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chartsheets/sheet11.xml" ContentType="application/vnd.openxmlformats-officedocument.spreadsheetml.chartsheet+xml"/>
  <Override PartName="/xl/chartsheets/sheet12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drawings/drawing11.xml" ContentType="application/vnd.openxmlformats-officedocument.drawing+xml"/>
  <Override PartName="/xl/charts/chart11.xml" ContentType="application/vnd.openxmlformats-officedocument.drawingml.chart+xml"/>
  <Override PartName="/xl/drawings/drawing12.xml" ContentType="application/vnd.openxmlformats-officedocument.drawing+xml"/>
  <Override PartName="/xl/charts/chart1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F:\+BOURSE\+SALAR\"/>
    </mc:Choice>
  </mc:AlternateContent>
  <xr:revisionPtr revIDLastSave="0" documentId="13_ncr:1_{2C888C73-D10F-4696-867D-366B649A0CB4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DATA" sheetId="1" r:id="rId1"/>
    <sheet name="Risk" sheetId="2" r:id="rId2"/>
    <sheet name="Return-Risk" sheetId="3" r:id="rId3"/>
    <sheet name="Percentile" sheetId="4" r:id="rId4"/>
    <sheet name="Bollinger" sheetId="13" r:id="rId5"/>
    <sheet name="RSI" sheetId="5" r:id="rId6"/>
    <sheet name="Kurtosis" sheetId="12" r:id="rId7"/>
    <sheet name="Skewness" sheetId="11" r:id="rId8"/>
    <sheet name="VWMA" sheetId="6" r:id="rId9"/>
    <sheet name="Roc VWMA" sheetId="7" r:id="rId10"/>
    <sheet name="ICHIMOKU" sheetId="8" r:id="rId11"/>
    <sheet name="ICHIMOKU Daily Return" sheetId="10" r:id="rId12"/>
    <sheet name="Average Value" sheetId="9" r:id="rId13"/>
  </sheets>
  <definedNames>
    <definedName name="_xlchart.v1.0" hidden="1">DATA!$K$1</definedName>
    <definedName name="_xlchart.v1.1" hidden="1">DATA!$K$3:$K$800</definedName>
    <definedName name="_xlchart.v1.2" hidden="1">DATA!$K$1</definedName>
    <definedName name="_xlchart.v1.3" hidden="1">DATA!$K$3:$K$800</definedName>
    <definedName name="solver_adj" localSheetId="0" hidden="1">DATA!$BD$2:$BD$101</definedName>
    <definedName name="solver_cvg" localSheetId="0" hidden="1">0.0001</definedName>
    <definedName name="solver_drv" localSheetId="0" hidden="1">1</definedName>
    <definedName name="solver_eng" localSheetId="0" hidden="1">1</definedName>
    <definedName name="solver_est" localSheetId="0" hidden="1">1</definedName>
    <definedName name="solver_itr" localSheetId="0" hidden="1">2147483647</definedName>
    <definedName name="solver_mip" localSheetId="0" hidden="1">2147483647</definedName>
    <definedName name="solver_mni" localSheetId="0" hidden="1">30</definedName>
    <definedName name="solver_mrt" localSheetId="0" hidden="1">0.075</definedName>
    <definedName name="solver_msl" localSheetId="0" hidden="1">2</definedName>
    <definedName name="solver_neg" localSheetId="0" hidden="1">1</definedName>
    <definedName name="solver_nod" localSheetId="0" hidden="1">2147483647</definedName>
    <definedName name="solver_num" localSheetId="0" hidden="1">0</definedName>
    <definedName name="solver_nwt" localSheetId="0" hidden="1">1</definedName>
    <definedName name="solver_opt" localSheetId="0" hidden="1">DATA!#REF!</definedName>
    <definedName name="solver_pre" localSheetId="0" hidden="1">0.000001</definedName>
    <definedName name="solver_rbv" localSheetId="0" hidden="1">1</definedName>
    <definedName name="solver_rlx" localSheetId="0" hidden="1">2</definedName>
    <definedName name="solver_rsd" localSheetId="0" hidden="1">0</definedName>
    <definedName name="solver_scl" localSheetId="0" hidden="1">1</definedName>
    <definedName name="solver_sho" localSheetId="0" hidden="1">2</definedName>
    <definedName name="solver_ssz" localSheetId="0" hidden="1">100</definedName>
    <definedName name="solver_tim" localSheetId="0" hidden="1">2147483647</definedName>
    <definedName name="solver_tol" localSheetId="0" hidden="1">0.01</definedName>
    <definedName name="solver_typ" localSheetId="0" hidden="1">2</definedName>
    <definedName name="solver_val" localSheetId="0" hidden="1">0</definedName>
    <definedName name="solver_ver" localSheetId="0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K109" i="1" l="1"/>
  <c r="BL109" i="1" s="1"/>
  <c r="BK110" i="1"/>
  <c r="BK111" i="1"/>
  <c r="BL111" i="1"/>
  <c r="BM111" i="1"/>
  <c r="BK112" i="1"/>
  <c r="BL112" i="1" s="1"/>
  <c r="BM112" i="1"/>
  <c r="BK113" i="1"/>
  <c r="BL113" i="1" s="1"/>
  <c r="BK114" i="1"/>
  <c r="BK115" i="1"/>
  <c r="BL115" i="1"/>
  <c r="BM115" i="1"/>
  <c r="BK116" i="1"/>
  <c r="BL116" i="1" s="1"/>
  <c r="BM116" i="1"/>
  <c r="BK117" i="1"/>
  <c r="BL117" i="1" s="1"/>
  <c r="BK118" i="1"/>
  <c r="BK119" i="1"/>
  <c r="BL119" i="1"/>
  <c r="BM119" i="1"/>
  <c r="BK120" i="1"/>
  <c r="BL120" i="1" s="1"/>
  <c r="BM120" i="1"/>
  <c r="BK121" i="1"/>
  <c r="BL121" i="1" s="1"/>
  <c r="BK122" i="1"/>
  <c r="BK123" i="1"/>
  <c r="BL123" i="1"/>
  <c r="BM123" i="1"/>
  <c r="BK124" i="1"/>
  <c r="BL124" i="1" s="1"/>
  <c r="BM124" i="1"/>
  <c r="BK125" i="1"/>
  <c r="BL125" i="1" s="1"/>
  <c r="BK126" i="1"/>
  <c r="BK127" i="1"/>
  <c r="BL127" i="1"/>
  <c r="BM127" i="1"/>
  <c r="BK128" i="1"/>
  <c r="BL128" i="1" s="1"/>
  <c r="BM128" i="1"/>
  <c r="BK129" i="1"/>
  <c r="BL129" i="1" s="1"/>
  <c r="BK130" i="1"/>
  <c r="BK131" i="1"/>
  <c r="BL131" i="1"/>
  <c r="BM131" i="1"/>
  <c r="BK132" i="1"/>
  <c r="BL132" i="1" s="1"/>
  <c r="BM132" i="1"/>
  <c r="BK133" i="1"/>
  <c r="BL133" i="1" s="1"/>
  <c r="BK134" i="1"/>
  <c r="BK135" i="1"/>
  <c r="BL135" i="1"/>
  <c r="BM135" i="1"/>
  <c r="BK136" i="1"/>
  <c r="BL136" i="1" s="1"/>
  <c r="BM136" i="1"/>
  <c r="BK137" i="1"/>
  <c r="BL137" i="1" s="1"/>
  <c r="BK138" i="1"/>
  <c r="BK139" i="1"/>
  <c r="BL139" i="1"/>
  <c r="BM139" i="1"/>
  <c r="BK140" i="1"/>
  <c r="BL140" i="1" s="1"/>
  <c r="BM140" i="1"/>
  <c r="BK141" i="1"/>
  <c r="BL141" i="1" s="1"/>
  <c r="BK142" i="1"/>
  <c r="BK143" i="1"/>
  <c r="BL143" i="1"/>
  <c r="BM143" i="1"/>
  <c r="BK144" i="1"/>
  <c r="BL144" i="1" s="1"/>
  <c r="BM144" i="1"/>
  <c r="BK145" i="1"/>
  <c r="BL145" i="1" s="1"/>
  <c r="BK146" i="1"/>
  <c r="BK147" i="1"/>
  <c r="BL147" i="1"/>
  <c r="BM147" i="1"/>
  <c r="BK148" i="1"/>
  <c r="BL148" i="1" s="1"/>
  <c r="BM148" i="1"/>
  <c r="BK149" i="1"/>
  <c r="BL149" i="1" s="1"/>
  <c r="BK150" i="1"/>
  <c r="BK151" i="1"/>
  <c r="BL151" i="1"/>
  <c r="BM151" i="1"/>
  <c r="BK152" i="1"/>
  <c r="BL152" i="1" s="1"/>
  <c r="BM152" i="1"/>
  <c r="BK153" i="1"/>
  <c r="BL153" i="1" s="1"/>
  <c r="BK154" i="1"/>
  <c r="BK155" i="1"/>
  <c r="BL155" i="1"/>
  <c r="BM155" i="1"/>
  <c r="BK156" i="1"/>
  <c r="BL156" i="1" s="1"/>
  <c r="BM156" i="1"/>
  <c r="BK157" i="1"/>
  <c r="BL157" i="1" s="1"/>
  <c r="BK158" i="1"/>
  <c r="BK159" i="1"/>
  <c r="BL159" i="1"/>
  <c r="BM159" i="1"/>
  <c r="BK160" i="1"/>
  <c r="BL160" i="1" s="1"/>
  <c r="BM160" i="1"/>
  <c r="BK161" i="1"/>
  <c r="BL161" i="1" s="1"/>
  <c r="BK162" i="1"/>
  <c r="BK163" i="1"/>
  <c r="BL163" i="1"/>
  <c r="BM163" i="1"/>
  <c r="BK164" i="1"/>
  <c r="BL164" i="1" s="1"/>
  <c r="BM164" i="1"/>
  <c r="BK165" i="1"/>
  <c r="BL165" i="1" s="1"/>
  <c r="BK166" i="1"/>
  <c r="BK167" i="1"/>
  <c r="BL167" i="1"/>
  <c r="BM167" i="1"/>
  <c r="BK168" i="1"/>
  <c r="BL168" i="1" s="1"/>
  <c r="BM168" i="1"/>
  <c r="BK169" i="1"/>
  <c r="BL169" i="1" s="1"/>
  <c r="BK170" i="1"/>
  <c r="BK171" i="1"/>
  <c r="BL171" i="1"/>
  <c r="BM171" i="1"/>
  <c r="BK172" i="1"/>
  <c r="BL172" i="1" s="1"/>
  <c r="BM172" i="1"/>
  <c r="BK173" i="1"/>
  <c r="BL173" i="1" s="1"/>
  <c r="BK174" i="1"/>
  <c r="BK175" i="1"/>
  <c r="BL175" i="1"/>
  <c r="BM175" i="1"/>
  <c r="BK176" i="1"/>
  <c r="BL176" i="1" s="1"/>
  <c r="BM176" i="1"/>
  <c r="BK177" i="1"/>
  <c r="BL177" i="1" s="1"/>
  <c r="BK178" i="1"/>
  <c r="BK179" i="1"/>
  <c r="BL179" i="1"/>
  <c r="BM179" i="1"/>
  <c r="BK180" i="1"/>
  <c r="BL180" i="1" s="1"/>
  <c r="BM180" i="1"/>
  <c r="BK181" i="1"/>
  <c r="BL181" i="1" s="1"/>
  <c r="BK182" i="1"/>
  <c r="BK183" i="1"/>
  <c r="BL183" i="1"/>
  <c r="BM183" i="1"/>
  <c r="BK184" i="1"/>
  <c r="BL184" i="1" s="1"/>
  <c r="BM184" i="1"/>
  <c r="BK185" i="1"/>
  <c r="BL185" i="1" s="1"/>
  <c r="BK186" i="1"/>
  <c r="BK187" i="1"/>
  <c r="BL187" i="1"/>
  <c r="BM187" i="1"/>
  <c r="BK188" i="1"/>
  <c r="BL188" i="1" s="1"/>
  <c r="BM188" i="1"/>
  <c r="BK189" i="1"/>
  <c r="BL189" i="1" s="1"/>
  <c r="BK190" i="1"/>
  <c r="BK191" i="1"/>
  <c r="BL191" i="1"/>
  <c r="BM191" i="1"/>
  <c r="BK192" i="1"/>
  <c r="BL192" i="1" s="1"/>
  <c r="BM192" i="1"/>
  <c r="BK193" i="1"/>
  <c r="BL193" i="1" s="1"/>
  <c r="BK194" i="1"/>
  <c r="BK195" i="1"/>
  <c r="BL195" i="1"/>
  <c r="BM195" i="1"/>
  <c r="BK196" i="1"/>
  <c r="BL196" i="1" s="1"/>
  <c r="BM196" i="1"/>
  <c r="BK197" i="1"/>
  <c r="BL197" i="1" s="1"/>
  <c r="BK198" i="1"/>
  <c r="BK199" i="1"/>
  <c r="BL199" i="1"/>
  <c r="BM199" i="1"/>
  <c r="BK200" i="1"/>
  <c r="BL200" i="1" s="1"/>
  <c r="BM200" i="1"/>
  <c r="BK201" i="1"/>
  <c r="BL201" i="1" s="1"/>
  <c r="BK202" i="1"/>
  <c r="BK203" i="1"/>
  <c r="BL203" i="1"/>
  <c r="BM203" i="1"/>
  <c r="BK204" i="1"/>
  <c r="BL204" i="1" s="1"/>
  <c r="BM204" i="1"/>
  <c r="BK205" i="1"/>
  <c r="BL205" i="1" s="1"/>
  <c r="BK206" i="1"/>
  <c r="BK207" i="1"/>
  <c r="BL207" i="1"/>
  <c r="BM207" i="1"/>
  <c r="BK208" i="1"/>
  <c r="BL208" i="1" s="1"/>
  <c r="BM208" i="1"/>
  <c r="BK209" i="1"/>
  <c r="BL209" i="1" s="1"/>
  <c r="BK210" i="1"/>
  <c r="BK211" i="1"/>
  <c r="BL211" i="1"/>
  <c r="BM211" i="1"/>
  <c r="BK212" i="1"/>
  <c r="BL212" i="1" s="1"/>
  <c r="BM212" i="1"/>
  <c r="BK213" i="1"/>
  <c r="BL213" i="1" s="1"/>
  <c r="BK214" i="1"/>
  <c r="BK215" i="1"/>
  <c r="BL215" i="1"/>
  <c r="BM215" i="1"/>
  <c r="BK216" i="1"/>
  <c r="BL216" i="1" s="1"/>
  <c r="BM216" i="1"/>
  <c r="BK217" i="1"/>
  <c r="BL217" i="1" s="1"/>
  <c r="BK218" i="1"/>
  <c r="BK219" i="1"/>
  <c r="BL219" i="1"/>
  <c r="BM219" i="1"/>
  <c r="BK220" i="1"/>
  <c r="BL220" i="1" s="1"/>
  <c r="BM220" i="1"/>
  <c r="BK221" i="1"/>
  <c r="BL221" i="1" s="1"/>
  <c r="BK222" i="1"/>
  <c r="BM222" i="1" s="1"/>
  <c r="BK223" i="1"/>
  <c r="BL223" i="1"/>
  <c r="BM223" i="1"/>
  <c r="BK224" i="1"/>
  <c r="BL224" i="1" s="1"/>
  <c r="BM224" i="1"/>
  <c r="BK225" i="1"/>
  <c r="BK226" i="1"/>
  <c r="BM226" i="1" s="1"/>
  <c r="BK227" i="1"/>
  <c r="BL227" i="1"/>
  <c r="BM227" i="1"/>
  <c r="BK228" i="1"/>
  <c r="BL228" i="1" s="1"/>
  <c r="BM228" i="1"/>
  <c r="BK229" i="1"/>
  <c r="BK230" i="1"/>
  <c r="BM230" i="1" s="1"/>
  <c r="BK231" i="1"/>
  <c r="BL231" i="1"/>
  <c r="BM231" i="1"/>
  <c r="BK232" i="1"/>
  <c r="BL232" i="1" s="1"/>
  <c r="BM232" i="1"/>
  <c r="BK233" i="1"/>
  <c r="BK234" i="1"/>
  <c r="BM234" i="1" s="1"/>
  <c r="BK235" i="1"/>
  <c r="BL235" i="1"/>
  <c r="BM235" i="1"/>
  <c r="BK236" i="1"/>
  <c r="BL236" i="1" s="1"/>
  <c r="BM236" i="1"/>
  <c r="BK237" i="1"/>
  <c r="BK238" i="1"/>
  <c r="BM238" i="1" s="1"/>
  <c r="BK239" i="1"/>
  <c r="BL239" i="1"/>
  <c r="BM239" i="1"/>
  <c r="BK240" i="1"/>
  <c r="BL240" i="1" s="1"/>
  <c r="BM240" i="1"/>
  <c r="BK241" i="1"/>
  <c r="BK242" i="1"/>
  <c r="BM242" i="1" s="1"/>
  <c r="BK243" i="1"/>
  <c r="BL243" i="1"/>
  <c r="BM243" i="1"/>
  <c r="BK244" i="1"/>
  <c r="BL244" i="1" s="1"/>
  <c r="BM244" i="1"/>
  <c r="BK245" i="1"/>
  <c r="BK246" i="1"/>
  <c r="BM246" i="1" s="1"/>
  <c r="BK247" i="1"/>
  <c r="BL247" i="1"/>
  <c r="BM247" i="1"/>
  <c r="BK248" i="1"/>
  <c r="BL248" i="1" s="1"/>
  <c r="BM248" i="1"/>
  <c r="BK249" i="1"/>
  <c r="BK250" i="1"/>
  <c r="BM250" i="1" s="1"/>
  <c r="BK251" i="1"/>
  <c r="BL251" i="1"/>
  <c r="BM251" i="1"/>
  <c r="BK252" i="1"/>
  <c r="BL252" i="1" s="1"/>
  <c r="BM252" i="1"/>
  <c r="BK253" i="1"/>
  <c r="BK254" i="1"/>
  <c r="BM254" i="1" s="1"/>
  <c r="BK255" i="1"/>
  <c r="BL255" i="1"/>
  <c r="BM255" i="1"/>
  <c r="BK256" i="1"/>
  <c r="BL256" i="1" s="1"/>
  <c r="BM256" i="1"/>
  <c r="BK257" i="1"/>
  <c r="BK258" i="1"/>
  <c r="BM258" i="1" s="1"/>
  <c r="BK259" i="1"/>
  <c r="BL259" i="1"/>
  <c r="BM259" i="1"/>
  <c r="BK260" i="1"/>
  <c r="BL260" i="1" s="1"/>
  <c r="BM260" i="1"/>
  <c r="BK261" i="1"/>
  <c r="BK262" i="1"/>
  <c r="BM262" i="1" s="1"/>
  <c r="BK263" i="1"/>
  <c r="BL263" i="1"/>
  <c r="BM263" i="1"/>
  <c r="BK264" i="1"/>
  <c r="BL264" i="1" s="1"/>
  <c r="BM264" i="1"/>
  <c r="BK265" i="1"/>
  <c r="BK266" i="1"/>
  <c r="BM266" i="1" s="1"/>
  <c r="BK267" i="1"/>
  <c r="BL267" i="1"/>
  <c r="BM267" i="1"/>
  <c r="BK268" i="1"/>
  <c r="BL268" i="1" s="1"/>
  <c r="BM268" i="1"/>
  <c r="BK269" i="1"/>
  <c r="BK270" i="1"/>
  <c r="BM270" i="1" s="1"/>
  <c r="BK271" i="1"/>
  <c r="BL271" i="1"/>
  <c r="BM271" i="1"/>
  <c r="BK272" i="1"/>
  <c r="BL272" i="1" s="1"/>
  <c r="BM272" i="1"/>
  <c r="BK273" i="1"/>
  <c r="BK274" i="1"/>
  <c r="BM274" i="1" s="1"/>
  <c r="BK275" i="1"/>
  <c r="BL275" i="1"/>
  <c r="BM275" i="1"/>
  <c r="BK276" i="1"/>
  <c r="BL276" i="1" s="1"/>
  <c r="BM276" i="1"/>
  <c r="BK277" i="1"/>
  <c r="BM277" i="1" s="1"/>
  <c r="BL277" i="1"/>
  <c r="BK278" i="1"/>
  <c r="BL278" i="1"/>
  <c r="BM278" i="1"/>
  <c r="BK279" i="1"/>
  <c r="BL279" i="1" s="1"/>
  <c r="BM279" i="1"/>
  <c r="BK280" i="1"/>
  <c r="BM280" i="1" s="1"/>
  <c r="BL280" i="1"/>
  <c r="BK281" i="1"/>
  <c r="BK282" i="1"/>
  <c r="BL282" i="1"/>
  <c r="BM282" i="1"/>
  <c r="BK283" i="1"/>
  <c r="BL283" i="1" s="1"/>
  <c r="BM283" i="1"/>
  <c r="BK284" i="1"/>
  <c r="BM284" i="1" s="1"/>
  <c r="BL284" i="1"/>
  <c r="BK285" i="1"/>
  <c r="BK286" i="1"/>
  <c r="BL286" i="1"/>
  <c r="BM286" i="1"/>
  <c r="BK287" i="1"/>
  <c r="BL287" i="1" s="1"/>
  <c r="BM287" i="1"/>
  <c r="BK288" i="1"/>
  <c r="BM288" i="1" s="1"/>
  <c r="BL288" i="1"/>
  <c r="BK289" i="1"/>
  <c r="BK290" i="1"/>
  <c r="BL290" i="1"/>
  <c r="BM290" i="1"/>
  <c r="BK291" i="1"/>
  <c r="BL291" i="1" s="1"/>
  <c r="BM291" i="1"/>
  <c r="BK292" i="1"/>
  <c r="BM292" i="1" s="1"/>
  <c r="BL292" i="1"/>
  <c r="BK293" i="1"/>
  <c r="BK294" i="1"/>
  <c r="BL294" i="1"/>
  <c r="BM294" i="1"/>
  <c r="BK295" i="1"/>
  <c r="BL295" i="1" s="1"/>
  <c r="BM295" i="1"/>
  <c r="BK296" i="1"/>
  <c r="BM296" i="1" s="1"/>
  <c r="BL296" i="1"/>
  <c r="BK297" i="1"/>
  <c r="BK298" i="1"/>
  <c r="BL298" i="1"/>
  <c r="BM298" i="1"/>
  <c r="BK299" i="1"/>
  <c r="BL299" i="1" s="1"/>
  <c r="BM299" i="1"/>
  <c r="BK300" i="1"/>
  <c r="BM300" i="1" s="1"/>
  <c r="BL300" i="1"/>
  <c r="BK301" i="1"/>
  <c r="BK302" i="1"/>
  <c r="BL302" i="1"/>
  <c r="BM302" i="1"/>
  <c r="BK303" i="1"/>
  <c r="BL303" i="1" s="1"/>
  <c r="BM303" i="1"/>
  <c r="BK304" i="1"/>
  <c r="BM304" i="1" s="1"/>
  <c r="BL304" i="1"/>
  <c r="BK305" i="1"/>
  <c r="BK306" i="1"/>
  <c r="BL306" i="1"/>
  <c r="BM306" i="1"/>
  <c r="BK307" i="1"/>
  <c r="BL307" i="1" s="1"/>
  <c r="BM307" i="1"/>
  <c r="BK308" i="1"/>
  <c r="BM308" i="1" s="1"/>
  <c r="BL308" i="1"/>
  <c r="BK309" i="1"/>
  <c r="BK310" i="1"/>
  <c r="BL310" i="1"/>
  <c r="BM310" i="1"/>
  <c r="BK311" i="1"/>
  <c r="BL311" i="1" s="1"/>
  <c r="BM311" i="1"/>
  <c r="BK312" i="1"/>
  <c r="BM312" i="1" s="1"/>
  <c r="BL312" i="1"/>
  <c r="BK313" i="1"/>
  <c r="BK314" i="1"/>
  <c r="BL314" i="1"/>
  <c r="BM314" i="1"/>
  <c r="BK315" i="1"/>
  <c r="BL315" i="1" s="1"/>
  <c r="BM315" i="1"/>
  <c r="BK316" i="1"/>
  <c r="BM316" i="1" s="1"/>
  <c r="BL316" i="1"/>
  <c r="BK317" i="1"/>
  <c r="BK318" i="1"/>
  <c r="BL318" i="1"/>
  <c r="BM318" i="1"/>
  <c r="BK319" i="1"/>
  <c r="BL319" i="1" s="1"/>
  <c r="BM319" i="1"/>
  <c r="BK320" i="1"/>
  <c r="BM320" i="1" s="1"/>
  <c r="BL320" i="1"/>
  <c r="BK321" i="1"/>
  <c r="BK322" i="1"/>
  <c r="BL322" i="1"/>
  <c r="BM322" i="1"/>
  <c r="BK323" i="1"/>
  <c r="BL323" i="1" s="1"/>
  <c r="BM323" i="1"/>
  <c r="BK324" i="1"/>
  <c r="BM324" i="1" s="1"/>
  <c r="BL324" i="1"/>
  <c r="BK325" i="1"/>
  <c r="BK326" i="1"/>
  <c r="BL326" i="1"/>
  <c r="BM326" i="1"/>
  <c r="BK327" i="1"/>
  <c r="BL327" i="1" s="1"/>
  <c r="BM327" i="1"/>
  <c r="BK328" i="1"/>
  <c r="BM328" i="1" s="1"/>
  <c r="BL328" i="1"/>
  <c r="BK329" i="1"/>
  <c r="BK330" i="1"/>
  <c r="BL330" i="1"/>
  <c r="BM330" i="1"/>
  <c r="BK331" i="1"/>
  <c r="BL331" i="1" s="1"/>
  <c r="BM331" i="1"/>
  <c r="BK332" i="1"/>
  <c r="BM332" i="1" s="1"/>
  <c r="BL332" i="1"/>
  <c r="BK333" i="1"/>
  <c r="BK334" i="1"/>
  <c r="BL334" i="1"/>
  <c r="BM334" i="1"/>
  <c r="BK335" i="1"/>
  <c r="BL335" i="1" s="1"/>
  <c r="BM335" i="1"/>
  <c r="BK336" i="1"/>
  <c r="BM336" i="1" s="1"/>
  <c r="BL336" i="1"/>
  <c r="BK337" i="1"/>
  <c r="BK338" i="1"/>
  <c r="BL338" i="1"/>
  <c r="BM338" i="1"/>
  <c r="BK339" i="1"/>
  <c r="BL339" i="1" s="1"/>
  <c r="BM339" i="1"/>
  <c r="BK340" i="1"/>
  <c r="BM340" i="1" s="1"/>
  <c r="BL340" i="1"/>
  <c r="BK341" i="1"/>
  <c r="BK342" i="1"/>
  <c r="BL342" i="1"/>
  <c r="BM342" i="1"/>
  <c r="BK343" i="1"/>
  <c r="BL343" i="1" s="1"/>
  <c r="BM343" i="1"/>
  <c r="BK344" i="1"/>
  <c r="BM344" i="1" s="1"/>
  <c r="BL344" i="1"/>
  <c r="BK345" i="1"/>
  <c r="BK346" i="1"/>
  <c r="BL346" i="1"/>
  <c r="BM346" i="1"/>
  <c r="BK347" i="1"/>
  <c r="BL347" i="1" s="1"/>
  <c r="BM347" i="1"/>
  <c r="BK348" i="1"/>
  <c r="BM348" i="1" s="1"/>
  <c r="BL348" i="1"/>
  <c r="BK349" i="1"/>
  <c r="BK350" i="1"/>
  <c r="BL350" i="1"/>
  <c r="BM350" i="1"/>
  <c r="BK351" i="1"/>
  <c r="BL351" i="1" s="1"/>
  <c r="BM351" i="1"/>
  <c r="BK352" i="1"/>
  <c r="BM352" i="1" s="1"/>
  <c r="BL352" i="1"/>
  <c r="BK353" i="1"/>
  <c r="BK354" i="1"/>
  <c r="BL354" i="1"/>
  <c r="BM354" i="1"/>
  <c r="BK355" i="1"/>
  <c r="BL355" i="1" s="1"/>
  <c r="BM355" i="1"/>
  <c r="BK356" i="1"/>
  <c r="BM356" i="1" s="1"/>
  <c r="BL356" i="1"/>
  <c r="BK357" i="1"/>
  <c r="BK358" i="1"/>
  <c r="BL358" i="1"/>
  <c r="BM358" i="1"/>
  <c r="BK359" i="1"/>
  <c r="BL359" i="1" s="1"/>
  <c r="BM359" i="1"/>
  <c r="BK360" i="1"/>
  <c r="BM360" i="1" s="1"/>
  <c r="BL360" i="1"/>
  <c r="BK361" i="1"/>
  <c r="BK362" i="1"/>
  <c r="BL362" i="1"/>
  <c r="BM362" i="1"/>
  <c r="BK363" i="1"/>
  <c r="BL363" i="1" s="1"/>
  <c r="BM363" i="1"/>
  <c r="BK364" i="1"/>
  <c r="BM364" i="1" s="1"/>
  <c r="BL364" i="1"/>
  <c r="BK365" i="1"/>
  <c r="BK366" i="1"/>
  <c r="BL366" i="1"/>
  <c r="BM366" i="1"/>
  <c r="BK367" i="1"/>
  <c r="BL367" i="1" s="1"/>
  <c r="BM367" i="1"/>
  <c r="BK368" i="1"/>
  <c r="BM368" i="1" s="1"/>
  <c r="BL368" i="1"/>
  <c r="BK369" i="1"/>
  <c r="BK370" i="1"/>
  <c r="BL370" i="1"/>
  <c r="BM370" i="1"/>
  <c r="BK371" i="1"/>
  <c r="BL371" i="1" s="1"/>
  <c r="BM371" i="1"/>
  <c r="BK372" i="1"/>
  <c r="BM372" i="1" s="1"/>
  <c r="BL372" i="1"/>
  <c r="BK373" i="1"/>
  <c r="BK374" i="1"/>
  <c r="BL374" i="1"/>
  <c r="BM374" i="1"/>
  <c r="BK375" i="1"/>
  <c r="BL375" i="1" s="1"/>
  <c r="BM375" i="1"/>
  <c r="BK376" i="1"/>
  <c r="BM376" i="1" s="1"/>
  <c r="BL376" i="1"/>
  <c r="BK377" i="1"/>
  <c r="BK378" i="1"/>
  <c r="BL378" i="1"/>
  <c r="BM378" i="1"/>
  <c r="BK379" i="1"/>
  <c r="BL379" i="1" s="1"/>
  <c r="BM379" i="1"/>
  <c r="BK380" i="1"/>
  <c r="BM380" i="1" s="1"/>
  <c r="BL380" i="1"/>
  <c r="BK381" i="1"/>
  <c r="BK382" i="1"/>
  <c r="BL382" i="1"/>
  <c r="BM382" i="1"/>
  <c r="BK383" i="1"/>
  <c r="BL383" i="1" s="1"/>
  <c r="BM383" i="1"/>
  <c r="BK384" i="1"/>
  <c r="BM384" i="1" s="1"/>
  <c r="BL384" i="1"/>
  <c r="BK385" i="1"/>
  <c r="BK386" i="1"/>
  <c r="BL386" i="1"/>
  <c r="BM386" i="1"/>
  <c r="BK387" i="1"/>
  <c r="BL387" i="1" s="1"/>
  <c r="BM387" i="1"/>
  <c r="BK388" i="1"/>
  <c r="BM388" i="1" s="1"/>
  <c r="BL388" i="1"/>
  <c r="BK389" i="1"/>
  <c r="BK390" i="1"/>
  <c r="BL390" i="1"/>
  <c r="BM390" i="1"/>
  <c r="BK391" i="1"/>
  <c r="BL391" i="1" s="1"/>
  <c r="BM391" i="1"/>
  <c r="BK392" i="1"/>
  <c r="BM392" i="1" s="1"/>
  <c r="BL392" i="1"/>
  <c r="BK393" i="1"/>
  <c r="BK394" i="1"/>
  <c r="BL394" i="1"/>
  <c r="BM394" i="1"/>
  <c r="BK395" i="1"/>
  <c r="BL395" i="1" s="1"/>
  <c r="BM395" i="1"/>
  <c r="BK396" i="1"/>
  <c r="BM396" i="1" s="1"/>
  <c r="BL396" i="1"/>
  <c r="BK397" i="1"/>
  <c r="BK398" i="1"/>
  <c r="BL398" i="1"/>
  <c r="BM398" i="1"/>
  <c r="BK399" i="1"/>
  <c r="BL399" i="1" s="1"/>
  <c r="BM399" i="1"/>
  <c r="BK400" i="1"/>
  <c r="BM400" i="1" s="1"/>
  <c r="BL400" i="1"/>
  <c r="BK401" i="1"/>
  <c r="BK402" i="1"/>
  <c r="BL402" i="1"/>
  <c r="BM402" i="1"/>
  <c r="BK403" i="1"/>
  <c r="BL403" i="1" s="1"/>
  <c r="BM403" i="1"/>
  <c r="BK404" i="1"/>
  <c r="BM404" i="1" s="1"/>
  <c r="BL404" i="1"/>
  <c r="BK405" i="1"/>
  <c r="BK406" i="1"/>
  <c r="BL406" i="1"/>
  <c r="BM406" i="1"/>
  <c r="BK407" i="1"/>
  <c r="BL407" i="1" s="1"/>
  <c r="BM407" i="1"/>
  <c r="BK408" i="1"/>
  <c r="BM408" i="1" s="1"/>
  <c r="BL408" i="1"/>
  <c r="BK409" i="1"/>
  <c r="BK410" i="1"/>
  <c r="BL410" i="1"/>
  <c r="BM410" i="1"/>
  <c r="BK411" i="1"/>
  <c r="BL411" i="1" s="1"/>
  <c r="BK412" i="1"/>
  <c r="BM412" i="1" s="1"/>
  <c r="BL412" i="1"/>
  <c r="BK413" i="1"/>
  <c r="BL413" i="1" s="1"/>
  <c r="BK414" i="1"/>
  <c r="BL414" i="1"/>
  <c r="BM414" i="1"/>
  <c r="BK415" i="1"/>
  <c r="BL415" i="1" s="1"/>
  <c r="BM415" i="1"/>
  <c r="BK416" i="1"/>
  <c r="BM416" i="1" s="1"/>
  <c r="BL416" i="1"/>
  <c r="BK417" i="1"/>
  <c r="BL417" i="1" s="1"/>
  <c r="BM417" i="1"/>
  <c r="BK418" i="1"/>
  <c r="BL418" i="1"/>
  <c r="BM418" i="1"/>
  <c r="BK419" i="1"/>
  <c r="BL419" i="1" s="1"/>
  <c r="BK420" i="1"/>
  <c r="BM420" i="1" s="1"/>
  <c r="BL420" i="1"/>
  <c r="BK421" i="1"/>
  <c r="BL421" i="1" s="1"/>
  <c r="BK422" i="1"/>
  <c r="BL422" i="1"/>
  <c r="BM422" i="1"/>
  <c r="BK423" i="1"/>
  <c r="BL423" i="1" s="1"/>
  <c r="BM423" i="1"/>
  <c r="BK424" i="1"/>
  <c r="BM424" i="1" s="1"/>
  <c r="BL424" i="1"/>
  <c r="BK425" i="1"/>
  <c r="BL425" i="1" s="1"/>
  <c r="BM425" i="1"/>
  <c r="BK426" i="1"/>
  <c r="BL426" i="1"/>
  <c r="BM426" i="1"/>
  <c r="BK427" i="1"/>
  <c r="BL427" i="1" s="1"/>
  <c r="BK428" i="1"/>
  <c r="BM428" i="1" s="1"/>
  <c r="BL428" i="1"/>
  <c r="BK429" i="1"/>
  <c r="BL429" i="1" s="1"/>
  <c r="BK430" i="1"/>
  <c r="BL430" i="1"/>
  <c r="BM430" i="1"/>
  <c r="BK431" i="1"/>
  <c r="BL431" i="1" s="1"/>
  <c r="BM431" i="1"/>
  <c r="BK432" i="1"/>
  <c r="BM432" i="1" s="1"/>
  <c r="BL432" i="1"/>
  <c r="BK433" i="1"/>
  <c r="BM433" i="1" s="1"/>
  <c r="BL433" i="1"/>
  <c r="BK434" i="1"/>
  <c r="BL434" i="1"/>
  <c r="BM434" i="1"/>
  <c r="BK435" i="1"/>
  <c r="BL435" i="1" s="1"/>
  <c r="BM435" i="1"/>
  <c r="BK436" i="1"/>
  <c r="BM436" i="1" s="1"/>
  <c r="BL436" i="1"/>
  <c r="BK437" i="1"/>
  <c r="BL437" i="1"/>
  <c r="BM437" i="1"/>
  <c r="BK438" i="1"/>
  <c r="BL438" i="1"/>
  <c r="BM438" i="1"/>
  <c r="BK439" i="1"/>
  <c r="BL439" i="1" s="1"/>
  <c r="BM439" i="1"/>
  <c r="BK440" i="1"/>
  <c r="BM440" i="1" s="1"/>
  <c r="BL440" i="1"/>
  <c r="BK441" i="1"/>
  <c r="BM441" i="1" s="1"/>
  <c r="BL441" i="1"/>
  <c r="BK442" i="1"/>
  <c r="BL442" i="1"/>
  <c r="BM442" i="1"/>
  <c r="BK443" i="1"/>
  <c r="BL443" i="1" s="1"/>
  <c r="BM443" i="1"/>
  <c r="BK444" i="1"/>
  <c r="BM444" i="1" s="1"/>
  <c r="BL444" i="1"/>
  <c r="BK445" i="1"/>
  <c r="BL445" i="1"/>
  <c r="BM445" i="1"/>
  <c r="BK446" i="1"/>
  <c r="BL446" i="1"/>
  <c r="BM446" i="1"/>
  <c r="BK447" i="1"/>
  <c r="BL447" i="1" s="1"/>
  <c r="BM447" i="1"/>
  <c r="BK448" i="1"/>
  <c r="BM448" i="1" s="1"/>
  <c r="BL448" i="1"/>
  <c r="BK449" i="1"/>
  <c r="BM449" i="1" s="1"/>
  <c r="BL449" i="1"/>
  <c r="BK450" i="1"/>
  <c r="BL450" i="1"/>
  <c r="BM450" i="1"/>
  <c r="BK451" i="1"/>
  <c r="BL451" i="1" s="1"/>
  <c r="BM451" i="1"/>
  <c r="BK452" i="1"/>
  <c r="BM452" i="1" s="1"/>
  <c r="BL452" i="1"/>
  <c r="BK453" i="1"/>
  <c r="BL453" i="1"/>
  <c r="BM453" i="1"/>
  <c r="BK454" i="1"/>
  <c r="BL454" i="1"/>
  <c r="BM454" i="1"/>
  <c r="BK455" i="1"/>
  <c r="BL455" i="1" s="1"/>
  <c r="BM455" i="1"/>
  <c r="BK456" i="1"/>
  <c r="BM456" i="1" s="1"/>
  <c r="BL456" i="1"/>
  <c r="BK457" i="1"/>
  <c r="BM457" i="1" s="1"/>
  <c r="BL457" i="1"/>
  <c r="BK458" i="1"/>
  <c r="BL458" i="1"/>
  <c r="BM458" i="1"/>
  <c r="BK459" i="1"/>
  <c r="BL459" i="1" s="1"/>
  <c r="BM459" i="1"/>
  <c r="BK460" i="1"/>
  <c r="BM460" i="1" s="1"/>
  <c r="BL460" i="1"/>
  <c r="BK461" i="1"/>
  <c r="BL461" i="1"/>
  <c r="BM461" i="1"/>
  <c r="BK462" i="1"/>
  <c r="BL462" i="1"/>
  <c r="BM462" i="1"/>
  <c r="BK463" i="1"/>
  <c r="BL463" i="1" s="1"/>
  <c r="BM463" i="1"/>
  <c r="BK464" i="1"/>
  <c r="BM464" i="1" s="1"/>
  <c r="BL464" i="1"/>
  <c r="BK465" i="1"/>
  <c r="BM465" i="1" s="1"/>
  <c r="BL465" i="1"/>
  <c r="BK466" i="1"/>
  <c r="BL466" i="1"/>
  <c r="BM466" i="1"/>
  <c r="BK467" i="1"/>
  <c r="BL467" i="1" s="1"/>
  <c r="BM467" i="1"/>
  <c r="BK468" i="1"/>
  <c r="BM468" i="1" s="1"/>
  <c r="BL468" i="1"/>
  <c r="BK469" i="1"/>
  <c r="BL469" i="1"/>
  <c r="BM469" i="1"/>
  <c r="BK470" i="1"/>
  <c r="BL470" i="1"/>
  <c r="BM470" i="1"/>
  <c r="BK471" i="1"/>
  <c r="BL471" i="1" s="1"/>
  <c r="BM471" i="1"/>
  <c r="BK472" i="1"/>
  <c r="BM472" i="1" s="1"/>
  <c r="BL472" i="1"/>
  <c r="BK473" i="1"/>
  <c r="BM473" i="1" s="1"/>
  <c r="BL473" i="1"/>
  <c r="BK474" i="1"/>
  <c r="BL474" i="1"/>
  <c r="BM474" i="1"/>
  <c r="BK475" i="1"/>
  <c r="BL475" i="1" s="1"/>
  <c r="BM475" i="1"/>
  <c r="BK476" i="1"/>
  <c r="BM476" i="1" s="1"/>
  <c r="BL476" i="1"/>
  <c r="BK477" i="1"/>
  <c r="BL477" i="1"/>
  <c r="BM477" i="1"/>
  <c r="BK478" i="1"/>
  <c r="BL478" i="1"/>
  <c r="BM478" i="1"/>
  <c r="BK479" i="1"/>
  <c r="BL479" i="1" s="1"/>
  <c r="BM479" i="1"/>
  <c r="BK480" i="1"/>
  <c r="BM480" i="1" s="1"/>
  <c r="BL480" i="1"/>
  <c r="BK481" i="1"/>
  <c r="BM481" i="1" s="1"/>
  <c r="BL481" i="1"/>
  <c r="BK482" i="1"/>
  <c r="BL482" i="1"/>
  <c r="BM482" i="1"/>
  <c r="BK483" i="1"/>
  <c r="BL483" i="1" s="1"/>
  <c r="BM483" i="1"/>
  <c r="BK484" i="1"/>
  <c r="BM484" i="1" s="1"/>
  <c r="BL484" i="1"/>
  <c r="BK485" i="1"/>
  <c r="BL485" i="1"/>
  <c r="BM485" i="1"/>
  <c r="BK486" i="1"/>
  <c r="BL486" i="1"/>
  <c r="BM486" i="1"/>
  <c r="BK487" i="1"/>
  <c r="BL487" i="1" s="1"/>
  <c r="BM487" i="1"/>
  <c r="BK488" i="1"/>
  <c r="BM488" i="1" s="1"/>
  <c r="BL488" i="1"/>
  <c r="BK489" i="1"/>
  <c r="BM489" i="1" s="1"/>
  <c r="BL489" i="1"/>
  <c r="BK490" i="1"/>
  <c r="BL490" i="1"/>
  <c r="BM490" i="1"/>
  <c r="BK491" i="1"/>
  <c r="BL491" i="1" s="1"/>
  <c r="BM491" i="1"/>
  <c r="BK492" i="1"/>
  <c r="BM492" i="1" s="1"/>
  <c r="BL492" i="1"/>
  <c r="BK493" i="1"/>
  <c r="BL493" i="1"/>
  <c r="BM493" i="1"/>
  <c r="BK494" i="1"/>
  <c r="BL494" i="1"/>
  <c r="BM494" i="1"/>
  <c r="BK495" i="1"/>
  <c r="BL495" i="1" s="1"/>
  <c r="BM495" i="1"/>
  <c r="BK496" i="1"/>
  <c r="BM496" i="1" s="1"/>
  <c r="BL496" i="1"/>
  <c r="BK497" i="1"/>
  <c r="BM497" i="1" s="1"/>
  <c r="BL497" i="1"/>
  <c r="BK498" i="1"/>
  <c r="BL498" i="1"/>
  <c r="BM498" i="1"/>
  <c r="BK499" i="1"/>
  <c r="BL499" i="1" s="1"/>
  <c r="BM499" i="1"/>
  <c r="BK500" i="1"/>
  <c r="BM500" i="1" s="1"/>
  <c r="BL500" i="1"/>
  <c r="BK501" i="1"/>
  <c r="BL501" i="1"/>
  <c r="BM501" i="1"/>
  <c r="BK502" i="1"/>
  <c r="BL502" i="1"/>
  <c r="BM502" i="1"/>
  <c r="BK503" i="1"/>
  <c r="BL503" i="1" s="1"/>
  <c r="BM503" i="1"/>
  <c r="BK504" i="1"/>
  <c r="BM504" i="1" s="1"/>
  <c r="BL504" i="1"/>
  <c r="BK505" i="1"/>
  <c r="BM505" i="1" s="1"/>
  <c r="BL505" i="1"/>
  <c r="BK506" i="1"/>
  <c r="BL506" i="1"/>
  <c r="BM506" i="1"/>
  <c r="BK507" i="1"/>
  <c r="BL507" i="1" s="1"/>
  <c r="BM507" i="1"/>
  <c r="BK508" i="1"/>
  <c r="BM508" i="1" s="1"/>
  <c r="BL508" i="1"/>
  <c r="BK509" i="1"/>
  <c r="BL509" i="1"/>
  <c r="BM509" i="1"/>
  <c r="BK510" i="1"/>
  <c r="BL510" i="1"/>
  <c r="BM510" i="1"/>
  <c r="BK511" i="1"/>
  <c r="BL511" i="1" s="1"/>
  <c r="BM511" i="1"/>
  <c r="BK512" i="1"/>
  <c r="BM512" i="1" s="1"/>
  <c r="BL512" i="1"/>
  <c r="BK513" i="1"/>
  <c r="BM513" i="1" s="1"/>
  <c r="BL513" i="1"/>
  <c r="BK514" i="1"/>
  <c r="BL514" i="1"/>
  <c r="BM514" i="1"/>
  <c r="BK515" i="1"/>
  <c r="BL515" i="1" s="1"/>
  <c r="BM515" i="1"/>
  <c r="BK516" i="1"/>
  <c r="BM516" i="1" s="1"/>
  <c r="BL516" i="1"/>
  <c r="BK517" i="1"/>
  <c r="BL517" i="1"/>
  <c r="BM517" i="1"/>
  <c r="BK518" i="1"/>
  <c r="BL518" i="1"/>
  <c r="BM518" i="1"/>
  <c r="BK519" i="1"/>
  <c r="BL519" i="1" s="1"/>
  <c r="BM519" i="1"/>
  <c r="BK520" i="1"/>
  <c r="BM520" i="1" s="1"/>
  <c r="BL520" i="1"/>
  <c r="BK521" i="1"/>
  <c r="BM521" i="1" s="1"/>
  <c r="BL521" i="1"/>
  <c r="BK522" i="1"/>
  <c r="BL522" i="1"/>
  <c r="BM522" i="1"/>
  <c r="BK523" i="1"/>
  <c r="BL523" i="1" s="1"/>
  <c r="BM523" i="1"/>
  <c r="BK524" i="1"/>
  <c r="BM524" i="1" s="1"/>
  <c r="BL524" i="1"/>
  <c r="BK525" i="1"/>
  <c r="BL525" i="1"/>
  <c r="BM525" i="1"/>
  <c r="BK526" i="1"/>
  <c r="BL526" i="1"/>
  <c r="BM526" i="1"/>
  <c r="BK527" i="1"/>
  <c r="BL527" i="1" s="1"/>
  <c r="BM527" i="1"/>
  <c r="BK528" i="1"/>
  <c r="BM528" i="1" s="1"/>
  <c r="BL528" i="1"/>
  <c r="BK529" i="1"/>
  <c r="BM529" i="1" s="1"/>
  <c r="BL529" i="1"/>
  <c r="BK530" i="1"/>
  <c r="BL530" i="1"/>
  <c r="BM530" i="1"/>
  <c r="BK531" i="1"/>
  <c r="BL531" i="1" s="1"/>
  <c r="BM531" i="1"/>
  <c r="BK532" i="1"/>
  <c r="BM532" i="1" s="1"/>
  <c r="BL532" i="1"/>
  <c r="BK533" i="1"/>
  <c r="BL533" i="1"/>
  <c r="BM533" i="1"/>
  <c r="BK534" i="1"/>
  <c r="BL534" i="1"/>
  <c r="BM534" i="1"/>
  <c r="BK535" i="1"/>
  <c r="BL535" i="1" s="1"/>
  <c r="BM535" i="1"/>
  <c r="BK536" i="1"/>
  <c r="BM536" i="1" s="1"/>
  <c r="BL536" i="1"/>
  <c r="BK537" i="1"/>
  <c r="BM537" i="1" s="1"/>
  <c r="BL537" i="1"/>
  <c r="BK538" i="1"/>
  <c r="BL538" i="1"/>
  <c r="BM538" i="1"/>
  <c r="BK539" i="1"/>
  <c r="BL539" i="1" s="1"/>
  <c r="BM539" i="1"/>
  <c r="BK540" i="1"/>
  <c r="BM540" i="1" s="1"/>
  <c r="BL540" i="1"/>
  <c r="BK541" i="1"/>
  <c r="BL541" i="1"/>
  <c r="BM541" i="1"/>
  <c r="BK542" i="1"/>
  <c r="BL542" i="1"/>
  <c r="BM542" i="1"/>
  <c r="BK543" i="1"/>
  <c r="BL543" i="1" s="1"/>
  <c r="BM543" i="1"/>
  <c r="BK544" i="1"/>
  <c r="BM544" i="1" s="1"/>
  <c r="BL544" i="1"/>
  <c r="BK545" i="1"/>
  <c r="BM545" i="1" s="1"/>
  <c r="BL545" i="1"/>
  <c r="BK546" i="1"/>
  <c r="BL546" i="1"/>
  <c r="BM546" i="1"/>
  <c r="BK547" i="1"/>
  <c r="BL547" i="1" s="1"/>
  <c r="BM547" i="1"/>
  <c r="BK548" i="1"/>
  <c r="BM548" i="1" s="1"/>
  <c r="BL548" i="1"/>
  <c r="BK549" i="1"/>
  <c r="BL549" i="1"/>
  <c r="BM549" i="1"/>
  <c r="BK550" i="1"/>
  <c r="BL550" i="1"/>
  <c r="BM550" i="1"/>
  <c r="BK551" i="1"/>
  <c r="BL551" i="1" s="1"/>
  <c r="BM551" i="1"/>
  <c r="BK552" i="1"/>
  <c r="BM552" i="1" s="1"/>
  <c r="BL552" i="1"/>
  <c r="BK553" i="1"/>
  <c r="BM553" i="1" s="1"/>
  <c r="BL553" i="1"/>
  <c r="BK554" i="1"/>
  <c r="BL554" i="1"/>
  <c r="BM554" i="1"/>
  <c r="BK555" i="1"/>
  <c r="BL555" i="1" s="1"/>
  <c r="BM555" i="1"/>
  <c r="BK556" i="1"/>
  <c r="BM556" i="1" s="1"/>
  <c r="BL556" i="1"/>
  <c r="BK557" i="1"/>
  <c r="BL557" i="1"/>
  <c r="BM557" i="1"/>
  <c r="BK558" i="1"/>
  <c r="BL558" i="1"/>
  <c r="BM558" i="1"/>
  <c r="BK559" i="1"/>
  <c r="BL559" i="1" s="1"/>
  <c r="BM559" i="1"/>
  <c r="BK560" i="1"/>
  <c r="BM560" i="1" s="1"/>
  <c r="BL560" i="1"/>
  <c r="BK561" i="1"/>
  <c r="BM561" i="1" s="1"/>
  <c r="BL561" i="1"/>
  <c r="BK562" i="1"/>
  <c r="BL562" i="1"/>
  <c r="BM562" i="1"/>
  <c r="BK563" i="1"/>
  <c r="BL563" i="1" s="1"/>
  <c r="BM563" i="1"/>
  <c r="BK564" i="1"/>
  <c r="BM564" i="1" s="1"/>
  <c r="BL564" i="1"/>
  <c r="BK565" i="1"/>
  <c r="BL565" i="1"/>
  <c r="BM565" i="1"/>
  <c r="BK566" i="1"/>
  <c r="BL566" i="1"/>
  <c r="BM566" i="1"/>
  <c r="BK567" i="1"/>
  <c r="BL567" i="1" s="1"/>
  <c r="BM567" i="1"/>
  <c r="BK568" i="1"/>
  <c r="BM568" i="1" s="1"/>
  <c r="BL568" i="1"/>
  <c r="BK569" i="1"/>
  <c r="BM569" i="1" s="1"/>
  <c r="BL569" i="1"/>
  <c r="BK570" i="1"/>
  <c r="BL570" i="1"/>
  <c r="BM570" i="1"/>
  <c r="BK571" i="1"/>
  <c r="BL571" i="1" s="1"/>
  <c r="BM571" i="1"/>
  <c r="BK572" i="1"/>
  <c r="BM572" i="1" s="1"/>
  <c r="BL572" i="1"/>
  <c r="BK573" i="1"/>
  <c r="BL573" i="1"/>
  <c r="BM573" i="1"/>
  <c r="BK574" i="1"/>
  <c r="BL574" i="1"/>
  <c r="BM574" i="1"/>
  <c r="BK575" i="1"/>
  <c r="BL575" i="1" s="1"/>
  <c r="BM575" i="1"/>
  <c r="BK576" i="1"/>
  <c r="BM576" i="1" s="1"/>
  <c r="BL576" i="1"/>
  <c r="BK577" i="1"/>
  <c r="BM577" i="1" s="1"/>
  <c r="BL577" i="1"/>
  <c r="BK578" i="1"/>
  <c r="BL578" i="1"/>
  <c r="BM578" i="1"/>
  <c r="BK579" i="1"/>
  <c r="BL579" i="1" s="1"/>
  <c r="BM579" i="1"/>
  <c r="BK580" i="1"/>
  <c r="BM580" i="1" s="1"/>
  <c r="BL580" i="1"/>
  <c r="BK581" i="1"/>
  <c r="BL581" i="1"/>
  <c r="BM581" i="1"/>
  <c r="BK582" i="1"/>
  <c r="BL582" i="1"/>
  <c r="BM582" i="1"/>
  <c r="BK583" i="1"/>
  <c r="BL583" i="1" s="1"/>
  <c r="BM583" i="1"/>
  <c r="BK584" i="1"/>
  <c r="BM584" i="1" s="1"/>
  <c r="BL584" i="1"/>
  <c r="BK585" i="1"/>
  <c r="BM585" i="1" s="1"/>
  <c r="BL585" i="1"/>
  <c r="BK586" i="1"/>
  <c r="BL586" i="1" s="1"/>
  <c r="BK587" i="1"/>
  <c r="BL587" i="1"/>
  <c r="BM587" i="1"/>
  <c r="BK588" i="1"/>
  <c r="BL588" i="1" s="1"/>
  <c r="BM588" i="1"/>
  <c r="BK589" i="1"/>
  <c r="BM589" i="1" s="1"/>
  <c r="BL589" i="1"/>
  <c r="BK590" i="1"/>
  <c r="BL590" i="1" s="1"/>
  <c r="BK591" i="1"/>
  <c r="BL591" i="1"/>
  <c r="BM591" i="1"/>
  <c r="BK592" i="1"/>
  <c r="BL592" i="1" s="1"/>
  <c r="BM592" i="1"/>
  <c r="BK593" i="1"/>
  <c r="BM593" i="1" s="1"/>
  <c r="BL593" i="1"/>
  <c r="BK594" i="1"/>
  <c r="BL594" i="1" s="1"/>
  <c r="BK595" i="1"/>
  <c r="BL595" i="1"/>
  <c r="BM595" i="1"/>
  <c r="BK596" i="1"/>
  <c r="BL596" i="1" s="1"/>
  <c r="BM596" i="1"/>
  <c r="BK597" i="1"/>
  <c r="BM597" i="1" s="1"/>
  <c r="BL597" i="1"/>
  <c r="BK598" i="1"/>
  <c r="BL598" i="1" s="1"/>
  <c r="BK599" i="1"/>
  <c r="BL599" i="1"/>
  <c r="BM599" i="1"/>
  <c r="BK600" i="1"/>
  <c r="BL600" i="1" s="1"/>
  <c r="BM600" i="1"/>
  <c r="BK601" i="1"/>
  <c r="BM601" i="1" s="1"/>
  <c r="BL601" i="1"/>
  <c r="BK602" i="1"/>
  <c r="BL602" i="1" s="1"/>
  <c r="BK603" i="1"/>
  <c r="BL603" i="1"/>
  <c r="BM603" i="1"/>
  <c r="BK604" i="1"/>
  <c r="BL604" i="1" s="1"/>
  <c r="BM604" i="1"/>
  <c r="BK605" i="1"/>
  <c r="BM605" i="1" s="1"/>
  <c r="BL605" i="1"/>
  <c r="BK606" i="1"/>
  <c r="BL606" i="1" s="1"/>
  <c r="BK607" i="1"/>
  <c r="BL607" i="1"/>
  <c r="BM607" i="1"/>
  <c r="BK608" i="1"/>
  <c r="BL608" i="1" s="1"/>
  <c r="BM608" i="1"/>
  <c r="BK609" i="1"/>
  <c r="BM609" i="1" s="1"/>
  <c r="BL609" i="1"/>
  <c r="BK610" i="1"/>
  <c r="BL610" i="1" s="1"/>
  <c r="BK611" i="1"/>
  <c r="BL611" i="1"/>
  <c r="BM611" i="1"/>
  <c r="BK612" i="1"/>
  <c r="BL612" i="1" s="1"/>
  <c r="BM612" i="1"/>
  <c r="BK613" i="1"/>
  <c r="BM613" i="1" s="1"/>
  <c r="BL613" i="1"/>
  <c r="BK614" i="1"/>
  <c r="BL614" i="1" s="1"/>
  <c r="BK615" i="1"/>
  <c r="BL615" i="1"/>
  <c r="BM615" i="1"/>
  <c r="BK616" i="1"/>
  <c r="BL616" i="1" s="1"/>
  <c r="BM616" i="1"/>
  <c r="BK617" i="1"/>
  <c r="BM617" i="1" s="1"/>
  <c r="BL617" i="1"/>
  <c r="BK618" i="1"/>
  <c r="BL618" i="1" s="1"/>
  <c r="BK619" i="1"/>
  <c r="BL619" i="1"/>
  <c r="BM619" i="1"/>
  <c r="BK620" i="1"/>
  <c r="BL620" i="1" s="1"/>
  <c r="BM620" i="1"/>
  <c r="BK621" i="1"/>
  <c r="BM621" i="1" s="1"/>
  <c r="BL621" i="1"/>
  <c r="BK622" i="1"/>
  <c r="BL622" i="1" s="1"/>
  <c r="BK623" i="1"/>
  <c r="BL623" i="1"/>
  <c r="BM623" i="1"/>
  <c r="BK624" i="1"/>
  <c r="BL624" i="1" s="1"/>
  <c r="BM624" i="1"/>
  <c r="BK625" i="1"/>
  <c r="BM625" i="1" s="1"/>
  <c r="BL625" i="1"/>
  <c r="BK626" i="1"/>
  <c r="BL626" i="1" s="1"/>
  <c r="BK627" i="1"/>
  <c r="BL627" i="1"/>
  <c r="BM627" i="1"/>
  <c r="BK628" i="1"/>
  <c r="BL628" i="1" s="1"/>
  <c r="BM628" i="1"/>
  <c r="BK629" i="1"/>
  <c r="BM629" i="1" s="1"/>
  <c r="BL629" i="1"/>
  <c r="BK630" i="1"/>
  <c r="BL630" i="1" s="1"/>
  <c r="BK631" i="1"/>
  <c r="BL631" i="1"/>
  <c r="BM631" i="1"/>
  <c r="BK632" i="1"/>
  <c r="BL632" i="1" s="1"/>
  <c r="BM632" i="1"/>
  <c r="BK633" i="1"/>
  <c r="BM633" i="1" s="1"/>
  <c r="BL633" i="1"/>
  <c r="BK634" i="1"/>
  <c r="BL634" i="1" s="1"/>
  <c r="BK635" i="1"/>
  <c r="BL635" i="1"/>
  <c r="BM635" i="1"/>
  <c r="BK636" i="1"/>
  <c r="BL636" i="1" s="1"/>
  <c r="BM636" i="1"/>
  <c r="BK637" i="1"/>
  <c r="BM637" i="1" s="1"/>
  <c r="BL637" i="1"/>
  <c r="BK638" i="1"/>
  <c r="BL638" i="1" s="1"/>
  <c r="BK639" i="1"/>
  <c r="BL639" i="1"/>
  <c r="BM639" i="1"/>
  <c r="BK640" i="1"/>
  <c r="BL640" i="1" s="1"/>
  <c r="BM640" i="1"/>
  <c r="BK641" i="1"/>
  <c r="BM641" i="1" s="1"/>
  <c r="BL641" i="1"/>
  <c r="BK642" i="1"/>
  <c r="BL642" i="1" s="1"/>
  <c r="BK643" i="1"/>
  <c r="BL643" i="1"/>
  <c r="BM643" i="1"/>
  <c r="BK644" i="1"/>
  <c r="BL644" i="1" s="1"/>
  <c r="BM644" i="1"/>
  <c r="BK645" i="1"/>
  <c r="BM645" i="1" s="1"/>
  <c r="BL645" i="1"/>
  <c r="BK646" i="1"/>
  <c r="BL646" i="1" s="1"/>
  <c r="BK647" i="1"/>
  <c r="BL647" i="1"/>
  <c r="BM647" i="1"/>
  <c r="BK648" i="1"/>
  <c r="BL648" i="1" s="1"/>
  <c r="BM648" i="1"/>
  <c r="BK649" i="1"/>
  <c r="BM649" i="1" s="1"/>
  <c r="BL649" i="1"/>
  <c r="BK650" i="1"/>
  <c r="BL650" i="1" s="1"/>
  <c r="BK651" i="1"/>
  <c r="BL651" i="1"/>
  <c r="BM651" i="1"/>
  <c r="BK652" i="1"/>
  <c r="BL652" i="1" s="1"/>
  <c r="BM652" i="1"/>
  <c r="BK653" i="1"/>
  <c r="BM653" i="1" s="1"/>
  <c r="BL653" i="1"/>
  <c r="BK654" i="1"/>
  <c r="BL654" i="1" s="1"/>
  <c r="BK655" i="1"/>
  <c r="BL655" i="1"/>
  <c r="BM655" i="1"/>
  <c r="BK656" i="1"/>
  <c r="BL656" i="1" s="1"/>
  <c r="BM656" i="1"/>
  <c r="BK657" i="1"/>
  <c r="BM657" i="1" s="1"/>
  <c r="BL657" i="1"/>
  <c r="BK658" i="1"/>
  <c r="BL658" i="1" s="1"/>
  <c r="BK659" i="1"/>
  <c r="BL659" i="1"/>
  <c r="BM659" i="1"/>
  <c r="BK660" i="1"/>
  <c r="BL660" i="1" s="1"/>
  <c r="BM660" i="1"/>
  <c r="BK661" i="1"/>
  <c r="BM661" i="1" s="1"/>
  <c r="BL661" i="1"/>
  <c r="BK662" i="1"/>
  <c r="BL662" i="1" s="1"/>
  <c r="BK663" i="1"/>
  <c r="BL663" i="1"/>
  <c r="BM663" i="1"/>
  <c r="BK664" i="1"/>
  <c r="BL664" i="1" s="1"/>
  <c r="BM664" i="1"/>
  <c r="BK665" i="1"/>
  <c r="BM665" i="1" s="1"/>
  <c r="BL665" i="1"/>
  <c r="BK666" i="1"/>
  <c r="BL666" i="1" s="1"/>
  <c r="BK667" i="1"/>
  <c r="BL667" i="1"/>
  <c r="BM667" i="1"/>
  <c r="BK668" i="1"/>
  <c r="BL668" i="1" s="1"/>
  <c r="BM668" i="1"/>
  <c r="BK669" i="1"/>
  <c r="BM669" i="1" s="1"/>
  <c r="BL669" i="1"/>
  <c r="BK670" i="1"/>
  <c r="BL670" i="1" s="1"/>
  <c r="BK671" i="1"/>
  <c r="BL671" i="1"/>
  <c r="BM671" i="1"/>
  <c r="BK672" i="1"/>
  <c r="BL672" i="1" s="1"/>
  <c r="BM672" i="1"/>
  <c r="BK673" i="1"/>
  <c r="BM673" i="1" s="1"/>
  <c r="BL673" i="1"/>
  <c r="BK674" i="1"/>
  <c r="BL674" i="1" s="1"/>
  <c r="BK675" i="1"/>
  <c r="BL675" i="1"/>
  <c r="BM675" i="1"/>
  <c r="BK676" i="1"/>
  <c r="BL676" i="1" s="1"/>
  <c r="BM676" i="1"/>
  <c r="BK677" i="1"/>
  <c r="BM677" i="1" s="1"/>
  <c r="BL677" i="1"/>
  <c r="BK678" i="1"/>
  <c r="BL678" i="1" s="1"/>
  <c r="BK679" i="1"/>
  <c r="BL679" i="1"/>
  <c r="BM679" i="1"/>
  <c r="BK680" i="1"/>
  <c r="BL680" i="1" s="1"/>
  <c r="BM680" i="1"/>
  <c r="BK681" i="1"/>
  <c r="BM681" i="1" s="1"/>
  <c r="BL681" i="1"/>
  <c r="BK682" i="1"/>
  <c r="BL682" i="1" s="1"/>
  <c r="BK683" i="1"/>
  <c r="BL683" i="1"/>
  <c r="BM683" i="1"/>
  <c r="BK684" i="1"/>
  <c r="BL684" i="1" s="1"/>
  <c r="BM684" i="1"/>
  <c r="BK685" i="1"/>
  <c r="BM685" i="1" s="1"/>
  <c r="BL685" i="1"/>
  <c r="BK686" i="1"/>
  <c r="BL686" i="1" s="1"/>
  <c r="BK687" i="1"/>
  <c r="BL687" i="1"/>
  <c r="BM687" i="1"/>
  <c r="BK688" i="1"/>
  <c r="BL688" i="1" s="1"/>
  <c r="BM688" i="1"/>
  <c r="BK689" i="1"/>
  <c r="BM689" i="1" s="1"/>
  <c r="BL689" i="1"/>
  <c r="BK690" i="1"/>
  <c r="BL690" i="1" s="1"/>
  <c r="BK691" i="1"/>
  <c r="BL691" i="1"/>
  <c r="BM691" i="1"/>
  <c r="BK692" i="1"/>
  <c r="BL692" i="1" s="1"/>
  <c r="BM692" i="1"/>
  <c r="BK693" i="1"/>
  <c r="BM693" i="1" s="1"/>
  <c r="BL693" i="1"/>
  <c r="BK694" i="1"/>
  <c r="BL694" i="1" s="1"/>
  <c r="BK695" i="1"/>
  <c r="BL695" i="1"/>
  <c r="BM695" i="1"/>
  <c r="BK696" i="1"/>
  <c r="BL696" i="1" s="1"/>
  <c r="BM696" i="1"/>
  <c r="BK697" i="1"/>
  <c r="BM697" i="1" s="1"/>
  <c r="BL697" i="1"/>
  <c r="BK698" i="1"/>
  <c r="BL698" i="1" s="1"/>
  <c r="BK699" i="1"/>
  <c r="BL699" i="1"/>
  <c r="BM699" i="1"/>
  <c r="BK700" i="1"/>
  <c r="BL700" i="1" s="1"/>
  <c r="BM700" i="1"/>
  <c r="BK701" i="1"/>
  <c r="BM701" i="1" s="1"/>
  <c r="BL701" i="1"/>
  <c r="BK702" i="1"/>
  <c r="BL702" i="1" s="1"/>
  <c r="BK703" i="1"/>
  <c r="BL703" i="1"/>
  <c r="BM703" i="1"/>
  <c r="BK704" i="1"/>
  <c r="BL704" i="1" s="1"/>
  <c r="BM704" i="1"/>
  <c r="BK705" i="1"/>
  <c r="BM705" i="1" s="1"/>
  <c r="BL705" i="1"/>
  <c r="BK706" i="1"/>
  <c r="BL706" i="1" s="1"/>
  <c r="BK707" i="1"/>
  <c r="BL707" i="1"/>
  <c r="BM707" i="1"/>
  <c r="BK708" i="1"/>
  <c r="BL708" i="1" s="1"/>
  <c r="BM708" i="1"/>
  <c r="BK709" i="1"/>
  <c r="BM709" i="1" s="1"/>
  <c r="BL709" i="1"/>
  <c r="BK710" i="1"/>
  <c r="BL710" i="1" s="1"/>
  <c r="BK711" i="1"/>
  <c r="BL711" i="1"/>
  <c r="BM711" i="1"/>
  <c r="BK712" i="1"/>
  <c r="BL712" i="1" s="1"/>
  <c r="BM712" i="1"/>
  <c r="BK713" i="1"/>
  <c r="BM713" i="1" s="1"/>
  <c r="BL713" i="1"/>
  <c r="BK714" i="1"/>
  <c r="BL714" i="1" s="1"/>
  <c r="BK715" i="1"/>
  <c r="BL715" i="1"/>
  <c r="BM715" i="1"/>
  <c r="BK716" i="1"/>
  <c r="BL716" i="1" s="1"/>
  <c r="BM716" i="1"/>
  <c r="BK717" i="1"/>
  <c r="BM717" i="1" s="1"/>
  <c r="BL717" i="1"/>
  <c r="BK718" i="1"/>
  <c r="BL718" i="1" s="1"/>
  <c r="BK719" i="1"/>
  <c r="BL719" i="1"/>
  <c r="BM719" i="1"/>
  <c r="BK720" i="1"/>
  <c r="BL720" i="1" s="1"/>
  <c r="BM720" i="1"/>
  <c r="BK721" i="1"/>
  <c r="BM721" i="1" s="1"/>
  <c r="BL721" i="1"/>
  <c r="BK722" i="1"/>
  <c r="BL722" i="1" s="1"/>
  <c r="BK723" i="1"/>
  <c r="BL723" i="1"/>
  <c r="BM723" i="1"/>
  <c r="BK724" i="1"/>
  <c r="BL724" i="1" s="1"/>
  <c r="BM724" i="1"/>
  <c r="BK725" i="1"/>
  <c r="BM725" i="1" s="1"/>
  <c r="BL725" i="1"/>
  <c r="BK726" i="1"/>
  <c r="BL726" i="1" s="1"/>
  <c r="BK727" i="1"/>
  <c r="BL727" i="1"/>
  <c r="BM727" i="1"/>
  <c r="BK728" i="1"/>
  <c r="BL728" i="1" s="1"/>
  <c r="BM728" i="1"/>
  <c r="BK729" i="1"/>
  <c r="BM729" i="1" s="1"/>
  <c r="BL729" i="1"/>
  <c r="BK730" i="1"/>
  <c r="BL730" i="1" s="1"/>
  <c r="BK731" i="1"/>
  <c r="BL731" i="1"/>
  <c r="BM731" i="1"/>
  <c r="BK732" i="1"/>
  <c r="BL732" i="1" s="1"/>
  <c r="BM732" i="1"/>
  <c r="BK733" i="1"/>
  <c r="BM733" i="1" s="1"/>
  <c r="BL733" i="1"/>
  <c r="BK734" i="1"/>
  <c r="BL734" i="1" s="1"/>
  <c r="BK735" i="1"/>
  <c r="BL735" i="1"/>
  <c r="BM735" i="1"/>
  <c r="BK736" i="1"/>
  <c r="BL736" i="1" s="1"/>
  <c r="BM736" i="1"/>
  <c r="BK737" i="1"/>
  <c r="BM737" i="1" s="1"/>
  <c r="BL737" i="1"/>
  <c r="BK738" i="1"/>
  <c r="BL738" i="1" s="1"/>
  <c r="BK739" i="1"/>
  <c r="BL739" i="1"/>
  <c r="BM739" i="1"/>
  <c r="BK740" i="1"/>
  <c r="BL740" i="1" s="1"/>
  <c r="BM740" i="1"/>
  <c r="BK741" i="1"/>
  <c r="BM741" i="1" s="1"/>
  <c r="BL741" i="1"/>
  <c r="BK742" i="1"/>
  <c r="BL742" i="1" s="1"/>
  <c r="BK743" i="1"/>
  <c r="BL743" i="1"/>
  <c r="BM743" i="1"/>
  <c r="BK744" i="1"/>
  <c r="BL744" i="1" s="1"/>
  <c r="BM744" i="1"/>
  <c r="BK745" i="1"/>
  <c r="BM745" i="1" s="1"/>
  <c r="BL745" i="1"/>
  <c r="BK746" i="1"/>
  <c r="BL746" i="1" s="1"/>
  <c r="BK747" i="1"/>
  <c r="BL747" i="1"/>
  <c r="BM747" i="1"/>
  <c r="BK748" i="1"/>
  <c r="BL748" i="1" s="1"/>
  <c r="BM748" i="1"/>
  <c r="BK749" i="1"/>
  <c r="BM749" i="1" s="1"/>
  <c r="BL749" i="1"/>
  <c r="BK750" i="1"/>
  <c r="BL750" i="1" s="1"/>
  <c r="BK751" i="1"/>
  <c r="BL751" i="1"/>
  <c r="BM751" i="1"/>
  <c r="BK752" i="1"/>
  <c r="BL752" i="1" s="1"/>
  <c r="BM752" i="1"/>
  <c r="BK753" i="1"/>
  <c r="BM753" i="1" s="1"/>
  <c r="BL753" i="1"/>
  <c r="BK754" i="1"/>
  <c r="BL754" i="1" s="1"/>
  <c r="BK755" i="1"/>
  <c r="BL755" i="1"/>
  <c r="BM755" i="1"/>
  <c r="BK756" i="1"/>
  <c r="BL756" i="1" s="1"/>
  <c r="BM756" i="1"/>
  <c r="BK757" i="1"/>
  <c r="BM757" i="1" s="1"/>
  <c r="BL757" i="1"/>
  <c r="BK758" i="1"/>
  <c r="BL758" i="1" s="1"/>
  <c r="BK759" i="1"/>
  <c r="BL759" i="1"/>
  <c r="BM759" i="1"/>
  <c r="BK760" i="1"/>
  <c r="BL760" i="1" s="1"/>
  <c r="BM760" i="1"/>
  <c r="BK761" i="1"/>
  <c r="BM761" i="1" s="1"/>
  <c r="BL761" i="1"/>
  <c r="BK762" i="1"/>
  <c r="BL762" i="1" s="1"/>
  <c r="BK763" i="1"/>
  <c r="BL763" i="1"/>
  <c r="BM763" i="1"/>
  <c r="BK764" i="1"/>
  <c r="BL764" i="1" s="1"/>
  <c r="BM764" i="1"/>
  <c r="BK765" i="1"/>
  <c r="BM765" i="1" s="1"/>
  <c r="BL765" i="1"/>
  <c r="BK766" i="1"/>
  <c r="BL766" i="1" s="1"/>
  <c r="BK767" i="1"/>
  <c r="BL767" i="1"/>
  <c r="BM767" i="1"/>
  <c r="BK768" i="1"/>
  <c r="BL768" i="1" s="1"/>
  <c r="BM768" i="1"/>
  <c r="BK769" i="1"/>
  <c r="BM769" i="1" s="1"/>
  <c r="BL769" i="1"/>
  <c r="BK770" i="1"/>
  <c r="BL770" i="1" s="1"/>
  <c r="BK771" i="1"/>
  <c r="BL771" i="1"/>
  <c r="BM771" i="1"/>
  <c r="BK772" i="1"/>
  <c r="BL772" i="1" s="1"/>
  <c r="BM772" i="1"/>
  <c r="BK773" i="1"/>
  <c r="BM773" i="1" s="1"/>
  <c r="BL773" i="1"/>
  <c r="BK774" i="1"/>
  <c r="BL774" i="1" s="1"/>
  <c r="BK775" i="1"/>
  <c r="BL775" i="1"/>
  <c r="BM775" i="1"/>
  <c r="BK776" i="1"/>
  <c r="BL776" i="1" s="1"/>
  <c r="BM776" i="1"/>
  <c r="BK777" i="1"/>
  <c r="BM777" i="1" s="1"/>
  <c r="BL777" i="1"/>
  <c r="BK778" i="1"/>
  <c r="BL778" i="1" s="1"/>
  <c r="BK779" i="1"/>
  <c r="BL779" i="1"/>
  <c r="BM779" i="1"/>
  <c r="BK780" i="1"/>
  <c r="BL780" i="1" s="1"/>
  <c r="BM780" i="1"/>
  <c r="BK781" i="1"/>
  <c r="BM781" i="1" s="1"/>
  <c r="BL781" i="1"/>
  <c r="BK782" i="1"/>
  <c r="BL782" i="1" s="1"/>
  <c r="BK783" i="1"/>
  <c r="BL783" i="1"/>
  <c r="BM783" i="1"/>
  <c r="BK784" i="1"/>
  <c r="BL784" i="1" s="1"/>
  <c r="BM784" i="1"/>
  <c r="BK785" i="1"/>
  <c r="BM785" i="1" s="1"/>
  <c r="BL785" i="1"/>
  <c r="BK786" i="1"/>
  <c r="BL786" i="1" s="1"/>
  <c r="BK787" i="1"/>
  <c r="BL787" i="1"/>
  <c r="BM787" i="1"/>
  <c r="BK788" i="1"/>
  <c r="BL788" i="1" s="1"/>
  <c r="BM788" i="1"/>
  <c r="BK789" i="1"/>
  <c r="BM789" i="1" s="1"/>
  <c r="BL789" i="1"/>
  <c r="BK790" i="1"/>
  <c r="BL790" i="1" s="1"/>
  <c r="BK791" i="1"/>
  <c r="BL791" i="1"/>
  <c r="BM791" i="1"/>
  <c r="BK792" i="1"/>
  <c r="BL792" i="1" s="1"/>
  <c r="BM792" i="1"/>
  <c r="BK793" i="1"/>
  <c r="BM793" i="1" s="1"/>
  <c r="BL793" i="1"/>
  <c r="BK794" i="1"/>
  <c r="BL794" i="1" s="1"/>
  <c r="BK795" i="1"/>
  <c r="BL795" i="1"/>
  <c r="BM795" i="1"/>
  <c r="BK796" i="1"/>
  <c r="BL796" i="1" s="1"/>
  <c r="BM796" i="1"/>
  <c r="BK797" i="1"/>
  <c r="BM797" i="1" s="1"/>
  <c r="BL797" i="1"/>
  <c r="BK798" i="1"/>
  <c r="BL798" i="1" s="1"/>
  <c r="BK799" i="1"/>
  <c r="BL799" i="1"/>
  <c r="BM799" i="1"/>
  <c r="BM800" i="1"/>
  <c r="BL800" i="1"/>
  <c r="BK800" i="1"/>
  <c r="BW61" i="1"/>
  <c r="BX61" i="1" s="1"/>
  <c r="BW62" i="1"/>
  <c r="BW63" i="1"/>
  <c r="BX63" i="1"/>
  <c r="BY63" i="1"/>
  <c r="BW64" i="1"/>
  <c r="BX64" i="1"/>
  <c r="BY64" i="1"/>
  <c r="BW65" i="1"/>
  <c r="BX65" i="1" s="1"/>
  <c r="BW66" i="1"/>
  <c r="BW67" i="1"/>
  <c r="BX67" i="1"/>
  <c r="BY67" i="1"/>
  <c r="BW68" i="1"/>
  <c r="BX68" i="1"/>
  <c r="BY68" i="1"/>
  <c r="BW69" i="1"/>
  <c r="BX69" i="1" s="1"/>
  <c r="BW70" i="1"/>
  <c r="BW71" i="1"/>
  <c r="BX71" i="1"/>
  <c r="BY71" i="1"/>
  <c r="BW72" i="1"/>
  <c r="BX72" i="1"/>
  <c r="BY72" i="1"/>
  <c r="BW73" i="1"/>
  <c r="BX73" i="1" s="1"/>
  <c r="BW74" i="1"/>
  <c r="BW75" i="1"/>
  <c r="BX75" i="1"/>
  <c r="BY75" i="1"/>
  <c r="BW76" i="1"/>
  <c r="BX76" i="1"/>
  <c r="BY76" i="1"/>
  <c r="BW77" i="1"/>
  <c r="BX77" i="1" s="1"/>
  <c r="BW78" i="1"/>
  <c r="BW79" i="1"/>
  <c r="BX79" i="1"/>
  <c r="BY79" i="1"/>
  <c r="BW80" i="1"/>
  <c r="BX80" i="1"/>
  <c r="BY80" i="1"/>
  <c r="BW81" i="1"/>
  <c r="BX81" i="1" s="1"/>
  <c r="BW82" i="1"/>
  <c r="BW83" i="1"/>
  <c r="BX83" i="1"/>
  <c r="BY83" i="1"/>
  <c r="BW84" i="1"/>
  <c r="BX84" i="1"/>
  <c r="BY84" i="1"/>
  <c r="BW85" i="1"/>
  <c r="BX85" i="1" s="1"/>
  <c r="BW86" i="1"/>
  <c r="BW87" i="1"/>
  <c r="BX87" i="1"/>
  <c r="BY87" i="1"/>
  <c r="BW88" i="1"/>
  <c r="BX88" i="1"/>
  <c r="BY88" i="1"/>
  <c r="BW89" i="1"/>
  <c r="BX89" i="1" s="1"/>
  <c r="BW90" i="1"/>
  <c r="BW91" i="1"/>
  <c r="BY91" i="1" s="1"/>
  <c r="BX91" i="1"/>
  <c r="BW92" i="1"/>
  <c r="BX92" i="1"/>
  <c r="BY92" i="1"/>
  <c r="BW93" i="1"/>
  <c r="BX93" i="1" s="1"/>
  <c r="BY93" i="1"/>
  <c r="BW94" i="1"/>
  <c r="BW95" i="1"/>
  <c r="BY95" i="1" s="1"/>
  <c r="BX95" i="1"/>
  <c r="BW96" i="1"/>
  <c r="BX96" i="1"/>
  <c r="BY96" i="1"/>
  <c r="BW97" i="1"/>
  <c r="BX97" i="1" s="1"/>
  <c r="BY97" i="1"/>
  <c r="BW98" i="1"/>
  <c r="BW99" i="1"/>
  <c r="BY99" i="1" s="1"/>
  <c r="BX99" i="1"/>
  <c r="BW100" i="1"/>
  <c r="BX100" i="1"/>
  <c r="BY100" i="1"/>
  <c r="BW101" i="1"/>
  <c r="BX101" i="1" s="1"/>
  <c r="BY101" i="1"/>
  <c r="BW102" i="1"/>
  <c r="BW103" i="1"/>
  <c r="BY103" i="1" s="1"/>
  <c r="BX103" i="1"/>
  <c r="BW104" i="1"/>
  <c r="BX104" i="1"/>
  <c r="BY104" i="1"/>
  <c r="BW105" i="1"/>
  <c r="BX105" i="1" s="1"/>
  <c r="BY105" i="1"/>
  <c r="BW106" i="1"/>
  <c r="BW107" i="1"/>
  <c r="BY107" i="1" s="1"/>
  <c r="BX107" i="1"/>
  <c r="BW108" i="1"/>
  <c r="BX108" i="1"/>
  <c r="BY108" i="1"/>
  <c r="BW109" i="1"/>
  <c r="BX109" i="1" s="1"/>
  <c r="BY109" i="1"/>
  <c r="BW110" i="1"/>
  <c r="BW111" i="1"/>
  <c r="BY111" i="1" s="1"/>
  <c r="BX111" i="1"/>
  <c r="BW112" i="1"/>
  <c r="BX112" i="1"/>
  <c r="BY112" i="1"/>
  <c r="BW113" i="1"/>
  <c r="BX113" i="1" s="1"/>
  <c r="BY113" i="1"/>
  <c r="BW114" i="1"/>
  <c r="BW115" i="1"/>
  <c r="BY115" i="1" s="1"/>
  <c r="BX115" i="1"/>
  <c r="BW116" i="1"/>
  <c r="BX116" i="1"/>
  <c r="BY116" i="1"/>
  <c r="BW117" i="1"/>
  <c r="BX117" i="1" s="1"/>
  <c r="BY117" i="1"/>
  <c r="BW118" i="1"/>
  <c r="BW119" i="1"/>
  <c r="BY119" i="1" s="1"/>
  <c r="BX119" i="1"/>
  <c r="BW120" i="1"/>
  <c r="BX120" i="1"/>
  <c r="BY120" i="1"/>
  <c r="BW121" i="1"/>
  <c r="BX121" i="1" s="1"/>
  <c r="BY121" i="1"/>
  <c r="BW122" i="1"/>
  <c r="BW123" i="1"/>
  <c r="BY123" i="1" s="1"/>
  <c r="BX123" i="1"/>
  <c r="BW124" i="1"/>
  <c r="BX124" i="1"/>
  <c r="BY124" i="1"/>
  <c r="BW125" i="1"/>
  <c r="BX125" i="1" s="1"/>
  <c r="BY125" i="1"/>
  <c r="BW126" i="1"/>
  <c r="BW127" i="1"/>
  <c r="BY127" i="1" s="1"/>
  <c r="BX127" i="1"/>
  <c r="BW128" i="1"/>
  <c r="BX128" i="1"/>
  <c r="BY128" i="1"/>
  <c r="BW129" i="1"/>
  <c r="BX129" i="1" s="1"/>
  <c r="BY129" i="1"/>
  <c r="BW130" i="1"/>
  <c r="BW131" i="1"/>
  <c r="BY131" i="1" s="1"/>
  <c r="BX131" i="1"/>
  <c r="BW132" i="1"/>
  <c r="BX132" i="1"/>
  <c r="BY132" i="1"/>
  <c r="BW133" i="1"/>
  <c r="BX133" i="1" s="1"/>
  <c r="BY133" i="1"/>
  <c r="BW134" i="1"/>
  <c r="BW135" i="1"/>
  <c r="BY135" i="1" s="1"/>
  <c r="BX135" i="1"/>
  <c r="BW136" i="1"/>
  <c r="BX136" i="1"/>
  <c r="BY136" i="1"/>
  <c r="BW137" i="1"/>
  <c r="BX137" i="1" s="1"/>
  <c r="BY137" i="1"/>
  <c r="BW138" i="1"/>
  <c r="BW139" i="1"/>
  <c r="BY139" i="1" s="1"/>
  <c r="BX139" i="1"/>
  <c r="BW140" i="1"/>
  <c r="BX140" i="1"/>
  <c r="BY140" i="1"/>
  <c r="BW141" i="1"/>
  <c r="BX141" i="1" s="1"/>
  <c r="BY141" i="1"/>
  <c r="BW142" i="1"/>
  <c r="BW143" i="1"/>
  <c r="BY143" i="1" s="1"/>
  <c r="BX143" i="1"/>
  <c r="BW144" i="1"/>
  <c r="BX144" i="1"/>
  <c r="BY144" i="1"/>
  <c r="BW145" i="1"/>
  <c r="BX145" i="1" s="1"/>
  <c r="BY145" i="1"/>
  <c r="BW146" i="1"/>
  <c r="BW147" i="1"/>
  <c r="BY147" i="1" s="1"/>
  <c r="BX147" i="1"/>
  <c r="BW148" i="1"/>
  <c r="BX148" i="1"/>
  <c r="BY148" i="1"/>
  <c r="BW149" i="1"/>
  <c r="BX149" i="1" s="1"/>
  <c r="BY149" i="1"/>
  <c r="BW150" i="1"/>
  <c r="BW151" i="1"/>
  <c r="BY151" i="1" s="1"/>
  <c r="BX151" i="1"/>
  <c r="BW152" i="1"/>
  <c r="BX152" i="1"/>
  <c r="BY152" i="1"/>
  <c r="BW153" i="1"/>
  <c r="BX153" i="1" s="1"/>
  <c r="BY153" i="1"/>
  <c r="BW154" i="1"/>
  <c r="BW155" i="1"/>
  <c r="BY155" i="1" s="1"/>
  <c r="BX155" i="1"/>
  <c r="BW156" i="1"/>
  <c r="BX156" i="1"/>
  <c r="BY156" i="1"/>
  <c r="BW157" i="1"/>
  <c r="BX157" i="1" s="1"/>
  <c r="BY157" i="1"/>
  <c r="BW158" i="1"/>
  <c r="BW159" i="1"/>
  <c r="BY159" i="1" s="1"/>
  <c r="BX159" i="1"/>
  <c r="BW160" i="1"/>
  <c r="BX160" i="1"/>
  <c r="BY160" i="1"/>
  <c r="BW161" i="1"/>
  <c r="BX161" i="1" s="1"/>
  <c r="BY161" i="1"/>
  <c r="BW162" i="1"/>
  <c r="BW163" i="1"/>
  <c r="BY163" i="1" s="1"/>
  <c r="BX163" i="1"/>
  <c r="BW164" i="1"/>
  <c r="BX164" i="1"/>
  <c r="BY164" i="1"/>
  <c r="BW165" i="1"/>
  <c r="BX165" i="1" s="1"/>
  <c r="BY165" i="1"/>
  <c r="BW166" i="1"/>
  <c r="BW167" i="1"/>
  <c r="BY167" i="1" s="1"/>
  <c r="BX167" i="1"/>
  <c r="BW168" i="1"/>
  <c r="BX168" i="1"/>
  <c r="BY168" i="1"/>
  <c r="BW169" i="1"/>
  <c r="BX169" i="1" s="1"/>
  <c r="BY169" i="1"/>
  <c r="BW170" i="1"/>
  <c r="BW171" i="1"/>
  <c r="BY171" i="1" s="1"/>
  <c r="BX171" i="1"/>
  <c r="BW172" i="1"/>
  <c r="BX172" i="1"/>
  <c r="BY172" i="1"/>
  <c r="BW173" i="1"/>
  <c r="BX173" i="1" s="1"/>
  <c r="BY173" i="1"/>
  <c r="BW174" i="1"/>
  <c r="BW175" i="1"/>
  <c r="BY175" i="1" s="1"/>
  <c r="BX175" i="1"/>
  <c r="BW176" i="1"/>
  <c r="BX176" i="1"/>
  <c r="BY176" i="1"/>
  <c r="BW177" i="1"/>
  <c r="BX177" i="1" s="1"/>
  <c r="BY177" i="1"/>
  <c r="BW178" i="1"/>
  <c r="BW179" i="1"/>
  <c r="BY179" i="1" s="1"/>
  <c r="BX179" i="1"/>
  <c r="BW180" i="1"/>
  <c r="BX180" i="1"/>
  <c r="BY180" i="1"/>
  <c r="BW181" i="1"/>
  <c r="BX181" i="1" s="1"/>
  <c r="BY181" i="1"/>
  <c r="BW182" i="1"/>
  <c r="BW183" i="1"/>
  <c r="BY183" i="1" s="1"/>
  <c r="BX183" i="1"/>
  <c r="BW184" i="1"/>
  <c r="BX184" i="1"/>
  <c r="BY184" i="1"/>
  <c r="BW185" i="1"/>
  <c r="BX185" i="1" s="1"/>
  <c r="BY185" i="1"/>
  <c r="BW186" i="1"/>
  <c r="BW187" i="1"/>
  <c r="BY187" i="1" s="1"/>
  <c r="BX187" i="1"/>
  <c r="BW188" i="1"/>
  <c r="BX188" i="1"/>
  <c r="BY188" i="1"/>
  <c r="BW189" i="1"/>
  <c r="BX189" i="1" s="1"/>
  <c r="BY189" i="1"/>
  <c r="BW190" i="1"/>
  <c r="BW191" i="1"/>
  <c r="BY191" i="1" s="1"/>
  <c r="BX191" i="1"/>
  <c r="BW192" i="1"/>
  <c r="BX192" i="1"/>
  <c r="BY192" i="1"/>
  <c r="BW193" i="1"/>
  <c r="BX193" i="1" s="1"/>
  <c r="BY193" i="1"/>
  <c r="BW194" i="1"/>
  <c r="BW195" i="1"/>
  <c r="BY195" i="1" s="1"/>
  <c r="BX195" i="1"/>
  <c r="BW196" i="1"/>
  <c r="BX196" i="1"/>
  <c r="BY196" i="1"/>
  <c r="BW197" i="1"/>
  <c r="BX197" i="1" s="1"/>
  <c r="BY197" i="1"/>
  <c r="BW198" i="1"/>
  <c r="BW199" i="1"/>
  <c r="BY199" i="1" s="1"/>
  <c r="BX199" i="1"/>
  <c r="BW200" i="1"/>
  <c r="BX200" i="1"/>
  <c r="BY200" i="1"/>
  <c r="BW201" i="1"/>
  <c r="BX201" i="1" s="1"/>
  <c r="BY201" i="1"/>
  <c r="BW202" i="1"/>
  <c r="BW203" i="1"/>
  <c r="BY203" i="1" s="1"/>
  <c r="BX203" i="1"/>
  <c r="BW204" i="1"/>
  <c r="BX204" i="1"/>
  <c r="BY204" i="1"/>
  <c r="BW205" i="1"/>
  <c r="BX205" i="1" s="1"/>
  <c r="BY205" i="1"/>
  <c r="BW206" i="1"/>
  <c r="BW207" i="1"/>
  <c r="BY207" i="1" s="1"/>
  <c r="BX207" i="1"/>
  <c r="BW208" i="1"/>
  <c r="BX208" i="1"/>
  <c r="BY208" i="1"/>
  <c r="BW209" i="1"/>
  <c r="BX209" i="1" s="1"/>
  <c r="BY209" i="1"/>
  <c r="BW210" i="1"/>
  <c r="BW211" i="1"/>
  <c r="BY211" i="1" s="1"/>
  <c r="BX211" i="1"/>
  <c r="BW212" i="1"/>
  <c r="BX212" i="1"/>
  <c r="BY212" i="1"/>
  <c r="BW213" i="1"/>
  <c r="BX213" i="1" s="1"/>
  <c r="BY213" i="1"/>
  <c r="BW214" i="1"/>
  <c r="BW215" i="1"/>
  <c r="BY215" i="1" s="1"/>
  <c r="BX215" i="1"/>
  <c r="BW216" i="1"/>
  <c r="BX216" i="1"/>
  <c r="BY216" i="1"/>
  <c r="BW217" i="1"/>
  <c r="BX217" i="1" s="1"/>
  <c r="BY217" i="1"/>
  <c r="BW218" i="1"/>
  <c r="BW219" i="1"/>
  <c r="BY219" i="1" s="1"/>
  <c r="BX219" i="1"/>
  <c r="BW220" i="1"/>
  <c r="BX220" i="1"/>
  <c r="BY220" i="1"/>
  <c r="BW221" i="1"/>
  <c r="BX221" i="1" s="1"/>
  <c r="BY221" i="1"/>
  <c r="BW222" i="1"/>
  <c r="BW223" i="1"/>
  <c r="BY223" i="1" s="1"/>
  <c r="BX223" i="1"/>
  <c r="BW224" i="1"/>
  <c r="BX224" i="1"/>
  <c r="BY224" i="1"/>
  <c r="BW225" i="1"/>
  <c r="BX225" i="1" s="1"/>
  <c r="BY225" i="1"/>
  <c r="BW226" i="1"/>
  <c r="BY226" i="1" s="1"/>
  <c r="BX226" i="1"/>
  <c r="BW227" i="1"/>
  <c r="BW228" i="1"/>
  <c r="BX228" i="1"/>
  <c r="BY228" i="1"/>
  <c r="BW229" i="1"/>
  <c r="BX229" i="1" s="1"/>
  <c r="BY229" i="1"/>
  <c r="BW230" i="1"/>
  <c r="BW231" i="1"/>
  <c r="BY231" i="1" s="1"/>
  <c r="BX231" i="1"/>
  <c r="BW232" i="1"/>
  <c r="BX232" i="1"/>
  <c r="BY232" i="1"/>
  <c r="BW233" i="1"/>
  <c r="BX233" i="1"/>
  <c r="BY233" i="1"/>
  <c r="BW234" i="1"/>
  <c r="BW235" i="1"/>
  <c r="BY235" i="1" s="1"/>
  <c r="BX235" i="1"/>
  <c r="BW236" i="1"/>
  <c r="BX236" i="1"/>
  <c r="BY236" i="1"/>
  <c r="BW237" i="1"/>
  <c r="BX237" i="1"/>
  <c r="BY237" i="1"/>
  <c r="BW238" i="1"/>
  <c r="BW239" i="1"/>
  <c r="BY239" i="1" s="1"/>
  <c r="BX239" i="1"/>
  <c r="BW240" i="1"/>
  <c r="BX240" i="1"/>
  <c r="BY240" i="1"/>
  <c r="BW241" i="1"/>
  <c r="BX241" i="1"/>
  <c r="BY241" i="1"/>
  <c r="BW242" i="1"/>
  <c r="BW243" i="1"/>
  <c r="BY243" i="1" s="1"/>
  <c r="BX243" i="1"/>
  <c r="BW244" i="1"/>
  <c r="BX244" i="1"/>
  <c r="BY244" i="1"/>
  <c r="BW245" i="1"/>
  <c r="BX245" i="1"/>
  <c r="BY245" i="1"/>
  <c r="BW246" i="1"/>
  <c r="BW247" i="1"/>
  <c r="BY247" i="1" s="1"/>
  <c r="BX247" i="1"/>
  <c r="BW248" i="1"/>
  <c r="BX248" i="1"/>
  <c r="BY248" i="1"/>
  <c r="BW249" i="1"/>
  <c r="BX249" i="1"/>
  <c r="BY249" i="1"/>
  <c r="BW250" i="1"/>
  <c r="BW251" i="1"/>
  <c r="BW252" i="1"/>
  <c r="BX252" i="1"/>
  <c r="BY252" i="1"/>
  <c r="BW253" i="1"/>
  <c r="BX253" i="1"/>
  <c r="BY253" i="1"/>
  <c r="BW254" i="1"/>
  <c r="BW255" i="1"/>
  <c r="BY255" i="1" s="1"/>
  <c r="BX255" i="1"/>
  <c r="BW256" i="1"/>
  <c r="BX256" i="1"/>
  <c r="BY256" i="1"/>
  <c r="BW257" i="1"/>
  <c r="BX257" i="1"/>
  <c r="BY257" i="1"/>
  <c r="BW258" i="1"/>
  <c r="BW259" i="1"/>
  <c r="BY259" i="1" s="1"/>
  <c r="BX259" i="1"/>
  <c r="BW260" i="1"/>
  <c r="BX260" i="1"/>
  <c r="BY260" i="1"/>
  <c r="BW261" i="1"/>
  <c r="BX261" i="1"/>
  <c r="BY261" i="1"/>
  <c r="BW262" i="1"/>
  <c r="BW263" i="1"/>
  <c r="BY263" i="1" s="1"/>
  <c r="BX263" i="1"/>
  <c r="BW264" i="1"/>
  <c r="BX264" i="1"/>
  <c r="BY264" i="1"/>
  <c r="BW265" i="1"/>
  <c r="BX265" i="1"/>
  <c r="BY265" i="1"/>
  <c r="BW266" i="1"/>
  <c r="BW267" i="1"/>
  <c r="BW268" i="1"/>
  <c r="BX268" i="1"/>
  <c r="BY268" i="1"/>
  <c r="BW269" i="1"/>
  <c r="BX269" i="1"/>
  <c r="BY269" i="1"/>
  <c r="BW270" i="1"/>
  <c r="BW271" i="1"/>
  <c r="BY271" i="1" s="1"/>
  <c r="BX271" i="1"/>
  <c r="BW272" i="1"/>
  <c r="BX272" i="1"/>
  <c r="BY272" i="1"/>
  <c r="BW273" i="1"/>
  <c r="BX273" i="1"/>
  <c r="BY273" i="1"/>
  <c r="BW274" i="1"/>
  <c r="BW275" i="1"/>
  <c r="BY275" i="1" s="1"/>
  <c r="BX275" i="1"/>
  <c r="BW276" i="1"/>
  <c r="BX276" i="1"/>
  <c r="BY276" i="1"/>
  <c r="BW277" i="1"/>
  <c r="BX277" i="1"/>
  <c r="BY277" i="1"/>
  <c r="BW278" i="1"/>
  <c r="BX278" i="1" s="1"/>
  <c r="BY278" i="1"/>
  <c r="BW279" i="1"/>
  <c r="BW280" i="1"/>
  <c r="BX280" i="1"/>
  <c r="BY280" i="1"/>
  <c r="BW281" i="1"/>
  <c r="BX281" i="1"/>
  <c r="BY281" i="1"/>
  <c r="BW282" i="1"/>
  <c r="BW283" i="1"/>
  <c r="BY283" i="1" s="1"/>
  <c r="BX283" i="1"/>
  <c r="BW284" i="1"/>
  <c r="BW285" i="1"/>
  <c r="BX285" i="1"/>
  <c r="BY285" i="1"/>
  <c r="BW286" i="1"/>
  <c r="BX286" i="1" s="1"/>
  <c r="BY286" i="1"/>
  <c r="BW287" i="1"/>
  <c r="BW288" i="1"/>
  <c r="BX288" i="1"/>
  <c r="BY288" i="1"/>
  <c r="BW289" i="1"/>
  <c r="BX289" i="1"/>
  <c r="BY289" i="1"/>
  <c r="BW290" i="1"/>
  <c r="BW291" i="1"/>
  <c r="BY291" i="1" s="1"/>
  <c r="BX291" i="1"/>
  <c r="BW292" i="1"/>
  <c r="BW293" i="1"/>
  <c r="BX293" i="1"/>
  <c r="BY293" i="1"/>
  <c r="BW294" i="1"/>
  <c r="BX294" i="1" s="1"/>
  <c r="BY294" i="1"/>
  <c r="BW295" i="1"/>
  <c r="BW296" i="1"/>
  <c r="BX296" i="1"/>
  <c r="BY296" i="1"/>
  <c r="BW297" i="1"/>
  <c r="BX297" i="1"/>
  <c r="BY297" i="1"/>
  <c r="BW298" i="1"/>
  <c r="BW299" i="1"/>
  <c r="BY299" i="1" s="1"/>
  <c r="BX299" i="1"/>
  <c r="BW300" i="1"/>
  <c r="BW301" i="1"/>
  <c r="BX301" i="1"/>
  <c r="BY301" i="1"/>
  <c r="BW302" i="1"/>
  <c r="BX302" i="1" s="1"/>
  <c r="BY302" i="1"/>
  <c r="BW303" i="1"/>
  <c r="BW304" i="1"/>
  <c r="BX304" i="1"/>
  <c r="BY304" i="1"/>
  <c r="BW305" i="1"/>
  <c r="BX305" i="1"/>
  <c r="BY305" i="1"/>
  <c r="BW306" i="1"/>
  <c r="BW307" i="1"/>
  <c r="BY307" i="1" s="1"/>
  <c r="BX307" i="1"/>
  <c r="BW308" i="1"/>
  <c r="BW309" i="1"/>
  <c r="BX309" i="1"/>
  <c r="BY309" i="1"/>
  <c r="BW310" i="1"/>
  <c r="BX310" i="1" s="1"/>
  <c r="BY310" i="1"/>
  <c r="BW311" i="1"/>
  <c r="BW312" i="1"/>
  <c r="BX312" i="1"/>
  <c r="BY312" i="1"/>
  <c r="BW313" i="1"/>
  <c r="BX313" i="1"/>
  <c r="BY313" i="1"/>
  <c r="BW314" i="1"/>
  <c r="BW315" i="1"/>
  <c r="BY315" i="1" s="1"/>
  <c r="BX315" i="1"/>
  <c r="BW316" i="1"/>
  <c r="BW317" i="1"/>
  <c r="BX317" i="1"/>
  <c r="BY317" i="1"/>
  <c r="BW318" i="1"/>
  <c r="BX318" i="1" s="1"/>
  <c r="BY318" i="1"/>
  <c r="BW319" i="1"/>
  <c r="BW320" i="1"/>
  <c r="BX320" i="1"/>
  <c r="BY320" i="1"/>
  <c r="BW321" i="1"/>
  <c r="BX321" i="1"/>
  <c r="BY321" i="1"/>
  <c r="BW322" i="1"/>
  <c r="BW323" i="1"/>
  <c r="BY323" i="1" s="1"/>
  <c r="BX323" i="1"/>
  <c r="BW324" i="1"/>
  <c r="BW325" i="1"/>
  <c r="BX325" i="1"/>
  <c r="BY325" i="1"/>
  <c r="BW326" i="1"/>
  <c r="BX326" i="1" s="1"/>
  <c r="BY326" i="1"/>
  <c r="BW327" i="1"/>
  <c r="BW328" i="1"/>
  <c r="BX328" i="1"/>
  <c r="BY328" i="1"/>
  <c r="BW329" i="1"/>
  <c r="BX329" i="1"/>
  <c r="BY329" i="1"/>
  <c r="BW330" i="1"/>
  <c r="BW331" i="1"/>
  <c r="BY331" i="1" s="1"/>
  <c r="BX331" i="1"/>
  <c r="BW332" i="1"/>
  <c r="BW333" i="1"/>
  <c r="BX333" i="1"/>
  <c r="BY333" i="1"/>
  <c r="BW334" i="1"/>
  <c r="BX334" i="1" s="1"/>
  <c r="BY334" i="1"/>
  <c r="BW335" i="1"/>
  <c r="BW336" i="1"/>
  <c r="BX336" i="1"/>
  <c r="BY336" i="1"/>
  <c r="BW337" i="1"/>
  <c r="BX337" i="1"/>
  <c r="BY337" i="1"/>
  <c r="BW338" i="1"/>
  <c r="BW339" i="1"/>
  <c r="BY339" i="1" s="1"/>
  <c r="BX339" i="1"/>
  <c r="BW340" i="1"/>
  <c r="BW341" i="1"/>
  <c r="BX341" i="1"/>
  <c r="BY341" i="1"/>
  <c r="BW342" i="1"/>
  <c r="BX342" i="1" s="1"/>
  <c r="BY342" i="1"/>
  <c r="BW343" i="1"/>
  <c r="BW344" i="1"/>
  <c r="BX344" i="1"/>
  <c r="BY344" i="1"/>
  <c r="BW345" i="1"/>
  <c r="BX345" i="1"/>
  <c r="BY345" i="1"/>
  <c r="BW346" i="1"/>
  <c r="BW347" i="1"/>
  <c r="BY347" i="1" s="1"/>
  <c r="BX347" i="1"/>
  <c r="BW348" i="1"/>
  <c r="BW349" i="1"/>
  <c r="BX349" i="1"/>
  <c r="BY349" i="1"/>
  <c r="BW350" i="1"/>
  <c r="BX350" i="1" s="1"/>
  <c r="BY350" i="1"/>
  <c r="BW351" i="1"/>
  <c r="BW352" i="1"/>
  <c r="BX352" i="1"/>
  <c r="BY352" i="1"/>
  <c r="BW353" i="1"/>
  <c r="BX353" i="1"/>
  <c r="BY353" i="1"/>
  <c r="BW354" i="1"/>
  <c r="BW355" i="1"/>
  <c r="BY355" i="1" s="1"/>
  <c r="BX355" i="1"/>
  <c r="BW356" i="1"/>
  <c r="BW357" i="1"/>
  <c r="BX357" i="1"/>
  <c r="BY357" i="1"/>
  <c r="BW358" i="1"/>
  <c r="BX358" i="1" s="1"/>
  <c r="BY358" i="1"/>
  <c r="BW359" i="1"/>
  <c r="BW360" i="1"/>
  <c r="BX360" i="1"/>
  <c r="BY360" i="1"/>
  <c r="BW361" i="1"/>
  <c r="BX361" i="1"/>
  <c r="BY361" i="1"/>
  <c r="BW362" i="1"/>
  <c r="BW363" i="1"/>
  <c r="BY363" i="1" s="1"/>
  <c r="BX363" i="1"/>
  <c r="BW364" i="1"/>
  <c r="BW365" i="1"/>
  <c r="BX365" i="1"/>
  <c r="BY365" i="1"/>
  <c r="BW366" i="1"/>
  <c r="BX366" i="1" s="1"/>
  <c r="BY366" i="1"/>
  <c r="BW367" i="1"/>
  <c r="BW368" i="1"/>
  <c r="BX368" i="1"/>
  <c r="BY368" i="1"/>
  <c r="BW369" i="1"/>
  <c r="BX369" i="1"/>
  <c r="BY369" i="1"/>
  <c r="BW370" i="1"/>
  <c r="BW371" i="1"/>
  <c r="BY371" i="1" s="1"/>
  <c r="BX371" i="1"/>
  <c r="BW372" i="1"/>
  <c r="BW373" i="1"/>
  <c r="BX373" i="1"/>
  <c r="BY373" i="1"/>
  <c r="BW374" i="1"/>
  <c r="BX374" i="1" s="1"/>
  <c r="BY374" i="1"/>
  <c r="BW375" i="1"/>
  <c r="BW376" i="1"/>
  <c r="BX376" i="1"/>
  <c r="BY376" i="1"/>
  <c r="BW377" i="1"/>
  <c r="BX377" i="1"/>
  <c r="BY377" i="1"/>
  <c r="BW378" i="1"/>
  <c r="BW379" i="1"/>
  <c r="BY379" i="1" s="1"/>
  <c r="BX379" i="1"/>
  <c r="BW380" i="1"/>
  <c r="BW381" i="1"/>
  <c r="BX381" i="1"/>
  <c r="BY381" i="1"/>
  <c r="BW382" i="1"/>
  <c r="BX382" i="1" s="1"/>
  <c r="BY382" i="1"/>
  <c r="BW383" i="1"/>
  <c r="BW384" i="1"/>
  <c r="BX384" i="1"/>
  <c r="BY384" i="1"/>
  <c r="BW385" i="1"/>
  <c r="BX385" i="1"/>
  <c r="BY385" i="1"/>
  <c r="BW386" i="1"/>
  <c r="BW387" i="1"/>
  <c r="BY387" i="1" s="1"/>
  <c r="BX387" i="1"/>
  <c r="BW388" i="1"/>
  <c r="BW389" i="1"/>
  <c r="BX389" i="1"/>
  <c r="BY389" i="1"/>
  <c r="BW390" i="1"/>
  <c r="BX390" i="1" s="1"/>
  <c r="BY390" i="1"/>
  <c r="BW391" i="1"/>
  <c r="BW392" i="1"/>
  <c r="BX392" i="1"/>
  <c r="BY392" i="1"/>
  <c r="BW393" i="1"/>
  <c r="BX393" i="1"/>
  <c r="BY393" i="1"/>
  <c r="BW394" i="1"/>
  <c r="BW395" i="1"/>
  <c r="BY395" i="1" s="1"/>
  <c r="BX395" i="1"/>
  <c r="BW396" i="1"/>
  <c r="BW397" i="1"/>
  <c r="BY397" i="1" s="1"/>
  <c r="BW398" i="1"/>
  <c r="BX398" i="1"/>
  <c r="BY398" i="1"/>
  <c r="BW399" i="1"/>
  <c r="BX399" i="1"/>
  <c r="BY399" i="1"/>
  <c r="BW400" i="1"/>
  <c r="BW401" i="1"/>
  <c r="BY401" i="1" s="1"/>
  <c r="BX401" i="1"/>
  <c r="BW402" i="1"/>
  <c r="BX402" i="1"/>
  <c r="BY402" i="1"/>
  <c r="BW403" i="1"/>
  <c r="BX403" i="1"/>
  <c r="BY403" i="1"/>
  <c r="BW404" i="1"/>
  <c r="BW405" i="1"/>
  <c r="BY405" i="1" s="1"/>
  <c r="BX405" i="1"/>
  <c r="BW406" i="1"/>
  <c r="BX406" i="1"/>
  <c r="BY406" i="1"/>
  <c r="BW407" i="1"/>
  <c r="BX407" i="1"/>
  <c r="BY407" i="1"/>
  <c r="BW408" i="1"/>
  <c r="BW409" i="1"/>
  <c r="BY409" i="1" s="1"/>
  <c r="BW410" i="1"/>
  <c r="BX410" i="1"/>
  <c r="BY410" i="1"/>
  <c r="BW411" i="1"/>
  <c r="BX411" i="1"/>
  <c r="BY411" i="1"/>
  <c r="BW412" i="1"/>
  <c r="BW413" i="1"/>
  <c r="BY413" i="1" s="1"/>
  <c r="BW414" i="1"/>
  <c r="BX414" i="1"/>
  <c r="BY414" i="1"/>
  <c r="BW415" i="1"/>
  <c r="BX415" i="1"/>
  <c r="BY415" i="1"/>
  <c r="BW416" i="1"/>
  <c r="BW417" i="1"/>
  <c r="BY417" i="1" s="1"/>
  <c r="BX417" i="1"/>
  <c r="BW418" i="1"/>
  <c r="BX418" i="1" s="1"/>
  <c r="BW419" i="1"/>
  <c r="BX419" i="1"/>
  <c r="BY419" i="1"/>
  <c r="BW420" i="1"/>
  <c r="BX420" i="1" s="1"/>
  <c r="BY420" i="1"/>
  <c r="BW421" i="1"/>
  <c r="BY421" i="1" s="1"/>
  <c r="BW422" i="1"/>
  <c r="BX422" i="1"/>
  <c r="BY422" i="1"/>
  <c r="BW423" i="1"/>
  <c r="BX423" i="1"/>
  <c r="BY423" i="1"/>
  <c r="BW424" i="1"/>
  <c r="BX424" i="1" s="1"/>
  <c r="BW425" i="1"/>
  <c r="BY425" i="1" s="1"/>
  <c r="BX425" i="1"/>
  <c r="BW426" i="1"/>
  <c r="BX426" i="1" s="1"/>
  <c r="BW427" i="1"/>
  <c r="BX427" i="1"/>
  <c r="BY427" i="1"/>
  <c r="BW428" i="1"/>
  <c r="BX428" i="1" s="1"/>
  <c r="BY428" i="1"/>
  <c r="BW429" i="1"/>
  <c r="BY429" i="1" s="1"/>
  <c r="BW430" i="1"/>
  <c r="BX430" i="1"/>
  <c r="BY430" i="1"/>
  <c r="BW431" i="1"/>
  <c r="BX431" i="1"/>
  <c r="BY431" i="1"/>
  <c r="BW432" i="1"/>
  <c r="BX432" i="1" s="1"/>
  <c r="BW433" i="1"/>
  <c r="BY433" i="1" s="1"/>
  <c r="BX433" i="1"/>
  <c r="BW434" i="1"/>
  <c r="BX434" i="1" s="1"/>
  <c r="BW435" i="1"/>
  <c r="BX435" i="1"/>
  <c r="BY435" i="1"/>
  <c r="BW436" i="1"/>
  <c r="BX436" i="1" s="1"/>
  <c r="BY436" i="1"/>
  <c r="BW437" i="1"/>
  <c r="BY437" i="1" s="1"/>
  <c r="BW438" i="1"/>
  <c r="BX438" i="1"/>
  <c r="BY438" i="1"/>
  <c r="BW439" i="1"/>
  <c r="BX439" i="1"/>
  <c r="BY439" i="1"/>
  <c r="BW440" i="1"/>
  <c r="BX440" i="1" s="1"/>
  <c r="BW441" i="1"/>
  <c r="BY441" i="1" s="1"/>
  <c r="BX441" i="1"/>
  <c r="BW442" i="1"/>
  <c r="BX442" i="1" s="1"/>
  <c r="BW443" i="1"/>
  <c r="BX443" i="1"/>
  <c r="BY443" i="1"/>
  <c r="BW444" i="1"/>
  <c r="BX444" i="1" s="1"/>
  <c r="BY444" i="1"/>
  <c r="BW445" i="1"/>
  <c r="BY445" i="1" s="1"/>
  <c r="BW446" i="1"/>
  <c r="BX446" i="1"/>
  <c r="BY446" i="1"/>
  <c r="BW447" i="1"/>
  <c r="BX447" i="1"/>
  <c r="BY447" i="1"/>
  <c r="BW448" i="1"/>
  <c r="BX448" i="1" s="1"/>
  <c r="BW449" i="1"/>
  <c r="BY449" i="1" s="1"/>
  <c r="BX449" i="1"/>
  <c r="BW450" i="1"/>
  <c r="BX450" i="1" s="1"/>
  <c r="BW451" i="1"/>
  <c r="BX451" i="1"/>
  <c r="BY451" i="1"/>
  <c r="BW452" i="1"/>
  <c r="BX452" i="1" s="1"/>
  <c r="BY452" i="1"/>
  <c r="BW453" i="1"/>
  <c r="BY453" i="1" s="1"/>
  <c r="BW454" i="1"/>
  <c r="BX454" i="1"/>
  <c r="BY454" i="1"/>
  <c r="BW455" i="1"/>
  <c r="BX455" i="1"/>
  <c r="BY455" i="1"/>
  <c r="BW456" i="1"/>
  <c r="BX456" i="1" s="1"/>
  <c r="BW457" i="1"/>
  <c r="BY457" i="1" s="1"/>
  <c r="BX457" i="1"/>
  <c r="BW458" i="1"/>
  <c r="BX458" i="1" s="1"/>
  <c r="BW459" i="1"/>
  <c r="BX459" i="1"/>
  <c r="BY459" i="1"/>
  <c r="BW460" i="1"/>
  <c r="BX460" i="1" s="1"/>
  <c r="BY460" i="1"/>
  <c r="BW461" i="1"/>
  <c r="BY461" i="1" s="1"/>
  <c r="BW462" i="1"/>
  <c r="BX462" i="1"/>
  <c r="BY462" i="1"/>
  <c r="BW463" i="1"/>
  <c r="BX463" i="1"/>
  <c r="BY463" i="1"/>
  <c r="BW464" i="1"/>
  <c r="BX464" i="1" s="1"/>
  <c r="BW465" i="1"/>
  <c r="BY465" i="1" s="1"/>
  <c r="BX465" i="1"/>
  <c r="BW466" i="1"/>
  <c r="BX466" i="1" s="1"/>
  <c r="BW467" i="1"/>
  <c r="BX467" i="1"/>
  <c r="BY467" i="1"/>
  <c r="BW468" i="1"/>
  <c r="BX468" i="1" s="1"/>
  <c r="BY468" i="1"/>
  <c r="BW469" i="1"/>
  <c r="BY469" i="1" s="1"/>
  <c r="BW470" i="1"/>
  <c r="BX470" i="1"/>
  <c r="BY470" i="1"/>
  <c r="BW471" i="1"/>
  <c r="BX471" i="1"/>
  <c r="BY471" i="1"/>
  <c r="BW472" i="1"/>
  <c r="BX472" i="1" s="1"/>
  <c r="BW473" i="1"/>
  <c r="BY473" i="1" s="1"/>
  <c r="BX473" i="1"/>
  <c r="BW474" i="1"/>
  <c r="BX474" i="1" s="1"/>
  <c r="BW475" i="1"/>
  <c r="BX475" i="1"/>
  <c r="BY475" i="1"/>
  <c r="BW476" i="1"/>
  <c r="BX476" i="1" s="1"/>
  <c r="BY476" i="1"/>
  <c r="BW477" i="1"/>
  <c r="BY477" i="1" s="1"/>
  <c r="BW478" i="1"/>
  <c r="BX478" i="1"/>
  <c r="BY478" i="1"/>
  <c r="BW479" i="1"/>
  <c r="BX479" i="1"/>
  <c r="BY479" i="1"/>
  <c r="BW480" i="1"/>
  <c r="BX480" i="1" s="1"/>
  <c r="BW481" i="1"/>
  <c r="BY481" i="1" s="1"/>
  <c r="BX481" i="1"/>
  <c r="BW482" i="1"/>
  <c r="BX482" i="1" s="1"/>
  <c r="BW483" i="1"/>
  <c r="BX483" i="1"/>
  <c r="BY483" i="1"/>
  <c r="BW484" i="1"/>
  <c r="BX484" i="1" s="1"/>
  <c r="BY484" i="1"/>
  <c r="BW485" i="1"/>
  <c r="BY485" i="1" s="1"/>
  <c r="BW486" i="1"/>
  <c r="BX486" i="1"/>
  <c r="BY486" i="1"/>
  <c r="BW487" i="1"/>
  <c r="BX487" i="1"/>
  <c r="BY487" i="1"/>
  <c r="BW488" i="1"/>
  <c r="BX488" i="1" s="1"/>
  <c r="BW489" i="1"/>
  <c r="BY489" i="1" s="1"/>
  <c r="BX489" i="1"/>
  <c r="BW490" i="1"/>
  <c r="BX490" i="1" s="1"/>
  <c r="BW491" i="1"/>
  <c r="BX491" i="1"/>
  <c r="BY491" i="1"/>
  <c r="BW492" i="1"/>
  <c r="BX492" i="1" s="1"/>
  <c r="BY492" i="1"/>
  <c r="BW493" i="1"/>
  <c r="BY493" i="1" s="1"/>
  <c r="BW494" i="1"/>
  <c r="BX494" i="1"/>
  <c r="BY494" i="1"/>
  <c r="BW495" i="1"/>
  <c r="BX495" i="1"/>
  <c r="BY495" i="1"/>
  <c r="BW496" i="1"/>
  <c r="BX496" i="1" s="1"/>
  <c r="BW497" i="1"/>
  <c r="BY497" i="1" s="1"/>
  <c r="BX497" i="1"/>
  <c r="BW498" i="1"/>
  <c r="BX498" i="1" s="1"/>
  <c r="BW499" i="1"/>
  <c r="BX499" i="1"/>
  <c r="BY499" i="1"/>
  <c r="BW500" i="1"/>
  <c r="BX500" i="1" s="1"/>
  <c r="BY500" i="1"/>
  <c r="BW501" i="1"/>
  <c r="BY501" i="1" s="1"/>
  <c r="BW502" i="1"/>
  <c r="BX502" i="1"/>
  <c r="BY502" i="1"/>
  <c r="BW503" i="1"/>
  <c r="BX503" i="1"/>
  <c r="BY503" i="1"/>
  <c r="BW504" i="1"/>
  <c r="BX504" i="1" s="1"/>
  <c r="BW505" i="1"/>
  <c r="BY505" i="1" s="1"/>
  <c r="BX505" i="1"/>
  <c r="BW506" i="1"/>
  <c r="BX506" i="1" s="1"/>
  <c r="BW507" i="1"/>
  <c r="BX507" i="1"/>
  <c r="BY507" i="1"/>
  <c r="BW508" i="1"/>
  <c r="BX508" i="1" s="1"/>
  <c r="BY508" i="1"/>
  <c r="BW509" i="1"/>
  <c r="BY509" i="1" s="1"/>
  <c r="BW510" i="1"/>
  <c r="BX510" i="1"/>
  <c r="BY510" i="1"/>
  <c r="BW511" i="1"/>
  <c r="BX511" i="1"/>
  <c r="BY511" i="1"/>
  <c r="BW512" i="1"/>
  <c r="BX512" i="1" s="1"/>
  <c r="BW513" i="1"/>
  <c r="BY513" i="1" s="1"/>
  <c r="BX513" i="1"/>
  <c r="BW514" i="1"/>
  <c r="BX514" i="1" s="1"/>
  <c r="BW515" i="1"/>
  <c r="BX515" i="1"/>
  <c r="BY515" i="1"/>
  <c r="BW516" i="1"/>
  <c r="BX516" i="1" s="1"/>
  <c r="BY516" i="1"/>
  <c r="BW517" i="1"/>
  <c r="BY517" i="1" s="1"/>
  <c r="BW518" i="1"/>
  <c r="BX518" i="1"/>
  <c r="BY518" i="1"/>
  <c r="BW519" i="1"/>
  <c r="BX519" i="1"/>
  <c r="BY519" i="1"/>
  <c r="BW520" i="1"/>
  <c r="BX520" i="1" s="1"/>
  <c r="BW521" i="1"/>
  <c r="BY521" i="1" s="1"/>
  <c r="BX521" i="1"/>
  <c r="BW522" i="1"/>
  <c r="BX522" i="1" s="1"/>
  <c r="BW523" i="1"/>
  <c r="BX523" i="1"/>
  <c r="BY523" i="1"/>
  <c r="BW524" i="1"/>
  <c r="BX524" i="1" s="1"/>
  <c r="BY524" i="1"/>
  <c r="BW525" i="1"/>
  <c r="BY525" i="1" s="1"/>
  <c r="BW526" i="1"/>
  <c r="BX526" i="1"/>
  <c r="BY526" i="1"/>
  <c r="BW527" i="1"/>
  <c r="BX527" i="1"/>
  <c r="BY527" i="1"/>
  <c r="BW528" i="1"/>
  <c r="BX528" i="1" s="1"/>
  <c r="BW529" i="1"/>
  <c r="BY529" i="1" s="1"/>
  <c r="BX529" i="1"/>
  <c r="BW530" i="1"/>
  <c r="BX530" i="1" s="1"/>
  <c r="BW531" i="1"/>
  <c r="BX531" i="1"/>
  <c r="BY531" i="1"/>
  <c r="BW532" i="1"/>
  <c r="BX532" i="1" s="1"/>
  <c r="BY532" i="1"/>
  <c r="BW533" i="1"/>
  <c r="BY533" i="1" s="1"/>
  <c r="BW534" i="1"/>
  <c r="BX534" i="1"/>
  <c r="BY534" i="1"/>
  <c r="BW535" i="1"/>
  <c r="BX535" i="1"/>
  <c r="BY535" i="1"/>
  <c r="BW536" i="1"/>
  <c r="BX536" i="1" s="1"/>
  <c r="BW537" i="1"/>
  <c r="BY537" i="1" s="1"/>
  <c r="BX537" i="1"/>
  <c r="BW538" i="1"/>
  <c r="BX538" i="1" s="1"/>
  <c r="BW539" i="1"/>
  <c r="BX539" i="1"/>
  <c r="BY539" i="1"/>
  <c r="BW540" i="1"/>
  <c r="BX540" i="1" s="1"/>
  <c r="BY540" i="1"/>
  <c r="BW541" i="1"/>
  <c r="BY541" i="1" s="1"/>
  <c r="BW542" i="1"/>
  <c r="BX542" i="1"/>
  <c r="BY542" i="1"/>
  <c r="BW543" i="1"/>
  <c r="BX543" i="1"/>
  <c r="BY543" i="1"/>
  <c r="BW544" i="1"/>
  <c r="BX544" i="1" s="1"/>
  <c r="BW545" i="1"/>
  <c r="BY545" i="1" s="1"/>
  <c r="BX545" i="1"/>
  <c r="BW546" i="1"/>
  <c r="BX546" i="1" s="1"/>
  <c r="BW547" i="1"/>
  <c r="BX547" i="1"/>
  <c r="BY547" i="1"/>
  <c r="BW548" i="1"/>
  <c r="BX548" i="1" s="1"/>
  <c r="BY548" i="1"/>
  <c r="BW549" i="1"/>
  <c r="BY549" i="1" s="1"/>
  <c r="BW550" i="1"/>
  <c r="BX550" i="1"/>
  <c r="BY550" i="1"/>
  <c r="BW551" i="1"/>
  <c r="BX551" i="1"/>
  <c r="BY551" i="1"/>
  <c r="BW552" i="1"/>
  <c r="BX552" i="1" s="1"/>
  <c r="BW553" i="1"/>
  <c r="BY553" i="1" s="1"/>
  <c r="BX553" i="1"/>
  <c r="BW554" i="1"/>
  <c r="BX554" i="1" s="1"/>
  <c r="BW555" i="1"/>
  <c r="BX555" i="1"/>
  <c r="BY555" i="1"/>
  <c r="BW556" i="1"/>
  <c r="BX556" i="1" s="1"/>
  <c r="BY556" i="1"/>
  <c r="BW557" i="1"/>
  <c r="BY557" i="1" s="1"/>
  <c r="BW558" i="1"/>
  <c r="BX558" i="1"/>
  <c r="BY558" i="1"/>
  <c r="BW559" i="1"/>
  <c r="BX559" i="1"/>
  <c r="BY559" i="1"/>
  <c r="BW560" i="1"/>
  <c r="BX560" i="1" s="1"/>
  <c r="BW561" i="1"/>
  <c r="BY561" i="1" s="1"/>
  <c r="BX561" i="1"/>
  <c r="BW562" i="1"/>
  <c r="BX562" i="1" s="1"/>
  <c r="BW563" i="1"/>
  <c r="BX563" i="1"/>
  <c r="BY563" i="1"/>
  <c r="BW564" i="1"/>
  <c r="BX564" i="1" s="1"/>
  <c r="BY564" i="1"/>
  <c r="BW565" i="1"/>
  <c r="BY565" i="1" s="1"/>
  <c r="BW566" i="1"/>
  <c r="BX566" i="1"/>
  <c r="BY566" i="1"/>
  <c r="BW567" i="1"/>
  <c r="BX567" i="1"/>
  <c r="BY567" i="1"/>
  <c r="BW568" i="1"/>
  <c r="BX568" i="1" s="1"/>
  <c r="BW569" i="1"/>
  <c r="BY569" i="1" s="1"/>
  <c r="BX569" i="1"/>
  <c r="BW570" i="1"/>
  <c r="BX570" i="1" s="1"/>
  <c r="BW571" i="1"/>
  <c r="BX571" i="1"/>
  <c r="BY571" i="1"/>
  <c r="BW572" i="1"/>
  <c r="BX572" i="1" s="1"/>
  <c r="BY572" i="1"/>
  <c r="BW573" i="1"/>
  <c r="BY573" i="1" s="1"/>
  <c r="BW574" i="1"/>
  <c r="BX574" i="1"/>
  <c r="BY574" i="1"/>
  <c r="BW575" i="1"/>
  <c r="BX575" i="1"/>
  <c r="BY575" i="1"/>
  <c r="BW576" i="1"/>
  <c r="BX576" i="1" s="1"/>
  <c r="BW577" i="1"/>
  <c r="BY577" i="1" s="1"/>
  <c r="BX577" i="1"/>
  <c r="BW578" i="1"/>
  <c r="BX578" i="1" s="1"/>
  <c r="BW579" i="1"/>
  <c r="BX579" i="1"/>
  <c r="BY579" i="1"/>
  <c r="BW580" i="1"/>
  <c r="BX580" i="1" s="1"/>
  <c r="BY580" i="1"/>
  <c r="BW581" i="1"/>
  <c r="BY581" i="1" s="1"/>
  <c r="BW582" i="1"/>
  <c r="BX582" i="1"/>
  <c r="BY582" i="1"/>
  <c r="BW583" i="1"/>
  <c r="BX583" i="1"/>
  <c r="BY583" i="1"/>
  <c r="BW584" i="1"/>
  <c r="BX584" i="1" s="1"/>
  <c r="BW585" i="1"/>
  <c r="BY585" i="1" s="1"/>
  <c r="BX585" i="1"/>
  <c r="BW586" i="1"/>
  <c r="BX586" i="1" s="1"/>
  <c r="BW587" i="1"/>
  <c r="BX587" i="1"/>
  <c r="BY587" i="1"/>
  <c r="BW588" i="1"/>
  <c r="BX588" i="1" s="1"/>
  <c r="BY588" i="1"/>
  <c r="BW589" i="1"/>
  <c r="BY589" i="1" s="1"/>
  <c r="BW590" i="1"/>
  <c r="BX590" i="1"/>
  <c r="BY590" i="1"/>
  <c r="BW591" i="1"/>
  <c r="BX591" i="1"/>
  <c r="BY591" i="1"/>
  <c r="BW592" i="1"/>
  <c r="BX592" i="1" s="1"/>
  <c r="BW593" i="1"/>
  <c r="BY593" i="1" s="1"/>
  <c r="BX593" i="1"/>
  <c r="BW594" i="1"/>
  <c r="BX594" i="1" s="1"/>
  <c r="BW595" i="1"/>
  <c r="BX595" i="1"/>
  <c r="BY595" i="1"/>
  <c r="BW596" i="1"/>
  <c r="BX596" i="1" s="1"/>
  <c r="BY596" i="1"/>
  <c r="BW597" i="1"/>
  <c r="BY597" i="1" s="1"/>
  <c r="BW598" i="1"/>
  <c r="BX598" i="1"/>
  <c r="BY598" i="1"/>
  <c r="BW599" i="1"/>
  <c r="BX599" i="1"/>
  <c r="BY599" i="1"/>
  <c r="BW600" i="1"/>
  <c r="BX600" i="1" s="1"/>
  <c r="BW601" i="1"/>
  <c r="BY601" i="1" s="1"/>
  <c r="BX601" i="1"/>
  <c r="BW602" i="1"/>
  <c r="BX602" i="1" s="1"/>
  <c r="BW603" i="1"/>
  <c r="BX603" i="1"/>
  <c r="BY603" i="1"/>
  <c r="BW604" i="1"/>
  <c r="BX604" i="1" s="1"/>
  <c r="BY604" i="1"/>
  <c r="BW605" i="1"/>
  <c r="BY605" i="1" s="1"/>
  <c r="BW606" i="1"/>
  <c r="BX606" i="1"/>
  <c r="BY606" i="1"/>
  <c r="BW607" i="1"/>
  <c r="BX607" i="1"/>
  <c r="BY607" i="1"/>
  <c r="BW608" i="1"/>
  <c r="BX608" i="1" s="1"/>
  <c r="BW609" i="1"/>
  <c r="BY609" i="1" s="1"/>
  <c r="BX609" i="1"/>
  <c r="BW610" i="1"/>
  <c r="BX610" i="1" s="1"/>
  <c r="BW611" i="1"/>
  <c r="BX611" i="1"/>
  <c r="BY611" i="1"/>
  <c r="BW612" i="1"/>
  <c r="BX612" i="1" s="1"/>
  <c r="BY612" i="1"/>
  <c r="BW613" i="1"/>
  <c r="BY613" i="1" s="1"/>
  <c r="BW614" i="1"/>
  <c r="BX614" i="1"/>
  <c r="BY614" i="1"/>
  <c r="BW615" i="1"/>
  <c r="BX615" i="1"/>
  <c r="BY615" i="1"/>
  <c r="BW616" i="1"/>
  <c r="BX616" i="1" s="1"/>
  <c r="BW617" i="1"/>
  <c r="BY617" i="1" s="1"/>
  <c r="BX617" i="1"/>
  <c r="BW618" i="1"/>
  <c r="BX618" i="1" s="1"/>
  <c r="BW619" i="1"/>
  <c r="BX619" i="1"/>
  <c r="BY619" i="1"/>
  <c r="BW620" i="1"/>
  <c r="BX620" i="1" s="1"/>
  <c r="BY620" i="1"/>
  <c r="BW621" i="1"/>
  <c r="BY621" i="1" s="1"/>
  <c r="BW622" i="1"/>
  <c r="BX622" i="1"/>
  <c r="BY622" i="1"/>
  <c r="BW623" i="1"/>
  <c r="BX623" i="1"/>
  <c r="BY623" i="1"/>
  <c r="BW624" i="1"/>
  <c r="BX624" i="1" s="1"/>
  <c r="BW625" i="1"/>
  <c r="BY625" i="1" s="1"/>
  <c r="BX625" i="1"/>
  <c r="BW626" i="1"/>
  <c r="BX626" i="1" s="1"/>
  <c r="BW627" i="1"/>
  <c r="BX627" i="1"/>
  <c r="BY627" i="1"/>
  <c r="BW628" i="1"/>
  <c r="BX628" i="1" s="1"/>
  <c r="BY628" i="1"/>
  <c r="BW629" i="1"/>
  <c r="BY629" i="1" s="1"/>
  <c r="BW630" i="1"/>
  <c r="BX630" i="1"/>
  <c r="BY630" i="1"/>
  <c r="BW631" i="1"/>
  <c r="BX631" i="1"/>
  <c r="BY631" i="1"/>
  <c r="BW632" i="1"/>
  <c r="BX632" i="1" s="1"/>
  <c r="BW633" i="1"/>
  <c r="BY633" i="1" s="1"/>
  <c r="BX633" i="1"/>
  <c r="BW634" i="1"/>
  <c r="BX634" i="1" s="1"/>
  <c r="BW635" i="1"/>
  <c r="BX635" i="1"/>
  <c r="BY635" i="1"/>
  <c r="BW636" i="1"/>
  <c r="BX636" i="1" s="1"/>
  <c r="BY636" i="1"/>
  <c r="BW637" i="1"/>
  <c r="BY637" i="1" s="1"/>
  <c r="BW638" i="1"/>
  <c r="BX638" i="1"/>
  <c r="BY638" i="1"/>
  <c r="BW639" i="1"/>
  <c r="BX639" i="1"/>
  <c r="BY639" i="1"/>
  <c r="BW640" i="1"/>
  <c r="BX640" i="1" s="1"/>
  <c r="BW641" i="1"/>
  <c r="BX641" i="1"/>
  <c r="BY641" i="1"/>
  <c r="BW642" i="1"/>
  <c r="BX642" i="1"/>
  <c r="BY642" i="1"/>
  <c r="BW643" i="1"/>
  <c r="BX643" i="1" s="1"/>
  <c r="BW644" i="1"/>
  <c r="BY644" i="1" s="1"/>
  <c r="BX644" i="1"/>
  <c r="BW645" i="1"/>
  <c r="BX645" i="1"/>
  <c r="BY645" i="1"/>
  <c r="BW646" i="1"/>
  <c r="BX646" i="1"/>
  <c r="BY646" i="1"/>
  <c r="BW647" i="1"/>
  <c r="BX647" i="1" s="1"/>
  <c r="BW648" i="1"/>
  <c r="BY648" i="1" s="1"/>
  <c r="BX648" i="1"/>
  <c r="BW649" i="1"/>
  <c r="BX649" i="1"/>
  <c r="BY649" i="1"/>
  <c r="BW650" i="1"/>
  <c r="BX650" i="1"/>
  <c r="BY650" i="1"/>
  <c r="BW651" i="1"/>
  <c r="BX651" i="1" s="1"/>
  <c r="BW652" i="1"/>
  <c r="BY652" i="1" s="1"/>
  <c r="BX652" i="1"/>
  <c r="BW653" i="1"/>
  <c r="BX653" i="1"/>
  <c r="BY653" i="1"/>
  <c r="BW654" i="1"/>
  <c r="BX654" i="1"/>
  <c r="BY654" i="1"/>
  <c r="BW655" i="1"/>
  <c r="BX655" i="1" s="1"/>
  <c r="BW656" i="1"/>
  <c r="BY656" i="1" s="1"/>
  <c r="BX656" i="1"/>
  <c r="BW657" i="1"/>
  <c r="BX657" i="1"/>
  <c r="BY657" i="1"/>
  <c r="BW658" i="1"/>
  <c r="BX658" i="1"/>
  <c r="BY658" i="1"/>
  <c r="BW659" i="1"/>
  <c r="BX659" i="1" s="1"/>
  <c r="BW660" i="1"/>
  <c r="BY660" i="1" s="1"/>
  <c r="BX660" i="1"/>
  <c r="BW661" i="1"/>
  <c r="BX661" i="1"/>
  <c r="BY661" i="1"/>
  <c r="BW662" i="1"/>
  <c r="BX662" i="1"/>
  <c r="BY662" i="1"/>
  <c r="BW663" i="1"/>
  <c r="BX663" i="1" s="1"/>
  <c r="BW664" i="1"/>
  <c r="BY664" i="1" s="1"/>
  <c r="BX664" i="1"/>
  <c r="BW665" i="1"/>
  <c r="BX665" i="1"/>
  <c r="BY665" i="1"/>
  <c r="BW666" i="1"/>
  <c r="BX666" i="1"/>
  <c r="BY666" i="1"/>
  <c r="BW667" i="1"/>
  <c r="BX667" i="1" s="1"/>
  <c r="BW668" i="1"/>
  <c r="BY668" i="1" s="1"/>
  <c r="BX668" i="1"/>
  <c r="BW669" i="1"/>
  <c r="BX669" i="1"/>
  <c r="BY669" i="1"/>
  <c r="BW670" i="1"/>
  <c r="BX670" i="1"/>
  <c r="BY670" i="1"/>
  <c r="BW671" i="1"/>
  <c r="BX671" i="1" s="1"/>
  <c r="BW672" i="1"/>
  <c r="BY672" i="1" s="1"/>
  <c r="BX672" i="1"/>
  <c r="BW673" i="1"/>
  <c r="BX673" i="1"/>
  <c r="BY673" i="1"/>
  <c r="BW674" i="1"/>
  <c r="BX674" i="1"/>
  <c r="BY674" i="1"/>
  <c r="BW675" i="1"/>
  <c r="BX675" i="1" s="1"/>
  <c r="BW676" i="1"/>
  <c r="BY676" i="1" s="1"/>
  <c r="BX676" i="1"/>
  <c r="BW677" i="1"/>
  <c r="BX677" i="1"/>
  <c r="BY677" i="1"/>
  <c r="BW678" i="1"/>
  <c r="BX678" i="1"/>
  <c r="BY678" i="1"/>
  <c r="BW679" i="1"/>
  <c r="BX679" i="1" s="1"/>
  <c r="BW680" i="1"/>
  <c r="BY680" i="1" s="1"/>
  <c r="BX680" i="1"/>
  <c r="BW681" i="1"/>
  <c r="BX681" i="1"/>
  <c r="BY681" i="1"/>
  <c r="BW682" i="1"/>
  <c r="BX682" i="1"/>
  <c r="BY682" i="1"/>
  <c r="BW683" i="1"/>
  <c r="BX683" i="1" s="1"/>
  <c r="BW684" i="1"/>
  <c r="BY684" i="1" s="1"/>
  <c r="BX684" i="1"/>
  <c r="BW685" i="1"/>
  <c r="BX685" i="1"/>
  <c r="BY685" i="1"/>
  <c r="BW686" i="1"/>
  <c r="BX686" i="1"/>
  <c r="BY686" i="1"/>
  <c r="BW687" i="1"/>
  <c r="BX687" i="1" s="1"/>
  <c r="BW688" i="1"/>
  <c r="BY688" i="1" s="1"/>
  <c r="BX688" i="1"/>
  <c r="BW689" i="1"/>
  <c r="BX689" i="1"/>
  <c r="BY689" i="1"/>
  <c r="BW690" i="1"/>
  <c r="BX690" i="1"/>
  <c r="BY690" i="1"/>
  <c r="BW691" i="1"/>
  <c r="BX691" i="1" s="1"/>
  <c r="BW692" i="1"/>
  <c r="BY692" i="1" s="1"/>
  <c r="BX692" i="1"/>
  <c r="BW693" i="1"/>
  <c r="BX693" i="1"/>
  <c r="BY693" i="1"/>
  <c r="BW694" i="1"/>
  <c r="BX694" i="1"/>
  <c r="BY694" i="1"/>
  <c r="BW695" i="1"/>
  <c r="BX695" i="1" s="1"/>
  <c r="BW696" i="1"/>
  <c r="BY696" i="1" s="1"/>
  <c r="BX696" i="1"/>
  <c r="BW697" i="1"/>
  <c r="BX697" i="1"/>
  <c r="BY697" i="1"/>
  <c r="BW698" i="1"/>
  <c r="BX698" i="1"/>
  <c r="BY698" i="1"/>
  <c r="BW699" i="1"/>
  <c r="BX699" i="1" s="1"/>
  <c r="BW700" i="1"/>
  <c r="BY700" i="1" s="1"/>
  <c r="BX700" i="1"/>
  <c r="BW701" i="1"/>
  <c r="BX701" i="1"/>
  <c r="BY701" i="1"/>
  <c r="BW702" i="1"/>
  <c r="BX702" i="1"/>
  <c r="BY702" i="1"/>
  <c r="BW703" i="1"/>
  <c r="BX703" i="1" s="1"/>
  <c r="BW704" i="1"/>
  <c r="BY704" i="1" s="1"/>
  <c r="BX704" i="1"/>
  <c r="BW705" i="1"/>
  <c r="BX705" i="1"/>
  <c r="BY705" i="1"/>
  <c r="BW706" i="1"/>
  <c r="BX706" i="1"/>
  <c r="BY706" i="1"/>
  <c r="BW707" i="1"/>
  <c r="BX707" i="1" s="1"/>
  <c r="BW708" i="1"/>
  <c r="BY708" i="1" s="1"/>
  <c r="BX708" i="1"/>
  <c r="BW709" i="1"/>
  <c r="BX709" i="1"/>
  <c r="BY709" i="1"/>
  <c r="BW710" i="1"/>
  <c r="BX710" i="1"/>
  <c r="BY710" i="1"/>
  <c r="BW711" i="1"/>
  <c r="BX711" i="1" s="1"/>
  <c r="BW712" i="1"/>
  <c r="BY712" i="1" s="1"/>
  <c r="BX712" i="1"/>
  <c r="BW713" i="1"/>
  <c r="BX713" i="1"/>
  <c r="BY713" i="1"/>
  <c r="BW714" i="1"/>
  <c r="BX714" i="1"/>
  <c r="BY714" i="1"/>
  <c r="BW715" i="1"/>
  <c r="BX715" i="1" s="1"/>
  <c r="BW716" i="1"/>
  <c r="BY716" i="1" s="1"/>
  <c r="BX716" i="1"/>
  <c r="BW717" i="1"/>
  <c r="BX717" i="1"/>
  <c r="BY717" i="1"/>
  <c r="BW718" i="1"/>
  <c r="BX718" i="1"/>
  <c r="BY718" i="1"/>
  <c r="BW719" i="1"/>
  <c r="BX719" i="1" s="1"/>
  <c r="BW720" i="1"/>
  <c r="BY720" i="1" s="1"/>
  <c r="BX720" i="1"/>
  <c r="BW721" i="1"/>
  <c r="BX721" i="1"/>
  <c r="BY721" i="1"/>
  <c r="BW722" i="1"/>
  <c r="BX722" i="1"/>
  <c r="BY722" i="1"/>
  <c r="BW723" i="1"/>
  <c r="BX723" i="1" s="1"/>
  <c r="BW724" i="1"/>
  <c r="BY724" i="1" s="1"/>
  <c r="BX724" i="1"/>
  <c r="BW725" i="1"/>
  <c r="BX725" i="1"/>
  <c r="BY725" i="1"/>
  <c r="BW726" i="1"/>
  <c r="BX726" i="1"/>
  <c r="BY726" i="1"/>
  <c r="BW727" i="1"/>
  <c r="BX727" i="1" s="1"/>
  <c r="BW728" i="1"/>
  <c r="BY728" i="1" s="1"/>
  <c r="BX728" i="1"/>
  <c r="BW729" i="1"/>
  <c r="BX729" i="1"/>
  <c r="BY729" i="1"/>
  <c r="BW730" i="1"/>
  <c r="BX730" i="1"/>
  <c r="BY730" i="1"/>
  <c r="BW731" i="1"/>
  <c r="BX731" i="1" s="1"/>
  <c r="BW732" i="1"/>
  <c r="BY732" i="1" s="1"/>
  <c r="BX732" i="1"/>
  <c r="BW733" i="1"/>
  <c r="BX733" i="1"/>
  <c r="BY733" i="1"/>
  <c r="BW734" i="1"/>
  <c r="BX734" i="1"/>
  <c r="BY734" i="1"/>
  <c r="BW735" i="1"/>
  <c r="BX735" i="1" s="1"/>
  <c r="BW736" i="1"/>
  <c r="BY736" i="1" s="1"/>
  <c r="BX736" i="1"/>
  <c r="BW737" i="1"/>
  <c r="BX737" i="1"/>
  <c r="BY737" i="1"/>
  <c r="BW738" i="1"/>
  <c r="BX738" i="1"/>
  <c r="BY738" i="1"/>
  <c r="BW739" i="1"/>
  <c r="BX739" i="1" s="1"/>
  <c r="BW740" i="1"/>
  <c r="BY740" i="1" s="1"/>
  <c r="BX740" i="1"/>
  <c r="BW741" i="1"/>
  <c r="BX741" i="1"/>
  <c r="BY741" i="1"/>
  <c r="BW742" i="1"/>
  <c r="BX742" i="1"/>
  <c r="BY742" i="1"/>
  <c r="BW743" i="1"/>
  <c r="BX743" i="1" s="1"/>
  <c r="BW744" i="1"/>
  <c r="BY744" i="1" s="1"/>
  <c r="BX744" i="1"/>
  <c r="BW745" i="1"/>
  <c r="BX745" i="1"/>
  <c r="BY745" i="1"/>
  <c r="BW746" i="1"/>
  <c r="BX746" i="1"/>
  <c r="BY746" i="1"/>
  <c r="BW747" i="1"/>
  <c r="BX747" i="1" s="1"/>
  <c r="BW748" i="1"/>
  <c r="BY748" i="1" s="1"/>
  <c r="BX748" i="1"/>
  <c r="BW749" i="1"/>
  <c r="BX749" i="1"/>
  <c r="BY749" i="1"/>
  <c r="BW750" i="1"/>
  <c r="BX750" i="1"/>
  <c r="BY750" i="1"/>
  <c r="BW751" i="1"/>
  <c r="BX751" i="1" s="1"/>
  <c r="BW752" i="1"/>
  <c r="BY752" i="1" s="1"/>
  <c r="BX752" i="1"/>
  <c r="BW753" i="1"/>
  <c r="BX753" i="1"/>
  <c r="BY753" i="1"/>
  <c r="BW754" i="1"/>
  <c r="BX754" i="1"/>
  <c r="BY754" i="1"/>
  <c r="BW755" i="1"/>
  <c r="BX755" i="1" s="1"/>
  <c r="BW756" i="1"/>
  <c r="BY756" i="1" s="1"/>
  <c r="BX756" i="1"/>
  <c r="BW757" i="1"/>
  <c r="BX757" i="1"/>
  <c r="BY757" i="1"/>
  <c r="BW758" i="1"/>
  <c r="BX758" i="1"/>
  <c r="BY758" i="1"/>
  <c r="BW759" i="1"/>
  <c r="BX759" i="1" s="1"/>
  <c r="BW760" i="1"/>
  <c r="BY760" i="1" s="1"/>
  <c r="BX760" i="1"/>
  <c r="BW761" i="1"/>
  <c r="BX761" i="1"/>
  <c r="BY761" i="1"/>
  <c r="BW762" i="1"/>
  <c r="BX762" i="1"/>
  <c r="BY762" i="1"/>
  <c r="BW763" i="1"/>
  <c r="BX763" i="1" s="1"/>
  <c r="BW764" i="1"/>
  <c r="BY764" i="1" s="1"/>
  <c r="BX764" i="1"/>
  <c r="BW765" i="1"/>
  <c r="BX765" i="1"/>
  <c r="BY765" i="1"/>
  <c r="BW766" i="1"/>
  <c r="BX766" i="1"/>
  <c r="BY766" i="1"/>
  <c r="BW767" i="1"/>
  <c r="BX767" i="1" s="1"/>
  <c r="BW768" i="1"/>
  <c r="BY768" i="1" s="1"/>
  <c r="BX768" i="1"/>
  <c r="BW769" i="1"/>
  <c r="BX769" i="1"/>
  <c r="BY769" i="1"/>
  <c r="BW770" i="1"/>
  <c r="BX770" i="1"/>
  <c r="BY770" i="1"/>
  <c r="BW771" i="1"/>
  <c r="BX771" i="1" s="1"/>
  <c r="BW772" i="1"/>
  <c r="BY772" i="1" s="1"/>
  <c r="BX772" i="1"/>
  <c r="BW773" i="1"/>
  <c r="BX773" i="1"/>
  <c r="BY773" i="1"/>
  <c r="BW774" i="1"/>
  <c r="BX774" i="1"/>
  <c r="BY774" i="1"/>
  <c r="BW775" i="1"/>
  <c r="BX775" i="1" s="1"/>
  <c r="BW776" i="1"/>
  <c r="BY776" i="1" s="1"/>
  <c r="BX776" i="1"/>
  <c r="BW777" i="1"/>
  <c r="BX777" i="1"/>
  <c r="BY777" i="1"/>
  <c r="BW778" i="1"/>
  <c r="BX778" i="1"/>
  <c r="BY778" i="1"/>
  <c r="BW779" i="1"/>
  <c r="BX779" i="1" s="1"/>
  <c r="BW780" i="1"/>
  <c r="BY780" i="1" s="1"/>
  <c r="BX780" i="1"/>
  <c r="BW781" i="1"/>
  <c r="BX781" i="1"/>
  <c r="BY781" i="1"/>
  <c r="BW782" i="1"/>
  <c r="BX782" i="1"/>
  <c r="BY782" i="1"/>
  <c r="BW783" i="1"/>
  <c r="BX783" i="1" s="1"/>
  <c r="BW784" i="1"/>
  <c r="BY784" i="1" s="1"/>
  <c r="BX784" i="1"/>
  <c r="BW785" i="1"/>
  <c r="BX785" i="1"/>
  <c r="BY785" i="1"/>
  <c r="BW786" i="1"/>
  <c r="BX786" i="1"/>
  <c r="BY786" i="1"/>
  <c r="BW787" i="1"/>
  <c r="BX787" i="1" s="1"/>
  <c r="BW788" i="1"/>
  <c r="BY788" i="1" s="1"/>
  <c r="BX788" i="1"/>
  <c r="BW789" i="1"/>
  <c r="BX789" i="1"/>
  <c r="BY789" i="1"/>
  <c r="BW790" i="1"/>
  <c r="BX790" i="1"/>
  <c r="BY790" i="1"/>
  <c r="BW791" i="1"/>
  <c r="BX791" i="1" s="1"/>
  <c r="BW792" i="1"/>
  <c r="BY792" i="1" s="1"/>
  <c r="BX792" i="1"/>
  <c r="BW793" i="1"/>
  <c r="BX793" i="1"/>
  <c r="BY793" i="1"/>
  <c r="BW794" i="1"/>
  <c r="BX794" i="1"/>
  <c r="BY794" i="1"/>
  <c r="BW795" i="1"/>
  <c r="BX795" i="1" s="1"/>
  <c r="BW796" i="1"/>
  <c r="BY796" i="1" s="1"/>
  <c r="BX796" i="1"/>
  <c r="BW797" i="1"/>
  <c r="BX797" i="1"/>
  <c r="BY797" i="1"/>
  <c r="BW798" i="1"/>
  <c r="BX798" i="1"/>
  <c r="BY798" i="1"/>
  <c r="BW799" i="1"/>
  <c r="BX799" i="1" s="1"/>
  <c r="BY800" i="1"/>
  <c r="BX800" i="1"/>
  <c r="BW800" i="1"/>
  <c r="CB61" i="1"/>
  <c r="CC61" i="1" s="1"/>
  <c r="CB62" i="1"/>
  <c r="CB63" i="1"/>
  <c r="CC63" i="1"/>
  <c r="CD63" i="1"/>
  <c r="CB64" i="1"/>
  <c r="CC64" i="1"/>
  <c r="CD64" i="1"/>
  <c r="CB65" i="1"/>
  <c r="CC65" i="1" s="1"/>
  <c r="CB66" i="1"/>
  <c r="CB67" i="1"/>
  <c r="CD67" i="1" s="1"/>
  <c r="CC67" i="1"/>
  <c r="CB68" i="1"/>
  <c r="CC68" i="1"/>
  <c r="CD68" i="1"/>
  <c r="CB69" i="1"/>
  <c r="CC69" i="1" s="1"/>
  <c r="CD69" i="1"/>
  <c r="CB70" i="1"/>
  <c r="CB71" i="1"/>
  <c r="CD71" i="1" s="1"/>
  <c r="CC71" i="1"/>
  <c r="CB72" i="1"/>
  <c r="CC72" i="1"/>
  <c r="CD72" i="1"/>
  <c r="CB73" i="1"/>
  <c r="CC73" i="1" s="1"/>
  <c r="CD73" i="1"/>
  <c r="CB74" i="1"/>
  <c r="CB75" i="1"/>
  <c r="CD75" i="1" s="1"/>
  <c r="CC75" i="1"/>
  <c r="CB76" i="1"/>
  <c r="CC76" i="1"/>
  <c r="CD76" i="1"/>
  <c r="CB77" i="1"/>
  <c r="CC77" i="1" s="1"/>
  <c r="CD77" i="1"/>
  <c r="CB78" i="1"/>
  <c r="CB79" i="1"/>
  <c r="CD79" i="1" s="1"/>
  <c r="CC79" i="1"/>
  <c r="CB80" i="1"/>
  <c r="CC80" i="1"/>
  <c r="CD80" i="1"/>
  <c r="CB81" i="1"/>
  <c r="CC81" i="1" s="1"/>
  <c r="CD81" i="1"/>
  <c r="CB82" i="1"/>
  <c r="CB83" i="1"/>
  <c r="CD83" i="1" s="1"/>
  <c r="CC83" i="1"/>
  <c r="CB84" i="1"/>
  <c r="CC84" i="1"/>
  <c r="CD84" i="1"/>
  <c r="CB85" i="1"/>
  <c r="CC85" i="1" s="1"/>
  <c r="CD85" i="1"/>
  <c r="CB86" i="1"/>
  <c r="CB87" i="1"/>
  <c r="CD87" i="1" s="1"/>
  <c r="CC87" i="1"/>
  <c r="CB88" i="1"/>
  <c r="CC88" i="1"/>
  <c r="CD88" i="1"/>
  <c r="CB89" i="1"/>
  <c r="CC89" i="1" s="1"/>
  <c r="CD89" i="1"/>
  <c r="CB90" i="1"/>
  <c r="CB91" i="1"/>
  <c r="CD91" i="1" s="1"/>
  <c r="CC91" i="1"/>
  <c r="CB92" i="1"/>
  <c r="CC92" i="1"/>
  <c r="CD92" i="1"/>
  <c r="CB93" i="1"/>
  <c r="CC93" i="1" s="1"/>
  <c r="CD93" i="1"/>
  <c r="CB94" i="1"/>
  <c r="CB95" i="1"/>
  <c r="CD95" i="1" s="1"/>
  <c r="CC95" i="1"/>
  <c r="CB96" i="1"/>
  <c r="CC96" i="1"/>
  <c r="CD96" i="1"/>
  <c r="CB97" i="1"/>
  <c r="CC97" i="1" s="1"/>
  <c r="CD97" i="1"/>
  <c r="CB98" i="1"/>
  <c r="CB99" i="1"/>
  <c r="CD99" i="1" s="1"/>
  <c r="CC99" i="1"/>
  <c r="CB100" i="1"/>
  <c r="CC100" i="1"/>
  <c r="CD100" i="1"/>
  <c r="CB101" i="1"/>
  <c r="CC101" i="1" s="1"/>
  <c r="CD101" i="1"/>
  <c r="CB102" i="1"/>
  <c r="CB103" i="1"/>
  <c r="CD103" i="1" s="1"/>
  <c r="CC103" i="1"/>
  <c r="CB104" i="1"/>
  <c r="CC104" i="1"/>
  <c r="CD104" i="1"/>
  <c r="CB105" i="1"/>
  <c r="CC105" i="1" s="1"/>
  <c r="CD105" i="1"/>
  <c r="CB106" i="1"/>
  <c r="CB107" i="1"/>
  <c r="CD107" i="1" s="1"/>
  <c r="CC107" i="1"/>
  <c r="CB108" i="1"/>
  <c r="CC108" i="1"/>
  <c r="CD108" i="1"/>
  <c r="CB109" i="1"/>
  <c r="CC109" i="1" s="1"/>
  <c r="CD109" i="1"/>
  <c r="CB110" i="1"/>
  <c r="CB111" i="1"/>
  <c r="CD111" i="1" s="1"/>
  <c r="CC111" i="1"/>
  <c r="CB112" i="1"/>
  <c r="CC112" i="1"/>
  <c r="CD112" i="1"/>
  <c r="CB113" i="1"/>
  <c r="CC113" i="1" s="1"/>
  <c r="CD113" i="1"/>
  <c r="CB114" i="1"/>
  <c r="CB115" i="1"/>
  <c r="CD115" i="1" s="1"/>
  <c r="CC115" i="1"/>
  <c r="CB116" i="1"/>
  <c r="CC116" i="1"/>
  <c r="CD116" i="1"/>
  <c r="CB117" i="1"/>
  <c r="CC117" i="1" s="1"/>
  <c r="CD117" i="1"/>
  <c r="CB118" i="1"/>
  <c r="CB119" i="1"/>
  <c r="CD119" i="1" s="1"/>
  <c r="CC119" i="1"/>
  <c r="CB120" i="1"/>
  <c r="CC120" i="1"/>
  <c r="CD120" i="1"/>
  <c r="CB121" i="1"/>
  <c r="CC121" i="1" s="1"/>
  <c r="CD121" i="1"/>
  <c r="CB122" i="1"/>
  <c r="CB123" i="1"/>
  <c r="CD123" i="1" s="1"/>
  <c r="CC123" i="1"/>
  <c r="CB124" i="1"/>
  <c r="CC124" i="1"/>
  <c r="CD124" i="1"/>
  <c r="CB125" i="1"/>
  <c r="CC125" i="1" s="1"/>
  <c r="CD125" i="1"/>
  <c r="CB126" i="1"/>
  <c r="CB127" i="1"/>
  <c r="CD127" i="1" s="1"/>
  <c r="CC127" i="1"/>
  <c r="CB128" i="1"/>
  <c r="CC128" i="1"/>
  <c r="CD128" i="1"/>
  <c r="CB129" i="1"/>
  <c r="CC129" i="1" s="1"/>
  <c r="CD129" i="1"/>
  <c r="CB130" i="1"/>
  <c r="CB131" i="1"/>
  <c r="CD131" i="1" s="1"/>
  <c r="CC131" i="1"/>
  <c r="CB132" i="1"/>
  <c r="CC132" i="1"/>
  <c r="CD132" i="1"/>
  <c r="CB133" i="1"/>
  <c r="CC133" i="1" s="1"/>
  <c r="CD133" i="1"/>
  <c r="CB134" i="1"/>
  <c r="CB135" i="1"/>
  <c r="CD135" i="1" s="1"/>
  <c r="CC135" i="1"/>
  <c r="CB136" i="1"/>
  <c r="CC136" i="1"/>
  <c r="CD136" i="1"/>
  <c r="CB137" i="1"/>
  <c r="CC137" i="1" s="1"/>
  <c r="CD137" i="1"/>
  <c r="CB138" i="1"/>
  <c r="CB139" i="1"/>
  <c r="CD139" i="1" s="1"/>
  <c r="CC139" i="1"/>
  <c r="CB140" i="1"/>
  <c r="CC140" i="1"/>
  <c r="CD140" i="1"/>
  <c r="CB141" i="1"/>
  <c r="CC141" i="1" s="1"/>
  <c r="CD141" i="1"/>
  <c r="CB142" i="1"/>
  <c r="CB143" i="1"/>
  <c r="CD143" i="1" s="1"/>
  <c r="CC143" i="1"/>
  <c r="CB144" i="1"/>
  <c r="CC144" i="1"/>
  <c r="CD144" i="1"/>
  <c r="CB145" i="1"/>
  <c r="CC145" i="1" s="1"/>
  <c r="CD145" i="1"/>
  <c r="CB146" i="1"/>
  <c r="CB147" i="1"/>
  <c r="CD147" i="1" s="1"/>
  <c r="CC147" i="1"/>
  <c r="CB148" i="1"/>
  <c r="CC148" i="1"/>
  <c r="CD148" i="1"/>
  <c r="CB149" i="1"/>
  <c r="CC149" i="1" s="1"/>
  <c r="CD149" i="1"/>
  <c r="CB150" i="1"/>
  <c r="CB151" i="1"/>
  <c r="CD151" i="1" s="1"/>
  <c r="CC151" i="1"/>
  <c r="CB152" i="1"/>
  <c r="CC152" i="1"/>
  <c r="CD152" i="1"/>
  <c r="CB153" i="1"/>
  <c r="CC153" i="1" s="1"/>
  <c r="CD153" i="1"/>
  <c r="CB154" i="1"/>
  <c r="CB155" i="1"/>
  <c r="CD155" i="1" s="1"/>
  <c r="CC155" i="1"/>
  <c r="CB156" i="1"/>
  <c r="CC156" i="1"/>
  <c r="CD156" i="1"/>
  <c r="CB157" i="1"/>
  <c r="CC157" i="1" s="1"/>
  <c r="CD157" i="1"/>
  <c r="CB158" i="1"/>
  <c r="CB159" i="1"/>
  <c r="CD159" i="1" s="1"/>
  <c r="CC159" i="1"/>
  <c r="CB160" i="1"/>
  <c r="CC160" i="1"/>
  <c r="CD160" i="1"/>
  <c r="CB161" i="1"/>
  <c r="CC161" i="1" s="1"/>
  <c r="CD161" i="1"/>
  <c r="CB162" i="1"/>
  <c r="CB163" i="1"/>
  <c r="CD163" i="1" s="1"/>
  <c r="CC163" i="1"/>
  <c r="CB164" i="1"/>
  <c r="CC164" i="1"/>
  <c r="CD164" i="1"/>
  <c r="CB165" i="1"/>
  <c r="CC165" i="1" s="1"/>
  <c r="CD165" i="1"/>
  <c r="CB166" i="1"/>
  <c r="CB167" i="1"/>
  <c r="CD167" i="1" s="1"/>
  <c r="CC167" i="1"/>
  <c r="CB168" i="1"/>
  <c r="CC168" i="1"/>
  <c r="CD168" i="1"/>
  <c r="CB169" i="1"/>
  <c r="CC169" i="1" s="1"/>
  <c r="CD169" i="1"/>
  <c r="CB170" i="1"/>
  <c r="CB171" i="1"/>
  <c r="CD171" i="1" s="1"/>
  <c r="CC171" i="1"/>
  <c r="CB172" i="1"/>
  <c r="CC172" i="1"/>
  <c r="CD172" i="1"/>
  <c r="CB173" i="1"/>
  <c r="CC173" i="1" s="1"/>
  <c r="CD173" i="1"/>
  <c r="CB174" i="1"/>
  <c r="CB175" i="1"/>
  <c r="CD175" i="1" s="1"/>
  <c r="CC175" i="1"/>
  <c r="CB176" i="1"/>
  <c r="CC176" i="1"/>
  <c r="CD176" i="1"/>
  <c r="CB177" i="1"/>
  <c r="CC177" i="1" s="1"/>
  <c r="CD177" i="1"/>
  <c r="CB178" i="1"/>
  <c r="CB179" i="1"/>
  <c r="CD179" i="1" s="1"/>
  <c r="CC179" i="1"/>
  <c r="CB180" i="1"/>
  <c r="CC180" i="1"/>
  <c r="CD180" i="1"/>
  <c r="CB181" i="1"/>
  <c r="CC181" i="1" s="1"/>
  <c r="CD181" i="1"/>
  <c r="CB182" i="1"/>
  <c r="CB183" i="1"/>
  <c r="CD183" i="1" s="1"/>
  <c r="CC183" i="1"/>
  <c r="CB184" i="1"/>
  <c r="CC184" i="1"/>
  <c r="CD184" i="1"/>
  <c r="CB185" i="1"/>
  <c r="CC185" i="1" s="1"/>
  <c r="CD185" i="1"/>
  <c r="CB186" i="1"/>
  <c r="CB187" i="1"/>
  <c r="CD187" i="1" s="1"/>
  <c r="CC187" i="1"/>
  <c r="CB188" i="1"/>
  <c r="CC188" i="1"/>
  <c r="CD188" i="1"/>
  <c r="CB189" i="1"/>
  <c r="CC189" i="1" s="1"/>
  <c r="CD189" i="1"/>
  <c r="CB190" i="1"/>
  <c r="CB191" i="1"/>
  <c r="CD191" i="1" s="1"/>
  <c r="CC191" i="1"/>
  <c r="CB192" i="1"/>
  <c r="CC192" i="1"/>
  <c r="CD192" i="1"/>
  <c r="CB193" i="1"/>
  <c r="CC193" i="1" s="1"/>
  <c r="CD193" i="1"/>
  <c r="CB194" i="1"/>
  <c r="CB195" i="1"/>
  <c r="CD195" i="1" s="1"/>
  <c r="CC195" i="1"/>
  <c r="CB196" i="1"/>
  <c r="CC196" i="1"/>
  <c r="CD196" i="1"/>
  <c r="CB197" i="1"/>
  <c r="CC197" i="1" s="1"/>
  <c r="CD197" i="1"/>
  <c r="CB198" i="1"/>
  <c r="CB199" i="1"/>
  <c r="CD199" i="1" s="1"/>
  <c r="CC199" i="1"/>
  <c r="CB200" i="1"/>
  <c r="CC200" i="1"/>
  <c r="CD200" i="1"/>
  <c r="CB201" i="1"/>
  <c r="CC201" i="1" s="1"/>
  <c r="CD201" i="1"/>
  <c r="CB202" i="1"/>
  <c r="CB203" i="1"/>
  <c r="CD203" i="1" s="1"/>
  <c r="CC203" i="1"/>
  <c r="CB204" i="1"/>
  <c r="CC204" i="1"/>
  <c r="CD204" i="1"/>
  <c r="CB205" i="1"/>
  <c r="CC205" i="1" s="1"/>
  <c r="CD205" i="1"/>
  <c r="CB206" i="1"/>
  <c r="CB207" i="1"/>
  <c r="CD207" i="1" s="1"/>
  <c r="CC207" i="1"/>
  <c r="CB208" i="1"/>
  <c r="CC208" i="1"/>
  <c r="CD208" i="1"/>
  <c r="CB209" i="1"/>
  <c r="CC209" i="1" s="1"/>
  <c r="CD209" i="1"/>
  <c r="CB210" i="1"/>
  <c r="CB211" i="1"/>
  <c r="CD211" i="1" s="1"/>
  <c r="CC211" i="1"/>
  <c r="CB212" i="1"/>
  <c r="CC212" i="1"/>
  <c r="CD212" i="1"/>
  <c r="CB213" i="1"/>
  <c r="CC213" i="1" s="1"/>
  <c r="CD213" i="1"/>
  <c r="CB214" i="1"/>
  <c r="CB215" i="1"/>
  <c r="CD215" i="1" s="1"/>
  <c r="CC215" i="1"/>
  <c r="CB216" i="1"/>
  <c r="CC216" i="1"/>
  <c r="CD216" i="1"/>
  <c r="CB217" i="1"/>
  <c r="CC217" i="1" s="1"/>
  <c r="CD217" i="1"/>
  <c r="CB218" i="1"/>
  <c r="CB219" i="1"/>
  <c r="CD219" i="1" s="1"/>
  <c r="CC219" i="1"/>
  <c r="CB220" i="1"/>
  <c r="CC220" i="1"/>
  <c r="CD220" i="1"/>
  <c r="CB221" i="1"/>
  <c r="CC221" i="1" s="1"/>
  <c r="CD221" i="1"/>
  <c r="CB222" i="1"/>
  <c r="CB223" i="1"/>
  <c r="CD223" i="1" s="1"/>
  <c r="CC223" i="1"/>
  <c r="CB224" i="1"/>
  <c r="CC224" i="1"/>
  <c r="CD224" i="1"/>
  <c r="CB225" i="1"/>
  <c r="CC225" i="1" s="1"/>
  <c r="CD225" i="1"/>
  <c r="CB226" i="1"/>
  <c r="CB227" i="1"/>
  <c r="CD227" i="1" s="1"/>
  <c r="CC227" i="1"/>
  <c r="CB228" i="1"/>
  <c r="CC228" i="1"/>
  <c r="CD228" i="1"/>
  <c r="CB229" i="1"/>
  <c r="CC229" i="1" s="1"/>
  <c r="CD229" i="1"/>
  <c r="CB230" i="1"/>
  <c r="CC230" i="1"/>
  <c r="CD230" i="1"/>
  <c r="CB231" i="1"/>
  <c r="CC231" i="1"/>
  <c r="CD231" i="1"/>
  <c r="CB232" i="1"/>
  <c r="CB233" i="1"/>
  <c r="CD233" i="1" s="1"/>
  <c r="CC233" i="1"/>
  <c r="CB234" i="1"/>
  <c r="CC234" i="1"/>
  <c r="CD234" i="1"/>
  <c r="CB235" i="1"/>
  <c r="CC235" i="1"/>
  <c r="CD235" i="1"/>
  <c r="CB236" i="1"/>
  <c r="CB237" i="1"/>
  <c r="CD237" i="1" s="1"/>
  <c r="CC237" i="1"/>
  <c r="CB238" i="1"/>
  <c r="CC238" i="1"/>
  <c r="CD238" i="1"/>
  <c r="CB239" i="1"/>
  <c r="CC239" i="1"/>
  <c r="CD239" i="1"/>
  <c r="CB240" i="1"/>
  <c r="CB241" i="1"/>
  <c r="CD241" i="1" s="1"/>
  <c r="CC241" i="1"/>
  <c r="CB242" i="1"/>
  <c r="CC242" i="1"/>
  <c r="CD242" i="1"/>
  <c r="CB243" i="1"/>
  <c r="CC243" i="1"/>
  <c r="CD243" i="1"/>
  <c r="CB244" i="1"/>
  <c r="CB245" i="1"/>
  <c r="CB246" i="1"/>
  <c r="CC246" i="1"/>
  <c r="CD246" i="1"/>
  <c r="CB247" i="1"/>
  <c r="CC247" i="1"/>
  <c r="CD247" i="1"/>
  <c r="CB248" i="1"/>
  <c r="CB249" i="1"/>
  <c r="CD249" i="1" s="1"/>
  <c r="CC249" i="1"/>
  <c r="CB250" i="1"/>
  <c r="CC250" i="1"/>
  <c r="CD250" i="1"/>
  <c r="CB251" i="1"/>
  <c r="CC251" i="1"/>
  <c r="CD251" i="1"/>
  <c r="CB252" i="1"/>
  <c r="CB253" i="1"/>
  <c r="CD253" i="1" s="1"/>
  <c r="CC253" i="1"/>
  <c r="CB254" i="1"/>
  <c r="CC254" i="1"/>
  <c r="CD254" i="1"/>
  <c r="CB255" i="1"/>
  <c r="CC255" i="1"/>
  <c r="CD255" i="1"/>
  <c r="CB256" i="1"/>
  <c r="CB257" i="1"/>
  <c r="CD257" i="1" s="1"/>
  <c r="CC257" i="1"/>
  <c r="CB258" i="1"/>
  <c r="CC258" i="1"/>
  <c r="CD258" i="1"/>
  <c r="CB259" i="1"/>
  <c r="CC259" i="1"/>
  <c r="CD259" i="1"/>
  <c r="CB260" i="1"/>
  <c r="CB261" i="1"/>
  <c r="CB262" i="1"/>
  <c r="CC262" i="1"/>
  <c r="CD262" i="1"/>
  <c r="CB263" i="1"/>
  <c r="CC263" i="1"/>
  <c r="CD263" i="1"/>
  <c r="CB264" i="1"/>
  <c r="CB265" i="1"/>
  <c r="CD265" i="1" s="1"/>
  <c r="CC265" i="1"/>
  <c r="CB266" i="1"/>
  <c r="CC266" i="1"/>
  <c r="CD266" i="1"/>
  <c r="CB267" i="1"/>
  <c r="CC267" i="1"/>
  <c r="CD267" i="1"/>
  <c r="CB268" i="1"/>
  <c r="CB269" i="1"/>
  <c r="CD269" i="1" s="1"/>
  <c r="CC269" i="1"/>
  <c r="CB270" i="1"/>
  <c r="CC270" i="1"/>
  <c r="CD270" i="1"/>
  <c r="CB271" i="1"/>
  <c r="CC271" i="1"/>
  <c r="CD271" i="1"/>
  <c r="CB272" i="1"/>
  <c r="CB273" i="1"/>
  <c r="CD273" i="1" s="1"/>
  <c r="CC273" i="1"/>
  <c r="CB274" i="1"/>
  <c r="CC274" i="1"/>
  <c r="CD274" i="1"/>
  <c r="CB275" i="1"/>
  <c r="CC275" i="1"/>
  <c r="CD275" i="1"/>
  <c r="CB276" i="1"/>
  <c r="CB277" i="1"/>
  <c r="CB278" i="1"/>
  <c r="CC278" i="1"/>
  <c r="CD278" i="1"/>
  <c r="CB279" i="1"/>
  <c r="CC279" i="1"/>
  <c r="CD279" i="1"/>
  <c r="CB280" i="1"/>
  <c r="CB281" i="1"/>
  <c r="CD281" i="1" s="1"/>
  <c r="CC281" i="1"/>
  <c r="CB282" i="1"/>
  <c r="CC282" i="1"/>
  <c r="CD282" i="1"/>
  <c r="CB283" i="1"/>
  <c r="CC283" i="1"/>
  <c r="CD283" i="1"/>
  <c r="CB284" i="1"/>
  <c r="CB285" i="1"/>
  <c r="CD285" i="1" s="1"/>
  <c r="CC285" i="1"/>
  <c r="CB286" i="1"/>
  <c r="CC286" i="1"/>
  <c r="CD286" i="1"/>
  <c r="CB287" i="1"/>
  <c r="CC287" i="1"/>
  <c r="CD287" i="1"/>
  <c r="CB288" i="1"/>
  <c r="CB289" i="1"/>
  <c r="CD289" i="1" s="1"/>
  <c r="CC289" i="1"/>
  <c r="CB290" i="1"/>
  <c r="CC290" i="1"/>
  <c r="CD290" i="1"/>
  <c r="CB291" i="1"/>
  <c r="CC291" i="1"/>
  <c r="CD291" i="1"/>
  <c r="CB292" i="1"/>
  <c r="CB293" i="1"/>
  <c r="CB294" i="1"/>
  <c r="CC294" i="1"/>
  <c r="CD294" i="1"/>
  <c r="CB295" i="1"/>
  <c r="CC295" i="1"/>
  <c r="CD295" i="1"/>
  <c r="CB296" i="1"/>
  <c r="CB297" i="1"/>
  <c r="CD297" i="1" s="1"/>
  <c r="CC297" i="1"/>
  <c r="CB298" i="1"/>
  <c r="CC298" i="1"/>
  <c r="CD298" i="1"/>
  <c r="CB299" i="1"/>
  <c r="CC299" i="1"/>
  <c r="CD299" i="1"/>
  <c r="CB300" i="1"/>
  <c r="CC300" i="1" s="1"/>
  <c r="CD300" i="1"/>
  <c r="CB301" i="1"/>
  <c r="CD301" i="1" s="1"/>
  <c r="CC301" i="1"/>
  <c r="CB302" i="1"/>
  <c r="CC302" i="1"/>
  <c r="CD302" i="1"/>
  <c r="CB303" i="1"/>
  <c r="CC303" i="1"/>
  <c r="CD303" i="1"/>
  <c r="CB304" i="1"/>
  <c r="CC304" i="1" s="1"/>
  <c r="CD304" i="1"/>
  <c r="CB305" i="1"/>
  <c r="CD305" i="1" s="1"/>
  <c r="CC305" i="1"/>
  <c r="CB306" i="1"/>
  <c r="CD306" i="1" s="1"/>
  <c r="CC306" i="1"/>
  <c r="CB307" i="1"/>
  <c r="CC307" i="1"/>
  <c r="CD307" i="1"/>
  <c r="CB308" i="1"/>
  <c r="CC308" i="1" s="1"/>
  <c r="CD308" i="1"/>
  <c r="CB309" i="1"/>
  <c r="CD309" i="1" s="1"/>
  <c r="CC309" i="1"/>
  <c r="CB310" i="1"/>
  <c r="CC310" i="1" s="1"/>
  <c r="CD310" i="1"/>
  <c r="CB311" i="1"/>
  <c r="CC311" i="1"/>
  <c r="CD311" i="1"/>
  <c r="CB312" i="1"/>
  <c r="CC312" i="1" s="1"/>
  <c r="CD312" i="1"/>
  <c r="CB313" i="1"/>
  <c r="CD313" i="1" s="1"/>
  <c r="CB314" i="1"/>
  <c r="CD314" i="1" s="1"/>
  <c r="CC314" i="1"/>
  <c r="CB315" i="1"/>
  <c r="CC315" i="1"/>
  <c r="CD315" i="1"/>
  <c r="CB316" i="1"/>
  <c r="CC316" i="1" s="1"/>
  <c r="CB317" i="1"/>
  <c r="CD317" i="1" s="1"/>
  <c r="CC317" i="1"/>
  <c r="CB318" i="1"/>
  <c r="CC318" i="1" s="1"/>
  <c r="CD318" i="1"/>
  <c r="CB319" i="1"/>
  <c r="CC319" i="1"/>
  <c r="CD319" i="1"/>
  <c r="CB320" i="1"/>
  <c r="CC320" i="1" s="1"/>
  <c r="CD320" i="1"/>
  <c r="CB321" i="1"/>
  <c r="CD321" i="1" s="1"/>
  <c r="CB322" i="1"/>
  <c r="CD322" i="1" s="1"/>
  <c r="CC322" i="1"/>
  <c r="CB323" i="1"/>
  <c r="CC323" i="1"/>
  <c r="CD323" i="1"/>
  <c r="CB324" i="1"/>
  <c r="CC324" i="1" s="1"/>
  <c r="CB325" i="1"/>
  <c r="CD325" i="1" s="1"/>
  <c r="CC325" i="1"/>
  <c r="CB326" i="1"/>
  <c r="CC326" i="1" s="1"/>
  <c r="CD326" i="1"/>
  <c r="CB327" i="1"/>
  <c r="CC327" i="1"/>
  <c r="CD327" i="1"/>
  <c r="CB328" i="1"/>
  <c r="CC328" i="1" s="1"/>
  <c r="CD328" i="1"/>
  <c r="CB329" i="1"/>
  <c r="CD329" i="1" s="1"/>
  <c r="CB330" i="1"/>
  <c r="CD330" i="1" s="1"/>
  <c r="CC330" i="1"/>
  <c r="CB331" i="1"/>
  <c r="CC331" i="1"/>
  <c r="CD331" i="1"/>
  <c r="CB332" i="1"/>
  <c r="CC332" i="1" s="1"/>
  <c r="CB333" i="1"/>
  <c r="CD333" i="1" s="1"/>
  <c r="CC333" i="1"/>
  <c r="CB334" i="1"/>
  <c r="CC334" i="1" s="1"/>
  <c r="CD334" i="1"/>
  <c r="CB335" i="1"/>
  <c r="CC335" i="1"/>
  <c r="CD335" i="1"/>
  <c r="CB336" i="1"/>
  <c r="CC336" i="1" s="1"/>
  <c r="CD336" i="1"/>
  <c r="CB337" i="1"/>
  <c r="CD337" i="1" s="1"/>
  <c r="CB338" i="1"/>
  <c r="CD338" i="1" s="1"/>
  <c r="CC338" i="1"/>
  <c r="CB339" i="1"/>
  <c r="CC339" i="1"/>
  <c r="CD339" i="1"/>
  <c r="CB340" i="1"/>
  <c r="CC340" i="1" s="1"/>
  <c r="CB341" i="1"/>
  <c r="CD341" i="1" s="1"/>
  <c r="CC341" i="1"/>
  <c r="CB342" i="1"/>
  <c r="CC342" i="1" s="1"/>
  <c r="CD342" i="1"/>
  <c r="CB343" i="1"/>
  <c r="CC343" i="1"/>
  <c r="CD343" i="1"/>
  <c r="CB344" i="1"/>
  <c r="CC344" i="1" s="1"/>
  <c r="CD344" i="1"/>
  <c r="CB345" i="1"/>
  <c r="CD345" i="1" s="1"/>
  <c r="CB346" i="1"/>
  <c r="CD346" i="1" s="1"/>
  <c r="CC346" i="1"/>
  <c r="CB347" i="1"/>
  <c r="CC347" i="1"/>
  <c r="CD347" i="1"/>
  <c r="CB348" i="1"/>
  <c r="CC348" i="1" s="1"/>
  <c r="CB349" i="1"/>
  <c r="CD349" i="1" s="1"/>
  <c r="CC349" i="1"/>
  <c r="CB350" i="1"/>
  <c r="CC350" i="1" s="1"/>
  <c r="CD350" i="1"/>
  <c r="CB351" i="1"/>
  <c r="CC351" i="1"/>
  <c r="CD351" i="1"/>
  <c r="CB352" i="1"/>
  <c r="CC352" i="1" s="1"/>
  <c r="CD352" i="1"/>
  <c r="CB353" i="1"/>
  <c r="CD353" i="1" s="1"/>
  <c r="CB354" i="1"/>
  <c r="CD354" i="1" s="1"/>
  <c r="CC354" i="1"/>
  <c r="CB355" i="1"/>
  <c r="CC355" i="1"/>
  <c r="CD355" i="1"/>
  <c r="CB356" i="1"/>
  <c r="CC356" i="1" s="1"/>
  <c r="CB357" i="1"/>
  <c r="CD357" i="1" s="1"/>
  <c r="CC357" i="1"/>
  <c r="CB358" i="1"/>
  <c r="CC358" i="1" s="1"/>
  <c r="CD358" i="1"/>
  <c r="CB359" i="1"/>
  <c r="CC359" i="1"/>
  <c r="CD359" i="1"/>
  <c r="CB360" i="1"/>
  <c r="CC360" i="1" s="1"/>
  <c r="CD360" i="1"/>
  <c r="CB361" i="1"/>
  <c r="CD361" i="1" s="1"/>
  <c r="CB362" i="1"/>
  <c r="CD362" i="1" s="1"/>
  <c r="CC362" i="1"/>
  <c r="CB363" i="1"/>
  <c r="CC363" i="1"/>
  <c r="CD363" i="1"/>
  <c r="CB364" i="1"/>
  <c r="CC364" i="1" s="1"/>
  <c r="CB365" i="1"/>
  <c r="CD365" i="1" s="1"/>
  <c r="CC365" i="1"/>
  <c r="CB366" i="1"/>
  <c r="CC366" i="1" s="1"/>
  <c r="CD366" i="1"/>
  <c r="CB367" i="1"/>
  <c r="CC367" i="1"/>
  <c r="CD367" i="1"/>
  <c r="CB368" i="1"/>
  <c r="CC368" i="1" s="1"/>
  <c r="CD368" i="1"/>
  <c r="CB369" i="1"/>
  <c r="CD369" i="1" s="1"/>
  <c r="CB370" i="1"/>
  <c r="CD370" i="1" s="1"/>
  <c r="CC370" i="1"/>
  <c r="CB371" i="1"/>
  <c r="CC371" i="1"/>
  <c r="CD371" i="1"/>
  <c r="CB372" i="1"/>
  <c r="CC372" i="1" s="1"/>
  <c r="CB373" i="1"/>
  <c r="CD373" i="1" s="1"/>
  <c r="CC373" i="1"/>
  <c r="CB374" i="1"/>
  <c r="CC374" i="1" s="1"/>
  <c r="CD374" i="1"/>
  <c r="CB375" i="1"/>
  <c r="CC375" i="1"/>
  <c r="CD375" i="1"/>
  <c r="CB376" i="1"/>
  <c r="CC376" i="1" s="1"/>
  <c r="CD376" i="1"/>
  <c r="CB377" i="1"/>
  <c r="CD377" i="1" s="1"/>
  <c r="CB378" i="1"/>
  <c r="CD378" i="1" s="1"/>
  <c r="CC378" i="1"/>
  <c r="CB379" i="1"/>
  <c r="CC379" i="1"/>
  <c r="CD379" i="1"/>
  <c r="CB380" i="1"/>
  <c r="CC380" i="1" s="1"/>
  <c r="CB381" i="1"/>
  <c r="CD381" i="1" s="1"/>
  <c r="CC381" i="1"/>
  <c r="CB382" i="1"/>
  <c r="CC382" i="1" s="1"/>
  <c r="CD382" i="1"/>
  <c r="CB383" i="1"/>
  <c r="CC383" i="1"/>
  <c r="CD383" i="1"/>
  <c r="CB384" i="1"/>
  <c r="CC384" i="1" s="1"/>
  <c r="CD384" i="1"/>
  <c r="CB385" i="1"/>
  <c r="CD385" i="1" s="1"/>
  <c r="CB386" i="1"/>
  <c r="CD386" i="1" s="1"/>
  <c r="CC386" i="1"/>
  <c r="CB387" i="1"/>
  <c r="CC387" i="1"/>
  <c r="CD387" i="1"/>
  <c r="CB388" i="1"/>
  <c r="CC388" i="1" s="1"/>
  <c r="CB389" i="1"/>
  <c r="CD389" i="1" s="1"/>
  <c r="CC389" i="1"/>
  <c r="CB390" i="1"/>
  <c r="CC390" i="1" s="1"/>
  <c r="CD390" i="1"/>
  <c r="CB391" i="1"/>
  <c r="CC391" i="1"/>
  <c r="CD391" i="1"/>
  <c r="CB392" i="1"/>
  <c r="CC392" i="1" s="1"/>
  <c r="CD392" i="1"/>
  <c r="CB393" i="1"/>
  <c r="CD393" i="1" s="1"/>
  <c r="CB394" i="1"/>
  <c r="CD394" i="1" s="1"/>
  <c r="CC394" i="1"/>
  <c r="CB395" i="1"/>
  <c r="CC395" i="1"/>
  <c r="CD395" i="1"/>
  <c r="CB396" i="1"/>
  <c r="CC396" i="1" s="1"/>
  <c r="CB397" i="1"/>
  <c r="CD397" i="1" s="1"/>
  <c r="CC397" i="1"/>
  <c r="CB398" i="1"/>
  <c r="CC398" i="1" s="1"/>
  <c r="CD398" i="1"/>
  <c r="CB399" i="1"/>
  <c r="CC399" i="1"/>
  <c r="CD399" i="1"/>
  <c r="CB400" i="1"/>
  <c r="CC400" i="1" s="1"/>
  <c r="CD400" i="1"/>
  <c r="CB401" i="1"/>
  <c r="CC401" i="1" s="1"/>
  <c r="CD401" i="1"/>
  <c r="CB402" i="1"/>
  <c r="CB403" i="1"/>
  <c r="CD403" i="1" s="1"/>
  <c r="CC403" i="1"/>
  <c r="CB404" i="1"/>
  <c r="CC404" i="1"/>
  <c r="CD404" i="1"/>
  <c r="CB405" i="1"/>
  <c r="CC405" i="1" s="1"/>
  <c r="CD405" i="1"/>
  <c r="CB406" i="1"/>
  <c r="CB407" i="1"/>
  <c r="CD407" i="1" s="1"/>
  <c r="CC407" i="1"/>
  <c r="CB408" i="1"/>
  <c r="CC408" i="1"/>
  <c r="CD408" i="1"/>
  <c r="CB409" i="1"/>
  <c r="CC409" i="1" s="1"/>
  <c r="CD409" i="1"/>
  <c r="CB410" i="1"/>
  <c r="CB411" i="1"/>
  <c r="CD411" i="1" s="1"/>
  <c r="CC411" i="1"/>
  <c r="CB412" i="1"/>
  <c r="CC412" i="1"/>
  <c r="CD412" i="1"/>
  <c r="CB413" i="1"/>
  <c r="CC413" i="1" s="1"/>
  <c r="CD413" i="1"/>
  <c r="CB414" i="1"/>
  <c r="CB415" i="1"/>
  <c r="CD415" i="1" s="1"/>
  <c r="CC415" i="1"/>
  <c r="CB416" i="1"/>
  <c r="CC416" i="1"/>
  <c r="CD416" i="1"/>
  <c r="CB417" i="1"/>
  <c r="CC417" i="1" s="1"/>
  <c r="CD417" i="1"/>
  <c r="CB418" i="1"/>
  <c r="CB419" i="1"/>
  <c r="CD419" i="1" s="1"/>
  <c r="CC419" i="1"/>
  <c r="CB420" i="1"/>
  <c r="CC420" i="1"/>
  <c r="CD420" i="1"/>
  <c r="CB421" i="1"/>
  <c r="CC421" i="1" s="1"/>
  <c r="CD421" i="1"/>
  <c r="CB422" i="1"/>
  <c r="CB423" i="1"/>
  <c r="CD423" i="1" s="1"/>
  <c r="CC423" i="1"/>
  <c r="CB424" i="1"/>
  <c r="CC424" i="1"/>
  <c r="CD424" i="1"/>
  <c r="CB425" i="1"/>
  <c r="CC425" i="1" s="1"/>
  <c r="CD425" i="1"/>
  <c r="CB426" i="1"/>
  <c r="CB427" i="1"/>
  <c r="CD427" i="1" s="1"/>
  <c r="CC427" i="1"/>
  <c r="CB428" i="1"/>
  <c r="CC428" i="1"/>
  <c r="CD428" i="1"/>
  <c r="CB429" i="1"/>
  <c r="CC429" i="1" s="1"/>
  <c r="CD429" i="1"/>
  <c r="CB430" i="1"/>
  <c r="CB431" i="1"/>
  <c r="CD431" i="1" s="1"/>
  <c r="CC431" i="1"/>
  <c r="CB432" i="1"/>
  <c r="CC432" i="1"/>
  <c r="CD432" i="1"/>
  <c r="CB433" i="1"/>
  <c r="CC433" i="1" s="1"/>
  <c r="CD433" i="1"/>
  <c r="CB434" i="1"/>
  <c r="CB435" i="1"/>
  <c r="CD435" i="1" s="1"/>
  <c r="CC435" i="1"/>
  <c r="CB436" i="1"/>
  <c r="CC436" i="1"/>
  <c r="CD436" i="1"/>
  <c r="CB437" i="1"/>
  <c r="CC437" i="1" s="1"/>
  <c r="CD437" i="1"/>
  <c r="CB438" i="1"/>
  <c r="CB439" i="1"/>
  <c r="CD439" i="1" s="1"/>
  <c r="CC439" i="1"/>
  <c r="CB440" i="1"/>
  <c r="CC440" i="1"/>
  <c r="CD440" i="1"/>
  <c r="CB441" i="1"/>
  <c r="CC441" i="1" s="1"/>
  <c r="CD441" i="1"/>
  <c r="CB442" i="1"/>
  <c r="CB443" i="1"/>
  <c r="CD443" i="1" s="1"/>
  <c r="CB444" i="1"/>
  <c r="CC444" i="1"/>
  <c r="CD444" i="1"/>
  <c r="CB445" i="1"/>
  <c r="CC445" i="1" s="1"/>
  <c r="CD445" i="1"/>
  <c r="CB446" i="1"/>
  <c r="CB447" i="1"/>
  <c r="CD447" i="1" s="1"/>
  <c r="CB448" i="1"/>
  <c r="CC448" i="1"/>
  <c r="CD448" i="1"/>
  <c r="CB449" i="1"/>
  <c r="CC449" i="1" s="1"/>
  <c r="CD449" i="1"/>
  <c r="CB450" i="1"/>
  <c r="CB451" i="1"/>
  <c r="CD451" i="1" s="1"/>
  <c r="CB452" i="1"/>
  <c r="CC452" i="1"/>
  <c r="CD452" i="1"/>
  <c r="CB453" i="1"/>
  <c r="CC453" i="1" s="1"/>
  <c r="CD453" i="1"/>
  <c r="CB454" i="1"/>
  <c r="CB455" i="1"/>
  <c r="CD455" i="1" s="1"/>
  <c r="CB456" i="1"/>
  <c r="CC456" i="1"/>
  <c r="CD456" i="1"/>
  <c r="CB457" i="1"/>
  <c r="CC457" i="1" s="1"/>
  <c r="CD457" i="1"/>
  <c r="CB458" i="1"/>
  <c r="CB459" i="1"/>
  <c r="CD459" i="1" s="1"/>
  <c r="CB460" i="1"/>
  <c r="CC460" i="1"/>
  <c r="CD460" i="1"/>
  <c r="CB461" i="1"/>
  <c r="CC461" i="1" s="1"/>
  <c r="CD461" i="1"/>
  <c r="CB462" i="1"/>
  <c r="CB463" i="1"/>
  <c r="CD463" i="1" s="1"/>
  <c r="CB464" i="1"/>
  <c r="CC464" i="1"/>
  <c r="CD464" i="1"/>
  <c r="CB465" i="1"/>
  <c r="CC465" i="1" s="1"/>
  <c r="CD465" i="1"/>
  <c r="CB466" i="1"/>
  <c r="CB467" i="1"/>
  <c r="CD467" i="1" s="1"/>
  <c r="CB468" i="1"/>
  <c r="CC468" i="1"/>
  <c r="CD468" i="1"/>
  <c r="CB469" i="1"/>
  <c r="CC469" i="1" s="1"/>
  <c r="CD469" i="1"/>
  <c r="CB470" i="1"/>
  <c r="CB471" i="1"/>
  <c r="CD471" i="1" s="1"/>
  <c r="CB472" i="1"/>
  <c r="CC472" i="1"/>
  <c r="CD472" i="1"/>
  <c r="CB473" i="1"/>
  <c r="CC473" i="1" s="1"/>
  <c r="CD473" i="1"/>
  <c r="CB474" i="1"/>
  <c r="CB475" i="1"/>
  <c r="CD475" i="1" s="1"/>
  <c r="CB476" i="1"/>
  <c r="CC476" i="1"/>
  <c r="CD476" i="1"/>
  <c r="CB477" i="1"/>
  <c r="CC477" i="1" s="1"/>
  <c r="CD477" i="1"/>
  <c r="CB478" i="1"/>
  <c r="CB479" i="1"/>
  <c r="CD479" i="1" s="1"/>
  <c r="CB480" i="1"/>
  <c r="CC480" i="1"/>
  <c r="CD480" i="1"/>
  <c r="CB481" i="1"/>
  <c r="CC481" i="1" s="1"/>
  <c r="CD481" i="1"/>
  <c r="CB482" i="1"/>
  <c r="CB483" i="1"/>
  <c r="CD483" i="1" s="1"/>
  <c r="CB484" i="1"/>
  <c r="CC484" i="1"/>
  <c r="CD484" i="1"/>
  <c r="CB485" i="1"/>
  <c r="CC485" i="1" s="1"/>
  <c r="CD485" i="1"/>
  <c r="CB486" i="1"/>
  <c r="CB487" i="1"/>
  <c r="CD487" i="1" s="1"/>
  <c r="CB488" i="1"/>
  <c r="CC488" i="1"/>
  <c r="CD488" i="1"/>
  <c r="CB489" i="1"/>
  <c r="CC489" i="1" s="1"/>
  <c r="CD489" i="1"/>
  <c r="CB490" i="1"/>
  <c r="CB491" i="1"/>
  <c r="CD491" i="1" s="1"/>
  <c r="CB492" i="1"/>
  <c r="CC492" i="1"/>
  <c r="CD492" i="1"/>
  <c r="CB493" i="1"/>
  <c r="CC493" i="1" s="1"/>
  <c r="CD493" i="1"/>
  <c r="CB494" i="1"/>
  <c r="CB495" i="1"/>
  <c r="CD495" i="1" s="1"/>
  <c r="CB496" i="1"/>
  <c r="CC496" i="1"/>
  <c r="CD496" i="1"/>
  <c r="CB497" i="1"/>
  <c r="CC497" i="1" s="1"/>
  <c r="CD497" i="1"/>
  <c r="CB498" i="1"/>
  <c r="CB499" i="1"/>
  <c r="CD499" i="1" s="1"/>
  <c r="CB500" i="1"/>
  <c r="CC500" i="1"/>
  <c r="CD500" i="1"/>
  <c r="CB501" i="1"/>
  <c r="CC501" i="1" s="1"/>
  <c r="CD501" i="1"/>
  <c r="CB502" i="1"/>
  <c r="CB503" i="1"/>
  <c r="CD503" i="1" s="1"/>
  <c r="CB504" i="1"/>
  <c r="CC504" i="1"/>
  <c r="CD504" i="1"/>
  <c r="CB505" i="1"/>
  <c r="CC505" i="1" s="1"/>
  <c r="CD505" i="1"/>
  <c r="CB506" i="1"/>
  <c r="CB507" i="1"/>
  <c r="CD507" i="1" s="1"/>
  <c r="CB508" i="1"/>
  <c r="CC508" i="1"/>
  <c r="CD508" i="1"/>
  <c r="CB509" i="1"/>
  <c r="CC509" i="1" s="1"/>
  <c r="CD509" i="1"/>
  <c r="CB510" i="1"/>
  <c r="CB511" i="1"/>
  <c r="CD511" i="1" s="1"/>
  <c r="CB512" i="1"/>
  <c r="CC512" i="1"/>
  <c r="CD512" i="1"/>
  <c r="CB513" i="1"/>
  <c r="CC513" i="1" s="1"/>
  <c r="CD513" i="1"/>
  <c r="CB514" i="1"/>
  <c r="CB515" i="1"/>
  <c r="CD515" i="1" s="1"/>
  <c r="CB516" i="1"/>
  <c r="CC516" i="1"/>
  <c r="CD516" i="1"/>
  <c r="CB517" i="1"/>
  <c r="CC517" i="1" s="1"/>
  <c r="CD517" i="1"/>
  <c r="CB518" i="1"/>
  <c r="CB519" i="1"/>
  <c r="CD519" i="1" s="1"/>
  <c r="CB520" i="1"/>
  <c r="CC520" i="1"/>
  <c r="CD520" i="1"/>
  <c r="CB521" i="1"/>
  <c r="CC521" i="1" s="1"/>
  <c r="CD521" i="1"/>
  <c r="CB522" i="1"/>
  <c r="CB523" i="1"/>
  <c r="CD523" i="1" s="1"/>
  <c r="CB524" i="1"/>
  <c r="CC524" i="1"/>
  <c r="CD524" i="1"/>
  <c r="CB525" i="1"/>
  <c r="CC525" i="1" s="1"/>
  <c r="CD525" i="1"/>
  <c r="CB526" i="1"/>
  <c r="CB527" i="1"/>
  <c r="CD527" i="1" s="1"/>
  <c r="CB528" i="1"/>
  <c r="CC528" i="1"/>
  <c r="CD528" i="1"/>
  <c r="CB529" i="1"/>
  <c r="CC529" i="1" s="1"/>
  <c r="CD529" i="1"/>
  <c r="CB530" i="1"/>
  <c r="CB531" i="1"/>
  <c r="CD531" i="1" s="1"/>
  <c r="CB532" i="1"/>
  <c r="CC532" i="1"/>
  <c r="CD532" i="1"/>
  <c r="CB533" i="1"/>
  <c r="CC533" i="1" s="1"/>
  <c r="CD533" i="1"/>
  <c r="CB534" i="1"/>
  <c r="CB535" i="1"/>
  <c r="CD535" i="1" s="1"/>
  <c r="CB536" i="1"/>
  <c r="CC536" i="1"/>
  <c r="CD536" i="1"/>
  <c r="CB537" i="1"/>
  <c r="CC537" i="1" s="1"/>
  <c r="CD537" i="1"/>
  <c r="CB538" i="1"/>
  <c r="CB539" i="1"/>
  <c r="CD539" i="1" s="1"/>
  <c r="CB540" i="1"/>
  <c r="CC540" i="1"/>
  <c r="CD540" i="1"/>
  <c r="CB541" i="1"/>
  <c r="CC541" i="1" s="1"/>
  <c r="CD541" i="1"/>
  <c r="CB542" i="1"/>
  <c r="CB543" i="1"/>
  <c r="CD543" i="1" s="1"/>
  <c r="CB544" i="1"/>
  <c r="CC544" i="1"/>
  <c r="CD544" i="1"/>
  <c r="CB545" i="1"/>
  <c r="CC545" i="1" s="1"/>
  <c r="CD545" i="1"/>
  <c r="CB546" i="1"/>
  <c r="CD546" i="1" s="1"/>
  <c r="CC546" i="1"/>
  <c r="CB547" i="1"/>
  <c r="CC547" i="1"/>
  <c r="CD547" i="1"/>
  <c r="CB548" i="1"/>
  <c r="CC548" i="1"/>
  <c r="CD548" i="1"/>
  <c r="CB549" i="1"/>
  <c r="CC549" i="1" s="1"/>
  <c r="CD549" i="1"/>
  <c r="CB550" i="1"/>
  <c r="CD550" i="1" s="1"/>
  <c r="CC550" i="1"/>
  <c r="CB551" i="1"/>
  <c r="CD551" i="1" s="1"/>
  <c r="CC551" i="1"/>
  <c r="CB552" i="1"/>
  <c r="CC552" i="1"/>
  <c r="CD552" i="1"/>
  <c r="CB553" i="1"/>
  <c r="CC553" i="1" s="1"/>
  <c r="CD553" i="1"/>
  <c r="CB554" i="1"/>
  <c r="CD554" i="1" s="1"/>
  <c r="CC554" i="1"/>
  <c r="CB555" i="1"/>
  <c r="CC555" i="1"/>
  <c r="CD555" i="1"/>
  <c r="CB556" i="1"/>
  <c r="CC556" i="1"/>
  <c r="CD556" i="1"/>
  <c r="CB557" i="1"/>
  <c r="CC557" i="1" s="1"/>
  <c r="CD557" i="1"/>
  <c r="CB558" i="1"/>
  <c r="CD558" i="1" s="1"/>
  <c r="CC558" i="1"/>
  <c r="CB559" i="1"/>
  <c r="CD559" i="1" s="1"/>
  <c r="CC559" i="1"/>
  <c r="CB560" i="1"/>
  <c r="CC560" i="1"/>
  <c r="CD560" i="1"/>
  <c r="CB561" i="1"/>
  <c r="CC561" i="1" s="1"/>
  <c r="CD561" i="1"/>
  <c r="CB562" i="1"/>
  <c r="CD562" i="1" s="1"/>
  <c r="CC562" i="1"/>
  <c r="CB563" i="1"/>
  <c r="CC563" i="1"/>
  <c r="CD563" i="1"/>
  <c r="CB564" i="1"/>
  <c r="CC564" i="1"/>
  <c r="CD564" i="1"/>
  <c r="CB565" i="1"/>
  <c r="CC565" i="1" s="1"/>
  <c r="CD565" i="1"/>
  <c r="CB566" i="1"/>
  <c r="CD566" i="1" s="1"/>
  <c r="CC566" i="1"/>
  <c r="CB567" i="1"/>
  <c r="CD567" i="1" s="1"/>
  <c r="CC567" i="1"/>
  <c r="CB568" i="1"/>
  <c r="CC568" i="1"/>
  <c r="CD568" i="1"/>
  <c r="CB569" i="1"/>
  <c r="CC569" i="1" s="1"/>
  <c r="CD569" i="1"/>
  <c r="CB570" i="1"/>
  <c r="CD570" i="1" s="1"/>
  <c r="CC570" i="1"/>
  <c r="CB571" i="1"/>
  <c r="CC571" i="1"/>
  <c r="CD571" i="1"/>
  <c r="CB572" i="1"/>
  <c r="CC572" i="1"/>
  <c r="CD572" i="1"/>
  <c r="CB573" i="1"/>
  <c r="CC573" i="1" s="1"/>
  <c r="CD573" i="1"/>
  <c r="CB574" i="1"/>
  <c r="CD574" i="1" s="1"/>
  <c r="CC574" i="1"/>
  <c r="CB575" i="1"/>
  <c r="CD575" i="1" s="1"/>
  <c r="CC575" i="1"/>
  <c r="CB576" i="1"/>
  <c r="CC576" i="1"/>
  <c r="CD576" i="1"/>
  <c r="CB577" i="1"/>
  <c r="CC577" i="1" s="1"/>
  <c r="CD577" i="1"/>
  <c r="CB578" i="1"/>
  <c r="CD578" i="1" s="1"/>
  <c r="CC578" i="1"/>
  <c r="CB579" i="1"/>
  <c r="CC579" i="1"/>
  <c r="CD579" i="1"/>
  <c r="CB580" i="1"/>
  <c r="CC580" i="1"/>
  <c r="CD580" i="1"/>
  <c r="CB581" i="1"/>
  <c r="CC581" i="1" s="1"/>
  <c r="CD581" i="1"/>
  <c r="CB582" i="1"/>
  <c r="CD582" i="1" s="1"/>
  <c r="CC582" i="1"/>
  <c r="CB583" i="1"/>
  <c r="CD583" i="1" s="1"/>
  <c r="CC583" i="1"/>
  <c r="CB584" i="1"/>
  <c r="CC584" i="1"/>
  <c r="CD584" i="1"/>
  <c r="CB585" i="1"/>
  <c r="CC585" i="1" s="1"/>
  <c r="CD585" i="1"/>
  <c r="CB586" i="1"/>
  <c r="CD586" i="1" s="1"/>
  <c r="CC586" i="1"/>
  <c r="CB587" i="1"/>
  <c r="CC587" i="1"/>
  <c r="CD587" i="1"/>
  <c r="CB588" i="1"/>
  <c r="CC588" i="1"/>
  <c r="CD588" i="1"/>
  <c r="CB589" i="1"/>
  <c r="CC589" i="1" s="1"/>
  <c r="CD589" i="1"/>
  <c r="CB590" i="1"/>
  <c r="CD590" i="1" s="1"/>
  <c r="CC590" i="1"/>
  <c r="CB591" i="1"/>
  <c r="CD591" i="1" s="1"/>
  <c r="CC591" i="1"/>
  <c r="CB592" i="1"/>
  <c r="CC592" i="1"/>
  <c r="CD592" i="1"/>
  <c r="CB593" i="1"/>
  <c r="CC593" i="1" s="1"/>
  <c r="CD593" i="1"/>
  <c r="CB594" i="1"/>
  <c r="CD594" i="1" s="1"/>
  <c r="CC594" i="1"/>
  <c r="CB595" i="1"/>
  <c r="CC595" i="1"/>
  <c r="CD595" i="1"/>
  <c r="CB596" i="1"/>
  <c r="CC596" i="1"/>
  <c r="CD596" i="1"/>
  <c r="CB597" i="1"/>
  <c r="CC597" i="1" s="1"/>
  <c r="CD597" i="1"/>
  <c r="CB598" i="1"/>
  <c r="CD598" i="1" s="1"/>
  <c r="CC598" i="1"/>
  <c r="CB599" i="1"/>
  <c r="CD599" i="1" s="1"/>
  <c r="CC599" i="1"/>
  <c r="CB600" i="1"/>
  <c r="CC600" i="1"/>
  <c r="CD600" i="1"/>
  <c r="CB601" i="1"/>
  <c r="CC601" i="1" s="1"/>
  <c r="CD601" i="1"/>
  <c r="CB602" i="1"/>
  <c r="CD602" i="1" s="1"/>
  <c r="CC602" i="1"/>
  <c r="CB603" i="1"/>
  <c r="CC603" i="1"/>
  <c r="CD603" i="1"/>
  <c r="CB604" i="1"/>
  <c r="CC604" i="1"/>
  <c r="CD604" i="1"/>
  <c r="CB605" i="1"/>
  <c r="CC605" i="1" s="1"/>
  <c r="CD605" i="1"/>
  <c r="CB606" i="1"/>
  <c r="CD606" i="1" s="1"/>
  <c r="CC606" i="1"/>
  <c r="CB607" i="1"/>
  <c r="CD607" i="1" s="1"/>
  <c r="CC607" i="1"/>
  <c r="CB608" i="1"/>
  <c r="CC608" i="1"/>
  <c r="CD608" i="1"/>
  <c r="CB609" i="1"/>
  <c r="CC609" i="1" s="1"/>
  <c r="CD609" i="1"/>
  <c r="CB610" i="1"/>
  <c r="CD610" i="1" s="1"/>
  <c r="CC610" i="1"/>
  <c r="CB611" i="1"/>
  <c r="CC611" i="1"/>
  <c r="CD611" i="1"/>
  <c r="CB612" i="1"/>
  <c r="CC612" i="1"/>
  <c r="CD612" i="1"/>
  <c r="CB613" i="1"/>
  <c r="CC613" i="1" s="1"/>
  <c r="CD613" i="1"/>
  <c r="CB614" i="1"/>
  <c r="CD614" i="1" s="1"/>
  <c r="CC614" i="1"/>
  <c r="CB615" i="1"/>
  <c r="CD615" i="1" s="1"/>
  <c r="CC615" i="1"/>
  <c r="CB616" i="1"/>
  <c r="CC616" i="1"/>
  <c r="CD616" i="1"/>
  <c r="CB617" i="1"/>
  <c r="CC617" i="1" s="1"/>
  <c r="CD617" i="1"/>
  <c r="CB618" i="1"/>
  <c r="CD618" i="1" s="1"/>
  <c r="CC618" i="1"/>
  <c r="CB619" i="1"/>
  <c r="CC619" i="1"/>
  <c r="CD619" i="1"/>
  <c r="CB620" i="1"/>
  <c r="CC620" i="1"/>
  <c r="CD620" i="1"/>
  <c r="CB621" i="1"/>
  <c r="CC621" i="1" s="1"/>
  <c r="CD621" i="1"/>
  <c r="CB622" i="1"/>
  <c r="CD622" i="1" s="1"/>
  <c r="CC622" i="1"/>
  <c r="CB623" i="1"/>
  <c r="CD623" i="1" s="1"/>
  <c r="CC623" i="1"/>
  <c r="CB624" i="1"/>
  <c r="CC624" i="1"/>
  <c r="CD624" i="1"/>
  <c r="CB625" i="1"/>
  <c r="CC625" i="1" s="1"/>
  <c r="CD625" i="1"/>
  <c r="CB626" i="1"/>
  <c r="CD626" i="1" s="1"/>
  <c r="CC626" i="1"/>
  <c r="CB627" i="1"/>
  <c r="CC627" i="1"/>
  <c r="CD627" i="1"/>
  <c r="CB628" i="1"/>
  <c r="CC628" i="1"/>
  <c r="CD628" i="1"/>
  <c r="CB629" i="1"/>
  <c r="CC629" i="1" s="1"/>
  <c r="CD629" i="1"/>
  <c r="CB630" i="1"/>
  <c r="CD630" i="1" s="1"/>
  <c r="CC630" i="1"/>
  <c r="CB631" i="1"/>
  <c r="CD631" i="1" s="1"/>
  <c r="CC631" i="1"/>
  <c r="CB632" i="1"/>
  <c r="CC632" i="1"/>
  <c r="CD632" i="1"/>
  <c r="CB633" i="1"/>
  <c r="CC633" i="1" s="1"/>
  <c r="CD633" i="1"/>
  <c r="CB634" i="1"/>
  <c r="CD634" i="1" s="1"/>
  <c r="CC634" i="1"/>
  <c r="CB635" i="1"/>
  <c r="CC635" i="1"/>
  <c r="CD635" i="1"/>
  <c r="CB636" i="1"/>
  <c r="CC636" i="1"/>
  <c r="CD636" i="1"/>
  <c r="CB637" i="1"/>
  <c r="CC637" i="1" s="1"/>
  <c r="CD637" i="1"/>
  <c r="CB638" i="1"/>
  <c r="CD638" i="1" s="1"/>
  <c r="CC638" i="1"/>
  <c r="CB639" i="1"/>
  <c r="CD639" i="1" s="1"/>
  <c r="CC639" i="1"/>
  <c r="CB640" i="1"/>
  <c r="CC640" i="1"/>
  <c r="CD640" i="1"/>
  <c r="CB641" i="1"/>
  <c r="CC641" i="1" s="1"/>
  <c r="CD641" i="1"/>
  <c r="CB642" i="1"/>
  <c r="CD642" i="1" s="1"/>
  <c r="CC642" i="1"/>
  <c r="CB643" i="1"/>
  <c r="CC643" i="1"/>
  <c r="CD643" i="1"/>
  <c r="CB644" i="1"/>
  <c r="CC644" i="1"/>
  <c r="CD644" i="1"/>
  <c r="CB645" i="1"/>
  <c r="CC645" i="1" s="1"/>
  <c r="CD645" i="1"/>
  <c r="CB646" i="1"/>
  <c r="CD646" i="1" s="1"/>
  <c r="CC646" i="1"/>
  <c r="CB647" i="1"/>
  <c r="CD647" i="1" s="1"/>
  <c r="CC647" i="1"/>
  <c r="CB648" i="1"/>
  <c r="CC648" i="1"/>
  <c r="CD648" i="1"/>
  <c r="CB649" i="1"/>
  <c r="CC649" i="1" s="1"/>
  <c r="CD649" i="1"/>
  <c r="CB650" i="1"/>
  <c r="CD650" i="1" s="1"/>
  <c r="CC650" i="1"/>
  <c r="CB651" i="1"/>
  <c r="CC651" i="1"/>
  <c r="CD651" i="1"/>
  <c r="CB652" i="1"/>
  <c r="CC652" i="1"/>
  <c r="CD652" i="1"/>
  <c r="CB653" i="1"/>
  <c r="CC653" i="1" s="1"/>
  <c r="CD653" i="1"/>
  <c r="CB654" i="1"/>
  <c r="CD654" i="1" s="1"/>
  <c r="CC654" i="1"/>
  <c r="CB655" i="1"/>
  <c r="CD655" i="1" s="1"/>
  <c r="CC655" i="1"/>
  <c r="CB656" i="1"/>
  <c r="CC656" i="1"/>
  <c r="CD656" i="1"/>
  <c r="CB657" i="1"/>
  <c r="CC657" i="1" s="1"/>
  <c r="CD657" i="1"/>
  <c r="CB658" i="1"/>
  <c r="CD658" i="1" s="1"/>
  <c r="CC658" i="1"/>
  <c r="CB659" i="1"/>
  <c r="CC659" i="1"/>
  <c r="CD659" i="1"/>
  <c r="CB660" i="1"/>
  <c r="CC660" i="1"/>
  <c r="CD660" i="1"/>
  <c r="CB661" i="1"/>
  <c r="CC661" i="1" s="1"/>
  <c r="CD661" i="1"/>
  <c r="CB662" i="1"/>
  <c r="CD662" i="1" s="1"/>
  <c r="CC662" i="1"/>
  <c r="CB663" i="1"/>
  <c r="CD663" i="1" s="1"/>
  <c r="CC663" i="1"/>
  <c r="CB664" i="1"/>
  <c r="CC664" i="1"/>
  <c r="CD664" i="1"/>
  <c r="CB665" i="1"/>
  <c r="CC665" i="1" s="1"/>
  <c r="CD665" i="1"/>
  <c r="CB666" i="1"/>
  <c r="CD666" i="1" s="1"/>
  <c r="CC666" i="1"/>
  <c r="CB667" i="1"/>
  <c r="CC667" i="1"/>
  <c r="CD667" i="1"/>
  <c r="CB668" i="1"/>
  <c r="CC668" i="1"/>
  <c r="CD668" i="1"/>
  <c r="CB669" i="1"/>
  <c r="CC669" i="1" s="1"/>
  <c r="CD669" i="1"/>
  <c r="CB670" i="1"/>
  <c r="CC670" i="1"/>
  <c r="CD670" i="1"/>
  <c r="CB671" i="1"/>
  <c r="CC671" i="1" s="1"/>
  <c r="CB672" i="1"/>
  <c r="CD672" i="1" s="1"/>
  <c r="CC672" i="1"/>
  <c r="CB673" i="1"/>
  <c r="CC673" i="1" s="1"/>
  <c r="CB674" i="1"/>
  <c r="CC674" i="1"/>
  <c r="CD674" i="1"/>
  <c r="CB675" i="1"/>
  <c r="CC675" i="1" s="1"/>
  <c r="CD675" i="1"/>
  <c r="CB676" i="1"/>
  <c r="CD676" i="1" s="1"/>
  <c r="CB677" i="1"/>
  <c r="CC677" i="1"/>
  <c r="CD677" i="1"/>
  <c r="CB678" i="1"/>
  <c r="CC678" i="1"/>
  <c r="CD678" i="1"/>
  <c r="CB679" i="1"/>
  <c r="CC679" i="1" s="1"/>
  <c r="CB680" i="1"/>
  <c r="CD680" i="1" s="1"/>
  <c r="CC680" i="1"/>
  <c r="CB681" i="1"/>
  <c r="CC681" i="1" s="1"/>
  <c r="CB682" i="1"/>
  <c r="CC682" i="1"/>
  <c r="CD682" i="1"/>
  <c r="CB683" i="1"/>
  <c r="CC683" i="1" s="1"/>
  <c r="CD683" i="1"/>
  <c r="CB684" i="1"/>
  <c r="CD684" i="1" s="1"/>
  <c r="CB685" i="1"/>
  <c r="CC685" i="1"/>
  <c r="CD685" i="1"/>
  <c r="CB686" i="1"/>
  <c r="CC686" i="1"/>
  <c r="CD686" i="1"/>
  <c r="CB687" i="1"/>
  <c r="CC687" i="1" s="1"/>
  <c r="CB688" i="1"/>
  <c r="CD688" i="1" s="1"/>
  <c r="CC688" i="1"/>
  <c r="CB689" i="1"/>
  <c r="CC689" i="1" s="1"/>
  <c r="CB690" i="1"/>
  <c r="CC690" i="1"/>
  <c r="CD690" i="1"/>
  <c r="CB691" i="1"/>
  <c r="CC691" i="1" s="1"/>
  <c r="CD691" i="1"/>
  <c r="CB692" i="1"/>
  <c r="CD692" i="1" s="1"/>
  <c r="CB693" i="1"/>
  <c r="CC693" i="1"/>
  <c r="CD693" i="1"/>
  <c r="CB694" i="1"/>
  <c r="CC694" i="1"/>
  <c r="CD694" i="1"/>
  <c r="CB695" i="1"/>
  <c r="CC695" i="1" s="1"/>
  <c r="CB696" i="1"/>
  <c r="CD696" i="1" s="1"/>
  <c r="CC696" i="1"/>
  <c r="CB697" i="1"/>
  <c r="CC697" i="1" s="1"/>
  <c r="CB698" i="1"/>
  <c r="CC698" i="1"/>
  <c r="CD698" i="1"/>
  <c r="CB699" i="1"/>
  <c r="CC699" i="1" s="1"/>
  <c r="CD699" i="1"/>
  <c r="CB700" i="1"/>
  <c r="CD700" i="1" s="1"/>
  <c r="CB701" i="1"/>
  <c r="CC701" i="1"/>
  <c r="CD701" i="1"/>
  <c r="CB702" i="1"/>
  <c r="CC702" i="1"/>
  <c r="CD702" i="1"/>
  <c r="CB703" i="1"/>
  <c r="CC703" i="1" s="1"/>
  <c r="CB704" i="1"/>
  <c r="CD704" i="1" s="1"/>
  <c r="CC704" i="1"/>
  <c r="CB705" i="1"/>
  <c r="CC705" i="1" s="1"/>
  <c r="CB706" i="1"/>
  <c r="CC706" i="1"/>
  <c r="CD706" i="1"/>
  <c r="CB707" i="1"/>
  <c r="CC707" i="1" s="1"/>
  <c r="CD707" i="1"/>
  <c r="CB708" i="1"/>
  <c r="CD708" i="1" s="1"/>
  <c r="CB709" i="1"/>
  <c r="CC709" i="1"/>
  <c r="CD709" i="1"/>
  <c r="CB710" i="1"/>
  <c r="CC710" i="1"/>
  <c r="CD710" i="1"/>
  <c r="CB711" i="1"/>
  <c r="CC711" i="1" s="1"/>
  <c r="CB712" i="1"/>
  <c r="CD712" i="1" s="1"/>
  <c r="CC712" i="1"/>
  <c r="CB713" i="1"/>
  <c r="CC713" i="1" s="1"/>
  <c r="CB714" i="1"/>
  <c r="CC714" i="1"/>
  <c r="CD714" i="1"/>
  <c r="CB715" i="1"/>
  <c r="CC715" i="1" s="1"/>
  <c r="CD715" i="1"/>
  <c r="CB716" i="1"/>
  <c r="CD716" i="1" s="1"/>
  <c r="CB717" i="1"/>
  <c r="CC717" i="1"/>
  <c r="CD717" i="1"/>
  <c r="CB718" i="1"/>
  <c r="CC718" i="1"/>
  <c r="CD718" i="1"/>
  <c r="CB719" i="1"/>
  <c r="CC719" i="1" s="1"/>
  <c r="CB720" i="1"/>
  <c r="CD720" i="1" s="1"/>
  <c r="CC720" i="1"/>
  <c r="CB721" i="1"/>
  <c r="CC721" i="1" s="1"/>
  <c r="CB722" i="1"/>
  <c r="CC722" i="1"/>
  <c r="CD722" i="1"/>
  <c r="CB723" i="1"/>
  <c r="CC723" i="1" s="1"/>
  <c r="CD723" i="1"/>
  <c r="CB724" i="1"/>
  <c r="CD724" i="1" s="1"/>
  <c r="CB725" i="1"/>
  <c r="CC725" i="1"/>
  <c r="CD725" i="1"/>
  <c r="CB726" i="1"/>
  <c r="CC726" i="1"/>
  <c r="CD726" i="1"/>
  <c r="CB727" i="1"/>
  <c r="CC727" i="1" s="1"/>
  <c r="CB728" i="1"/>
  <c r="CD728" i="1" s="1"/>
  <c r="CC728" i="1"/>
  <c r="CB729" i="1"/>
  <c r="CC729" i="1" s="1"/>
  <c r="CB730" i="1"/>
  <c r="CC730" i="1"/>
  <c r="CD730" i="1"/>
  <c r="CB731" i="1"/>
  <c r="CC731" i="1" s="1"/>
  <c r="CD731" i="1"/>
  <c r="CB732" i="1"/>
  <c r="CD732" i="1" s="1"/>
  <c r="CB733" i="1"/>
  <c r="CC733" i="1"/>
  <c r="CD733" i="1"/>
  <c r="CB734" i="1"/>
  <c r="CC734" i="1"/>
  <c r="CD734" i="1"/>
  <c r="CB735" i="1"/>
  <c r="CC735" i="1" s="1"/>
  <c r="CB736" i="1"/>
  <c r="CD736" i="1" s="1"/>
  <c r="CC736" i="1"/>
  <c r="CB737" i="1"/>
  <c r="CC737" i="1" s="1"/>
  <c r="CB738" i="1"/>
  <c r="CC738" i="1"/>
  <c r="CD738" i="1"/>
  <c r="CB739" i="1"/>
  <c r="CC739" i="1" s="1"/>
  <c r="CD739" i="1"/>
  <c r="CB740" i="1"/>
  <c r="CD740" i="1" s="1"/>
  <c r="CB741" i="1"/>
  <c r="CC741" i="1"/>
  <c r="CD741" i="1"/>
  <c r="CB742" i="1"/>
  <c r="CC742" i="1"/>
  <c r="CD742" i="1"/>
  <c r="CB743" i="1"/>
  <c r="CC743" i="1" s="1"/>
  <c r="CB744" i="1"/>
  <c r="CD744" i="1" s="1"/>
  <c r="CC744" i="1"/>
  <c r="CB745" i="1"/>
  <c r="CC745" i="1" s="1"/>
  <c r="CB746" i="1"/>
  <c r="CC746" i="1"/>
  <c r="CD746" i="1"/>
  <c r="CB747" i="1"/>
  <c r="CC747" i="1" s="1"/>
  <c r="CD747" i="1"/>
  <c r="CB748" i="1"/>
  <c r="CD748" i="1" s="1"/>
  <c r="CB749" i="1"/>
  <c r="CC749" i="1"/>
  <c r="CD749" i="1"/>
  <c r="CB750" i="1"/>
  <c r="CC750" i="1"/>
  <c r="CD750" i="1"/>
  <c r="CB751" i="1"/>
  <c r="CC751" i="1" s="1"/>
  <c r="CB752" i="1"/>
  <c r="CD752" i="1" s="1"/>
  <c r="CC752" i="1"/>
  <c r="CB753" i="1"/>
  <c r="CC753" i="1" s="1"/>
  <c r="CB754" i="1"/>
  <c r="CC754" i="1"/>
  <c r="CD754" i="1"/>
  <c r="CB755" i="1"/>
  <c r="CC755" i="1" s="1"/>
  <c r="CD755" i="1"/>
  <c r="CB756" i="1"/>
  <c r="CC756" i="1" s="1"/>
  <c r="CB757" i="1"/>
  <c r="CC757" i="1" s="1"/>
  <c r="CB758" i="1"/>
  <c r="CC758" i="1"/>
  <c r="CD758" i="1"/>
  <c r="CB759" i="1"/>
  <c r="CC759" i="1"/>
  <c r="CD759" i="1"/>
  <c r="CB760" i="1"/>
  <c r="CC760" i="1" s="1"/>
  <c r="CB761" i="1"/>
  <c r="CC761" i="1" s="1"/>
  <c r="CB762" i="1"/>
  <c r="CC762" i="1"/>
  <c r="CD762" i="1"/>
  <c r="CB763" i="1"/>
  <c r="CC763" i="1"/>
  <c r="CD763" i="1"/>
  <c r="CB764" i="1"/>
  <c r="CC764" i="1" s="1"/>
  <c r="CB765" i="1"/>
  <c r="CC765" i="1" s="1"/>
  <c r="CB766" i="1"/>
  <c r="CC766" i="1"/>
  <c r="CD766" i="1"/>
  <c r="CB767" i="1"/>
  <c r="CC767" i="1"/>
  <c r="CD767" i="1"/>
  <c r="CB768" i="1"/>
  <c r="CC768" i="1" s="1"/>
  <c r="CB769" i="1"/>
  <c r="CC769" i="1" s="1"/>
  <c r="CB770" i="1"/>
  <c r="CC770" i="1"/>
  <c r="CD770" i="1"/>
  <c r="CB771" i="1"/>
  <c r="CC771" i="1"/>
  <c r="CD771" i="1"/>
  <c r="CB772" i="1"/>
  <c r="CC772" i="1" s="1"/>
  <c r="CB773" i="1"/>
  <c r="CC773" i="1" s="1"/>
  <c r="CB774" i="1"/>
  <c r="CC774" i="1"/>
  <c r="CD774" i="1"/>
  <c r="CB775" i="1"/>
  <c r="CC775" i="1"/>
  <c r="CD775" i="1"/>
  <c r="CB776" i="1"/>
  <c r="CC776" i="1" s="1"/>
  <c r="CB777" i="1"/>
  <c r="CC777" i="1" s="1"/>
  <c r="CB778" i="1"/>
  <c r="CC778" i="1"/>
  <c r="CD778" i="1"/>
  <c r="CB779" i="1"/>
  <c r="CC779" i="1"/>
  <c r="CD779" i="1"/>
  <c r="CB780" i="1"/>
  <c r="CC780" i="1" s="1"/>
  <c r="CB781" i="1"/>
  <c r="CC781" i="1" s="1"/>
  <c r="CB782" i="1"/>
  <c r="CC782" i="1"/>
  <c r="CD782" i="1"/>
  <c r="CB783" i="1"/>
  <c r="CC783" i="1"/>
  <c r="CD783" i="1"/>
  <c r="CB784" i="1"/>
  <c r="CC784" i="1" s="1"/>
  <c r="CB785" i="1"/>
  <c r="CC785" i="1" s="1"/>
  <c r="CB786" i="1"/>
  <c r="CC786" i="1"/>
  <c r="CD786" i="1"/>
  <c r="CB787" i="1"/>
  <c r="CC787" i="1"/>
  <c r="CD787" i="1"/>
  <c r="CB788" i="1"/>
  <c r="CC788" i="1" s="1"/>
  <c r="CB789" i="1"/>
  <c r="CC789" i="1" s="1"/>
  <c r="CB790" i="1"/>
  <c r="CC790" i="1"/>
  <c r="CD790" i="1"/>
  <c r="CB791" i="1"/>
  <c r="CC791" i="1"/>
  <c r="CD791" i="1"/>
  <c r="CB792" i="1"/>
  <c r="CC792" i="1" s="1"/>
  <c r="CB793" i="1"/>
  <c r="CC793" i="1" s="1"/>
  <c r="CB794" i="1"/>
  <c r="CC794" i="1"/>
  <c r="CD794" i="1"/>
  <c r="CB795" i="1"/>
  <c r="CC795" i="1"/>
  <c r="CD795" i="1"/>
  <c r="CB796" i="1"/>
  <c r="CC796" i="1" s="1"/>
  <c r="CB797" i="1"/>
  <c r="CC797" i="1" s="1"/>
  <c r="CB798" i="1"/>
  <c r="CC798" i="1"/>
  <c r="CD798" i="1"/>
  <c r="CB799" i="1"/>
  <c r="CC799" i="1"/>
  <c r="CD799" i="1"/>
  <c r="CB800" i="1"/>
  <c r="DX339" i="1"/>
  <c r="DX340" i="1"/>
  <c r="DX341" i="1"/>
  <c r="DX342" i="1"/>
  <c r="DX343" i="1"/>
  <c r="DX344" i="1"/>
  <c r="DX345" i="1"/>
  <c r="DX346" i="1"/>
  <c r="DX347" i="1"/>
  <c r="DY347" i="1" s="1"/>
  <c r="DX348" i="1"/>
  <c r="DX349" i="1"/>
  <c r="DX350" i="1"/>
  <c r="DX351" i="1"/>
  <c r="DX352" i="1"/>
  <c r="DX353" i="1"/>
  <c r="DX354" i="1"/>
  <c r="DX355" i="1"/>
  <c r="DY355" i="1" s="1"/>
  <c r="DX356" i="1"/>
  <c r="DX357" i="1"/>
  <c r="DX358" i="1"/>
  <c r="DX359" i="1"/>
  <c r="DX360" i="1"/>
  <c r="DX361" i="1"/>
  <c r="DX362" i="1"/>
  <c r="DX363" i="1"/>
  <c r="DY363" i="1" s="1"/>
  <c r="DX364" i="1"/>
  <c r="DX365" i="1"/>
  <c r="DX366" i="1"/>
  <c r="DX367" i="1"/>
  <c r="DX368" i="1"/>
  <c r="DX369" i="1"/>
  <c r="DX370" i="1"/>
  <c r="DX371" i="1"/>
  <c r="DY371" i="1" s="1"/>
  <c r="DX372" i="1"/>
  <c r="DX373" i="1"/>
  <c r="DX374" i="1"/>
  <c r="DX375" i="1"/>
  <c r="DX376" i="1"/>
  <c r="DX377" i="1"/>
  <c r="DX378" i="1"/>
  <c r="DX379" i="1"/>
  <c r="DY379" i="1" s="1"/>
  <c r="DX380" i="1"/>
  <c r="DX381" i="1"/>
  <c r="DX382" i="1"/>
  <c r="DX383" i="1"/>
  <c r="DX384" i="1"/>
  <c r="DX385" i="1"/>
  <c r="DX386" i="1"/>
  <c r="DX387" i="1"/>
  <c r="DZ387" i="1" s="1"/>
  <c r="DX388" i="1"/>
  <c r="DX389" i="1"/>
  <c r="DX390" i="1"/>
  <c r="DX391" i="1"/>
  <c r="DZ391" i="1" s="1"/>
  <c r="DX392" i="1"/>
  <c r="DY392" i="1" s="1"/>
  <c r="DX393" i="1"/>
  <c r="DX394" i="1"/>
  <c r="DX395" i="1"/>
  <c r="DX396" i="1"/>
  <c r="DY396" i="1" s="1"/>
  <c r="DX397" i="1"/>
  <c r="DX398" i="1"/>
  <c r="DX399" i="1"/>
  <c r="DX400" i="1"/>
  <c r="DX401" i="1"/>
  <c r="DX402" i="1"/>
  <c r="DX403" i="1"/>
  <c r="DZ403" i="1" s="1"/>
  <c r="DX404" i="1"/>
  <c r="DX405" i="1"/>
  <c r="DX406" i="1"/>
  <c r="DX407" i="1"/>
  <c r="DZ407" i="1" s="1"/>
  <c r="DX408" i="1"/>
  <c r="DY408" i="1" s="1"/>
  <c r="DX409" i="1"/>
  <c r="DX410" i="1"/>
  <c r="DX411" i="1"/>
  <c r="DX412" i="1"/>
  <c r="DY412" i="1" s="1"/>
  <c r="DX413" i="1"/>
  <c r="DX414" i="1"/>
  <c r="DX415" i="1"/>
  <c r="DX416" i="1"/>
  <c r="DX417" i="1"/>
  <c r="DX418" i="1"/>
  <c r="DX419" i="1"/>
  <c r="DZ419" i="1" s="1"/>
  <c r="DX420" i="1"/>
  <c r="DX421" i="1"/>
  <c r="DX422" i="1"/>
  <c r="DX423" i="1"/>
  <c r="DZ423" i="1" s="1"/>
  <c r="DX424" i="1"/>
  <c r="DY424" i="1" s="1"/>
  <c r="DX425" i="1"/>
  <c r="DX426" i="1"/>
  <c r="DX427" i="1"/>
  <c r="DX428" i="1"/>
  <c r="DY428" i="1" s="1"/>
  <c r="DX429" i="1"/>
  <c r="DX430" i="1"/>
  <c r="DX431" i="1"/>
  <c r="DX432" i="1"/>
  <c r="DX433" i="1"/>
  <c r="DX434" i="1"/>
  <c r="DX435" i="1"/>
  <c r="DZ435" i="1" s="1"/>
  <c r="DX436" i="1"/>
  <c r="DX437" i="1"/>
  <c r="DX438" i="1"/>
  <c r="DX439" i="1"/>
  <c r="DZ439" i="1" s="1"/>
  <c r="DX440" i="1"/>
  <c r="DY440" i="1" s="1"/>
  <c r="DX441" i="1"/>
  <c r="DX442" i="1"/>
  <c r="DX443" i="1"/>
  <c r="DX444" i="1"/>
  <c r="DY444" i="1" s="1"/>
  <c r="DX445" i="1"/>
  <c r="DX446" i="1"/>
  <c r="DX447" i="1"/>
  <c r="DX448" i="1"/>
  <c r="DX449" i="1"/>
  <c r="DX450" i="1"/>
  <c r="DX451" i="1"/>
  <c r="DZ451" i="1" s="1"/>
  <c r="DX452" i="1"/>
  <c r="DX453" i="1"/>
  <c r="DX454" i="1"/>
  <c r="DX455" i="1"/>
  <c r="DZ455" i="1" s="1"/>
  <c r="DX456" i="1"/>
  <c r="DX457" i="1"/>
  <c r="DX458" i="1"/>
  <c r="DX459" i="1"/>
  <c r="DX460" i="1"/>
  <c r="DY460" i="1" s="1"/>
  <c r="DX461" i="1"/>
  <c r="DX462" i="1"/>
  <c r="DX463" i="1"/>
  <c r="DX464" i="1"/>
  <c r="DX465" i="1"/>
  <c r="DX466" i="1"/>
  <c r="DX467" i="1"/>
  <c r="DZ467" i="1" s="1"/>
  <c r="DX468" i="1"/>
  <c r="DX469" i="1"/>
  <c r="DX470" i="1"/>
  <c r="DX471" i="1"/>
  <c r="DZ471" i="1" s="1"/>
  <c r="DX472" i="1"/>
  <c r="DY472" i="1" s="1"/>
  <c r="DX473" i="1"/>
  <c r="DX474" i="1"/>
  <c r="DX475" i="1"/>
  <c r="DX476" i="1"/>
  <c r="DY476" i="1" s="1"/>
  <c r="DX477" i="1"/>
  <c r="DX478" i="1"/>
  <c r="DX479" i="1"/>
  <c r="DX480" i="1"/>
  <c r="DX481" i="1"/>
  <c r="DX482" i="1"/>
  <c r="DX483" i="1"/>
  <c r="DZ483" i="1" s="1"/>
  <c r="DX484" i="1"/>
  <c r="DX485" i="1"/>
  <c r="DX486" i="1"/>
  <c r="DX487" i="1"/>
  <c r="DZ487" i="1" s="1"/>
  <c r="DX488" i="1"/>
  <c r="DY488" i="1" s="1"/>
  <c r="DX489" i="1"/>
  <c r="DX490" i="1"/>
  <c r="DX491" i="1"/>
  <c r="DX492" i="1"/>
  <c r="DY492" i="1" s="1"/>
  <c r="DX493" i="1"/>
  <c r="DX494" i="1"/>
  <c r="DX495" i="1"/>
  <c r="DX496" i="1"/>
  <c r="DX497" i="1"/>
  <c r="DX498" i="1"/>
  <c r="DX499" i="1"/>
  <c r="DZ499" i="1" s="1"/>
  <c r="DX500" i="1"/>
  <c r="DX501" i="1"/>
  <c r="DX502" i="1"/>
  <c r="DX503" i="1"/>
  <c r="DZ503" i="1" s="1"/>
  <c r="DX504" i="1"/>
  <c r="DY504" i="1" s="1"/>
  <c r="DX505" i="1"/>
  <c r="DX506" i="1"/>
  <c r="DX507" i="1"/>
  <c r="DX508" i="1"/>
  <c r="DY508" i="1" s="1"/>
  <c r="DX509" i="1"/>
  <c r="DX510" i="1"/>
  <c r="DX511" i="1"/>
  <c r="DX512" i="1"/>
  <c r="DX513" i="1"/>
  <c r="DX514" i="1"/>
  <c r="DY514" i="1" s="1"/>
  <c r="DX515" i="1"/>
  <c r="DX516" i="1"/>
  <c r="DX517" i="1"/>
  <c r="DX518" i="1"/>
  <c r="DX519" i="1"/>
  <c r="DX520" i="1"/>
  <c r="DY520" i="1" s="1"/>
  <c r="DX521" i="1"/>
  <c r="DX522" i="1"/>
  <c r="DX523" i="1"/>
  <c r="DX524" i="1"/>
  <c r="DY524" i="1" s="1"/>
  <c r="DX525" i="1"/>
  <c r="DX526" i="1"/>
  <c r="DX527" i="1"/>
  <c r="DY527" i="1" s="1"/>
  <c r="DX528" i="1"/>
  <c r="DY528" i="1" s="1"/>
  <c r="DX529" i="1"/>
  <c r="DX530" i="1"/>
  <c r="DX531" i="1"/>
  <c r="DZ531" i="1" s="1"/>
  <c r="DX532" i="1"/>
  <c r="DY532" i="1" s="1"/>
  <c r="DX533" i="1"/>
  <c r="DX534" i="1"/>
  <c r="DX535" i="1"/>
  <c r="DY535" i="1" s="1"/>
  <c r="DX536" i="1"/>
  <c r="DX537" i="1"/>
  <c r="DX538" i="1"/>
  <c r="DY538" i="1" s="1"/>
  <c r="DX539" i="1"/>
  <c r="DZ539" i="1" s="1"/>
  <c r="DX540" i="1"/>
  <c r="DX541" i="1"/>
  <c r="DX542" i="1"/>
  <c r="DX543" i="1"/>
  <c r="DZ543" i="1" s="1"/>
  <c r="DX544" i="1"/>
  <c r="DX545" i="1"/>
  <c r="DX546" i="1"/>
  <c r="DY546" i="1" s="1"/>
  <c r="DX547" i="1"/>
  <c r="DX548" i="1"/>
  <c r="DX549" i="1"/>
  <c r="DX550" i="1"/>
  <c r="DX551" i="1"/>
  <c r="DX552" i="1"/>
  <c r="DY552" i="1" s="1"/>
  <c r="DX553" i="1"/>
  <c r="DX554" i="1"/>
  <c r="DX555" i="1"/>
  <c r="DX556" i="1"/>
  <c r="DY556" i="1" s="1"/>
  <c r="DX557" i="1"/>
  <c r="DX558" i="1"/>
  <c r="DX559" i="1"/>
  <c r="DY559" i="1" s="1"/>
  <c r="DX560" i="1"/>
  <c r="DY560" i="1" s="1"/>
  <c r="DX561" i="1"/>
  <c r="DX562" i="1"/>
  <c r="DX563" i="1"/>
  <c r="DZ563" i="1" s="1"/>
  <c r="DX564" i="1"/>
  <c r="DY564" i="1" s="1"/>
  <c r="DX565" i="1"/>
  <c r="DX566" i="1"/>
  <c r="DX567" i="1"/>
  <c r="DY567" i="1" s="1"/>
  <c r="DX568" i="1"/>
  <c r="DX569" i="1"/>
  <c r="DX570" i="1"/>
  <c r="DY570" i="1" s="1"/>
  <c r="DX571" i="1"/>
  <c r="DZ571" i="1" s="1"/>
  <c r="DX572" i="1"/>
  <c r="DX573" i="1"/>
  <c r="DX574" i="1"/>
  <c r="DX575" i="1"/>
  <c r="DZ575" i="1" s="1"/>
  <c r="DX576" i="1"/>
  <c r="DX577" i="1"/>
  <c r="DX578" i="1"/>
  <c r="DX579" i="1"/>
  <c r="DY579" i="1" s="1"/>
  <c r="DX580" i="1"/>
  <c r="DZ580" i="1" s="1"/>
  <c r="DX581" i="1"/>
  <c r="DX582" i="1"/>
  <c r="DZ582" i="1" s="1"/>
  <c r="DX583" i="1"/>
  <c r="DZ583" i="1" s="1"/>
  <c r="DX584" i="1"/>
  <c r="DX585" i="1"/>
  <c r="DX586" i="1"/>
  <c r="DX587" i="1"/>
  <c r="DY587" i="1" s="1"/>
  <c r="DX588" i="1"/>
  <c r="DZ588" i="1" s="1"/>
  <c r="DX589" i="1"/>
  <c r="DX590" i="1"/>
  <c r="DZ590" i="1" s="1"/>
  <c r="DX591" i="1"/>
  <c r="DZ591" i="1" s="1"/>
  <c r="DX592" i="1"/>
  <c r="DX593" i="1"/>
  <c r="DX594" i="1"/>
  <c r="DX595" i="1"/>
  <c r="DY595" i="1" s="1"/>
  <c r="DX596" i="1"/>
  <c r="DZ596" i="1" s="1"/>
  <c r="DX597" i="1"/>
  <c r="DX598" i="1"/>
  <c r="DZ598" i="1" s="1"/>
  <c r="DX599" i="1"/>
  <c r="DZ599" i="1" s="1"/>
  <c r="DX600" i="1"/>
  <c r="DX601" i="1"/>
  <c r="DX602" i="1"/>
  <c r="DX603" i="1"/>
  <c r="DY603" i="1" s="1"/>
  <c r="DX604" i="1"/>
  <c r="DZ604" i="1" s="1"/>
  <c r="DX605" i="1"/>
  <c r="DX606" i="1"/>
  <c r="DZ606" i="1" s="1"/>
  <c r="DX607" i="1"/>
  <c r="DZ607" i="1" s="1"/>
  <c r="DX608" i="1"/>
  <c r="DX609" i="1"/>
  <c r="DX610" i="1"/>
  <c r="DX611" i="1"/>
  <c r="DY611" i="1" s="1"/>
  <c r="DX612" i="1"/>
  <c r="DZ612" i="1" s="1"/>
  <c r="DX613" i="1"/>
  <c r="DX614" i="1"/>
  <c r="DZ614" i="1" s="1"/>
  <c r="DX615" i="1"/>
  <c r="DZ615" i="1" s="1"/>
  <c r="DX616" i="1"/>
  <c r="DX617" i="1"/>
  <c r="DX618" i="1"/>
  <c r="DX619" i="1"/>
  <c r="DY619" i="1" s="1"/>
  <c r="DX620" i="1"/>
  <c r="DZ620" i="1" s="1"/>
  <c r="DX621" i="1"/>
  <c r="DX622" i="1"/>
  <c r="DZ622" i="1" s="1"/>
  <c r="DX623" i="1"/>
  <c r="DZ623" i="1" s="1"/>
  <c r="DX624" i="1"/>
  <c r="DX625" i="1"/>
  <c r="DX626" i="1"/>
  <c r="DX627" i="1"/>
  <c r="DY627" i="1" s="1"/>
  <c r="DX628" i="1"/>
  <c r="DZ628" i="1" s="1"/>
  <c r="DX629" i="1"/>
  <c r="DX630" i="1"/>
  <c r="DZ630" i="1" s="1"/>
  <c r="DX631" i="1"/>
  <c r="DZ631" i="1" s="1"/>
  <c r="DX632" i="1"/>
  <c r="DX633" i="1"/>
  <c r="DX634" i="1"/>
  <c r="DX635" i="1"/>
  <c r="DY635" i="1" s="1"/>
  <c r="DX636" i="1"/>
  <c r="DZ636" i="1" s="1"/>
  <c r="DX637" i="1"/>
  <c r="DX638" i="1"/>
  <c r="DZ638" i="1" s="1"/>
  <c r="DX639" i="1"/>
  <c r="DZ639" i="1" s="1"/>
  <c r="DX640" i="1"/>
  <c r="DX641" i="1"/>
  <c r="DX642" i="1"/>
  <c r="DX643" i="1"/>
  <c r="DY643" i="1" s="1"/>
  <c r="DX644" i="1"/>
  <c r="DZ644" i="1" s="1"/>
  <c r="DX645" i="1"/>
  <c r="DX646" i="1"/>
  <c r="DZ646" i="1" s="1"/>
  <c r="DX647" i="1"/>
  <c r="DX648" i="1"/>
  <c r="DX649" i="1"/>
  <c r="DX650" i="1"/>
  <c r="DX651" i="1"/>
  <c r="DX652" i="1"/>
  <c r="DZ652" i="1" s="1"/>
  <c r="DX653" i="1"/>
  <c r="DX654" i="1"/>
  <c r="DZ654" i="1" s="1"/>
  <c r="DX655" i="1"/>
  <c r="DX656" i="1"/>
  <c r="DX657" i="1"/>
  <c r="DX658" i="1"/>
  <c r="DX659" i="1"/>
  <c r="DX660" i="1"/>
  <c r="DZ660" i="1" s="1"/>
  <c r="DX661" i="1"/>
  <c r="DX662" i="1"/>
  <c r="DZ662" i="1" s="1"/>
  <c r="DX663" i="1"/>
  <c r="DX664" i="1"/>
  <c r="DX665" i="1"/>
  <c r="DX666" i="1"/>
  <c r="DX667" i="1"/>
  <c r="DX668" i="1"/>
  <c r="DZ668" i="1" s="1"/>
  <c r="DX669" i="1"/>
  <c r="DX670" i="1"/>
  <c r="DZ670" i="1" s="1"/>
  <c r="DX671" i="1"/>
  <c r="DX672" i="1"/>
  <c r="DX673" i="1"/>
  <c r="DX674" i="1"/>
  <c r="DX675" i="1"/>
  <c r="DX676" i="1"/>
  <c r="DX677" i="1"/>
  <c r="DX678" i="1"/>
  <c r="DZ678" i="1" s="1"/>
  <c r="DX679" i="1"/>
  <c r="DX680" i="1"/>
  <c r="DX681" i="1"/>
  <c r="DX682" i="1"/>
  <c r="DX683" i="1"/>
  <c r="DX684" i="1"/>
  <c r="DX685" i="1"/>
  <c r="DX686" i="1"/>
  <c r="DZ686" i="1" s="1"/>
  <c r="DX687" i="1"/>
  <c r="DX688" i="1"/>
  <c r="DX689" i="1"/>
  <c r="DX690" i="1"/>
  <c r="DX691" i="1"/>
  <c r="DX692" i="1"/>
  <c r="DX693" i="1"/>
  <c r="DX694" i="1"/>
  <c r="DZ694" i="1" s="1"/>
  <c r="DX695" i="1"/>
  <c r="DX696" i="1"/>
  <c r="DX697" i="1"/>
  <c r="DX698" i="1"/>
  <c r="DX699" i="1"/>
  <c r="DX700" i="1"/>
  <c r="DX701" i="1"/>
  <c r="DX702" i="1"/>
  <c r="DZ702" i="1" s="1"/>
  <c r="DX703" i="1"/>
  <c r="DX704" i="1"/>
  <c r="DX705" i="1"/>
  <c r="DX706" i="1"/>
  <c r="DX707" i="1"/>
  <c r="DX708" i="1"/>
  <c r="DX709" i="1"/>
  <c r="DX710" i="1"/>
  <c r="DZ710" i="1" s="1"/>
  <c r="DX711" i="1"/>
  <c r="DX712" i="1"/>
  <c r="DX713" i="1"/>
  <c r="DX714" i="1"/>
  <c r="DX715" i="1"/>
  <c r="DX716" i="1"/>
  <c r="DX717" i="1"/>
  <c r="DX718" i="1"/>
  <c r="DZ718" i="1" s="1"/>
  <c r="DX719" i="1"/>
  <c r="DX720" i="1"/>
  <c r="DX721" i="1"/>
  <c r="DX722" i="1"/>
  <c r="DX723" i="1"/>
  <c r="DX724" i="1"/>
  <c r="DX725" i="1"/>
  <c r="DX726" i="1"/>
  <c r="DZ726" i="1" s="1"/>
  <c r="DX727" i="1"/>
  <c r="DX728" i="1"/>
  <c r="DX729" i="1"/>
  <c r="DX730" i="1"/>
  <c r="DX731" i="1"/>
  <c r="DX732" i="1"/>
  <c r="DX733" i="1"/>
  <c r="DX734" i="1"/>
  <c r="DZ734" i="1" s="1"/>
  <c r="DX735" i="1"/>
  <c r="DX736" i="1"/>
  <c r="DX737" i="1"/>
  <c r="DX738" i="1"/>
  <c r="DX739" i="1"/>
  <c r="DX740" i="1"/>
  <c r="DX741" i="1"/>
  <c r="DX742" i="1"/>
  <c r="DZ742" i="1" s="1"/>
  <c r="DX743" i="1"/>
  <c r="DX744" i="1"/>
  <c r="DX745" i="1"/>
  <c r="DX746" i="1"/>
  <c r="DX747" i="1"/>
  <c r="DX748" i="1"/>
  <c r="DX749" i="1"/>
  <c r="DX750" i="1"/>
  <c r="DZ750" i="1" s="1"/>
  <c r="DX751" i="1"/>
  <c r="DX752" i="1"/>
  <c r="DX753" i="1"/>
  <c r="DX754" i="1"/>
  <c r="DX755" i="1"/>
  <c r="DX756" i="1"/>
  <c r="DX757" i="1"/>
  <c r="DX758" i="1"/>
  <c r="DZ758" i="1" s="1"/>
  <c r="DX759" i="1"/>
  <c r="DX760" i="1"/>
  <c r="DX761" i="1"/>
  <c r="DX762" i="1"/>
  <c r="DX763" i="1"/>
  <c r="DX764" i="1"/>
  <c r="DX765" i="1"/>
  <c r="DX766" i="1"/>
  <c r="DZ766" i="1" s="1"/>
  <c r="DX767" i="1"/>
  <c r="DX768" i="1"/>
  <c r="DX769" i="1"/>
  <c r="DX770" i="1"/>
  <c r="DX771" i="1"/>
  <c r="DX772" i="1"/>
  <c r="DX773" i="1"/>
  <c r="DX774" i="1"/>
  <c r="DZ774" i="1" s="1"/>
  <c r="DX775" i="1"/>
  <c r="DX776" i="1"/>
  <c r="DX777" i="1"/>
  <c r="DX778" i="1"/>
  <c r="DX779" i="1"/>
  <c r="DX780" i="1"/>
  <c r="DX781" i="1"/>
  <c r="DX782" i="1"/>
  <c r="DZ782" i="1" s="1"/>
  <c r="DX783" i="1"/>
  <c r="DX784" i="1"/>
  <c r="DX785" i="1"/>
  <c r="DX786" i="1"/>
  <c r="DX787" i="1"/>
  <c r="DX788" i="1"/>
  <c r="DX789" i="1"/>
  <c r="DX790" i="1"/>
  <c r="DZ790" i="1" s="1"/>
  <c r="DX791" i="1"/>
  <c r="DX792" i="1"/>
  <c r="DX793" i="1"/>
  <c r="DX794" i="1"/>
  <c r="DX795" i="1"/>
  <c r="DX796" i="1"/>
  <c r="DX797" i="1"/>
  <c r="DX798" i="1"/>
  <c r="DZ798" i="1" s="1"/>
  <c r="DX799" i="1"/>
  <c r="DX800" i="1"/>
  <c r="BQ339" i="1"/>
  <c r="BQ340" i="1"/>
  <c r="BQ341" i="1"/>
  <c r="BQ342" i="1"/>
  <c r="BQ343" i="1"/>
  <c r="BQ344" i="1"/>
  <c r="BQ345" i="1"/>
  <c r="BQ346" i="1"/>
  <c r="BQ347" i="1"/>
  <c r="BQ348" i="1"/>
  <c r="BQ349" i="1"/>
  <c r="BQ350" i="1"/>
  <c r="BQ351" i="1"/>
  <c r="BQ352" i="1"/>
  <c r="BQ353" i="1"/>
  <c r="BQ354" i="1"/>
  <c r="BQ355" i="1"/>
  <c r="BQ356" i="1"/>
  <c r="BQ357" i="1"/>
  <c r="BQ358" i="1"/>
  <c r="BQ359" i="1"/>
  <c r="BQ360" i="1"/>
  <c r="BQ361" i="1"/>
  <c r="BQ362" i="1"/>
  <c r="BQ363" i="1"/>
  <c r="BQ364" i="1"/>
  <c r="BQ365" i="1"/>
  <c r="BQ366" i="1"/>
  <c r="BQ367" i="1"/>
  <c r="BQ368" i="1"/>
  <c r="BQ369" i="1"/>
  <c r="BQ370" i="1"/>
  <c r="BQ371" i="1"/>
  <c r="BQ372" i="1"/>
  <c r="BQ373" i="1"/>
  <c r="BQ374" i="1"/>
  <c r="BQ375" i="1"/>
  <c r="BQ376" i="1"/>
  <c r="BQ377" i="1"/>
  <c r="BQ378" i="1"/>
  <c r="BQ379" i="1"/>
  <c r="BQ380" i="1"/>
  <c r="BQ381" i="1"/>
  <c r="BQ382" i="1"/>
  <c r="BQ383" i="1"/>
  <c r="BQ384" i="1"/>
  <c r="BQ385" i="1"/>
  <c r="BQ386" i="1"/>
  <c r="BQ387" i="1"/>
  <c r="BQ388" i="1"/>
  <c r="BQ389" i="1"/>
  <c r="BQ390" i="1"/>
  <c r="BQ391" i="1"/>
  <c r="BQ392" i="1"/>
  <c r="BQ393" i="1"/>
  <c r="BQ394" i="1"/>
  <c r="BQ395" i="1"/>
  <c r="BQ396" i="1"/>
  <c r="BQ397" i="1"/>
  <c r="BQ398" i="1"/>
  <c r="BQ399" i="1"/>
  <c r="BQ400" i="1"/>
  <c r="BQ401" i="1"/>
  <c r="BQ402" i="1"/>
  <c r="BQ403" i="1"/>
  <c r="BQ404" i="1"/>
  <c r="BQ405" i="1"/>
  <c r="BQ406" i="1"/>
  <c r="BQ407" i="1"/>
  <c r="BQ408" i="1"/>
  <c r="BQ409" i="1"/>
  <c r="BQ410" i="1"/>
  <c r="BQ411" i="1"/>
  <c r="BQ412" i="1"/>
  <c r="BQ413" i="1"/>
  <c r="BQ414" i="1"/>
  <c r="BQ415" i="1"/>
  <c r="BQ416" i="1"/>
  <c r="BQ417" i="1"/>
  <c r="BQ418" i="1"/>
  <c r="BQ419" i="1"/>
  <c r="BQ420" i="1"/>
  <c r="BQ421" i="1"/>
  <c r="BQ422" i="1"/>
  <c r="BQ423" i="1"/>
  <c r="BQ424" i="1"/>
  <c r="BQ425" i="1"/>
  <c r="BQ426" i="1"/>
  <c r="BQ427" i="1"/>
  <c r="BQ428" i="1"/>
  <c r="BQ429" i="1"/>
  <c r="BQ430" i="1"/>
  <c r="BQ431" i="1"/>
  <c r="BQ432" i="1"/>
  <c r="BQ433" i="1"/>
  <c r="BQ434" i="1"/>
  <c r="BQ435" i="1"/>
  <c r="BQ436" i="1"/>
  <c r="BQ437" i="1"/>
  <c r="BQ438" i="1"/>
  <c r="BQ439" i="1"/>
  <c r="BQ440" i="1"/>
  <c r="BQ441" i="1"/>
  <c r="BQ442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55" i="1"/>
  <c r="BQ456" i="1"/>
  <c r="BQ457" i="1"/>
  <c r="BQ458" i="1"/>
  <c r="BQ459" i="1"/>
  <c r="BQ460" i="1"/>
  <c r="BQ461" i="1"/>
  <c r="BQ462" i="1"/>
  <c r="BQ463" i="1"/>
  <c r="BQ464" i="1"/>
  <c r="BQ465" i="1"/>
  <c r="BQ466" i="1"/>
  <c r="BQ467" i="1"/>
  <c r="BQ468" i="1"/>
  <c r="BQ469" i="1"/>
  <c r="BQ470" i="1"/>
  <c r="BQ471" i="1"/>
  <c r="BQ472" i="1"/>
  <c r="BQ473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3" i="1"/>
  <c r="BQ494" i="1"/>
  <c r="BQ495" i="1"/>
  <c r="BQ496" i="1"/>
  <c r="BQ497" i="1"/>
  <c r="BQ498" i="1"/>
  <c r="BQ499" i="1"/>
  <c r="BQ500" i="1"/>
  <c r="BQ501" i="1"/>
  <c r="BQ502" i="1"/>
  <c r="BQ503" i="1"/>
  <c r="BQ504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19" i="1"/>
  <c r="BQ520" i="1"/>
  <c r="BQ521" i="1"/>
  <c r="BQ522" i="1"/>
  <c r="BQ523" i="1"/>
  <c r="BQ524" i="1"/>
  <c r="BQ525" i="1"/>
  <c r="BQ526" i="1"/>
  <c r="BQ527" i="1"/>
  <c r="BQ528" i="1"/>
  <c r="BQ529" i="1"/>
  <c r="BQ530" i="1"/>
  <c r="BQ531" i="1"/>
  <c r="BQ532" i="1"/>
  <c r="BQ533" i="1"/>
  <c r="BQ534" i="1"/>
  <c r="BQ535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8" i="1"/>
  <c r="BQ559" i="1"/>
  <c r="BQ560" i="1"/>
  <c r="BQ561" i="1"/>
  <c r="BQ562" i="1"/>
  <c r="BQ563" i="1"/>
  <c r="BQ564" i="1"/>
  <c r="BQ565" i="1"/>
  <c r="BQ566" i="1"/>
  <c r="BQ567" i="1"/>
  <c r="BQ568" i="1"/>
  <c r="BQ569" i="1"/>
  <c r="BQ570" i="1"/>
  <c r="BQ571" i="1"/>
  <c r="BQ572" i="1"/>
  <c r="BQ573" i="1"/>
  <c r="BQ574" i="1"/>
  <c r="BQ575" i="1"/>
  <c r="BQ576" i="1"/>
  <c r="BQ577" i="1"/>
  <c r="BQ578" i="1"/>
  <c r="BQ579" i="1"/>
  <c r="BQ580" i="1"/>
  <c r="BQ581" i="1"/>
  <c r="BQ582" i="1"/>
  <c r="BQ583" i="1"/>
  <c r="BQ584" i="1"/>
  <c r="BQ585" i="1"/>
  <c r="BQ586" i="1"/>
  <c r="BQ587" i="1"/>
  <c r="BQ588" i="1"/>
  <c r="BQ589" i="1"/>
  <c r="BQ590" i="1"/>
  <c r="BQ591" i="1"/>
  <c r="BQ592" i="1"/>
  <c r="BQ593" i="1"/>
  <c r="BQ594" i="1"/>
  <c r="BQ595" i="1"/>
  <c r="BQ596" i="1"/>
  <c r="BQ597" i="1"/>
  <c r="BQ598" i="1"/>
  <c r="BQ599" i="1"/>
  <c r="BQ600" i="1"/>
  <c r="BQ601" i="1"/>
  <c r="BQ602" i="1"/>
  <c r="BQ603" i="1"/>
  <c r="BQ604" i="1"/>
  <c r="BQ605" i="1"/>
  <c r="BQ606" i="1"/>
  <c r="BQ607" i="1"/>
  <c r="BQ608" i="1"/>
  <c r="BQ609" i="1"/>
  <c r="BQ610" i="1"/>
  <c r="BQ611" i="1"/>
  <c r="BQ612" i="1"/>
  <c r="BQ613" i="1"/>
  <c r="BQ614" i="1"/>
  <c r="BQ615" i="1"/>
  <c r="BQ616" i="1"/>
  <c r="BQ617" i="1"/>
  <c r="BQ618" i="1"/>
  <c r="BQ619" i="1"/>
  <c r="BQ620" i="1"/>
  <c r="BQ621" i="1"/>
  <c r="BQ622" i="1"/>
  <c r="BQ623" i="1"/>
  <c r="BQ624" i="1"/>
  <c r="BQ625" i="1"/>
  <c r="BQ626" i="1"/>
  <c r="BQ627" i="1"/>
  <c r="BQ628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1" i="1"/>
  <c r="BQ642" i="1"/>
  <c r="BQ643" i="1"/>
  <c r="BQ644" i="1"/>
  <c r="BQ645" i="1"/>
  <c r="BQ646" i="1"/>
  <c r="BQ647" i="1"/>
  <c r="BQ648" i="1"/>
  <c r="BQ649" i="1"/>
  <c r="BQ650" i="1"/>
  <c r="BQ651" i="1"/>
  <c r="BQ652" i="1"/>
  <c r="BQ653" i="1"/>
  <c r="BQ654" i="1"/>
  <c r="BQ655" i="1"/>
  <c r="BQ656" i="1"/>
  <c r="BQ657" i="1"/>
  <c r="BQ658" i="1"/>
  <c r="BQ659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Q684" i="1"/>
  <c r="BQ685" i="1"/>
  <c r="BQ686" i="1"/>
  <c r="BQ687" i="1"/>
  <c r="BQ688" i="1"/>
  <c r="BQ689" i="1"/>
  <c r="BQ690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2" i="1"/>
  <c r="BQ713" i="1"/>
  <c r="BQ714" i="1"/>
  <c r="BQ715" i="1"/>
  <c r="BQ716" i="1"/>
  <c r="BQ717" i="1"/>
  <c r="BQ718" i="1"/>
  <c r="BQ719" i="1"/>
  <c r="BQ720" i="1"/>
  <c r="BQ721" i="1"/>
  <c r="BQ722" i="1"/>
  <c r="BQ723" i="1"/>
  <c r="BQ724" i="1"/>
  <c r="BQ725" i="1"/>
  <c r="BQ726" i="1"/>
  <c r="BQ727" i="1"/>
  <c r="BQ728" i="1"/>
  <c r="BQ729" i="1"/>
  <c r="BQ730" i="1"/>
  <c r="BQ731" i="1"/>
  <c r="BQ732" i="1"/>
  <c r="BQ733" i="1"/>
  <c r="BQ734" i="1"/>
  <c r="BQ735" i="1"/>
  <c r="BQ736" i="1"/>
  <c r="BQ737" i="1"/>
  <c r="BQ738" i="1"/>
  <c r="BQ739" i="1"/>
  <c r="BQ740" i="1"/>
  <c r="BQ741" i="1"/>
  <c r="BQ742" i="1"/>
  <c r="BQ743" i="1"/>
  <c r="BQ744" i="1"/>
  <c r="BQ745" i="1"/>
  <c r="BQ746" i="1"/>
  <c r="BQ747" i="1"/>
  <c r="BQ748" i="1"/>
  <c r="BQ749" i="1"/>
  <c r="BQ750" i="1"/>
  <c r="BQ751" i="1"/>
  <c r="BQ752" i="1"/>
  <c r="BQ753" i="1"/>
  <c r="BQ754" i="1"/>
  <c r="BQ755" i="1"/>
  <c r="BQ756" i="1"/>
  <c r="BQ757" i="1"/>
  <c r="BQ758" i="1"/>
  <c r="BQ759" i="1"/>
  <c r="BQ760" i="1"/>
  <c r="BQ761" i="1"/>
  <c r="BQ762" i="1"/>
  <c r="BQ763" i="1"/>
  <c r="BQ764" i="1"/>
  <c r="BQ765" i="1"/>
  <c r="BQ766" i="1"/>
  <c r="BQ767" i="1"/>
  <c r="BQ768" i="1"/>
  <c r="BQ769" i="1"/>
  <c r="BQ770" i="1"/>
  <c r="BQ771" i="1"/>
  <c r="BQ772" i="1"/>
  <c r="BQ773" i="1"/>
  <c r="BQ774" i="1"/>
  <c r="BQ775" i="1"/>
  <c r="BQ776" i="1"/>
  <c r="BQ777" i="1"/>
  <c r="BQ778" i="1"/>
  <c r="BQ779" i="1"/>
  <c r="BQ780" i="1"/>
  <c r="BQ781" i="1"/>
  <c r="BQ782" i="1"/>
  <c r="BQ783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L397" i="1" l="1"/>
  <c r="BM397" i="1"/>
  <c r="BL385" i="1"/>
  <c r="BM385" i="1"/>
  <c r="BL381" i="1"/>
  <c r="BM381" i="1"/>
  <c r="BL369" i="1"/>
  <c r="BM369" i="1"/>
  <c r="BL365" i="1"/>
  <c r="BM365" i="1"/>
  <c r="BL353" i="1"/>
  <c r="BM353" i="1"/>
  <c r="BL349" i="1"/>
  <c r="BM349" i="1"/>
  <c r="BL333" i="1"/>
  <c r="BM333" i="1"/>
  <c r="BL329" i="1"/>
  <c r="BM329" i="1"/>
  <c r="BL325" i="1"/>
  <c r="BM325" i="1"/>
  <c r="BL321" i="1"/>
  <c r="BM321" i="1"/>
  <c r="BL313" i="1"/>
  <c r="BM313" i="1"/>
  <c r="BL305" i="1"/>
  <c r="BM305" i="1"/>
  <c r="BL301" i="1"/>
  <c r="BM301" i="1"/>
  <c r="BL297" i="1"/>
  <c r="BM297" i="1"/>
  <c r="BL293" i="1"/>
  <c r="BM293" i="1"/>
  <c r="BL289" i="1"/>
  <c r="BM289" i="1"/>
  <c r="BL285" i="1"/>
  <c r="BM285" i="1"/>
  <c r="BL281" i="1"/>
  <c r="BM281" i="1"/>
  <c r="BL214" i="1"/>
  <c r="BM214" i="1"/>
  <c r="BL198" i="1"/>
  <c r="BM198" i="1"/>
  <c r="BL182" i="1"/>
  <c r="BM182" i="1"/>
  <c r="BL166" i="1"/>
  <c r="BM166" i="1"/>
  <c r="BL150" i="1"/>
  <c r="BM150" i="1"/>
  <c r="BL134" i="1"/>
  <c r="BM134" i="1"/>
  <c r="BL118" i="1"/>
  <c r="BM118" i="1"/>
  <c r="BM421" i="1"/>
  <c r="BM419" i="1"/>
  <c r="BL405" i="1"/>
  <c r="BM405" i="1"/>
  <c r="BL401" i="1"/>
  <c r="BM401" i="1"/>
  <c r="BL389" i="1"/>
  <c r="BM389" i="1"/>
  <c r="BL377" i="1"/>
  <c r="BM377" i="1"/>
  <c r="BL373" i="1"/>
  <c r="BM373" i="1"/>
  <c r="BL361" i="1"/>
  <c r="BM361" i="1"/>
  <c r="BL345" i="1"/>
  <c r="BM345" i="1"/>
  <c r="BL341" i="1"/>
  <c r="BM341" i="1"/>
  <c r="BL337" i="1"/>
  <c r="BM337" i="1"/>
  <c r="BL317" i="1"/>
  <c r="BM317" i="1"/>
  <c r="BL309" i="1"/>
  <c r="BM309" i="1"/>
  <c r="BM798" i="1"/>
  <c r="BM794" i="1"/>
  <c r="BM790" i="1"/>
  <c r="BM786" i="1"/>
  <c r="BM782" i="1"/>
  <c r="BM778" i="1"/>
  <c r="BM774" i="1"/>
  <c r="BM770" i="1"/>
  <c r="BM766" i="1"/>
  <c r="BM762" i="1"/>
  <c r="BM758" i="1"/>
  <c r="BM754" i="1"/>
  <c r="BM750" i="1"/>
  <c r="BM746" i="1"/>
  <c r="BM742" i="1"/>
  <c r="BM738" i="1"/>
  <c r="BM734" i="1"/>
  <c r="BM730" i="1"/>
  <c r="BM726" i="1"/>
  <c r="BM722" i="1"/>
  <c r="BM718" i="1"/>
  <c r="BM714" i="1"/>
  <c r="BM710" i="1"/>
  <c r="BM706" i="1"/>
  <c r="BM702" i="1"/>
  <c r="BM698" i="1"/>
  <c r="BM694" i="1"/>
  <c r="BM690" i="1"/>
  <c r="BM686" i="1"/>
  <c r="BM682" i="1"/>
  <c r="BM678" i="1"/>
  <c r="BM674" i="1"/>
  <c r="BM670" i="1"/>
  <c r="BM666" i="1"/>
  <c r="BM662" i="1"/>
  <c r="BM658" i="1"/>
  <c r="BM654" i="1"/>
  <c r="BM650" i="1"/>
  <c r="BM646" i="1"/>
  <c r="BM642" i="1"/>
  <c r="BM638" i="1"/>
  <c r="BM634" i="1"/>
  <c r="BM630" i="1"/>
  <c r="BM626" i="1"/>
  <c r="BM622" i="1"/>
  <c r="BM618" i="1"/>
  <c r="BM614" i="1"/>
  <c r="BM610" i="1"/>
  <c r="BM606" i="1"/>
  <c r="BM602" i="1"/>
  <c r="BM598" i="1"/>
  <c r="BM594" i="1"/>
  <c r="BM590" i="1"/>
  <c r="BM586" i="1"/>
  <c r="BL409" i="1"/>
  <c r="BM409" i="1"/>
  <c r="BL393" i="1"/>
  <c r="BM393" i="1"/>
  <c r="BL357" i="1"/>
  <c r="BM357" i="1"/>
  <c r="BM429" i="1"/>
  <c r="BM427" i="1"/>
  <c r="BM413" i="1"/>
  <c r="BM411" i="1"/>
  <c r="BL274" i="1"/>
  <c r="BL270" i="1"/>
  <c r="BL266" i="1"/>
  <c r="BL262" i="1"/>
  <c r="BL258" i="1"/>
  <c r="BL254" i="1"/>
  <c r="BL250" i="1"/>
  <c r="BL246" i="1"/>
  <c r="BL242" i="1"/>
  <c r="BL238" i="1"/>
  <c r="BL234" i="1"/>
  <c r="BL230" i="1"/>
  <c r="BL226" i="1"/>
  <c r="BL222" i="1"/>
  <c r="BL218" i="1"/>
  <c r="BM218" i="1"/>
  <c r="BL202" i="1"/>
  <c r="BM202" i="1"/>
  <c r="BL186" i="1"/>
  <c r="BM186" i="1"/>
  <c r="BL170" i="1"/>
  <c r="BM170" i="1"/>
  <c r="BL154" i="1"/>
  <c r="BM154" i="1"/>
  <c r="BL138" i="1"/>
  <c r="BM138" i="1"/>
  <c r="BL122" i="1"/>
  <c r="BM122" i="1"/>
  <c r="BL206" i="1"/>
  <c r="BM206" i="1"/>
  <c r="BL190" i="1"/>
  <c r="BM190" i="1"/>
  <c r="BL174" i="1"/>
  <c r="BM174" i="1"/>
  <c r="BL158" i="1"/>
  <c r="BM158" i="1"/>
  <c r="BL142" i="1"/>
  <c r="BM142" i="1"/>
  <c r="BL126" i="1"/>
  <c r="BM126" i="1"/>
  <c r="BL110" i="1"/>
  <c r="BM110" i="1"/>
  <c r="BL273" i="1"/>
  <c r="BM273" i="1"/>
  <c r="BL269" i="1"/>
  <c r="BM269" i="1"/>
  <c r="BL265" i="1"/>
  <c r="BM265" i="1"/>
  <c r="BL261" i="1"/>
  <c r="BM261" i="1"/>
  <c r="BL257" i="1"/>
  <c r="BM257" i="1"/>
  <c r="BL253" i="1"/>
  <c r="BM253" i="1"/>
  <c r="BL249" i="1"/>
  <c r="BM249" i="1"/>
  <c r="BL245" i="1"/>
  <c r="BM245" i="1"/>
  <c r="BL241" i="1"/>
  <c r="BM241" i="1"/>
  <c r="BL237" i="1"/>
  <c r="BM237" i="1"/>
  <c r="BL233" i="1"/>
  <c r="BM233" i="1"/>
  <c r="BL229" i="1"/>
  <c r="BM229" i="1"/>
  <c r="BL225" i="1"/>
  <c r="BM225" i="1"/>
  <c r="BL210" i="1"/>
  <c r="BM210" i="1"/>
  <c r="BL194" i="1"/>
  <c r="BM194" i="1"/>
  <c r="BL178" i="1"/>
  <c r="BM178" i="1"/>
  <c r="BL162" i="1"/>
  <c r="BM162" i="1"/>
  <c r="BL146" i="1"/>
  <c r="BM146" i="1"/>
  <c r="BL130" i="1"/>
  <c r="BM130" i="1"/>
  <c r="BL114" i="1"/>
  <c r="BM114" i="1"/>
  <c r="BM221" i="1"/>
  <c r="BM217" i="1"/>
  <c r="BM213" i="1"/>
  <c r="BM209" i="1"/>
  <c r="BM205" i="1"/>
  <c r="BM201" i="1"/>
  <c r="BM197" i="1"/>
  <c r="BM193" i="1"/>
  <c r="BM189" i="1"/>
  <c r="BM185" i="1"/>
  <c r="BM181" i="1"/>
  <c r="BM177" i="1"/>
  <c r="BM173" i="1"/>
  <c r="BM169" i="1"/>
  <c r="BM165" i="1"/>
  <c r="BM161" i="1"/>
  <c r="BM157" i="1"/>
  <c r="BM153" i="1"/>
  <c r="BM149" i="1"/>
  <c r="BM145" i="1"/>
  <c r="BM141" i="1"/>
  <c r="BM137" i="1"/>
  <c r="BM133" i="1"/>
  <c r="BM129" i="1"/>
  <c r="BM125" i="1"/>
  <c r="BM121" i="1"/>
  <c r="BM117" i="1"/>
  <c r="BM113" i="1"/>
  <c r="BM109" i="1"/>
  <c r="BX372" i="1"/>
  <c r="BY372" i="1"/>
  <c r="BX332" i="1"/>
  <c r="BY332" i="1"/>
  <c r="BX292" i="1"/>
  <c r="BY292" i="1"/>
  <c r="BX227" i="1"/>
  <c r="BY227" i="1"/>
  <c r="BX396" i="1"/>
  <c r="BY396" i="1"/>
  <c r="BX340" i="1"/>
  <c r="BY340" i="1"/>
  <c r="BY251" i="1"/>
  <c r="BX251" i="1"/>
  <c r="BX238" i="1"/>
  <c r="BY238" i="1"/>
  <c r="BX408" i="1"/>
  <c r="BY408" i="1"/>
  <c r="BX234" i="1"/>
  <c r="BY234" i="1"/>
  <c r="BY799" i="1"/>
  <c r="BY795" i="1"/>
  <c r="BY791" i="1"/>
  <c r="BY787" i="1"/>
  <c r="BY783" i="1"/>
  <c r="BY779" i="1"/>
  <c r="BY775" i="1"/>
  <c r="BY771" i="1"/>
  <c r="BY767" i="1"/>
  <c r="BY755" i="1"/>
  <c r="BY751" i="1"/>
  <c r="BY747" i="1"/>
  <c r="BY743" i="1"/>
  <c r="BY739" i="1"/>
  <c r="BY735" i="1"/>
  <c r="BY731" i="1"/>
  <c r="BY727" i="1"/>
  <c r="BY723" i="1"/>
  <c r="BY715" i="1"/>
  <c r="BY711" i="1"/>
  <c r="BY707" i="1"/>
  <c r="BY691" i="1"/>
  <c r="BY687" i="1"/>
  <c r="BY683" i="1"/>
  <c r="BY679" i="1"/>
  <c r="BY675" i="1"/>
  <c r="BY671" i="1"/>
  <c r="BY667" i="1"/>
  <c r="BY663" i="1"/>
  <c r="BY659" i="1"/>
  <c r="BY651" i="1"/>
  <c r="BY647" i="1"/>
  <c r="BY643" i="1"/>
  <c r="BY634" i="1"/>
  <c r="BY626" i="1"/>
  <c r="BY618" i="1"/>
  <c r="BY610" i="1"/>
  <c r="BY602" i="1"/>
  <c r="BY594" i="1"/>
  <c r="BY586" i="1"/>
  <c r="BY578" i="1"/>
  <c r="BY570" i="1"/>
  <c r="BY562" i="1"/>
  <c r="BY554" i="1"/>
  <c r="BY546" i="1"/>
  <c r="BY538" i="1"/>
  <c r="BY530" i="1"/>
  <c r="BY522" i="1"/>
  <c r="BY514" i="1"/>
  <c r="BY506" i="1"/>
  <c r="BY498" i="1"/>
  <c r="BY490" i="1"/>
  <c r="BY482" i="1"/>
  <c r="BY474" i="1"/>
  <c r="BY466" i="1"/>
  <c r="BY458" i="1"/>
  <c r="BY450" i="1"/>
  <c r="BY442" i="1"/>
  <c r="BY434" i="1"/>
  <c r="BY426" i="1"/>
  <c r="BY418" i="1"/>
  <c r="BX413" i="1"/>
  <c r="BX404" i="1"/>
  <c r="BY404" i="1"/>
  <c r="BX397" i="1"/>
  <c r="BY391" i="1"/>
  <c r="BX391" i="1"/>
  <c r="BY383" i="1"/>
  <c r="BX383" i="1"/>
  <c r="BY375" i="1"/>
  <c r="BX375" i="1"/>
  <c r="BY367" i="1"/>
  <c r="BX367" i="1"/>
  <c r="BY359" i="1"/>
  <c r="BX359" i="1"/>
  <c r="BY351" i="1"/>
  <c r="BX351" i="1"/>
  <c r="BY343" i="1"/>
  <c r="BX343" i="1"/>
  <c r="BY335" i="1"/>
  <c r="BX335" i="1"/>
  <c r="BY327" i="1"/>
  <c r="BX327" i="1"/>
  <c r="BY319" i="1"/>
  <c r="BX319" i="1"/>
  <c r="BY311" i="1"/>
  <c r="BX311" i="1"/>
  <c r="BY303" i="1"/>
  <c r="BX303" i="1"/>
  <c r="BY295" i="1"/>
  <c r="BX295" i="1"/>
  <c r="BY287" i="1"/>
  <c r="BX287" i="1"/>
  <c r="BY279" i="1"/>
  <c r="BX279" i="1"/>
  <c r="BX270" i="1"/>
  <c r="BY270" i="1"/>
  <c r="BX266" i="1"/>
  <c r="BY266" i="1"/>
  <c r="BX412" i="1"/>
  <c r="BY412" i="1"/>
  <c r="BX388" i="1"/>
  <c r="BY388" i="1"/>
  <c r="BX380" i="1"/>
  <c r="BY380" i="1"/>
  <c r="BX364" i="1"/>
  <c r="BY364" i="1"/>
  <c r="BX356" i="1"/>
  <c r="BY356" i="1"/>
  <c r="BX348" i="1"/>
  <c r="BY348" i="1"/>
  <c r="BX324" i="1"/>
  <c r="BY324" i="1"/>
  <c r="BX316" i="1"/>
  <c r="BY316" i="1"/>
  <c r="BX308" i="1"/>
  <c r="BY308" i="1"/>
  <c r="BX300" i="1"/>
  <c r="BY300" i="1"/>
  <c r="BX284" i="1"/>
  <c r="BY284" i="1"/>
  <c r="BY267" i="1"/>
  <c r="BX267" i="1"/>
  <c r="BX254" i="1"/>
  <c r="BY254" i="1"/>
  <c r="BX250" i="1"/>
  <c r="BY250" i="1"/>
  <c r="BY763" i="1"/>
  <c r="BY759" i="1"/>
  <c r="BY719" i="1"/>
  <c r="BY703" i="1"/>
  <c r="BY699" i="1"/>
  <c r="BY695" i="1"/>
  <c r="BY655" i="1"/>
  <c r="BY640" i="1"/>
  <c r="BX637" i="1"/>
  <c r="BY632" i="1"/>
  <c r="BX629" i="1"/>
  <c r="BY624" i="1"/>
  <c r="BX621" i="1"/>
  <c r="BY616" i="1"/>
  <c r="BX613" i="1"/>
  <c r="BY608" i="1"/>
  <c r="BX605" i="1"/>
  <c r="BY600" i="1"/>
  <c r="BX597" i="1"/>
  <c r="BY592" i="1"/>
  <c r="BX589" i="1"/>
  <c r="BY584" i="1"/>
  <c r="BX581" i="1"/>
  <c r="BY576" i="1"/>
  <c r="BX573" i="1"/>
  <c r="BY568" i="1"/>
  <c r="BX565" i="1"/>
  <c r="BY560" i="1"/>
  <c r="BX557" i="1"/>
  <c r="BY552" i="1"/>
  <c r="BX549" i="1"/>
  <c r="BY544" i="1"/>
  <c r="BX541" i="1"/>
  <c r="BY536" i="1"/>
  <c r="BX533" i="1"/>
  <c r="BY528" i="1"/>
  <c r="BX525" i="1"/>
  <c r="BY520" i="1"/>
  <c r="BX517" i="1"/>
  <c r="BY512" i="1"/>
  <c r="BX509" i="1"/>
  <c r="BY504" i="1"/>
  <c r="BX501" i="1"/>
  <c r="BY496" i="1"/>
  <c r="BX493" i="1"/>
  <c r="BY488" i="1"/>
  <c r="BX485" i="1"/>
  <c r="BY480" i="1"/>
  <c r="BX477" i="1"/>
  <c r="BY472" i="1"/>
  <c r="BX469" i="1"/>
  <c r="BY464" i="1"/>
  <c r="BX461" i="1"/>
  <c r="BY456" i="1"/>
  <c r="BX453" i="1"/>
  <c r="BY448" i="1"/>
  <c r="BX445" i="1"/>
  <c r="BY440" i="1"/>
  <c r="BX437" i="1"/>
  <c r="BY432" i="1"/>
  <c r="BX429" i="1"/>
  <c r="BY424" i="1"/>
  <c r="BX421" i="1"/>
  <c r="BX416" i="1"/>
  <c r="BY416" i="1"/>
  <c r="BX409" i="1"/>
  <c r="BX400" i="1"/>
  <c r="BY400" i="1"/>
  <c r="BX394" i="1"/>
  <c r="BY394" i="1"/>
  <c r="BX386" i="1"/>
  <c r="BY386" i="1"/>
  <c r="BX378" i="1"/>
  <c r="BY378" i="1"/>
  <c r="BX370" i="1"/>
  <c r="BY370" i="1"/>
  <c r="BX362" i="1"/>
  <c r="BY362" i="1"/>
  <c r="BX354" i="1"/>
  <c r="BY354" i="1"/>
  <c r="BX346" i="1"/>
  <c r="BY346" i="1"/>
  <c r="BX338" i="1"/>
  <c r="BY338" i="1"/>
  <c r="BX330" i="1"/>
  <c r="BY330" i="1"/>
  <c r="BX322" i="1"/>
  <c r="BY322" i="1"/>
  <c r="BX314" i="1"/>
  <c r="BY314" i="1"/>
  <c r="BX306" i="1"/>
  <c r="BY306" i="1"/>
  <c r="BX298" i="1"/>
  <c r="BY298" i="1"/>
  <c r="BX290" i="1"/>
  <c r="BY290" i="1"/>
  <c r="BX282" i="1"/>
  <c r="BY282" i="1"/>
  <c r="BX262" i="1"/>
  <c r="BY262" i="1"/>
  <c r="BX246" i="1"/>
  <c r="BY246" i="1"/>
  <c r="BX230" i="1"/>
  <c r="BY230" i="1"/>
  <c r="BX274" i="1"/>
  <c r="BY274" i="1"/>
  <c r="BX258" i="1"/>
  <c r="BY258" i="1"/>
  <c r="BX242" i="1"/>
  <c r="BY242" i="1"/>
  <c r="BX222" i="1"/>
  <c r="BY222" i="1"/>
  <c r="BX218" i="1"/>
  <c r="BY218" i="1"/>
  <c r="BX214" i="1"/>
  <c r="BY214" i="1"/>
  <c r="BX210" i="1"/>
  <c r="BY210" i="1"/>
  <c r="BX206" i="1"/>
  <c r="BY206" i="1"/>
  <c r="BX202" i="1"/>
  <c r="BY202" i="1"/>
  <c r="BX198" i="1"/>
  <c r="BY198" i="1"/>
  <c r="BX194" i="1"/>
  <c r="BY194" i="1"/>
  <c r="BX190" i="1"/>
  <c r="BY190" i="1"/>
  <c r="BX186" i="1"/>
  <c r="BY186" i="1"/>
  <c r="BX182" i="1"/>
  <c r="BY182" i="1"/>
  <c r="BX178" i="1"/>
  <c r="BY178" i="1"/>
  <c r="BX174" i="1"/>
  <c r="BY174" i="1"/>
  <c r="BX170" i="1"/>
  <c r="BY170" i="1"/>
  <c r="BX166" i="1"/>
  <c r="BY166" i="1"/>
  <c r="BX162" i="1"/>
  <c r="BY162" i="1"/>
  <c r="BX158" i="1"/>
  <c r="BY158" i="1"/>
  <c r="BX154" i="1"/>
  <c r="BY154" i="1"/>
  <c r="BX150" i="1"/>
  <c r="BY150" i="1"/>
  <c r="BX146" i="1"/>
  <c r="BY146" i="1"/>
  <c r="BX142" i="1"/>
  <c r="BY142" i="1"/>
  <c r="BX138" i="1"/>
  <c r="BY138" i="1"/>
  <c r="BX134" i="1"/>
  <c r="BY134" i="1"/>
  <c r="BX130" i="1"/>
  <c r="BY130" i="1"/>
  <c r="BX126" i="1"/>
  <c r="BY126" i="1"/>
  <c r="BX122" i="1"/>
  <c r="BY122" i="1"/>
  <c r="BX118" i="1"/>
  <c r="BY118" i="1"/>
  <c r="BX114" i="1"/>
  <c r="BY114" i="1"/>
  <c r="BX110" i="1"/>
  <c r="BY110" i="1"/>
  <c r="BX106" i="1"/>
  <c r="BY106" i="1"/>
  <c r="BX102" i="1"/>
  <c r="BY102" i="1"/>
  <c r="BX98" i="1"/>
  <c r="BY98" i="1"/>
  <c r="BX94" i="1"/>
  <c r="BY94" i="1"/>
  <c r="BX90" i="1"/>
  <c r="BY90" i="1"/>
  <c r="BX86" i="1"/>
  <c r="BY86" i="1"/>
  <c r="BX82" i="1"/>
  <c r="BY82" i="1"/>
  <c r="BX78" i="1"/>
  <c r="BY78" i="1"/>
  <c r="BX74" i="1"/>
  <c r="BY74" i="1"/>
  <c r="BX70" i="1"/>
  <c r="BY70" i="1"/>
  <c r="BX66" i="1"/>
  <c r="BY66" i="1"/>
  <c r="BX62" i="1"/>
  <c r="BY62" i="1"/>
  <c r="BY89" i="1"/>
  <c r="BY85" i="1"/>
  <c r="BY81" i="1"/>
  <c r="BY77" i="1"/>
  <c r="BY73" i="1"/>
  <c r="BY69" i="1"/>
  <c r="BY65" i="1"/>
  <c r="BY61" i="1"/>
  <c r="CC232" i="1"/>
  <c r="CD232" i="1"/>
  <c r="CD796" i="1"/>
  <c r="CD792" i="1"/>
  <c r="CD788" i="1"/>
  <c r="CD784" i="1"/>
  <c r="CD780" i="1"/>
  <c r="CD776" i="1"/>
  <c r="CD772" i="1"/>
  <c r="CD768" i="1"/>
  <c r="CD764" i="1"/>
  <c r="CD760" i="1"/>
  <c r="CD756" i="1"/>
  <c r="CD753" i="1"/>
  <c r="CD745" i="1"/>
  <c r="CD737" i="1"/>
  <c r="CD729" i="1"/>
  <c r="CD721" i="1"/>
  <c r="CD713" i="1"/>
  <c r="CD705" i="1"/>
  <c r="CD697" i="1"/>
  <c r="CD689" i="1"/>
  <c r="CD681" i="1"/>
  <c r="CD673" i="1"/>
  <c r="CD245" i="1"/>
  <c r="CC245" i="1"/>
  <c r="CD797" i="1"/>
  <c r="CD793" i="1"/>
  <c r="CD789" i="1"/>
  <c r="CD785" i="1"/>
  <c r="CD781" i="1"/>
  <c r="CD777" i="1"/>
  <c r="CD773" i="1"/>
  <c r="CD769" i="1"/>
  <c r="CD765" i="1"/>
  <c r="CD761" i="1"/>
  <c r="CD757" i="1"/>
  <c r="CD751" i="1"/>
  <c r="CC748" i="1"/>
  <c r="CD743" i="1"/>
  <c r="CC740" i="1"/>
  <c r="CD735" i="1"/>
  <c r="CC732" i="1"/>
  <c r="CD727" i="1"/>
  <c r="CC724" i="1"/>
  <c r="CD719" i="1"/>
  <c r="CC716" i="1"/>
  <c r="CD711" i="1"/>
  <c r="CC708" i="1"/>
  <c r="CD703" i="1"/>
  <c r="CC700" i="1"/>
  <c r="CD695" i="1"/>
  <c r="CC692" i="1"/>
  <c r="CD687" i="1"/>
  <c r="CC684" i="1"/>
  <c r="CD679" i="1"/>
  <c r="CC676" i="1"/>
  <c r="CD671" i="1"/>
  <c r="CC296" i="1"/>
  <c r="CD296" i="1"/>
  <c r="CC543" i="1"/>
  <c r="CC539" i="1"/>
  <c r="CC535" i="1"/>
  <c r="CC531" i="1"/>
  <c r="CC527" i="1"/>
  <c r="CC523" i="1"/>
  <c r="CC519" i="1"/>
  <c r="CC515" i="1"/>
  <c r="CC511" i="1"/>
  <c r="CC507" i="1"/>
  <c r="CC503" i="1"/>
  <c r="CC499" i="1"/>
  <c r="CC495" i="1"/>
  <c r="CC491" i="1"/>
  <c r="CC487" i="1"/>
  <c r="CC483" i="1"/>
  <c r="CC479" i="1"/>
  <c r="CC475" i="1"/>
  <c r="CC471" i="1"/>
  <c r="CC467" i="1"/>
  <c r="CC463" i="1"/>
  <c r="CC459" i="1"/>
  <c r="CC455" i="1"/>
  <c r="CC451" i="1"/>
  <c r="CC447" i="1"/>
  <c r="CC443" i="1"/>
  <c r="CD261" i="1"/>
  <c r="CC261" i="1"/>
  <c r="CC248" i="1"/>
  <c r="CD248" i="1"/>
  <c r="CD277" i="1"/>
  <c r="CC277" i="1"/>
  <c r="CC264" i="1"/>
  <c r="CD264" i="1"/>
  <c r="CC542" i="1"/>
  <c r="CD542" i="1"/>
  <c r="CC538" i="1"/>
  <c r="CD538" i="1"/>
  <c r="CC534" i="1"/>
  <c r="CD534" i="1"/>
  <c r="CC530" i="1"/>
  <c r="CD530" i="1"/>
  <c r="CC526" i="1"/>
  <c r="CD526" i="1"/>
  <c r="CC522" i="1"/>
  <c r="CD522" i="1"/>
  <c r="CC518" i="1"/>
  <c r="CD518" i="1"/>
  <c r="CC514" i="1"/>
  <c r="CD514" i="1"/>
  <c r="CC510" i="1"/>
  <c r="CD510" i="1"/>
  <c r="CC506" i="1"/>
  <c r="CD506" i="1"/>
  <c r="CC502" i="1"/>
  <c r="CD502" i="1"/>
  <c r="CC498" i="1"/>
  <c r="CD498" i="1"/>
  <c r="CC494" i="1"/>
  <c r="CD494" i="1"/>
  <c r="CC490" i="1"/>
  <c r="CD490" i="1"/>
  <c r="CC486" i="1"/>
  <c r="CD486" i="1"/>
  <c r="CC482" i="1"/>
  <c r="CD482" i="1"/>
  <c r="CC478" i="1"/>
  <c r="CD478" i="1"/>
  <c r="CC474" i="1"/>
  <c r="CD474" i="1"/>
  <c r="CC470" i="1"/>
  <c r="CD470" i="1"/>
  <c r="CC466" i="1"/>
  <c r="CD466" i="1"/>
  <c r="CC462" i="1"/>
  <c r="CD462" i="1"/>
  <c r="CC458" i="1"/>
  <c r="CD458" i="1"/>
  <c r="CC454" i="1"/>
  <c r="CD454" i="1"/>
  <c r="CC450" i="1"/>
  <c r="CD450" i="1"/>
  <c r="CC446" i="1"/>
  <c r="CD446" i="1"/>
  <c r="CC442" i="1"/>
  <c r="CD442" i="1"/>
  <c r="CC438" i="1"/>
  <c r="CD438" i="1"/>
  <c r="CC434" i="1"/>
  <c r="CD434" i="1"/>
  <c r="CC430" i="1"/>
  <c r="CD430" i="1"/>
  <c r="CC426" i="1"/>
  <c r="CD426" i="1"/>
  <c r="CC422" i="1"/>
  <c r="CD422" i="1"/>
  <c r="CC418" i="1"/>
  <c r="CD418" i="1"/>
  <c r="CC414" i="1"/>
  <c r="CD414" i="1"/>
  <c r="CC410" i="1"/>
  <c r="CD410" i="1"/>
  <c r="CC406" i="1"/>
  <c r="CD406" i="1"/>
  <c r="CC402" i="1"/>
  <c r="CD402" i="1"/>
  <c r="CD293" i="1"/>
  <c r="CC293" i="1"/>
  <c r="CC280" i="1"/>
  <c r="CD280" i="1"/>
  <c r="CC292" i="1"/>
  <c r="CD292" i="1"/>
  <c r="CC276" i="1"/>
  <c r="CD276" i="1"/>
  <c r="CC260" i="1"/>
  <c r="CD260" i="1"/>
  <c r="CC244" i="1"/>
  <c r="CD244" i="1"/>
  <c r="CD396" i="1"/>
  <c r="CC393" i="1"/>
  <c r="CD388" i="1"/>
  <c r="CC385" i="1"/>
  <c r="CD380" i="1"/>
  <c r="CC377" i="1"/>
  <c r="CD372" i="1"/>
  <c r="CC369" i="1"/>
  <c r="CD364" i="1"/>
  <c r="CC361" i="1"/>
  <c r="CD356" i="1"/>
  <c r="CC353" i="1"/>
  <c r="CD348" i="1"/>
  <c r="CC345" i="1"/>
  <c r="CD340" i="1"/>
  <c r="CC337" i="1"/>
  <c r="CD332" i="1"/>
  <c r="CC329" i="1"/>
  <c r="CD324" i="1"/>
  <c r="CC321" i="1"/>
  <c r="CD316" i="1"/>
  <c r="CC313" i="1"/>
  <c r="CC288" i="1"/>
  <c r="CD288" i="1"/>
  <c r="CC272" i="1"/>
  <c r="CD272" i="1"/>
  <c r="CC256" i="1"/>
  <c r="CD256" i="1"/>
  <c r="CC240" i="1"/>
  <c r="CD240" i="1"/>
  <c r="CC284" i="1"/>
  <c r="CD284" i="1"/>
  <c r="CC268" i="1"/>
  <c r="CD268" i="1"/>
  <c r="CC252" i="1"/>
  <c r="CD252" i="1"/>
  <c r="CC236" i="1"/>
  <c r="CD236" i="1"/>
  <c r="CC226" i="1"/>
  <c r="CD226" i="1"/>
  <c r="CC222" i="1"/>
  <c r="CD222" i="1"/>
  <c r="CC218" i="1"/>
  <c r="CD218" i="1"/>
  <c r="CC214" i="1"/>
  <c r="CD214" i="1"/>
  <c r="CC210" i="1"/>
  <c r="CD210" i="1"/>
  <c r="CC206" i="1"/>
  <c r="CD206" i="1"/>
  <c r="CC202" i="1"/>
  <c r="CD202" i="1"/>
  <c r="CC198" i="1"/>
  <c r="CD198" i="1"/>
  <c r="CC194" i="1"/>
  <c r="CD194" i="1"/>
  <c r="CC190" i="1"/>
  <c r="CD190" i="1"/>
  <c r="CC186" i="1"/>
  <c r="CD186" i="1"/>
  <c r="CC182" i="1"/>
  <c r="CD182" i="1"/>
  <c r="CC178" i="1"/>
  <c r="CD178" i="1"/>
  <c r="CC174" i="1"/>
  <c r="CD174" i="1"/>
  <c r="CC170" i="1"/>
  <c r="CD170" i="1"/>
  <c r="CC166" i="1"/>
  <c r="CD166" i="1"/>
  <c r="CC162" i="1"/>
  <c r="CD162" i="1"/>
  <c r="CC158" i="1"/>
  <c r="CD158" i="1"/>
  <c r="CC154" i="1"/>
  <c r="CD154" i="1"/>
  <c r="CC150" i="1"/>
  <c r="CD150" i="1"/>
  <c r="CC146" i="1"/>
  <c r="CD146" i="1"/>
  <c r="CC142" i="1"/>
  <c r="CD142" i="1"/>
  <c r="CC138" i="1"/>
  <c r="CD138" i="1"/>
  <c r="CC134" i="1"/>
  <c r="CD134" i="1"/>
  <c r="CC130" i="1"/>
  <c r="CD130" i="1"/>
  <c r="CC126" i="1"/>
  <c r="CD126" i="1"/>
  <c r="CC122" i="1"/>
  <c r="CD122" i="1"/>
  <c r="CC118" i="1"/>
  <c r="CD118" i="1"/>
  <c r="CC114" i="1"/>
  <c r="CD114" i="1"/>
  <c r="CC110" i="1"/>
  <c r="CD110" i="1"/>
  <c r="CC106" i="1"/>
  <c r="CD106" i="1"/>
  <c r="CC102" i="1"/>
  <c r="CD102" i="1"/>
  <c r="CC98" i="1"/>
  <c r="CD98" i="1"/>
  <c r="CC94" i="1"/>
  <c r="CD94" i="1"/>
  <c r="CC90" i="1"/>
  <c r="CD90" i="1"/>
  <c r="CC86" i="1"/>
  <c r="CD86" i="1"/>
  <c r="CC82" i="1"/>
  <c r="CD82" i="1"/>
  <c r="CC78" i="1"/>
  <c r="CD78" i="1"/>
  <c r="CC74" i="1"/>
  <c r="CD74" i="1"/>
  <c r="CC70" i="1"/>
  <c r="CD70" i="1"/>
  <c r="CC66" i="1"/>
  <c r="CD66" i="1"/>
  <c r="CC62" i="1"/>
  <c r="CD62" i="1"/>
  <c r="CD65" i="1"/>
  <c r="CD61" i="1"/>
  <c r="DZ392" i="1"/>
  <c r="DZ532" i="1"/>
  <c r="DY456" i="1"/>
  <c r="DZ456" i="1"/>
  <c r="DY596" i="1"/>
  <c r="DZ560" i="1"/>
  <c r="DY499" i="1"/>
  <c r="DY435" i="1"/>
  <c r="DZ379" i="1"/>
  <c r="DZ567" i="1"/>
  <c r="DY580" i="1"/>
  <c r="DZ546" i="1"/>
  <c r="DZ488" i="1"/>
  <c r="DZ424" i="1"/>
  <c r="DZ363" i="1"/>
  <c r="DY575" i="1"/>
  <c r="DY539" i="1"/>
  <c r="DY467" i="1"/>
  <c r="DY403" i="1"/>
  <c r="DZ347" i="1"/>
  <c r="DZ799" i="1"/>
  <c r="DY799" i="1"/>
  <c r="DY795" i="1"/>
  <c r="DZ795" i="1"/>
  <c r="DZ791" i="1"/>
  <c r="DY791" i="1"/>
  <c r="DY787" i="1"/>
  <c r="DZ787" i="1"/>
  <c r="DZ783" i="1"/>
  <c r="DY783" i="1"/>
  <c r="DY779" i="1"/>
  <c r="DZ779" i="1"/>
  <c r="DZ775" i="1"/>
  <c r="DY775" i="1"/>
  <c r="DY771" i="1"/>
  <c r="DZ771" i="1"/>
  <c r="DZ767" i="1"/>
  <c r="DY767" i="1"/>
  <c r="DY763" i="1"/>
  <c r="DZ763" i="1"/>
  <c r="DZ759" i="1"/>
  <c r="DY759" i="1"/>
  <c r="DY755" i="1"/>
  <c r="DZ755" i="1"/>
  <c r="DZ751" i="1"/>
  <c r="DY751" i="1"/>
  <c r="DY747" i="1"/>
  <c r="DZ747" i="1"/>
  <c r="DZ743" i="1"/>
  <c r="DY743" i="1"/>
  <c r="DY739" i="1"/>
  <c r="DZ739" i="1"/>
  <c r="DZ735" i="1"/>
  <c r="DY735" i="1"/>
  <c r="DY731" i="1"/>
  <c r="DZ731" i="1"/>
  <c r="DZ727" i="1"/>
  <c r="DY727" i="1"/>
  <c r="DY723" i="1"/>
  <c r="DZ723" i="1"/>
  <c r="DZ719" i="1"/>
  <c r="DY719" i="1"/>
  <c r="DY715" i="1"/>
  <c r="DZ715" i="1"/>
  <c r="DZ711" i="1"/>
  <c r="DY711" i="1"/>
  <c r="DY707" i="1"/>
  <c r="DZ707" i="1"/>
  <c r="DZ703" i="1"/>
  <c r="DY703" i="1"/>
  <c r="DY699" i="1"/>
  <c r="DZ699" i="1"/>
  <c r="DZ695" i="1"/>
  <c r="DY695" i="1"/>
  <c r="DY691" i="1"/>
  <c r="DZ691" i="1"/>
  <c r="DZ687" i="1"/>
  <c r="DY687" i="1"/>
  <c r="DY683" i="1"/>
  <c r="DZ683" i="1"/>
  <c r="DZ679" i="1"/>
  <c r="DY679" i="1"/>
  <c r="DY675" i="1"/>
  <c r="DZ675" i="1"/>
  <c r="DZ671" i="1"/>
  <c r="DY671" i="1"/>
  <c r="DY667" i="1"/>
  <c r="DZ667" i="1"/>
  <c r="DZ663" i="1"/>
  <c r="DY663" i="1"/>
  <c r="DY659" i="1"/>
  <c r="DZ659" i="1"/>
  <c r="DZ655" i="1"/>
  <c r="DY655" i="1"/>
  <c r="DY651" i="1"/>
  <c r="DZ651" i="1"/>
  <c r="DZ647" i="1"/>
  <c r="DY647" i="1"/>
  <c r="DY797" i="1"/>
  <c r="DZ797" i="1"/>
  <c r="DY793" i="1"/>
  <c r="DZ793" i="1"/>
  <c r="DY789" i="1"/>
  <c r="DZ789" i="1"/>
  <c r="DY785" i="1"/>
  <c r="DZ785" i="1"/>
  <c r="DY781" i="1"/>
  <c r="DZ781" i="1"/>
  <c r="DY777" i="1"/>
  <c r="DZ777" i="1"/>
  <c r="DY773" i="1"/>
  <c r="DZ773" i="1"/>
  <c r="DY769" i="1"/>
  <c r="DZ769" i="1"/>
  <c r="DY765" i="1"/>
  <c r="DZ765" i="1"/>
  <c r="DY761" i="1"/>
  <c r="DZ761" i="1"/>
  <c r="DY757" i="1"/>
  <c r="DZ757" i="1"/>
  <c r="DY753" i="1"/>
  <c r="DZ753" i="1"/>
  <c r="DY749" i="1"/>
  <c r="DZ749" i="1"/>
  <c r="DY745" i="1"/>
  <c r="DZ745" i="1"/>
  <c r="DY741" i="1"/>
  <c r="DZ741" i="1"/>
  <c r="DY737" i="1"/>
  <c r="DZ737" i="1"/>
  <c r="DY733" i="1"/>
  <c r="DZ733" i="1"/>
  <c r="DY729" i="1"/>
  <c r="DZ729" i="1"/>
  <c r="DY725" i="1"/>
  <c r="DZ725" i="1"/>
  <c r="DY721" i="1"/>
  <c r="DZ721" i="1"/>
  <c r="DY717" i="1"/>
  <c r="DZ717" i="1"/>
  <c r="DY713" i="1"/>
  <c r="DZ713" i="1"/>
  <c r="DY709" i="1"/>
  <c r="DZ709" i="1"/>
  <c r="DY705" i="1"/>
  <c r="DZ705" i="1"/>
  <c r="DY701" i="1"/>
  <c r="DZ701" i="1"/>
  <c r="DY697" i="1"/>
  <c r="DZ697" i="1"/>
  <c r="DY693" i="1"/>
  <c r="DZ693" i="1"/>
  <c r="DY689" i="1"/>
  <c r="DZ689" i="1"/>
  <c r="DY685" i="1"/>
  <c r="DZ685" i="1"/>
  <c r="DY681" i="1"/>
  <c r="DZ681" i="1"/>
  <c r="DY677" i="1"/>
  <c r="DZ677" i="1"/>
  <c r="DY673" i="1"/>
  <c r="DZ673" i="1"/>
  <c r="DY669" i="1"/>
  <c r="DZ669" i="1"/>
  <c r="DY665" i="1"/>
  <c r="DZ665" i="1"/>
  <c r="DY661" i="1"/>
  <c r="DZ661" i="1"/>
  <c r="DY657" i="1"/>
  <c r="DZ657" i="1"/>
  <c r="DY653" i="1"/>
  <c r="DZ653" i="1"/>
  <c r="DY649" i="1"/>
  <c r="DZ649" i="1"/>
  <c r="DY645" i="1"/>
  <c r="DZ645" i="1"/>
  <c r="DY641" i="1"/>
  <c r="DZ641" i="1"/>
  <c r="DY637" i="1"/>
  <c r="DZ637" i="1"/>
  <c r="DY633" i="1"/>
  <c r="DZ633" i="1"/>
  <c r="DY629" i="1"/>
  <c r="DZ629" i="1"/>
  <c r="DY625" i="1"/>
  <c r="DZ625" i="1"/>
  <c r="DY621" i="1"/>
  <c r="DZ621" i="1"/>
  <c r="DY617" i="1"/>
  <c r="DZ617" i="1"/>
  <c r="DY613" i="1"/>
  <c r="DZ613" i="1"/>
  <c r="DY609" i="1"/>
  <c r="DZ609" i="1"/>
  <c r="DY605" i="1"/>
  <c r="DZ605" i="1"/>
  <c r="DY601" i="1"/>
  <c r="DZ601" i="1"/>
  <c r="DY597" i="1"/>
  <c r="DZ597" i="1"/>
  <c r="DY593" i="1"/>
  <c r="DZ593" i="1"/>
  <c r="DY589" i="1"/>
  <c r="DZ589" i="1"/>
  <c r="DY585" i="1"/>
  <c r="DZ585" i="1"/>
  <c r="DY581" i="1"/>
  <c r="DZ581" i="1"/>
  <c r="DY577" i="1"/>
  <c r="DZ577" i="1"/>
  <c r="DY573" i="1"/>
  <c r="DZ573" i="1"/>
  <c r="DY569" i="1"/>
  <c r="DZ569" i="1"/>
  <c r="DY565" i="1"/>
  <c r="DZ565" i="1"/>
  <c r="DY561" i="1"/>
  <c r="DZ561" i="1"/>
  <c r="DZ557" i="1"/>
  <c r="DY557" i="1"/>
  <c r="DY553" i="1"/>
  <c r="DZ553" i="1"/>
  <c r="DY549" i="1"/>
  <c r="DZ549" i="1"/>
  <c r="DY545" i="1"/>
  <c r="DZ545" i="1"/>
  <c r="DY541" i="1"/>
  <c r="DZ541" i="1"/>
  <c r="DY537" i="1"/>
  <c r="DZ537" i="1"/>
  <c r="DY533" i="1"/>
  <c r="DZ533" i="1"/>
  <c r="DY529" i="1"/>
  <c r="DZ529" i="1"/>
  <c r="DZ525" i="1"/>
  <c r="DY525" i="1"/>
  <c r="DY521" i="1"/>
  <c r="DZ521" i="1"/>
  <c r="DY517" i="1"/>
  <c r="DZ517" i="1"/>
  <c r="DY513" i="1"/>
  <c r="DZ513" i="1"/>
  <c r="DY509" i="1"/>
  <c r="DZ509" i="1"/>
  <c r="DY505" i="1"/>
  <c r="DZ505" i="1"/>
  <c r="DY501" i="1"/>
  <c r="DZ501" i="1"/>
  <c r="DY497" i="1"/>
  <c r="DZ497" i="1"/>
  <c r="DY493" i="1"/>
  <c r="DZ493" i="1"/>
  <c r="DY489" i="1"/>
  <c r="DZ489" i="1"/>
  <c r="DY485" i="1"/>
  <c r="DZ485" i="1"/>
  <c r="DY481" i="1"/>
  <c r="DZ481" i="1"/>
  <c r="DY477" i="1"/>
  <c r="DZ477" i="1"/>
  <c r="DY473" i="1"/>
  <c r="DZ473" i="1"/>
  <c r="DY469" i="1"/>
  <c r="DZ469" i="1"/>
  <c r="DY465" i="1"/>
  <c r="DZ465" i="1"/>
  <c r="DY461" i="1"/>
  <c r="DZ461" i="1"/>
  <c r="DY457" i="1"/>
  <c r="DZ457" i="1"/>
  <c r="DY453" i="1"/>
  <c r="DZ453" i="1"/>
  <c r="DY449" i="1"/>
  <c r="DZ449" i="1"/>
  <c r="DY445" i="1"/>
  <c r="DZ445" i="1"/>
  <c r="DY441" i="1"/>
  <c r="DZ441" i="1"/>
  <c r="DY437" i="1"/>
  <c r="DZ437" i="1"/>
  <c r="DY433" i="1"/>
  <c r="DZ433" i="1"/>
  <c r="DY429" i="1"/>
  <c r="DZ429" i="1"/>
  <c r="DY425" i="1"/>
  <c r="DZ425" i="1"/>
  <c r="DY421" i="1"/>
  <c r="DZ421" i="1"/>
  <c r="DY417" i="1"/>
  <c r="DZ417" i="1"/>
  <c r="DY413" i="1"/>
  <c r="DZ413" i="1"/>
  <c r="DY409" i="1"/>
  <c r="DZ409" i="1"/>
  <c r="DY405" i="1"/>
  <c r="DZ405" i="1"/>
  <c r="DY401" i="1"/>
  <c r="DZ401" i="1"/>
  <c r="DY397" i="1"/>
  <c r="DZ397" i="1"/>
  <c r="DY393" i="1"/>
  <c r="DZ393" i="1"/>
  <c r="DY389" i="1"/>
  <c r="DZ389" i="1"/>
  <c r="DY385" i="1"/>
  <c r="DZ385" i="1"/>
  <c r="DY381" i="1"/>
  <c r="DZ381" i="1"/>
  <c r="DY377" i="1"/>
  <c r="DZ377" i="1"/>
  <c r="DY373" i="1"/>
  <c r="DZ373" i="1"/>
  <c r="DY369" i="1"/>
  <c r="DZ369" i="1"/>
  <c r="DY365" i="1"/>
  <c r="DZ365" i="1"/>
  <c r="DY361" i="1"/>
  <c r="DZ361" i="1"/>
  <c r="DY357" i="1"/>
  <c r="DZ357" i="1"/>
  <c r="DY353" i="1"/>
  <c r="DZ353" i="1"/>
  <c r="DY349" i="1"/>
  <c r="DZ349" i="1"/>
  <c r="DY345" i="1"/>
  <c r="DZ345" i="1"/>
  <c r="DZ341" i="1"/>
  <c r="DY341" i="1"/>
  <c r="DY800" i="1"/>
  <c r="DZ800" i="1"/>
  <c r="DZ796" i="1"/>
  <c r="DY796" i="1"/>
  <c r="DZ792" i="1"/>
  <c r="DY792" i="1"/>
  <c r="DZ788" i="1"/>
  <c r="DY788" i="1"/>
  <c r="DZ784" i="1"/>
  <c r="DY784" i="1"/>
  <c r="DZ780" i="1"/>
  <c r="DY780" i="1"/>
  <c r="DZ776" i="1"/>
  <c r="DY776" i="1"/>
  <c r="DZ772" i="1"/>
  <c r="DY772" i="1"/>
  <c r="DZ768" i="1"/>
  <c r="DY768" i="1"/>
  <c r="DZ764" i="1"/>
  <c r="DY764" i="1"/>
  <c r="DZ760" i="1"/>
  <c r="DY760" i="1"/>
  <c r="DZ756" i="1"/>
  <c r="DY756" i="1"/>
  <c r="DZ752" i="1"/>
  <c r="DY752" i="1"/>
  <c r="DZ748" i="1"/>
  <c r="DY748" i="1"/>
  <c r="DZ744" i="1"/>
  <c r="DY744" i="1"/>
  <c r="DZ740" i="1"/>
  <c r="DY740" i="1"/>
  <c r="DZ736" i="1"/>
  <c r="DY736" i="1"/>
  <c r="DZ732" i="1"/>
  <c r="DY732" i="1"/>
  <c r="DZ728" i="1"/>
  <c r="DY728" i="1"/>
  <c r="DZ724" i="1"/>
  <c r="DY724" i="1"/>
  <c r="DZ720" i="1"/>
  <c r="DY720" i="1"/>
  <c r="DZ716" i="1"/>
  <c r="DY716" i="1"/>
  <c r="DZ712" i="1"/>
  <c r="DY712" i="1"/>
  <c r="DZ708" i="1"/>
  <c r="DY708" i="1"/>
  <c r="DZ704" i="1"/>
  <c r="DY704" i="1"/>
  <c r="DZ700" i="1"/>
  <c r="DY700" i="1"/>
  <c r="DZ696" i="1"/>
  <c r="DY696" i="1"/>
  <c r="DZ692" i="1"/>
  <c r="DY692" i="1"/>
  <c r="DZ688" i="1"/>
  <c r="DY688" i="1"/>
  <c r="DZ684" i="1"/>
  <c r="DY684" i="1"/>
  <c r="DZ680" i="1"/>
  <c r="DY680" i="1"/>
  <c r="DZ676" i="1"/>
  <c r="DY676" i="1"/>
  <c r="DY660" i="1"/>
  <c r="DY644" i="1"/>
  <c r="DY639" i="1"/>
  <c r="DY628" i="1"/>
  <c r="DY623" i="1"/>
  <c r="DY612" i="1"/>
  <c r="DY607" i="1"/>
  <c r="DY591" i="1"/>
  <c r="DZ672" i="1"/>
  <c r="DY672" i="1"/>
  <c r="DZ664" i="1"/>
  <c r="DY664" i="1"/>
  <c r="DZ656" i="1"/>
  <c r="DY656" i="1"/>
  <c r="DZ648" i="1"/>
  <c r="DY648" i="1"/>
  <c r="DZ640" i="1"/>
  <c r="DY640" i="1"/>
  <c r="DZ632" i="1"/>
  <c r="DY632" i="1"/>
  <c r="DZ624" i="1"/>
  <c r="DY624" i="1"/>
  <c r="DZ616" i="1"/>
  <c r="DY616" i="1"/>
  <c r="DZ608" i="1"/>
  <c r="DY608" i="1"/>
  <c r="DZ600" i="1"/>
  <c r="DY600" i="1"/>
  <c r="DZ592" i="1"/>
  <c r="DY592" i="1"/>
  <c r="DZ584" i="1"/>
  <c r="DY584" i="1"/>
  <c r="DZ576" i="1"/>
  <c r="DY576" i="1"/>
  <c r="DY572" i="1"/>
  <c r="DZ572" i="1"/>
  <c r="DY568" i="1"/>
  <c r="DZ568" i="1"/>
  <c r="DY548" i="1"/>
  <c r="DZ548" i="1"/>
  <c r="DY544" i="1"/>
  <c r="DZ544" i="1"/>
  <c r="DY540" i="1"/>
  <c r="DZ540" i="1"/>
  <c r="DY536" i="1"/>
  <c r="DZ536" i="1"/>
  <c r="DY516" i="1"/>
  <c r="DZ516" i="1"/>
  <c r="DY512" i="1"/>
  <c r="DZ512" i="1"/>
  <c r="DY500" i="1"/>
  <c r="DZ500" i="1"/>
  <c r="DY496" i="1"/>
  <c r="DZ496" i="1"/>
  <c r="DY484" i="1"/>
  <c r="DZ484" i="1"/>
  <c r="DY480" i="1"/>
  <c r="DZ480" i="1"/>
  <c r="DY468" i="1"/>
  <c r="DZ468" i="1"/>
  <c r="DY464" i="1"/>
  <c r="DZ464" i="1"/>
  <c r="DY452" i="1"/>
  <c r="DZ452" i="1"/>
  <c r="DY448" i="1"/>
  <c r="DZ448" i="1"/>
  <c r="DY436" i="1"/>
  <c r="DZ436" i="1"/>
  <c r="DY432" i="1"/>
  <c r="DZ432" i="1"/>
  <c r="DY420" i="1"/>
  <c r="DZ420" i="1"/>
  <c r="DY416" i="1"/>
  <c r="DZ416" i="1"/>
  <c r="DY404" i="1"/>
  <c r="DZ404" i="1"/>
  <c r="DY400" i="1"/>
  <c r="DZ400" i="1"/>
  <c r="DY388" i="1"/>
  <c r="DZ388" i="1"/>
  <c r="DY384" i="1"/>
  <c r="DZ384" i="1"/>
  <c r="DY380" i="1"/>
  <c r="DZ380" i="1"/>
  <c r="DY376" i="1"/>
  <c r="DZ376" i="1"/>
  <c r="DY372" i="1"/>
  <c r="DZ372" i="1"/>
  <c r="DY368" i="1"/>
  <c r="DZ368" i="1"/>
  <c r="DY364" i="1"/>
  <c r="DZ364" i="1"/>
  <c r="DY360" i="1"/>
  <c r="DZ360" i="1"/>
  <c r="DY356" i="1"/>
  <c r="DZ356" i="1"/>
  <c r="DY352" i="1"/>
  <c r="DZ352" i="1"/>
  <c r="DY348" i="1"/>
  <c r="DZ348" i="1"/>
  <c r="DY344" i="1"/>
  <c r="DZ344" i="1"/>
  <c r="DY340" i="1"/>
  <c r="DZ340" i="1"/>
  <c r="DY798" i="1"/>
  <c r="DY782" i="1"/>
  <c r="DY766" i="1"/>
  <c r="DY750" i="1"/>
  <c r="DY734" i="1"/>
  <c r="DY718" i="1"/>
  <c r="DY702" i="1"/>
  <c r="DY686" i="1"/>
  <c r="DY670" i="1"/>
  <c r="DY654" i="1"/>
  <c r="DZ643" i="1"/>
  <c r="DY638" i="1"/>
  <c r="DZ627" i="1"/>
  <c r="DY622" i="1"/>
  <c r="DZ611" i="1"/>
  <c r="DY606" i="1"/>
  <c r="DZ595" i="1"/>
  <c r="DY590" i="1"/>
  <c r="DZ579" i="1"/>
  <c r="DZ559" i="1"/>
  <c r="DZ552" i="1"/>
  <c r="DZ538" i="1"/>
  <c r="DY531" i="1"/>
  <c r="DZ524" i="1"/>
  <c r="DZ508" i="1"/>
  <c r="DY487" i="1"/>
  <c r="DZ476" i="1"/>
  <c r="DY455" i="1"/>
  <c r="DZ444" i="1"/>
  <c r="DY423" i="1"/>
  <c r="DZ412" i="1"/>
  <c r="DY391" i="1"/>
  <c r="DZ555" i="1"/>
  <c r="DY555" i="1"/>
  <c r="DY551" i="1"/>
  <c r="DZ551" i="1"/>
  <c r="DZ547" i="1"/>
  <c r="DY547" i="1"/>
  <c r="DZ523" i="1"/>
  <c r="DY523" i="1"/>
  <c r="DY519" i="1"/>
  <c r="DZ519" i="1"/>
  <c r="DZ515" i="1"/>
  <c r="DY515" i="1"/>
  <c r="DZ511" i="1"/>
  <c r="DY511" i="1"/>
  <c r="DZ507" i="1"/>
  <c r="DY507" i="1"/>
  <c r="DZ495" i="1"/>
  <c r="DY495" i="1"/>
  <c r="DZ491" i="1"/>
  <c r="DY491" i="1"/>
  <c r="DZ479" i="1"/>
  <c r="DY479" i="1"/>
  <c r="DZ475" i="1"/>
  <c r="DY475" i="1"/>
  <c r="DZ463" i="1"/>
  <c r="DY463" i="1"/>
  <c r="DZ459" i="1"/>
  <c r="DY459" i="1"/>
  <c r="DZ447" i="1"/>
  <c r="DY447" i="1"/>
  <c r="DZ443" i="1"/>
  <c r="DY443" i="1"/>
  <c r="DZ431" i="1"/>
  <c r="DY431" i="1"/>
  <c r="DZ427" i="1"/>
  <c r="DY427" i="1"/>
  <c r="DZ415" i="1"/>
  <c r="DY415" i="1"/>
  <c r="DZ411" i="1"/>
  <c r="DY411" i="1"/>
  <c r="DZ399" i="1"/>
  <c r="DY399" i="1"/>
  <c r="DZ395" i="1"/>
  <c r="DY395" i="1"/>
  <c r="DY383" i="1"/>
  <c r="DZ383" i="1"/>
  <c r="DY375" i="1"/>
  <c r="DZ375" i="1"/>
  <c r="DY367" i="1"/>
  <c r="DZ367" i="1"/>
  <c r="DY359" i="1"/>
  <c r="DZ359" i="1"/>
  <c r="DY351" i="1"/>
  <c r="DZ351" i="1"/>
  <c r="DZ343" i="1"/>
  <c r="DY343" i="1"/>
  <c r="DZ339" i="1"/>
  <c r="DY339" i="1"/>
  <c r="DY668" i="1"/>
  <c r="DY652" i="1"/>
  <c r="DY636" i="1"/>
  <c r="DY631" i="1"/>
  <c r="DY620" i="1"/>
  <c r="DY615" i="1"/>
  <c r="DY604" i="1"/>
  <c r="DY599" i="1"/>
  <c r="DY588" i="1"/>
  <c r="DY583" i="1"/>
  <c r="DY571" i="1"/>
  <c r="DZ564" i="1"/>
  <c r="DY543" i="1"/>
  <c r="DZ535" i="1"/>
  <c r="DZ528" i="1"/>
  <c r="DZ514" i="1"/>
  <c r="DZ504" i="1"/>
  <c r="DY483" i="1"/>
  <c r="DZ472" i="1"/>
  <c r="DY451" i="1"/>
  <c r="DZ440" i="1"/>
  <c r="DY419" i="1"/>
  <c r="DZ408" i="1"/>
  <c r="DY387" i="1"/>
  <c r="DZ371" i="1"/>
  <c r="DZ355" i="1"/>
  <c r="DZ794" i="1"/>
  <c r="DY794" i="1"/>
  <c r="DZ786" i="1"/>
  <c r="DY786" i="1"/>
  <c r="DZ778" i="1"/>
  <c r="DY778" i="1"/>
  <c r="DZ770" i="1"/>
  <c r="DY770" i="1"/>
  <c r="DZ762" i="1"/>
  <c r="DY762" i="1"/>
  <c r="DZ754" i="1"/>
  <c r="DY754" i="1"/>
  <c r="DZ746" i="1"/>
  <c r="DY746" i="1"/>
  <c r="DZ738" i="1"/>
  <c r="DY738" i="1"/>
  <c r="DZ730" i="1"/>
  <c r="DY730" i="1"/>
  <c r="DZ722" i="1"/>
  <c r="DY722" i="1"/>
  <c r="DZ714" i="1"/>
  <c r="DY714" i="1"/>
  <c r="DZ706" i="1"/>
  <c r="DY706" i="1"/>
  <c r="DZ698" i="1"/>
  <c r="DY698" i="1"/>
  <c r="DZ690" i="1"/>
  <c r="DY690" i="1"/>
  <c r="DZ682" i="1"/>
  <c r="DY682" i="1"/>
  <c r="DZ674" i="1"/>
  <c r="DY674" i="1"/>
  <c r="DZ666" i="1"/>
  <c r="DY666" i="1"/>
  <c r="DZ658" i="1"/>
  <c r="DY658" i="1"/>
  <c r="DZ650" i="1"/>
  <c r="DY650" i="1"/>
  <c r="DZ642" i="1"/>
  <c r="DY642" i="1"/>
  <c r="DZ634" i="1"/>
  <c r="DY634" i="1"/>
  <c r="DZ626" i="1"/>
  <c r="DY626" i="1"/>
  <c r="DZ618" i="1"/>
  <c r="DY618" i="1"/>
  <c r="DZ610" i="1"/>
  <c r="DY610" i="1"/>
  <c r="DZ602" i="1"/>
  <c r="DY602" i="1"/>
  <c r="DZ594" i="1"/>
  <c r="DY594" i="1"/>
  <c r="DZ586" i="1"/>
  <c r="DY586" i="1"/>
  <c r="DZ578" i="1"/>
  <c r="DY578" i="1"/>
  <c r="DY574" i="1"/>
  <c r="DZ574" i="1"/>
  <c r="DY566" i="1"/>
  <c r="DZ566" i="1"/>
  <c r="DY562" i="1"/>
  <c r="DZ562" i="1"/>
  <c r="DY558" i="1"/>
  <c r="DZ558" i="1"/>
  <c r="DY554" i="1"/>
  <c r="DZ554" i="1"/>
  <c r="DY550" i="1"/>
  <c r="DZ550" i="1"/>
  <c r="DY542" i="1"/>
  <c r="DZ542" i="1"/>
  <c r="DY534" i="1"/>
  <c r="DZ534" i="1"/>
  <c r="DY530" i="1"/>
  <c r="DZ530" i="1"/>
  <c r="DY526" i="1"/>
  <c r="DZ526" i="1"/>
  <c r="DY522" i="1"/>
  <c r="DZ522" i="1"/>
  <c r="DY518" i="1"/>
  <c r="DZ518" i="1"/>
  <c r="DY510" i="1"/>
  <c r="DZ510" i="1"/>
  <c r="DY506" i="1"/>
  <c r="DZ506" i="1"/>
  <c r="DY502" i="1"/>
  <c r="DZ502" i="1"/>
  <c r="DY498" i="1"/>
  <c r="DZ498" i="1"/>
  <c r="DY494" i="1"/>
  <c r="DZ494" i="1"/>
  <c r="DY490" i="1"/>
  <c r="DZ490" i="1"/>
  <c r="DY486" i="1"/>
  <c r="DZ486" i="1"/>
  <c r="DY482" i="1"/>
  <c r="DZ482" i="1"/>
  <c r="DY478" i="1"/>
  <c r="DZ478" i="1"/>
  <c r="DY474" i="1"/>
  <c r="DZ474" i="1"/>
  <c r="DY470" i="1"/>
  <c r="DZ470" i="1"/>
  <c r="DY466" i="1"/>
  <c r="DZ466" i="1"/>
  <c r="DY462" i="1"/>
  <c r="DZ462" i="1"/>
  <c r="DY458" i="1"/>
  <c r="DZ458" i="1"/>
  <c r="DY454" i="1"/>
  <c r="DZ454" i="1"/>
  <c r="DY450" i="1"/>
  <c r="DZ450" i="1"/>
  <c r="DY446" i="1"/>
  <c r="DZ446" i="1"/>
  <c r="DY442" i="1"/>
  <c r="DZ442" i="1"/>
  <c r="DY438" i="1"/>
  <c r="DZ438" i="1"/>
  <c r="DY434" i="1"/>
  <c r="DZ434" i="1"/>
  <c r="DY430" i="1"/>
  <c r="DZ430" i="1"/>
  <c r="DY426" i="1"/>
  <c r="DZ426" i="1"/>
  <c r="DY422" i="1"/>
  <c r="DZ422" i="1"/>
  <c r="DY418" i="1"/>
  <c r="DZ418" i="1"/>
  <c r="DY414" i="1"/>
  <c r="DZ414" i="1"/>
  <c r="DY410" i="1"/>
  <c r="DZ410" i="1"/>
  <c r="DY406" i="1"/>
  <c r="DZ406" i="1"/>
  <c r="DY402" i="1"/>
  <c r="DZ402" i="1"/>
  <c r="DY398" i="1"/>
  <c r="DZ398" i="1"/>
  <c r="DY394" i="1"/>
  <c r="DZ394" i="1"/>
  <c r="DY390" i="1"/>
  <c r="DZ390" i="1"/>
  <c r="DY386" i="1"/>
  <c r="DZ386" i="1"/>
  <c r="DY382" i="1"/>
  <c r="DZ382" i="1"/>
  <c r="DY378" i="1"/>
  <c r="DZ378" i="1"/>
  <c r="DY374" i="1"/>
  <c r="DZ374" i="1"/>
  <c r="DY370" i="1"/>
  <c r="DZ370" i="1"/>
  <c r="DY366" i="1"/>
  <c r="DZ366" i="1"/>
  <c r="DY362" i="1"/>
  <c r="DZ362" i="1"/>
  <c r="DY358" i="1"/>
  <c r="DZ358" i="1"/>
  <c r="DY354" i="1"/>
  <c r="DZ354" i="1"/>
  <c r="DY350" i="1"/>
  <c r="DZ350" i="1"/>
  <c r="DY346" i="1"/>
  <c r="DZ346" i="1"/>
  <c r="DY342" i="1"/>
  <c r="DZ342" i="1"/>
  <c r="DY790" i="1"/>
  <c r="DY774" i="1"/>
  <c r="DY758" i="1"/>
  <c r="DY742" i="1"/>
  <c r="DY726" i="1"/>
  <c r="DY710" i="1"/>
  <c r="DY694" i="1"/>
  <c r="DY678" i="1"/>
  <c r="DY662" i="1"/>
  <c r="DY646" i="1"/>
  <c r="DZ635" i="1"/>
  <c r="DY630" i="1"/>
  <c r="DZ619" i="1"/>
  <c r="DY614" i="1"/>
  <c r="DZ603" i="1"/>
  <c r="DY598" i="1"/>
  <c r="DZ587" i="1"/>
  <c r="DY582" i="1"/>
  <c r="DZ570" i="1"/>
  <c r="DY563" i="1"/>
  <c r="DZ556" i="1"/>
  <c r="DZ527" i="1"/>
  <c r="DZ520" i="1"/>
  <c r="DY503" i="1"/>
  <c r="DZ492" i="1"/>
  <c r="DY471" i="1"/>
  <c r="DZ460" i="1"/>
  <c r="DY439" i="1"/>
  <c r="DZ428" i="1"/>
  <c r="DY407" i="1"/>
  <c r="DZ396" i="1"/>
  <c r="CI800" i="1"/>
  <c r="CH800" i="1"/>
  <c r="BE321" i="1" l="1"/>
  <c r="BF321" i="1" s="1"/>
  <c r="BE322" i="1"/>
  <c r="BF322" i="1" s="1"/>
  <c r="BE323" i="1"/>
  <c r="BG323" i="1" s="1"/>
  <c r="BE324" i="1"/>
  <c r="BF324" i="1" s="1"/>
  <c r="BE325" i="1"/>
  <c r="BF325" i="1" s="1"/>
  <c r="BE326" i="1"/>
  <c r="BF326" i="1" s="1"/>
  <c r="BE327" i="1"/>
  <c r="BG327" i="1" s="1"/>
  <c r="BE328" i="1"/>
  <c r="BE329" i="1"/>
  <c r="BF329" i="1" s="1"/>
  <c r="BG329" i="1"/>
  <c r="BE330" i="1"/>
  <c r="BF330" i="1" s="1"/>
  <c r="BE331" i="1"/>
  <c r="BG331" i="1" s="1"/>
  <c r="BE332" i="1"/>
  <c r="BF332" i="1" s="1"/>
  <c r="BE333" i="1"/>
  <c r="BF333" i="1" s="1"/>
  <c r="BE334" i="1"/>
  <c r="BE335" i="1"/>
  <c r="BG335" i="1" s="1"/>
  <c r="BE336" i="1"/>
  <c r="BF336" i="1" s="1"/>
  <c r="BE337" i="1"/>
  <c r="BF337" i="1" s="1"/>
  <c r="BE338" i="1"/>
  <c r="BF338" i="1" s="1"/>
  <c r="BE339" i="1"/>
  <c r="BG339" i="1" s="1"/>
  <c r="BE340" i="1"/>
  <c r="BF340" i="1" s="1"/>
  <c r="BE341" i="1"/>
  <c r="BG341" i="1" s="1"/>
  <c r="BE342" i="1"/>
  <c r="BF342" i="1" s="1"/>
  <c r="BE343" i="1"/>
  <c r="BG343" i="1" s="1"/>
  <c r="BE344" i="1"/>
  <c r="BE345" i="1"/>
  <c r="BF345" i="1" s="1"/>
  <c r="BE346" i="1"/>
  <c r="BF346" i="1" s="1"/>
  <c r="BE347" i="1"/>
  <c r="BG347" i="1" s="1"/>
  <c r="BE348" i="1"/>
  <c r="BF348" i="1" s="1"/>
  <c r="BE349" i="1"/>
  <c r="BF349" i="1" s="1"/>
  <c r="BE350" i="1"/>
  <c r="BE351" i="1"/>
  <c r="BG351" i="1" s="1"/>
  <c r="BE352" i="1"/>
  <c r="BF352" i="1" s="1"/>
  <c r="BE353" i="1"/>
  <c r="BF353" i="1" s="1"/>
  <c r="BE354" i="1"/>
  <c r="BF354" i="1" s="1"/>
  <c r="BE355" i="1"/>
  <c r="BG355" i="1" s="1"/>
  <c r="BE356" i="1"/>
  <c r="BF356" i="1" s="1"/>
  <c r="BE357" i="1"/>
  <c r="BF357" i="1" s="1"/>
  <c r="BE358" i="1"/>
  <c r="BF358" i="1" s="1"/>
  <c r="BE359" i="1"/>
  <c r="BG359" i="1" s="1"/>
  <c r="BE360" i="1"/>
  <c r="BE361" i="1"/>
  <c r="BG361" i="1" s="1"/>
  <c r="BE362" i="1"/>
  <c r="BF362" i="1" s="1"/>
  <c r="BE363" i="1"/>
  <c r="BG363" i="1" s="1"/>
  <c r="BE364" i="1"/>
  <c r="BF364" i="1" s="1"/>
  <c r="BE365" i="1"/>
  <c r="BF365" i="1" s="1"/>
  <c r="BE366" i="1"/>
  <c r="BE367" i="1"/>
  <c r="BG367" i="1" s="1"/>
  <c r="BE368" i="1"/>
  <c r="BF368" i="1" s="1"/>
  <c r="BE369" i="1"/>
  <c r="BF369" i="1" s="1"/>
  <c r="BE370" i="1"/>
  <c r="BF370" i="1" s="1"/>
  <c r="BE371" i="1"/>
  <c r="BG371" i="1" s="1"/>
  <c r="BE372" i="1"/>
  <c r="BF372" i="1" s="1"/>
  <c r="BE373" i="1"/>
  <c r="BF373" i="1" s="1"/>
  <c r="BE374" i="1"/>
  <c r="BF374" i="1" s="1"/>
  <c r="BE375" i="1"/>
  <c r="BG375" i="1" s="1"/>
  <c r="BE376" i="1"/>
  <c r="BE377" i="1"/>
  <c r="BG377" i="1" s="1"/>
  <c r="BE378" i="1"/>
  <c r="BF378" i="1" s="1"/>
  <c r="BE379" i="1"/>
  <c r="BE380" i="1"/>
  <c r="BF380" i="1" s="1"/>
  <c r="BE381" i="1"/>
  <c r="BF381" i="1" s="1"/>
  <c r="BE382" i="1"/>
  <c r="BF382" i="1" s="1"/>
  <c r="BE383" i="1"/>
  <c r="BE384" i="1"/>
  <c r="BF384" i="1" s="1"/>
  <c r="BE385" i="1"/>
  <c r="BE386" i="1"/>
  <c r="BF386" i="1" s="1"/>
  <c r="BE387" i="1"/>
  <c r="BE388" i="1"/>
  <c r="BF388" i="1" s="1"/>
  <c r="BE389" i="1"/>
  <c r="BF389" i="1" s="1"/>
  <c r="BE390" i="1"/>
  <c r="BE391" i="1"/>
  <c r="BE392" i="1"/>
  <c r="BE393" i="1"/>
  <c r="BF393" i="1" s="1"/>
  <c r="BE394" i="1"/>
  <c r="BF394" i="1" s="1"/>
  <c r="BE395" i="1"/>
  <c r="BE396" i="1"/>
  <c r="BF396" i="1" s="1"/>
  <c r="BE397" i="1"/>
  <c r="BF397" i="1" s="1"/>
  <c r="BE398" i="1"/>
  <c r="BF398" i="1" s="1"/>
  <c r="BE399" i="1"/>
  <c r="BE400" i="1"/>
  <c r="BF400" i="1" s="1"/>
  <c r="BE401" i="1"/>
  <c r="BE402" i="1"/>
  <c r="BF402" i="1" s="1"/>
  <c r="BE403" i="1"/>
  <c r="BE404" i="1"/>
  <c r="BF404" i="1" s="1"/>
  <c r="BE405" i="1"/>
  <c r="BF405" i="1" s="1"/>
  <c r="BE406" i="1"/>
  <c r="BE407" i="1"/>
  <c r="BE408" i="1"/>
  <c r="BE409" i="1"/>
  <c r="BF409" i="1" s="1"/>
  <c r="BE410" i="1"/>
  <c r="BF410" i="1" s="1"/>
  <c r="BE411" i="1"/>
  <c r="BE412" i="1"/>
  <c r="BF412" i="1" s="1"/>
  <c r="BE413" i="1"/>
  <c r="BG413" i="1" s="1"/>
  <c r="BE414" i="1"/>
  <c r="BF414" i="1" s="1"/>
  <c r="BE415" i="1"/>
  <c r="BE416" i="1"/>
  <c r="BF416" i="1" s="1"/>
  <c r="BE417" i="1"/>
  <c r="BE418" i="1"/>
  <c r="BG418" i="1" s="1"/>
  <c r="BE419" i="1"/>
  <c r="BE420" i="1"/>
  <c r="BF420" i="1" s="1"/>
  <c r="BE421" i="1"/>
  <c r="BE422" i="1"/>
  <c r="BG422" i="1" s="1"/>
  <c r="BE423" i="1"/>
  <c r="BE424" i="1"/>
  <c r="BF424" i="1" s="1"/>
  <c r="BG424" i="1"/>
  <c r="BE425" i="1"/>
  <c r="BF425" i="1" s="1"/>
  <c r="BE426" i="1"/>
  <c r="BE427" i="1"/>
  <c r="BE428" i="1"/>
  <c r="BF428" i="1" s="1"/>
  <c r="BE429" i="1"/>
  <c r="BF429" i="1" s="1"/>
  <c r="BE430" i="1"/>
  <c r="BE431" i="1"/>
  <c r="BE432" i="1"/>
  <c r="BE433" i="1"/>
  <c r="BF433" i="1" s="1"/>
  <c r="BE434" i="1"/>
  <c r="BF434" i="1" s="1"/>
  <c r="BE435" i="1"/>
  <c r="BE436" i="1"/>
  <c r="BF436" i="1" s="1"/>
  <c r="BE437" i="1"/>
  <c r="BG437" i="1" s="1"/>
  <c r="BE438" i="1"/>
  <c r="BF438" i="1" s="1"/>
  <c r="BE439" i="1"/>
  <c r="BF439" i="1" s="1"/>
  <c r="BE440" i="1"/>
  <c r="BE441" i="1"/>
  <c r="BG441" i="1" s="1"/>
  <c r="BE442" i="1"/>
  <c r="BF442" i="1" s="1"/>
  <c r="BE443" i="1"/>
  <c r="BE444" i="1"/>
  <c r="BE445" i="1"/>
  <c r="BE446" i="1"/>
  <c r="BF446" i="1" s="1"/>
  <c r="BE447" i="1"/>
  <c r="BF447" i="1" s="1"/>
  <c r="BE448" i="1"/>
  <c r="BE449" i="1"/>
  <c r="BG449" i="1" s="1"/>
  <c r="BE450" i="1"/>
  <c r="BF450" i="1" s="1"/>
  <c r="BE451" i="1"/>
  <c r="BF451" i="1" s="1"/>
  <c r="BE452" i="1"/>
  <c r="BE453" i="1"/>
  <c r="BG453" i="1" s="1"/>
  <c r="BE454" i="1"/>
  <c r="BE455" i="1"/>
  <c r="BF455" i="1" s="1"/>
  <c r="BE456" i="1"/>
  <c r="BE457" i="1"/>
  <c r="BG457" i="1" s="1"/>
  <c r="BE458" i="1"/>
  <c r="BE459" i="1"/>
  <c r="BF459" i="1" s="1"/>
  <c r="BE460" i="1"/>
  <c r="BE461" i="1"/>
  <c r="BG461" i="1" s="1"/>
  <c r="BE462" i="1"/>
  <c r="BE463" i="1"/>
  <c r="BF463" i="1" s="1"/>
  <c r="BE464" i="1"/>
  <c r="BE465" i="1"/>
  <c r="BG465" i="1" s="1"/>
  <c r="BE466" i="1"/>
  <c r="BE467" i="1"/>
  <c r="BF467" i="1" s="1"/>
  <c r="BE468" i="1"/>
  <c r="BE469" i="1"/>
  <c r="BG469" i="1" s="1"/>
  <c r="BE470" i="1"/>
  <c r="BE471" i="1"/>
  <c r="BF471" i="1" s="1"/>
  <c r="BE472" i="1"/>
  <c r="BE473" i="1"/>
  <c r="BG473" i="1" s="1"/>
  <c r="BE474" i="1"/>
  <c r="BE475" i="1"/>
  <c r="BF475" i="1" s="1"/>
  <c r="BE476" i="1"/>
  <c r="BE477" i="1"/>
  <c r="BG477" i="1" s="1"/>
  <c r="BE478" i="1"/>
  <c r="BE479" i="1"/>
  <c r="BF479" i="1" s="1"/>
  <c r="BE480" i="1"/>
  <c r="BE481" i="1"/>
  <c r="BG481" i="1" s="1"/>
  <c r="BE482" i="1"/>
  <c r="BE483" i="1"/>
  <c r="BF483" i="1" s="1"/>
  <c r="BE484" i="1"/>
  <c r="BE485" i="1"/>
  <c r="BG485" i="1" s="1"/>
  <c r="BE486" i="1"/>
  <c r="BE487" i="1"/>
  <c r="BF487" i="1" s="1"/>
  <c r="BE488" i="1"/>
  <c r="BE489" i="1"/>
  <c r="BG489" i="1" s="1"/>
  <c r="BE490" i="1"/>
  <c r="BE491" i="1"/>
  <c r="BF491" i="1" s="1"/>
  <c r="BE492" i="1"/>
  <c r="BE493" i="1"/>
  <c r="BG493" i="1" s="1"/>
  <c r="BE494" i="1"/>
  <c r="BE495" i="1"/>
  <c r="BF495" i="1" s="1"/>
  <c r="BE496" i="1"/>
  <c r="BE497" i="1"/>
  <c r="BG497" i="1" s="1"/>
  <c r="BE498" i="1"/>
  <c r="BF498" i="1" s="1"/>
  <c r="BE499" i="1"/>
  <c r="BF499" i="1" s="1"/>
  <c r="BE500" i="1"/>
  <c r="BE501" i="1"/>
  <c r="BG501" i="1" s="1"/>
  <c r="BE502" i="1"/>
  <c r="BF502" i="1" s="1"/>
  <c r="BE503" i="1"/>
  <c r="BF503" i="1" s="1"/>
  <c r="BE504" i="1"/>
  <c r="BE505" i="1"/>
  <c r="BG505" i="1" s="1"/>
  <c r="BE506" i="1"/>
  <c r="BF506" i="1" s="1"/>
  <c r="BE507" i="1"/>
  <c r="BF507" i="1" s="1"/>
  <c r="BE508" i="1"/>
  <c r="BE509" i="1"/>
  <c r="BE510" i="1"/>
  <c r="BF510" i="1" s="1"/>
  <c r="BE511" i="1"/>
  <c r="BF511" i="1" s="1"/>
  <c r="BE512" i="1"/>
  <c r="BE513" i="1"/>
  <c r="BE514" i="1"/>
  <c r="BF514" i="1" s="1"/>
  <c r="BE515" i="1"/>
  <c r="BF515" i="1" s="1"/>
  <c r="BE516" i="1"/>
  <c r="BE517" i="1"/>
  <c r="BE518" i="1"/>
  <c r="BF518" i="1" s="1"/>
  <c r="BE519" i="1"/>
  <c r="BF519" i="1" s="1"/>
  <c r="BE520" i="1"/>
  <c r="BE521" i="1"/>
  <c r="BE522" i="1"/>
  <c r="BF522" i="1" s="1"/>
  <c r="BE523" i="1"/>
  <c r="BF523" i="1" s="1"/>
  <c r="BE524" i="1"/>
  <c r="BE525" i="1"/>
  <c r="BE526" i="1"/>
  <c r="BF526" i="1" s="1"/>
  <c r="BE527" i="1"/>
  <c r="BF527" i="1" s="1"/>
  <c r="BE528" i="1"/>
  <c r="BE529" i="1"/>
  <c r="BG529" i="1" s="1"/>
  <c r="BE530" i="1"/>
  <c r="BF530" i="1" s="1"/>
  <c r="BE531" i="1"/>
  <c r="BF531" i="1" s="1"/>
  <c r="BE532" i="1"/>
  <c r="BE533" i="1"/>
  <c r="BG533" i="1" s="1"/>
  <c r="BE534" i="1"/>
  <c r="BF534" i="1" s="1"/>
  <c r="BE535" i="1"/>
  <c r="BF535" i="1" s="1"/>
  <c r="BE536" i="1"/>
  <c r="BE537" i="1"/>
  <c r="BG537" i="1" s="1"/>
  <c r="BE538" i="1"/>
  <c r="BF538" i="1" s="1"/>
  <c r="BE539" i="1"/>
  <c r="BF539" i="1" s="1"/>
  <c r="BE540" i="1"/>
  <c r="BE541" i="1"/>
  <c r="BG541" i="1" s="1"/>
  <c r="BE542" i="1"/>
  <c r="BF542" i="1" s="1"/>
  <c r="BE543" i="1"/>
  <c r="BF543" i="1" s="1"/>
  <c r="BE544" i="1"/>
  <c r="BE545" i="1"/>
  <c r="BG545" i="1" s="1"/>
  <c r="BE546" i="1"/>
  <c r="BF546" i="1" s="1"/>
  <c r="BE547" i="1"/>
  <c r="BF547" i="1" s="1"/>
  <c r="BE548" i="1"/>
  <c r="BE549" i="1"/>
  <c r="BG549" i="1" s="1"/>
  <c r="BE550" i="1"/>
  <c r="BF550" i="1" s="1"/>
  <c r="BE551" i="1"/>
  <c r="BF551" i="1" s="1"/>
  <c r="BE552" i="1"/>
  <c r="BE553" i="1"/>
  <c r="BG553" i="1" s="1"/>
  <c r="BE554" i="1"/>
  <c r="BF554" i="1" s="1"/>
  <c r="BE555" i="1"/>
  <c r="BF555" i="1" s="1"/>
  <c r="BE556" i="1"/>
  <c r="BE557" i="1"/>
  <c r="BG557" i="1" s="1"/>
  <c r="BE558" i="1"/>
  <c r="BF558" i="1" s="1"/>
  <c r="BE559" i="1"/>
  <c r="BF559" i="1" s="1"/>
  <c r="BE560" i="1"/>
  <c r="BE561" i="1"/>
  <c r="BG561" i="1" s="1"/>
  <c r="BE562" i="1"/>
  <c r="BF562" i="1" s="1"/>
  <c r="BE563" i="1"/>
  <c r="BF563" i="1" s="1"/>
  <c r="BE564" i="1"/>
  <c r="BE565" i="1"/>
  <c r="BG565" i="1" s="1"/>
  <c r="BE566" i="1"/>
  <c r="BF566" i="1" s="1"/>
  <c r="BE567" i="1"/>
  <c r="BF567" i="1" s="1"/>
  <c r="BE568" i="1"/>
  <c r="BE569" i="1"/>
  <c r="BG569" i="1" s="1"/>
  <c r="BE570" i="1"/>
  <c r="BF570" i="1" s="1"/>
  <c r="BE571" i="1"/>
  <c r="BF571" i="1" s="1"/>
  <c r="BE572" i="1"/>
  <c r="BE573" i="1"/>
  <c r="BG573" i="1" s="1"/>
  <c r="BE574" i="1"/>
  <c r="BF574" i="1" s="1"/>
  <c r="BE575" i="1"/>
  <c r="BF575" i="1" s="1"/>
  <c r="BE576" i="1"/>
  <c r="BE577" i="1"/>
  <c r="BG577" i="1" s="1"/>
  <c r="BE578" i="1"/>
  <c r="BF578" i="1" s="1"/>
  <c r="BE579" i="1"/>
  <c r="BF579" i="1" s="1"/>
  <c r="BE580" i="1"/>
  <c r="BF580" i="1" s="1"/>
  <c r="BE581" i="1"/>
  <c r="BG581" i="1" s="1"/>
  <c r="BE582" i="1"/>
  <c r="BF582" i="1" s="1"/>
  <c r="BE583" i="1"/>
  <c r="BG583" i="1" s="1"/>
  <c r="BE584" i="1"/>
  <c r="BF584" i="1" s="1"/>
  <c r="BE585" i="1"/>
  <c r="BG585" i="1" s="1"/>
  <c r="BE586" i="1"/>
  <c r="BF586" i="1" s="1"/>
  <c r="BE587" i="1"/>
  <c r="BF587" i="1" s="1"/>
  <c r="BE588" i="1"/>
  <c r="BF588" i="1" s="1"/>
  <c r="BE589" i="1"/>
  <c r="BG589" i="1" s="1"/>
  <c r="BE590" i="1"/>
  <c r="BF590" i="1" s="1"/>
  <c r="BE591" i="1"/>
  <c r="BG591" i="1" s="1"/>
  <c r="BE592" i="1"/>
  <c r="BF592" i="1" s="1"/>
  <c r="BE593" i="1"/>
  <c r="BG593" i="1" s="1"/>
  <c r="BE594" i="1"/>
  <c r="BF594" i="1" s="1"/>
  <c r="BE595" i="1"/>
  <c r="BF595" i="1" s="1"/>
  <c r="BE596" i="1"/>
  <c r="BG596" i="1" s="1"/>
  <c r="BE597" i="1"/>
  <c r="BG597" i="1" s="1"/>
  <c r="BE598" i="1"/>
  <c r="BF598" i="1" s="1"/>
  <c r="BE599" i="1"/>
  <c r="BG599" i="1" s="1"/>
  <c r="BE600" i="1"/>
  <c r="BF600" i="1" s="1"/>
  <c r="BE601" i="1"/>
  <c r="BG601" i="1" s="1"/>
  <c r="BE602" i="1"/>
  <c r="BF602" i="1" s="1"/>
  <c r="BE603" i="1"/>
  <c r="BF603" i="1" s="1"/>
  <c r="BE604" i="1"/>
  <c r="BF604" i="1" s="1"/>
  <c r="BE605" i="1"/>
  <c r="BG605" i="1" s="1"/>
  <c r="BE606" i="1"/>
  <c r="BF606" i="1" s="1"/>
  <c r="BE607" i="1"/>
  <c r="BF607" i="1" s="1"/>
  <c r="BE608" i="1"/>
  <c r="BF608" i="1" s="1"/>
  <c r="BE609" i="1"/>
  <c r="BG609" i="1" s="1"/>
  <c r="BE610" i="1"/>
  <c r="BF610" i="1" s="1"/>
  <c r="BE611" i="1"/>
  <c r="BF611" i="1" s="1"/>
  <c r="BE612" i="1"/>
  <c r="BF612" i="1" s="1"/>
  <c r="BE613" i="1"/>
  <c r="BG613" i="1" s="1"/>
  <c r="BE614" i="1"/>
  <c r="BF614" i="1" s="1"/>
  <c r="BE615" i="1"/>
  <c r="BF615" i="1" s="1"/>
  <c r="BE616" i="1"/>
  <c r="BF616" i="1" s="1"/>
  <c r="BE617" i="1"/>
  <c r="BG617" i="1" s="1"/>
  <c r="BE618" i="1"/>
  <c r="BF618" i="1" s="1"/>
  <c r="BE619" i="1"/>
  <c r="BF619" i="1" s="1"/>
  <c r="BE620" i="1"/>
  <c r="BF620" i="1" s="1"/>
  <c r="BE621" i="1"/>
  <c r="BG621" i="1" s="1"/>
  <c r="BE622" i="1"/>
  <c r="BF622" i="1" s="1"/>
  <c r="BE623" i="1"/>
  <c r="BF623" i="1" s="1"/>
  <c r="BE624" i="1"/>
  <c r="BF624" i="1" s="1"/>
  <c r="BE625" i="1"/>
  <c r="BG625" i="1" s="1"/>
  <c r="BE626" i="1"/>
  <c r="BF626" i="1" s="1"/>
  <c r="BE627" i="1"/>
  <c r="BF627" i="1" s="1"/>
  <c r="BE628" i="1"/>
  <c r="BF628" i="1" s="1"/>
  <c r="BE629" i="1"/>
  <c r="BG629" i="1" s="1"/>
  <c r="BE630" i="1"/>
  <c r="BF630" i="1" s="1"/>
  <c r="BE631" i="1"/>
  <c r="BF631" i="1" s="1"/>
  <c r="BE632" i="1"/>
  <c r="BF632" i="1" s="1"/>
  <c r="BE633" i="1"/>
  <c r="BG633" i="1" s="1"/>
  <c r="BE634" i="1"/>
  <c r="BF634" i="1" s="1"/>
  <c r="BE635" i="1"/>
  <c r="BF635" i="1" s="1"/>
  <c r="BE636" i="1"/>
  <c r="BF636" i="1" s="1"/>
  <c r="BE637" i="1"/>
  <c r="BG637" i="1" s="1"/>
  <c r="BE638" i="1"/>
  <c r="BF638" i="1" s="1"/>
  <c r="BE639" i="1"/>
  <c r="BF639" i="1" s="1"/>
  <c r="BE640" i="1"/>
  <c r="BF640" i="1" s="1"/>
  <c r="BE641" i="1"/>
  <c r="BG641" i="1" s="1"/>
  <c r="BE642" i="1"/>
  <c r="BF642" i="1" s="1"/>
  <c r="BE643" i="1"/>
  <c r="BF643" i="1" s="1"/>
  <c r="BE644" i="1"/>
  <c r="BF644" i="1" s="1"/>
  <c r="BE645" i="1"/>
  <c r="BG645" i="1" s="1"/>
  <c r="BE646" i="1"/>
  <c r="BF646" i="1" s="1"/>
  <c r="BE647" i="1"/>
  <c r="BF647" i="1" s="1"/>
  <c r="BE648" i="1"/>
  <c r="BF648" i="1" s="1"/>
  <c r="BE649" i="1"/>
  <c r="BG649" i="1" s="1"/>
  <c r="BE650" i="1"/>
  <c r="BF650" i="1" s="1"/>
  <c r="BE651" i="1"/>
  <c r="BF651" i="1" s="1"/>
  <c r="BE652" i="1"/>
  <c r="BF652" i="1" s="1"/>
  <c r="BE653" i="1"/>
  <c r="BG653" i="1" s="1"/>
  <c r="BE654" i="1"/>
  <c r="BF654" i="1" s="1"/>
  <c r="BE655" i="1"/>
  <c r="BF655" i="1" s="1"/>
  <c r="BE656" i="1"/>
  <c r="BF656" i="1" s="1"/>
  <c r="BE657" i="1"/>
  <c r="BG657" i="1" s="1"/>
  <c r="BE658" i="1"/>
  <c r="BF658" i="1" s="1"/>
  <c r="BE659" i="1"/>
  <c r="BF659" i="1" s="1"/>
  <c r="BE660" i="1"/>
  <c r="BF660" i="1" s="1"/>
  <c r="BE661" i="1"/>
  <c r="BG661" i="1" s="1"/>
  <c r="BE662" i="1"/>
  <c r="BF662" i="1" s="1"/>
  <c r="BE663" i="1"/>
  <c r="BF663" i="1" s="1"/>
  <c r="BE664" i="1"/>
  <c r="BF664" i="1" s="1"/>
  <c r="BE665" i="1"/>
  <c r="BG665" i="1" s="1"/>
  <c r="BE666" i="1"/>
  <c r="BF666" i="1" s="1"/>
  <c r="BE667" i="1"/>
  <c r="BF667" i="1" s="1"/>
  <c r="BE668" i="1"/>
  <c r="BF668" i="1" s="1"/>
  <c r="BE669" i="1"/>
  <c r="BG669" i="1" s="1"/>
  <c r="BE670" i="1"/>
  <c r="BF670" i="1" s="1"/>
  <c r="BE671" i="1"/>
  <c r="BF671" i="1" s="1"/>
  <c r="BE672" i="1"/>
  <c r="BF672" i="1" s="1"/>
  <c r="BE673" i="1"/>
  <c r="BF673" i="1" s="1"/>
  <c r="BE674" i="1"/>
  <c r="BF674" i="1" s="1"/>
  <c r="BE675" i="1"/>
  <c r="BF675" i="1" s="1"/>
  <c r="BE676" i="1"/>
  <c r="BF676" i="1" s="1"/>
  <c r="BE677" i="1"/>
  <c r="BF677" i="1" s="1"/>
  <c r="BE678" i="1"/>
  <c r="BG678" i="1" s="1"/>
  <c r="BE679" i="1"/>
  <c r="BE680" i="1"/>
  <c r="BF680" i="1" s="1"/>
  <c r="BE681" i="1"/>
  <c r="BF681" i="1" s="1"/>
  <c r="BE682" i="1"/>
  <c r="BF682" i="1" s="1"/>
  <c r="BE683" i="1"/>
  <c r="BE684" i="1"/>
  <c r="BF684" i="1" s="1"/>
  <c r="BE685" i="1"/>
  <c r="BF685" i="1" s="1"/>
  <c r="BE686" i="1"/>
  <c r="BG686" i="1" s="1"/>
  <c r="BE687" i="1"/>
  <c r="BE688" i="1"/>
  <c r="BF688" i="1" s="1"/>
  <c r="BE689" i="1"/>
  <c r="BF689" i="1" s="1"/>
  <c r="BE690" i="1"/>
  <c r="BF690" i="1" s="1"/>
  <c r="BE691" i="1"/>
  <c r="BE692" i="1"/>
  <c r="BF692" i="1" s="1"/>
  <c r="BE693" i="1"/>
  <c r="BF693" i="1" s="1"/>
  <c r="BE694" i="1"/>
  <c r="BG694" i="1" s="1"/>
  <c r="BE695" i="1"/>
  <c r="BE696" i="1"/>
  <c r="BF696" i="1" s="1"/>
  <c r="BE697" i="1"/>
  <c r="BF697" i="1" s="1"/>
  <c r="BE698" i="1"/>
  <c r="BF698" i="1" s="1"/>
  <c r="BE699" i="1"/>
  <c r="BE700" i="1"/>
  <c r="BF700" i="1" s="1"/>
  <c r="BE701" i="1"/>
  <c r="BF701" i="1" s="1"/>
  <c r="BG598" i="1" l="1"/>
  <c r="BG499" i="1"/>
  <c r="BF361" i="1"/>
  <c r="BG322" i="1"/>
  <c r="BG643" i="1"/>
  <c r="BF418" i="1"/>
  <c r="BF341" i="1"/>
  <c r="BF678" i="1"/>
  <c r="BG667" i="1"/>
  <c r="BG373" i="1"/>
  <c r="BG619" i="1"/>
  <c r="BG483" i="1"/>
  <c r="BG433" i="1"/>
  <c r="BF413" i="1"/>
  <c r="BG398" i="1"/>
  <c r="BG603" i="1"/>
  <c r="BG459" i="1"/>
  <c r="BG353" i="1"/>
  <c r="BF355" i="1"/>
  <c r="BF694" i="1"/>
  <c r="BG685" i="1"/>
  <c r="BG682" i="1"/>
  <c r="BG635" i="1"/>
  <c r="BG592" i="1"/>
  <c r="BG491" i="1"/>
  <c r="BG451" i="1"/>
  <c r="BF343" i="1"/>
  <c r="BG381" i="1"/>
  <c r="BG693" i="1"/>
  <c r="BF686" i="1"/>
  <c r="BG651" i="1"/>
  <c r="BG611" i="1"/>
  <c r="BF591" i="1"/>
  <c r="BG467" i="1"/>
  <c r="BF363" i="1"/>
  <c r="BG357" i="1"/>
  <c r="BG397" i="1"/>
  <c r="BG369" i="1"/>
  <c r="BG677" i="1"/>
  <c r="BG659" i="1"/>
  <c r="BG627" i="1"/>
  <c r="BF599" i="1"/>
  <c r="BG507" i="1"/>
  <c r="BG475" i="1"/>
  <c r="BG447" i="1"/>
  <c r="BF422" i="1"/>
  <c r="BG382" i="1"/>
  <c r="BF377" i="1"/>
  <c r="BF371" i="1"/>
  <c r="BG663" i="1"/>
  <c r="BG647" i="1"/>
  <c r="BG631" i="1"/>
  <c r="BG615" i="1"/>
  <c r="BG503" i="1"/>
  <c r="BG487" i="1"/>
  <c r="BG471" i="1"/>
  <c r="BG455" i="1"/>
  <c r="BF449" i="1"/>
  <c r="BG414" i="1"/>
  <c r="BG409" i="1"/>
  <c r="BG393" i="1"/>
  <c r="BF375" i="1"/>
  <c r="BF359" i="1"/>
  <c r="BG345" i="1"/>
  <c r="BG333" i="1"/>
  <c r="BF331" i="1"/>
  <c r="BG701" i="1"/>
  <c r="BG698" i="1"/>
  <c r="BG402" i="1"/>
  <c r="BG386" i="1"/>
  <c r="BG365" i="1"/>
  <c r="BG349" i="1"/>
  <c r="BF347" i="1"/>
  <c r="BG337" i="1"/>
  <c r="BF335" i="1"/>
  <c r="BG325" i="1"/>
  <c r="BF323" i="1"/>
  <c r="BG321" i="1"/>
  <c r="BG671" i="1"/>
  <c r="BG655" i="1"/>
  <c r="BG639" i="1"/>
  <c r="BG623" i="1"/>
  <c r="BG607" i="1"/>
  <c r="BF596" i="1"/>
  <c r="BF583" i="1"/>
  <c r="BG495" i="1"/>
  <c r="BG479" i="1"/>
  <c r="BG463" i="1"/>
  <c r="BG404" i="1"/>
  <c r="BG388" i="1"/>
  <c r="BF367" i="1"/>
  <c r="BF351" i="1"/>
  <c r="BF339" i="1"/>
  <c r="BF327" i="1"/>
  <c r="BF482" i="1"/>
  <c r="BG482" i="1"/>
  <c r="BF426" i="1"/>
  <c r="BG426" i="1"/>
  <c r="BG689" i="1"/>
  <c r="BG673" i="1"/>
  <c r="BF669" i="1"/>
  <c r="BF665" i="1"/>
  <c r="BF661" i="1"/>
  <c r="BF657" i="1"/>
  <c r="BF653" i="1"/>
  <c r="BF649" i="1"/>
  <c r="BF645" i="1"/>
  <c r="BF641" i="1"/>
  <c r="BF637" i="1"/>
  <c r="BF633" i="1"/>
  <c r="BF629" i="1"/>
  <c r="BF625" i="1"/>
  <c r="BF621" i="1"/>
  <c r="BF617" i="1"/>
  <c r="BF613" i="1"/>
  <c r="BF609" i="1"/>
  <c r="BF605" i="1"/>
  <c r="BG594" i="1"/>
  <c r="BG586" i="1"/>
  <c r="BG584" i="1"/>
  <c r="BG578" i="1"/>
  <c r="BG574" i="1"/>
  <c r="BG570" i="1"/>
  <c r="BG566" i="1"/>
  <c r="BG562" i="1"/>
  <c r="BG558" i="1"/>
  <c r="BG554" i="1"/>
  <c r="BG550" i="1"/>
  <c r="BG546" i="1"/>
  <c r="BG542" i="1"/>
  <c r="BG538" i="1"/>
  <c r="BG534" i="1"/>
  <c r="BG530" i="1"/>
  <c r="BG526" i="1"/>
  <c r="BG523" i="1"/>
  <c r="BG521" i="1"/>
  <c r="BF521" i="1"/>
  <c r="BG518" i="1"/>
  <c r="BG515" i="1"/>
  <c r="BG513" i="1"/>
  <c r="BF513" i="1"/>
  <c r="BG510" i="1"/>
  <c r="BG502" i="1"/>
  <c r="BF494" i="1"/>
  <c r="BG494" i="1"/>
  <c r="BF478" i="1"/>
  <c r="BG478" i="1"/>
  <c r="BF462" i="1"/>
  <c r="BG462" i="1"/>
  <c r="BF406" i="1"/>
  <c r="BG406" i="1"/>
  <c r="BF401" i="1"/>
  <c r="BG401" i="1"/>
  <c r="BF390" i="1"/>
  <c r="BG390" i="1"/>
  <c r="BF385" i="1"/>
  <c r="BG385" i="1"/>
  <c r="BG445" i="1"/>
  <c r="BF445" i="1"/>
  <c r="BF430" i="1"/>
  <c r="BG430" i="1"/>
  <c r="BF421" i="1"/>
  <c r="BG421" i="1"/>
  <c r="BG690" i="1"/>
  <c r="BG674" i="1"/>
  <c r="BG600" i="1"/>
  <c r="BG595" i="1"/>
  <c r="BG587" i="1"/>
  <c r="BG579" i="1"/>
  <c r="BG575" i="1"/>
  <c r="BG571" i="1"/>
  <c r="BG567" i="1"/>
  <c r="BG563" i="1"/>
  <c r="BG559" i="1"/>
  <c r="BG555" i="1"/>
  <c r="BG551" i="1"/>
  <c r="BG547" i="1"/>
  <c r="BG543" i="1"/>
  <c r="BG539" i="1"/>
  <c r="BG535" i="1"/>
  <c r="BG531" i="1"/>
  <c r="BG527" i="1"/>
  <c r="BF490" i="1"/>
  <c r="BG490" i="1"/>
  <c r="BF474" i="1"/>
  <c r="BG474" i="1"/>
  <c r="BF458" i="1"/>
  <c r="BG458" i="1"/>
  <c r="BF443" i="1"/>
  <c r="BG443" i="1"/>
  <c r="BF432" i="1"/>
  <c r="BG432" i="1"/>
  <c r="BF417" i="1"/>
  <c r="BG417" i="1"/>
  <c r="BF466" i="1"/>
  <c r="BG466" i="1"/>
  <c r="BG697" i="1"/>
  <c r="BG681" i="1"/>
  <c r="BG670" i="1"/>
  <c r="BG666" i="1"/>
  <c r="BG662" i="1"/>
  <c r="BG658" i="1"/>
  <c r="BG654" i="1"/>
  <c r="BG650" i="1"/>
  <c r="BG646" i="1"/>
  <c r="BG642" i="1"/>
  <c r="BG638" i="1"/>
  <c r="BG634" i="1"/>
  <c r="BG630" i="1"/>
  <c r="BG626" i="1"/>
  <c r="BG622" i="1"/>
  <c r="BG618" i="1"/>
  <c r="BG614" i="1"/>
  <c r="BG610" i="1"/>
  <c r="BG606" i="1"/>
  <c r="BG602" i="1"/>
  <c r="BF589" i="1"/>
  <c r="BF585" i="1"/>
  <c r="BF581" i="1"/>
  <c r="BF577" i="1"/>
  <c r="BF573" i="1"/>
  <c r="BF569" i="1"/>
  <c r="BF565" i="1"/>
  <c r="BF561" i="1"/>
  <c r="BF557" i="1"/>
  <c r="BF553" i="1"/>
  <c r="BF549" i="1"/>
  <c r="BF545" i="1"/>
  <c r="BF541" i="1"/>
  <c r="BF537" i="1"/>
  <c r="BF533" i="1"/>
  <c r="BF529" i="1"/>
  <c r="BG525" i="1"/>
  <c r="BF525" i="1"/>
  <c r="BG522" i="1"/>
  <c r="BG519" i="1"/>
  <c r="BG517" i="1"/>
  <c r="BF517" i="1"/>
  <c r="BG514" i="1"/>
  <c r="BG511" i="1"/>
  <c r="BG509" i="1"/>
  <c r="BF509" i="1"/>
  <c r="BG506" i="1"/>
  <c r="BG498" i="1"/>
  <c r="BF486" i="1"/>
  <c r="BG486" i="1"/>
  <c r="BF470" i="1"/>
  <c r="BG470" i="1"/>
  <c r="BF454" i="1"/>
  <c r="BG454" i="1"/>
  <c r="BF408" i="1"/>
  <c r="BG408" i="1"/>
  <c r="BF392" i="1"/>
  <c r="BG392" i="1"/>
  <c r="BF505" i="1"/>
  <c r="BF501" i="1"/>
  <c r="BF497" i="1"/>
  <c r="BF493" i="1"/>
  <c r="BF489" i="1"/>
  <c r="BF485" i="1"/>
  <c r="BF481" i="1"/>
  <c r="BF477" i="1"/>
  <c r="BF473" i="1"/>
  <c r="BF469" i="1"/>
  <c r="BF465" i="1"/>
  <c r="BF461" i="1"/>
  <c r="BF457" i="1"/>
  <c r="BF453" i="1"/>
  <c r="BG439" i="1"/>
  <c r="BF437" i="1"/>
  <c r="BG434" i="1"/>
  <c r="BG429" i="1"/>
  <c r="BG425" i="1"/>
  <c r="BG416" i="1"/>
  <c r="BG410" i="1"/>
  <c r="BG405" i="1"/>
  <c r="BG400" i="1"/>
  <c r="BG394" i="1"/>
  <c r="BG389" i="1"/>
  <c r="BG384" i="1"/>
  <c r="BG378" i="1"/>
  <c r="BF441" i="1"/>
  <c r="BG412" i="1"/>
  <c r="BG396" i="1"/>
  <c r="BG380" i="1"/>
  <c r="BG372" i="1"/>
  <c r="BG370" i="1"/>
  <c r="BG364" i="1"/>
  <c r="BG362" i="1"/>
  <c r="BG356" i="1"/>
  <c r="BG354" i="1"/>
  <c r="BG348" i="1"/>
  <c r="BG346" i="1"/>
  <c r="BG340" i="1"/>
  <c r="BG338" i="1"/>
  <c r="BG332" i="1"/>
  <c r="BG330" i="1"/>
  <c r="BG324" i="1"/>
  <c r="BF376" i="1"/>
  <c r="BG376" i="1"/>
  <c r="BF360" i="1"/>
  <c r="BG360" i="1"/>
  <c r="BF344" i="1"/>
  <c r="BG344" i="1"/>
  <c r="BF328" i="1"/>
  <c r="BG328" i="1"/>
  <c r="BF601" i="1"/>
  <c r="BF597" i="1"/>
  <c r="BF593" i="1"/>
  <c r="BG590" i="1"/>
  <c r="BG580" i="1"/>
  <c r="BF572" i="1"/>
  <c r="BG572" i="1"/>
  <c r="BF564" i="1"/>
  <c r="BG564" i="1"/>
  <c r="BF556" i="1"/>
  <c r="BG556" i="1"/>
  <c r="BF548" i="1"/>
  <c r="BG548" i="1"/>
  <c r="BF540" i="1"/>
  <c r="BG540" i="1"/>
  <c r="BF532" i="1"/>
  <c r="BG532" i="1"/>
  <c r="BF524" i="1"/>
  <c r="BG524" i="1"/>
  <c r="BF516" i="1"/>
  <c r="BG516" i="1"/>
  <c r="BF508" i="1"/>
  <c r="BG508" i="1"/>
  <c r="BF500" i="1"/>
  <c r="BG500" i="1"/>
  <c r="BF492" i="1"/>
  <c r="BG492" i="1"/>
  <c r="BF484" i="1"/>
  <c r="BG484" i="1"/>
  <c r="BF476" i="1"/>
  <c r="BG476" i="1"/>
  <c r="BF468" i="1"/>
  <c r="BG468" i="1"/>
  <c r="BF460" i="1"/>
  <c r="BG460" i="1"/>
  <c r="BG435" i="1"/>
  <c r="BF435" i="1"/>
  <c r="BG423" i="1"/>
  <c r="BF423" i="1"/>
  <c r="BG668" i="1"/>
  <c r="BG652" i="1"/>
  <c r="BG648" i="1"/>
  <c r="BG644" i="1"/>
  <c r="BG640" i="1"/>
  <c r="BG636" i="1"/>
  <c r="BG632" i="1"/>
  <c r="BG628" i="1"/>
  <c r="BG624" i="1"/>
  <c r="BG620" i="1"/>
  <c r="BG616" i="1"/>
  <c r="BG612" i="1"/>
  <c r="BG608" i="1"/>
  <c r="BG604" i="1"/>
  <c r="BG419" i="1"/>
  <c r="BF419" i="1"/>
  <c r="BG403" i="1"/>
  <c r="BF403" i="1"/>
  <c r="BG387" i="1"/>
  <c r="BF387" i="1"/>
  <c r="BG664" i="1"/>
  <c r="BG660" i="1"/>
  <c r="BG656" i="1"/>
  <c r="BG588" i="1"/>
  <c r="BG582" i="1"/>
  <c r="BF576" i="1"/>
  <c r="BG576" i="1"/>
  <c r="BF568" i="1"/>
  <c r="BG568" i="1"/>
  <c r="BF560" i="1"/>
  <c r="BG560" i="1"/>
  <c r="BF552" i="1"/>
  <c r="BG552" i="1"/>
  <c r="BF544" i="1"/>
  <c r="BG544" i="1"/>
  <c r="BF536" i="1"/>
  <c r="BG536" i="1"/>
  <c r="BF528" i="1"/>
  <c r="BG528" i="1"/>
  <c r="BF520" i="1"/>
  <c r="BG520" i="1"/>
  <c r="BF512" i="1"/>
  <c r="BG512" i="1"/>
  <c r="BF504" i="1"/>
  <c r="BG504" i="1"/>
  <c r="BF496" i="1"/>
  <c r="BG496" i="1"/>
  <c r="BF488" i="1"/>
  <c r="BG488" i="1"/>
  <c r="BF480" i="1"/>
  <c r="BG480" i="1"/>
  <c r="BF472" i="1"/>
  <c r="BG472" i="1"/>
  <c r="BF464" i="1"/>
  <c r="BG464" i="1"/>
  <c r="BF456" i="1"/>
  <c r="BG456" i="1"/>
  <c r="BF452" i="1"/>
  <c r="BG452" i="1"/>
  <c r="BF448" i="1"/>
  <c r="BG448" i="1"/>
  <c r="BF444" i="1"/>
  <c r="BG444" i="1"/>
  <c r="BF440" i="1"/>
  <c r="BG440" i="1"/>
  <c r="BG427" i="1"/>
  <c r="BF427" i="1"/>
  <c r="BG450" i="1"/>
  <c r="BG446" i="1"/>
  <c r="BG442" i="1"/>
  <c r="BG438" i="1"/>
  <c r="BG420" i="1"/>
  <c r="BG415" i="1"/>
  <c r="BF415" i="1"/>
  <c r="BG399" i="1"/>
  <c r="BF399" i="1"/>
  <c r="BG383" i="1"/>
  <c r="BF383" i="1"/>
  <c r="BG436" i="1"/>
  <c r="BG431" i="1"/>
  <c r="BF431" i="1"/>
  <c r="BG428" i="1"/>
  <c r="BG411" i="1"/>
  <c r="BF411" i="1"/>
  <c r="BG395" i="1"/>
  <c r="BF395" i="1"/>
  <c r="BG379" i="1"/>
  <c r="BF379" i="1"/>
  <c r="BG407" i="1"/>
  <c r="BF407" i="1"/>
  <c r="BG391" i="1"/>
  <c r="BF391" i="1"/>
  <c r="BF366" i="1"/>
  <c r="BG366" i="1"/>
  <c r="BF350" i="1"/>
  <c r="BG350" i="1"/>
  <c r="BF334" i="1"/>
  <c r="BG334" i="1"/>
  <c r="BG374" i="1"/>
  <c r="BG368" i="1"/>
  <c r="BG358" i="1"/>
  <c r="BG352" i="1"/>
  <c r="BG342" i="1"/>
  <c r="BG336" i="1"/>
  <c r="BG326" i="1"/>
  <c r="BF691" i="1"/>
  <c r="BG691" i="1"/>
  <c r="BF687" i="1"/>
  <c r="BG687" i="1"/>
  <c r="BF699" i="1"/>
  <c r="BG699" i="1"/>
  <c r="BF683" i="1"/>
  <c r="BG683" i="1"/>
  <c r="BF695" i="1"/>
  <c r="BG695" i="1"/>
  <c r="BF679" i="1"/>
  <c r="BG679" i="1"/>
  <c r="BG700" i="1"/>
  <c r="BG696" i="1"/>
  <c r="BG692" i="1"/>
  <c r="BG688" i="1"/>
  <c r="BG684" i="1"/>
  <c r="BG680" i="1"/>
  <c r="BG676" i="1"/>
  <c r="BG672" i="1"/>
  <c r="BG675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BJ693" i="1" l="1"/>
  <c r="BJ355" i="1"/>
  <c r="BJ387" i="1"/>
  <c r="BJ404" i="1"/>
  <c r="BJ424" i="1"/>
  <c r="BJ449" i="1"/>
  <c r="BJ451" i="1"/>
  <c r="BJ457" i="1"/>
  <c r="BJ465" i="1"/>
  <c r="BJ477" i="1"/>
  <c r="BJ493" i="1"/>
  <c r="BJ669" i="1"/>
  <c r="BJ601" i="1"/>
  <c r="BJ625" i="1"/>
  <c r="BJ641" i="1"/>
  <c r="BJ509" i="1"/>
  <c r="BJ525" i="1"/>
  <c r="BJ431" i="1"/>
  <c r="BJ435" i="1"/>
  <c r="BJ388" i="1"/>
  <c r="BJ344" i="1"/>
  <c r="BJ360" i="1"/>
  <c r="BJ376" i="1"/>
  <c r="BJ482" i="1"/>
  <c r="BJ510" i="1"/>
  <c r="BJ662" i="1"/>
  <c r="BJ678" i="1"/>
  <c r="BJ478" i="1"/>
  <c r="BJ578" i="1"/>
  <c r="BJ596" i="1"/>
  <c r="BJ494" i="1"/>
  <c r="BJ699" i="1"/>
  <c r="BJ594" i="1"/>
  <c r="BJ336" i="1"/>
  <c r="BJ462" i="1"/>
  <c r="BJ390" i="1"/>
  <c r="BJ437" i="1"/>
  <c r="BJ658" i="1"/>
  <c r="BJ674" i="1"/>
  <c r="BJ474" i="1"/>
  <c r="BJ506" i="1"/>
  <c r="BJ574" i="1"/>
  <c r="BJ688" i="1"/>
  <c r="BJ697" i="1"/>
  <c r="BJ365" i="1"/>
  <c r="BJ347" i="1"/>
  <c r="BJ379" i="1"/>
  <c r="BJ441" i="1"/>
  <c r="BJ455" i="1"/>
  <c r="BJ440" i="1"/>
  <c r="BJ673" i="1"/>
  <c r="BJ617" i="1"/>
  <c r="BJ633" i="1"/>
  <c r="BJ649" i="1"/>
  <c r="BJ665" i="1"/>
  <c r="BJ481" i="1"/>
  <c r="BJ497" i="1"/>
  <c r="BJ513" i="1"/>
  <c r="BJ529" i="1"/>
  <c r="BJ545" i="1"/>
  <c r="BJ561" i="1"/>
  <c r="BJ577" i="1"/>
  <c r="BJ593" i="1"/>
  <c r="BJ351" i="1"/>
  <c r="BJ367" i="1"/>
  <c r="BJ383" i="1"/>
  <c r="BJ425" i="1"/>
  <c r="BJ402" i="1"/>
  <c r="BJ423" i="1"/>
  <c r="BJ447" i="1"/>
  <c r="BJ519" i="1"/>
  <c r="BJ527" i="1"/>
  <c r="BJ535" i="1"/>
  <c r="BJ619" i="1"/>
  <c r="BJ635" i="1"/>
  <c r="BJ651" i="1"/>
  <c r="BJ667" i="1"/>
  <c r="BJ683" i="1"/>
  <c r="BJ552" i="1"/>
  <c r="BJ568" i="1"/>
  <c r="BJ584" i="1"/>
  <c r="BJ608" i="1"/>
  <c r="BJ434" i="1"/>
  <c r="BJ403" i="1"/>
  <c r="BJ419" i="1"/>
  <c r="BJ491" i="1"/>
  <c r="BJ515" i="1"/>
  <c r="BJ528" i="1"/>
  <c r="BJ536" i="1"/>
  <c r="BJ551" i="1"/>
  <c r="BJ567" i="1"/>
  <c r="BJ583" i="1"/>
  <c r="BJ599" i="1"/>
  <c r="BJ492" i="1"/>
  <c r="BJ620" i="1"/>
  <c r="BJ684" i="1"/>
  <c r="BJ378" i="1"/>
  <c r="BJ427" i="1"/>
  <c r="BJ500" i="1"/>
  <c r="BJ660" i="1"/>
  <c r="BJ395" i="1"/>
  <c r="BJ520" i="1"/>
  <c r="BJ690" i="1"/>
  <c r="BJ664" i="1"/>
  <c r="BJ648" i="1"/>
  <c r="BJ411" i="1"/>
  <c r="BJ632" i="1"/>
  <c r="BJ514" i="1"/>
  <c r="BJ550" i="1"/>
  <c r="BJ566" i="1"/>
  <c r="BJ386" i="1"/>
  <c r="BJ618" i="1"/>
  <c r="BJ634" i="1"/>
  <c r="BJ650" i="1"/>
  <c r="BJ354" i="1"/>
  <c r="BJ454" i="1"/>
  <c r="BJ490" i="1"/>
  <c r="BJ682" i="1"/>
  <c r="BJ598" i="1"/>
  <c r="BJ685" i="1"/>
  <c r="BJ701" i="1"/>
  <c r="BJ692" i="1"/>
  <c r="BJ696" i="1"/>
  <c r="BJ700" i="1"/>
  <c r="BJ339" i="1"/>
  <c r="BJ371" i="1"/>
  <c r="BJ420" i="1"/>
  <c r="BJ408" i="1"/>
  <c r="BJ396" i="1"/>
  <c r="BJ428" i="1"/>
  <c r="BJ459" i="1"/>
  <c r="BJ453" i="1"/>
  <c r="BJ461" i="1"/>
  <c r="BJ469" i="1"/>
  <c r="BJ485" i="1"/>
  <c r="BJ501" i="1"/>
  <c r="BJ517" i="1"/>
  <c r="BJ533" i="1"/>
  <c r="BJ549" i="1"/>
  <c r="BJ565" i="1"/>
  <c r="BJ581" i="1"/>
  <c r="BJ595" i="1"/>
  <c r="BJ677" i="1"/>
  <c r="BJ416" i="1"/>
  <c r="BJ621" i="1"/>
  <c r="BJ637" i="1"/>
  <c r="BJ653" i="1"/>
  <c r="BJ681" i="1"/>
  <c r="BJ448" i="1"/>
  <c r="BJ603" i="1"/>
  <c r="BJ341" i="1"/>
  <c r="BJ373" i="1"/>
  <c r="BJ337" i="1"/>
  <c r="BJ353" i="1"/>
  <c r="BJ369" i="1"/>
  <c r="BJ385" i="1"/>
  <c r="BJ407" i="1"/>
  <c r="BJ429" i="1"/>
  <c r="BJ405" i="1"/>
  <c r="BJ467" i="1"/>
  <c r="BJ499" i="1"/>
  <c r="BJ623" i="1"/>
  <c r="BJ639" i="1"/>
  <c r="BJ655" i="1"/>
  <c r="BJ671" i="1"/>
  <c r="BJ694" i="1"/>
  <c r="BJ430" i="1"/>
  <c r="BJ456" i="1"/>
  <c r="BJ487" i="1"/>
  <c r="BJ540" i="1"/>
  <c r="BJ556" i="1"/>
  <c r="BJ572" i="1"/>
  <c r="BJ588" i="1"/>
  <c r="BJ613" i="1"/>
  <c r="BJ458" i="1"/>
  <c r="BJ523" i="1"/>
  <c r="BJ531" i="1"/>
  <c r="BJ539" i="1"/>
  <c r="BJ555" i="1"/>
  <c r="BJ571" i="1"/>
  <c r="BJ587" i="1"/>
  <c r="BJ607" i="1"/>
  <c r="BH639" i="1"/>
  <c r="BH675" i="1"/>
  <c r="BJ439" i="1"/>
  <c r="BJ401" i="1"/>
  <c r="BJ508" i="1"/>
  <c r="BJ636" i="1"/>
  <c r="BJ334" i="1"/>
  <c r="BJ350" i="1"/>
  <c r="BJ399" i="1"/>
  <c r="BH386" i="1"/>
  <c r="BJ516" i="1"/>
  <c r="BJ676" i="1"/>
  <c r="BJ382" i="1"/>
  <c r="BJ480" i="1"/>
  <c r="BJ464" i="1"/>
  <c r="BJ695" i="1"/>
  <c r="BJ366" i="1"/>
  <c r="BJ518" i="1"/>
  <c r="BJ554" i="1"/>
  <c r="BJ602" i="1"/>
  <c r="BJ364" i="1"/>
  <c r="BJ622" i="1"/>
  <c r="BJ638" i="1"/>
  <c r="BJ654" i="1"/>
  <c r="BJ340" i="1"/>
  <c r="BJ570" i="1"/>
  <c r="BJ606" i="1"/>
  <c r="BJ689" i="1"/>
  <c r="BJ349" i="1"/>
  <c r="BJ381" i="1"/>
  <c r="BJ363" i="1"/>
  <c r="BJ444" i="1"/>
  <c r="BJ433" i="1"/>
  <c r="BJ463" i="1"/>
  <c r="BJ657" i="1"/>
  <c r="BJ473" i="1"/>
  <c r="BJ489" i="1"/>
  <c r="BJ505" i="1"/>
  <c r="BJ521" i="1"/>
  <c r="BJ537" i="1"/>
  <c r="BJ553" i="1"/>
  <c r="BJ569" i="1"/>
  <c r="BJ585" i="1"/>
  <c r="BJ343" i="1"/>
  <c r="BJ359" i="1"/>
  <c r="BJ375" i="1"/>
  <c r="BJ393" i="1"/>
  <c r="BJ391" i="1"/>
  <c r="BJ413" i="1"/>
  <c r="BJ438" i="1"/>
  <c r="BJ452" i="1"/>
  <c r="BJ522" i="1"/>
  <c r="BJ530" i="1"/>
  <c r="BJ538" i="1"/>
  <c r="BJ627" i="1"/>
  <c r="BJ643" i="1"/>
  <c r="BJ659" i="1"/>
  <c r="BJ675" i="1"/>
  <c r="BJ544" i="1"/>
  <c r="BJ560" i="1"/>
  <c r="BJ576" i="1"/>
  <c r="BJ592" i="1"/>
  <c r="BJ687" i="1"/>
  <c r="BJ443" i="1"/>
  <c r="BJ398" i="1"/>
  <c r="BJ414" i="1"/>
  <c r="BJ475" i="1"/>
  <c r="BJ507" i="1"/>
  <c r="BJ543" i="1"/>
  <c r="BJ559" i="1"/>
  <c r="BJ575" i="1"/>
  <c r="BJ591" i="1"/>
  <c r="BJ417" i="1"/>
  <c r="BJ652" i="1"/>
  <c r="BJ415" i="1"/>
  <c r="BJ346" i="1"/>
  <c r="BJ406" i="1"/>
  <c r="BJ468" i="1"/>
  <c r="BJ628" i="1"/>
  <c r="BJ460" i="1"/>
  <c r="BJ640" i="1"/>
  <c r="BJ410" i="1"/>
  <c r="BJ504" i="1"/>
  <c r="BJ698" i="1"/>
  <c r="BJ472" i="1"/>
  <c r="BJ446" i="1"/>
  <c r="BJ348" i="1"/>
  <c r="BJ542" i="1"/>
  <c r="BJ558" i="1"/>
  <c r="BJ610" i="1"/>
  <c r="BJ368" i="1"/>
  <c r="BJ426" i="1"/>
  <c r="BJ626" i="1"/>
  <c r="BJ642" i="1"/>
  <c r="BJ680" i="1"/>
  <c r="BJ666" i="1"/>
  <c r="BJ335" i="1"/>
  <c r="BJ380" i="1"/>
  <c r="BJ512" i="1"/>
  <c r="BJ466" i="1"/>
  <c r="BJ498" i="1"/>
  <c r="BJ609" i="1"/>
  <c r="BJ582" i="1"/>
  <c r="BJ656" i="1"/>
  <c r="BJ392" i="1"/>
  <c r="BJ412" i="1"/>
  <c r="BJ541" i="1"/>
  <c r="BJ557" i="1"/>
  <c r="BJ573" i="1"/>
  <c r="BJ589" i="1"/>
  <c r="BJ400" i="1"/>
  <c r="BJ432" i="1"/>
  <c r="BJ629" i="1"/>
  <c r="BJ645" i="1"/>
  <c r="BJ661" i="1"/>
  <c r="BJ436" i="1"/>
  <c r="BJ357" i="1"/>
  <c r="BJ389" i="1"/>
  <c r="BJ345" i="1"/>
  <c r="BJ361" i="1"/>
  <c r="BJ377" i="1"/>
  <c r="BJ409" i="1"/>
  <c r="BJ397" i="1"/>
  <c r="BJ418" i="1"/>
  <c r="BJ442" i="1"/>
  <c r="BJ421" i="1"/>
  <c r="BJ483" i="1"/>
  <c r="BJ511" i="1"/>
  <c r="BJ524" i="1"/>
  <c r="BJ532" i="1"/>
  <c r="BJ615" i="1"/>
  <c r="BJ631" i="1"/>
  <c r="BJ647" i="1"/>
  <c r="BJ663" i="1"/>
  <c r="BJ679" i="1"/>
  <c r="BJ479" i="1"/>
  <c r="BJ445" i="1"/>
  <c r="BJ471" i="1"/>
  <c r="BJ503" i="1"/>
  <c r="BJ548" i="1"/>
  <c r="BJ564" i="1"/>
  <c r="BJ580" i="1"/>
  <c r="BJ600" i="1"/>
  <c r="BJ526" i="1"/>
  <c r="BJ534" i="1"/>
  <c r="BJ547" i="1"/>
  <c r="BJ563" i="1"/>
  <c r="BJ579" i="1"/>
  <c r="BJ597" i="1"/>
  <c r="BJ686" i="1"/>
  <c r="BJ495" i="1"/>
  <c r="BJ476" i="1"/>
  <c r="BJ668" i="1"/>
  <c r="BJ338" i="1"/>
  <c r="BJ362" i="1"/>
  <c r="BJ358" i="1"/>
  <c r="BJ422" i="1"/>
  <c r="BJ484" i="1"/>
  <c r="BJ644" i="1"/>
  <c r="BJ488" i="1"/>
  <c r="BJ672" i="1"/>
  <c r="BJ370" i="1"/>
  <c r="BJ624" i="1"/>
  <c r="BJ394" i="1"/>
  <c r="BJ605" i="1"/>
  <c r="BJ616" i="1"/>
  <c r="BJ496" i="1"/>
  <c r="BJ352" i="1"/>
  <c r="BJ546" i="1"/>
  <c r="BJ562" i="1"/>
  <c r="BJ586" i="1"/>
  <c r="BJ356" i="1"/>
  <c r="BJ372" i="1"/>
  <c r="BJ614" i="1"/>
  <c r="BJ630" i="1"/>
  <c r="BJ646" i="1"/>
  <c r="BJ611" i="1"/>
  <c r="BJ670" i="1"/>
  <c r="BJ342" i="1"/>
  <c r="BJ384" i="1"/>
  <c r="BJ604" i="1"/>
  <c r="BJ374" i="1"/>
  <c r="BJ450" i="1"/>
  <c r="BJ470" i="1"/>
  <c r="BJ486" i="1"/>
  <c r="BJ502" i="1"/>
  <c r="BJ612" i="1"/>
  <c r="BJ590" i="1"/>
  <c r="BJ691" i="1"/>
  <c r="BH362" i="1"/>
  <c r="BH700" i="1"/>
  <c r="BH633" i="1"/>
  <c r="BH364" i="1"/>
  <c r="BI409" i="1"/>
  <c r="BI527" i="1"/>
  <c r="BH618" i="1"/>
  <c r="BH634" i="1"/>
  <c r="BH649" i="1"/>
  <c r="BH655" i="1"/>
  <c r="BH336" i="1"/>
  <c r="BH422" i="1"/>
  <c r="BH338" i="1"/>
  <c r="BH365" i="1"/>
  <c r="BH650" i="1"/>
  <c r="BH636" i="1"/>
  <c r="BH669" i="1"/>
  <c r="BH679" i="1"/>
  <c r="BH350" i="1"/>
  <c r="BH674" i="1"/>
  <c r="BH558" i="1"/>
  <c r="BH599" i="1"/>
  <c r="BH658" i="1"/>
  <c r="BH677" i="1"/>
  <c r="BH337" i="1"/>
  <c r="BH406" i="1"/>
  <c r="BI643" i="1"/>
  <c r="BH535" i="1"/>
  <c r="BH626" i="1"/>
  <c r="BH671" i="1"/>
  <c r="BH619" i="1"/>
  <c r="BH635" i="1"/>
  <c r="BH651" i="1"/>
  <c r="BH672" i="1"/>
  <c r="BH691" i="1"/>
  <c r="BI519" i="1"/>
  <c r="BH354" i="1"/>
  <c r="BH623" i="1"/>
  <c r="BH358" i="1"/>
  <c r="BI466" i="1"/>
  <c r="H785" i="1"/>
  <c r="H753" i="1"/>
  <c r="BI518" i="1"/>
  <c r="BH678" i="1"/>
  <c r="BH673" i="1"/>
  <c r="BH701" i="1"/>
  <c r="BH360" i="1"/>
  <c r="BH369" i="1"/>
  <c r="BH567" i="1"/>
  <c r="BH621" i="1"/>
  <c r="BH620" i="1"/>
  <c r="BH642" i="1"/>
  <c r="BH668" i="1"/>
  <c r="BH667" i="1"/>
  <c r="BI503" i="1"/>
  <c r="H769" i="1"/>
  <c r="I770" i="1"/>
  <c r="H737" i="1"/>
  <c r="H721" i="1"/>
  <c r="H705" i="1"/>
  <c r="H689" i="1"/>
  <c r="I706" i="1"/>
  <c r="H673" i="1"/>
  <c r="H657" i="1"/>
  <c r="H641" i="1"/>
  <c r="H625" i="1"/>
  <c r="I642" i="1"/>
  <c r="H609" i="1"/>
  <c r="H593" i="1"/>
  <c r="H577" i="1"/>
  <c r="H561" i="1"/>
  <c r="I578" i="1"/>
  <c r="H545" i="1"/>
  <c r="H529" i="1"/>
  <c r="H513" i="1"/>
  <c r="H497" i="1"/>
  <c r="I514" i="1"/>
  <c r="H481" i="1"/>
  <c r="H465" i="1"/>
  <c r="H449" i="1"/>
  <c r="H433" i="1"/>
  <c r="I450" i="1"/>
  <c r="H417" i="1"/>
  <c r="H401" i="1"/>
  <c r="H385" i="1"/>
  <c r="H369" i="1"/>
  <c r="I386" i="1"/>
  <c r="H353" i="1"/>
  <c r="BH683" i="1"/>
  <c r="BI441" i="1"/>
  <c r="BH340" i="1"/>
  <c r="I754" i="1"/>
  <c r="I434" i="1"/>
  <c r="I418" i="1"/>
  <c r="I402" i="1"/>
  <c r="I370" i="1"/>
  <c r="BH684" i="1"/>
  <c r="BI694" i="1"/>
  <c r="BH351" i="1"/>
  <c r="BH393" i="1"/>
  <c r="BH454" i="1"/>
  <c r="BH462" i="1"/>
  <c r="BI531" i="1"/>
  <c r="BI567" i="1"/>
  <c r="BI586" i="1"/>
  <c r="BH430" i="1"/>
  <c r="BH478" i="1"/>
  <c r="BH652" i="1"/>
  <c r="BI345" i="1"/>
  <c r="BI361" i="1"/>
  <c r="BH452" i="1"/>
  <c r="BH591" i="1"/>
  <c r="BI623" i="1"/>
  <c r="H792" i="1"/>
  <c r="H772" i="1"/>
  <c r="H752" i="1"/>
  <c r="H732" i="1"/>
  <c r="H720" i="1"/>
  <c r="H708" i="1"/>
  <c r="H704" i="1"/>
  <c r="H700" i="1"/>
  <c r="H696" i="1"/>
  <c r="H692" i="1"/>
  <c r="H688" i="1"/>
  <c r="H684" i="1"/>
  <c r="H680" i="1"/>
  <c r="H676" i="1"/>
  <c r="H672" i="1"/>
  <c r="H668" i="1"/>
  <c r="H664" i="1"/>
  <c r="H660" i="1"/>
  <c r="H656" i="1"/>
  <c r="H652" i="1"/>
  <c r="H648" i="1"/>
  <c r="H644" i="1"/>
  <c r="H640" i="1"/>
  <c r="H636" i="1"/>
  <c r="H632" i="1"/>
  <c r="H628" i="1"/>
  <c r="H624" i="1"/>
  <c r="H620" i="1"/>
  <c r="H616" i="1"/>
  <c r="H612" i="1"/>
  <c r="H608" i="1"/>
  <c r="H604" i="1"/>
  <c r="H600" i="1"/>
  <c r="H596" i="1"/>
  <c r="H592" i="1"/>
  <c r="H588" i="1"/>
  <c r="H584" i="1"/>
  <c r="H580" i="1"/>
  <c r="H576" i="1"/>
  <c r="H572" i="1"/>
  <c r="H568" i="1"/>
  <c r="H564" i="1"/>
  <c r="H560" i="1"/>
  <c r="H556" i="1"/>
  <c r="H552" i="1"/>
  <c r="H548" i="1"/>
  <c r="H544" i="1"/>
  <c r="H540" i="1"/>
  <c r="H536" i="1"/>
  <c r="H532" i="1"/>
  <c r="H528" i="1"/>
  <c r="H524" i="1"/>
  <c r="H520" i="1"/>
  <c r="H516" i="1"/>
  <c r="H512" i="1"/>
  <c r="H508" i="1"/>
  <c r="H504" i="1"/>
  <c r="H500" i="1"/>
  <c r="H496" i="1"/>
  <c r="H492" i="1"/>
  <c r="H488" i="1"/>
  <c r="H484" i="1"/>
  <c r="H480" i="1"/>
  <c r="H476" i="1"/>
  <c r="H472" i="1"/>
  <c r="H468" i="1"/>
  <c r="H464" i="1"/>
  <c r="H460" i="1"/>
  <c r="H456" i="1"/>
  <c r="H452" i="1"/>
  <c r="H448" i="1"/>
  <c r="H444" i="1"/>
  <c r="H440" i="1"/>
  <c r="H436" i="1"/>
  <c r="H432" i="1"/>
  <c r="H428" i="1"/>
  <c r="H424" i="1"/>
  <c r="H420" i="1"/>
  <c r="H416" i="1"/>
  <c r="H412" i="1"/>
  <c r="I690" i="1"/>
  <c r="I626" i="1"/>
  <c r="I562" i="1"/>
  <c r="I498" i="1"/>
  <c r="BI693" i="1"/>
  <c r="BH681" i="1"/>
  <c r="BI417" i="1"/>
  <c r="BI425" i="1"/>
  <c r="BH394" i="1"/>
  <c r="BH390" i="1"/>
  <c r="BH560" i="1"/>
  <c r="BI393" i="1"/>
  <c r="BH526" i="1"/>
  <c r="BI558" i="1"/>
  <c r="BI559" i="1"/>
  <c r="BH616" i="1"/>
  <c r="BH617" i="1"/>
  <c r="BH615" i="1"/>
  <c r="BH632" i="1"/>
  <c r="BH624" i="1"/>
  <c r="BH629" i="1"/>
  <c r="BH631" i="1"/>
  <c r="BH630" i="1"/>
  <c r="BH622" i="1"/>
  <c r="BH625" i="1"/>
  <c r="BH627" i="1"/>
  <c r="BH628" i="1"/>
  <c r="BH648" i="1"/>
  <c r="BH640" i="1"/>
  <c r="BH645" i="1"/>
  <c r="BH647" i="1"/>
  <c r="BH646" i="1"/>
  <c r="BH638" i="1"/>
  <c r="BH641" i="1"/>
  <c r="BH643" i="1"/>
  <c r="BH644" i="1"/>
  <c r="BH637" i="1"/>
  <c r="BH661" i="1"/>
  <c r="BH664" i="1"/>
  <c r="BH656" i="1"/>
  <c r="BH663" i="1"/>
  <c r="BH653" i="1"/>
  <c r="BH662" i="1"/>
  <c r="BH654" i="1"/>
  <c r="BH665" i="1"/>
  <c r="BH659" i="1"/>
  <c r="BH660" i="1"/>
  <c r="BH657" i="1"/>
  <c r="BH666" i="1"/>
  <c r="BH676" i="1"/>
  <c r="BH670" i="1"/>
  <c r="BI534" i="1"/>
  <c r="BI535" i="1"/>
  <c r="H796" i="1"/>
  <c r="H784" i="1"/>
  <c r="H776" i="1"/>
  <c r="H764" i="1"/>
  <c r="H756" i="1"/>
  <c r="H744" i="1"/>
  <c r="H736" i="1"/>
  <c r="H724" i="1"/>
  <c r="H712" i="1"/>
  <c r="H797" i="1"/>
  <c r="H781" i="1"/>
  <c r="I798" i="1"/>
  <c r="H765" i="1"/>
  <c r="I782" i="1"/>
  <c r="H749" i="1"/>
  <c r="I766" i="1"/>
  <c r="H733" i="1"/>
  <c r="I750" i="1"/>
  <c r="H717" i="1"/>
  <c r="I734" i="1"/>
  <c r="H701" i="1"/>
  <c r="I718" i="1"/>
  <c r="H685" i="1"/>
  <c r="I702" i="1"/>
  <c r="H669" i="1"/>
  <c r="I686" i="1"/>
  <c r="H653" i="1"/>
  <c r="I670" i="1"/>
  <c r="H637" i="1"/>
  <c r="I654" i="1"/>
  <c r="H621" i="1"/>
  <c r="I638" i="1"/>
  <c r="H605" i="1"/>
  <c r="I622" i="1"/>
  <c r="H589" i="1"/>
  <c r="I606" i="1"/>
  <c r="H573" i="1"/>
  <c r="I590" i="1"/>
  <c r="H557" i="1"/>
  <c r="I574" i="1"/>
  <c r="H541" i="1"/>
  <c r="I558" i="1"/>
  <c r="H525" i="1"/>
  <c r="I542" i="1"/>
  <c r="H509" i="1"/>
  <c r="I526" i="1"/>
  <c r="H493" i="1"/>
  <c r="I510" i="1"/>
  <c r="H477" i="1"/>
  <c r="I494" i="1"/>
  <c r="H461" i="1"/>
  <c r="I478" i="1"/>
  <c r="H445" i="1"/>
  <c r="I462" i="1"/>
  <c r="H429" i="1"/>
  <c r="I446" i="1"/>
  <c r="H413" i="1"/>
  <c r="I430" i="1"/>
  <c r="H397" i="1"/>
  <c r="I414" i="1"/>
  <c r="H381" i="1"/>
  <c r="I398" i="1"/>
  <c r="H365" i="1"/>
  <c r="I382" i="1"/>
  <c r="H349" i="1"/>
  <c r="I738" i="1"/>
  <c r="I674" i="1"/>
  <c r="I610" i="1"/>
  <c r="I546" i="1"/>
  <c r="I482" i="1"/>
  <c r="BH694" i="1"/>
  <c r="BH498" i="1"/>
  <c r="BH495" i="1"/>
  <c r="BI530" i="1"/>
  <c r="BH592" i="1"/>
  <c r="BH504" i="1"/>
  <c r="BH520" i="1"/>
  <c r="BI622" i="1"/>
  <c r="BI471" i="1"/>
  <c r="BI470" i="1"/>
  <c r="BI563" i="1"/>
  <c r="BI562" i="1"/>
  <c r="BI551" i="1"/>
  <c r="BI555" i="1"/>
  <c r="BI554" i="1"/>
  <c r="BI498" i="1"/>
  <c r="BI499" i="1"/>
  <c r="BH596" i="1"/>
  <c r="BH590" i="1"/>
  <c r="H800" i="1"/>
  <c r="H788" i="1"/>
  <c r="H780" i="1"/>
  <c r="H768" i="1"/>
  <c r="H760" i="1"/>
  <c r="H748" i="1"/>
  <c r="H740" i="1"/>
  <c r="H728" i="1"/>
  <c r="H716" i="1"/>
  <c r="I786" i="1"/>
  <c r="I722" i="1"/>
  <c r="I658" i="1"/>
  <c r="I594" i="1"/>
  <c r="I530" i="1"/>
  <c r="I466" i="1"/>
  <c r="BH697" i="1"/>
  <c r="BI698" i="1"/>
  <c r="BI385" i="1"/>
  <c r="BI377" i="1"/>
  <c r="BI487" i="1"/>
  <c r="BI491" i="1"/>
  <c r="BI486" i="1"/>
  <c r="BI490" i="1"/>
  <c r="BH562" i="1"/>
  <c r="BH563" i="1"/>
  <c r="BH499" i="1"/>
  <c r="BH494" i="1"/>
  <c r="BI495" i="1"/>
  <c r="BH582" i="1"/>
  <c r="BH342" i="1"/>
  <c r="BH334" i="1"/>
  <c r="BI360" i="1"/>
  <c r="BI405" i="1"/>
  <c r="BH493" i="1"/>
  <c r="BH514" i="1"/>
  <c r="BH557" i="1"/>
  <c r="BH579" i="1"/>
  <c r="BI671" i="1"/>
  <c r="BI522" i="1"/>
  <c r="BI651" i="1"/>
  <c r="BH496" i="1"/>
  <c r="BI523" i="1"/>
  <c r="BI574" i="1"/>
  <c r="BI587" i="1"/>
  <c r="BH356" i="1"/>
  <c r="BH384" i="1"/>
  <c r="BI367" i="1"/>
  <c r="BI442" i="1"/>
  <c r="BH450" i="1"/>
  <c r="BH467" i="1"/>
  <c r="BI483" i="1"/>
  <c r="BH530" i="1"/>
  <c r="BI583" i="1"/>
  <c r="BI599" i="1"/>
  <c r="BH574" i="1"/>
  <c r="BH487" i="1"/>
  <c r="BH550" i="1"/>
  <c r="BH607" i="1"/>
  <c r="BI351" i="1"/>
  <c r="BI374" i="1"/>
  <c r="BI397" i="1"/>
  <c r="BI422" i="1"/>
  <c r="BI449" i="1"/>
  <c r="BI401" i="1"/>
  <c r="BH482" i="1"/>
  <c r="BH525" i="1"/>
  <c r="BH546" i="1"/>
  <c r="BH589" i="1"/>
  <c r="BH531" i="1"/>
  <c r="BI542" i="1"/>
  <c r="BH612" i="1"/>
  <c r="BI339" i="1"/>
  <c r="BI338" i="1"/>
  <c r="BI336" i="1"/>
  <c r="BH392" i="1"/>
  <c r="BH391" i="1"/>
  <c r="BH424" i="1"/>
  <c r="BH423" i="1"/>
  <c r="BI366" i="1"/>
  <c r="BI433" i="1"/>
  <c r="BI458" i="1"/>
  <c r="BI459" i="1"/>
  <c r="BH440" i="1"/>
  <c r="BH437" i="1"/>
  <c r="BH438" i="1"/>
  <c r="BH439" i="1"/>
  <c r="BI517" i="1"/>
  <c r="BI516" i="1"/>
  <c r="BI549" i="1"/>
  <c r="BI548" i="1"/>
  <c r="BI581" i="1"/>
  <c r="BI580" i="1"/>
  <c r="BH587" i="1"/>
  <c r="BH544" i="1"/>
  <c r="BI358" i="1"/>
  <c r="BH416" i="1"/>
  <c r="BH415" i="1"/>
  <c r="BI474" i="1"/>
  <c r="BI482" i="1"/>
  <c r="BI514" i="1"/>
  <c r="BI538" i="1"/>
  <c r="BI546" i="1"/>
  <c r="BI578" i="1"/>
  <c r="BH588" i="1"/>
  <c r="BI617" i="1"/>
  <c r="BI604" i="1"/>
  <c r="BI608" i="1"/>
  <c r="BI612" i="1"/>
  <c r="BI616" i="1"/>
  <c r="BI614" i="1"/>
  <c r="BI641" i="1"/>
  <c r="BI640" i="1"/>
  <c r="BI657" i="1"/>
  <c r="BI656" i="1"/>
  <c r="BH400" i="1"/>
  <c r="BH399" i="1"/>
  <c r="BI416" i="1"/>
  <c r="BI415" i="1"/>
  <c r="BI414" i="1"/>
  <c r="BI447" i="1"/>
  <c r="BH475" i="1"/>
  <c r="BH483" i="1"/>
  <c r="BH491" i="1"/>
  <c r="BH507" i="1"/>
  <c r="BH515" i="1"/>
  <c r="BH523" i="1"/>
  <c r="BH539" i="1"/>
  <c r="BH547" i="1"/>
  <c r="BH555" i="1"/>
  <c r="BH571" i="1"/>
  <c r="BH578" i="1"/>
  <c r="BI621" i="1"/>
  <c r="BI620" i="1"/>
  <c r="BI629" i="1"/>
  <c r="BI628" i="1"/>
  <c r="BI645" i="1"/>
  <c r="BI644" i="1"/>
  <c r="BI661" i="1"/>
  <c r="BI660" i="1"/>
  <c r="BH480" i="1"/>
  <c r="BH511" i="1"/>
  <c r="BH518" i="1"/>
  <c r="BH568" i="1"/>
  <c r="BH380" i="1"/>
  <c r="BI435" i="1"/>
  <c r="BI436" i="1"/>
  <c r="BI448" i="1"/>
  <c r="BI473" i="1"/>
  <c r="BI472" i="1"/>
  <c r="BH481" i="1"/>
  <c r="BI505" i="1"/>
  <c r="BI504" i="1"/>
  <c r="BH513" i="1"/>
  <c r="BI537" i="1"/>
  <c r="BI536" i="1"/>
  <c r="BH545" i="1"/>
  <c r="BI569" i="1"/>
  <c r="BI568" i="1"/>
  <c r="BH577" i="1"/>
  <c r="BI615" i="1"/>
  <c r="BI341" i="1"/>
  <c r="BI340" i="1"/>
  <c r="BI373" i="1"/>
  <c r="BI372" i="1"/>
  <c r="BH449" i="1"/>
  <c r="BH471" i="1"/>
  <c r="BH488" i="1"/>
  <c r="BH534" i="1"/>
  <c r="BI609" i="1"/>
  <c r="BI626" i="1"/>
  <c r="BI642" i="1"/>
  <c r="BI658" i="1"/>
  <c r="BI605" i="1"/>
  <c r="BI635" i="1"/>
  <c r="BI659" i="1"/>
  <c r="BI597" i="1"/>
  <c r="BI647" i="1"/>
  <c r="BI667" i="1"/>
  <c r="BH604" i="1"/>
  <c r="BH370" i="1"/>
  <c r="BI335" i="1"/>
  <c r="BI349" i="1"/>
  <c r="BI348" i="1"/>
  <c r="BI365" i="1"/>
  <c r="BI364" i="1"/>
  <c r="BI381" i="1"/>
  <c r="BI380" i="1"/>
  <c r="BH398" i="1"/>
  <c r="BH414" i="1"/>
  <c r="BI347" i="1"/>
  <c r="BI346" i="1"/>
  <c r="BH359" i="1"/>
  <c r="BH363" i="1"/>
  <c r="BH361" i="1"/>
  <c r="BH382" i="1"/>
  <c r="BH404" i="1"/>
  <c r="BH403" i="1"/>
  <c r="BH420" i="1"/>
  <c r="BH419" i="1"/>
  <c r="BI413" i="1"/>
  <c r="BI429" i="1"/>
  <c r="BH444" i="1"/>
  <c r="BH441" i="1"/>
  <c r="BH442" i="1"/>
  <c r="BH443" i="1"/>
  <c r="BI334" i="1"/>
  <c r="BI343" i="1"/>
  <c r="BH396" i="1"/>
  <c r="BH395" i="1"/>
  <c r="BH412" i="1"/>
  <c r="BH411" i="1"/>
  <c r="BH428" i="1"/>
  <c r="BH427" i="1"/>
  <c r="BI451" i="1"/>
  <c r="BI450" i="1"/>
  <c r="BI453" i="1"/>
  <c r="BI452" i="1"/>
  <c r="BI461" i="1"/>
  <c r="BI460" i="1"/>
  <c r="BI469" i="1"/>
  <c r="BI468" i="1"/>
  <c r="BH477" i="1"/>
  <c r="BI501" i="1"/>
  <c r="BI500" i="1"/>
  <c r="BH509" i="1"/>
  <c r="BI533" i="1"/>
  <c r="BI532" i="1"/>
  <c r="BH541" i="1"/>
  <c r="BI565" i="1"/>
  <c r="BI564" i="1"/>
  <c r="BH573" i="1"/>
  <c r="BI669" i="1"/>
  <c r="BI668" i="1"/>
  <c r="BH466" i="1"/>
  <c r="BI494" i="1"/>
  <c r="BH566" i="1"/>
  <c r="BI342" i="1"/>
  <c r="BI400" i="1"/>
  <c r="BI399" i="1"/>
  <c r="BI398" i="1"/>
  <c r="BH432" i="1"/>
  <c r="BH431" i="1"/>
  <c r="BH474" i="1"/>
  <c r="BH490" i="1"/>
  <c r="BH506" i="1"/>
  <c r="BH522" i="1"/>
  <c r="BH538" i="1"/>
  <c r="BH554" i="1"/>
  <c r="BH570" i="1"/>
  <c r="BH580" i="1"/>
  <c r="BI610" i="1"/>
  <c r="BI633" i="1"/>
  <c r="BI632" i="1"/>
  <c r="BI649" i="1"/>
  <c r="BI648" i="1"/>
  <c r="BI665" i="1"/>
  <c r="BI664" i="1"/>
  <c r="BH503" i="1"/>
  <c r="BH510" i="1"/>
  <c r="BH473" i="1"/>
  <c r="BI497" i="1"/>
  <c r="BI496" i="1"/>
  <c r="BH505" i="1"/>
  <c r="BI515" i="1"/>
  <c r="BI529" i="1"/>
  <c r="BI528" i="1"/>
  <c r="BH537" i="1"/>
  <c r="BI547" i="1"/>
  <c r="BI561" i="1"/>
  <c r="BI560" i="1"/>
  <c r="BH569" i="1"/>
  <c r="BI579" i="1"/>
  <c r="BI593" i="1"/>
  <c r="BI592" i="1"/>
  <c r="BI590" i="1"/>
  <c r="BH606" i="1"/>
  <c r="BH601" i="1"/>
  <c r="BH605" i="1"/>
  <c r="BH593" i="1"/>
  <c r="BH597" i="1"/>
  <c r="BH341" i="1"/>
  <c r="BH339" i="1"/>
  <c r="BH373" i="1"/>
  <c r="BH371" i="1"/>
  <c r="BH425" i="1"/>
  <c r="BH470" i="1"/>
  <c r="BI526" i="1"/>
  <c r="BH543" i="1"/>
  <c r="BI566" i="1"/>
  <c r="BI630" i="1"/>
  <c r="BI646" i="1"/>
  <c r="BI662" i="1"/>
  <c r="BH608" i="1"/>
  <c r="BI619" i="1"/>
  <c r="BI627" i="1"/>
  <c r="BI663" i="1"/>
  <c r="BH603" i="1"/>
  <c r="BI355" i="1"/>
  <c r="BI354" i="1"/>
  <c r="BI352" i="1"/>
  <c r="BI371" i="1"/>
  <c r="BI370" i="1"/>
  <c r="BI368" i="1"/>
  <c r="BI379" i="1"/>
  <c r="BI378" i="1"/>
  <c r="BH408" i="1"/>
  <c r="BH407" i="1"/>
  <c r="BI353" i="1"/>
  <c r="BI375" i="1"/>
  <c r="BH383" i="1"/>
  <c r="BI457" i="1"/>
  <c r="BI456" i="1"/>
  <c r="BI465" i="1"/>
  <c r="BI464" i="1"/>
  <c r="BI485" i="1"/>
  <c r="BI484" i="1"/>
  <c r="BI446" i="1"/>
  <c r="BI506" i="1"/>
  <c r="BI570" i="1"/>
  <c r="BH519" i="1"/>
  <c r="BH436" i="1"/>
  <c r="BH435" i="1"/>
  <c r="BH448" i="1"/>
  <c r="BH445" i="1"/>
  <c r="BH447" i="1"/>
  <c r="BH446" i="1"/>
  <c r="BI481" i="1"/>
  <c r="BI480" i="1"/>
  <c r="BH489" i="1"/>
  <c r="BI513" i="1"/>
  <c r="BI512" i="1"/>
  <c r="BH521" i="1"/>
  <c r="BI545" i="1"/>
  <c r="BI544" i="1"/>
  <c r="BH553" i="1"/>
  <c r="BI577" i="1"/>
  <c r="BI576" i="1"/>
  <c r="BH585" i="1"/>
  <c r="BH583" i="1"/>
  <c r="BI602" i="1"/>
  <c r="BI603" i="1"/>
  <c r="BH614" i="1"/>
  <c r="BH613" i="1"/>
  <c r="BH357" i="1"/>
  <c r="BH355" i="1"/>
  <c r="BH389" i="1"/>
  <c r="BI439" i="1"/>
  <c r="BI478" i="1"/>
  <c r="BI510" i="1"/>
  <c r="BH552" i="1"/>
  <c r="BH584" i="1"/>
  <c r="BI638" i="1"/>
  <c r="BI654" i="1"/>
  <c r="BI670" i="1"/>
  <c r="BH602" i="1"/>
  <c r="BI606" i="1"/>
  <c r="BI613" i="1"/>
  <c r="BH385" i="1"/>
  <c r="BH348" i="1"/>
  <c r="BH346" i="1"/>
  <c r="BH378" i="1"/>
  <c r="BH410" i="1"/>
  <c r="BH426" i="1"/>
  <c r="BI363" i="1"/>
  <c r="BI362" i="1"/>
  <c r="BH375" i="1"/>
  <c r="BH377" i="1"/>
  <c r="BH379" i="1"/>
  <c r="BH397" i="1"/>
  <c r="BH413" i="1"/>
  <c r="BH429" i="1"/>
  <c r="BH349" i="1"/>
  <c r="BI392" i="1"/>
  <c r="BI391" i="1"/>
  <c r="BI390" i="1"/>
  <c r="BI408" i="1"/>
  <c r="BI407" i="1"/>
  <c r="BI406" i="1"/>
  <c r="BI423" i="1"/>
  <c r="BI424" i="1"/>
  <c r="BI443" i="1"/>
  <c r="BH353" i="1"/>
  <c r="BI369" i="1"/>
  <c r="BI384" i="1"/>
  <c r="BH388" i="1"/>
  <c r="BH405" i="1"/>
  <c r="BH421" i="1"/>
  <c r="BH434" i="1"/>
  <c r="BI462" i="1"/>
  <c r="BI463" i="1"/>
  <c r="BH367" i="1"/>
  <c r="BI440" i="1"/>
  <c r="BH455" i="1"/>
  <c r="BH456" i="1"/>
  <c r="BH457" i="1"/>
  <c r="BH463" i="1"/>
  <c r="BH464" i="1"/>
  <c r="BH465" i="1"/>
  <c r="BI477" i="1"/>
  <c r="BI476" i="1"/>
  <c r="BH485" i="1"/>
  <c r="BI509" i="1"/>
  <c r="BI508" i="1"/>
  <c r="BH517" i="1"/>
  <c r="BI541" i="1"/>
  <c r="BI540" i="1"/>
  <c r="BH549" i="1"/>
  <c r="BI573" i="1"/>
  <c r="BI572" i="1"/>
  <c r="BH581" i="1"/>
  <c r="BI591" i="1"/>
  <c r="BI601" i="1"/>
  <c r="BI600" i="1"/>
  <c r="BI598" i="1"/>
  <c r="BI421" i="1"/>
  <c r="BH551" i="1"/>
  <c r="BH344" i="1"/>
  <c r="BH376" i="1"/>
  <c r="BH374" i="1"/>
  <c r="BH352" i="1"/>
  <c r="BH368" i="1"/>
  <c r="BI387" i="1"/>
  <c r="BI382" i="1"/>
  <c r="BI386" i="1"/>
  <c r="BH402" i="1"/>
  <c r="BH418" i="1"/>
  <c r="BH343" i="1"/>
  <c r="BH347" i="1"/>
  <c r="BH345" i="1"/>
  <c r="BH366" i="1"/>
  <c r="BI383" i="1"/>
  <c r="BI404" i="1"/>
  <c r="BI403" i="1"/>
  <c r="BI402" i="1"/>
  <c r="BI420" i="1"/>
  <c r="BI419" i="1"/>
  <c r="BI418" i="1"/>
  <c r="BH381" i="1"/>
  <c r="BH401" i="1"/>
  <c r="BH417" i="1"/>
  <c r="BH433" i="1"/>
  <c r="BI444" i="1"/>
  <c r="BI337" i="1"/>
  <c r="BI350" i="1"/>
  <c r="BI359" i="1"/>
  <c r="BH372" i="1"/>
  <c r="BH387" i="1"/>
  <c r="BI396" i="1"/>
  <c r="BI395" i="1"/>
  <c r="BI394" i="1"/>
  <c r="BI412" i="1"/>
  <c r="BI411" i="1"/>
  <c r="BI410" i="1"/>
  <c r="BI426" i="1"/>
  <c r="BI427" i="1"/>
  <c r="BI428" i="1"/>
  <c r="BI454" i="1"/>
  <c r="BI455" i="1"/>
  <c r="BH335" i="1"/>
  <c r="BI437" i="1"/>
  <c r="BH453" i="1"/>
  <c r="BH451" i="1"/>
  <c r="BH459" i="1"/>
  <c r="BH460" i="1"/>
  <c r="BH461" i="1"/>
  <c r="BH469" i="1"/>
  <c r="BI479" i="1"/>
  <c r="BI493" i="1"/>
  <c r="BI492" i="1"/>
  <c r="BH501" i="1"/>
  <c r="BI511" i="1"/>
  <c r="BI525" i="1"/>
  <c r="BI524" i="1"/>
  <c r="BH533" i="1"/>
  <c r="BI543" i="1"/>
  <c r="BI557" i="1"/>
  <c r="BI556" i="1"/>
  <c r="BH565" i="1"/>
  <c r="BI575" i="1"/>
  <c r="BI589" i="1"/>
  <c r="BI588" i="1"/>
  <c r="BI595" i="1"/>
  <c r="BI594" i="1"/>
  <c r="BH479" i="1"/>
  <c r="BH536" i="1"/>
  <c r="BH559" i="1"/>
  <c r="BH575" i="1"/>
  <c r="BI344" i="1"/>
  <c r="BI376" i="1"/>
  <c r="BH409" i="1"/>
  <c r="BI432" i="1"/>
  <c r="BI430" i="1"/>
  <c r="BI431" i="1"/>
  <c r="BH468" i="1"/>
  <c r="BH476" i="1"/>
  <c r="BH484" i="1"/>
  <c r="BH492" i="1"/>
  <c r="BH500" i="1"/>
  <c r="BH508" i="1"/>
  <c r="BH516" i="1"/>
  <c r="BH524" i="1"/>
  <c r="BH532" i="1"/>
  <c r="BH540" i="1"/>
  <c r="BH548" i="1"/>
  <c r="BH556" i="1"/>
  <c r="BH564" i="1"/>
  <c r="BH572" i="1"/>
  <c r="BH586" i="1"/>
  <c r="BI596" i="1"/>
  <c r="BI625" i="1"/>
  <c r="BI624" i="1"/>
  <c r="BI637" i="1"/>
  <c r="BI636" i="1"/>
  <c r="BI653" i="1"/>
  <c r="BI652" i="1"/>
  <c r="BH486" i="1"/>
  <c r="BH502" i="1"/>
  <c r="BH512" i="1"/>
  <c r="BH527" i="1"/>
  <c r="BI550" i="1"/>
  <c r="BI434" i="1"/>
  <c r="BI445" i="1"/>
  <c r="BI467" i="1"/>
  <c r="BI475" i="1"/>
  <c r="BI489" i="1"/>
  <c r="BI488" i="1"/>
  <c r="BH497" i="1"/>
  <c r="BI507" i="1"/>
  <c r="BI521" i="1"/>
  <c r="BI520" i="1"/>
  <c r="BH529" i="1"/>
  <c r="BI539" i="1"/>
  <c r="BI553" i="1"/>
  <c r="BI552" i="1"/>
  <c r="BH561" i="1"/>
  <c r="BI571" i="1"/>
  <c r="BI585" i="1"/>
  <c r="BI584" i="1"/>
  <c r="BH600" i="1"/>
  <c r="BH610" i="1"/>
  <c r="BH609" i="1"/>
  <c r="BI357" i="1"/>
  <c r="BI356" i="1"/>
  <c r="BI389" i="1"/>
  <c r="BI388" i="1"/>
  <c r="BI438" i="1"/>
  <c r="BH458" i="1"/>
  <c r="BH472" i="1"/>
  <c r="BI502" i="1"/>
  <c r="BH528" i="1"/>
  <c r="BH542" i="1"/>
  <c r="BH576" i="1"/>
  <c r="BH595" i="1"/>
  <c r="BI618" i="1"/>
  <c r="BI634" i="1"/>
  <c r="BI650" i="1"/>
  <c r="BI666" i="1"/>
  <c r="BH594" i="1"/>
  <c r="BH611" i="1"/>
  <c r="BI639" i="1"/>
  <c r="BI655" i="1"/>
  <c r="BI607" i="1"/>
  <c r="BI631" i="1"/>
  <c r="BI582" i="1"/>
  <c r="BI611" i="1"/>
  <c r="BH598" i="1"/>
  <c r="BI688" i="1"/>
  <c r="BI687" i="1"/>
  <c r="BI697" i="1"/>
  <c r="BH682" i="1"/>
  <c r="BH685" i="1"/>
  <c r="BH687" i="1"/>
  <c r="BH686" i="1"/>
  <c r="BI696" i="1"/>
  <c r="BI695" i="1"/>
  <c r="BH698" i="1"/>
  <c r="BI672" i="1"/>
  <c r="BI676" i="1"/>
  <c r="BI680" i="1"/>
  <c r="BI684" i="1"/>
  <c r="BI675" i="1"/>
  <c r="BI673" i="1"/>
  <c r="BI677" i="1"/>
  <c r="BI681" i="1"/>
  <c r="BI685" i="1"/>
  <c r="BI674" i="1"/>
  <c r="BI678" i="1"/>
  <c r="BI682" i="1"/>
  <c r="BI679" i="1"/>
  <c r="BI683" i="1"/>
  <c r="BI701" i="1"/>
  <c r="BH693" i="1"/>
  <c r="BI692" i="1"/>
  <c r="BI691" i="1"/>
  <c r="BI686" i="1"/>
  <c r="BH696" i="1"/>
  <c r="BH695" i="1"/>
  <c r="BI690" i="1"/>
  <c r="BI689" i="1"/>
  <c r="BH699" i="1"/>
  <c r="BH692" i="1"/>
  <c r="BH680" i="1"/>
  <c r="BH688" i="1"/>
  <c r="BH690" i="1"/>
  <c r="BH689" i="1"/>
  <c r="BI700" i="1"/>
  <c r="BI699" i="1"/>
  <c r="H408" i="1"/>
  <c r="H404" i="1"/>
  <c r="H400" i="1"/>
  <c r="H396" i="1"/>
  <c r="H392" i="1"/>
  <c r="H388" i="1"/>
  <c r="H384" i="1"/>
  <c r="H380" i="1"/>
  <c r="H376" i="1"/>
  <c r="H372" i="1"/>
  <c r="H368" i="1"/>
  <c r="H364" i="1"/>
  <c r="H360" i="1"/>
  <c r="H356" i="1"/>
  <c r="H352" i="1"/>
  <c r="H348" i="1"/>
  <c r="H344" i="1"/>
  <c r="H340" i="1"/>
  <c r="CK797" i="1"/>
  <c r="CS797" i="1" s="1"/>
  <c r="CK793" i="1"/>
  <c r="CS793" i="1" s="1"/>
  <c r="CL799" i="1"/>
  <c r="CT799" i="1" s="1"/>
  <c r="CK789" i="1"/>
  <c r="CS789" i="1" s="1"/>
  <c r="H799" i="1"/>
  <c r="CL795" i="1"/>
  <c r="CT795" i="1" s="1"/>
  <c r="CK785" i="1"/>
  <c r="CS785" i="1" s="1"/>
  <c r="H795" i="1"/>
  <c r="CL791" i="1"/>
  <c r="CT791" i="1" s="1"/>
  <c r="CK781" i="1"/>
  <c r="CS781" i="1" s="1"/>
  <c r="H791" i="1"/>
  <c r="CL787" i="1"/>
  <c r="CT787" i="1" s="1"/>
  <c r="CK777" i="1"/>
  <c r="CS777" i="1" s="1"/>
  <c r="H787" i="1"/>
  <c r="CL783" i="1"/>
  <c r="CT783" i="1" s="1"/>
  <c r="CK773" i="1"/>
  <c r="CS773" i="1" s="1"/>
  <c r="H783" i="1"/>
  <c r="CL779" i="1"/>
  <c r="CT779" i="1" s="1"/>
  <c r="CK769" i="1"/>
  <c r="CS769" i="1" s="1"/>
  <c r="H779" i="1"/>
  <c r="CL775" i="1"/>
  <c r="CT775" i="1" s="1"/>
  <c r="CK765" i="1"/>
  <c r="CS765" i="1" s="1"/>
  <c r="H775" i="1"/>
  <c r="CL771" i="1"/>
  <c r="CT771" i="1" s="1"/>
  <c r="CK761" i="1"/>
  <c r="CS761" i="1" s="1"/>
  <c r="H771" i="1"/>
  <c r="CM797" i="1"/>
  <c r="CU797" i="1" s="1"/>
  <c r="CL767" i="1"/>
  <c r="CT767" i="1" s="1"/>
  <c r="CK757" i="1"/>
  <c r="CS757" i="1" s="1"/>
  <c r="H767" i="1"/>
  <c r="I797" i="1"/>
  <c r="CM793" i="1"/>
  <c r="CU793" i="1" s="1"/>
  <c r="CL763" i="1"/>
  <c r="CT763" i="1" s="1"/>
  <c r="CK753" i="1"/>
  <c r="CS753" i="1" s="1"/>
  <c r="H763" i="1"/>
  <c r="I793" i="1"/>
  <c r="CM789" i="1"/>
  <c r="CU789" i="1" s="1"/>
  <c r="CL759" i="1"/>
  <c r="CT759" i="1" s="1"/>
  <c r="CK749" i="1"/>
  <c r="CS749" i="1" s="1"/>
  <c r="H759" i="1"/>
  <c r="I789" i="1"/>
  <c r="CM785" i="1"/>
  <c r="CU785" i="1" s="1"/>
  <c r="CL755" i="1"/>
  <c r="CT755" i="1" s="1"/>
  <c r="CK745" i="1"/>
  <c r="CS745" i="1" s="1"/>
  <c r="H755" i="1"/>
  <c r="I785" i="1"/>
  <c r="CM781" i="1"/>
  <c r="CU781" i="1" s="1"/>
  <c r="CL751" i="1"/>
  <c r="CT751" i="1" s="1"/>
  <c r="CK741" i="1"/>
  <c r="CS741" i="1" s="1"/>
  <c r="H751" i="1"/>
  <c r="I781" i="1"/>
  <c r="CM777" i="1"/>
  <c r="CU777" i="1" s="1"/>
  <c r="CL747" i="1"/>
  <c r="CT747" i="1" s="1"/>
  <c r="CK737" i="1"/>
  <c r="CS737" i="1" s="1"/>
  <c r="H747" i="1"/>
  <c r="I777" i="1"/>
  <c r="CM773" i="1"/>
  <c r="CU773" i="1" s="1"/>
  <c r="CL743" i="1"/>
  <c r="CT743" i="1" s="1"/>
  <c r="CK733" i="1"/>
  <c r="CS733" i="1" s="1"/>
  <c r="H743" i="1"/>
  <c r="I773" i="1"/>
  <c r="CM769" i="1"/>
  <c r="CU769" i="1" s="1"/>
  <c r="CK729" i="1"/>
  <c r="CS729" i="1" s="1"/>
  <c r="CL739" i="1"/>
  <c r="CT739" i="1" s="1"/>
  <c r="H739" i="1"/>
  <c r="I769" i="1"/>
  <c r="CK725" i="1"/>
  <c r="CS725" i="1" s="1"/>
  <c r="CM765" i="1"/>
  <c r="CU765" i="1" s="1"/>
  <c r="CL735" i="1"/>
  <c r="CT735" i="1" s="1"/>
  <c r="H735" i="1"/>
  <c r="I765" i="1"/>
  <c r="CK721" i="1"/>
  <c r="CS721" i="1" s="1"/>
  <c r="CL731" i="1"/>
  <c r="CT731" i="1" s="1"/>
  <c r="CM761" i="1"/>
  <c r="CU761" i="1" s="1"/>
  <c r="H731" i="1"/>
  <c r="I761" i="1"/>
  <c r="CL727" i="1"/>
  <c r="CT727" i="1" s="1"/>
  <c r="CM757" i="1"/>
  <c r="CU757" i="1" s="1"/>
  <c r="CK717" i="1"/>
  <c r="CS717" i="1" s="1"/>
  <c r="H727" i="1"/>
  <c r="I757" i="1"/>
  <c r="CM753" i="1"/>
  <c r="CU753" i="1" s="1"/>
  <c r="CK713" i="1"/>
  <c r="CS713" i="1" s="1"/>
  <c r="CL723" i="1"/>
  <c r="CT723" i="1" s="1"/>
  <c r="H723" i="1"/>
  <c r="I753" i="1"/>
  <c r="CN799" i="1"/>
  <c r="CV799" i="1" s="1"/>
  <c r="CK709" i="1"/>
  <c r="CS709" i="1" s="1"/>
  <c r="CM749" i="1"/>
  <c r="CU749" i="1" s="1"/>
  <c r="CL719" i="1"/>
  <c r="CT719" i="1" s="1"/>
  <c r="H719" i="1"/>
  <c r="I749" i="1"/>
  <c r="CK705" i="1"/>
  <c r="CS705" i="1" s="1"/>
  <c r="CN795" i="1"/>
  <c r="CV795" i="1" s="1"/>
  <c r="CL715" i="1"/>
  <c r="CT715" i="1" s="1"/>
  <c r="CM745" i="1"/>
  <c r="CU745" i="1" s="1"/>
  <c r="H715" i="1"/>
  <c r="I745" i="1"/>
  <c r="CL711" i="1"/>
  <c r="CT711" i="1" s="1"/>
  <c r="CN791" i="1"/>
  <c r="CV791" i="1" s="1"/>
  <c r="CM741" i="1"/>
  <c r="CU741" i="1" s="1"/>
  <c r="CK701" i="1"/>
  <c r="CS701" i="1" s="1"/>
  <c r="H711" i="1"/>
  <c r="I741" i="1"/>
  <c r="CN787" i="1"/>
  <c r="CV787" i="1" s="1"/>
  <c r="CM737" i="1"/>
  <c r="CU737" i="1" s="1"/>
  <c r="CK697" i="1"/>
  <c r="CS697" i="1" s="1"/>
  <c r="CL707" i="1"/>
  <c r="CT707" i="1" s="1"/>
  <c r="H707" i="1"/>
  <c r="I737" i="1"/>
  <c r="CN783" i="1"/>
  <c r="CV783" i="1" s="1"/>
  <c r="CK693" i="1"/>
  <c r="CS693" i="1" s="1"/>
  <c r="CM733" i="1"/>
  <c r="CU733" i="1" s="1"/>
  <c r="CL703" i="1"/>
  <c r="CT703" i="1" s="1"/>
  <c r="H703" i="1"/>
  <c r="I733" i="1"/>
  <c r="CK689" i="1"/>
  <c r="CS689" i="1" s="1"/>
  <c r="CN779" i="1"/>
  <c r="CV779" i="1" s="1"/>
  <c r="CL699" i="1"/>
  <c r="CT699" i="1" s="1"/>
  <c r="CM729" i="1"/>
  <c r="CU729" i="1" s="1"/>
  <c r="H699" i="1"/>
  <c r="I729" i="1"/>
  <c r="CL695" i="1"/>
  <c r="CT695" i="1" s="1"/>
  <c r="CN775" i="1"/>
  <c r="CV775" i="1" s="1"/>
  <c r="CM725" i="1"/>
  <c r="CU725" i="1" s="1"/>
  <c r="CK685" i="1"/>
  <c r="CS685" i="1" s="1"/>
  <c r="H695" i="1"/>
  <c r="I725" i="1"/>
  <c r="CN771" i="1"/>
  <c r="CV771" i="1" s="1"/>
  <c r="CL691" i="1"/>
  <c r="CT691" i="1" s="1"/>
  <c r="CM721" i="1"/>
  <c r="CU721" i="1" s="1"/>
  <c r="CK681" i="1"/>
  <c r="CS681" i="1" s="1"/>
  <c r="H691" i="1"/>
  <c r="I721" i="1"/>
  <c r="CM717" i="1"/>
  <c r="CU717" i="1" s="1"/>
  <c r="CN767" i="1"/>
  <c r="CV767" i="1" s="1"/>
  <c r="CK677" i="1"/>
  <c r="CS677" i="1" s="1"/>
  <c r="CL687" i="1"/>
  <c r="CT687" i="1" s="1"/>
  <c r="H687" i="1"/>
  <c r="I717" i="1"/>
  <c r="CN763" i="1"/>
  <c r="CV763" i="1" s="1"/>
  <c r="CK673" i="1"/>
  <c r="CS673" i="1" s="1"/>
  <c r="CL683" i="1"/>
  <c r="CT683" i="1" s="1"/>
  <c r="CM713" i="1"/>
  <c r="CU713" i="1" s="1"/>
  <c r="H683" i="1"/>
  <c r="I713" i="1"/>
  <c r="CL679" i="1"/>
  <c r="CT679" i="1" s="1"/>
  <c r="CN759" i="1"/>
  <c r="CV759" i="1" s="1"/>
  <c r="CK669" i="1"/>
  <c r="CS669" i="1" s="1"/>
  <c r="CM709" i="1"/>
  <c r="CU709" i="1" s="1"/>
  <c r="H679" i="1"/>
  <c r="I709" i="1"/>
  <c r="CL675" i="1"/>
  <c r="CT675" i="1" s="1"/>
  <c r="CN755" i="1"/>
  <c r="CV755" i="1" s="1"/>
  <c r="CK665" i="1"/>
  <c r="CS665" i="1" s="1"/>
  <c r="CM705" i="1"/>
  <c r="CU705" i="1" s="1"/>
  <c r="H675" i="1"/>
  <c r="I705" i="1"/>
  <c r="CM701" i="1"/>
  <c r="CU701" i="1" s="1"/>
  <c r="CN751" i="1"/>
  <c r="CV751" i="1" s="1"/>
  <c r="CL671" i="1"/>
  <c r="CT671" i="1" s="1"/>
  <c r="CK661" i="1"/>
  <c r="CS661" i="1" s="1"/>
  <c r="H671" i="1"/>
  <c r="I701" i="1"/>
  <c r="CL667" i="1"/>
  <c r="CT667" i="1" s="1"/>
  <c r="CN747" i="1"/>
  <c r="CV747" i="1" s="1"/>
  <c r="CK657" i="1"/>
  <c r="CS657" i="1" s="1"/>
  <c r="CM697" i="1"/>
  <c r="CU697" i="1" s="1"/>
  <c r="H667" i="1"/>
  <c r="I697" i="1"/>
  <c r="CN743" i="1"/>
  <c r="CV743" i="1" s="1"/>
  <c r="CK653" i="1"/>
  <c r="CS653" i="1" s="1"/>
  <c r="CL663" i="1"/>
  <c r="CT663" i="1" s="1"/>
  <c r="CM693" i="1"/>
  <c r="CU693" i="1" s="1"/>
  <c r="H663" i="1"/>
  <c r="I693" i="1"/>
  <c r="CL659" i="1"/>
  <c r="CT659" i="1" s="1"/>
  <c r="CN739" i="1"/>
  <c r="CV739" i="1" s="1"/>
  <c r="CK649" i="1"/>
  <c r="CS649" i="1" s="1"/>
  <c r="CM689" i="1"/>
  <c r="CU689" i="1" s="1"/>
  <c r="H659" i="1"/>
  <c r="I689" i="1"/>
  <c r="CM685" i="1"/>
  <c r="CU685" i="1" s="1"/>
  <c r="CN735" i="1"/>
  <c r="CV735" i="1" s="1"/>
  <c r="CL655" i="1"/>
  <c r="CT655" i="1" s="1"/>
  <c r="CK645" i="1"/>
  <c r="CS645" i="1" s="1"/>
  <c r="H655" i="1"/>
  <c r="I685" i="1"/>
  <c r="CN731" i="1"/>
  <c r="CV731" i="1" s="1"/>
  <c r="CL651" i="1"/>
  <c r="CT651" i="1" s="1"/>
  <c r="CK641" i="1"/>
  <c r="CS641" i="1" s="1"/>
  <c r="CM681" i="1"/>
  <c r="CU681" i="1" s="1"/>
  <c r="H651" i="1"/>
  <c r="I681" i="1"/>
  <c r="CN727" i="1"/>
  <c r="CV727" i="1" s="1"/>
  <c r="CK637" i="1"/>
  <c r="CS637" i="1" s="1"/>
  <c r="CL647" i="1"/>
  <c r="CT647" i="1" s="1"/>
  <c r="CM677" i="1"/>
  <c r="CU677" i="1" s="1"/>
  <c r="H647" i="1"/>
  <c r="I677" i="1"/>
  <c r="CN723" i="1"/>
  <c r="CV723" i="1" s="1"/>
  <c r="CM673" i="1"/>
  <c r="CU673" i="1" s="1"/>
  <c r="CL643" i="1"/>
  <c r="CT643" i="1" s="1"/>
  <c r="CK633" i="1"/>
  <c r="CS633" i="1" s="1"/>
  <c r="H643" i="1"/>
  <c r="I673" i="1"/>
  <c r="CN719" i="1"/>
  <c r="CV719" i="1" s="1"/>
  <c r="CM669" i="1"/>
  <c r="CU669" i="1" s="1"/>
  <c r="CK629" i="1"/>
  <c r="CS629" i="1" s="1"/>
  <c r="CL639" i="1"/>
  <c r="CT639" i="1" s="1"/>
  <c r="H639" i="1"/>
  <c r="I669" i="1"/>
  <c r="CN715" i="1"/>
  <c r="CV715" i="1" s="1"/>
  <c r="CM665" i="1"/>
  <c r="CU665" i="1" s="1"/>
  <c r="CL635" i="1"/>
  <c r="CT635" i="1" s="1"/>
  <c r="CK625" i="1"/>
  <c r="CS625" i="1" s="1"/>
  <c r="H635" i="1"/>
  <c r="I665" i="1"/>
  <c r="CN711" i="1"/>
  <c r="CV711" i="1" s="1"/>
  <c r="CM661" i="1"/>
  <c r="CU661" i="1" s="1"/>
  <c r="CL631" i="1"/>
  <c r="CT631" i="1" s="1"/>
  <c r="CK621" i="1"/>
  <c r="CS621" i="1" s="1"/>
  <c r="H631" i="1"/>
  <c r="I661" i="1"/>
  <c r="CN707" i="1"/>
  <c r="CV707" i="1" s="1"/>
  <c r="CM657" i="1"/>
  <c r="CU657" i="1" s="1"/>
  <c r="CL627" i="1"/>
  <c r="CT627" i="1" s="1"/>
  <c r="CK617" i="1"/>
  <c r="CS617" i="1" s="1"/>
  <c r="H627" i="1"/>
  <c r="I657" i="1"/>
  <c r="CN703" i="1"/>
  <c r="CV703" i="1" s="1"/>
  <c r="CM653" i="1"/>
  <c r="CU653" i="1" s="1"/>
  <c r="CL623" i="1"/>
  <c r="CT623" i="1" s="1"/>
  <c r="CK613" i="1"/>
  <c r="CS613" i="1" s="1"/>
  <c r="H623" i="1"/>
  <c r="I653" i="1"/>
  <c r="CN699" i="1"/>
  <c r="CV699" i="1" s="1"/>
  <c r="CM649" i="1"/>
  <c r="CU649" i="1" s="1"/>
  <c r="CL619" i="1"/>
  <c r="CT619" i="1" s="1"/>
  <c r="CK609" i="1"/>
  <c r="CS609" i="1" s="1"/>
  <c r="CO799" i="1"/>
  <c r="CW799" i="1" s="1"/>
  <c r="H619" i="1"/>
  <c r="I649" i="1"/>
  <c r="CN695" i="1"/>
  <c r="CV695" i="1" s="1"/>
  <c r="CM645" i="1"/>
  <c r="CU645" i="1" s="1"/>
  <c r="CK605" i="1"/>
  <c r="CS605" i="1" s="1"/>
  <c r="CO795" i="1"/>
  <c r="CW795" i="1" s="1"/>
  <c r="CL615" i="1"/>
  <c r="CT615" i="1" s="1"/>
  <c r="H615" i="1"/>
  <c r="I645" i="1"/>
  <c r="CN691" i="1"/>
  <c r="CV691" i="1" s="1"/>
  <c r="CM641" i="1"/>
  <c r="CU641" i="1" s="1"/>
  <c r="CK601" i="1"/>
  <c r="CS601" i="1" s="1"/>
  <c r="CL611" i="1"/>
  <c r="CT611" i="1" s="1"/>
  <c r="CO791" i="1"/>
  <c r="CW791" i="1" s="1"/>
  <c r="H611" i="1"/>
  <c r="I641" i="1"/>
  <c r="CN687" i="1"/>
  <c r="CV687" i="1" s="1"/>
  <c r="CM637" i="1"/>
  <c r="CU637" i="1" s="1"/>
  <c r="CL607" i="1"/>
  <c r="CT607" i="1" s="1"/>
  <c r="CK597" i="1"/>
  <c r="CS597" i="1" s="1"/>
  <c r="CO787" i="1"/>
  <c r="CW787" i="1" s="1"/>
  <c r="H607" i="1"/>
  <c r="I637" i="1"/>
  <c r="CN683" i="1"/>
  <c r="CV683" i="1" s="1"/>
  <c r="CM633" i="1"/>
  <c r="CU633" i="1" s="1"/>
  <c r="CK593" i="1"/>
  <c r="CS593" i="1" s="1"/>
  <c r="CL603" i="1"/>
  <c r="CT603" i="1" s="1"/>
  <c r="CO783" i="1"/>
  <c r="CW783" i="1" s="1"/>
  <c r="H603" i="1"/>
  <c r="I633" i="1"/>
  <c r="CN679" i="1"/>
  <c r="CV679" i="1" s="1"/>
  <c r="CM629" i="1"/>
  <c r="CU629" i="1" s="1"/>
  <c r="CL599" i="1"/>
  <c r="CT599" i="1" s="1"/>
  <c r="CO779" i="1"/>
  <c r="CW779" i="1" s="1"/>
  <c r="CK589" i="1"/>
  <c r="CS589" i="1" s="1"/>
  <c r="H599" i="1"/>
  <c r="I629" i="1"/>
  <c r="CN675" i="1"/>
  <c r="CV675" i="1" s="1"/>
  <c r="CM625" i="1"/>
  <c r="CU625" i="1" s="1"/>
  <c r="CL595" i="1"/>
  <c r="CT595" i="1" s="1"/>
  <c r="CK585" i="1"/>
  <c r="CS585" i="1" s="1"/>
  <c r="CO775" i="1"/>
  <c r="CW775" i="1" s="1"/>
  <c r="H595" i="1"/>
  <c r="I625" i="1"/>
  <c r="CN671" i="1"/>
  <c r="CV671" i="1" s="1"/>
  <c r="CM621" i="1"/>
  <c r="CU621" i="1" s="1"/>
  <c r="CL591" i="1"/>
  <c r="CT591" i="1" s="1"/>
  <c r="CO771" i="1"/>
  <c r="CW771" i="1" s="1"/>
  <c r="CK581" i="1"/>
  <c r="CS581" i="1" s="1"/>
  <c r="H591" i="1"/>
  <c r="I621" i="1"/>
  <c r="CN667" i="1"/>
  <c r="CV667" i="1" s="1"/>
  <c r="CM617" i="1"/>
  <c r="CU617" i="1" s="1"/>
  <c r="CL587" i="1"/>
  <c r="CT587" i="1" s="1"/>
  <c r="CK577" i="1"/>
  <c r="CS577" i="1" s="1"/>
  <c r="CO767" i="1"/>
  <c r="CW767" i="1" s="1"/>
  <c r="H587" i="1"/>
  <c r="I617" i="1"/>
  <c r="CN663" i="1"/>
  <c r="CV663" i="1" s="1"/>
  <c r="CM613" i="1"/>
  <c r="CU613" i="1" s="1"/>
  <c r="CL583" i="1"/>
  <c r="CT583" i="1" s="1"/>
  <c r="CK573" i="1"/>
  <c r="CS573" i="1" s="1"/>
  <c r="CO763" i="1"/>
  <c r="CW763" i="1" s="1"/>
  <c r="H583" i="1"/>
  <c r="I613" i="1"/>
  <c r="CN659" i="1"/>
  <c r="CV659" i="1" s="1"/>
  <c r="CM609" i="1"/>
  <c r="CU609" i="1" s="1"/>
  <c r="CL579" i="1"/>
  <c r="CT579" i="1" s="1"/>
  <c r="CK569" i="1"/>
  <c r="CS569" i="1" s="1"/>
  <c r="CO759" i="1"/>
  <c r="CW759" i="1" s="1"/>
  <c r="H579" i="1"/>
  <c r="I609" i="1"/>
  <c r="CN655" i="1"/>
  <c r="CV655" i="1" s="1"/>
  <c r="CM605" i="1"/>
  <c r="CU605" i="1" s="1"/>
  <c r="CL575" i="1"/>
  <c r="CT575" i="1" s="1"/>
  <c r="CK565" i="1"/>
  <c r="CS565" i="1" s="1"/>
  <c r="CO755" i="1"/>
  <c r="CW755" i="1" s="1"/>
  <c r="H575" i="1"/>
  <c r="I605" i="1"/>
  <c r="CN651" i="1"/>
  <c r="CV651" i="1" s="1"/>
  <c r="CM601" i="1"/>
  <c r="CU601" i="1" s="1"/>
  <c r="CL571" i="1"/>
  <c r="CT571" i="1" s="1"/>
  <c r="CK561" i="1"/>
  <c r="CS561" i="1" s="1"/>
  <c r="CO751" i="1"/>
  <c r="CW751" i="1" s="1"/>
  <c r="H571" i="1"/>
  <c r="I601" i="1"/>
  <c r="CM597" i="1"/>
  <c r="CU597" i="1" s="1"/>
  <c r="CN647" i="1"/>
  <c r="CV647" i="1" s="1"/>
  <c r="CL567" i="1"/>
  <c r="CT567" i="1" s="1"/>
  <c r="CK557" i="1"/>
  <c r="CS557" i="1" s="1"/>
  <c r="CO747" i="1"/>
  <c r="CW747" i="1" s="1"/>
  <c r="H567" i="1"/>
  <c r="I597" i="1"/>
  <c r="CM593" i="1"/>
  <c r="CU593" i="1" s="1"/>
  <c r="CN643" i="1"/>
  <c r="CV643" i="1" s="1"/>
  <c r="CL563" i="1"/>
  <c r="CT563" i="1" s="1"/>
  <c r="CK553" i="1"/>
  <c r="CS553" i="1" s="1"/>
  <c r="CO743" i="1"/>
  <c r="CW743" i="1" s="1"/>
  <c r="H563" i="1"/>
  <c r="I593" i="1"/>
  <c r="CM589" i="1"/>
  <c r="CU589" i="1" s="1"/>
  <c r="CN639" i="1"/>
  <c r="CV639" i="1" s="1"/>
  <c r="CL559" i="1"/>
  <c r="CT559" i="1" s="1"/>
  <c r="CK549" i="1"/>
  <c r="CS549" i="1" s="1"/>
  <c r="CO739" i="1"/>
  <c r="CW739" i="1" s="1"/>
  <c r="H559" i="1"/>
  <c r="I589" i="1"/>
  <c r="CM585" i="1"/>
  <c r="CU585" i="1" s="1"/>
  <c r="CN635" i="1"/>
  <c r="CV635" i="1" s="1"/>
  <c r="CL555" i="1"/>
  <c r="CT555" i="1" s="1"/>
  <c r="CK545" i="1"/>
  <c r="CS545" i="1" s="1"/>
  <c r="CO735" i="1"/>
  <c r="CW735" i="1" s="1"/>
  <c r="H555" i="1"/>
  <c r="I585" i="1"/>
  <c r="CM581" i="1"/>
  <c r="CU581" i="1" s="1"/>
  <c r="CN631" i="1"/>
  <c r="CV631" i="1" s="1"/>
  <c r="CL551" i="1"/>
  <c r="CT551" i="1" s="1"/>
  <c r="CK541" i="1"/>
  <c r="CS541" i="1" s="1"/>
  <c r="CO731" i="1"/>
  <c r="CW731" i="1" s="1"/>
  <c r="H551" i="1"/>
  <c r="I581" i="1"/>
  <c r="CM577" i="1"/>
  <c r="CU577" i="1" s="1"/>
  <c r="CN627" i="1"/>
  <c r="CV627" i="1" s="1"/>
  <c r="CL547" i="1"/>
  <c r="CT547" i="1" s="1"/>
  <c r="CK537" i="1"/>
  <c r="CS537" i="1" s="1"/>
  <c r="CO727" i="1"/>
  <c r="CW727" i="1" s="1"/>
  <c r="H547" i="1"/>
  <c r="I577" i="1"/>
  <c r="CM573" i="1"/>
  <c r="CU573" i="1" s="1"/>
  <c r="CN623" i="1"/>
  <c r="CV623" i="1" s="1"/>
  <c r="CL543" i="1"/>
  <c r="CT543" i="1" s="1"/>
  <c r="CK533" i="1"/>
  <c r="CS533" i="1" s="1"/>
  <c r="CO723" i="1"/>
  <c r="CW723" i="1" s="1"/>
  <c r="H543" i="1"/>
  <c r="I573" i="1"/>
  <c r="CM569" i="1"/>
  <c r="CU569" i="1" s="1"/>
  <c r="CN619" i="1"/>
  <c r="CV619" i="1" s="1"/>
  <c r="CL539" i="1"/>
  <c r="CT539" i="1" s="1"/>
  <c r="CK529" i="1"/>
  <c r="CS529" i="1" s="1"/>
  <c r="CO719" i="1"/>
  <c r="CW719" i="1" s="1"/>
  <c r="H539" i="1"/>
  <c r="I569" i="1"/>
  <c r="CM565" i="1"/>
  <c r="CU565" i="1" s="1"/>
  <c r="CN615" i="1"/>
  <c r="CV615" i="1" s="1"/>
  <c r="CL535" i="1"/>
  <c r="CT535" i="1" s="1"/>
  <c r="CK525" i="1"/>
  <c r="CS525" i="1" s="1"/>
  <c r="CO715" i="1"/>
  <c r="CW715" i="1" s="1"/>
  <c r="H535" i="1"/>
  <c r="I565" i="1"/>
  <c r="CM561" i="1"/>
  <c r="CU561" i="1" s="1"/>
  <c r="CN611" i="1"/>
  <c r="CV611" i="1" s="1"/>
  <c r="CL531" i="1"/>
  <c r="CT531" i="1" s="1"/>
  <c r="CK521" i="1"/>
  <c r="CS521" i="1" s="1"/>
  <c r="CO711" i="1"/>
  <c r="CW711" i="1" s="1"/>
  <c r="H531" i="1"/>
  <c r="I561" i="1"/>
  <c r="CM557" i="1"/>
  <c r="CU557" i="1" s="1"/>
  <c r="CN607" i="1"/>
  <c r="CV607" i="1" s="1"/>
  <c r="CL527" i="1"/>
  <c r="CT527" i="1" s="1"/>
  <c r="CK517" i="1"/>
  <c r="CS517" i="1" s="1"/>
  <c r="CO707" i="1"/>
  <c r="CW707" i="1" s="1"/>
  <c r="H527" i="1"/>
  <c r="I557" i="1"/>
  <c r="CM553" i="1"/>
  <c r="CU553" i="1" s="1"/>
  <c r="CN603" i="1"/>
  <c r="CV603" i="1" s="1"/>
  <c r="CL523" i="1"/>
  <c r="CT523" i="1" s="1"/>
  <c r="CK513" i="1"/>
  <c r="CS513" i="1" s="1"/>
  <c r="CO703" i="1"/>
  <c r="CW703" i="1" s="1"/>
  <c r="H523" i="1"/>
  <c r="I553" i="1"/>
  <c r="CM549" i="1"/>
  <c r="CU549" i="1" s="1"/>
  <c r="CN599" i="1"/>
  <c r="CV599" i="1" s="1"/>
  <c r="CL519" i="1"/>
  <c r="CT519" i="1" s="1"/>
  <c r="CK509" i="1"/>
  <c r="CS509" i="1" s="1"/>
  <c r="CO699" i="1"/>
  <c r="CW699" i="1" s="1"/>
  <c r="H519" i="1"/>
  <c r="I549" i="1"/>
  <c r="CM545" i="1"/>
  <c r="CU545" i="1" s="1"/>
  <c r="CN595" i="1"/>
  <c r="CV595" i="1" s="1"/>
  <c r="CL515" i="1"/>
  <c r="CT515" i="1" s="1"/>
  <c r="CK505" i="1"/>
  <c r="CS505" i="1" s="1"/>
  <c r="CO695" i="1"/>
  <c r="CW695" i="1" s="1"/>
  <c r="H515" i="1"/>
  <c r="I545" i="1"/>
  <c r="CM541" i="1"/>
  <c r="CU541" i="1" s="1"/>
  <c r="CN591" i="1"/>
  <c r="CV591" i="1" s="1"/>
  <c r="CL511" i="1"/>
  <c r="CT511" i="1" s="1"/>
  <c r="CK501" i="1"/>
  <c r="CS501" i="1" s="1"/>
  <c r="CO691" i="1"/>
  <c r="CW691" i="1" s="1"/>
  <c r="H511" i="1"/>
  <c r="I541" i="1"/>
  <c r="CM537" i="1"/>
  <c r="CU537" i="1" s="1"/>
  <c r="CN587" i="1"/>
  <c r="CV587" i="1" s="1"/>
  <c r="CL507" i="1"/>
  <c r="CT507" i="1" s="1"/>
  <c r="CK497" i="1"/>
  <c r="CS497" i="1" s="1"/>
  <c r="CO687" i="1"/>
  <c r="CW687" i="1" s="1"/>
  <c r="H507" i="1"/>
  <c r="I537" i="1"/>
  <c r="CM533" i="1"/>
  <c r="CU533" i="1" s="1"/>
  <c r="CN583" i="1"/>
  <c r="CV583" i="1" s="1"/>
  <c r="CL503" i="1"/>
  <c r="CT503" i="1" s="1"/>
  <c r="CK493" i="1"/>
  <c r="CS493" i="1" s="1"/>
  <c r="CO683" i="1"/>
  <c r="CW683" i="1" s="1"/>
  <c r="H503" i="1"/>
  <c r="I533" i="1"/>
  <c r="CM529" i="1"/>
  <c r="CU529" i="1" s="1"/>
  <c r="CN579" i="1"/>
  <c r="CV579" i="1" s="1"/>
  <c r="CL499" i="1"/>
  <c r="CT499" i="1" s="1"/>
  <c r="CK489" i="1"/>
  <c r="CS489" i="1" s="1"/>
  <c r="CO679" i="1"/>
  <c r="CW679" i="1" s="1"/>
  <c r="H499" i="1"/>
  <c r="I529" i="1"/>
  <c r="CM525" i="1"/>
  <c r="CU525" i="1" s="1"/>
  <c r="CN575" i="1"/>
  <c r="CV575" i="1" s="1"/>
  <c r="CO675" i="1"/>
  <c r="CW675" i="1" s="1"/>
  <c r="CL495" i="1"/>
  <c r="CT495" i="1" s="1"/>
  <c r="CK485" i="1"/>
  <c r="CS485" i="1" s="1"/>
  <c r="H495" i="1"/>
  <c r="I525" i="1"/>
  <c r="CM521" i="1"/>
  <c r="CU521" i="1" s="1"/>
  <c r="CN571" i="1"/>
  <c r="CV571" i="1" s="1"/>
  <c r="CO671" i="1"/>
  <c r="CW671" i="1" s="1"/>
  <c r="CL491" i="1"/>
  <c r="CT491" i="1" s="1"/>
  <c r="CK481" i="1"/>
  <c r="CS481" i="1" s="1"/>
  <c r="H491" i="1"/>
  <c r="I521" i="1"/>
  <c r="CM517" i="1"/>
  <c r="CU517" i="1" s="1"/>
  <c r="CN567" i="1"/>
  <c r="CV567" i="1" s="1"/>
  <c r="CO667" i="1"/>
  <c r="CW667" i="1" s="1"/>
  <c r="CL487" i="1"/>
  <c r="CT487" i="1" s="1"/>
  <c r="CK477" i="1"/>
  <c r="CS477" i="1" s="1"/>
  <c r="H487" i="1"/>
  <c r="I517" i="1"/>
  <c r="CM513" i="1"/>
  <c r="CU513" i="1" s="1"/>
  <c r="CN563" i="1"/>
  <c r="CV563" i="1" s="1"/>
  <c r="CO663" i="1"/>
  <c r="CW663" i="1" s="1"/>
  <c r="CL483" i="1"/>
  <c r="CT483" i="1" s="1"/>
  <c r="CK473" i="1"/>
  <c r="CS473" i="1" s="1"/>
  <c r="H483" i="1"/>
  <c r="I513" i="1"/>
  <c r="CM509" i="1"/>
  <c r="CU509" i="1" s="1"/>
  <c r="CN559" i="1"/>
  <c r="CV559" i="1" s="1"/>
  <c r="CO659" i="1"/>
  <c r="CW659" i="1" s="1"/>
  <c r="CL479" i="1"/>
  <c r="CT479" i="1" s="1"/>
  <c r="CK469" i="1"/>
  <c r="CS469" i="1" s="1"/>
  <c r="H479" i="1"/>
  <c r="I509" i="1"/>
  <c r="CK465" i="1"/>
  <c r="CS465" i="1" s="1"/>
  <c r="CM505" i="1"/>
  <c r="CU505" i="1" s="1"/>
  <c r="CN555" i="1"/>
  <c r="CV555" i="1" s="1"/>
  <c r="CO655" i="1"/>
  <c r="CW655" i="1" s="1"/>
  <c r="CL475" i="1"/>
  <c r="CT475" i="1" s="1"/>
  <c r="H475" i="1"/>
  <c r="I505" i="1"/>
  <c r="CK461" i="1"/>
  <c r="CS461" i="1" s="1"/>
  <c r="CM501" i="1"/>
  <c r="CU501" i="1" s="1"/>
  <c r="CN551" i="1"/>
  <c r="CV551" i="1" s="1"/>
  <c r="CO651" i="1"/>
  <c r="CW651" i="1" s="1"/>
  <c r="CL471" i="1"/>
  <c r="CT471" i="1" s="1"/>
  <c r="H471" i="1"/>
  <c r="I501" i="1"/>
  <c r="CK457" i="1"/>
  <c r="CS457" i="1" s="1"/>
  <c r="CM497" i="1"/>
  <c r="CU497" i="1" s="1"/>
  <c r="CN547" i="1"/>
  <c r="CV547" i="1" s="1"/>
  <c r="CO647" i="1"/>
  <c r="CW647" i="1" s="1"/>
  <c r="CL467" i="1"/>
  <c r="CT467" i="1" s="1"/>
  <c r="H467" i="1"/>
  <c r="I497" i="1"/>
  <c r="CK453" i="1"/>
  <c r="CS453" i="1" s="1"/>
  <c r="CL463" i="1"/>
  <c r="CT463" i="1" s="1"/>
  <c r="CM493" i="1"/>
  <c r="CU493" i="1" s="1"/>
  <c r="CN543" i="1"/>
  <c r="CV543" i="1" s="1"/>
  <c r="CO643" i="1"/>
  <c r="CW643" i="1" s="1"/>
  <c r="H463" i="1"/>
  <c r="I493" i="1"/>
  <c r="CK449" i="1"/>
  <c r="CS449" i="1" s="1"/>
  <c r="CL459" i="1"/>
  <c r="CT459" i="1" s="1"/>
  <c r="CM489" i="1"/>
  <c r="CU489" i="1" s="1"/>
  <c r="CN539" i="1"/>
  <c r="CV539" i="1" s="1"/>
  <c r="CO639" i="1"/>
  <c r="CW639" i="1" s="1"/>
  <c r="H459" i="1"/>
  <c r="I489" i="1"/>
  <c r="CK445" i="1"/>
  <c r="CS445" i="1" s="1"/>
  <c r="CL455" i="1"/>
  <c r="CT455" i="1" s="1"/>
  <c r="CM485" i="1"/>
  <c r="CU485" i="1" s="1"/>
  <c r="CN535" i="1"/>
  <c r="CV535" i="1" s="1"/>
  <c r="CO635" i="1"/>
  <c r="CW635" i="1" s="1"/>
  <c r="H455" i="1"/>
  <c r="I485" i="1"/>
  <c r="CK441" i="1"/>
  <c r="CS441" i="1" s="1"/>
  <c r="CL451" i="1"/>
  <c r="CT451" i="1" s="1"/>
  <c r="CM481" i="1"/>
  <c r="CU481" i="1" s="1"/>
  <c r="CN531" i="1"/>
  <c r="CV531" i="1" s="1"/>
  <c r="CO631" i="1"/>
  <c r="CW631" i="1" s="1"/>
  <c r="H451" i="1"/>
  <c r="I481" i="1"/>
  <c r="CK437" i="1"/>
  <c r="CS437" i="1" s="1"/>
  <c r="CL447" i="1"/>
  <c r="CT447" i="1" s="1"/>
  <c r="CM477" i="1"/>
  <c r="CU477" i="1" s="1"/>
  <c r="CN527" i="1"/>
  <c r="CV527" i="1" s="1"/>
  <c r="CO627" i="1"/>
  <c r="CW627" i="1" s="1"/>
  <c r="H447" i="1"/>
  <c r="I477" i="1"/>
  <c r="CK433" i="1"/>
  <c r="CS433" i="1" s="1"/>
  <c r="CL443" i="1"/>
  <c r="CT443" i="1" s="1"/>
  <c r="CM473" i="1"/>
  <c r="CU473" i="1" s="1"/>
  <c r="CN523" i="1"/>
  <c r="CV523" i="1" s="1"/>
  <c r="CO623" i="1"/>
  <c r="CW623" i="1" s="1"/>
  <c r="H443" i="1"/>
  <c r="I473" i="1"/>
  <c r="CK429" i="1"/>
  <c r="CS429" i="1" s="1"/>
  <c r="CL439" i="1"/>
  <c r="CT439" i="1" s="1"/>
  <c r="CM469" i="1"/>
  <c r="CU469" i="1" s="1"/>
  <c r="CN519" i="1"/>
  <c r="CV519" i="1" s="1"/>
  <c r="CO619" i="1"/>
  <c r="CW619" i="1" s="1"/>
  <c r="H439" i="1"/>
  <c r="I469" i="1"/>
  <c r="CK425" i="1"/>
  <c r="CS425" i="1" s="1"/>
  <c r="CL435" i="1"/>
  <c r="CT435" i="1" s="1"/>
  <c r="CM465" i="1"/>
  <c r="CU465" i="1" s="1"/>
  <c r="CN515" i="1"/>
  <c r="CV515" i="1" s="1"/>
  <c r="CO615" i="1"/>
  <c r="CW615" i="1" s="1"/>
  <c r="H435" i="1"/>
  <c r="I465" i="1"/>
  <c r="CK421" i="1"/>
  <c r="CS421" i="1" s="1"/>
  <c r="CL431" i="1"/>
  <c r="CT431" i="1" s="1"/>
  <c r="CM461" i="1"/>
  <c r="CU461" i="1" s="1"/>
  <c r="CN511" i="1"/>
  <c r="CV511" i="1" s="1"/>
  <c r="CO611" i="1"/>
  <c r="CW611" i="1" s="1"/>
  <c r="H431" i="1"/>
  <c r="I461" i="1"/>
  <c r="CK417" i="1"/>
  <c r="CS417" i="1" s="1"/>
  <c r="CL427" i="1"/>
  <c r="CT427" i="1" s="1"/>
  <c r="CM457" i="1"/>
  <c r="CU457" i="1" s="1"/>
  <c r="CN507" i="1"/>
  <c r="CV507" i="1" s="1"/>
  <c r="CO607" i="1"/>
  <c r="CW607" i="1" s="1"/>
  <c r="H427" i="1"/>
  <c r="I457" i="1"/>
  <c r="CK413" i="1"/>
  <c r="CS413" i="1" s="1"/>
  <c r="CL423" i="1"/>
  <c r="CT423" i="1" s="1"/>
  <c r="CM453" i="1"/>
  <c r="CU453" i="1" s="1"/>
  <c r="CN503" i="1"/>
  <c r="CV503" i="1" s="1"/>
  <c r="CO603" i="1"/>
  <c r="CW603" i="1" s="1"/>
  <c r="H423" i="1"/>
  <c r="I453" i="1"/>
  <c r="CK409" i="1"/>
  <c r="CS409" i="1" s="1"/>
  <c r="CL419" i="1"/>
  <c r="CT419" i="1" s="1"/>
  <c r="CM449" i="1"/>
  <c r="CU449" i="1" s="1"/>
  <c r="CN499" i="1"/>
  <c r="CV499" i="1" s="1"/>
  <c r="CP799" i="1"/>
  <c r="CX799" i="1" s="1"/>
  <c r="CO599" i="1"/>
  <c r="CW599" i="1" s="1"/>
  <c r="H419" i="1"/>
  <c r="I449" i="1"/>
  <c r="CK405" i="1"/>
  <c r="CS405" i="1" s="1"/>
  <c r="CL415" i="1"/>
  <c r="CT415" i="1" s="1"/>
  <c r="CM445" i="1"/>
  <c r="CU445" i="1" s="1"/>
  <c r="CN495" i="1"/>
  <c r="CV495" i="1" s="1"/>
  <c r="CO595" i="1"/>
  <c r="CW595" i="1" s="1"/>
  <c r="CP795" i="1"/>
  <c r="CX795" i="1" s="1"/>
  <c r="H415" i="1"/>
  <c r="I445" i="1"/>
  <c r="CK401" i="1"/>
  <c r="CS401" i="1" s="1"/>
  <c r="CL411" i="1"/>
  <c r="CT411" i="1" s="1"/>
  <c r="CM441" i="1"/>
  <c r="CU441" i="1" s="1"/>
  <c r="CN491" i="1"/>
  <c r="CV491" i="1" s="1"/>
  <c r="CO591" i="1"/>
  <c r="CW591" i="1" s="1"/>
  <c r="CP791" i="1"/>
  <c r="CX791" i="1" s="1"/>
  <c r="H411" i="1"/>
  <c r="I441" i="1"/>
  <c r="CL407" i="1"/>
  <c r="CT407" i="1" s="1"/>
  <c r="CM437" i="1"/>
  <c r="CU437" i="1" s="1"/>
  <c r="CK397" i="1"/>
  <c r="CS397" i="1" s="1"/>
  <c r="CN487" i="1"/>
  <c r="CV487" i="1" s="1"/>
  <c r="CO587" i="1"/>
  <c r="CW587" i="1" s="1"/>
  <c r="CP787" i="1"/>
  <c r="CX787" i="1" s="1"/>
  <c r="H407" i="1"/>
  <c r="I437" i="1"/>
  <c r="CL403" i="1"/>
  <c r="CT403" i="1" s="1"/>
  <c r="CM433" i="1"/>
  <c r="CU433" i="1" s="1"/>
  <c r="CN483" i="1"/>
  <c r="CV483" i="1" s="1"/>
  <c r="CK393" i="1"/>
  <c r="CS393" i="1" s="1"/>
  <c r="CO583" i="1"/>
  <c r="CW583" i="1" s="1"/>
  <c r="CP783" i="1"/>
  <c r="CX783" i="1" s="1"/>
  <c r="H403" i="1"/>
  <c r="I433" i="1"/>
  <c r="CM429" i="1"/>
  <c r="CU429" i="1" s="1"/>
  <c r="CK389" i="1"/>
  <c r="CS389" i="1" s="1"/>
  <c r="CN479" i="1"/>
  <c r="CV479" i="1" s="1"/>
  <c r="CL399" i="1"/>
  <c r="CT399" i="1" s="1"/>
  <c r="CO579" i="1"/>
  <c r="CW579" i="1" s="1"/>
  <c r="CP779" i="1"/>
  <c r="CX779" i="1" s="1"/>
  <c r="H399" i="1"/>
  <c r="I429" i="1"/>
  <c r="CL395" i="1"/>
  <c r="CT395" i="1" s="1"/>
  <c r="CM425" i="1"/>
  <c r="CU425" i="1" s="1"/>
  <c r="CN475" i="1"/>
  <c r="CV475" i="1" s="1"/>
  <c r="CK385" i="1"/>
  <c r="CS385" i="1" s="1"/>
  <c r="CO575" i="1"/>
  <c r="CW575" i="1" s="1"/>
  <c r="CP775" i="1"/>
  <c r="CX775" i="1" s="1"/>
  <c r="H395" i="1"/>
  <c r="I425" i="1"/>
  <c r="CM421" i="1"/>
  <c r="CU421" i="1" s="1"/>
  <c r="CK381" i="1"/>
  <c r="CS381" i="1" s="1"/>
  <c r="CN471" i="1"/>
  <c r="CV471" i="1" s="1"/>
  <c r="CO571" i="1"/>
  <c r="CW571" i="1" s="1"/>
  <c r="CL391" i="1"/>
  <c r="CT391" i="1" s="1"/>
  <c r="CP771" i="1"/>
  <c r="CX771" i="1" s="1"/>
  <c r="H391" i="1"/>
  <c r="I421" i="1"/>
  <c r="CL387" i="1"/>
  <c r="CT387" i="1" s="1"/>
  <c r="CM417" i="1"/>
  <c r="CU417" i="1" s="1"/>
  <c r="CN467" i="1"/>
  <c r="CV467" i="1" s="1"/>
  <c r="CO567" i="1"/>
  <c r="CW567" i="1" s="1"/>
  <c r="CK377" i="1"/>
  <c r="CS377" i="1" s="1"/>
  <c r="CP767" i="1"/>
  <c r="CX767" i="1" s="1"/>
  <c r="H387" i="1"/>
  <c r="I417" i="1"/>
  <c r="CM413" i="1"/>
  <c r="CU413" i="1" s="1"/>
  <c r="CK373" i="1"/>
  <c r="CS373" i="1" s="1"/>
  <c r="CL383" i="1"/>
  <c r="CT383" i="1" s="1"/>
  <c r="CO563" i="1"/>
  <c r="CW563" i="1" s="1"/>
  <c r="CN463" i="1"/>
  <c r="CV463" i="1" s="1"/>
  <c r="CP763" i="1"/>
  <c r="CX763" i="1" s="1"/>
  <c r="H383" i="1"/>
  <c r="I413" i="1"/>
  <c r="CL379" i="1"/>
  <c r="CT379" i="1" s="1"/>
  <c r="CM409" i="1"/>
  <c r="CU409" i="1" s="1"/>
  <c r="CK369" i="1"/>
  <c r="CS369" i="1" s="1"/>
  <c r="CN459" i="1"/>
  <c r="CV459" i="1" s="1"/>
  <c r="CO559" i="1"/>
  <c r="CW559" i="1" s="1"/>
  <c r="CP759" i="1"/>
  <c r="CX759" i="1" s="1"/>
  <c r="H379" i="1"/>
  <c r="I409" i="1"/>
  <c r="CM405" i="1"/>
  <c r="CU405" i="1" s="1"/>
  <c r="CK365" i="1"/>
  <c r="CS365" i="1" s="1"/>
  <c r="CO555" i="1"/>
  <c r="CW555" i="1" s="1"/>
  <c r="CN455" i="1"/>
  <c r="CV455" i="1" s="1"/>
  <c r="CL375" i="1"/>
  <c r="CT375" i="1" s="1"/>
  <c r="CP755" i="1"/>
  <c r="CX755" i="1" s="1"/>
  <c r="H375" i="1"/>
  <c r="I405" i="1"/>
  <c r="CL371" i="1"/>
  <c r="CT371" i="1" s="1"/>
  <c r="CM401" i="1"/>
  <c r="CU401" i="1" s="1"/>
  <c r="CN451" i="1"/>
  <c r="CV451" i="1" s="1"/>
  <c r="CO551" i="1"/>
  <c r="CW551" i="1" s="1"/>
  <c r="CK361" i="1"/>
  <c r="CS361" i="1" s="1"/>
  <c r="CP751" i="1"/>
  <c r="CX751" i="1" s="1"/>
  <c r="H371" i="1"/>
  <c r="I401" i="1"/>
  <c r="CM397" i="1"/>
  <c r="CU397" i="1" s="1"/>
  <c r="CK357" i="1"/>
  <c r="CS357" i="1" s="1"/>
  <c r="CL367" i="1"/>
  <c r="CT367" i="1" s="1"/>
  <c r="CO547" i="1"/>
  <c r="CW547" i="1" s="1"/>
  <c r="CN447" i="1"/>
  <c r="CV447" i="1" s="1"/>
  <c r="CP747" i="1"/>
  <c r="CX747" i="1" s="1"/>
  <c r="H367" i="1"/>
  <c r="I397" i="1"/>
  <c r="CM393" i="1"/>
  <c r="CU393" i="1" s="1"/>
  <c r="CL363" i="1"/>
  <c r="CT363" i="1" s="1"/>
  <c r="CK353" i="1"/>
  <c r="CS353" i="1" s="1"/>
  <c r="CN443" i="1"/>
  <c r="CV443" i="1" s="1"/>
  <c r="CO543" i="1"/>
  <c r="CW543" i="1" s="1"/>
  <c r="CP743" i="1"/>
  <c r="CX743" i="1" s="1"/>
  <c r="H363" i="1"/>
  <c r="I393" i="1"/>
  <c r="CK349" i="1"/>
  <c r="CS349" i="1" s="1"/>
  <c r="CM389" i="1"/>
  <c r="CU389" i="1" s="1"/>
  <c r="CO539" i="1"/>
  <c r="CW539" i="1" s="1"/>
  <c r="CN439" i="1"/>
  <c r="CV439" i="1" s="1"/>
  <c r="CL359" i="1"/>
  <c r="CT359" i="1" s="1"/>
  <c r="CP739" i="1"/>
  <c r="CX739" i="1" s="1"/>
  <c r="H359" i="1"/>
  <c r="I389" i="1"/>
  <c r="CK345" i="1"/>
  <c r="CS345" i="1" s="1"/>
  <c r="CM385" i="1"/>
  <c r="CU385" i="1" s="1"/>
  <c r="CL355" i="1"/>
  <c r="CT355" i="1" s="1"/>
  <c r="CN435" i="1"/>
  <c r="CV435" i="1" s="1"/>
  <c r="CO535" i="1"/>
  <c r="CW535" i="1" s="1"/>
  <c r="CP735" i="1"/>
  <c r="CX735" i="1" s="1"/>
  <c r="H355" i="1"/>
  <c r="I385" i="1"/>
  <c r="CK341" i="1"/>
  <c r="CS341" i="1" s="1"/>
  <c r="CM381" i="1"/>
  <c r="CU381" i="1" s="1"/>
  <c r="CL351" i="1"/>
  <c r="CT351" i="1" s="1"/>
  <c r="CO531" i="1"/>
  <c r="CW531" i="1" s="1"/>
  <c r="CN431" i="1"/>
  <c r="CV431" i="1" s="1"/>
  <c r="CP731" i="1"/>
  <c r="CX731" i="1" s="1"/>
  <c r="H351" i="1"/>
  <c r="I381" i="1"/>
  <c r="CK337" i="1"/>
  <c r="CS337" i="1" s="1"/>
  <c r="CL347" i="1"/>
  <c r="CT347" i="1" s="1"/>
  <c r="CM377" i="1"/>
  <c r="CU377" i="1" s="1"/>
  <c r="CN427" i="1"/>
  <c r="CV427" i="1" s="1"/>
  <c r="CO527" i="1"/>
  <c r="CW527" i="1" s="1"/>
  <c r="CP727" i="1"/>
  <c r="CX727" i="1" s="1"/>
  <c r="H347" i="1"/>
  <c r="I377" i="1"/>
  <c r="CK333" i="1"/>
  <c r="CS333" i="1" s="1"/>
  <c r="CM373" i="1"/>
  <c r="CU373" i="1" s="1"/>
  <c r="CL343" i="1"/>
  <c r="CT343" i="1" s="1"/>
  <c r="CO523" i="1"/>
  <c r="CW523" i="1" s="1"/>
  <c r="CN423" i="1"/>
  <c r="CV423" i="1" s="1"/>
  <c r="CP723" i="1"/>
  <c r="CX723" i="1" s="1"/>
  <c r="H343" i="1"/>
  <c r="I373" i="1"/>
  <c r="CK329" i="1"/>
  <c r="CS329" i="1" s="1"/>
  <c r="CM369" i="1"/>
  <c r="CU369" i="1" s="1"/>
  <c r="CN419" i="1"/>
  <c r="CV419" i="1" s="1"/>
  <c r="CO519" i="1"/>
  <c r="CW519" i="1" s="1"/>
  <c r="CL339" i="1"/>
  <c r="CT339" i="1" s="1"/>
  <c r="CP719" i="1"/>
  <c r="CX719" i="1" s="1"/>
  <c r="H339" i="1"/>
  <c r="I369" i="1"/>
  <c r="H793" i="1"/>
  <c r="H777" i="1"/>
  <c r="H761" i="1"/>
  <c r="H745" i="1"/>
  <c r="H729" i="1"/>
  <c r="H713" i="1"/>
  <c r="H697" i="1"/>
  <c r="H681" i="1"/>
  <c r="H665" i="1"/>
  <c r="H649" i="1"/>
  <c r="H633" i="1"/>
  <c r="H617" i="1"/>
  <c r="H601" i="1"/>
  <c r="H585" i="1"/>
  <c r="H569" i="1"/>
  <c r="H553" i="1"/>
  <c r="H537" i="1"/>
  <c r="H521" i="1"/>
  <c r="H505" i="1"/>
  <c r="H489" i="1"/>
  <c r="H473" i="1"/>
  <c r="H457" i="1"/>
  <c r="H441" i="1"/>
  <c r="H425" i="1"/>
  <c r="H409" i="1"/>
  <c r="H393" i="1"/>
  <c r="H377" i="1"/>
  <c r="H361" i="1"/>
  <c r="H345" i="1"/>
  <c r="I794" i="1"/>
  <c r="I778" i="1"/>
  <c r="I762" i="1"/>
  <c r="I746" i="1"/>
  <c r="I730" i="1"/>
  <c r="I714" i="1"/>
  <c r="I698" i="1"/>
  <c r="I682" i="1"/>
  <c r="I666" i="1"/>
  <c r="I650" i="1"/>
  <c r="I634" i="1"/>
  <c r="I618" i="1"/>
  <c r="I602" i="1"/>
  <c r="I586" i="1"/>
  <c r="I570" i="1"/>
  <c r="I554" i="1"/>
  <c r="I538" i="1"/>
  <c r="I522" i="1"/>
  <c r="I506" i="1"/>
  <c r="I490" i="1"/>
  <c r="I474" i="1"/>
  <c r="I458" i="1"/>
  <c r="I442" i="1"/>
  <c r="I426" i="1"/>
  <c r="I410" i="1"/>
  <c r="I394" i="1"/>
  <c r="I378" i="1"/>
  <c r="H789" i="1"/>
  <c r="H773" i="1"/>
  <c r="H757" i="1"/>
  <c r="H741" i="1"/>
  <c r="H725" i="1"/>
  <c r="H709" i="1"/>
  <c r="H693" i="1"/>
  <c r="H677" i="1"/>
  <c r="H661" i="1"/>
  <c r="H645" i="1"/>
  <c r="H629" i="1"/>
  <c r="H613" i="1"/>
  <c r="H597" i="1"/>
  <c r="H581" i="1"/>
  <c r="H565" i="1"/>
  <c r="H549" i="1"/>
  <c r="H533" i="1"/>
  <c r="H517" i="1"/>
  <c r="H501" i="1"/>
  <c r="H485" i="1"/>
  <c r="H469" i="1"/>
  <c r="H453" i="1"/>
  <c r="H437" i="1"/>
  <c r="H421" i="1"/>
  <c r="H405" i="1"/>
  <c r="H389" i="1"/>
  <c r="H373" i="1"/>
  <c r="H357" i="1"/>
  <c r="H341" i="1"/>
  <c r="I790" i="1"/>
  <c r="I774" i="1"/>
  <c r="I758" i="1"/>
  <c r="I742" i="1"/>
  <c r="I726" i="1"/>
  <c r="I710" i="1"/>
  <c r="I694" i="1"/>
  <c r="I678" i="1"/>
  <c r="I662" i="1"/>
  <c r="I646" i="1"/>
  <c r="I630" i="1"/>
  <c r="I614" i="1"/>
  <c r="I598" i="1"/>
  <c r="I582" i="1"/>
  <c r="I566" i="1"/>
  <c r="I550" i="1"/>
  <c r="I534" i="1"/>
  <c r="I518" i="1"/>
  <c r="I502" i="1"/>
  <c r="I486" i="1"/>
  <c r="I470" i="1"/>
  <c r="I454" i="1"/>
  <c r="I438" i="1"/>
  <c r="I422" i="1"/>
  <c r="I406" i="1"/>
  <c r="I390" i="1"/>
  <c r="I374" i="1"/>
  <c r="CK800" i="1"/>
  <c r="CS800" i="1" s="1"/>
  <c r="CK796" i="1"/>
  <c r="CS796" i="1" s="1"/>
  <c r="CK792" i="1"/>
  <c r="CS792" i="1" s="1"/>
  <c r="CK788" i="1"/>
  <c r="CS788" i="1" s="1"/>
  <c r="CL798" i="1"/>
  <c r="CT798" i="1" s="1"/>
  <c r="CK784" i="1"/>
  <c r="CS784" i="1" s="1"/>
  <c r="CL794" i="1"/>
  <c r="CT794" i="1" s="1"/>
  <c r="CK780" i="1"/>
  <c r="CS780" i="1" s="1"/>
  <c r="CL790" i="1"/>
  <c r="CT790" i="1" s="1"/>
  <c r="CK776" i="1"/>
  <c r="CS776" i="1" s="1"/>
  <c r="CL786" i="1"/>
  <c r="CT786" i="1" s="1"/>
  <c r="CK772" i="1"/>
  <c r="CS772" i="1" s="1"/>
  <c r="CL782" i="1"/>
  <c r="CT782" i="1" s="1"/>
  <c r="CK768" i="1"/>
  <c r="CS768" i="1" s="1"/>
  <c r="CL778" i="1"/>
  <c r="CT778" i="1" s="1"/>
  <c r="CK764" i="1"/>
  <c r="CS764" i="1" s="1"/>
  <c r="CL774" i="1"/>
  <c r="CT774" i="1" s="1"/>
  <c r="CK760" i="1"/>
  <c r="CS760" i="1" s="1"/>
  <c r="CM800" i="1"/>
  <c r="CU800" i="1" s="1"/>
  <c r="CL770" i="1"/>
  <c r="CT770" i="1" s="1"/>
  <c r="CK756" i="1"/>
  <c r="CS756" i="1" s="1"/>
  <c r="CM796" i="1"/>
  <c r="CU796" i="1" s="1"/>
  <c r="CL766" i="1"/>
  <c r="CT766" i="1" s="1"/>
  <c r="CK752" i="1"/>
  <c r="CS752" i="1" s="1"/>
  <c r="CM792" i="1"/>
  <c r="CU792" i="1" s="1"/>
  <c r="CL762" i="1"/>
  <c r="CT762" i="1" s="1"/>
  <c r="CK748" i="1"/>
  <c r="CS748" i="1" s="1"/>
  <c r="CM788" i="1"/>
  <c r="CU788" i="1" s="1"/>
  <c r="CL758" i="1"/>
  <c r="CT758" i="1" s="1"/>
  <c r="CK744" i="1"/>
  <c r="CS744" i="1" s="1"/>
  <c r="CM784" i="1"/>
  <c r="CU784" i="1" s="1"/>
  <c r="CL754" i="1"/>
  <c r="CT754" i="1" s="1"/>
  <c r="CK740" i="1"/>
  <c r="CS740" i="1" s="1"/>
  <c r="CM780" i="1"/>
  <c r="CU780" i="1" s="1"/>
  <c r="CL750" i="1"/>
  <c r="CT750" i="1" s="1"/>
  <c r="CK736" i="1"/>
  <c r="CS736" i="1" s="1"/>
  <c r="CM776" i="1"/>
  <c r="CU776" i="1" s="1"/>
  <c r="CL746" i="1"/>
  <c r="CT746" i="1" s="1"/>
  <c r="CK732" i="1"/>
  <c r="CS732" i="1" s="1"/>
  <c r="CM772" i="1"/>
  <c r="CU772" i="1" s="1"/>
  <c r="CL742" i="1"/>
  <c r="CT742" i="1" s="1"/>
  <c r="CK728" i="1"/>
  <c r="CS728" i="1" s="1"/>
  <c r="CM768" i="1"/>
  <c r="CU768" i="1" s="1"/>
  <c r="CL738" i="1"/>
  <c r="CT738" i="1" s="1"/>
  <c r="CK724" i="1"/>
  <c r="CS724" i="1" s="1"/>
  <c r="CM764" i="1"/>
  <c r="CU764" i="1" s="1"/>
  <c r="CL734" i="1"/>
  <c r="CT734" i="1" s="1"/>
  <c r="CK720" i="1"/>
  <c r="CS720" i="1" s="1"/>
  <c r="CL730" i="1"/>
  <c r="CT730" i="1" s="1"/>
  <c r="CM760" i="1"/>
  <c r="CU760" i="1" s="1"/>
  <c r="CK716" i="1"/>
  <c r="CS716" i="1" s="1"/>
  <c r="CM756" i="1"/>
  <c r="CU756" i="1" s="1"/>
  <c r="CL726" i="1"/>
  <c r="CT726" i="1" s="1"/>
  <c r="CK712" i="1"/>
  <c r="CS712" i="1" s="1"/>
  <c r="CL722" i="1"/>
  <c r="CT722" i="1" s="1"/>
  <c r="CM752" i="1"/>
  <c r="CU752" i="1" s="1"/>
  <c r="CK708" i="1"/>
  <c r="CS708" i="1" s="1"/>
  <c r="CL718" i="1"/>
  <c r="CT718" i="1" s="1"/>
  <c r="CN798" i="1"/>
  <c r="CV798" i="1" s="1"/>
  <c r="CM748" i="1"/>
  <c r="CU748" i="1" s="1"/>
  <c r="CK704" i="1"/>
  <c r="CS704" i="1" s="1"/>
  <c r="CL714" i="1"/>
  <c r="CT714" i="1" s="1"/>
  <c r="CN794" i="1"/>
  <c r="CV794" i="1" s="1"/>
  <c r="CM744" i="1"/>
  <c r="CU744" i="1" s="1"/>
  <c r="CK700" i="1"/>
  <c r="CS700" i="1" s="1"/>
  <c r="CN790" i="1"/>
  <c r="CV790" i="1" s="1"/>
  <c r="CM740" i="1"/>
  <c r="CU740" i="1" s="1"/>
  <c r="CL710" i="1"/>
  <c r="CT710" i="1" s="1"/>
  <c r="CK696" i="1"/>
  <c r="CS696" i="1" s="1"/>
  <c r="CN786" i="1"/>
  <c r="CV786" i="1" s="1"/>
  <c r="CL706" i="1"/>
  <c r="CT706" i="1" s="1"/>
  <c r="CM736" i="1"/>
  <c r="CU736" i="1" s="1"/>
  <c r="CK692" i="1"/>
  <c r="CS692" i="1" s="1"/>
  <c r="CL702" i="1"/>
  <c r="CT702" i="1" s="1"/>
  <c r="CN782" i="1"/>
  <c r="CV782" i="1" s="1"/>
  <c r="CM732" i="1"/>
  <c r="CU732" i="1" s="1"/>
  <c r="CK688" i="1"/>
  <c r="CS688" i="1" s="1"/>
  <c r="CL698" i="1"/>
  <c r="CT698" i="1" s="1"/>
  <c r="CN778" i="1"/>
  <c r="CV778" i="1" s="1"/>
  <c r="CM728" i="1"/>
  <c r="CU728" i="1" s="1"/>
  <c r="CK684" i="1"/>
  <c r="CS684" i="1" s="1"/>
  <c r="CL694" i="1"/>
  <c r="CT694" i="1" s="1"/>
  <c r="CM724" i="1"/>
  <c r="CU724" i="1" s="1"/>
  <c r="CN774" i="1"/>
  <c r="CV774" i="1" s="1"/>
  <c r="CK680" i="1"/>
  <c r="CS680" i="1" s="1"/>
  <c r="CM720" i="1"/>
  <c r="CU720" i="1" s="1"/>
  <c r="CN770" i="1"/>
  <c r="CV770" i="1" s="1"/>
  <c r="CL690" i="1"/>
  <c r="CT690" i="1" s="1"/>
  <c r="CK676" i="1"/>
  <c r="CS676" i="1" s="1"/>
  <c r="CL686" i="1"/>
  <c r="CT686" i="1" s="1"/>
  <c r="CN766" i="1"/>
  <c r="CV766" i="1" s="1"/>
  <c r="CM716" i="1"/>
  <c r="CU716" i="1" s="1"/>
  <c r="CK672" i="1"/>
  <c r="CS672" i="1" s="1"/>
  <c r="CL682" i="1"/>
  <c r="CT682" i="1" s="1"/>
  <c r="CN762" i="1"/>
  <c r="CV762" i="1" s="1"/>
  <c r="CM712" i="1"/>
  <c r="CU712" i="1" s="1"/>
  <c r="CK668" i="1"/>
  <c r="CS668" i="1" s="1"/>
  <c r="CM708" i="1"/>
  <c r="CU708" i="1" s="1"/>
  <c r="CN758" i="1"/>
  <c r="CV758" i="1" s="1"/>
  <c r="CL678" i="1"/>
  <c r="CT678" i="1" s="1"/>
  <c r="CK664" i="1"/>
  <c r="CS664" i="1" s="1"/>
  <c r="CM704" i="1"/>
  <c r="CU704" i="1" s="1"/>
  <c r="CL674" i="1"/>
  <c r="CT674" i="1" s="1"/>
  <c r="CN754" i="1"/>
  <c r="CV754" i="1" s="1"/>
  <c r="CK660" i="1"/>
  <c r="CS660" i="1" s="1"/>
  <c r="CM700" i="1"/>
  <c r="CU700" i="1" s="1"/>
  <c r="CN750" i="1"/>
  <c r="CV750" i="1" s="1"/>
  <c r="CL670" i="1"/>
  <c r="CT670" i="1" s="1"/>
  <c r="CK656" i="1"/>
  <c r="CS656" i="1" s="1"/>
  <c r="CL666" i="1"/>
  <c r="CT666" i="1" s="1"/>
  <c r="CN746" i="1"/>
  <c r="CV746" i="1" s="1"/>
  <c r="CM696" i="1"/>
  <c r="CU696" i="1" s="1"/>
  <c r="CK652" i="1"/>
  <c r="CS652" i="1" s="1"/>
  <c r="CL662" i="1"/>
  <c r="CT662" i="1" s="1"/>
  <c r="CM692" i="1"/>
  <c r="CU692" i="1" s="1"/>
  <c r="CN742" i="1"/>
  <c r="CV742" i="1" s="1"/>
  <c r="CK648" i="1"/>
  <c r="CS648" i="1" s="1"/>
  <c r="CM688" i="1"/>
  <c r="CU688" i="1" s="1"/>
  <c r="CL658" i="1"/>
  <c r="CT658" i="1" s="1"/>
  <c r="CN738" i="1"/>
  <c r="CV738" i="1" s="1"/>
  <c r="CK644" i="1"/>
  <c r="CS644" i="1" s="1"/>
  <c r="CL654" i="1"/>
  <c r="CT654" i="1" s="1"/>
  <c r="CM684" i="1"/>
  <c r="CU684" i="1" s="1"/>
  <c r="CN734" i="1"/>
  <c r="CV734" i="1" s="1"/>
  <c r="CK640" i="1"/>
  <c r="CS640" i="1" s="1"/>
  <c r="CL650" i="1"/>
  <c r="CT650" i="1" s="1"/>
  <c r="CN730" i="1"/>
  <c r="CV730" i="1" s="1"/>
  <c r="CM680" i="1"/>
  <c r="CU680" i="1" s="1"/>
  <c r="CK636" i="1"/>
  <c r="CS636" i="1" s="1"/>
  <c r="CN726" i="1"/>
  <c r="CV726" i="1" s="1"/>
  <c r="CM676" i="1"/>
  <c r="CU676" i="1" s="1"/>
  <c r="CL646" i="1"/>
  <c r="CT646" i="1" s="1"/>
  <c r="CK632" i="1"/>
  <c r="CS632" i="1" s="1"/>
  <c r="CL642" i="1"/>
  <c r="CT642" i="1" s="1"/>
  <c r="CM672" i="1"/>
  <c r="CU672" i="1" s="1"/>
  <c r="CN722" i="1"/>
  <c r="CV722" i="1" s="1"/>
  <c r="CK628" i="1"/>
  <c r="CS628" i="1" s="1"/>
  <c r="CM668" i="1"/>
  <c r="CU668" i="1" s="1"/>
  <c r="CN718" i="1"/>
  <c r="CV718" i="1" s="1"/>
  <c r="CL638" i="1"/>
  <c r="CT638" i="1" s="1"/>
  <c r="CK624" i="1"/>
  <c r="CS624" i="1" s="1"/>
  <c r="CL634" i="1"/>
  <c r="CT634" i="1" s="1"/>
  <c r="CN714" i="1"/>
  <c r="CV714" i="1" s="1"/>
  <c r="CM664" i="1"/>
  <c r="CU664" i="1" s="1"/>
  <c r="CK620" i="1"/>
  <c r="CS620" i="1" s="1"/>
  <c r="CM660" i="1"/>
  <c r="CU660" i="1" s="1"/>
  <c r="CN710" i="1"/>
  <c r="CV710" i="1" s="1"/>
  <c r="CL630" i="1"/>
  <c r="CT630" i="1" s="1"/>
  <c r="CK616" i="1"/>
  <c r="CS616" i="1" s="1"/>
  <c r="CL626" i="1"/>
  <c r="CT626" i="1" s="1"/>
  <c r="CN706" i="1"/>
  <c r="CV706" i="1" s="1"/>
  <c r="CM656" i="1"/>
  <c r="CU656" i="1" s="1"/>
  <c r="CK612" i="1"/>
  <c r="CS612" i="1" s="1"/>
  <c r="CM652" i="1"/>
  <c r="CU652" i="1" s="1"/>
  <c r="CL622" i="1"/>
  <c r="CT622" i="1" s="1"/>
  <c r="CN702" i="1"/>
  <c r="CV702" i="1" s="1"/>
  <c r="CK608" i="1"/>
  <c r="CS608" i="1" s="1"/>
  <c r="CL618" i="1"/>
  <c r="CT618" i="1" s="1"/>
  <c r="CN698" i="1"/>
  <c r="CV698" i="1" s="1"/>
  <c r="CM648" i="1"/>
  <c r="CU648" i="1" s="1"/>
  <c r="CO798" i="1"/>
  <c r="CW798" i="1" s="1"/>
  <c r="CK604" i="1"/>
  <c r="CS604" i="1" s="1"/>
  <c r="CM644" i="1"/>
  <c r="CU644" i="1" s="1"/>
  <c r="CN694" i="1"/>
  <c r="CV694" i="1" s="1"/>
  <c r="CL614" i="1"/>
  <c r="CT614" i="1" s="1"/>
  <c r="CO794" i="1"/>
  <c r="CW794" i="1" s="1"/>
  <c r="CK600" i="1"/>
  <c r="CS600" i="1" s="1"/>
  <c r="CL610" i="1"/>
  <c r="CT610" i="1" s="1"/>
  <c r="CM640" i="1"/>
  <c r="CU640" i="1" s="1"/>
  <c r="CO790" i="1"/>
  <c r="CW790" i="1" s="1"/>
  <c r="CN690" i="1"/>
  <c r="CV690" i="1" s="1"/>
  <c r="CK596" i="1"/>
  <c r="CS596" i="1" s="1"/>
  <c r="CL606" i="1"/>
  <c r="CT606" i="1" s="1"/>
  <c r="CM636" i="1"/>
  <c r="CU636" i="1" s="1"/>
  <c r="CN686" i="1"/>
  <c r="CV686" i="1" s="1"/>
  <c r="CO786" i="1"/>
  <c r="CW786" i="1" s="1"/>
  <c r="CK592" i="1"/>
  <c r="CS592" i="1" s="1"/>
  <c r="CL602" i="1"/>
  <c r="CT602" i="1" s="1"/>
  <c r="CN682" i="1"/>
  <c r="CV682" i="1" s="1"/>
  <c r="CM632" i="1"/>
  <c r="CU632" i="1" s="1"/>
  <c r="CO782" i="1"/>
  <c r="CW782" i="1" s="1"/>
  <c r="CK588" i="1"/>
  <c r="CS588" i="1" s="1"/>
  <c r="CL598" i="1"/>
  <c r="CT598" i="1" s="1"/>
  <c r="CM628" i="1"/>
  <c r="CU628" i="1" s="1"/>
  <c r="CN678" i="1"/>
  <c r="CV678" i="1" s="1"/>
  <c r="CO778" i="1"/>
  <c r="CW778" i="1" s="1"/>
  <c r="CK584" i="1"/>
  <c r="CS584" i="1" s="1"/>
  <c r="CL594" i="1"/>
  <c r="CT594" i="1" s="1"/>
  <c r="CN674" i="1"/>
  <c r="CV674" i="1" s="1"/>
  <c r="CM624" i="1"/>
  <c r="CU624" i="1" s="1"/>
  <c r="CO774" i="1"/>
  <c r="CW774" i="1" s="1"/>
  <c r="CK580" i="1"/>
  <c r="CS580" i="1" s="1"/>
  <c r="CL590" i="1"/>
  <c r="CT590" i="1" s="1"/>
  <c r="CN670" i="1"/>
  <c r="CV670" i="1" s="1"/>
  <c r="CM620" i="1"/>
  <c r="CU620" i="1" s="1"/>
  <c r="CO770" i="1"/>
  <c r="CW770" i="1" s="1"/>
  <c r="CK576" i="1"/>
  <c r="CS576" i="1" s="1"/>
  <c r="CL586" i="1"/>
  <c r="CT586" i="1" s="1"/>
  <c r="CN666" i="1"/>
  <c r="CV666" i="1" s="1"/>
  <c r="CM616" i="1"/>
  <c r="CU616" i="1" s="1"/>
  <c r="CO766" i="1"/>
  <c r="CW766" i="1" s="1"/>
  <c r="CK572" i="1"/>
  <c r="CS572" i="1" s="1"/>
  <c r="CL582" i="1"/>
  <c r="CT582" i="1" s="1"/>
  <c r="CN662" i="1"/>
  <c r="CV662" i="1" s="1"/>
  <c r="CM612" i="1"/>
  <c r="CU612" i="1" s="1"/>
  <c r="CO762" i="1"/>
  <c r="CW762" i="1" s="1"/>
  <c r="CK568" i="1"/>
  <c r="CS568" i="1" s="1"/>
  <c r="CL578" i="1"/>
  <c r="CT578" i="1" s="1"/>
  <c r="CN658" i="1"/>
  <c r="CV658" i="1" s="1"/>
  <c r="CM608" i="1"/>
  <c r="CU608" i="1" s="1"/>
  <c r="CO758" i="1"/>
  <c r="CW758" i="1" s="1"/>
  <c r="CK564" i="1"/>
  <c r="CS564" i="1" s="1"/>
  <c r="CL574" i="1"/>
  <c r="CT574" i="1" s="1"/>
  <c r="CN654" i="1"/>
  <c r="CV654" i="1" s="1"/>
  <c r="CM604" i="1"/>
  <c r="CU604" i="1" s="1"/>
  <c r="CO754" i="1"/>
  <c r="CW754" i="1" s="1"/>
  <c r="CK560" i="1"/>
  <c r="CS560" i="1" s="1"/>
  <c r="CL570" i="1"/>
  <c r="CT570" i="1" s="1"/>
  <c r="CN650" i="1"/>
  <c r="CV650" i="1" s="1"/>
  <c r="CM600" i="1"/>
  <c r="CU600" i="1" s="1"/>
  <c r="CO750" i="1"/>
  <c r="CW750" i="1" s="1"/>
  <c r="CK556" i="1"/>
  <c r="CS556" i="1" s="1"/>
  <c r="CL566" i="1"/>
  <c r="CT566" i="1" s="1"/>
  <c r="CN646" i="1"/>
  <c r="CV646" i="1" s="1"/>
  <c r="CM596" i="1"/>
  <c r="CU596" i="1" s="1"/>
  <c r="CO746" i="1"/>
  <c r="CW746" i="1" s="1"/>
  <c r="CK552" i="1"/>
  <c r="CS552" i="1" s="1"/>
  <c r="CL562" i="1"/>
  <c r="CT562" i="1" s="1"/>
  <c r="CN642" i="1"/>
  <c r="CV642" i="1" s="1"/>
  <c r="CM592" i="1"/>
  <c r="CU592" i="1" s="1"/>
  <c r="CO742" i="1"/>
  <c r="CW742" i="1" s="1"/>
  <c r="CK548" i="1"/>
  <c r="CS548" i="1" s="1"/>
  <c r="CL558" i="1"/>
  <c r="CT558" i="1" s="1"/>
  <c r="CN638" i="1"/>
  <c r="CV638" i="1" s="1"/>
  <c r="CM588" i="1"/>
  <c r="CU588" i="1" s="1"/>
  <c r="CO738" i="1"/>
  <c r="CW738" i="1" s="1"/>
  <c r="CK544" i="1"/>
  <c r="CS544" i="1" s="1"/>
  <c r="CL554" i="1"/>
  <c r="CT554" i="1" s="1"/>
  <c r="CN634" i="1"/>
  <c r="CV634" i="1" s="1"/>
  <c r="CM584" i="1"/>
  <c r="CU584" i="1" s="1"/>
  <c r="CO734" i="1"/>
  <c r="CW734" i="1" s="1"/>
  <c r="CK540" i="1"/>
  <c r="CS540" i="1" s="1"/>
  <c r="CL550" i="1"/>
  <c r="CT550" i="1" s="1"/>
  <c r="CN630" i="1"/>
  <c r="CV630" i="1" s="1"/>
  <c r="CM580" i="1"/>
  <c r="CU580" i="1" s="1"/>
  <c r="CO730" i="1"/>
  <c r="CW730" i="1" s="1"/>
  <c r="CK536" i="1"/>
  <c r="CS536" i="1" s="1"/>
  <c r="CL546" i="1"/>
  <c r="CT546" i="1" s="1"/>
  <c r="CN626" i="1"/>
  <c r="CV626" i="1" s="1"/>
  <c r="CM576" i="1"/>
  <c r="CU576" i="1" s="1"/>
  <c r="CO726" i="1"/>
  <c r="CW726" i="1" s="1"/>
  <c r="CK532" i="1"/>
  <c r="CS532" i="1" s="1"/>
  <c r="CL542" i="1"/>
  <c r="CT542" i="1" s="1"/>
  <c r="CN622" i="1"/>
  <c r="CV622" i="1" s="1"/>
  <c r="CO722" i="1"/>
  <c r="CW722" i="1" s="1"/>
  <c r="CM572" i="1"/>
  <c r="CU572" i="1" s="1"/>
  <c r="CK528" i="1"/>
  <c r="CS528" i="1" s="1"/>
  <c r="CL538" i="1"/>
  <c r="CT538" i="1" s="1"/>
  <c r="CN618" i="1"/>
  <c r="CV618" i="1" s="1"/>
  <c r="CM568" i="1"/>
  <c r="CU568" i="1" s="1"/>
  <c r="CO718" i="1"/>
  <c r="CW718" i="1" s="1"/>
  <c r="CK524" i="1"/>
  <c r="CS524" i="1" s="1"/>
  <c r="CL534" i="1"/>
  <c r="CT534" i="1" s="1"/>
  <c r="CN614" i="1"/>
  <c r="CV614" i="1" s="1"/>
  <c r="CM564" i="1"/>
  <c r="CU564" i="1" s="1"/>
  <c r="CO714" i="1"/>
  <c r="CW714" i="1" s="1"/>
  <c r="CK520" i="1"/>
  <c r="CS520" i="1" s="1"/>
  <c r="CL530" i="1"/>
  <c r="CT530" i="1" s="1"/>
  <c r="CN610" i="1"/>
  <c r="CV610" i="1" s="1"/>
  <c r="CM560" i="1"/>
  <c r="CU560" i="1" s="1"/>
  <c r="CO710" i="1"/>
  <c r="CW710" i="1" s="1"/>
  <c r="CK516" i="1"/>
  <c r="CS516" i="1" s="1"/>
  <c r="CL526" i="1"/>
  <c r="CT526" i="1" s="1"/>
  <c r="CN606" i="1"/>
  <c r="CV606" i="1" s="1"/>
  <c r="CO706" i="1"/>
  <c r="CW706" i="1" s="1"/>
  <c r="CM556" i="1"/>
  <c r="CU556" i="1" s="1"/>
  <c r="CK512" i="1"/>
  <c r="CS512" i="1" s="1"/>
  <c r="CL522" i="1"/>
  <c r="CT522" i="1" s="1"/>
  <c r="CN602" i="1"/>
  <c r="CV602" i="1" s="1"/>
  <c r="CO702" i="1"/>
  <c r="CW702" i="1" s="1"/>
  <c r="CM552" i="1"/>
  <c r="CU552" i="1" s="1"/>
  <c r="CK508" i="1"/>
  <c r="CS508" i="1" s="1"/>
  <c r="CL518" i="1"/>
  <c r="CT518" i="1" s="1"/>
  <c r="CN598" i="1"/>
  <c r="CV598" i="1" s="1"/>
  <c r="CM548" i="1"/>
  <c r="CU548" i="1" s="1"/>
  <c r="CO698" i="1"/>
  <c r="CW698" i="1" s="1"/>
  <c r="CK504" i="1"/>
  <c r="CS504" i="1" s="1"/>
  <c r="CL514" i="1"/>
  <c r="CT514" i="1" s="1"/>
  <c r="CN594" i="1"/>
  <c r="CV594" i="1" s="1"/>
  <c r="CM544" i="1"/>
  <c r="CU544" i="1" s="1"/>
  <c r="CO694" i="1"/>
  <c r="CW694" i="1" s="1"/>
  <c r="CK500" i="1"/>
  <c r="CS500" i="1" s="1"/>
  <c r="CL510" i="1"/>
  <c r="CT510" i="1" s="1"/>
  <c r="CN590" i="1"/>
  <c r="CV590" i="1" s="1"/>
  <c r="CO690" i="1"/>
  <c r="CW690" i="1" s="1"/>
  <c r="CM540" i="1"/>
  <c r="CU540" i="1" s="1"/>
  <c r="CK496" i="1"/>
  <c r="CS496" i="1" s="1"/>
  <c r="CL506" i="1"/>
  <c r="CT506" i="1" s="1"/>
  <c r="CN586" i="1"/>
  <c r="CV586" i="1" s="1"/>
  <c r="CM536" i="1"/>
  <c r="CU536" i="1" s="1"/>
  <c r="CO686" i="1"/>
  <c r="CW686" i="1" s="1"/>
  <c r="CK492" i="1"/>
  <c r="CS492" i="1" s="1"/>
  <c r="CL502" i="1"/>
  <c r="CT502" i="1" s="1"/>
  <c r="CN582" i="1"/>
  <c r="CV582" i="1" s="1"/>
  <c r="CM532" i="1"/>
  <c r="CU532" i="1" s="1"/>
  <c r="CO682" i="1"/>
  <c r="CW682" i="1" s="1"/>
  <c r="CK488" i="1"/>
  <c r="CS488" i="1" s="1"/>
  <c r="CL498" i="1"/>
  <c r="CT498" i="1" s="1"/>
  <c r="CN578" i="1"/>
  <c r="CV578" i="1" s="1"/>
  <c r="CM528" i="1"/>
  <c r="CU528" i="1" s="1"/>
  <c r="CO678" i="1"/>
  <c r="CW678" i="1" s="1"/>
  <c r="CK484" i="1"/>
  <c r="CS484" i="1" s="1"/>
  <c r="CL494" i="1"/>
  <c r="CT494" i="1" s="1"/>
  <c r="CN574" i="1"/>
  <c r="CV574" i="1" s="1"/>
  <c r="CM524" i="1"/>
  <c r="CU524" i="1" s="1"/>
  <c r="CO674" i="1"/>
  <c r="CW674" i="1" s="1"/>
  <c r="CK480" i="1"/>
  <c r="CS480" i="1" s="1"/>
  <c r="CL490" i="1"/>
  <c r="CT490" i="1" s="1"/>
  <c r="CN570" i="1"/>
  <c r="CV570" i="1" s="1"/>
  <c r="CO670" i="1"/>
  <c r="CW670" i="1" s="1"/>
  <c r="CM520" i="1"/>
  <c r="CU520" i="1" s="1"/>
  <c r="CK476" i="1"/>
  <c r="CS476" i="1" s="1"/>
  <c r="CL486" i="1"/>
  <c r="CT486" i="1" s="1"/>
  <c r="CN566" i="1"/>
  <c r="CV566" i="1" s="1"/>
  <c r="CM516" i="1"/>
  <c r="CU516" i="1" s="1"/>
  <c r="CO666" i="1"/>
  <c r="CW666" i="1" s="1"/>
  <c r="CK472" i="1"/>
  <c r="CS472" i="1" s="1"/>
  <c r="CL482" i="1"/>
  <c r="CT482" i="1" s="1"/>
  <c r="CN562" i="1"/>
  <c r="CV562" i="1" s="1"/>
  <c r="CO662" i="1"/>
  <c r="CW662" i="1" s="1"/>
  <c r="CM512" i="1"/>
  <c r="CU512" i="1" s="1"/>
  <c r="CK468" i="1"/>
  <c r="CS468" i="1" s="1"/>
  <c r="CL478" i="1"/>
  <c r="CT478" i="1" s="1"/>
  <c r="CN558" i="1"/>
  <c r="CV558" i="1" s="1"/>
  <c r="CM508" i="1"/>
  <c r="CU508" i="1" s="1"/>
  <c r="CO658" i="1"/>
  <c r="CW658" i="1" s="1"/>
  <c r="CK464" i="1"/>
  <c r="CS464" i="1" s="1"/>
  <c r="CL474" i="1"/>
  <c r="CT474" i="1" s="1"/>
  <c r="CN554" i="1"/>
  <c r="CV554" i="1" s="1"/>
  <c r="CO654" i="1"/>
  <c r="CW654" i="1" s="1"/>
  <c r="CM504" i="1"/>
  <c r="CU504" i="1" s="1"/>
  <c r="CK460" i="1"/>
  <c r="CS460" i="1" s="1"/>
  <c r="CL470" i="1"/>
  <c r="CT470" i="1" s="1"/>
  <c r="CN550" i="1"/>
  <c r="CV550" i="1" s="1"/>
  <c r="CM500" i="1"/>
  <c r="CU500" i="1" s="1"/>
  <c r="CO650" i="1"/>
  <c r="CW650" i="1" s="1"/>
  <c r="CK456" i="1"/>
  <c r="CS456" i="1" s="1"/>
  <c r="CL466" i="1"/>
  <c r="CT466" i="1" s="1"/>
  <c r="CN546" i="1"/>
  <c r="CV546" i="1" s="1"/>
  <c r="CO646" i="1"/>
  <c r="CW646" i="1" s="1"/>
  <c r="CM496" i="1"/>
  <c r="CU496" i="1" s="1"/>
  <c r="CK452" i="1"/>
  <c r="CS452" i="1" s="1"/>
  <c r="CL462" i="1"/>
  <c r="CT462" i="1" s="1"/>
  <c r="CN542" i="1"/>
  <c r="CV542" i="1" s="1"/>
  <c r="CM492" i="1"/>
  <c r="CU492" i="1" s="1"/>
  <c r="CO642" i="1"/>
  <c r="CW642" i="1" s="1"/>
  <c r="CK448" i="1"/>
  <c r="CS448" i="1" s="1"/>
  <c r="CL458" i="1"/>
  <c r="CT458" i="1" s="1"/>
  <c r="CN538" i="1"/>
  <c r="CV538" i="1" s="1"/>
  <c r="CO638" i="1"/>
  <c r="CW638" i="1" s="1"/>
  <c r="CM488" i="1"/>
  <c r="CU488" i="1" s="1"/>
  <c r="CK444" i="1"/>
  <c r="CS444" i="1" s="1"/>
  <c r="CL454" i="1"/>
  <c r="CT454" i="1" s="1"/>
  <c r="CN534" i="1"/>
  <c r="CV534" i="1" s="1"/>
  <c r="CM484" i="1"/>
  <c r="CU484" i="1" s="1"/>
  <c r="CO634" i="1"/>
  <c r="CW634" i="1" s="1"/>
  <c r="CK440" i="1"/>
  <c r="CS440" i="1" s="1"/>
  <c r="CL450" i="1"/>
  <c r="CT450" i="1" s="1"/>
  <c r="CN530" i="1"/>
  <c r="CV530" i="1" s="1"/>
  <c r="CO630" i="1"/>
  <c r="CW630" i="1" s="1"/>
  <c r="CM480" i="1"/>
  <c r="CU480" i="1" s="1"/>
  <c r="CK436" i="1"/>
  <c r="CS436" i="1" s="1"/>
  <c r="CL446" i="1"/>
  <c r="CT446" i="1" s="1"/>
  <c r="CN526" i="1"/>
  <c r="CV526" i="1" s="1"/>
  <c r="CM476" i="1"/>
  <c r="CU476" i="1" s="1"/>
  <c r="CO626" i="1"/>
  <c r="CW626" i="1" s="1"/>
  <c r="CK432" i="1"/>
  <c r="CS432" i="1" s="1"/>
  <c r="CL442" i="1"/>
  <c r="CT442" i="1" s="1"/>
  <c r="CN522" i="1"/>
  <c r="CV522" i="1" s="1"/>
  <c r="CO622" i="1"/>
  <c r="CW622" i="1" s="1"/>
  <c r="CM472" i="1"/>
  <c r="CU472" i="1" s="1"/>
  <c r="CK428" i="1"/>
  <c r="CS428" i="1" s="1"/>
  <c r="CL438" i="1"/>
  <c r="CT438" i="1" s="1"/>
  <c r="CN518" i="1"/>
  <c r="CV518" i="1" s="1"/>
  <c r="CM468" i="1"/>
  <c r="CU468" i="1" s="1"/>
  <c r="CO618" i="1"/>
  <c r="CW618" i="1" s="1"/>
  <c r="CM464" i="1"/>
  <c r="CU464" i="1" s="1"/>
  <c r="CK424" i="1"/>
  <c r="CS424" i="1" s="1"/>
  <c r="CL434" i="1"/>
  <c r="CT434" i="1" s="1"/>
  <c r="CN514" i="1"/>
  <c r="CV514" i="1" s="1"/>
  <c r="CO614" i="1"/>
  <c r="CW614" i="1" s="1"/>
  <c r="CM460" i="1"/>
  <c r="CU460" i="1" s="1"/>
  <c r="CK420" i="1"/>
  <c r="CS420" i="1" s="1"/>
  <c r="CL430" i="1"/>
  <c r="CT430" i="1" s="1"/>
  <c r="CN510" i="1"/>
  <c r="CV510" i="1" s="1"/>
  <c r="CO610" i="1"/>
  <c r="CW610" i="1" s="1"/>
  <c r="CM456" i="1"/>
  <c r="CU456" i="1" s="1"/>
  <c r="CK416" i="1"/>
  <c r="CS416" i="1" s="1"/>
  <c r="CL426" i="1"/>
  <c r="CT426" i="1" s="1"/>
  <c r="CN506" i="1"/>
  <c r="CV506" i="1" s="1"/>
  <c r="CO606" i="1"/>
  <c r="CW606" i="1" s="1"/>
  <c r="CM452" i="1"/>
  <c r="CU452" i="1" s="1"/>
  <c r="CK412" i="1"/>
  <c r="CS412" i="1" s="1"/>
  <c r="CL422" i="1"/>
  <c r="CT422" i="1" s="1"/>
  <c r="CN502" i="1"/>
  <c r="CV502" i="1" s="1"/>
  <c r="CO602" i="1"/>
  <c r="CW602" i="1" s="1"/>
  <c r="CM448" i="1"/>
  <c r="CU448" i="1" s="1"/>
  <c r="CK408" i="1"/>
  <c r="CS408" i="1" s="1"/>
  <c r="CO598" i="1"/>
  <c r="CW598" i="1" s="1"/>
  <c r="CL418" i="1"/>
  <c r="CT418" i="1" s="1"/>
  <c r="CN498" i="1"/>
  <c r="CV498" i="1" s="1"/>
  <c r="CP798" i="1"/>
  <c r="CX798" i="1" s="1"/>
  <c r="CM444" i="1"/>
  <c r="CU444" i="1" s="1"/>
  <c r="CK404" i="1"/>
  <c r="CS404" i="1" s="1"/>
  <c r="CO594" i="1"/>
  <c r="CW594" i="1" s="1"/>
  <c r="CL414" i="1"/>
  <c r="CT414" i="1" s="1"/>
  <c r="CN494" i="1"/>
  <c r="CV494" i="1" s="1"/>
  <c r="CP794" i="1"/>
  <c r="CX794" i="1" s="1"/>
  <c r="CM440" i="1"/>
  <c r="CU440" i="1" s="1"/>
  <c r="CK400" i="1"/>
  <c r="CS400" i="1" s="1"/>
  <c r="CO590" i="1"/>
  <c r="CW590" i="1" s="1"/>
  <c r="CL410" i="1"/>
  <c r="CT410" i="1" s="1"/>
  <c r="CN490" i="1"/>
  <c r="CV490" i="1" s="1"/>
  <c r="CP790" i="1"/>
  <c r="CX790" i="1" s="1"/>
  <c r="CM436" i="1"/>
  <c r="CU436" i="1" s="1"/>
  <c r="CO586" i="1"/>
  <c r="CW586" i="1" s="1"/>
  <c r="CL406" i="1"/>
  <c r="CT406" i="1" s="1"/>
  <c r="CK396" i="1"/>
  <c r="CS396" i="1" s="1"/>
  <c r="CN486" i="1"/>
  <c r="CV486" i="1" s="1"/>
  <c r="CP786" i="1"/>
  <c r="CX786" i="1" s="1"/>
  <c r="CM432" i="1"/>
  <c r="CU432" i="1" s="1"/>
  <c r="CK392" i="1"/>
  <c r="CS392" i="1" s="1"/>
  <c r="CO582" i="1"/>
  <c r="CW582" i="1" s="1"/>
  <c r="CL402" i="1"/>
  <c r="CT402" i="1" s="1"/>
  <c r="CN482" i="1"/>
  <c r="CV482" i="1" s="1"/>
  <c r="CP782" i="1"/>
  <c r="CX782" i="1" s="1"/>
  <c r="CM428" i="1"/>
  <c r="CU428" i="1" s="1"/>
  <c r="CL398" i="1"/>
  <c r="CT398" i="1" s="1"/>
  <c r="CO578" i="1"/>
  <c r="CW578" i="1" s="1"/>
  <c r="CN478" i="1"/>
  <c r="CV478" i="1" s="1"/>
  <c r="CK388" i="1"/>
  <c r="CS388" i="1" s="1"/>
  <c r="CP778" i="1"/>
  <c r="CX778" i="1" s="1"/>
  <c r="CM424" i="1"/>
  <c r="CU424" i="1" s="1"/>
  <c r="CL394" i="1"/>
  <c r="CT394" i="1" s="1"/>
  <c r="CK384" i="1"/>
  <c r="CS384" i="1" s="1"/>
  <c r="CO574" i="1"/>
  <c r="CW574" i="1" s="1"/>
  <c r="CN474" i="1"/>
  <c r="CV474" i="1" s="1"/>
  <c r="CP774" i="1"/>
  <c r="CX774" i="1" s="1"/>
  <c r="CM420" i="1"/>
  <c r="CU420" i="1" s="1"/>
  <c r="CL390" i="1"/>
  <c r="CT390" i="1" s="1"/>
  <c r="CO570" i="1"/>
  <c r="CW570" i="1" s="1"/>
  <c r="CK380" i="1"/>
  <c r="CS380" i="1" s="1"/>
  <c r="CN470" i="1"/>
  <c r="CV470" i="1" s="1"/>
  <c r="CP770" i="1"/>
  <c r="CX770" i="1" s="1"/>
  <c r="CM416" i="1"/>
  <c r="CU416" i="1" s="1"/>
  <c r="CL386" i="1"/>
  <c r="CT386" i="1" s="1"/>
  <c r="CN466" i="1"/>
  <c r="CV466" i="1" s="1"/>
  <c r="CK376" i="1"/>
  <c r="CS376" i="1" s="1"/>
  <c r="CO566" i="1"/>
  <c r="CW566" i="1" s="1"/>
  <c r="CP766" i="1"/>
  <c r="CX766" i="1" s="1"/>
  <c r="CM412" i="1"/>
  <c r="CU412" i="1" s="1"/>
  <c r="CL382" i="1"/>
  <c r="CT382" i="1" s="1"/>
  <c r="CN462" i="1"/>
  <c r="CV462" i="1" s="1"/>
  <c r="CO562" i="1"/>
  <c r="CW562" i="1" s="1"/>
  <c r="CK372" i="1"/>
  <c r="CS372" i="1" s="1"/>
  <c r="CP762" i="1"/>
  <c r="CX762" i="1" s="1"/>
  <c r="CM408" i="1"/>
  <c r="CU408" i="1" s="1"/>
  <c r="CL378" i="1"/>
  <c r="CT378" i="1" s="1"/>
  <c r="CN458" i="1"/>
  <c r="CV458" i="1" s="1"/>
  <c r="CK368" i="1"/>
  <c r="CS368" i="1" s="1"/>
  <c r="CO558" i="1"/>
  <c r="CW558" i="1" s="1"/>
  <c r="CP758" i="1"/>
  <c r="CX758" i="1" s="1"/>
  <c r="CM404" i="1"/>
  <c r="CU404" i="1" s="1"/>
  <c r="CL374" i="1"/>
  <c r="CT374" i="1" s="1"/>
  <c r="CN454" i="1"/>
  <c r="CV454" i="1" s="1"/>
  <c r="CO554" i="1"/>
  <c r="CW554" i="1" s="1"/>
  <c r="CK364" i="1"/>
  <c r="CS364" i="1" s="1"/>
  <c r="CP754" i="1"/>
  <c r="CX754" i="1" s="1"/>
  <c r="CM400" i="1"/>
  <c r="CU400" i="1" s="1"/>
  <c r="CL370" i="1"/>
  <c r="CT370" i="1" s="1"/>
  <c r="CN450" i="1"/>
  <c r="CV450" i="1" s="1"/>
  <c r="CK360" i="1"/>
  <c r="CS360" i="1" s="1"/>
  <c r="CO550" i="1"/>
  <c r="CW550" i="1" s="1"/>
  <c r="CP750" i="1"/>
  <c r="CX750" i="1" s="1"/>
  <c r="CM396" i="1"/>
  <c r="CU396" i="1" s="1"/>
  <c r="CL366" i="1"/>
  <c r="CT366" i="1" s="1"/>
  <c r="CN446" i="1"/>
  <c r="CV446" i="1" s="1"/>
  <c r="CO546" i="1"/>
  <c r="CW546" i="1" s="1"/>
  <c r="CK356" i="1"/>
  <c r="CS356" i="1" s="1"/>
  <c r="CP746" i="1"/>
  <c r="CX746" i="1" s="1"/>
  <c r="CM392" i="1"/>
  <c r="CU392" i="1" s="1"/>
  <c r="CL362" i="1"/>
  <c r="CT362" i="1" s="1"/>
  <c r="CN442" i="1"/>
  <c r="CV442" i="1" s="1"/>
  <c r="CK352" i="1"/>
  <c r="CS352" i="1" s="1"/>
  <c r="CO542" i="1"/>
  <c r="CW542" i="1" s="1"/>
  <c r="CP742" i="1"/>
  <c r="CX742" i="1" s="1"/>
  <c r="CK348" i="1"/>
  <c r="CS348" i="1" s="1"/>
  <c r="CM388" i="1"/>
  <c r="CU388" i="1" s="1"/>
  <c r="CL358" i="1"/>
  <c r="CT358" i="1" s="1"/>
  <c r="CN438" i="1"/>
  <c r="CV438" i="1" s="1"/>
  <c r="CO538" i="1"/>
  <c r="CW538" i="1" s="1"/>
  <c r="CP738" i="1"/>
  <c r="CX738" i="1" s="1"/>
  <c r="CM384" i="1"/>
  <c r="CU384" i="1" s="1"/>
  <c r="CK344" i="1"/>
  <c r="CS344" i="1" s="1"/>
  <c r="CL354" i="1"/>
  <c r="CT354" i="1" s="1"/>
  <c r="CN434" i="1"/>
  <c r="CV434" i="1" s="1"/>
  <c r="CO534" i="1"/>
  <c r="CW534" i="1" s="1"/>
  <c r="CP734" i="1"/>
  <c r="CX734" i="1" s="1"/>
  <c r="CM380" i="1"/>
  <c r="CU380" i="1" s="1"/>
  <c r="CL350" i="1"/>
  <c r="CT350" i="1" s="1"/>
  <c r="CN430" i="1"/>
  <c r="CV430" i="1" s="1"/>
  <c r="CK340" i="1"/>
  <c r="CS340" i="1" s="1"/>
  <c r="CO530" i="1"/>
  <c r="CW530" i="1" s="1"/>
  <c r="CP730" i="1"/>
  <c r="CX730" i="1" s="1"/>
  <c r="CM376" i="1"/>
  <c r="CU376" i="1" s="1"/>
  <c r="CL346" i="1"/>
  <c r="CT346" i="1" s="1"/>
  <c r="CN426" i="1"/>
  <c r="CV426" i="1" s="1"/>
  <c r="CO526" i="1"/>
  <c r="CW526" i="1" s="1"/>
  <c r="CK336" i="1"/>
  <c r="CS336" i="1" s="1"/>
  <c r="CP726" i="1"/>
  <c r="CX726" i="1" s="1"/>
  <c r="CK332" i="1"/>
  <c r="CS332" i="1" s="1"/>
  <c r="CM372" i="1"/>
  <c r="CU372" i="1" s="1"/>
  <c r="CN422" i="1"/>
  <c r="CV422" i="1" s="1"/>
  <c r="CL342" i="1"/>
  <c r="CT342" i="1" s="1"/>
  <c r="CO522" i="1"/>
  <c r="CW522" i="1" s="1"/>
  <c r="CP722" i="1"/>
  <c r="CX722" i="1" s="1"/>
  <c r="CK799" i="1"/>
  <c r="CS799" i="1" s="1"/>
  <c r="CK795" i="1"/>
  <c r="CS795" i="1" s="1"/>
  <c r="CK791" i="1"/>
  <c r="CS791" i="1" s="1"/>
  <c r="CL797" i="1"/>
  <c r="CT797" i="1" s="1"/>
  <c r="CK787" i="1"/>
  <c r="CS787" i="1" s="1"/>
  <c r="CL793" i="1"/>
  <c r="CT793" i="1" s="1"/>
  <c r="CK783" i="1"/>
  <c r="CS783" i="1" s="1"/>
  <c r="CL789" i="1"/>
  <c r="CT789" i="1" s="1"/>
  <c r="CK779" i="1"/>
  <c r="CS779" i="1" s="1"/>
  <c r="CL785" i="1"/>
  <c r="CT785" i="1" s="1"/>
  <c r="CK775" i="1"/>
  <c r="CS775" i="1" s="1"/>
  <c r="CL781" i="1"/>
  <c r="CT781" i="1" s="1"/>
  <c r="CK771" i="1"/>
  <c r="CS771" i="1" s="1"/>
  <c r="CL777" i="1"/>
  <c r="CT777" i="1" s="1"/>
  <c r="CK767" i="1"/>
  <c r="CS767" i="1" s="1"/>
  <c r="CL773" i="1"/>
  <c r="CT773" i="1" s="1"/>
  <c r="CK763" i="1"/>
  <c r="CS763" i="1" s="1"/>
  <c r="CL769" i="1"/>
  <c r="CT769" i="1" s="1"/>
  <c r="CK759" i="1"/>
  <c r="CS759" i="1" s="1"/>
  <c r="CM799" i="1"/>
  <c r="CU799" i="1" s="1"/>
  <c r="CL765" i="1"/>
  <c r="CT765" i="1" s="1"/>
  <c r="CK755" i="1"/>
  <c r="CS755" i="1" s="1"/>
  <c r="CM795" i="1"/>
  <c r="CU795" i="1" s="1"/>
  <c r="CL761" i="1"/>
  <c r="CT761" i="1" s="1"/>
  <c r="CK751" i="1"/>
  <c r="CS751" i="1" s="1"/>
  <c r="CM791" i="1"/>
  <c r="CU791" i="1" s="1"/>
  <c r="CL757" i="1"/>
  <c r="CT757" i="1" s="1"/>
  <c r="CK747" i="1"/>
  <c r="CS747" i="1" s="1"/>
  <c r="CM787" i="1"/>
  <c r="CU787" i="1" s="1"/>
  <c r="CL753" i="1"/>
  <c r="CT753" i="1" s="1"/>
  <c r="CK743" i="1"/>
  <c r="CS743" i="1" s="1"/>
  <c r="CM783" i="1"/>
  <c r="CU783" i="1" s="1"/>
  <c r="CL749" i="1"/>
  <c r="CT749" i="1" s="1"/>
  <c r="CK739" i="1"/>
  <c r="CS739" i="1" s="1"/>
  <c r="CM779" i="1"/>
  <c r="CU779" i="1" s="1"/>
  <c r="CL745" i="1"/>
  <c r="CT745" i="1" s="1"/>
  <c r="CK735" i="1"/>
  <c r="CS735" i="1" s="1"/>
  <c r="CM775" i="1"/>
  <c r="CU775" i="1" s="1"/>
  <c r="CK731" i="1"/>
  <c r="CS731" i="1" s="1"/>
  <c r="CL741" i="1"/>
  <c r="CT741" i="1" s="1"/>
  <c r="CM771" i="1"/>
  <c r="CU771" i="1" s="1"/>
  <c r="CL737" i="1"/>
  <c r="CT737" i="1" s="1"/>
  <c r="CK727" i="1"/>
  <c r="CS727" i="1" s="1"/>
  <c r="CM767" i="1"/>
  <c r="CU767" i="1" s="1"/>
  <c r="CL733" i="1"/>
  <c r="CT733" i="1" s="1"/>
  <c r="CK723" i="1"/>
  <c r="CS723" i="1" s="1"/>
  <c r="CM763" i="1"/>
  <c r="CU763" i="1" s="1"/>
  <c r="CL729" i="1"/>
  <c r="CT729" i="1" s="1"/>
  <c r="CK719" i="1"/>
  <c r="CS719" i="1" s="1"/>
  <c r="CM759" i="1"/>
  <c r="CU759" i="1" s="1"/>
  <c r="CL725" i="1"/>
  <c r="CT725" i="1" s="1"/>
  <c r="CK715" i="1"/>
  <c r="CS715" i="1" s="1"/>
  <c r="CM755" i="1"/>
  <c r="CU755" i="1" s="1"/>
  <c r="CL721" i="1"/>
  <c r="CT721" i="1" s="1"/>
  <c r="CK711" i="1"/>
  <c r="CS711" i="1" s="1"/>
  <c r="CM751" i="1"/>
  <c r="CU751" i="1" s="1"/>
  <c r="CL717" i="1"/>
  <c r="CT717" i="1" s="1"/>
  <c r="CK707" i="1"/>
  <c r="CS707" i="1" s="1"/>
  <c r="CN797" i="1"/>
  <c r="CV797" i="1" s="1"/>
  <c r="CM747" i="1"/>
  <c r="CU747" i="1" s="1"/>
  <c r="CL713" i="1"/>
  <c r="CT713" i="1" s="1"/>
  <c r="CK703" i="1"/>
  <c r="CS703" i="1" s="1"/>
  <c r="CN793" i="1"/>
  <c r="CV793" i="1" s="1"/>
  <c r="CM743" i="1"/>
  <c r="CU743" i="1" s="1"/>
  <c r="CL709" i="1"/>
  <c r="CT709" i="1" s="1"/>
  <c r="CK699" i="1"/>
  <c r="CS699" i="1" s="1"/>
  <c r="CN789" i="1"/>
  <c r="CV789" i="1" s="1"/>
  <c r="CM739" i="1"/>
  <c r="CU739" i="1" s="1"/>
  <c r="CL705" i="1"/>
  <c r="CT705" i="1" s="1"/>
  <c r="CK695" i="1"/>
  <c r="CS695" i="1" s="1"/>
  <c r="CN785" i="1"/>
  <c r="CV785" i="1" s="1"/>
  <c r="CM735" i="1"/>
  <c r="CU735" i="1" s="1"/>
  <c r="CL701" i="1"/>
  <c r="CT701" i="1" s="1"/>
  <c r="CK691" i="1"/>
  <c r="CS691" i="1" s="1"/>
  <c r="CM731" i="1"/>
  <c r="CU731" i="1" s="1"/>
  <c r="CN781" i="1"/>
  <c r="CV781" i="1" s="1"/>
  <c r="CL697" i="1"/>
  <c r="CT697" i="1" s="1"/>
  <c r="CK687" i="1"/>
  <c r="CS687" i="1" s="1"/>
  <c r="CM727" i="1"/>
  <c r="CU727" i="1" s="1"/>
  <c r="CN777" i="1"/>
  <c r="CV777" i="1" s="1"/>
  <c r="CL693" i="1"/>
  <c r="CT693" i="1" s="1"/>
  <c r="CK683" i="1"/>
  <c r="CS683" i="1" s="1"/>
  <c r="CM723" i="1"/>
  <c r="CU723" i="1" s="1"/>
  <c r="CN773" i="1"/>
  <c r="CV773" i="1" s="1"/>
  <c r="CL689" i="1"/>
  <c r="CT689" i="1" s="1"/>
  <c r="CK679" i="1"/>
  <c r="CS679" i="1" s="1"/>
  <c r="CM719" i="1"/>
  <c r="CU719" i="1" s="1"/>
  <c r="CN769" i="1"/>
  <c r="CV769" i="1" s="1"/>
  <c r="CL685" i="1"/>
  <c r="CT685" i="1" s="1"/>
  <c r="CK675" i="1"/>
  <c r="CS675" i="1" s="1"/>
  <c r="CM715" i="1"/>
  <c r="CU715" i="1" s="1"/>
  <c r="CN765" i="1"/>
  <c r="CV765" i="1" s="1"/>
  <c r="CL681" i="1"/>
  <c r="CT681" i="1" s="1"/>
  <c r="CK671" i="1"/>
  <c r="CS671" i="1" s="1"/>
  <c r="CM711" i="1"/>
  <c r="CU711" i="1" s="1"/>
  <c r="CN761" i="1"/>
  <c r="CV761" i="1" s="1"/>
  <c r="CL677" i="1"/>
  <c r="CT677" i="1" s="1"/>
  <c r="CK667" i="1"/>
  <c r="CS667" i="1" s="1"/>
  <c r="CM707" i="1"/>
  <c r="CU707" i="1" s="1"/>
  <c r="CN757" i="1"/>
  <c r="CV757" i="1" s="1"/>
  <c r="CL673" i="1"/>
  <c r="CT673" i="1" s="1"/>
  <c r="CK663" i="1"/>
  <c r="CS663" i="1" s="1"/>
  <c r="CM703" i="1"/>
  <c r="CU703" i="1" s="1"/>
  <c r="CN753" i="1"/>
  <c r="CV753" i="1" s="1"/>
  <c r="CL669" i="1"/>
  <c r="CT669" i="1" s="1"/>
  <c r="CK659" i="1"/>
  <c r="CS659" i="1" s="1"/>
  <c r="CM699" i="1"/>
  <c r="CU699" i="1" s="1"/>
  <c r="CN749" i="1"/>
  <c r="CV749" i="1" s="1"/>
  <c r="CL665" i="1"/>
  <c r="CT665" i="1" s="1"/>
  <c r="CK655" i="1"/>
  <c r="CS655" i="1" s="1"/>
  <c r="CM695" i="1"/>
  <c r="CU695" i="1" s="1"/>
  <c r="CN745" i="1"/>
  <c r="CV745" i="1" s="1"/>
  <c r="CL661" i="1"/>
  <c r="CT661" i="1" s="1"/>
  <c r="CK651" i="1"/>
  <c r="CS651" i="1" s="1"/>
  <c r="CM691" i="1"/>
  <c r="CU691" i="1" s="1"/>
  <c r="CN741" i="1"/>
  <c r="CV741" i="1" s="1"/>
  <c r="CL657" i="1"/>
  <c r="CT657" i="1" s="1"/>
  <c r="CK647" i="1"/>
  <c r="CS647" i="1" s="1"/>
  <c r="CM687" i="1"/>
  <c r="CU687" i="1" s="1"/>
  <c r="CN737" i="1"/>
  <c r="CV737" i="1" s="1"/>
  <c r="CL653" i="1"/>
  <c r="CT653" i="1" s="1"/>
  <c r="CK643" i="1"/>
  <c r="CS643" i="1" s="1"/>
  <c r="CM683" i="1"/>
  <c r="CU683" i="1" s="1"/>
  <c r="CN733" i="1"/>
  <c r="CV733" i="1" s="1"/>
  <c r="CL649" i="1"/>
  <c r="CT649" i="1" s="1"/>
  <c r="CK639" i="1"/>
  <c r="CS639" i="1" s="1"/>
  <c r="CN729" i="1"/>
  <c r="CV729" i="1" s="1"/>
  <c r="CM679" i="1"/>
  <c r="CU679" i="1" s="1"/>
  <c r="CL645" i="1"/>
  <c r="CT645" i="1" s="1"/>
  <c r="CK635" i="1"/>
  <c r="CS635" i="1" s="1"/>
  <c r="CM675" i="1"/>
  <c r="CU675" i="1" s="1"/>
  <c r="CN725" i="1"/>
  <c r="CV725" i="1" s="1"/>
  <c r="CL641" i="1"/>
  <c r="CT641" i="1" s="1"/>
  <c r="CK631" i="1"/>
  <c r="CS631" i="1" s="1"/>
  <c r="CM671" i="1"/>
  <c r="CU671" i="1" s="1"/>
  <c r="CN721" i="1"/>
  <c r="CV721" i="1" s="1"/>
  <c r="CL637" i="1"/>
  <c r="CT637" i="1" s="1"/>
  <c r="CK627" i="1"/>
  <c r="CS627" i="1" s="1"/>
  <c r="CM667" i="1"/>
  <c r="CU667" i="1" s="1"/>
  <c r="CN717" i="1"/>
  <c r="CV717" i="1" s="1"/>
  <c r="CL633" i="1"/>
  <c r="CT633" i="1" s="1"/>
  <c r="CK623" i="1"/>
  <c r="CS623" i="1" s="1"/>
  <c r="CN713" i="1"/>
  <c r="CV713" i="1" s="1"/>
  <c r="CM663" i="1"/>
  <c r="CU663" i="1" s="1"/>
  <c r="CL629" i="1"/>
  <c r="CT629" i="1" s="1"/>
  <c r="CK619" i="1"/>
  <c r="CS619" i="1" s="1"/>
  <c r="CN709" i="1"/>
  <c r="CV709" i="1" s="1"/>
  <c r="CM659" i="1"/>
  <c r="CU659" i="1" s="1"/>
  <c r="CL625" i="1"/>
  <c r="CT625" i="1" s="1"/>
  <c r="CK615" i="1"/>
  <c r="CS615" i="1" s="1"/>
  <c r="CM655" i="1"/>
  <c r="CU655" i="1" s="1"/>
  <c r="CN705" i="1"/>
  <c r="CV705" i="1" s="1"/>
  <c r="CL621" i="1"/>
  <c r="CT621" i="1" s="1"/>
  <c r="CK611" i="1"/>
  <c r="CS611" i="1" s="1"/>
  <c r="CM651" i="1"/>
  <c r="CU651" i="1" s="1"/>
  <c r="CN701" i="1"/>
  <c r="CV701" i="1" s="1"/>
  <c r="CL617" i="1"/>
  <c r="CT617" i="1" s="1"/>
  <c r="CK607" i="1"/>
  <c r="CS607" i="1" s="1"/>
  <c r="CN697" i="1"/>
  <c r="CV697" i="1" s="1"/>
  <c r="CM647" i="1"/>
  <c r="CU647" i="1" s="1"/>
  <c r="CO797" i="1"/>
  <c r="CW797" i="1" s="1"/>
  <c r="CL613" i="1"/>
  <c r="CT613" i="1" s="1"/>
  <c r="CK603" i="1"/>
  <c r="CS603" i="1" s="1"/>
  <c r="CM643" i="1"/>
  <c r="CU643" i="1" s="1"/>
  <c r="CN693" i="1"/>
  <c r="CV693" i="1" s="1"/>
  <c r="CO793" i="1"/>
  <c r="CW793" i="1" s="1"/>
  <c r="CL609" i="1"/>
  <c r="CT609" i="1" s="1"/>
  <c r="CM639" i="1"/>
  <c r="CU639" i="1" s="1"/>
  <c r="CK599" i="1"/>
  <c r="CS599" i="1" s="1"/>
  <c r="CN689" i="1"/>
  <c r="CV689" i="1" s="1"/>
  <c r="CO789" i="1"/>
  <c r="CW789" i="1" s="1"/>
  <c r="CL605" i="1"/>
  <c r="CT605" i="1" s="1"/>
  <c r="CK595" i="1"/>
  <c r="CS595" i="1" s="1"/>
  <c r="CM635" i="1"/>
  <c r="CU635" i="1" s="1"/>
  <c r="CN685" i="1"/>
  <c r="CV685" i="1" s="1"/>
  <c r="CO785" i="1"/>
  <c r="CW785" i="1" s="1"/>
  <c r="CL601" i="1"/>
  <c r="CT601" i="1" s="1"/>
  <c r="CN681" i="1"/>
  <c r="CV681" i="1" s="1"/>
  <c r="CM631" i="1"/>
  <c r="CU631" i="1" s="1"/>
  <c r="CK591" i="1"/>
  <c r="CS591" i="1" s="1"/>
  <c r="CO781" i="1"/>
  <c r="CW781" i="1" s="1"/>
  <c r="CL597" i="1"/>
  <c r="CT597" i="1" s="1"/>
  <c r="CK587" i="1"/>
  <c r="CS587" i="1" s="1"/>
  <c r="CN677" i="1"/>
  <c r="CV677" i="1" s="1"/>
  <c r="CM627" i="1"/>
  <c r="CU627" i="1" s="1"/>
  <c r="CO777" i="1"/>
  <c r="CW777" i="1" s="1"/>
  <c r="CL593" i="1"/>
  <c r="CT593" i="1" s="1"/>
  <c r="CM623" i="1"/>
  <c r="CU623" i="1" s="1"/>
  <c r="CK583" i="1"/>
  <c r="CS583" i="1" s="1"/>
  <c r="CN673" i="1"/>
  <c r="CV673" i="1" s="1"/>
  <c r="CO773" i="1"/>
  <c r="CW773" i="1" s="1"/>
  <c r="CL589" i="1"/>
  <c r="CT589" i="1" s="1"/>
  <c r="CK579" i="1"/>
  <c r="CS579" i="1" s="1"/>
  <c r="CN669" i="1"/>
  <c r="CV669" i="1" s="1"/>
  <c r="CM619" i="1"/>
  <c r="CU619" i="1" s="1"/>
  <c r="CO769" i="1"/>
  <c r="CW769" i="1" s="1"/>
  <c r="CL585" i="1"/>
  <c r="CT585" i="1" s="1"/>
  <c r="CM615" i="1"/>
  <c r="CU615" i="1" s="1"/>
  <c r="CK575" i="1"/>
  <c r="CS575" i="1" s="1"/>
  <c r="CN665" i="1"/>
  <c r="CV665" i="1" s="1"/>
  <c r="CO765" i="1"/>
  <c r="CW765" i="1" s="1"/>
  <c r="CL581" i="1"/>
  <c r="CT581" i="1" s="1"/>
  <c r="CN661" i="1"/>
  <c r="CV661" i="1" s="1"/>
  <c r="CK571" i="1"/>
  <c r="CS571" i="1" s="1"/>
  <c r="CM611" i="1"/>
  <c r="CU611" i="1" s="1"/>
  <c r="CO761" i="1"/>
  <c r="CW761" i="1" s="1"/>
  <c r="CM607" i="1"/>
  <c r="CU607" i="1" s="1"/>
  <c r="CL577" i="1"/>
  <c r="CT577" i="1" s="1"/>
  <c r="CK567" i="1"/>
  <c r="CS567" i="1" s="1"/>
  <c r="CN657" i="1"/>
  <c r="CV657" i="1" s="1"/>
  <c r="CO757" i="1"/>
  <c r="CW757" i="1" s="1"/>
  <c r="CL573" i="1"/>
  <c r="CT573" i="1" s="1"/>
  <c r="CM603" i="1"/>
  <c r="CU603" i="1" s="1"/>
  <c r="CN653" i="1"/>
  <c r="CV653" i="1" s="1"/>
  <c r="CK563" i="1"/>
  <c r="CS563" i="1" s="1"/>
  <c r="CO753" i="1"/>
  <c r="CW753" i="1" s="1"/>
  <c r="CM599" i="1"/>
  <c r="CU599" i="1" s="1"/>
  <c r="CL569" i="1"/>
  <c r="CT569" i="1" s="1"/>
  <c r="CK559" i="1"/>
  <c r="CS559" i="1" s="1"/>
  <c r="CN649" i="1"/>
  <c r="CV649" i="1" s="1"/>
  <c r="CO749" i="1"/>
  <c r="CW749" i="1" s="1"/>
  <c r="CM595" i="1"/>
  <c r="CU595" i="1" s="1"/>
  <c r="CL565" i="1"/>
  <c r="CT565" i="1" s="1"/>
  <c r="CN645" i="1"/>
  <c r="CV645" i="1" s="1"/>
  <c r="CK555" i="1"/>
  <c r="CS555" i="1" s="1"/>
  <c r="CO745" i="1"/>
  <c r="CW745" i="1" s="1"/>
  <c r="CM591" i="1"/>
  <c r="CU591" i="1" s="1"/>
  <c r="CL561" i="1"/>
  <c r="CT561" i="1" s="1"/>
  <c r="CK551" i="1"/>
  <c r="CS551" i="1" s="1"/>
  <c r="CN641" i="1"/>
  <c r="CV641" i="1" s="1"/>
  <c r="CO741" i="1"/>
  <c r="CW741" i="1" s="1"/>
  <c r="CM587" i="1"/>
  <c r="CU587" i="1" s="1"/>
  <c r="CL557" i="1"/>
  <c r="CT557" i="1" s="1"/>
  <c r="CN637" i="1"/>
  <c r="CV637" i="1" s="1"/>
  <c r="CK547" i="1"/>
  <c r="CS547" i="1" s="1"/>
  <c r="CO737" i="1"/>
  <c r="CW737" i="1" s="1"/>
  <c r="CM583" i="1"/>
  <c r="CU583" i="1" s="1"/>
  <c r="CL553" i="1"/>
  <c r="CT553" i="1" s="1"/>
  <c r="CK543" i="1"/>
  <c r="CS543" i="1" s="1"/>
  <c r="CN633" i="1"/>
  <c r="CV633" i="1" s="1"/>
  <c r="CO733" i="1"/>
  <c r="CW733" i="1" s="1"/>
  <c r="CM579" i="1"/>
  <c r="CU579" i="1" s="1"/>
  <c r="CL549" i="1"/>
  <c r="CT549" i="1" s="1"/>
  <c r="CN629" i="1"/>
  <c r="CV629" i="1" s="1"/>
  <c r="CK539" i="1"/>
  <c r="CS539" i="1" s="1"/>
  <c r="CO729" i="1"/>
  <c r="CW729" i="1" s="1"/>
  <c r="CM575" i="1"/>
  <c r="CU575" i="1" s="1"/>
  <c r="CL545" i="1"/>
  <c r="CT545" i="1" s="1"/>
  <c r="CO725" i="1"/>
  <c r="CW725" i="1" s="1"/>
  <c r="CK535" i="1"/>
  <c r="CS535" i="1" s="1"/>
  <c r="CN625" i="1"/>
  <c r="CV625" i="1" s="1"/>
  <c r="CM571" i="1"/>
  <c r="CU571" i="1" s="1"/>
  <c r="CL541" i="1"/>
  <c r="CT541" i="1" s="1"/>
  <c r="CN621" i="1"/>
  <c r="CV621" i="1" s="1"/>
  <c r="CK531" i="1"/>
  <c r="CS531" i="1" s="1"/>
  <c r="CO721" i="1"/>
  <c r="CW721" i="1" s="1"/>
  <c r="CM567" i="1"/>
  <c r="CU567" i="1" s="1"/>
  <c r="CL537" i="1"/>
  <c r="CT537" i="1" s="1"/>
  <c r="CK527" i="1"/>
  <c r="CS527" i="1" s="1"/>
  <c r="CN617" i="1"/>
  <c r="CV617" i="1" s="1"/>
  <c r="CO717" i="1"/>
  <c r="CW717" i="1" s="1"/>
  <c r="CM563" i="1"/>
  <c r="CU563" i="1" s="1"/>
  <c r="CL533" i="1"/>
  <c r="CT533" i="1" s="1"/>
  <c r="CN613" i="1"/>
  <c r="CV613" i="1" s="1"/>
  <c r="CK523" i="1"/>
  <c r="CS523" i="1" s="1"/>
  <c r="CO713" i="1"/>
  <c r="CW713" i="1" s="1"/>
  <c r="CM559" i="1"/>
  <c r="CU559" i="1" s="1"/>
  <c r="CL529" i="1"/>
  <c r="CT529" i="1" s="1"/>
  <c r="CO709" i="1"/>
  <c r="CW709" i="1" s="1"/>
  <c r="CK519" i="1"/>
  <c r="CS519" i="1" s="1"/>
  <c r="CN609" i="1"/>
  <c r="CV609" i="1" s="1"/>
  <c r="CM555" i="1"/>
  <c r="CU555" i="1" s="1"/>
  <c r="CL525" i="1"/>
  <c r="CT525" i="1" s="1"/>
  <c r="CO705" i="1"/>
  <c r="CW705" i="1" s="1"/>
  <c r="CN605" i="1"/>
  <c r="CV605" i="1" s="1"/>
  <c r="CK515" i="1"/>
  <c r="CS515" i="1" s="1"/>
  <c r="CM551" i="1"/>
  <c r="CU551" i="1" s="1"/>
  <c r="CL521" i="1"/>
  <c r="CT521" i="1" s="1"/>
  <c r="CK511" i="1"/>
  <c r="CS511" i="1" s="1"/>
  <c r="CN601" i="1"/>
  <c r="CV601" i="1" s="1"/>
  <c r="CO701" i="1"/>
  <c r="CW701" i="1" s="1"/>
  <c r="CM547" i="1"/>
  <c r="CU547" i="1" s="1"/>
  <c r="CN597" i="1"/>
  <c r="CV597" i="1" s="1"/>
  <c r="CL517" i="1"/>
  <c r="CT517" i="1" s="1"/>
  <c r="CK507" i="1"/>
  <c r="CS507" i="1" s="1"/>
  <c r="CO697" i="1"/>
  <c r="CW697" i="1" s="1"/>
  <c r="CM543" i="1"/>
  <c r="CU543" i="1" s="1"/>
  <c r="CN593" i="1"/>
  <c r="CV593" i="1" s="1"/>
  <c r="CL513" i="1"/>
  <c r="CT513" i="1" s="1"/>
  <c r="CO693" i="1"/>
  <c r="CW693" i="1" s="1"/>
  <c r="CK503" i="1"/>
  <c r="CS503" i="1" s="1"/>
  <c r="CM539" i="1"/>
  <c r="CU539" i="1" s="1"/>
  <c r="CN589" i="1"/>
  <c r="CV589" i="1" s="1"/>
  <c r="CL509" i="1"/>
  <c r="CT509" i="1" s="1"/>
  <c r="CK499" i="1"/>
  <c r="CS499" i="1" s="1"/>
  <c r="CO689" i="1"/>
  <c r="CW689" i="1" s="1"/>
  <c r="CM535" i="1"/>
  <c r="CU535" i="1" s="1"/>
  <c r="CN585" i="1"/>
  <c r="CV585" i="1" s="1"/>
  <c r="CL505" i="1"/>
  <c r="CT505" i="1" s="1"/>
  <c r="CK495" i="1"/>
  <c r="CS495" i="1" s="1"/>
  <c r="CO685" i="1"/>
  <c r="CW685" i="1" s="1"/>
  <c r="CM531" i="1"/>
  <c r="CU531" i="1" s="1"/>
  <c r="CN581" i="1"/>
  <c r="CV581" i="1" s="1"/>
  <c r="CL501" i="1"/>
  <c r="CT501" i="1" s="1"/>
  <c r="CK491" i="1"/>
  <c r="CS491" i="1" s="1"/>
  <c r="CO681" i="1"/>
  <c r="CW681" i="1" s="1"/>
  <c r="CM527" i="1"/>
  <c r="CU527" i="1" s="1"/>
  <c r="CN577" i="1"/>
  <c r="CV577" i="1" s="1"/>
  <c r="CL497" i="1"/>
  <c r="CT497" i="1" s="1"/>
  <c r="CO677" i="1"/>
  <c r="CW677" i="1" s="1"/>
  <c r="CK487" i="1"/>
  <c r="CS487" i="1" s="1"/>
  <c r="CM523" i="1"/>
  <c r="CU523" i="1" s="1"/>
  <c r="CN573" i="1"/>
  <c r="CV573" i="1" s="1"/>
  <c r="CL493" i="1"/>
  <c r="CT493" i="1" s="1"/>
  <c r="CK483" i="1"/>
  <c r="CS483" i="1" s="1"/>
  <c r="CO673" i="1"/>
  <c r="CW673" i="1" s="1"/>
  <c r="CM519" i="1"/>
  <c r="CU519" i="1" s="1"/>
  <c r="CN569" i="1"/>
  <c r="CV569" i="1" s="1"/>
  <c r="CL489" i="1"/>
  <c r="CT489" i="1" s="1"/>
  <c r="CK479" i="1"/>
  <c r="CS479" i="1" s="1"/>
  <c r="CO669" i="1"/>
  <c r="CW669" i="1" s="1"/>
  <c r="CM515" i="1"/>
  <c r="CU515" i="1" s="1"/>
  <c r="CN565" i="1"/>
  <c r="CV565" i="1" s="1"/>
  <c r="CL485" i="1"/>
  <c r="CT485" i="1" s="1"/>
  <c r="CK475" i="1"/>
  <c r="CS475" i="1" s="1"/>
  <c r="CO665" i="1"/>
  <c r="CW665" i="1" s="1"/>
  <c r="CM511" i="1"/>
  <c r="CU511" i="1" s="1"/>
  <c r="CN561" i="1"/>
  <c r="CV561" i="1" s="1"/>
  <c r="CL481" i="1"/>
  <c r="CT481" i="1" s="1"/>
  <c r="CO661" i="1"/>
  <c r="CW661" i="1" s="1"/>
  <c r="CK471" i="1"/>
  <c r="CS471" i="1" s="1"/>
  <c r="CM507" i="1"/>
  <c r="CU507" i="1" s="1"/>
  <c r="CN557" i="1"/>
  <c r="CV557" i="1" s="1"/>
  <c r="CL477" i="1"/>
  <c r="CT477" i="1" s="1"/>
  <c r="CK467" i="1"/>
  <c r="CS467" i="1" s="1"/>
  <c r="CO657" i="1"/>
  <c r="CW657" i="1" s="1"/>
  <c r="CK463" i="1"/>
  <c r="CS463" i="1" s="1"/>
  <c r="CM503" i="1"/>
  <c r="CU503" i="1" s="1"/>
  <c r="CN553" i="1"/>
  <c r="CV553" i="1" s="1"/>
  <c r="CL473" i="1"/>
  <c r="CT473" i="1" s="1"/>
  <c r="CO653" i="1"/>
  <c r="CW653" i="1" s="1"/>
  <c r="CK459" i="1"/>
  <c r="CS459" i="1" s="1"/>
  <c r="CM499" i="1"/>
  <c r="CU499" i="1" s="1"/>
  <c r="CN549" i="1"/>
  <c r="CV549" i="1" s="1"/>
  <c r="CL469" i="1"/>
  <c r="CT469" i="1" s="1"/>
  <c r="CO649" i="1"/>
  <c r="CW649" i="1" s="1"/>
  <c r="CK455" i="1"/>
  <c r="CS455" i="1" s="1"/>
  <c r="CL465" i="1"/>
  <c r="CT465" i="1" s="1"/>
  <c r="CM495" i="1"/>
  <c r="CU495" i="1" s="1"/>
  <c r="CN545" i="1"/>
  <c r="CV545" i="1" s="1"/>
  <c r="CO645" i="1"/>
  <c r="CW645" i="1" s="1"/>
  <c r="CK451" i="1"/>
  <c r="CS451" i="1" s="1"/>
  <c r="CL461" i="1"/>
  <c r="CT461" i="1" s="1"/>
  <c r="CM491" i="1"/>
  <c r="CU491" i="1" s="1"/>
  <c r="CN541" i="1"/>
  <c r="CV541" i="1" s="1"/>
  <c r="CO641" i="1"/>
  <c r="CW641" i="1" s="1"/>
  <c r="CK447" i="1"/>
  <c r="CS447" i="1" s="1"/>
  <c r="CL457" i="1"/>
  <c r="CT457" i="1" s="1"/>
  <c r="CM487" i="1"/>
  <c r="CU487" i="1" s="1"/>
  <c r="CN537" i="1"/>
  <c r="CV537" i="1" s="1"/>
  <c r="CO637" i="1"/>
  <c r="CW637" i="1" s="1"/>
  <c r="CK443" i="1"/>
  <c r="CS443" i="1" s="1"/>
  <c r="CL453" i="1"/>
  <c r="CT453" i="1" s="1"/>
  <c r="CM483" i="1"/>
  <c r="CU483" i="1" s="1"/>
  <c r="CN533" i="1"/>
  <c r="CV533" i="1" s="1"/>
  <c r="CO633" i="1"/>
  <c r="CW633" i="1" s="1"/>
  <c r="CK439" i="1"/>
  <c r="CS439" i="1" s="1"/>
  <c r="CL449" i="1"/>
  <c r="CT449" i="1" s="1"/>
  <c r="CM479" i="1"/>
  <c r="CU479" i="1" s="1"/>
  <c r="CN529" i="1"/>
  <c r="CV529" i="1" s="1"/>
  <c r="CO629" i="1"/>
  <c r="CW629" i="1" s="1"/>
  <c r="CK435" i="1"/>
  <c r="CS435" i="1" s="1"/>
  <c r="CL445" i="1"/>
  <c r="CT445" i="1" s="1"/>
  <c r="CM475" i="1"/>
  <c r="CU475" i="1" s="1"/>
  <c r="CN525" i="1"/>
  <c r="CV525" i="1" s="1"/>
  <c r="CO625" i="1"/>
  <c r="CW625" i="1" s="1"/>
  <c r="CK431" i="1"/>
  <c r="CS431" i="1" s="1"/>
  <c r="CL441" i="1"/>
  <c r="CT441" i="1" s="1"/>
  <c r="CM471" i="1"/>
  <c r="CU471" i="1" s="1"/>
  <c r="CN521" i="1"/>
  <c r="CV521" i="1" s="1"/>
  <c r="CO621" i="1"/>
  <c r="CW621" i="1" s="1"/>
  <c r="CK427" i="1"/>
  <c r="CS427" i="1" s="1"/>
  <c r="CL437" i="1"/>
  <c r="CT437" i="1" s="1"/>
  <c r="CM467" i="1"/>
  <c r="CU467" i="1" s="1"/>
  <c r="CN517" i="1"/>
  <c r="CV517" i="1" s="1"/>
  <c r="CO617" i="1"/>
  <c r="CW617" i="1" s="1"/>
  <c r="CK423" i="1"/>
  <c r="CS423" i="1" s="1"/>
  <c r="CL433" i="1"/>
  <c r="CT433" i="1" s="1"/>
  <c r="CN513" i="1"/>
  <c r="CV513" i="1" s="1"/>
  <c r="CM463" i="1"/>
  <c r="CU463" i="1" s="1"/>
  <c r="CO613" i="1"/>
  <c r="CW613" i="1" s="1"/>
  <c r="CK419" i="1"/>
  <c r="CS419" i="1" s="1"/>
  <c r="CL429" i="1"/>
  <c r="CT429" i="1" s="1"/>
  <c r="CN509" i="1"/>
  <c r="CV509" i="1" s="1"/>
  <c r="CM459" i="1"/>
  <c r="CU459" i="1" s="1"/>
  <c r="CO609" i="1"/>
  <c r="CW609" i="1" s="1"/>
  <c r="CK415" i="1"/>
  <c r="CS415" i="1" s="1"/>
  <c r="CL425" i="1"/>
  <c r="CT425" i="1" s="1"/>
  <c r="CN505" i="1"/>
  <c r="CV505" i="1" s="1"/>
  <c r="CM455" i="1"/>
  <c r="CU455" i="1" s="1"/>
  <c r="CO605" i="1"/>
  <c r="CW605" i="1" s="1"/>
  <c r="CK411" i="1"/>
  <c r="CS411" i="1" s="1"/>
  <c r="CL421" i="1"/>
  <c r="CT421" i="1" s="1"/>
  <c r="CN501" i="1"/>
  <c r="CV501" i="1" s="1"/>
  <c r="CO601" i="1"/>
  <c r="CW601" i="1" s="1"/>
  <c r="CM451" i="1"/>
  <c r="CU451" i="1" s="1"/>
  <c r="CK407" i="1"/>
  <c r="CS407" i="1" s="1"/>
  <c r="CL417" i="1"/>
  <c r="CT417" i="1" s="1"/>
  <c r="CN497" i="1"/>
  <c r="CV497" i="1" s="1"/>
  <c r="CM447" i="1"/>
  <c r="CU447" i="1" s="1"/>
  <c r="CO597" i="1"/>
  <c r="CW597" i="1" s="1"/>
  <c r="CP797" i="1"/>
  <c r="CX797" i="1" s="1"/>
  <c r="CK403" i="1"/>
  <c r="CS403" i="1" s="1"/>
  <c r="CL413" i="1"/>
  <c r="CT413" i="1" s="1"/>
  <c r="CN493" i="1"/>
  <c r="CV493" i="1" s="1"/>
  <c r="CP793" i="1"/>
  <c r="CX793" i="1" s="1"/>
  <c r="CM443" i="1"/>
  <c r="CU443" i="1" s="1"/>
  <c r="CO593" i="1"/>
  <c r="CW593" i="1" s="1"/>
  <c r="CK399" i="1"/>
  <c r="CS399" i="1" s="1"/>
  <c r="CL409" i="1"/>
  <c r="CT409" i="1" s="1"/>
  <c r="CN489" i="1"/>
  <c r="CV489" i="1" s="1"/>
  <c r="CM439" i="1"/>
  <c r="CU439" i="1" s="1"/>
  <c r="CO589" i="1"/>
  <c r="CW589" i="1" s="1"/>
  <c r="CP789" i="1"/>
  <c r="CX789" i="1" s="1"/>
  <c r="CK395" i="1"/>
  <c r="CS395" i="1" s="1"/>
  <c r="CL405" i="1"/>
  <c r="CT405" i="1" s="1"/>
  <c r="CN485" i="1"/>
  <c r="CV485" i="1" s="1"/>
  <c r="CP785" i="1"/>
  <c r="CX785" i="1" s="1"/>
  <c r="CM435" i="1"/>
  <c r="CU435" i="1" s="1"/>
  <c r="CO585" i="1"/>
  <c r="CW585" i="1" s="1"/>
  <c r="CK391" i="1"/>
  <c r="CS391" i="1" s="1"/>
  <c r="CL401" i="1"/>
  <c r="CT401" i="1" s="1"/>
  <c r="CN481" i="1"/>
  <c r="CV481" i="1" s="1"/>
  <c r="CM431" i="1"/>
  <c r="CU431" i="1" s="1"/>
  <c r="CO581" i="1"/>
  <c r="CW581" i="1" s="1"/>
  <c r="CP781" i="1"/>
  <c r="CX781" i="1" s="1"/>
  <c r="CL397" i="1"/>
  <c r="CT397" i="1" s="1"/>
  <c r="CK387" i="1"/>
  <c r="CS387" i="1" s="1"/>
  <c r="CN477" i="1"/>
  <c r="CV477" i="1" s="1"/>
  <c r="CM427" i="1"/>
  <c r="CU427" i="1" s="1"/>
  <c r="CP777" i="1"/>
  <c r="CX777" i="1" s="1"/>
  <c r="CO577" i="1"/>
  <c r="CW577" i="1" s="1"/>
  <c r="CL393" i="1"/>
  <c r="CT393" i="1" s="1"/>
  <c r="CK383" i="1"/>
  <c r="CS383" i="1" s="1"/>
  <c r="CN473" i="1"/>
  <c r="CV473" i="1" s="1"/>
  <c r="CM423" i="1"/>
  <c r="CU423" i="1" s="1"/>
  <c r="CO573" i="1"/>
  <c r="CW573" i="1" s="1"/>
  <c r="CP773" i="1"/>
  <c r="CX773" i="1" s="1"/>
  <c r="CL389" i="1"/>
  <c r="CT389" i="1" s="1"/>
  <c r="CK379" i="1"/>
  <c r="CS379" i="1" s="1"/>
  <c r="CN469" i="1"/>
  <c r="CV469" i="1" s="1"/>
  <c r="CO569" i="1"/>
  <c r="CW569" i="1" s="1"/>
  <c r="CP769" i="1"/>
  <c r="CX769" i="1" s="1"/>
  <c r="CM419" i="1"/>
  <c r="CU419" i="1" s="1"/>
  <c r="CL385" i="1"/>
  <c r="CT385" i="1" s="1"/>
  <c r="CK375" i="1"/>
  <c r="CS375" i="1" s="1"/>
  <c r="CN465" i="1"/>
  <c r="CV465" i="1" s="1"/>
  <c r="CM415" i="1"/>
  <c r="CU415" i="1" s="1"/>
  <c r="CP765" i="1"/>
  <c r="CX765" i="1" s="1"/>
  <c r="CO565" i="1"/>
  <c r="CW565" i="1" s="1"/>
  <c r="CL381" i="1"/>
  <c r="CT381" i="1" s="1"/>
  <c r="CK371" i="1"/>
  <c r="CS371" i="1" s="1"/>
  <c r="CN461" i="1"/>
  <c r="CV461" i="1" s="1"/>
  <c r="CP761" i="1"/>
  <c r="CX761" i="1" s="1"/>
  <c r="CM411" i="1"/>
  <c r="CU411" i="1" s="1"/>
  <c r="CO561" i="1"/>
  <c r="CW561" i="1" s="1"/>
  <c r="CL377" i="1"/>
  <c r="CT377" i="1" s="1"/>
  <c r="CK367" i="1"/>
  <c r="CS367" i="1" s="1"/>
  <c r="CN457" i="1"/>
  <c r="CV457" i="1" s="1"/>
  <c r="CM407" i="1"/>
  <c r="CU407" i="1" s="1"/>
  <c r="CP757" i="1"/>
  <c r="CX757" i="1" s="1"/>
  <c r="CO557" i="1"/>
  <c r="CW557" i="1" s="1"/>
  <c r="CL373" i="1"/>
  <c r="CT373" i="1" s="1"/>
  <c r="CK363" i="1"/>
  <c r="CS363" i="1" s="1"/>
  <c r="CN453" i="1"/>
  <c r="CV453" i="1" s="1"/>
  <c r="CO553" i="1"/>
  <c r="CW553" i="1" s="1"/>
  <c r="CP753" i="1"/>
  <c r="CX753" i="1" s="1"/>
  <c r="CM403" i="1"/>
  <c r="CU403" i="1" s="1"/>
  <c r="CL369" i="1"/>
  <c r="CT369" i="1" s="1"/>
  <c r="CK359" i="1"/>
  <c r="CS359" i="1" s="1"/>
  <c r="CN449" i="1"/>
  <c r="CV449" i="1" s="1"/>
  <c r="CM399" i="1"/>
  <c r="CU399" i="1" s="1"/>
  <c r="CP749" i="1"/>
  <c r="CX749" i="1" s="1"/>
  <c r="CO549" i="1"/>
  <c r="CW549" i="1" s="1"/>
  <c r="CL365" i="1"/>
  <c r="CT365" i="1" s="1"/>
  <c r="CK355" i="1"/>
  <c r="CS355" i="1" s="1"/>
  <c r="CM395" i="1"/>
  <c r="CU395" i="1" s="1"/>
  <c r="CN445" i="1"/>
  <c r="CV445" i="1" s="1"/>
  <c r="CP745" i="1"/>
  <c r="CX745" i="1" s="1"/>
  <c r="CO545" i="1"/>
  <c r="CW545" i="1" s="1"/>
  <c r="CL361" i="1"/>
  <c r="CT361" i="1" s="1"/>
  <c r="CK351" i="1"/>
  <c r="CS351" i="1" s="1"/>
  <c r="CN441" i="1"/>
  <c r="CV441" i="1" s="1"/>
  <c r="CM391" i="1"/>
  <c r="CU391" i="1" s="1"/>
  <c r="CP741" i="1"/>
  <c r="CX741" i="1" s="1"/>
  <c r="CO541" i="1"/>
  <c r="CW541" i="1" s="1"/>
  <c r="CK347" i="1"/>
  <c r="CS347" i="1" s="1"/>
  <c r="CL357" i="1"/>
  <c r="CT357" i="1" s="1"/>
  <c r="CM387" i="1"/>
  <c r="CU387" i="1" s="1"/>
  <c r="CN437" i="1"/>
  <c r="CV437" i="1" s="1"/>
  <c r="CO537" i="1"/>
  <c r="CW537" i="1" s="1"/>
  <c r="CP737" i="1"/>
  <c r="CX737" i="1" s="1"/>
  <c r="CL353" i="1"/>
  <c r="CT353" i="1" s="1"/>
  <c r="CK343" i="1"/>
  <c r="CS343" i="1" s="1"/>
  <c r="CN433" i="1"/>
  <c r="CV433" i="1" s="1"/>
  <c r="CM383" i="1"/>
  <c r="CU383" i="1" s="1"/>
  <c r="CP733" i="1"/>
  <c r="CX733" i="1" s="1"/>
  <c r="CO533" i="1"/>
  <c r="CW533" i="1" s="1"/>
  <c r="CL349" i="1"/>
  <c r="CT349" i="1" s="1"/>
  <c r="CP729" i="1"/>
  <c r="CX729" i="1" s="1"/>
  <c r="CM379" i="1"/>
  <c r="CU379" i="1" s="1"/>
  <c r="CN429" i="1"/>
  <c r="CV429" i="1" s="1"/>
  <c r="CK339" i="1"/>
  <c r="CS339" i="1" s="1"/>
  <c r="CO529" i="1"/>
  <c r="CW529" i="1" s="1"/>
  <c r="CL345" i="1"/>
  <c r="CT345" i="1" s="1"/>
  <c r="CP725" i="1"/>
  <c r="CX725" i="1" s="1"/>
  <c r="CN425" i="1"/>
  <c r="CV425" i="1" s="1"/>
  <c r="CM375" i="1"/>
  <c r="CU375" i="1" s="1"/>
  <c r="CK335" i="1"/>
  <c r="CS335" i="1" s="1"/>
  <c r="CO525" i="1"/>
  <c r="CW525" i="1" s="1"/>
  <c r="CK331" i="1"/>
  <c r="CS331" i="1" s="1"/>
  <c r="CP721" i="1"/>
  <c r="CX721" i="1" s="1"/>
  <c r="CM371" i="1"/>
  <c r="CU371" i="1" s="1"/>
  <c r="CN421" i="1"/>
  <c r="CV421" i="1" s="1"/>
  <c r="CL341" i="1"/>
  <c r="CT341" i="1" s="1"/>
  <c r="CO521" i="1"/>
  <c r="CW521" i="1" s="1"/>
  <c r="I800" i="1"/>
  <c r="I796" i="1"/>
  <c r="I792" i="1"/>
  <c r="I788" i="1"/>
  <c r="I784" i="1"/>
  <c r="I780" i="1"/>
  <c r="I776" i="1"/>
  <c r="I772" i="1"/>
  <c r="I768" i="1"/>
  <c r="I764" i="1"/>
  <c r="I760" i="1"/>
  <c r="I756" i="1"/>
  <c r="I752" i="1"/>
  <c r="I748" i="1"/>
  <c r="I744" i="1"/>
  <c r="I740" i="1"/>
  <c r="I736" i="1"/>
  <c r="I732" i="1"/>
  <c r="I728" i="1"/>
  <c r="I724" i="1"/>
  <c r="I720" i="1"/>
  <c r="I716" i="1"/>
  <c r="I712" i="1"/>
  <c r="I708" i="1"/>
  <c r="I704" i="1"/>
  <c r="I700" i="1"/>
  <c r="I696" i="1"/>
  <c r="I692" i="1"/>
  <c r="I688" i="1"/>
  <c r="I684" i="1"/>
  <c r="I680" i="1"/>
  <c r="I676" i="1"/>
  <c r="I672" i="1"/>
  <c r="I668" i="1"/>
  <c r="I664" i="1"/>
  <c r="I660" i="1"/>
  <c r="I656" i="1"/>
  <c r="I652" i="1"/>
  <c r="I648" i="1"/>
  <c r="I644" i="1"/>
  <c r="I640" i="1"/>
  <c r="I636" i="1"/>
  <c r="I632" i="1"/>
  <c r="I628" i="1"/>
  <c r="I624" i="1"/>
  <c r="I620" i="1"/>
  <c r="I616" i="1"/>
  <c r="I612" i="1"/>
  <c r="I608" i="1"/>
  <c r="I604" i="1"/>
  <c r="I600" i="1"/>
  <c r="I596" i="1"/>
  <c r="I592" i="1"/>
  <c r="I588" i="1"/>
  <c r="I584" i="1"/>
  <c r="I580" i="1"/>
  <c r="I576" i="1"/>
  <c r="I572" i="1"/>
  <c r="I568" i="1"/>
  <c r="I564" i="1"/>
  <c r="I560" i="1"/>
  <c r="I556" i="1"/>
  <c r="I552" i="1"/>
  <c r="I548" i="1"/>
  <c r="I544" i="1"/>
  <c r="I540" i="1"/>
  <c r="I536" i="1"/>
  <c r="I532" i="1"/>
  <c r="I528" i="1"/>
  <c r="I524" i="1"/>
  <c r="I520" i="1"/>
  <c r="I516" i="1"/>
  <c r="I512" i="1"/>
  <c r="I508" i="1"/>
  <c r="I504" i="1"/>
  <c r="I500" i="1"/>
  <c r="I496" i="1"/>
  <c r="I492" i="1"/>
  <c r="I488" i="1"/>
  <c r="I484" i="1"/>
  <c r="I480" i="1"/>
  <c r="I476" i="1"/>
  <c r="I472" i="1"/>
  <c r="I468" i="1"/>
  <c r="I464" i="1"/>
  <c r="I460" i="1"/>
  <c r="I456" i="1"/>
  <c r="I452" i="1"/>
  <c r="I448" i="1"/>
  <c r="I444" i="1"/>
  <c r="I440" i="1"/>
  <c r="I436" i="1"/>
  <c r="I432" i="1"/>
  <c r="I428" i="1"/>
  <c r="I424" i="1"/>
  <c r="I420" i="1"/>
  <c r="I416" i="1"/>
  <c r="I412" i="1"/>
  <c r="I408" i="1"/>
  <c r="I404" i="1"/>
  <c r="I400" i="1"/>
  <c r="I396" i="1"/>
  <c r="I392" i="1"/>
  <c r="I388" i="1"/>
  <c r="I384" i="1"/>
  <c r="I380" i="1"/>
  <c r="I376" i="1"/>
  <c r="I372" i="1"/>
  <c r="CK798" i="1"/>
  <c r="CS798" i="1" s="1"/>
  <c r="CK794" i="1"/>
  <c r="CS794" i="1" s="1"/>
  <c r="CL800" i="1"/>
  <c r="CT800" i="1" s="1"/>
  <c r="CK790" i="1"/>
  <c r="CS790" i="1" s="1"/>
  <c r="F800" i="1"/>
  <c r="CL796" i="1"/>
  <c r="CT796" i="1" s="1"/>
  <c r="CK786" i="1"/>
  <c r="CS786" i="1" s="1"/>
  <c r="CL792" i="1"/>
  <c r="CT792" i="1" s="1"/>
  <c r="CK782" i="1"/>
  <c r="CS782" i="1" s="1"/>
  <c r="CL788" i="1"/>
  <c r="CT788" i="1" s="1"/>
  <c r="CK778" i="1"/>
  <c r="CS778" i="1" s="1"/>
  <c r="CL784" i="1"/>
  <c r="CT784" i="1" s="1"/>
  <c r="CK774" i="1"/>
  <c r="CS774" i="1" s="1"/>
  <c r="CL780" i="1"/>
  <c r="CT780" i="1" s="1"/>
  <c r="CK770" i="1"/>
  <c r="CS770" i="1" s="1"/>
  <c r="CL776" i="1"/>
  <c r="CT776" i="1" s="1"/>
  <c r="CK766" i="1"/>
  <c r="CS766" i="1" s="1"/>
  <c r="CL772" i="1"/>
  <c r="CT772" i="1" s="1"/>
  <c r="CK762" i="1"/>
  <c r="CS762" i="1" s="1"/>
  <c r="CM798" i="1"/>
  <c r="CU798" i="1" s="1"/>
  <c r="CL768" i="1"/>
  <c r="CT768" i="1" s="1"/>
  <c r="CK758" i="1"/>
  <c r="CS758" i="1" s="1"/>
  <c r="CM794" i="1"/>
  <c r="CU794" i="1" s="1"/>
  <c r="CL764" i="1"/>
  <c r="CT764" i="1" s="1"/>
  <c r="CK754" i="1"/>
  <c r="CS754" i="1" s="1"/>
  <c r="CM790" i="1"/>
  <c r="CU790" i="1" s="1"/>
  <c r="CL760" i="1"/>
  <c r="CT760" i="1" s="1"/>
  <c r="CK750" i="1"/>
  <c r="CS750" i="1" s="1"/>
  <c r="CM786" i="1"/>
  <c r="CU786" i="1" s="1"/>
  <c r="CL756" i="1"/>
  <c r="CT756" i="1" s="1"/>
  <c r="CK746" i="1"/>
  <c r="CS746" i="1" s="1"/>
  <c r="CM782" i="1"/>
  <c r="CU782" i="1" s="1"/>
  <c r="CL752" i="1"/>
  <c r="CT752" i="1" s="1"/>
  <c r="CK742" i="1"/>
  <c r="CS742" i="1" s="1"/>
  <c r="CM778" i="1"/>
  <c r="CU778" i="1" s="1"/>
  <c r="CL748" i="1"/>
  <c r="CT748" i="1" s="1"/>
  <c r="CK738" i="1"/>
  <c r="CS738" i="1" s="1"/>
  <c r="CM774" i="1"/>
  <c r="CU774" i="1" s="1"/>
  <c r="CL744" i="1"/>
  <c r="CT744" i="1" s="1"/>
  <c r="CK734" i="1"/>
  <c r="CS734" i="1" s="1"/>
  <c r="CM770" i="1"/>
  <c r="CU770" i="1" s="1"/>
  <c r="CL740" i="1"/>
  <c r="CT740" i="1" s="1"/>
  <c r="CK730" i="1"/>
  <c r="CS730" i="1" s="1"/>
  <c r="CM766" i="1"/>
  <c r="CU766" i="1" s="1"/>
  <c r="CL736" i="1"/>
  <c r="CT736" i="1" s="1"/>
  <c r="CK726" i="1"/>
  <c r="CS726" i="1" s="1"/>
  <c r="CM762" i="1"/>
  <c r="CU762" i="1" s="1"/>
  <c r="CK722" i="1"/>
  <c r="CS722" i="1" s="1"/>
  <c r="CL732" i="1"/>
  <c r="CT732" i="1" s="1"/>
  <c r="CK718" i="1"/>
  <c r="CS718" i="1" s="1"/>
  <c r="CM758" i="1"/>
  <c r="CU758" i="1" s="1"/>
  <c r="CL728" i="1"/>
  <c r="CT728" i="1" s="1"/>
  <c r="CL724" i="1"/>
  <c r="CT724" i="1" s="1"/>
  <c r="CM754" i="1"/>
  <c r="CU754" i="1" s="1"/>
  <c r="CK714" i="1"/>
  <c r="CS714" i="1" s="1"/>
  <c r="CM750" i="1"/>
  <c r="CU750" i="1" s="1"/>
  <c r="CK710" i="1"/>
  <c r="CS710" i="1" s="1"/>
  <c r="CN800" i="1"/>
  <c r="CV800" i="1" s="1"/>
  <c r="CL720" i="1"/>
  <c r="CT720" i="1" s="1"/>
  <c r="CM746" i="1"/>
  <c r="CU746" i="1" s="1"/>
  <c r="CK706" i="1"/>
  <c r="CS706" i="1" s="1"/>
  <c r="CL716" i="1"/>
  <c r="CT716" i="1" s="1"/>
  <c r="CN796" i="1"/>
  <c r="CV796" i="1" s="1"/>
  <c r="CK702" i="1"/>
  <c r="CS702" i="1" s="1"/>
  <c r="CM742" i="1"/>
  <c r="CU742" i="1" s="1"/>
  <c r="CL712" i="1"/>
  <c r="CT712" i="1" s="1"/>
  <c r="CN792" i="1"/>
  <c r="CV792" i="1" s="1"/>
  <c r="CL708" i="1"/>
  <c r="CT708" i="1" s="1"/>
  <c r="CM738" i="1"/>
  <c r="CU738" i="1" s="1"/>
  <c r="CK698" i="1"/>
  <c r="CS698" i="1" s="1"/>
  <c r="CN788" i="1"/>
  <c r="CV788" i="1" s="1"/>
  <c r="CM734" i="1"/>
  <c r="CU734" i="1" s="1"/>
  <c r="CL704" i="1"/>
  <c r="CT704" i="1" s="1"/>
  <c r="CK694" i="1"/>
  <c r="CS694" i="1" s="1"/>
  <c r="CN784" i="1"/>
  <c r="CV784" i="1" s="1"/>
  <c r="CM730" i="1"/>
  <c r="CU730" i="1" s="1"/>
  <c r="CK690" i="1"/>
  <c r="CS690" i="1" s="1"/>
  <c r="CL700" i="1"/>
  <c r="CT700" i="1" s="1"/>
  <c r="CN780" i="1"/>
  <c r="CV780" i="1" s="1"/>
  <c r="CM726" i="1"/>
  <c r="CU726" i="1" s="1"/>
  <c r="CK686" i="1"/>
  <c r="CS686" i="1" s="1"/>
  <c r="CL696" i="1"/>
  <c r="CT696" i="1" s="1"/>
  <c r="CN776" i="1"/>
  <c r="CV776" i="1" s="1"/>
  <c r="CM722" i="1"/>
  <c r="CU722" i="1" s="1"/>
  <c r="CL692" i="1"/>
  <c r="CT692" i="1" s="1"/>
  <c r="CK682" i="1"/>
  <c r="CS682" i="1" s="1"/>
  <c r="CN772" i="1"/>
  <c r="CV772" i="1" s="1"/>
  <c r="CM718" i="1"/>
  <c r="CU718" i="1" s="1"/>
  <c r="CK678" i="1"/>
  <c r="CS678" i="1" s="1"/>
  <c r="CL688" i="1"/>
  <c r="CT688" i="1" s="1"/>
  <c r="CN768" i="1"/>
  <c r="CV768" i="1" s="1"/>
  <c r="CM714" i="1"/>
  <c r="CU714" i="1" s="1"/>
  <c r="CK674" i="1"/>
  <c r="CS674" i="1" s="1"/>
  <c r="CL684" i="1"/>
  <c r="CT684" i="1" s="1"/>
  <c r="CN764" i="1"/>
  <c r="CV764" i="1" s="1"/>
  <c r="CM710" i="1"/>
  <c r="CU710" i="1" s="1"/>
  <c r="CL680" i="1"/>
  <c r="CT680" i="1" s="1"/>
  <c r="CK670" i="1"/>
  <c r="CS670" i="1" s="1"/>
  <c r="CN760" i="1"/>
  <c r="CV760" i="1" s="1"/>
  <c r="CM706" i="1"/>
  <c r="CU706" i="1" s="1"/>
  <c r="CK666" i="1"/>
  <c r="CS666" i="1" s="1"/>
  <c r="CL676" i="1"/>
  <c r="CT676" i="1" s="1"/>
  <c r="CN756" i="1"/>
  <c r="CV756" i="1" s="1"/>
  <c r="CM702" i="1"/>
  <c r="CU702" i="1" s="1"/>
  <c r="CL672" i="1"/>
  <c r="CT672" i="1" s="1"/>
  <c r="CK662" i="1"/>
  <c r="CS662" i="1" s="1"/>
  <c r="CN752" i="1"/>
  <c r="CV752" i="1" s="1"/>
  <c r="CM698" i="1"/>
  <c r="CU698" i="1" s="1"/>
  <c r="CL668" i="1"/>
  <c r="CT668" i="1" s="1"/>
  <c r="CK658" i="1"/>
  <c r="CS658" i="1" s="1"/>
  <c r="CN748" i="1"/>
  <c r="CV748" i="1" s="1"/>
  <c r="CM694" i="1"/>
  <c r="CU694" i="1" s="1"/>
  <c r="CL664" i="1"/>
  <c r="CT664" i="1" s="1"/>
  <c r="CK654" i="1"/>
  <c r="CS654" i="1" s="1"/>
  <c r="CN744" i="1"/>
  <c r="CV744" i="1" s="1"/>
  <c r="CM690" i="1"/>
  <c r="CU690" i="1" s="1"/>
  <c r="CL660" i="1"/>
  <c r="CT660" i="1" s="1"/>
  <c r="CK650" i="1"/>
  <c r="CS650" i="1" s="1"/>
  <c r="CN740" i="1"/>
  <c r="CV740" i="1" s="1"/>
  <c r="CM686" i="1"/>
  <c r="CU686" i="1" s="1"/>
  <c r="CL656" i="1"/>
  <c r="CT656" i="1" s="1"/>
  <c r="CK646" i="1"/>
  <c r="CS646" i="1" s="1"/>
  <c r="CN736" i="1"/>
  <c r="CV736" i="1" s="1"/>
  <c r="CM682" i="1"/>
  <c r="CU682" i="1" s="1"/>
  <c r="CL652" i="1"/>
  <c r="CT652" i="1" s="1"/>
  <c r="CK642" i="1"/>
  <c r="CS642" i="1" s="1"/>
  <c r="CN732" i="1"/>
  <c r="CV732" i="1" s="1"/>
  <c r="CM678" i="1"/>
  <c r="CU678" i="1" s="1"/>
  <c r="CL648" i="1"/>
  <c r="CT648" i="1" s="1"/>
  <c r="CK638" i="1"/>
  <c r="CS638" i="1" s="1"/>
  <c r="CN728" i="1"/>
  <c r="CV728" i="1" s="1"/>
  <c r="CM674" i="1"/>
  <c r="CU674" i="1" s="1"/>
  <c r="CL644" i="1"/>
  <c r="CT644" i="1" s="1"/>
  <c r="CK634" i="1"/>
  <c r="CS634" i="1" s="1"/>
  <c r="CN724" i="1"/>
  <c r="CV724" i="1" s="1"/>
  <c r="CM670" i="1"/>
  <c r="CU670" i="1" s="1"/>
  <c r="CL640" i="1"/>
  <c r="CT640" i="1" s="1"/>
  <c r="CN720" i="1"/>
  <c r="CV720" i="1" s="1"/>
  <c r="CK630" i="1"/>
  <c r="CS630" i="1" s="1"/>
  <c r="CM666" i="1"/>
  <c r="CU666" i="1" s="1"/>
  <c r="CL636" i="1"/>
  <c r="CT636" i="1" s="1"/>
  <c r="CK626" i="1"/>
  <c r="CS626" i="1" s="1"/>
  <c r="CN716" i="1"/>
  <c r="CV716" i="1" s="1"/>
  <c r="CM662" i="1"/>
  <c r="CU662" i="1" s="1"/>
  <c r="CL632" i="1"/>
  <c r="CT632" i="1" s="1"/>
  <c r="CK622" i="1"/>
  <c r="CS622" i="1" s="1"/>
  <c r="CN712" i="1"/>
  <c r="CV712" i="1" s="1"/>
  <c r="CM658" i="1"/>
  <c r="CU658" i="1" s="1"/>
  <c r="CL628" i="1"/>
  <c r="CT628" i="1" s="1"/>
  <c r="CK618" i="1"/>
  <c r="CS618" i="1" s="1"/>
  <c r="CN708" i="1"/>
  <c r="CV708" i="1" s="1"/>
  <c r="CM654" i="1"/>
  <c r="CU654" i="1" s="1"/>
  <c r="CL624" i="1"/>
  <c r="CT624" i="1" s="1"/>
  <c r="CN704" i="1"/>
  <c r="CV704" i="1" s="1"/>
  <c r="CK614" i="1"/>
  <c r="CS614" i="1" s="1"/>
  <c r="CM650" i="1"/>
  <c r="CU650" i="1" s="1"/>
  <c r="CL620" i="1"/>
  <c r="CT620" i="1" s="1"/>
  <c r="CK610" i="1"/>
  <c r="CS610" i="1" s="1"/>
  <c r="CN700" i="1"/>
  <c r="CV700" i="1" s="1"/>
  <c r="CO800" i="1"/>
  <c r="CW800" i="1" s="1"/>
  <c r="CM646" i="1"/>
  <c r="CU646" i="1" s="1"/>
  <c r="CL616" i="1"/>
  <c r="CT616" i="1" s="1"/>
  <c r="CO796" i="1"/>
  <c r="CW796" i="1" s="1"/>
  <c r="CK606" i="1"/>
  <c r="CS606" i="1" s="1"/>
  <c r="CN696" i="1"/>
  <c r="CV696" i="1" s="1"/>
  <c r="CM642" i="1"/>
  <c r="CU642" i="1" s="1"/>
  <c r="CL612" i="1"/>
  <c r="CT612" i="1" s="1"/>
  <c r="CO792" i="1"/>
  <c r="CW792" i="1" s="1"/>
  <c r="CK602" i="1"/>
  <c r="CS602" i="1" s="1"/>
  <c r="CN692" i="1"/>
  <c r="CV692" i="1" s="1"/>
  <c r="CK598" i="1"/>
  <c r="CS598" i="1" s="1"/>
  <c r="CM638" i="1"/>
  <c r="CU638" i="1" s="1"/>
  <c r="CL608" i="1"/>
  <c r="CT608" i="1" s="1"/>
  <c r="CO788" i="1"/>
  <c r="CW788" i="1" s="1"/>
  <c r="CN688" i="1"/>
  <c r="CV688" i="1" s="1"/>
  <c r="CK594" i="1"/>
  <c r="CS594" i="1" s="1"/>
  <c r="CM634" i="1"/>
  <c r="CU634" i="1" s="1"/>
  <c r="CL604" i="1"/>
  <c r="CT604" i="1" s="1"/>
  <c r="CN684" i="1"/>
  <c r="CV684" i="1" s="1"/>
  <c r="CO784" i="1"/>
  <c r="CW784" i="1" s="1"/>
  <c r="CK590" i="1"/>
  <c r="CS590" i="1" s="1"/>
  <c r="CM630" i="1"/>
  <c r="CU630" i="1" s="1"/>
  <c r="CL600" i="1"/>
  <c r="CT600" i="1" s="1"/>
  <c r="CO780" i="1"/>
  <c r="CW780" i="1" s="1"/>
  <c r="CN680" i="1"/>
  <c r="CV680" i="1" s="1"/>
  <c r="CK586" i="1"/>
  <c r="CS586" i="1" s="1"/>
  <c r="CM626" i="1"/>
  <c r="CU626" i="1" s="1"/>
  <c r="CL596" i="1"/>
  <c r="CT596" i="1" s="1"/>
  <c r="CO776" i="1"/>
  <c r="CW776" i="1" s="1"/>
  <c r="CN676" i="1"/>
  <c r="CV676" i="1" s="1"/>
  <c r="CK582" i="1"/>
  <c r="CS582" i="1" s="1"/>
  <c r="CM622" i="1"/>
  <c r="CU622" i="1" s="1"/>
  <c r="CL592" i="1"/>
  <c r="CT592" i="1" s="1"/>
  <c r="CO772" i="1"/>
  <c r="CW772" i="1" s="1"/>
  <c r="CN672" i="1"/>
  <c r="CV672" i="1" s="1"/>
  <c r="CK578" i="1"/>
  <c r="CS578" i="1" s="1"/>
  <c r="CM618" i="1"/>
  <c r="CU618" i="1" s="1"/>
  <c r="CL588" i="1"/>
  <c r="CT588" i="1" s="1"/>
  <c r="CO768" i="1"/>
  <c r="CW768" i="1" s="1"/>
  <c r="CN668" i="1"/>
  <c r="CV668" i="1" s="1"/>
  <c r="CK574" i="1"/>
  <c r="CS574" i="1" s="1"/>
  <c r="CM614" i="1"/>
  <c r="CU614" i="1" s="1"/>
  <c r="CL584" i="1"/>
  <c r="CT584" i="1" s="1"/>
  <c r="CO764" i="1"/>
  <c r="CW764" i="1" s="1"/>
  <c r="CN664" i="1"/>
  <c r="CV664" i="1" s="1"/>
  <c r="CK570" i="1"/>
  <c r="CS570" i="1" s="1"/>
  <c r="CM610" i="1"/>
  <c r="CU610" i="1" s="1"/>
  <c r="CL580" i="1"/>
  <c r="CT580" i="1" s="1"/>
  <c r="CO760" i="1"/>
  <c r="CW760" i="1" s="1"/>
  <c r="CN660" i="1"/>
  <c r="CV660" i="1" s="1"/>
  <c r="CK566" i="1"/>
  <c r="CS566" i="1" s="1"/>
  <c r="CM606" i="1"/>
  <c r="CU606" i="1" s="1"/>
  <c r="CL576" i="1"/>
  <c r="CT576" i="1" s="1"/>
  <c r="CO756" i="1"/>
  <c r="CW756" i="1" s="1"/>
  <c r="CN656" i="1"/>
  <c r="CV656" i="1" s="1"/>
  <c r="CK562" i="1"/>
  <c r="CS562" i="1" s="1"/>
  <c r="CM602" i="1"/>
  <c r="CU602" i="1" s="1"/>
  <c r="CL572" i="1"/>
  <c r="CT572" i="1" s="1"/>
  <c r="CO752" i="1"/>
  <c r="CW752" i="1" s="1"/>
  <c r="CN652" i="1"/>
  <c r="CV652" i="1" s="1"/>
  <c r="CK558" i="1"/>
  <c r="CS558" i="1" s="1"/>
  <c r="CL568" i="1"/>
  <c r="CT568" i="1" s="1"/>
  <c r="CO748" i="1"/>
  <c r="CW748" i="1" s="1"/>
  <c r="CM598" i="1"/>
  <c r="CU598" i="1" s="1"/>
  <c r="CN648" i="1"/>
  <c r="CV648" i="1" s="1"/>
  <c r="CK554" i="1"/>
  <c r="CS554" i="1" s="1"/>
  <c r="CL564" i="1"/>
  <c r="CT564" i="1" s="1"/>
  <c r="CO744" i="1"/>
  <c r="CW744" i="1" s="1"/>
  <c r="CN644" i="1"/>
  <c r="CV644" i="1" s="1"/>
  <c r="CM594" i="1"/>
  <c r="CU594" i="1" s="1"/>
  <c r="CK550" i="1"/>
  <c r="CS550" i="1" s="1"/>
  <c r="CL560" i="1"/>
  <c r="CT560" i="1" s="1"/>
  <c r="CO740" i="1"/>
  <c r="CW740" i="1" s="1"/>
  <c r="CN640" i="1"/>
  <c r="CV640" i="1" s="1"/>
  <c r="CM590" i="1"/>
  <c r="CU590" i="1" s="1"/>
  <c r="CK546" i="1"/>
  <c r="CS546" i="1" s="1"/>
  <c r="CL556" i="1"/>
  <c r="CT556" i="1" s="1"/>
  <c r="CO736" i="1"/>
  <c r="CW736" i="1" s="1"/>
  <c r="CN636" i="1"/>
  <c r="CV636" i="1" s="1"/>
  <c r="CM586" i="1"/>
  <c r="CU586" i="1" s="1"/>
  <c r="CK542" i="1"/>
  <c r="CS542" i="1" s="1"/>
  <c r="CO732" i="1"/>
  <c r="CW732" i="1" s="1"/>
  <c r="CL552" i="1"/>
  <c r="CT552" i="1" s="1"/>
  <c r="CM582" i="1"/>
  <c r="CU582" i="1" s="1"/>
  <c r="CN632" i="1"/>
  <c r="CV632" i="1" s="1"/>
  <c r="CK538" i="1"/>
  <c r="CS538" i="1" s="1"/>
  <c r="CO728" i="1"/>
  <c r="CW728" i="1" s="1"/>
  <c r="CL548" i="1"/>
  <c r="CT548" i="1" s="1"/>
  <c r="CN628" i="1"/>
  <c r="CV628" i="1" s="1"/>
  <c r="CM578" i="1"/>
  <c r="CU578" i="1" s="1"/>
  <c r="CK534" i="1"/>
  <c r="CS534" i="1" s="1"/>
  <c r="CO724" i="1"/>
  <c r="CW724" i="1" s="1"/>
  <c r="CL544" i="1"/>
  <c r="CT544" i="1" s="1"/>
  <c r="CN624" i="1"/>
  <c r="CV624" i="1" s="1"/>
  <c r="CM574" i="1"/>
  <c r="CU574" i="1" s="1"/>
  <c r="CK530" i="1"/>
  <c r="CS530" i="1" s="1"/>
  <c r="CO720" i="1"/>
  <c r="CW720" i="1" s="1"/>
  <c r="CL540" i="1"/>
  <c r="CT540" i="1" s="1"/>
  <c r="CM570" i="1"/>
  <c r="CU570" i="1" s="1"/>
  <c r="CN620" i="1"/>
  <c r="CV620" i="1" s="1"/>
  <c r="CK526" i="1"/>
  <c r="CS526" i="1" s="1"/>
  <c r="CO716" i="1"/>
  <c r="CW716" i="1" s="1"/>
  <c r="CL536" i="1"/>
  <c r="CT536" i="1" s="1"/>
  <c r="CM566" i="1"/>
  <c r="CU566" i="1" s="1"/>
  <c r="CN616" i="1"/>
  <c r="CV616" i="1" s="1"/>
  <c r="CK522" i="1"/>
  <c r="CS522" i="1" s="1"/>
  <c r="CO712" i="1"/>
  <c r="CW712" i="1" s="1"/>
  <c r="CL532" i="1"/>
  <c r="CT532" i="1" s="1"/>
  <c r="CM562" i="1"/>
  <c r="CU562" i="1" s="1"/>
  <c r="CN612" i="1"/>
  <c r="CV612" i="1" s="1"/>
  <c r="CK518" i="1"/>
  <c r="CS518" i="1" s="1"/>
  <c r="CO708" i="1"/>
  <c r="CW708" i="1" s="1"/>
  <c r="CL528" i="1"/>
  <c r="CT528" i="1" s="1"/>
  <c r="CN608" i="1"/>
  <c r="CV608" i="1" s="1"/>
  <c r="CM558" i="1"/>
  <c r="CU558" i="1" s="1"/>
  <c r="CK514" i="1"/>
  <c r="CS514" i="1" s="1"/>
  <c r="CO704" i="1"/>
  <c r="CW704" i="1" s="1"/>
  <c r="CL524" i="1"/>
  <c r="CT524" i="1" s="1"/>
  <c r="CM554" i="1"/>
  <c r="CU554" i="1" s="1"/>
  <c r="CN604" i="1"/>
  <c r="CV604" i="1" s="1"/>
  <c r="CK510" i="1"/>
  <c r="CS510" i="1" s="1"/>
  <c r="CO700" i="1"/>
  <c r="CW700" i="1" s="1"/>
  <c r="CL520" i="1"/>
  <c r="CT520" i="1" s="1"/>
  <c r="CN600" i="1"/>
  <c r="CV600" i="1" s="1"/>
  <c r="CM550" i="1"/>
  <c r="CU550" i="1" s="1"/>
  <c r="CK506" i="1"/>
  <c r="CS506" i="1" s="1"/>
  <c r="CO696" i="1"/>
  <c r="CW696" i="1" s="1"/>
  <c r="CL516" i="1"/>
  <c r="CT516" i="1" s="1"/>
  <c r="CN596" i="1"/>
  <c r="CV596" i="1" s="1"/>
  <c r="CM546" i="1"/>
  <c r="CU546" i="1" s="1"/>
  <c r="CK502" i="1"/>
  <c r="CS502" i="1" s="1"/>
  <c r="CO692" i="1"/>
  <c r="CW692" i="1" s="1"/>
  <c r="CL512" i="1"/>
  <c r="CT512" i="1" s="1"/>
  <c r="CN592" i="1"/>
  <c r="CV592" i="1" s="1"/>
  <c r="CM542" i="1"/>
  <c r="CU542" i="1" s="1"/>
  <c r="CK498" i="1"/>
  <c r="CS498" i="1" s="1"/>
  <c r="CO688" i="1"/>
  <c r="CW688" i="1" s="1"/>
  <c r="CL508" i="1"/>
  <c r="CT508" i="1" s="1"/>
  <c r="CN588" i="1"/>
  <c r="CV588" i="1" s="1"/>
  <c r="CM538" i="1"/>
  <c r="CU538" i="1" s="1"/>
  <c r="CK494" i="1"/>
  <c r="CS494" i="1" s="1"/>
  <c r="CO684" i="1"/>
  <c r="CW684" i="1" s="1"/>
  <c r="CL504" i="1"/>
  <c r="CT504" i="1" s="1"/>
  <c r="CN584" i="1"/>
  <c r="CV584" i="1" s="1"/>
  <c r="CM534" i="1"/>
  <c r="CU534" i="1" s="1"/>
  <c r="CK490" i="1"/>
  <c r="CS490" i="1" s="1"/>
  <c r="CO680" i="1"/>
  <c r="CW680" i="1" s="1"/>
  <c r="CL500" i="1"/>
  <c r="CT500" i="1" s="1"/>
  <c r="CN580" i="1"/>
  <c r="CV580" i="1" s="1"/>
  <c r="CM530" i="1"/>
  <c r="CU530" i="1" s="1"/>
  <c r="CK486" i="1"/>
  <c r="CS486" i="1" s="1"/>
  <c r="CO676" i="1"/>
  <c r="CW676" i="1" s="1"/>
  <c r="CL496" i="1"/>
  <c r="CT496" i="1" s="1"/>
  <c r="CN576" i="1"/>
  <c r="CV576" i="1" s="1"/>
  <c r="CM526" i="1"/>
  <c r="CU526" i="1" s="1"/>
  <c r="CK482" i="1"/>
  <c r="CS482" i="1" s="1"/>
  <c r="CO672" i="1"/>
  <c r="CW672" i="1" s="1"/>
  <c r="CL492" i="1"/>
  <c r="CT492" i="1" s="1"/>
  <c r="CN572" i="1"/>
  <c r="CV572" i="1" s="1"/>
  <c r="CM522" i="1"/>
  <c r="CU522" i="1" s="1"/>
  <c r="CK478" i="1"/>
  <c r="CS478" i="1" s="1"/>
  <c r="CO668" i="1"/>
  <c r="CW668" i="1" s="1"/>
  <c r="CL488" i="1"/>
  <c r="CT488" i="1" s="1"/>
  <c r="CN568" i="1"/>
  <c r="CV568" i="1" s="1"/>
  <c r="CM518" i="1"/>
  <c r="CU518" i="1" s="1"/>
  <c r="CK474" i="1"/>
  <c r="CS474" i="1" s="1"/>
  <c r="CO664" i="1"/>
  <c r="CW664" i="1" s="1"/>
  <c r="CL484" i="1"/>
  <c r="CT484" i="1" s="1"/>
  <c r="CN564" i="1"/>
  <c r="CV564" i="1" s="1"/>
  <c r="CM514" i="1"/>
  <c r="CU514" i="1" s="1"/>
  <c r="CK470" i="1"/>
  <c r="CS470" i="1" s="1"/>
  <c r="CO660" i="1"/>
  <c r="CW660" i="1" s="1"/>
  <c r="CL480" i="1"/>
  <c r="CT480" i="1" s="1"/>
  <c r="CN560" i="1"/>
  <c r="CV560" i="1" s="1"/>
  <c r="CM510" i="1"/>
  <c r="CU510" i="1" s="1"/>
  <c r="CO656" i="1"/>
  <c r="CW656" i="1" s="1"/>
  <c r="CL476" i="1"/>
  <c r="CT476" i="1" s="1"/>
  <c r="CN556" i="1"/>
  <c r="CV556" i="1" s="1"/>
  <c r="CK466" i="1"/>
  <c r="CS466" i="1" s="1"/>
  <c r="CM506" i="1"/>
  <c r="CU506" i="1" s="1"/>
  <c r="CO652" i="1"/>
  <c r="CW652" i="1" s="1"/>
  <c r="CL472" i="1"/>
  <c r="CT472" i="1" s="1"/>
  <c r="CN552" i="1"/>
  <c r="CV552" i="1" s="1"/>
  <c r="CM502" i="1"/>
  <c r="CU502" i="1" s="1"/>
  <c r="CK462" i="1"/>
  <c r="CS462" i="1" s="1"/>
  <c r="CO648" i="1"/>
  <c r="CW648" i="1" s="1"/>
  <c r="CL468" i="1"/>
  <c r="CT468" i="1" s="1"/>
  <c r="CN548" i="1"/>
  <c r="CV548" i="1" s="1"/>
  <c r="CK458" i="1"/>
  <c r="CS458" i="1" s="1"/>
  <c r="CM498" i="1"/>
  <c r="CU498" i="1" s="1"/>
  <c r="CO644" i="1"/>
  <c r="CW644" i="1" s="1"/>
  <c r="CL464" i="1"/>
  <c r="CT464" i="1" s="1"/>
  <c r="CN544" i="1"/>
  <c r="CV544" i="1" s="1"/>
  <c r="CM494" i="1"/>
  <c r="CU494" i="1" s="1"/>
  <c r="CK454" i="1"/>
  <c r="CS454" i="1" s="1"/>
  <c r="CO640" i="1"/>
  <c r="CW640" i="1" s="1"/>
  <c r="CL460" i="1"/>
  <c r="CT460" i="1" s="1"/>
  <c r="CN540" i="1"/>
  <c r="CV540" i="1" s="1"/>
  <c r="CK450" i="1"/>
  <c r="CS450" i="1" s="1"/>
  <c r="CM490" i="1"/>
  <c r="CU490" i="1" s="1"/>
  <c r="CO636" i="1"/>
  <c r="CW636" i="1" s="1"/>
  <c r="CL456" i="1"/>
  <c r="CT456" i="1" s="1"/>
  <c r="CN536" i="1"/>
  <c r="CV536" i="1" s="1"/>
  <c r="CM486" i="1"/>
  <c r="CU486" i="1" s="1"/>
  <c r="CK446" i="1"/>
  <c r="CS446" i="1" s="1"/>
  <c r="CO632" i="1"/>
  <c r="CW632" i="1" s="1"/>
  <c r="CL452" i="1"/>
  <c r="CT452" i="1" s="1"/>
  <c r="CN532" i="1"/>
  <c r="CV532" i="1" s="1"/>
  <c r="CK442" i="1"/>
  <c r="CS442" i="1" s="1"/>
  <c r="CM482" i="1"/>
  <c r="CU482" i="1" s="1"/>
  <c r="CO628" i="1"/>
  <c r="CW628" i="1" s="1"/>
  <c r="CL448" i="1"/>
  <c r="CT448" i="1" s="1"/>
  <c r="CN528" i="1"/>
  <c r="CV528" i="1" s="1"/>
  <c r="CM478" i="1"/>
  <c r="CU478" i="1" s="1"/>
  <c r="CK438" i="1"/>
  <c r="CS438" i="1" s="1"/>
  <c r="CO624" i="1"/>
  <c r="CW624" i="1" s="1"/>
  <c r="CL444" i="1"/>
  <c r="CT444" i="1" s="1"/>
  <c r="CN524" i="1"/>
  <c r="CV524" i="1" s="1"/>
  <c r="CK434" i="1"/>
  <c r="CS434" i="1" s="1"/>
  <c r="CM474" i="1"/>
  <c r="CU474" i="1" s="1"/>
  <c r="CO620" i="1"/>
  <c r="CW620" i="1" s="1"/>
  <c r="CL440" i="1"/>
  <c r="CT440" i="1" s="1"/>
  <c r="CN520" i="1"/>
  <c r="CV520" i="1" s="1"/>
  <c r="CM470" i="1"/>
  <c r="CU470" i="1" s="1"/>
  <c r="CK430" i="1"/>
  <c r="CS430" i="1" s="1"/>
  <c r="CM466" i="1"/>
  <c r="CU466" i="1" s="1"/>
  <c r="CO616" i="1"/>
  <c r="CW616" i="1" s="1"/>
  <c r="CL436" i="1"/>
  <c r="CT436" i="1" s="1"/>
  <c r="CN516" i="1"/>
  <c r="CV516" i="1" s="1"/>
  <c r="CK426" i="1"/>
  <c r="CS426" i="1" s="1"/>
  <c r="CM462" i="1"/>
  <c r="CU462" i="1" s="1"/>
  <c r="CO612" i="1"/>
  <c r="CW612" i="1" s="1"/>
  <c r="CL432" i="1"/>
  <c r="CT432" i="1" s="1"/>
  <c r="CN512" i="1"/>
  <c r="CV512" i="1" s="1"/>
  <c r="CK422" i="1"/>
  <c r="CS422" i="1" s="1"/>
  <c r="CM458" i="1"/>
  <c r="CU458" i="1" s="1"/>
  <c r="CO608" i="1"/>
  <c r="CW608" i="1" s="1"/>
  <c r="CL428" i="1"/>
  <c r="CT428" i="1" s="1"/>
  <c r="CN508" i="1"/>
  <c r="CV508" i="1" s="1"/>
  <c r="CK418" i="1"/>
  <c r="CS418" i="1" s="1"/>
  <c r="CM454" i="1"/>
  <c r="CU454" i="1" s="1"/>
  <c r="CO604" i="1"/>
  <c r="CW604" i="1" s="1"/>
  <c r="CL424" i="1"/>
  <c r="CT424" i="1" s="1"/>
  <c r="CN504" i="1"/>
  <c r="CV504" i="1" s="1"/>
  <c r="CK414" i="1"/>
  <c r="CS414" i="1" s="1"/>
  <c r="CM450" i="1"/>
  <c r="CU450" i="1" s="1"/>
  <c r="CO600" i="1"/>
  <c r="CW600" i="1" s="1"/>
  <c r="CL420" i="1"/>
  <c r="CT420" i="1" s="1"/>
  <c r="CN500" i="1"/>
  <c r="CV500" i="1" s="1"/>
  <c r="CK410" i="1"/>
  <c r="CS410" i="1" s="1"/>
  <c r="CP800" i="1"/>
  <c r="CX800" i="1" s="1"/>
  <c r="CM446" i="1"/>
  <c r="CU446" i="1" s="1"/>
  <c r="CO596" i="1"/>
  <c r="CW596" i="1" s="1"/>
  <c r="CL416" i="1"/>
  <c r="CT416" i="1" s="1"/>
  <c r="CN496" i="1"/>
  <c r="CV496" i="1" s="1"/>
  <c r="CK406" i="1"/>
  <c r="CS406" i="1" s="1"/>
  <c r="CP796" i="1"/>
  <c r="CX796" i="1" s="1"/>
  <c r="CM442" i="1"/>
  <c r="CU442" i="1" s="1"/>
  <c r="CO592" i="1"/>
  <c r="CW592" i="1" s="1"/>
  <c r="CL412" i="1"/>
  <c r="CT412" i="1" s="1"/>
  <c r="CN492" i="1"/>
  <c r="CV492" i="1" s="1"/>
  <c r="CK402" i="1"/>
  <c r="CS402" i="1" s="1"/>
  <c r="CP792" i="1"/>
  <c r="CX792" i="1" s="1"/>
  <c r="CK398" i="1"/>
  <c r="CS398" i="1" s="1"/>
  <c r="CM438" i="1"/>
  <c r="CU438" i="1" s="1"/>
  <c r="CO588" i="1"/>
  <c r="CW588" i="1" s="1"/>
  <c r="CL408" i="1"/>
  <c r="CT408" i="1" s="1"/>
  <c r="CN488" i="1"/>
  <c r="CV488" i="1" s="1"/>
  <c r="CP788" i="1"/>
  <c r="CX788" i="1" s="1"/>
  <c r="CK394" i="1"/>
  <c r="CS394" i="1" s="1"/>
  <c r="CM434" i="1"/>
  <c r="CU434" i="1" s="1"/>
  <c r="CO584" i="1"/>
  <c r="CW584" i="1" s="1"/>
  <c r="CL404" i="1"/>
  <c r="CT404" i="1" s="1"/>
  <c r="CN484" i="1"/>
  <c r="CV484" i="1" s="1"/>
  <c r="CP784" i="1"/>
  <c r="CX784" i="1" s="1"/>
  <c r="CK390" i="1"/>
  <c r="CS390" i="1" s="1"/>
  <c r="CM430" i="1"/>
  <c r="CU430" i="1" s="1"/>
  <c r="CO580" i="1"/>
  <c r="CW580" i="1" s="1"/>
  <c r="CL400" i="1"/>
  <c r="CT400" i="1" s="1"/>
  <c r="CN480" i="1"/>
  <c r="CV480" i="1" s="1"/>
  <c r="CP780" i="1"/>
  <c r="CX780" i="1" s="1"/>
  <c r="CK386" i="1"/>
  <c r="CS386" i="1" s="1"/>
  <c r="CM426" i="1"/>
  <c r="CU426" i="1" s="1"/>
  <c r="CO576" i="1"/>
  <c r="CW576" i="1" s="1"/>
  <c r="CN476" i="1"/>
  <c r="CV476" i="1" s="1"/>
  <c r="CL396" i="1"/>
  <c r="CT396" i="1" s="1"/>
  <c r="CP776" i="1"/>
  <c r="CX776" i="1" s="1"/>
  <c r="CK382" i="1"/>
  <c r="CS382" i="1" s="1"/>
  <c r="CM422" i="1"/>
  <c r="CU422" i="1" s="1"/>
  <c r="CO572" i="1"/>
  <c r="CW572" i="1" s="1"/>
  <c r="CL392" i="1"/>
  <c r="CT392" i="1" s="1"/>
  <c r="CN472" i="1"/>
  <c r="CV472" i="1" s="1"/>
  <c r="CP772" i="1"/>
  <c r="CX772" i="1" s="1"/>
  <c r="CK378" i="1"/>
  <c r="CS378" i="1" s="1"/>
  <c r="CM418" i="1"/>
  <c r="CU418" i="1" s="1"/>
  <c r="CO568" i="1"/>
  <c r="CW568" i="1" s="1"/>
  <c r="CL388" i="1"/>
  <c r="CT388" i="1" s="1"/>
  <c r="CN468" i="1"/>
  <c r="CV468" i="1" s="1"/>
  <c r="CP768" i="1"/>
  <c r="CX768" i="1" s="1"/>
  <c r="CK374" i="1"/>
  <c r="CS374" i="1" s="1"/>
  <c r="CM414" i="1"/>
  <c r="CU414" i="1" s="1"/>
  <c r="CN464" i="1"/>
  <c r="CV464" i="1" s="1"/>
  <c r="CO564" i="1"/>
  <c r="CW564" i="1" s="1"/>
  <c r="CL384" i="1"/>
  <c r="CT384" i="1" s="1"/>
  <c r="CP764" i="1"/>
  <c r="CX764" i="1" s="1"/>
  <c r="CK370" i="1"/>
  <c r="CS370" i="1" s="1"/>
  <c r="CM410" i="1"/>
  <c r="CU410" i="1" s="1"/>
  <c r="CN460" i="1"/>
  <c r="CV460" i="1" s="1"/>
  <c r="CO560" i="1"/>
  <c r="CW560" i="1" s="1"/>
  <c r="CL380" i="1"/>
  <c r="CT380" i="1" s="1"/>
  <c r="CP760" i="1"/>
  <c r="CX760" i="1" s="1"/>
  <c r="CK366" i="1"/>
  <c r="CS366" i="1" s="1"/>
  <c r="CM406" i="1"/>
  <c r="CU406" i="1" s="1"/>
  <c r="CN456" i="1"/>
  <c r="CV456" i="1" s="1"/>
  <c r="CO556" i="1"/>
  <c r="CW556" i="1" s="1"/>
  <c r="CL376" i="1"/>
  <c r="CT376" i="1" s="1"/>
  <c r="CP756" i="1"/>
  <c r="CX756" i="1" s="1"/>
  <c r="CK362" i="1"/>
  <c r="CS362" i="1" s="1"/>
  <c r="CM402" i="1"/>
  <c r="CU402" i="1" s="1"/>
  <c r="CN452" i="1"/>
  <c r="CV452" i="1" s="1"/>
  <c r="CO552" i="1"/>
  <c r="CW552" i="1" s="1"/>
  <c r="CL372" i="1"/>
  <c r="CT372" i="1" s="1"/>
  <c r="CP752" i="1"/>
  <c r="CX752" i="1" s="1"/>
  <c r="CK358" i="1"/>
  <c r="CS358" i="1" s="1"/>
  <c r="CN448" i="1"/>
  <c r="CV448" i="1" s="1"/>
  <c r="CM398" i="1"/>
  <c r="CU398" i="1" s="1"/>
  <c r="CO548" i="1"/>
  <c r="CW548" i="1" s="1"/>
  <c r="CL368" i="1"/>
  <c r="CT368" i="1" s="1"/>
  <c r="CP748" i="1"/>
  <c r="CX748" i="1" s="1"/>
  <c r="CK354" i="1"/>
  <c r="CS354" i="1" s="1"/>
  <c r="CN444" i="1"/>
  <c r="CV444" i="1" s="1"/>
  <c r="CO544" i="1"/>
  <c r="CW544" i="1" s="1"/>
  <c r="CL364" i="1"/>
  <c r="CT364" i="1" s="1"/>
  <c r="CM394" i="1"/>
  <c r="CU394" i="1" s="1"/>
  <c r="CP744" i="1"/>
  <c r="CX744" i="1" s="1"/>
  <c r="CK350" i="1"/>
  <c r="CS350" i="1" s="1"/>
  <c r="CN440" i="1"/>
  <c r="CV440" i="1" s="1"/>
  <c r="CM390" i="1"/>
  <c r="CU390" i="1" s="1"/>
  <c r="CO540" i="1"/>
  <c r="CW540" i="1" s="1"/>
  <c r="CL360" i="1"/>
  <c r="CT360" i="1" s="1"/>
  <c r="CP740" i="1"/>
  <c r="CX740" i="1" s="1"/>
  <c r="CK346" i="1"/>
  <c r="CS346" i="1" s="1"/>
  <c r="CN436" i="1"/>
  <c r="CV436" i="1" s="1"/>
  <c r="CO536" i="1"/>
  <c r="CW536" i="1" s="1"/>
  <c r="CL356" i="1"/>
  <c r="CT356" i="1" s="1"/>
  <c r="CM386" i="1"/>
  <c r="CU386" i="1" s="1"/>
  <c r="CP736" i="1"/>
  <c r="CX736" i="1" s="1"/>
  <c r="CK342" i="1"/>
  <c r="CS342" i="1" s="1"/>
  <c r="CN432" i="1"/>
  <c r="CV432" i="1" s="1"/>
  <c r="CM382" i="1"/>
  <c r="CU382" i="1" s="1"/>
  <c r="CO532" i="1"/>
  <c r="CW532" i="1" s="1"/>
  <c r="CL352" i="1"/>
  <c r="CT352" i="1" s="1"/>
  <c r="CP732" i="1"/>
  <c r="CX732" i="1" s="1"/>
  <c r="CL348" i="1"/>
  <c r="CT348" i="1" s="1"/>
  <c r="CN428" i="1"/>
  <c r="CV428" i="1" s="1"/>
  <c r="CK338" i="1"/>
  <c r="CS338" i="1" s="1"/>
  <c r="CO528" i="1"/>
  <c r="CW528" i="1" s="1"/>
  <c r="CP728" i="1"/>
  <c r="CX728" i="1" s="1"/>
  <c r="CM378" i="1"/>
  <c r="CU378" i="1" s="1"/>
  <c r="CL344" i="1"/>
  <c r="CT344" i="1" s="1"/>
  <c r="CN424" i="1"/>
  <c r="CV424" i="1" s="1"/>
  <c r="CM374" i="1"/>
  <c r="CU374" i="1" s="1"/>
  <c r="CO524" i="1"/>
  <c r="CW524" i="1" s="1"/>
  <c r="CK334" i="1"/>
  <c r="CS334" i="1" s="1"/>
  <c r="CP724" i="1"/>
  <c r="CX724" i="1" s="1"/>
  <c r="CL340" i="1"/>
  <c r="CT340" i="1" s="1"/>
  <c r="CK330" i="1"/>
  <c r="CS330" i="1" s="1"/>
  <c r="CN420" i="1"/>
  <c r="CV420" i="1" s="1"/>
  <c r="CO520" i="1"/>
  <c r="CW520" i="1" s="1"/>
  <c r="CM370" i="1"/>
  <c r="CU370" i="1" s="1"/>
  <c r="CP720" i="1"/>
  <c r="CX720" i="1" s="1"/>
  <c r="H798" i="1"/>
  <c r="H794" i="1"/>
  <c r="H790" i="1"/>
  <c r="H786" i="1"/>
  <c r="H782" i="1"/>
  <c r="H778" i="1"/>
  <c r="H774" i="1"/>
  <c r="H770" i="1"/>
  <c r="H766" i="1"/>
  <c r="H762" i="1"/>
  <c r="H758" i="1"/>
  <c r="H754" i="1"/>
  <c r="H750" i="1"/>
  <c r="H746" i="1"/>
  <c r="H742" i="1"/>
  <c r="H738" i="1"/>
  <c r="H734" i="1"/>
  <c r="H730" i="1"/>
  <c r="H726" i="1"/>
  <c r="H722" i="1"/>
  <c r="H718" i="1"/>
  <c r="H714" i="1"/>
  <c r="H710" i="1"/>
  <c r="H706" i="1"/>
  <c r="H702" i="1"/>
  <c r="H698" i="1"/>
  <c r="H694" i="1"/>
  <c r="H690" i="1"/>
  <c r="H686" i="1"/>
  <c r="H682" i="1"/>
  <c r="H678" i="1"/>
  <c r="H674" i="1"/>
  <c r="H670" i="1"/>
  <c r="H666" i="1"/>
  <c r="H662" i="1"/>
  <c r="H658" i="1"/>
  <c r="H654" i="1"/>
  <c r="H650" i="1"/>
  <c r="H646" i="1"/>
  <c r="H642" i="1"/>
  <c r="H638" i="1"/>
  <c r="H634" i="1"/>
  <c r="H630" i="1"/>
  <c r="H626" i="1"/>
  <c r="H622" i="1"/>
  <c r="H618" i="1"/>
  <c r="H614" i="1"/>
  <c r="H610" i="1"/>
  <c r="H606" i="1"/>
  <c r="H602" i="1"/>
  <c r="H598" i="1"/>
  <c r="H594" i="1"/>
  <c r="H590" i="1"/>
  <c r="H586" i="1"/>
  <c r="H582" i="1"/>
  <c r="H578" i="1"/>
  <c r="H574" i="1"/>
  <c r="H570" i="1"/>
  <c r="H566" i="1"/>
  <c r="H562" i="1"/>
  <c r="H558" i="1"/>
  <c r="H554" i="1"/>
  <c r="H550" i="1"/>
  <c r="H546" i="1"/>
  <c r="H542" i="1"/>
  <c r="H538" i="1"/>
  <c r="H534" i="1"/>
  <c r="H530" i="1"/>
  <c r="H526" i="1"/>
  <c r="H522" i="1"/>
  <c r="H518" i="1"/>
  <c r="H514" i="1"/>
  <c r="H510" i="1"/>
  <c r="H506" i="1"/>
  <c r="H502" i="1"/>
  <c r="H498" i="1"/>
  <c r="H494" i="1"/>
  <c r="H490" i="1"/>
  <c r="H486" i="1"/>
  <c r="H482" i="1"/>
  <c r="H478" i="1"/>
  <c r="H474" i="1"/>
  <c r="H470" i="1"/>
  <c r="H466" i="1"/>
  <c r="H462" i="1"/>
  <c r="H458" i="1"/>
  <c r="H454" i="1"/>
  <c r="H450" i="1"/>
  <c r="H446" i="1"/>
  <c r="H442" i="1"/>
  <c r="H438" i="1"/>
  <c r="H434" i="1"/>
  <c r="H430" i="1"/>
  <c r="H426" i="1"/>
  <c r="H422" i="1"/>
  <c r="H418" i="1"/>
  <c r="H414" i="1"/>
  <c r="H410" i="1"/>
  <c r="H406" i="1"/>
  <c r="H402" i="1"/>
  <c r="H398" i="1"/>
  <c r="H394" i="1"/>
  <c r="H390" i="1"/>
  <c r="H386" i="1"/>
  <c r="H382" i="1"/>
  <c r="H378" i="1"/>
  <c r="H374" i="1"/>
  <c r="H370" i="1"/>
  <c r="H366" i="1"/>
  <c r="H362" i="1"/>
  <c r="H358" i="1"/>
  <c r="H354" i="1"/>
  <c r="H350" i="1"/>
  <c r="H346" i="1"/>
  <c r="H342" i="1"/>
  <c r="I799" i="1"/>
  <c r="I795" i="1"/>
  <c r="I791" i="1"/>
  <c r="I787" i="1"/>
  <c r="I783" i="1"/>
  <c r="I779" i="1"/>
  <c r="I775" i="1"/>
  <c r="I771" i="1"/>
  <c r="I767" i="1"/>
  <c r="I763" i="1"/>
  <c r="I759" i="1"/>
  <c r="I755" i="1"/>
  <c r="I751" i="1"/>
  <c r="I747" i="1"/>
  <c r="I743" i="1"/>
  <c r="I739" i="1"/>
  <c r="I735" i="1"/>
  <c r="I731" i="1"/>
  <c r="I727" i="1"/>
  <c r="I723" i="1"/>
  <c r="I719" i="1"/>
  <c r="I715" i="1"/>
  <c r="I711" i="1"/>
  <c r="I707" i="1"/>
  <c r="I703" i="1"/>
  <c r="I699" i="1"/>
  <c r="I695" i="1"/>
  <c r="I691" i="1"/>
  <c r="I687" i="1"/>
  <c r="I683" i="1"/>
  <c r="I679" i="1"/>
  <c r="I675" i="1"/>
  <c r="I671" i="1"/>
  <c r="I667" i="1"/>
  <c r="I663" i="1"/>
  <c r="I659" i="1"/>
  <c r="I655" i="1"/>
  <c r="I651" i="1"/>
  <c r="I647" i="1"/>
  <c r="I643" i="1"/>
  <c r="I639" i="1"/>
  <c r="I635" i="1"/>
  <c r="I631" i="1"/>
  <c r="I627" i="1"/>
  <c r="I623" i="1"/>
  <c r="I619" i="1"/>
  <c r="I615" i="1"/>
  <c r="I611" i="1"/>
  <c r="I607" i="1"/>
  <c r="I603" i="1"/>
  <c r="I599" i="1"/>
  <c r="I595" i="1"/>
  <c r="I591" i="1"/>
  <c r="I587" i="1"/>
  <c r="I583" i="1"/>
  <c r="I579" i="1"/>
  <c r="I575" i="1"/>
  <c r="I571" i="1"/>
  <c r="I567" i="1"/>
  <c r="I563" i="1"/>
  <c r="I559" i="1"/>
  <c r="I555" i="1"/>
  <c r="I551" i="1"/>
  <c r="I547" i="1"/>
  <c r="I543" i="1"/>
  <c r="I539" i="1"/>
  <c r="I535" i="1"/>
  <c r="I531" i="1"/>
  <c r="I527" i="1"/>
  <c r="I523" i="1"/>
  <c r="I519" i="1"/>
  <c r="I515" i="1"/>
  <c r="I511" i="1"/>
  <c r="I507" i="1"/>
  <c r="I503" i="1"/>
  <c r="I499" i="1"/>
  <c r="I495" i="1"/>
  <c r="I491" i="1"/>
  <c r="I487" i="1"/>
  <c r="I483" i="1"/>
  <c r="I479" i="1"/>
  <c r="I475" i="1"/>
  <c r="I471" i="1"/>
  <c r="I467" i="1"/>
  <c r="I463" i="1"/>
  <c r="I459" i="1"/>
  <c r="I455" i="1"/>
  <c r="I451" i="1"/>
  <c r="I447" i="1"/>
  <c r="I443" i="1"/>
  <c r="I439" i="1"/>
  <c r="I435" i="1"/>
  <c r="I431" i="1"/>
  <c r="I427" i="1"/>
  <c r="I423" i="1"/>
  <c r="I419" i="1"/>
  <c r="I415" i="1"/>
  <c r="I411" i="1"/>
  <c r="I407" i="1"/>
  <c r="I403" i="1"/>
  <c r="I399" i="1"/>
  <c r="I395" i="1"/>
  <c r="I391" i="1"/>
  <c r="I387" i="1"/>
  <c r="I383" i="1"/>
  <c r="I379" i="1"/>
  <c r="I375" i="1"/>
  <c r="I371" i="1"/>
  <c r="BE704" i="1"/>
  <c r="BE705" i="1"/>
  <c r="BE706" i="1"/>
  <c r="BE707" i="1"/>
  <c r="BE708" i="1"/>
  <c r="BE709" i="1"/>
  <c r="BE710" i="1"/>
  <c r="BE711" i="1"/>
  <c r="BE712" i="1"/>
  <c r="BE713" i="1"/>
  <c r="BE714" i="1"/>
  <c r="BE715" i="1"/>
  <c r="BE716" i="1"/>
  <c r="BE717" i="1"/>
  <c r="BE718" i="1"/>
  <c r="BE719" i="1"/>
  <c r="BE720" i="1"/>
  <c r="BE721" i="1"/>
  <c r="BE722" i="1"/>
  <c r="BE723" i="1"/>
  <c r="BE724" i="1"/>
  <c r="BE725" i="1"/>
  <c r="BE726" i="1"/>
  <c r="BE727" i="1"/>
  <c r="BE728" i="1"/>
  <c r="BE729" i="1"/>
  <c r="BE730" i="1"/>
  <c r="BE731" i="1"/>
  <c r="BE732" i="1"/>
  <c r="BE733" i="1"/>
  <c r="BE734" i="1"/>
  <c r="BE735" i="1"/>
  <c r="BE736" i="1"/>
  <c r="BE737" i="1"/>
  <c r="BE738" i="1"/>
  <c r="BE739" i="1"/>
  <c r="BE740" i="1"/>
  <c r="BE741" i="1"/>
  <c r="BE742" i="1"/>
  <c r="BE743" i="1"/>
  <c r="BE744" i="1"/>
  <c r="BE745" i="1"/>
  <c r="BE746" i="1"/>
  <c r="BE747" i="1"/>
  <c r="BE748" i="1"/>
  <c r="BE749" i="1"/>
  <c r="BE750" i="1"/>
  <c r="BE751" i="1"/>
  <c r="BE752" i="1"/>
  <c r="BE753" i="1"/>
  <c r="BE754" i="1"/>
  <c r="BE755" i="1"/>
  <c r="BE756" i="1"/>
  <c r="BE757" i="1"/>
  <c r="BE758" i="1"/>
  <c r="BE759" i="1"/>
  <c r="BE760" i="1"/>
  <c r="BE761" i="1"/>
  <c r="BE762" i="1"/>
  <c r="BE763" i="1"/>
  <c r="BE764" i="1"/>
  <c r="BE765" i="1"/>
  <c r="BE766" i="1"/>
  <c r="BE767" i="1"/>
  <c r="BE768" i="1"/>
  <c r="BE769" i="1"/>
  <c r="BE770" i="1"/>
  <c r="BE771" i="1"/>
  <c r="BE772" i="1"/>
  <c r="BE773" i="1"/>
  <c r="BE774" i="1"/>
  <c r="BE775" i="1"/>
  <c r="BE776" i="1"/>
  <c r="BE777" i="1"/>
  <c r="BE778" i="1"/>
  <c r="BE779" i="1"/>
  <c r="BE780" i="1"/>
  <c r="BE781" i="1"/>
  <c r="BE782" i="1"/>
  <c r="BE783" i="1"/>
  <c r="BE784" i="1"/>
  <c r="BE785" i="1"/>
  <c r="BE786" i="1"/>
  <c r="BE787" i="1"/>
  <c r="BE788" i="1"/>
  <c r="BE789" i="1"/>
  <c r="BE790" i="1"/>
  <c r="BE791" i="1"/>
  <c r="BE792" i="1"/>
  <c r="BE793" i="1"/>
  <c r="BE794" i="1"/>
  <c r="BE795" i="1"/>
  <c r="BE796" i="1"/>
  <c r="BE797" i="1"/>
  <c r="BE798" i="1"/>
  <c r="BE799" i="1"/>
  <c r="BE800" i="1"/>
  <c r="BE703" i="1"/>
  <c r="BE702" i="1"/>
  <c r="CH328" i="1" l="1"/>
  <c r="CH329" i="1"/>
  <c r="CH330" i="1"/>
  <c r="CH331" i="1"/>
  <c r="CH332" i="1"/>
  <c r="CH333" i="1"/>
  <c r="CH334" i="1"/>
  <c r="CH335" i="1"/>
  <c r="CH336" i="1"/>
  <c r="CH337" i="1"/>
  <c r="CH338" i="1"/>
  <c r="CH339" i="1"/>
  <c r="CH340" i="1"/>
  <c r="CH341" i="1"/>
  <c r="CH342" i="1"/>
  <c r="CH343" i="1"/>
  <c r="CH344" i="1"/>
  <c r="CH345" i="1"/>
  <c r="CI345" i="1"/>
  <c r="CH346" i="1"/>
  <c r="CI346" i="1"/>
  <c r="CH347" i="1"/>
  <c r="CI347" i="1"/>
  <c r="CH348" i="1"/>
  <c r="CI348" i="1"/>
  <c r="CH349" i="1"/>
  <c r="CI349" i="1"/>
  <c r="CH350" i="1"/>
  <c r="CI350" i="1"/>
  <c r="CH351" i="1"/>
  <c r="CI351" i="1"/>
  <c r="CH352" i="1"/>
  <c r="CI352" i="1"/>
  <c r="CH353" i="1"/>
  <c r="CI353" i="1"/>
  <c r="CH354" i="1"/>
  <c r="CI354" i="1"/>
  <c r="CH355" i="1"/>
  <c r="CI355" i="1"/>
  <c r="CH356" i="1"/>
  <c r="CI356" i="1"/>
  <c r="CH357" i="1"/>
  <c r="CI357" i="1"/>
  <c r="CH358" i="1"/>
  <c r="CI358" i="1"/>
  <c r="CH359" i="1"/>
  <c r="CI359" i="1"/>
  <c r="CH360" i="1"/>
  <c r="CI360" i="1"/>
  <c r="CH361" i="1"/>
  <c r="CI361" i="1"/>
  <c r="CH362" i="1"/>
  <c r="CI362" i="1"/>
  <c r="CH363" i="1"/>
  <c r="CI363" i="1"/>
  <c r="CH364" i="1"/>
  <c r="CI364" i="1"/>
  <c r="CH365" i="1"/>
  <c r="CI365" i="1"/>
  <c r="CH366" i="1"/>
  <c r="CI366" i="1"/>
  <c r="CH367" i="1"/>
  <c r="CI367" i="1"/>
  <c r="CH368" i="1"/>
  <c r="CI368" i="1"/>
  <c r="CH369" i="1"/>
  <c r="CI369" i="1"/>
  <c r="CH370" i="1"/>
  <c r="CI370" i="1"/>
  <c r="CH371" i="1"/>
  <c r="CI371" i="1"/>
  <c r="CH372" i="1"/>
  <c r="CI372" i="1"/>
  <c r="CH373" i="1"/>
  <c r="CI373" i="1"/>
  <c r="CH374" i="1"/>
  <c r="CI374" i="1"/>
  <c r="CH375" i="1"/>
  <c r="CI375" i="1"/>
  <c r="CH376" i="1"/>
  <c r="CI376" i="1"/>
  <c r="CH377" i="1"/>
  <c r="CI377" i="1"/>
  <c r="CH378" i="1"/>
  <c r="CI378" i="1"/>
  <c r="CH379" i="1"/>
  <c r="CI379" i="1"/>
  <c r="CH380" i="1"/>
  <c r="CI380" i="1"/>
  <c r="CH381" i="1"/>
  <c r="CI381" i="1"/>
  <c r="CH382" i="1"/>
  <c r="CI382" i="1"/>
  <c r="CH383" i="1"/>
  <c r="CI383" i="1"/>
  <c r="CH384" i="1"/>
  <c r="CI384" i="1"/>
  <c r="CH385" i="1"/>
  <c r="CI385" i="1"/>
  <c r="CH386" i="1"/>
  <c r="CI386" i="1"/>
  <c r="CH387" i="1"/>
  <c r="CI387" i="1"/>
  <c r="CH388" i="1"/>
  <c r="CI388" i="1"/>
  <c r="CH389" i="1"/>
  <c r="CI389" i="1"/>
  <c r="CH390" i="1"/>
  <c r="CI390" i="1"/>
  <c r="CH391" i="1"/>
  <c r="CI391" i="1"/>
  <c r="CH392" i="1"/>
  <c r="CI392" i="1"/>
  <c r="CH393" i="1"/>
  <c r="CI393" i="1"/>
  <c r="CH394" i="1"/>
  <c r="CI394" i="1"/>
  <c r="CH395" i="1"/>
  <c r="CI395" i="1"/>
  <c r="CH396" i="1"/>
  <c r="CI396" i="1"/>
  <c r="CH397" i="1"/>
  <c r="CI397" i="1"/>
  <c r="CH398" i="1"/>
  <c r="CI398" i="1"/>
  <c r="CH399" i="1"/>
  <c r="CI399" i="1"/>
  <c r="CH400" i="1"/>
  <c r="CI400" i="1"/>
  <c r="CH401" i="1"/>
  <c r="CI401" i="1"/>
  <c r="CH402" i="1"/>
  <c r="CI402" i="1"/>
  <c r="CH403" i="1"/>
  <c r="CI403" i="1"/>
  <c r="CH404" i="1"/>
  <c r="CI404" i="1"/>
  <c r="CH405" i="1"/>
  <c r="CI405" i="1"/>
  <c r="CH406" i="1"/>
  <c r="CI406" i="1"/>
  <c r="CH407" i="1"/>
  <c r="CI407" i="1"/>
  <c r="CH408" i="1"/>
  <c r="CI408" i="1"/>
  <c r="CH409" i="1"/>
  <c r="CI409" i="1"/>
  <c r="CH410" i="1"/>
  <c r="CI410" i="1"/>
  <c r="CH411" i="1"/>
  <c r="CI411" i="1"/>
  <c r="CH412" i="1"/>
  <c r="CI412" i="1"/>
  <c r="CH413" i="1"/>
  <c r="CI413" i="1"/>
  <c r="CH414" i="1"/>
  <c r="CI414" i="1"/>
  <c r="CH415" i="1"/>
  <c r="CI415" i="1"/>
  <c r="CH416" i="1"/>
  <c r="CI416" i="1"/>
  <c r="CH417" i="1"/>
  <c r="CI417" i="1"/>
  <c r="CH418" i="1"/>
  <c r="CI418" i="1"/>
  <c r="CH419" i="1"/>
  <c r="CI419" i="1"/>
  <c r="CH420" i="1"/>
  <c r="CI420" i="1"/>
  <c r="CH421" i="1"/>
  <c r="CI421" i="1"/>
  <c r="CH422" i="1"/>
  <c r="CI422" i="1"/>
  <c r="CH423" i="1"/>
  <c r="CI423" i="1"/>
  <c r="CH424" i="1"/>
  <c r="CI424" i="1"/>
  <c r="CH425" i="1"/>
  <c r="CI425" i="1"/>
  <c r="CH426" i="1"/>
  <c r="CI426" i="1"/>
  <c r="CH427" i="1"/>
  <c r="CI427" i="1"/>
  <c r="CH428" i="1"/>
  <c r="CI428" i="1"/>
  <c r="CH429" i="1"/>
  <c r="CI429" i="1"/>
  <c r="CH430" i="1"/>
  <c r="CI430" i="1"/>
  <c r="CH431" i="1"/>
  <c r="CI431" i="1"/>
  <c r="CH432" i="1"/>
  <c r="CI432" i="1"/>
  <c r="CH433" i="1"/>
  <c r="CI433" i="1"/>
  <c r="CH434" i="1"/>
  <c r="CI434" i="1"/>
  <c r="CH435" i="1"/>
  <c r="CI435" i="1"/>
  <c r="CH436" i="1"/>
  <c r="CI436" i="1"/>
  <c r="CH437" i="1"/>
  <c r="CI437" i="1"/>
  <c r="CH438" i="1"/>
  <c r="CI438" i="1"/>
  <c r="CH439" i="1"/>
  <c r="CI439" i="1"/>
  <c r="CH440" i="1"/>
  <c r="CI440" i="1"/>
  <c r="CH441" i="1"/>
  <c r="CI441" i="1"/>
  <c r="CH442" i="1"/>
  <c r="CI442" i="1"/>
  <c r="CH443" i="1"/>
  <c r="CI443" i="1"/>
  <c r="CH444" i="1"/>
  <c r="CI444" i="1"/>
  <c r="CH445" i="1"/>
  <c r="CI445" i="1"/>
  <c r="CH446" i="1"/>
  <c r="CI446" i="1"/>
  <c r="CH447" i="1"/>
  <c r="CI447" i="1"/>
  <c r="CH448" i="1"/>
  <c r="CI448" i="1"/>
  <c r="CH449" i="1"/>
  <c r="CI449" i="1"/>
  <c r="CH450" i="1"/>
  <c r="CI450" i="1"/>
  <c r="CH451" i="1"/>
  <c r="CI451" i="1"/>
  <c r="CH452" i="1"/>
  <c r="CI452" i="1"/>
  <c r="CH453" i="1"/>
  <c r="CI453" i="1"/>
  <c r="CH454" i="1"/>
  <c r="CI454" i="1"/>
  <c r="CH455" i="1"/>
  <c r="CI455" i="1"/>
  <c r="CH456" i="1"/>
  <c r="CI456" i="1"/>
  <c r="CH457" i="1"/>
  <c r="CI457" i="1"/>
  <c r="CH458" i="1"/>
  <c r="CI458" i="1"/>
  <c r="CH459" i="1"/>
  <c r="CI459" i="1"/>
  <c r="CH460" i="1"/>
  <c r="CI460" i="1"/>
  <c r="CH461" i="1"/>
  <c r="CI461" i="1"/>
  <c r="CH462" i="1"/>
  <c r="CI462" i="1"/>
  <c r="CH463" i="1"/>
  <c r="CI463" i="1"/>
  <c r="CH464" i="1"/>
  <c r="CI464" i="1"/>
  <c r="CH465" i="1"/>
  <c r="CI465" i="1"/>
  <c r="CH466" i="1"/>
  <c r="CI466" i="1"/>
  <c r="CH467" i="1"/>
  <c r="CI467" i="1"/>
  <c r="CH468" i="1"/>
  <c r="CI468" i="1"/>
  <c r="CH469" i="1"/>
  <c r="CI469" i="1"/>
  <c r="CH470" i="1"/>
  <c r="CI470" i="1"/>
  <c r="CH471" i="1"/>
  <c r="CI471" i="1"/>
  <c r="CH472" i="1"/>
  <c r="CI472" i="1"/>
  <c r="CH473" i="1"/>
  <c r="CI473" i="1"/>
  <c r="CH474" i="1"/>
  <c r="CI474" i="1"/>
  <c r="CH475" i="1"/>
  <c r="CI475" i="1"/>
  <c r="CH476" i="1"/>
  <c r="CI476" i="1"/>
  <c r="CH477" i="1"/>
  <c r="CI477" i="1"/>
  <c r="CH478" i="1"/>
  <c r="CI478" i="1"/>
  <c r="CH479" i="1"/>
  <c r="CI479" i="1"/>
  <c r="CH480" i="1"/>
  <c r="CI480" i="1"/>
  <c r="CH481" i="1"/>
  <c r="CI481" i="1"/>
  <c r="CH482" i="1"/>
  <c r="CI482" i="1"/>
  <c r="CH483" i="1"/>
  <c r="CI483" i="1"/>
  <c r="CH484" i="1"/>
  <c r="CI484" i="1"/>
  <c r="CH485" i="1"/>
  <c r="CI485" i="1"/>
  <c r="CH486" i="1"/>
  <c r="CI486" i="1"/>
  <c r="CH487" i="1"/>
  <c r="CI487" i="1"/>
  <c r="CH488" i="1"/>
  <c r="CI488" i="1"/>
  <c r="CH489" i="1"/>
  <c r="CI489" i="1"/>
  <c r="CH490" i="1"/>
  <c r="CI490" i="1"/>
  <c r="CH491" i="1"/>
  <c r="CI491" i="1"/>
  <c r="CH492" i="1"/>
  <c r="CI492" i="1"/>
  <c r="CH493" i="1"/>
  <c r="CI493" i="1"/>
  <c r="CH494" i="1"/>
  <c r="CI494" i="1"/>
  <c r="CH495" i="1"/>
  <c r="CI495" i="1"/>
  <c r="CH496" i="1"/>
  <c r="CI496" i="1"/>
  <c r="CH497" i="1"/>
  <c r="CI497" i="1"/>
  <c r="CH498" i="1"/>
  <c r="CI498" i="1"/>
  <c r="CH499" i="1"/>
  <c r="CI499" i="1"/>
  <c r="CH500" i="1"/>
  <c r="CI500" i="1"/>
  <c r="CH501" i="1"/>
  <c r="CI501" i="1"/>
  <c r="CH502" i="1"/>
  <c r="CI502" i="1"/>
  <c r="CH503" i="1"/>
  <c r="CI503" i="1"/>
  <c r="CH504" i="1"/>
  <c r="CI504" i="1"/>
  <c r="CH505" i="1"/>
  <c r="CI505" i="1"/>
  <c r="CH506" i="1"/>
  <c r="CI506" i="1"/>
  <c r="CH507" i="1"/>
  <c r="CI507" i="1"/>
  <c r="CH508" i="1"/>
  <c r="CI508" i="1"/>
  <c r="CH509" i="1"/>
  <c r="CI509" i="1"/>
  <c r="CH510" i="1"/>
  <c r="CI510" i="1"/>
  <c r="CH511" i="1"/>
  <c r="CI511" i="1"/>
  <c r="CH512" i="1"/>
  <c r="CI512" i="1"/>
  <c r="CH513" i="1"/>
  <c r="CI513" i="1"/>
  <c r="CH514" i="1"/>
  <c r="CI514" i="1"/>
  <c r="CH515" i="1"/>
  <c r="CI515" i="1"/>
  <c r="CH516" i="1"/>
  <c r="CI516" i="1"/>
  <c r="CH517" i="1"/>
  <c r="CI517" i="1"/>
  <c r="CH518" i="1"/>
  <c r="CI518" i="1"/>
  <c r="CH519" i="1"/>
  <c r="CI519" i="1"/>
  <c r="CH520" i="1"/>
  <c r="CI520" i="1"/>
  <c r="CH521" i="1"/>
  <c r="CI521" i="1"/>
  <c r="CH522" i="1"/>
  <c r="CI522" i="1"/>
  <c r="CH523" i="1"/>
  <c r="CI523" i="1"/>
  <c r="CH524" i="1"/>
  <c r="CI524" i="1"/>
  <c r="CH525" i="1"/>
  <c r="CI525" i="1"/>
  <c r="CH526" i="1"/>
  <c r="CI526" i="1"/>
  <c r="CH527" i="1"/>
  <c r="CI527" i="1"/>
  <c r="CH528" i="1"/>
  <c r="CI528" i="1"/>
  <c r="CH529" i="1"/>
  <c r="CI529" i="1"/>
  <c r="CH530" i="1"/>
  <c r="CI530" i="1"/>
  <c r="CH531" i="1"/>
  <c r="CI531" i="1"/>
  <c r="CH532" i="1"/>
  <c r="CI532" i="1"/>
  <c r="CH533" i="1"/>
  <c r="CI533" i="1"/>
  <c r="CH534" i="1"/>
  <c r="CI534" i="1"/>
  <c r="CH535" i="1"/>
  <c r="CI535" i="1"/>
  <c r="CH536" i="1"/>
  <c r="CI536" i="1"/>
  <c r="CH537" i="1"/>
  <c r="CI537" i="1"/>
  <c r="CH538" i="1"/>
  <c r="CI538" i="1"/>
  <c r="CH539" i="1"/>
  <c r="CI539" i="1"/>
  <c r="CH540" i="1"/>
  <c r="CI540" i="1"/>
  <c r="CH542" i="1" l="1"/>
  <c r="CI542" i="1"/>
  <c r="CH543" i="1"/>
  <c r="CI543" i="1"/>
  <c r="CH544" i="1"/>
  <c r="CI544" i="1"/>
  <c r="CH545" i="1"/>
  <c r="CI545" i="1"/>
  <c r="CH546" i="1"/>
  <c r="CI546" i="1"/>
  <c r="CH547" i="1"/>
  <c r="CI547" i="1"/>
  <c r="CH548" i="1"/>
  <c r="CI548" i="1"/>
  <c r="CH549" i="1"/>
  <c r="CI549" i="1"/>
  <c r="CH550" i="1"/>
  <c r="CI550" i="1"/>
  <c r="CH551" i="1"/>
  <c r="CI551" i="1"/>
  <c r="CH552" i="1"/>
  <c r="CI552" i="1"/>
  <c r="CH553" i="1"/>
  <c r="CI553" i="1"/>
  <c r="CH554" i="1"/>
  <c r="CI554" i="1"/>
  <c r="CH555" i="1"/>
  <c r="CI555" i="1"/>
  <c r="CH556" i="1"/>
  <c r="CI556" i="1"/>
  <c r="CH557" i="1"/>
  <c r="CI557" i="1"/>
  <c r="CH558" i="1"/>
  <c r="CI558" i="1"/>
  <c r="CH559" i="1"/>
  <c r="CI559" i="1"/>
  <c r="CH560" i="1"/>
  <c r="CI560" i="1"/>
  <c r="CH561" i="1"/>
  <c r="CI561" i="1"/>
  <c r="CH562" i="1"/>
  <c r="CI562" i="1"/>
  <c r="CH563" i="1"/>
  <c r="CI563" i="1"/>
  <c r="CH564" i="1"/>
  <c r="CI564" i="1"/>
  <c r="CH565" i="1"/>
  <c r="CI565" i="1"/>
  <c r="CH566" i="1"/>
  <c r="CI566" i="1"/>
  <c r="CH567" i="1"/>
  <c r="CI567" i="1"/>
  <c r="CH568" i="1"/>
  <c r="CI568" i="1"/>
  <c r="CH569" i="1"/>
  <c r="CI569" i="1"/>
  <c r="CH570" i="1"/>
  <c r="CI570" i="1"/>
  <c r="CH571" i="1"/>
  <c r="CI571" i="1"/>
  <c r="CH572" i="1"/>
  <c r="CI572" i="1"/>
  <c r="CH573" i="1"/>
  <c r="CI573" i="1"/>
  <c r="CH574" i="1"/>
  <c r="CI574" i="1"/>
  <c r="CH575" i="1"/>
  <c r="CI575" i="1"/>
  <c r="CH576" i="1"/>
  <c r="CI576" i="1"/>
  <c r="CH577" i="1"/>
  <c r="CI577" i="1"/>
  <c r="CH578" i="1"/>
  <c r="CI578" i="1"/>
  <c r="CH579" i="1"/>
  <c r="CI579" i="1"/>
  <c r="CH580" i="1"/>
  <c r="CI580" i="1"/>
  <c r="CH581" i="1"/>
  <c r="CI581" i="1"/>
  <c r="CH582" i="1"/>
  <c r="CI582" i="1"/>
  <c r="CH583" i="1"/>
  <c r="CI583" i="1"/>
  <c r="CH584" i="1"/>
  <c r="CI584" i="1"/>
  <c r="CH585" i="1"/>
  <c r="CI585" i="1"/>
  <c r="CH586" i="1"/>
  <c r="CI586" i="1"/>
  <c r="CH587" i="1"/>
  <c r="CI587" i="1"/>
  <c r="CH588" i="1"/>
  <c r="CI588" i="1"/>
  <c r="CH589" i="1"/>
  <c r="CI589" i="1"/>
  <c r="CH590" i="1"/>
  <c r="CI590" i="1"/>
  <c r="CH591" i="1"/>
  <c r="CI591" i="1"/>
  <c r="CH592" i="1"/>
  <c r="CI592" i="1"/>
  <c r="CH593" i="1"/>
  <c r="CI593" i="1"/>
  <c r="CH594" i="1"/>
  <c r="CI594" i="1"/>
  <c r="CH595" i="1"/>
  <c r="CI595" i="1"/>
  <c r="CH596" i="1"/>
  <c r="CI596" i="1"/>
  <c r="CH597" i="1"/>
  <c r="CI597" i="1"/>
  <c r="CH598" i="1"/>
  <c r="CI598" i="1"/>
  <c r="CH599" i="1"/>
  <c r="CI599" i="1"/>
  <c r="CH600" i="1"/>
  <c r="CI600" i="1"/>
  <c r="CH601" i="1"/>
  <c r="CI601" i="1"/>
  <c r="CH602" i="1"/>
  <c r="CI602" i="1"/>
  <c r="CH603" i="1"/>
  <c r="CI603" i="1"/>
  <c r="CH604" i="1"/>
  <c r="CI604" i="1"/>
  <c r="CH605" i="1"/>
  <c r="CI605" i="1"/>
  <c r="CH606" i="1"/>
  <c r="CI606" i="1"/>
  <c r="CH607" i="1"/>
  <c r="CI607" i="1"/>
  <c r="CH608" i="1"/>
  <c r="CI608" i="1"/>
  <c r="CH609" i="1"/>
  <c r="CI609" i="1"/>
  <c r="CH610" i="1"/>
  <c r="CI610" i="1"/>
  <c r="CH611" i="1"/>
  <c r="CI611" i="1"/>
  <c r="CH612" i="1"/>
  <c r="CI612" i="1"/>
  <c r="CH613" i="1"/>
  <c r="CI613" i="1"/>
  <c r="CH614" i="1"/>
  <c r="CI614" i="1"/>
  <c r="CH615" i="1"/>
  <c r="CI615" i="1"/>
  <c r="CH616" i="1"/>
  <c r="CI616" i="1"/>
  <c r="CH617" i="1"/>
  <c r="CI617" i="1"/>
  <c r="CH618" i="1"/>
  <c r="CI618" i="1"/>
  <c r="CH619" i="1"/>
  <c r="CI619" i="1"/>
  <c r="CH620" i="1"/>
  <c r="CI620" i="1"/>
  <c r="CH621" i="1"/>
  <c r="CI621" i="1"/>
  <c r="CH622" i="1"/>
  <c r="CI622" i="1"/>
  <c r="CH623" i="1"/>
  <c r="CI623" i="1"/>
  <c r="CH624" i="1"/>
  <c r="CI624" i="1"/>
  <c r="CH625" i="1"/>
  <c r="CI625" i="1"/>
  <c r="CH626" i="1"/>
  <c r="CI626" i="1"/>
  <c r="CH627" i="1"/>
  <c r="CI627" i="1"/>
  <c r="CH628" i="1"/>
  <c r="CI628" i="1"/>
  <c r="CH629" i="1"/>
  <c r="CI629" i="1"/>
  <c r="CH630" i="1"/>
  <c r="CI630" i="1"/>
  <c r="CH631" i="1"/>
  <c r="CI631" i="1"/>
  <c r="CH632" i="1"/>
  <c r="CI632" i="1"/>
  <c r="CH633" i="1"/>
  <c r="CI633" i="1"/>
  <c r="CH634" i="1"/>
  <c r="CI634" i="1"/>
  <c r="CH635" i="1"/>
  <c r="CI635" i="1"/>
  <c r="CH636" i="1"/>
  <c r="CI636" i="1"/>
  <c r="CH637" i="1"/>
  <c r="CI637" i="1"/>
  <c r="CH638" i="1"/>
  <c r="CI638" i="1"/>
  <c r="CH639" i="1"/>
  <c r="CI639" i="1"/>
  <c r="CH640" i="1"/>
  <c r="CI640" i="1"/>
  <c r="CH641" i="1"/>
  <c r="CI641" i="1"/>
  <c r="CH642" i="1"/>
  <c r="CI642" i="1"/>
  <c r="CH643" i="1"/>
  <c r="CI643" i="1"/>
  <c r="CH644" i="1"/>
  <c r="CI644" i="1"/>
  <c r="CH645" i="1"/>
  <c r="CI645" i="1"/>
  <c r="CH646" i="1"/>
  <c r="CI646" i="1"/>
  <c r="CH647" i="1"/>
  <c r="CI647" i="1"/>
  <c r="CH648" i="1"/>
  <c r="CI648" i="1"/>
  <c r="CH649" i="1"/>
  <c r="CI649" i="1"/>
  <c r="CH650" i="1"/>
  <c r="CI650" i="1"/>
  <c r="CH651" i="1"/>
  <c r="CI651" i="1"/>
  <c r="CH652" i="1"/>
  <c r="CI652" i="1"/>
  <c r="CH653" i="1"/>
  <c r="CI653" i="1"/>
  <c r="CH654" i="1"/>
  <c r="CI654" i="1"/>
  <c r="CH655" i="1"/>
  <c r="CI655" i="1"/>
  <c r="CH656" i="1"/>
  <c r="CI656" i="1"/>
  <c r="CH657" i="1"/>
  <c r="CI657" i="1"/>
  <c r="CH658" i="1"/>
  <c r="CI658" i="1"/>
  <c r="CH659" i="1"/>
  <c r="CI659" i="1"/>
  <c r="CH660" i="1"/>
  <c r="CI660" i="1"/>
  <c r="CH661" i="1"/>
  <c r="CI661" i="1"/>
  <c r="CH662" i="1"/>
  <c r="CI662" i="1"/>
  <c r="CH663" i="1"/>
  <c r="CI663" i="1"/>
  <c r="CH664" i="1"/>
  <c r="CI664" i="1"/>
  <c r="CH665" i="1"/>
  <c r="CI665" i="1"/>
  <c r="CH666" i="1"/>
  <c r="CI666" i="1"/>
  <c r="CH667" i="1"/>
  <c r="CI667" i="1"/>
  <c r="CH668" i="1"/>
  <c r="CI668" i="1"/>
  <c r="CH669" i="1"/>
  <c r="CI669" i="1"/>
  <c r="CH670" i="1"/>
  <c r="CI670" i="1"/>
  <c r="CH671" i="1"/>
  <c r="CI671" i="1"/>
  <c r="CH672" i="1"/>
  <c r="CI672" i="1"/>
  <c r="CH673" i="1"/>
  <c r="CI673" i="1"/>
  <c r="CH674" i="1"/>
  <c r="CI674" i="1"/>
  <c r="CH675" i="1"/>
  <c r="CI675" i="1"/>
  <c r="CH676" i="1"/>
  <c r="CI676" i="1"/>
  <c r="CH677" i="1"/>
  <c r="CI677" i="1"/>
  <c r="CH678" i="1"/>
  <c r="CI678" i="1"/>
  <c r="CH679" i="1"/>
  <c r="CI679" i="1"/>
  <c r="CH680" i="1"/>
  <c r="CI680" i="1"/>
  <c r="CH681" i="1"/>
  <c r="CI681" i="1"/>
  <c r="CH682" i="1"/>
  <c r="CI682" i="1"/>
  <c r="CH683" i="1"/>
  <c r="CI683" i="1"/>
  <c r="CH684" i="1"/>
  <c r="CI684" i="1"/>
  <c r="CH685" i="1"/>
  <c r="CI685" i="1"/>
  <c r="CH686" i="1"/>
  <c r="CI686" i="1"/>
  <c r="CH687" i="1"/>
  <c r="CI687" i="1"/>
  <c r="CH688" i="1"/>
  <c r="CI688" i="1"/>
  <c r="CH689" i="1"/>
  <c r="CI689" i="1"/>
  <c r="CH690" i="1"/>
  <c r="CI690" i="1"/>
  <c r="CH691" i="1"/>
  <c r="CI691" i="1"/>
  <c r="CH692" i="1"/>
  <c r="CI692" i="1"/>
  <c r="CH693" i="1"/>
  <c r="CI693" i="1"/>
  <c r="CH694" i="1"/>
  <c r="CI694" i="1"/>
  <c r="CH695" i="1"/>
  <c r="CI695" i="1"/>
  <c r="CH696" i="1"/>
  <c r="CI696" i="1"/>
  <c r="CH697" i="1"/>
  <c r="CI697" i="1"/>
  <c r="CH698" i="1"/>
  <c r="CI698" i="1"/>
  <c r="CH699" i="1"/>
  <c r="CI699" i="1"/>
  <c r="CH700" i="1"/>
  <c r="CI700" i="1"/>
  <c r="CH701" i="1"/>
  <c r="CI701" i="1"/>
  <c r="CH702" i="1"/>
  <c r="CI702" i="1"/>
  <c r="CH703" i="1"/>
  <c r="CI703" i="1"/>
  <c r="CH704" i="1"/>
  <c r="CI704" i="1"/>
  <c r="CH705" i="1"/>
  <c r="CI705" i="1"/>
  <c r="CH706" i="1"/>
  <c r="CI706" i="1"/>
  <c r="CH707" i="1"/>
  <c r="CI707" i="1"/>
  <c r="CH708" i="1"/>
  <c r="CI708" i="1"/>
  <c r="CH709" i="1"/>
  <c r="CI709" i="1"/>
  <c r="CH710" i="1"/>
  <c r="CI710" i="1"/>
  <c r="CH711" i="1"/>
  <c r="CI711" i="1"/>
  <c r="CH712" i="1"/>
  <c r="CI712" i="1"/>
  <c r="CH713" i="1"/>
  <c r="CI713" i="1"/>
  <c r="CH714" i="1"/>
  <c r="CI714" i="1"/>
  <c r="CH715" i="1"/>
  <c r="CI715" i="1"/>
  <c r="CH716" i="1"/>
  <c r="CI716" i="1"/>
  <c r="CH717" i="1"/>
  <c r="CI717" i="1"/>
  <c r="CH718" i="1"/>
  <c r="CI718" i="1"/>
  <c r="CH719" i="1"/>
  <c r="CI719" i="1"/>
  <c r="CH720" i="1"/>
  <c r="CI720" i="1"/>
  <c r="CH721" i="1"/>
  <c r="CI721" i="1"/>
  <c r="CH722" i="1"/>
  <c r="CI722" i="1"/>
  <c r="CH723" i="1"/>
  <c r="CI723" i="1"/>
  <c r="CH724" i="1"/>
  <c r="CI724" i="1"/>
  <c r="CH725" i="1"/>
  <c r="CI725" i="1"/>
  <c r="CH726" i="1"/>
  <c r="CI726" i="1"/>
  <c r="CH727" i="1"/>
  <c r="CI727" i="1"/>
  <c r="CH728" i="1"/>
  <c r="CI728" i="1"/>
  <c r="CH729" i="1"/>
  <c r="CI729" i="1"/>
  <c r="CH730" i="1"/>
  <c r="CI730" i="1"/>
  <c r="CH731" i="1"/>
  <c r="CI731" i="1"/>
  <c r="CH732" i="1"/>
  <c r="CI732" i="1"/>
  <c r="CH733" i="1"/>
  <c r="CI733" i="1"/>
  <c r="CH734" i="1"/>
  <c r="CI734" i="1"/>
  <c r="CH735" i="1"/>
  <c r="CI735" i="1"/>
  <c r="CH736" i="1"/>
  <c r="CI736" i="1"/>
  <c r="CH737" i="1"/>
  <c r="CI737" i="1"/>
  <c r="CH738" i="1"/>
  <c r="CI738" i="1"/>
  <c r="CH739" i="1"/>
  <c r="CI739" i="1"/>
  <c r="CH740" i="1"/>
  <c r="CI740" i="1"/>
  <c r="CH741" i="1"/>
  <c r="CI741" i="1"/>
  <c r="CH742" i="1"/>
  <c r="CI742" i="1"/>
  <c r="CH743" i="1"/>
  <c r="CI743" i="1"/>
  <c r="CH744" i="1"/>
  <c r="CI744" i="1"/>
  <c r="CH745" i="1"/>
  <c r="CI745" i="1"/>
  <c r="CH746" i="1"/>
  <c r="CI746" i="1"/>
  <c r="CH747" i="1"/>
  <c r="CI747" i="1"/>
  <c r="CH748" i="1"/>
  <c r="CI748" i="1"/>
  <c r="CH749" i="1"/>
  <c r="CI749" i="1"/>
  <c r="CH750" i="1"/>
  <c r="CI750" i="1"/>
  <c r="CH751" i="1"/>
  <c r="CI751" i="1"/>
  <c r="CH752" i="1"/>
  <c r="CI752" i="1"/>
  <c r="CH753" i="1"/>
  <c r="CI753" i="1"/>
  <c r="CH754" i="1"/>
  <c r="CI754" i="1"/>
  <c r="CH755" i="1"/>
  <c r="CI755" i="1"/>
  <c r="CH756" i="1"/>
  <c r="CI756" i="1"/>
  <c r="CH757" i="1"/>
  <c r="CI757" i="1"/>
  <c r="CH758" i="1"/>
  <c r="CI758" i="1"/>
  <c r="CH759" i="1"/>
  <c r="CI759" i="1"/>
  <c r="CH760" i="1"/>
  <c r="CI760" i="1"/>
  <c r="CH761" i="1"/>
  <c r="CI761" i="1"/>
  <c r="CH762" i="1"/>
  <c r="CI762" i="1"/>
  <c r="CH763" i="1"/>
  <c r="CI763" i="1"/>
  <c r="CH764" i="1"/>
  <c r="CI764" i="1"/>
  <c r="CH765" i="1"/>
  <c r="CI765" i="1"/>
  <c r="CH766" i="1"/>
  <c r="CI766" i="1"/>
  <c r="CH767" i="1"/>
  <c r="CI767" i="1"/>
  <c r="CH768" i="1"/>
  <c r="CI768" i="1"/>
  <c r="CH769" i="1"/>
  <c r="CI769" i="1"/>
  <c r="CH770" i="1"/>
  <c r="CI770" i="1"/>
  <c r="CH771" i="1"/>
  <c r="CI771" i="1"/>
  <c r="CH772" i="1"/>
  <c r="CI772" i="1"/>
  <c r="CH773" i="1"/>
  <c r="CI773" i="1"/>
  <c r="CH774" i="1"/>
  <c r="CI774" i="1"/>
  <c r="CH775" i="1"/>
  <c r="CI775" i="1"/>
  <c r="CH776" i="1"/>
  <c r="CI776" i="1"/>
  <c r="CH777" i="1"/>
  <c r="CI777" i="1"/>
  <c r="CH778" i="1"/>
  <c r="CI778" i="1"/>
  <c r="CH779" i="1"/>
  <c r="CI779" i="1"/>
  <c r="CH780" i="1"/>
  <c r="CI780" i="1"/>
  <c r="CH781" i="1"/>
  <c r="CI781" i="1"/>
  <c r="CH782" i="1"/>
  <c r="CI782" i="1"/>
  <c r="CH783" i="1"/>
  <c r="CI783" i="1"/>
  <c r="CH784" i="1"/>
  <c r="CI784" i="1"/>
  <c r="CH785" i="1"/>
  <c r="CI785" i="1"/>
  <c r="CH786" i="1"/>
  <c r="CI786" i="1"/>
  <c r="CH787" i="1"/>
  <c r="CI787" i="1"/>
  <c r="CH788" i="1"/>
  <c r="CI788" i="1"/>
  <c r="CH789" i="1"/>
  <c r="CI789" i="1"/>
  <c r="CH790" i="1"/>
  <c r="CI790" i="1"/>
  <c r="CH791" i="1"/>
  <c r="CI791" i="1"/>
  <c r="CH792" i="1"/>
  <c r="CI792" i="1"/>
  <c r="CH793" i="1"/>
  <c r="CI793" i="1"/>
  <c r="CH794" i="1"/>
  <c r="CI794" i="1"/>
  <c r="CH795" i="1"/>
  <c r="CI795" i="1"/>
  <c r="CH796" i="1"/>
  <c r="CI796" i="1"/>
  <c r="CH797" i="1"/>
  <c r="CI797" i="1"/>
  <c r="CH798" i="1"/>
  <c r="CI798" i="1"/>
  <c r="CH799" i="1"/>
  <c r="CI799" i="1"/>
  <c r="CI541" i="1"/>
  <c r="CH541" i="1"/>
  <c r="BR358" i="1" l="1"/>
  <c r="BT358" i="1" s="1"/>
  <c r="BR359" i="1"/>
  <c r="BR360" i="1"/>
  <c r="BT360" i="1" s="1"/>
  <c r="BR361" i="1"/>
  <c r="BR362" i="1"/>
  <c r="BT362" i="1" s="1"/>
  <c r="BR363" i="1"/>
  <c r="BR364" i="1"/>
  <c r="BT364" i="1" s="1"/>
  <c r="BR365" i="1"/>
  <c r="BR366" i="1"/>
  <c r="BT366" i="1" s="1"/>
  <c r="BR367" i="1"/>
  <c r="BR368" i="1"/>
  <c r="BT368" i="1" s="1"/>
  <c r="BR369" i="1"/>
  <c r="BT369" i="1" s="1"/>
  <c r="BR370" i="1"/>
  <c r="BT370" i="1" s="1"/>
  <c r="BR371" i="1"/>
  <c r="BR372" i="1"/>
  <c r="BT372" i="1" s="1"/>
  <c r="BR373" i="1"/>
  <c r="BR374" i="1"/>
  <c r="BT374" i="1" s="1"/>
  <c r="BR375" i="1"/>
  <c r="BR376" i="1"/>
  <c r="BT376" i="1" s="1"/>
  <c r="BR377" i="1"/>
  <c r="BR378" i="1"/>
  <c r="BT378" i="1" s="1"/>
  <c r="BR379" i="1"/>
  <c r="BR380" i="1"/>
  <c r="BT380" i="1" s="1"/>
  <c r="BR381" i="1"/>
  <c r="BR382" i="1"/>
  <c r="BT382" i="1" s="1"/>
  <c r="BR383" i="1"/>
  <c r="BR384" i="1"/>
  <c r="BT384" i="1" s="1"/>
  <c r="BR385" i="1"/>
  <c r="BT385" i="1" s="1"/>
  <c r="BR386" i="1"/>
  <c r="BT386" i="1" s="1"/>
  <c r="BR387" i="1"/>
  <c r="BR388" i="1"/>
  <c r="BT388" i="1" s="1"/>
  <c r="BR389" i="1"/>
  <c r="BR390" i="1"/>
  <c r="BT390" i="1" s="1"/>
  <c r="BR391" i="1"/>
  <c r="BR392" i="1"/>
  <c r="BT392" i="1" s="1"/>
  <c r="BR393" i="1"/>
  <c r="BR394" i="1"/>
  <c r="BT394" i="1" s="1"/>
  <c r="BR395" i="1"/>
  <c r="BR396" i="1"/>
  <c r="BT396" i="1" s="1"/>
  <c r="BR397" i="1"/>
  <c r="BR398" i="1"/>
  <c r="BT398" i="1" s="1"/>
  <c r="BR399" i="1"/>
  <c r="BT399" i="1" s="1"/>
  <c r="BR400" i="1"/>
  <c r="BT400" i="1" s="1"/>
  <c r="BR401" i="1"/>
  <c r="BT401" i="1" s="1"/>
  <c r="BR402" i="1"/>
  <c r="BT402" i="1" s="1"/>
  <c r="BR403" i="1"/>
  <c r="BR404" i="1"/>
  <c r="BT404" i="1" s="1"/>
  <c r="BR405" i="1"/>
  <c r="BR406" i="1"/>
  <c r="BT406" i="1" s="1"/>
  <c r="BR407" i="1"/>
  <c r="BR408" i="1"/>
  <c r="BT408" i="1" s="1"/>
  <c r="BR409" i="1"/>
  <c r="BR410" i="1"/>
  <c r="BT410" i="1" s="1"/>
  <c r="BR411" i="1"/>
  <c r="BR412" i="1"/>
  <c r="BT412" i="1" s="1"/>
  <c r="BR413" i="1"/>
  <c r="BR414" i="1"/>
  <c r="BT414" i="1" s="1"/>
  <c r="BR415" i="1"/>
  <c r="BR416" i="1"/>
  <c r="BT416" i="1" s="1"/>
  <c r="BR417" i="1"/>
  <c r="BT417" i="1" s="1"/>
  <c r="BR418" i="1"/>
  <c r="BT418" i="1" s="1"/>
  <c r="BR419" i="1"/>
  <c r="BR420" i="1"/>
  <c r="BT420" i="1" s="1"/>
  <c r="BR421" i="1"/>
  <c r="BR422" i="1"/>
  <c r="BT422" i="1" s="1"/>
  <c r="BR423" i="1"/>
  <c r="BR424" i="1"/>
  <c r="BT424" i="1" s="1"/>
  <c r="BR425" i="1"/>
  <c r="BR426" i="1"/>
  <c r="BT426" i="1" s="1"/>
  <c r="BR427" i="1"/>
  <c r="BR428" i="1"/>
  <c r="BT428" i="1" s="1"/>
  <c r="BR429" i="1"/>
  <c r="BR430" i="1"/>
  <c r="BT430" i="1" s="1"/>
  <c r="BR431" i="1"/>
  <c r="BR432" i="1"/>
  <c r="BT432" i="1" s="1"/>
  <c r="BR433" i="1"/>
  <c r="BT433" i="1" s="1"/>
  <c r="BR434" i="1"/>
  <c r="BT434" i="1" s="1"/>
  <c r="BR435" i="1"/>
  <c r="BR436" i="1"/>
  <c r="BT436" i="1" s="1"/>
  <c r="BR437" i="1"/>
  <c r="BR438" i="1"/>
  <c r="BT438" i="1" s="1"/>
  <c r="BR439" i="1"/>
  <c r="BR440" i="1"/>
  <c r="BT440" i="1" s="1"/>
  <c r="BR441" i="1"/>
  <c r="BR442" i="1"/>
  <c r="BT442" i="1" s="1"/>
  <c r="BR443" i="1"/>
  <c r="BR444" i="1"/>
  <c r="BT444" i="1" s="1"/>
  <c r="BR445" i="1"/>
  <c r="BR446" i="1"/>
  <c r="BT446" i="1" s="1"/>
  <c r="BR447" i="1"/>
  <c r="BR448" i="1"/>
  <c r="BT448" i="1" s="1"/>
  <c r="BR449" i="1"/>
  <c r="BT449" i="1" s="1"/>
  <c r="BR450" i="1"/>
  <c r="BT450" i="1" s="1"/>
  <c r="BR451" i="1"/>
  <c r="BR452" i="1"/>
  <c r="BT452" i="1" s="1"/>
  <c r="BR453" i="1"/>
  <c r="BR454" i="1"/>
  <c r="BT454" i="1" s="1"/>
  <c r="BR455" i="1"/>
  <c r="BR456" i="1"/>
  <c r="BT456" i="1" s="1"/>
  <c r="BR457" i="1"/>
  <c r="BR458" i="1"/>
  <c r="BT458" i="1" s="1"/>
  <c r="BR459" i="1"/>
  <c r="BR460" i="1"/>
  <c r="BT460" i="1" s="1"/>
  <c r="BR461" i="1"/>
  <c r="BR462" i="1"/>
  <c r="BT462" i="1" s="1"/>
  <c r="BR463" i="1"/>
  <c r="BR464" i="1"/>
  <c r="BT464" i="1" s="1"/>
  <c r="BR465" i="1"/>
  <c r="BT465" i="1" s="1"/>
  <c r="BR466" i="1"/>
  <c r="BT466" i="1" s="1"/>
  <c r="BR467" i="1"/>
  <c r="BR468" i="1"/>
  <c r="BT468" i="1" s="1"/>
  <c r="BR469" i="1"/>
  <c r="BR470" i="1"/>
  <c r="BT470" i="1" s="1"/>
  <c r="BR471" i="1"/>
  <c r="BT471" i="1" s="1"/>
  <c r="BR472" i="1"/>
  <c r="BT472" i="1" s="1"/>
  <c r="BR473" i="1"/>
  <c r="BR474" i="1"/>
  <c r="BT474" i="1" s="1"/>
  <c r="BR475" i="1"/>
  <c r="BR476" i="1"/>
  <c r="BT476" i="1" s="1"/>
  <c r="BR477" i="1"/>
  <c r="BR478" i="1"/>
  <c r="BT478" i="1" s="1"/>
  <c r="BR479" i="1"/>
  <c r="BR480" i="1"/>
  <c r="BT480" i="1" s="1"/>
  <c r="BR481" i="1"/>
  <c r="BT481" i="1" s="1"/>
  <c r="BR482" i="1"/>
  <c r="BT482" i="1" s="1"/>
  <c r="BR483" i="1"/>
  <c r="BR484" i="1"/>
  <c r="BT484" i="1" s="1"/>
  <c r="BR485" i="1"/>
  <c r="BR486" i="1"/>
  <c r="BT486" i="1" s="1"/>
  <c r="BR487" i="1"/>
  <c r="BR488" i="1"/>
  <c r="BT488" i="1" s="1"/>
  <c r="BR489" i="1"/>
  <c r="BR490" i="1"/>
  <c r="BT490" i="1" s="1"/>
  <c r="BR491" i="1"/>
  <c r="BR492" i="1"/>
  <c r="BT492" i="1" s="1"/>
  <c r="BR493" i="1"/>
  <c r="BR494" i="1"/>
  <c r="BT494" i="1" s="1"/>
  <c r="BR495" i="1"/>
  <c r="BR496" i="1"/>
  <c r="BT496" i="1" s="1"/>
  <c r="BR497" i="1"/>
  <c r="BT497" i="1" s="1"/>
  <c r="BR498" i="1"/>
  <c r="BT498" i="1" s="1"/>
  <c r="BR499" i="1"/>
  <c r="BR500" i="1"/>
  <c r="BT500" i="1" s="1"/>
  <c r="BR501" i="1"/>
  <c r="BR502" i="1"/>
  <c r="BT502" i="1" s="1"/>
  <c r="BR503" i="1"/>
  <c r="BR504" i="1"/>
  <c r="BT504" i="1" s="1"/>
  <c r="BR505" i="1"/>
  <c r="BR506" i="1"/>
  <c r="BT506" i="1" s="1"/>
  <c r="BR507" i="1"/>
  <c r="BR508" i="1"/>
  <c r="BT508" i="1" s="1"/>
  <c r="BR509" i="1"/>
  <c r="BR510" i="1"/>
  <c r="BT510" i="1" s="1"/>
  <c r="BR511" i="1"/>
  <c r="BR512" i="1"/>
  <c r="BT512" i="1" s="1"/>
  <c r="BR513" i="1"/>
  <c r="BT513" i="1" s="1"/>
  <c r="BR514" i="1"/>
  <c r="BT514" i="1" s="1"/>
  <c r="BR515" i="1"/>
  <c r="BR516" i="1"/>
  <c r="BT516" i="1" s="1"/>
  <c r="BR517" i="1"/>
  <c r="BR518" i="1"/>
  <c r="BT518" i="1" s="1"/>
  <c r="BR519" i="1"/>
  <c r="BR520" i="1"/>
  <c r="BT520" i="1" s="1"/>
  <c r="BR521" i="1"/>
  <c r="BR522" i="1"/>
  <c r="BT522" i="1" s="1"/>
  <c r="BR523" i="1"/>
  <c r="BR524" i="1"/>
  <c r="BT524" i="1" s="1"/>
  <c r="BR525" i="1"/>
  <c r="BR526" i="1"/>
  <c r="BT526" i="1" s="1"/>
  <c r="BR527" i="1"/>
  <c r="BR528" i="1"/>
  <c r="BT528" i="1" s="1"/>
  <c r="BR529" i="1"/>
  <c r="BT529" i="1" s="1"/>
  <c r="BR530" i="1"/>
  <c r="BT530" i="1" s="1"/>
  <c r="BR531" i="1"/>
  <c r="BR532" i="1"/>
  <c r="BT532" i="1" s="1"/>
  <c r="BR533" i="1"/>
  <c r="BR534" i="1"/>
  <c r="BT534" i="1" s="1"/>
  <c r="BR535" i="1"/>
  <c r="BR536" i="1"/>
  <c r="BT536" i="1" s="1"/>
  <c r="BR537" i="1"/>
  <c r="BR538" i="1"/>
  <c r="BT538" i="1" s="1"/>
  <c r="BR539" i="1"/>
  <c r="BR540" i="1"/>
  <c r="BT540" i="1" s="1"/>
  <c r="BR541" i="1"/>
  <c r="BR542" i="1"/>
  <c r="BT542" i="1" s="1"/>
  <c r="BR543" i="1"/>
  <c r="BR544" i="1"/>
  <c r="BT544" i="1" s="1"/>
  <c r="BR545" i="1"/>
  <c r="BT545" i="1" s="1"/>
  <c r="BR546" i="1"/>
  <c r="BT546" i="1" s="1"/>
  <c r="BR547" i="1"/>
  <c r="BR548" i="1"/>
  <c r="BT548" i="1" s="1"/>
  <c r="BR549" i="1"/>
  <c r="BR550" i="1"/>
  <c r="BT550" i="1" s="1"/>
  <c r="BR551" i="1"/>
  <c r="BR552" i="1"/>
  <c r="BT552" i="1" s="1"/>
  <c r="BR553" i="1"/>
  <c r="BR554" i="1"/>
  <c r="BT554" i="1" s="1"/>
  <c r="BR555" i="1"/>
  <c r="BR556" i="1"/>
  <c r="BT556" i="1" s="1"/>
  <c r="BR557" i="1"/>
  <c r="BR558" i="1"/>
  <c r="BT558" i="1" s="1"/>
  <c r="BR559" i="1"/>
  <c r="BR560" i="1"/>
  <c r="BT560" i="1" s="1"/>
  <c r="BR561" i="1"/>
  <c r="BT561" i="1" s="1"/>
  <c r="BR562" i="1"/>
  <c r="BT562" i="1" s="1"/>
  <c r="BR563" i="1"/>
  <c r="BR564" i="1"/>
  <c r="BT564" i="1" s="1"/>
  <c r="BR565" i="1"/>
  <c r="BR566" i="1"/>
  <c r="BT566" i="1" s="1"/>
  <c r="BR567" i="1"/>
  <c r="BR568" i="1"/>
  <c r="BT568" i="1" s="1"/>
  <c r="BR569" i="1"/>
  <c r="BR570" i="1"/>
  <c r="BT570" i="1" s="1"/>
  <c r="BR571" i="1"/>
  <c r="BR572" i="1"/>
  <c r="BT572" i="1" s="1"/>
  <c r="BR573" i="1"/>
  <c r="BR574" i="1"/>
  <c r="BT574" i="1" s="1"/>
  <c r="BR575" i="1"/>
  <c r="BR576" i="1"/>
  <c r="BT576" i="1" s="1"/>
  <c r="BR577" i="1"/>
  <c r="BT577" i="1" s="1"/>
  <c r="BR578" i="1"/>
  <c r="BT578" i="1" s="1"/>
  <c r="BR579" i="1"/>
  <c r="BR580" i="1"/>
  <c r="BT580" i="1" s="1"/>
  <c r="BR581" i="1"/>
  <c r="BR582" i="1"/>
  <c r="BT582" i="1" s="1"/>
  <c r="BR583" i="1"/>
  <c r="BR584" i="1"/>
  <c r="BT584" i="1" s="1"/>
  <c r="BR585" i="1"/>
  <c r="BR586" i="1"/>
  <c r="BT586" i="1" s="1"/>
  <c r="BR587" i="1"/>
  <c r="BR588" i="1"/>
  <c r="BT588" i="1" s="1"/>
  <c r="BR589" i="1"/>
  <c r="BR590" i="1"/>
  <c r="BT590" i="1" s="1"/>
  <c r="BR591" i="1"/>
  <c r="BR592" i="1"/>
  <c r="BT592" i="1" s="1"/>
  <c r="BR593" i="1"/>
  <c r="BT593" i="1" s="1"/>
  <c r="BR594" i="1"/>
  <c r="BT594" i="1" s="1"/>
  <c r="BR595" i="1"/>
  <c r="BR596" i="1"/>
  <c r="BT596" i="1" s="1"/>
  <c r="BR597" i="1"/>
  <c r="BR598" i="1"/>
  <c r="BT598" i="1" s="1"/>
  <c r="BR599" i="1"/>
  <c r="BR600" i="1"/>
  <c r="BT600" i="1" s="1"/>
  <c r="BR601" i="1"/>
  <c r="BR602" i="1"/>
  <c r="BT602" i="1" s="1"/>
  <c r="BR603" i="1"/>
  <c r="BR604" i="1"/>
  <c r="BT604" i="1" s="1"/>
  <c r="BR605" i="1"/>
  <c r="BR606" i="1"/>
  <c r="BT606" i="1" s="1"/>
  <c r="BR607" i="1"/>
  <c r="BR608" i="1"/>
  <c r="BT608" i="1" s="1"/>
  <c r="BR609" i="1"/>
  <c r="BT609" i="1" s="1"/>
  <c r="BR610" i="1"/>
  <c r="BT610" i="1" s="1"/>
  <c r="BR611" i="1"/>
  <c r="BR612" i="1"/>
  <c r="BT612" i="1" s="1"/>
  <c r="BR613" i="1"/>
  <c r="BR614" i="1"/>
  <c r="BT614" i="1" s="1"/>
  <c r="BR615" i="1"/>
  <c r="BR616" i="1"/>
  <c r="BT616" i="1" s="1"/>
  <c r="BR617" i="1"/>
  <c r="BR618" i="1"/>
  <c r="BT618" i="1" s="1"/>
  <c r="BR619" i="1"/>
  <c r="BR620" i="1"/>
  <c r="BT620" i="1" s="1"/>
  <c r="BR621" i="1"/>
  <c r="BR622" i="1"/>
  <c r="BT622" i="1" s="1"/>
  <c r="BR623" i="1"/>
  <c r="BR624" i="1"/>
  <c r="BT624" i="1" s="1"/>
  <c r="BR625" i="1"/>
  <c r="BT625" i="1" s="1"/>
  <c r="BR626" i="1"/>
  <c r="BT626" i="1" s="1"/>
  <c r="BR627" i="1"/>
  <c r="BR628" i="1"/>
  <c r="BT628" i="1" s="1"/>
  <c r="BR629" i="1"/>
  <c r="BR630" i="1"/>
  <c r="BT630" i="1" s="1"/>
  <c r="BR631" i="1"/>
  <c r="BR632" i="1"/>
  <c r="BT632" i="1" s="1"/>
  <c r="BR633" i="1"/>
  <c r="BR634" i="1"/>
  <c r="BT634" i="1" s="1"/>
  <c r="BR635" i="1"/>
  <c r="BR636" i="1"/>
  <c r="BT636" i="1" s="1"/>
  <c r="BR637" i="1"/>
  <c r="BR638" i="1"/>
  <c r="BT638" i="1" s="1"/>
  <c r="BR639" i="1"/>
  <c r="BR640" i="1"/>
  <c r="BT640" i="1" s="1"/>
  <c r="BR641" i="1"/>
  <c r="BT641" i="1" s="1"/>
  <c r="BR642" i="1"/>
  <c r="BT642" i="1" s="1"/>
  <c r="BR643" i="1"/>
  <c r="BT643" i="1" s="1"/>
  <c r="BR644" i="1"/>
  <c r="BT644" i="1" s="1"/>
  <c r="BR645" i="1"/>
  <c r="BT645" i="1" s="1"/>
  <c r="BR646" i="1"/>
  <c r="BT646" i="1" s="1"/>
  <c r="BR647" i="1"/>
  <c r="BT647" i="1" s="1"/>
  <c r="BR648" i="1"/>
  <c r="BT648" i="1" s="1"/>
  <c r="BR649" i="1"/>
  <c r="BT649" i="1" s="1"/>
  <c r="BR650" i="1"/>
  <c r="BR651" i="1"/>
  <c r="BT651" i="1" s="1"/>
  <c r="BR652" i="1"/>
  <c r="BT652" i="1" s="1"/>
  <c r="BR653" i="1"/>
  <c r="BT653" i="1" s="1"/>
  <c r="BR654" i="1"/>
  <c r="BT654" i="1" s="1"/>
  <c r="BR655" i="1"/>
  <c r="BT655" i="1" s="1"/>
  <c r="BR656" i="1"/>
  <c r="BT656" i="1" s="1"/>
  <c r="BR657" i="1"/>
  <c r="BT657" i="1" s="1"/>
  <c r="BR658" i="1"/>
  <c r="BT658" i="1" s="1"/>
  <c r="BR659" i="1"/>
  <c r="BT659" i="1" s="1"/>
  <c r="BR660" i="1"/>
  <c r="BT660" i="1" s="1"/>
  <c r="BR661" i="1"/>
  <c r="BT661" i="1" s="1"/>
  <c r="BR662" i="1"/>
  <c r="BT662" i="1" s="1"/>
  <c r="BR663" i="1"/>
  <c r="BT663" i="1" s="1"/>
  <c r="BR664" i="1"/>
  <c r="BT664" i="1" s="1"/>
  <c r="BR665" i="1"/>
  <c r="BT665" i="1" s="1"/>
  <c r="BR666" i="1"/>
  <c r="BR667" i="1"/>
  <c r="BT667" i="1" s="1"/>
  <c r="BR668" i="1"/>
  <c r="BT668" i="1" s="1"/>
  <c r="BR669" i="1"/>
  <c r="BT669" i="1" s="1"/>
  <c r="BR670" i="1"/>
  <c r="BT670" i="1" s="1"/>
  <c r="BR671" i="1"/>
  <c r="BT671" i="1" s="1"/>
  <c r="BR672" i="1"/>
  <c r="BT672" i="1" s="1"/>
  <c r="BR673" i="1"/>
  <c r="BT673" i="1" s="1"/>
  <c r="BR674" i="1"/>
  <c r="BT674" i="1" s="1"/>
  <c r="BR675" i="1"/>
  <c r="BT675" i="1" s="1"/>
  <c r="BR676" i="1"/>
  <c r="BT676" i="1" s="1"/>
  <c r="BR677" i="1"/>
  <c r="BT677" i="1" s="1"/>
  <c r="BR678" i="1"/>
  <c r="BT678" i="1" s="1"/>
  <c r="BR679" i="1"/>
  <c r="BT679" i="1" s="1"/>
  <c r="BR680" i="1"/>
  <c r="BT680" i="1" s="1"/>
  <c r="BR681" i="1"/>
  <c r="BT681" i="1" s="1"/>
  <c r="BR682" i="1"/>
  <c r="BT682" i="1" s="1"/>
  <c r="BR683" i="1"/>
  <c r="BT683" i="1" s="1"/>
  <c r="BR684" i="1"/>
  <c r="BT684" i="1" s="1"/>
  <c r="BR685" i="1"/>
  <c r="BT685" i="1" s="1"/>
  <c r="BR686" i="1"/>
  <c r="BT686" i="1" s="1"/>
  <c r="BR687" i="1"/>
  <c r="BT687" i="1" s="1"/>
  <c r="BR688" i="1"/>
  <c r="BT688" i="1" s="1"/>
  <c r="BR689" i="1"/>
  <c r="BT689" i="1" s="1"/>
  <c r="BR690" i="1"/>
  <c r="BT690" i="1" s="1"/>
  <c r="BR691" i="1"/>
  <c r="BT691" i="1" s="1"/>
  <c r="BR692" i="1"/>
  <c r="BT692" i="1" s="1"/>
  <c r="BR693" i="1"/>
  <c r="BT693" i="1" s="1"/>
  <c r="BR694" i="1"/>
  <c r="BT694" i="1" s="1"/>
  <c r="BR695" i="1"/>
  <c r="BT695" i="1" s="1"/>
  <c r="BR696" i="1"/>
  <c r="BT696" i="1" s="1"/>
  <c r="BR697" i="1"/>
  <c r="BT697" i="1" s="1"/>
  <c r="BR698" i="1"/>
  <c r="BT698" i="1" s="1"/>
  <c r="BR699" i="1"/>
  <c r="BT699" i="1" s="1"/>
  <c r="BR700" i="1"/>
  <c r="BT700" i="1" s="1"/>
  <c r="BR701" i="1"/>
  <c r="BT701" i="1" s="1"/>
  <c r="BR702" i="1"/>
  <c r="BT702" i="1" s="1"/>
  <c r="BR703" i="1"/>
  <c r="BT703" i="1" s="1"/>
  <c r="BR704" i="1"/>
  <c r="BT704" i="1" s="1"/>
  <c r="BR705" i="1"/>
  <c r="BT705" i="1" s="1"/>
  <c r="BR706" i="1"/>
  <c r="BT706" i="1" s="1"/>
  <c r="BR707" i="1"/>
  <c r="BT707" i="1" s="1"/>
  <c r="BR708" i="1"/>
  <c r="BT708" i="1" s="1"/>
  <c r="BR709" i="1"/>
  <c r="BT709" i="1" s="1"/>
  <c r="BR710" i="1"/>
  <c r="BT710" i="1" s="1"/>
  <c r="BR711" i="1"/>
  <c r="BT711" i="1" s="1"/>
  <c r="BR712" i="1"/>
  <c r="BT712" i="1" s="1"/>
  <c r="BR713" i="1"/>
  <c r="BT713" i="1" s="1"/>
  <c r="BR714" i="1"/>
  <c r="BT714" i="1" s="1"/>
  <c r="BR715" i="1"/>
  <c r="BT715" i="1" s="1"/>
  <c r="BR716" i="1"/>
  <c r="BT716" i="1" s="1"/>
  <c r="BR717" i="1"/>
  <c r="BT717" i="1" s="1"/>
  <c r="BR718" i="1"/>
  <c r="BT718" i="1" s="1"/>
  <c r="BR719" i="1"/>
  <c r="BT719" i="1" s="1"/>
  <c r="BR720" i="1"/>
  <c r="BT720" i="1" s="1"/>
  <c r="BR721" i="1"/>
  <c r="BT721" i="1" s="1"/>
  <c r="BR722" i="1"/>
  <c r="BT722" i="1" s="1"/>
  <c r="BR723" i="1"/>
  <c r="BT723" i="1" s="1"/>
  <c r="BR724" i="1"/>
  <c r="BT724" i="1" s="1"/>
  <c r="BR725" i="1"/>
  <c r="BT725" i="1" s="1"/>
  <c r="BR726" i="1"/>
  <c r="BT726" i="1" s="1"/>
  <c r="BR727" i="1"/>
  <c r="BT727" i="1" s="1"/>
  <c r="BR728" i="1"/>
  <c r="BT728" i="1" s="1"/>
  <c r="BR729" i="1"/>
  <c r="BT729" i="1" s="1"/>
  <c r="BR730" i="1"/>
  <c r="BT730" i="1" s="1"/>
  <c r="BR731" i="1"/>
  <c r="BT731" i="1" s="1"/>
  <c r="BR732" i="1"/>
  <c r="BT732" i="1" s="1"/>
  <c r="BR733" i="1"/>
  <c r="BT733" i="1" s="1"/>
  <c r="BR734" i="1"/>
  <c r="BT734" i="1" s="1"/>
  <c r="BR735" i="1"/>
  <c r="BT735" i="1" s="1"/>
  <c r="BR736" i="1"/>
  <c r="BT736" i="1" s="1"/>
  <c r="BR737" i="1"/>
  <c r="BT737" i="1" s="1"/>
  <c r="BR738" i="1"/>
  <c r="BT738" i="1" s="1"/>
  <c r="BR739" i="1"/>
  <c r="BT739" i="1" s="1"/>
  <c r="BR740" i="1"/>
  <c r="BT740" i="1" s="1"/>
  <c r="BR741" i="1"/>
  <c r="BT741" i="1" s="1"/>
  <c r="BR742" i="1"/>
  <c r="BT742" i="1" s="1"/>
  <c r="BR743" i="1"/>
  <c r="BT743" i="1" s="1"/>
  <c r="BR744" i="1"/>
  <c r="BT744" i="1" s="1"/>
  <c r="BR745" i="1"/>
  <c r="BT745" i="1" s="1"/>
  <c r="BR746" i="1"/>
  <c r="BT746" i="1" s="1"/>
  <c r="BR747" i="1"/>
  <c r="BT747" i="1" s="1"/>
  <c r="BR748" i="1"/>
  <c r="BT748" i="1" s="1"/>
  <c r="BR749" i="1"/>
  <c r="BT749" i="1" s="1"/>
  <c r="BR750" i="1"/>
  <c r="BT750" i="1" s="1"/>
  <c r="BR751" i="1"/>
  <c r="BT751" i="1" s="1"/>
  <c r="BR752" i="1"/>
  <c r="BT752" i="1" s="1"/>
  <c r="BR753" i="1"/>
  <c r="BT753" i="1" s="1"/>
  <c r="BR754" i="1"/>
  <c r="BT754" i="1" s="1"/>
  <c r="BR755" i="1"/>
  <c r="BT755" i="1" s="1"/>
  <c r="BR756" i="1"/>
  <c r="BT756" i="1" s="1"/>
  <c r="BR757" i="1"/>
  <c r="BT757" i="1" s="1"/>
  <c r="BR758" i="1"/>
  <c r="BT758" i="1" s="1"/>
  <c r="BR759" i="1"/>
  <c r="BT759" i="1" s="1"/>
  <c r="BR760" i="1"/>
  <c r="BT760" i="1" s="1"/>
  <c r="BR761" i="1"/>
  <c r="BT761" i="1" s="1"/>
  <c r="BR762" i="1"/>
  <c r="BT762" i="1" s="1"/>
  <c r="BR763" i="1"/>
  <c r="BT763" i="1" s="1"/>
  <c r="BR764" i="1"/>
  <c r="BT764" i="1" s="1"/>
  <c r="BR765" i="1"/>
  <c r="BT765" i="1" s="1"/>
  <c r="BR766" i="1"/>
  <c r="BT766" i="1" s="1"/>
  <c r="BR767" i="1"/>
  <c r="BT767" i="1" s="1"/>
  <c r="BR768" i="1"/>
  <c r="BT768" i="1" s="1"/>
  <c r="BR769" i="1"/>
  <c r="BT769" i="1" s="1"/>
  <c r="BR770" i="1"/>
  <c r="BT770" i="1" s="1"/>
  <c r="BR771" i="1"/>
  <c r="BT771" i="1" s="1"/>
  <c r="BR772" i="1"/>
  <c r="BT772" i="1" s="1"/>
  <c r="BR773" i="1"/>
  <c r="BT773" i="1" s="1"/>
  <c r="BR774" i="1"/>
  <c r="BT774" i="1" s="1"/>
  <c r="BR775" i="1"/>
  <c r="BT775" i="1" s="1"/>
  <c r="BR776" i="1"/>
  <c r="BT776" i="1" s="1"/>
  <c r="BR777" i="1"/>
  <c r="BT777" i="1" s="1"/>
  <c r="BR778" i="1"/>
  <c r="BT778" i="1" s="1"/>
  <c r="BR779" i="1"/>
  <c r="BT779" i="1" s="1"/>
  <c r="BR780" i="1"/>
  <c r="BT780" i="1" s="1"/>
  <c r="BR781" i="1"/>
  <c r="BT781" i="1" s="1"/>
  <c r="BR782" i="1"/>
  <c r="BT782" i="1" s="1"/>
  <c r="BR783" i="1"/>
  <c r="BT783" i="1" s="1"/>
  <c r="BR784" i="1"/>
  <c r="BT784" i="1" s="1"/>
  <c r="BR785" i="1"/>
  <c r="BT785" i="1" s="1"/>
  <c r="BR786" i="1"/>
  <c r="BT786" i="1" s="1"/>
  <c r="BR787" i="1"/>
  <c r="BT787" i="1" s="1"/>
  <c r="BR788" i="1"/>
  <c r="BT788" i="1" s="1"/>
  <c r="BR789" i="1"/>
  <c r="BT789" i="1" s="1"/>
  <c r="BR790" i="1"/>
  <c r="BT790" i="1" s="1"/>
  <c r="BR791" i="1"/>
  <c r="BT791" i="1" s="1"/>
  <c r="BR792" i="1"/>
  <c r="BT792" i="1" s="1"/>
  <c r="BR793" i="1"/>
  <c r="BR794" i="1"/>
  <c r="BT794" i="1" s="1"/>
  <c r="BR795" i="1"/>
  <c r="BT795" i="1" s="1"/>
  <c r="BR796" i="1"/>
  <c r="BT796" i="1" s="1"/>
  <c r="BR797" i="1"/>
  <c r="BT797" i="1" s="1"/>
  <c r="BR798" i="1"/>
  <c r="BT798" i="1" s="1"/>
  <c r="BR799" i="1"/>
  <c r="BT799" i="1" s="1"/>
  <c r="BR800" i="1"/>
  <c r="BT800" i="1" s="1"/>
  <c r="BS793" i="1" l="1"/>
  <c r="BS540" i="1"/>
  <c r="BS614" i="1"/>
  <c r="BS572" i="1"/>
  <c r="BS508" i="1"/>
  <c r="BS476" i="1"/>
  <c r="BS444" i="1"/>
  <c r="BS422" i="1"/>
  <c r="BT637" i="1"/>
  <c r="BS637" i="1"/>
  <c r="BT601" i="1"/>
  <c r="BS601" i="1"/>
  <c r="BT573" i="1"/>
  <c r="BS573" i="1"/>
  <c r="BT565" i="1"/>
  <c r="BS565" i="1"/>
  <c r="BT557" i="1"/>
  <c r="BS557" i="1"/>
  <c r="BT549" i="1"/>
  <c r="BS549" i="1"/>
  <c r="BT541" i="1"/>
  <c r="BS541" i="1"/>
  <c r="BT533" i="1"/>
  <c r="BS533" i="1"/>
  <c r="BT525" i="1"/>
  <c r="BS525" i="1"/>
  <c r="BT517" i="1"/>
  <c r="BS517" i="1"/>
  <c r="BT509" i="1"/>
  <c r="BS509" i="1"/>
  <c r="BT501" i="1"/>
  <c r="BS501" i="1"/>
  <c r="BT493" i="1"/>
  <c r="BS493" i="1"/>
  <c r="BT485" i="1"/>
  <c r="BS485" i="1"/>
  <c r="BT477" i="1"/>
  <c r="BS477" i="1"/>
  <c r="BT469" i="1"/>
  <c r="BS469" i="1"/>
  <c r="BT461" i="1"/>
  <c r="BS461" i="1"/>
  <c r="BT453" i="1"/>
  <c r="BS453" i="1"/>
  <c r="BT445" i="1"/>
  <c r="BS445" i="1"/>
  <c r="BT441" i="1"/>
  <c r="BS441" i="1"/>
  <c r="BT429" i="1"/>
  <c r="BS429" i="1"/>
  <c r="BT617" i="1"/>
  <c r="BS617" i="1"/>
  <c r="BT585" i="1"/>
  <c r="BS585" i="1"/>
  <c r="BT581" i="1"/>
  <c r="BS581" i="1"/>
  <c r="BT569" i="1"/>
  <c r="BS569" i="1"/>
  <c r="BT537" i="1"/>
  <c r="BS537" i="1"/>
  <c r="BT505" i="1"/>
  <c r="BS505" i="1"/>
  <c r="BT473" i="1"/>
  <c r="BS473" i="1"/>
  <c r="BT437" i="1"/>
  <c r="BS437" i="1"/>
  <c r="BT409" i="1"/>
  <c r="BS409" i="1"/>
  <c r="BT397" i="1"/>
  <c r="BS397" i="1"/>
  <c r="BT393" i="1"/>
  <c r="BS393" i="1"/>
  <c r="BT389" i="1"/>
  <c r="BS389" i="1"/>
  <c r="BT381" i="1"/>
  <c r="BS381" i="1"/>
  <c r="BT377" i="1"/>
  <c r="BS377" i="1"/>
  <c r="BT373" i="1"/>
  <c r="BT365" i="1"/>
  <c r="BT361" i="1"/>
  <c r="BS789" i="1"/>
  <c r="BS773" i="1"/>
  <c r="BS757" i="1"/>
  <c r="BS741" i="1"/>
  <c r="BS725" i="1"/>
  <c r="BS709" i="1"/>
  <c r="BS693" i="1"/>
  <c r="BS677" i="1"/>
  <c r="BS661" i="1"/>
  <c r="BS645" i="1"/>
  <c r="BS625" i="1"/>
  <c r="BS604" i="1"/>
  <c r="BS582" i="1"/>
  <c r="BS561" i="1"/>
  <c r="BS518" i="1"/>
  <c r="BS497" i="1"/>
  <c r="BS454" i="1"/>
  <c r="BS433" i="1"/>
  <c r="BS412" i="1"/>
  <c r="BS390" i="1"/>
  <c r="BS785" i="1"/>
  <c r="BS769" i="1"/>
  <c r="BS753" i="1"/>
  <c r="BS737" i="1"/>
  <c r="BS721" i="1"/>
  <c r="BS705" i="1"/>
  <c r="BS689" i="1"/>
  <c r="BS673" i="1"/>
  <c r="BS657" i="1"/>
  <c r="BS641" i="1"/>
  <c r="BS620" i="1"/>
  <c r="BS598" i="1"/>
  <c r="BS577" i="1"/>
  <c r="BS556" i="1"/>
  <c r="BS534" i="1"/>
  <c r="BS513" i="1"/>
  <c r="BS492" i="1"/>
  <c r="BS470" i="1"/>
  <c r="BS449" i="1"/>
  <c r="BS428" i="1"/>
  <c r="BS406" i="1"/>
  <c r="BS385" i="1"/>
  <c r="BS797" i="1"/>
  <c r="BS781" i="1"/>
  <c r="BS765" i="1"/>
  <c r="BS749" i="1"/>
  <c r="BS733" i="1"/>
  <c r="BS717" i="1"/>
  <c r="BS701" i="1"/>
  <c r="BS685" i="1"/>
  <c r="BS669" i="1"/>
  <c r="BS653" i="1"/>
  <c r="BS636" i="1"/>
  <c r="BS593" i="1"/>
  <c r="BS550" i="1"/>
  <c r="BS529" i="1"/>
  <c r="BS486" i="1"/>
  <c r="BS465" i="1"/>
  <c r="BS401" i="1"/>
  <c r="BS380" i="1"/>
  <c r="BT793" i="1"/>
  <c r="BT633" i="1"/>
  <c r="BS633" i="1"/>
  <c r="BT629" i="1"/>
  <c r="BS629" i="1"/>
  <c r="BT621" i="1"/>
  <c r="BS621" i="1"/>
  <c r="BT613" i="1"/>
  <c r="BS613" i="1"/>
  <c r="BT605" i="1"/>
  <c r="BS605" i="1"/>
  <c r="BT597" i="1"/>
  <c r="BS597" i="1"/>
  <c r="BT589" i="1"/>
  <c r="BS589" i="1"/>
  <c r="BT553" i="1"/>
  <c r="BS553" i="1"/>
  <c r="BT521" i="1"/>
  <c r="BS521" i="1"/>
  <c r="BT489" i="1"/>
  <c r="BS489" i="1"/>
  <c r="BT457" i="1"/>
  <c r="BS457" i="1"/>
  <c r="BT425" i="1"/>
  <c r="BS425" i="1"/>
  <c r="BT421" i="1"/>
  <c r="BS421" i="1"/>
  <c r="BT413" i="1"/>
  <c r="BS413" i="1"/>
  <c r="BT405" i="1"/>
  <c r="BS405" i="1"/>
  <c r="BS682" i="1"/>
  <c r="BS666" i="1"/>
  <c r="BS650" i="1"/>
  <c r="BS618" i="1"/>
  <c r="BS554" i="1"/>
  <c r="BS490" i="1"/>
  <c r="BS777" i="1"/>
  <c r="BS761" i="1"/>
  <c r="BS745" i="1"/>
  <c r="BS729" i="1"/>
  <c r="BS713" i="1"/>
  <c r="BS697" i="1"/>
  <c r="BS681" i="1"/>
  <c r="BS665" i="1"/>
  <c r="BS649" i="1"/>
  <c r="BS630" i="1"/>
  <c r="BS609" i="1"/>
  <c r="BS588" i="1"/>
  <c r="BS566" i="1"/>
  <c r="BS545" i="1"/>
  <c r="BS524" i="1"/>
  <c r="BS502" i="1"/>
  <c r="BS481" i="1"/>
  <c r="BS460" i="1"/>
  <c r="BS438" i="1"/>
  <c r="BS417" i="1"/>
  <c r="BS396" i="1"/>
  <c r="BS796" i="1"/>
  <c r="BS792" i="1"/>
  <c r="BS788" i="1"/>
  <c r="BS784" i="1"/>
  <c r="BS780" i="1"/>
  <c r="BS776" i="1"/>
  <c r="BS772" i="1"/>
  <c r="BS768" i="1"/>
  <c r="BS764" i="1"/>
  <c r="BS760" i="1"/>
  <c r="BS756" i="1"/>
  <c r="BS752" i="1"/>
  <c r="BS748" i="1"/>
  <c r="BS744" i="1"/>
  <c r="BS740" i="1"/>
  <c r="BS736" i="1"/>
  <c r="BS732" i="1"/>
  <c r="BS728" i="1"/>
  <c r="BS724" i="1"/>
  <c r="BS720" i="1"/>
  <c r="BS716" i="1"/>
  <c r="BS712" i="1"/>
  <c r="BS708" i="1"/>
  <c r="BS704" i="1"/>
  <c r="BS700" i="1"/>
  <c r="BS696" i="1"/>
  <c r="BS692" i="1"/>
  <c r="BS688" i="1"/>
  <c r="BS684" i="1"/>
  <c r="BS680" i="1"/>
  <c r="BS676" i="1"/>
  <c r="BS672" i="1"/>
  <c r="BS668" i="1"/>
  <c r="BS664" i="1"/>
  <c r="BS660" i="1"/>
  <c r="BS656" i="1"/>
  <c r="BS652" i="1"/>
  <c r="BS648" i="1"/>
  <c r="BS644" i="1"/>
  <c r="BS640" i="1"/>
  <c r="BS634" i="1"/>
  <c r="BS624" i="1"/>
  <c r="BS608" i="1"/>
  <c r="BS602" i="1"/>
  <c r="BS592" i="1"/>
  <c r="BS586" i="1"/>
  <c r="BS576" i="1"/>
  <c r="BS570" i="1"/>
  <c r="BS560" i="1"/>
  <c r="BS544" i="1"/>
  <c r="BS538" i="1"/>
  <c r="BS528" i="1"/>
  <c r="BS522" i="1"/>
  <c r="BS512" i="1"/>
  <c r="BS506" i="1"/>
  <c r="BS496" i="1"/>
  <c r="BS480" i="1"/>
  <c r="BS474" i="1"/>
  <c r="BS464" i="1"/>
  <c r="BS458" i="1"/>
  <c r="BS448" i="1"/>
  <c r="BS442" i="1"/>
  <c r="BS432" i="1"/>
  <c r="BS426" i="1"/>
  <c r="BS416" i="1"/>
  <c r="BS410" i="1"/>
  <c r="BS400" i="1"/>
  <c r="BS394" i="1"/>
  <c r="BS384" i="1"/>
  <c r="BS378" i="1"/>
  <c r="BT666" i="1"/>
  <c r="BT639" i="1"/>
  <c r="BS639" i="1"/>
  <c r="BT635" i="1"/>
  <c r="BS635" i="1"/>
  <c r="BT631" i="1"/>
  <c r="BS631" i="1"/>
  <c r="BT627" i="1"/>
  <c r="BS627" i="1"/>
  <c r="BT623" i="1"/>
  <c r="BS623" i="1"/>
  <c r="BT619" i="1"/>
  <c r="BS619" i="1"/>
  <c r="BT615" i="1"/>
  <c r="BS615" i="1"/>
  <c r="BT611" i="1"/>
  <c r="BS611" i="1"/>
  <c r="BT607" i="1"/>
  <c r="BS607" i="1"/>
  <c r="BT603" i="1"/>
  <c r="BS603" i="1"/>
  <c r="BT599" i="1"/>
  <c r="BS599" i="1"/>
  <c r="BT595" i="1"/>
  <c r="BS595" i="1"/>
  <c r="BT591" i="1"/>
  <c r="BS591" i="1"/>
  <c r="BT587" i="1"/>
  <c r="BS587" i="1"/>
  <c r="BT583" i="1"/>
  <c r="BS583" i="1"/>
  <c r="BT579" i="1"/>
  <c r="BS579" i="1"/>
  <c r="BT575" i="1"/>
  <c r="BS575" i="1"/>
  <c r="BT571" i="1"/>
  <c r="BS571" i="1"/>
  <c r="BT567" i="1"/>
  <c r="BS567" i="1"/>
  <c r="BT563" i="1"/>
  <c r="BS563" i="1"/>
  <c r="BT559" i="1"/>
  <c r="BS559" i="1"/>
  <c r="BT555" i="1"/>
  <c r="BS555" i="1"/>
  <c r="BT551" i="1"/>
  <c r="BS551" i="1"/>
  <c r="BT547" i="1"/>
  <c r="BS547" i="1"/>
  <c r="BT543" i="1"/>
  <c r="BS543" i="1"/>
  <c r="BT539" i="1"/>
  <c r="BS539" i="1"/>
  <c r="BT535" i="1"/>
  <c r="BS535" i="1"/>
  <c r="BT531" i="1"/>
  <c r="BS531" i="1"/>
  <c r="BT527" i="1"/>
  <c r="BS527" i="1"/>
  <c r="BT523" i="1"/>
  <c r="BS523" i="1"/>
  <c r="BT519" i="1"/>
  <c r="BS519" i="1"/>
  <c r="BT515" i="1"/>
  <c r="BS515" i="1"/>
  <c r="BT511" i="1"/>
  <c r="BS511" i="1"/>
  <c r="BT507" i="1"/>
  <c r="BS507" i="1"/>
  <c r="BT503" i="1"/>
  <c r="BS503" i="1"/>
  <c r="BT499" i="1"/>
  <c r="BS499" i="1"/>
  <c r="BT495" i="1"/>
  <c r="BS495" i="1"/>
  <c r="BT491" i="1"/>
  <c r="BS491" i="1"/>
  <c r="BT487" i="1"/>
  <c r="BS487" i="1"/>
  <c r="BT483" i="1"/>
  <c r="BS483" i="1"/>
  <c r="BT479" i="1"/>
  <c r="BS479" i="1"/>
  <c r="BT475" i="1"/>
  <c r="BS475" i="1"/>
  <c r="BS471" i="1"/>
  <c r="BT467" i="1"/>
  <c r="BS467" i="1"/>
  <c r="BT463" i="1"/>
  <c r="BS463" i="1"/>
  <c r="BT459" i="1"/>
  <c r="BS459" i="1"/>
  <c r="BT455" i="1"/>
  <c r="BS455" i="1"/>
  <c r="BT451" i="1"/>
  <c r="BS451" i="1"/>
  <c r="BT447" i="1"/>
  <c r="BS447" i="1"/>
  <c r="BT443" i="1"/>
  <c r="BS443" i="1"/>
  <c r="BT439" i="1"/>
  <c r="BS439" i="1"/>
  <c r="BT435" i="1"/>
  <c r="BS435" i="1"/>
  <c r="BT431" i="1"/>
  <c r="BS431" i="1"/>
  <c r="BT427" i="1"/>
  <c r="BS427" i="1"/>
  <c r="BT423" i="1"/>
  <c r="BS423" i="1"/>
  <c r="BT419" i="1"/>
  <c r="BS419" i="1"/>
  <c r="BT415" i="1"/>
  <c r="BS415" i="1"/>
  <c r="BT411" i="1"/>
  <c r="BS411" i="1"/>
  <c r="BT407" i="1"/>
  <c r="BS407" i="1"/>
  <c r="BT403" i="1"/>
  <c r="BS403" i="1"/>
  <c r="BS399" i="1"/>
  <c r="BT395" i="1"/>
  <c r="BS395" i="1"/>
  <c r="BT391" i="1"/>
  <c r="BS391" i="1"/>
  <c r="BT387" i="1"/>
  <c r="BS387" i="1"/>
  <c r="BT383" i="1"/>
  <c r="BS383" i="1"/>
  <c r="BT379" i="1"/>
  <c r="BS379" i="1"/>
  <c r="BT375" i="1"/>
  <c r="BT371" i="1"/>
  <c r="BT367" i="1"/>
  <c r="BT363" i="1"/>
  <c r="BT359" i="1"/>
  <c r="BS799" i="1"/>
  <c r="BS795" i="1"/>
  <c r="BS791" i="1"/>
  <c r="BS787" i="1"/>
  <c r="BS783" i="1"/>
  <c r="BS779" i="1"/>
  <c r="BS775" i="1"/>
  <c r="BS771" i="1"/>
  <c r="BS767" i="1"/>
  <c r="BS763" i="1"/>
  <c r="BS759" i="1"/>
  <c r="BS755" i="1"/>
  <c r="BS751" i="1"/>
  <c r="BS747" i="1"/>
  <c r="BS743" i="1"/>
  <c r="BS739" i="1"/>
  <c r="BS735" i="1"/>
  <c r="BS731" i="1"/>
  <c r="BS727" i="1"/>
  <c r="BS723" i="1"/>
  <c r="BS719" i="1"/>
  <c r="BS715" i="1"/>
  <c r="BS711" i="1"/>
  <c r="BS707" i="1"/>
  <c r="BS703" i="1"/>
  <c r="BS699" i="1"/>
  <c r="BS695" i="1"/>
  <c r="BS691" i="1"/>
  <c r="BS687" i="1"/>
  <c r="BS683" i="1"/>
  <c r="BS679" i="1"/>
  <c r="BS675" i="1"/>
  <c r="BS671" i="1"/>
  <c r="BS667" i="1"/>
  <c r="BS663" i="1"/>
  <c r="BS659" i="1"/>
  <c r="BS655" i="1"/>
  <c r="BS651" i="1"/>
  <c r="BS647" i="1"/>
  <c r="BS643" i="1"/>
  <c r="BS638" i="1"/>
  <c r="BS628" i="1"/>
  <c r="BS622" i="1"/>
  <c r="BS612" i="1"/>
  <c r="BS606" i="1"/>
  <c r="BS596" i="1"/>
  <c r="BS590" i="1"/>
  <c r="BS580" i="1"/>
  <c r="BS574" i="1"/>
  <c r="BS564" i="1"/>
  <c r="BS558" i="1"/>
  <c r="BS548" i="1"/>
  <c r="BS542" i="1"/>
  <c r="BS532" i="1"/>
  <c r="BS526" i="1"/>
  <c r="BS516" i="1"/>
  <c r="BS510" i="1"/>
  <c r="BS500" i="1"/>
  <c r="BS494" i="1"/>
  <c r="BS484" i="1"/>
  <c r="BS478" i="1"/>
  <c r="BS468" i="1"/>
  <c r="BS462" i="1"/>
  <c r="BS452" i="1"/>
  <c r="BS446" i="1"/>
  <c r="BS436" i="1"/>
  <c r="BS430" i="1"/>
  <c r="BS420" i="1"/>
  <c r="BS414" i="1"/>
  <c r="BS404" i="1"/>
  <c r="BS398" i="1"/>
  <c r="BS388" i="1"/>
  <c r="BS382" i="1"/>
  <c r="BT650" i="1"/>
  <c r="BS798" i="1"/>
  <c r="BS794" i="1"/>
  <c r="BS790" i="1"/>
  <c r="BS786" i="1"/>
  <c r="BS782" i="1"/>
  <c r="BS778" i="1"/>
  <c r="BS774" i="1"/>
  <c r="BS770" i="1"/>
  <c r="BS766" i="1"/>
  <c r="BS762" i="1"/>
  <c r="BS758" i="1"/>
  <c r="BS754" i="1"/>
  <c r="BS750" i="1"/>
  <c r="BS746" i="1"/>
  <c r="BS742" i="1"/>
  <c r="BS738" i="1"/>
  <c r="BS734" i="1"/>
  <c r="BS730" i="1"/>
  <c r="BS726" i="1"/>
  <c r="BS722" i="1"/>
  <c r="BS718" i="1"/>
  <c r="BS714" i="1"/>
  <c r="BS710" i="1"/>
  <c r="BS706" i="1"/>
  <c r="BS702" i="1"/>
  <c r="BS698" i="1"/>
  <c r="BS694" i="1"/>
  <c r="BS690" i="1"/>
  <c r="BS686" i="1"/>
  <c r="BS678" i="1"/>
  <c r="BS674" i="1"/>
  <c r="BS670" i="1"/>
  <c r="BS662" i="1"/>
  <c r="BS658" i="1"/>
  <c r="BS654" i="1"/>
  <c r="BS646" i="1"/>
  <c r="BS642" i="1"/>
  <c r="BS632" i="1"/>
  <c r="BS626" i="1"/>
  <c r="BS616" i="1"/>
  <c r="BS610" i="1"/>
  <c r="BS600" i="1"/>
  <c r="BS594" i="1"/>
  <c r="BS584" i="1"/>
  <c r="BS578" i="1"/>
  <c r="BS568" i="1"/>
  <c r="BS562" i="1"/>
  <c r="BS552" i="1"/>
  <c r="BS546" i="1"/>
  <c r="BS536" i="1"/>
  <c r="BS530" i="1"/>
  <c r="BS520" i="1"/>
  <c r="BS514" i="1"/>
  <c r="BS504" i="1"/>
  <c r="BS498" i="1"/>
  <c r="BS488" i="1"/>
  <c r="BS482" i="1"/>
  <c r="BS472" i="1"/>
  <c r="BS466" i="1"/>
  <c r="BS456" i="1"/>
  <c r="BS450" i="1"/>
  <c r="BS440" i="1"/>
  <c r="BS434" i="1"/>
  <c r="BS424" i="1"/>
  <c r="BS418" i="1"/>
  <c r="BS408" i="1"/>
  <c r="BS402" i="1"/>
  <c r="BS392" i="1"/>
  <c r="BS386" i="1"/>
  <c r="BS800" i="1"/>
  <c r="BA801" i="1"/>
  <c r="BB801" i="1" l="1"/>
  <c r="BA703" i="1"/>
  <c r="BA704" i="1"/>
  <c r="BA705" i="1"/>
  <c r="BA706" i="1"/>
  <c r="BA707" i="1"/>
  <c r="BA708" i="1"/>
  <c r="BA709" i="1"/>
  <c r="BA710" i="1"/>
  <c r="BA711" i="1"/>
  <c r="BA712" i="1"/>
  <c r="BA713" i="1"/>
  <c r="BA714" i="1"/>
  <c r="BA715" i="1"/>
  <c r="BA716" i="1"/>
  <c r="BA717" i="1"/>
  <c r="BA718" i="1"/>
  <c r="BA719" i="1"/>
  <c r="BA720" i="1"/>
  <c r="BA721" i="1"/>
  <c r="BA722" i="1"/>
  <c r="BA723" i="1"/>
  <c r="BA724" i="1"/>
  <c r="BA725" i="1"/>
  <c r="BA726" i="1"/>
  <c r="BA727" i="1"/>
  <c r="BA728" i="1"/>
  <c r="BA729" i="1"/>
  <c r="BA730" i="1"/>
  <c r="BA731" i="1"/>
  <c r="BA732" i="1"/>
  <c r="BA733" i="1"/>
  <c r="BA734" i="1"/>
  <c r="BA735" i="1"/>
  <c r="BA736" i="1"/>
  <c r="BA737" i="1"/>
  <c r="BA738" i="1"/>
  <c r="BA739" i="1"/>
  <c r="BA740" i="1"/>
  <c r="BA741" i="1"/>
  <c r="BA742" i="1"/>
  <c r="BA743" i="1"/>
  <c r="BA744" i="1"/>
  <c r="BA745" i="1"/>
  <c r="BA746" i="1"/>
  <c r="BA747" i="1"/>
  <c r="BA748" i="1"/>
  <c r="BA749" i="1"/>
  <c r="BA750" i="1"/>
  <c r="BA751" i="1"/>
  <c r="BA752" i="1"/>
  <c r="BA753" i="1"/>
  <c r="BA754" i="1"/>
  <c r="BA755" i="1"/>
  <c r="BA756" i="1"/>
  <c r="BA757" i="1"/>
  <c r="BA758" i="1"/>
  <c r="BA759" i="1"/>
  <c r="BA760" i="1"/>
  <c r="BA761" i="1"/>
  <c r="BA762" i="1"/>
  <c r="BA763" i="1"/>
  <c r="BA764" i="1"/>
  <c r="BA765" i="1"/>
  <c r="BA766" i="1"/>
  <c r="BA767" i="1"/>
  <c r="BA768" i="1"/>
  <c r="BA769" i="1"/>
  <c r="BA770" i="1"/>
  <c r="BA771" i="1"/>
  <c r="BA772" i="1"/>
  <c r="BA773" i="1"/>
  <c r="BA774" i="1"/>
  <c r="BA775" i="1"/>
  <c r="BA776" i="1"/>
  <c r="BA777" i="1"/>
  <c r="BA778" i="1"/>
  <c r="BA779" i="1"/>
  <c r="BA780" i="1"/>
  <c r="BA781" i="1"/>
  <c r="BA782" i="1"/>
  <c r="BA783" i="1"/>
  <c r="BA784" i="1"/>
  <c r="BA785" i="1"/>
  <c r="BA786" i="1"/>
  <c r="BA787" i="1"/>
  <c r="BA788" i="1"/>
  <c r="BA789" i="1"/>
  <c r="BA790" i="1"/>
  <c r="BA791" i="1"/>
  <c r="BA792" i="1"/>
  <c r="BA793" i="1"/>
  <c r="BA794" i="1"/>
  <c r="BA795" i="1"/>
  <c r="BA796" i="1"/>
  <c r="BA797" i="1"/>
  <c r="BA798" i="1"/>
  <c r="BA799" i="1"/>
  <c r="BA800" i="1"/>
  <c r="BA702" i="1"/>
  <c r="AU702" i="1"/>
  <c r="BB704" i="1" l="1"/>
  <c r="BB705" i="1"/>
  <c r="BB706" i="1"/>
  <c r="BB707" i="1"/>
  <c r="BB708" i="1"/>
  <c r="BB709" i="1"/>
  <c r="BB710" i="1"/>
  <c r="BB711" i="1"/>
  <c r="BB712" i="1"/>
  <c r="BB713" i="1"/>
  <c r="BB714" i="1"/>
  <c r="BB715" i="1"/>
  <c r="BB716" i="1"/>
  <c r="BB717" i="1"/>
  <c r="BB718" i="1"/>
  <c r="BB719" i="1"/>
  <c r="BB720" i="1"/>
  <c r="BB721" i="1"/>
  <c r="BB722" i="1"/>
  <c r="BB723" i="1"/>
  <c r="BB724" i="1"/>
  <c r="BB725" i="1"/>
  <c r="BB726" i="1"/>
  <c r="BB727" i="1"/>
  <c r="BB728" i="1"/>
  <c r="BB729" i="1"/>
  <c r="BB730" i="1"/>
  <c r="BB731" i="1"/>
  <c r="BB732" i="1"/>
  <c r="BB733" i="1"/>
  <c r="BB734" i="1"/>
  <c r="BB735" i="1"/>
  <c r="BB736" i="1"/>
  <c r="BB737" i="1"/>
  <c r="BB738" i="1"/>
  <c r="BB739" i="1"/>
  <c r="BB740" i="1"/>
  <c r="BB741" i="1"/>
  <c r="BB742" i="1"/>
  <c r="BB743" i="1"/>
  <c r="BB744" i="1"/>
  <c r="BB745" i="1"/>
  <c r="BB746" i="1"/>
  <c r="BB747" i="1"/>
  <c r="BB748" i="1"/>
  <c r="BB749" i="1"/>
  <c r="BB750" i="1"/>
  <c r="BB751" i="1"/>
  <c r="BB752" i="1"/>
  <c r="BB753" i="1"/>
  <c r="BB754" i="1"/>
  <c r="BB755" i="1"/>
  <c r="BB756" i="1"/>
  <c r="BB757" i="1"/>
  <c r="BB758" i="1"/>
  <c r="BB759" i="1"/>
  <c r="BB760" i="1"/>
  <c r="BB761" i="1"/>
  <c r="BB762" i="1"/>
  <c r="BB763" i="1"/>
  <c r="BB764" i="1"/>
  <c r="BB765" i="1"/>
  <c r="BB766" i="1"/>
  <c r="BB767" i="1"/>
  <c r="BB768" i="1"/>
  <c r="BB769" i="1"/>
  <c r="BB770" i="1"/>
  <c r="BB771" i="1"/>
  <c r="BB772" i="1"/>
  <c r="BB773" i="1"/>
  <c r="BB774" i="1"/>
  <c r="BB775" i="1"/>
  <c r="BB776" i="1"/>
  <c r="BB777" i="1"/>
  <c r="BB778" i="1"/>
  <c r="BB779" i="1"/>
  <c r="BB780" i="1"/>
  <c r="BB781" i="1"/>
  <c r="BB782" i="1"/>
  <c r="BB783" i="1"/>
  <c r="BB784" i="1"/>
  <c r="BB785" i="1"/>
  <c r="BB786" i="1"/>
  <c r="BB787" i="1"/>
  <c r="BB788" i="1"/>
  <c r="BB789" i="1"/>
  <c r="BB790" i="1"/>
  <c r="BB791" i="1"/>
  <c r="BB792" i="1"/>
  <c r="BB793" i="1"/>
  <c r="BB794" i="1"/>
  <c r="BB795" i="1"/>
  <c r="BB796" i="1"/>
  <c r="BB797" i="1"/>
  <c r="BB798" i="1"/>
  <c r="BB799" i="1"/>
  <c r="BB800" i="1"/>
  <c r="BB703" i="1"/>
  <c r="BB702" i="1"/>
  <c r="AV702" i="1"/>
  <c r="BG702" i="1" l="1"/>
  <c r="BG703" i="1"/>
  <c r="BF703" i="1"/>
  <c r="BG704" i="1"/>
  <c r="BF705" i="1"/>
  <c r="BG706" i="1"/>
  <c r="BF707" i="1"/>
  <c r="BG707" i="1"/>
  <c r="BG708" i="1"/>
  <c r="BF709" i="1"/>
  <c r="BG710" i="1"/>
  <c r="BF711" i="1"/>
  <c r="BG712" i="1"/>
  <c r="BF713" i="1"/>
  <c r="BG714" i="1"/>
  <c r="BG715" i="1"/>
  <c r="BG716" i="1"/>
  <c r="BG717" i="1"/>
  <c r="BG718" i="1"/>
  <c r="BF719" i="1"/>
  <c r="BG720" i="1"/>
  <c r="BG721" i="1"/>
  <c r="BF721" i="1"/>
  <c r="BG722" i="1"/>
  <c r="BG723" i="1"/>
  <c r="BF723" i="1"/>
  <c r="BG724" i="1"/>
  <c r="BF725" i="1"/>
  <c r="BG726" i="1"/>
  <c r="BF727" i="1"/>
  <c r="BG727" i="1"/>
  <c r="BG728" i="1"/>
  <c r="BG729" i="1"/>
  <c r="BG730" i="1"/>
  <c r="BF731" i="1"/>
  <c r="BG732" i="1"/>
  <c r="BF733" i="1"/>
  <c r="BG734" i="1"/>
  <c r="BG735" i="1"/>
  <c r="BG736" i="1"/>
  <c r="BF737" i="1"/>
  <c r="BG738" i="1"/>
  <c r="BF738" i="1"/>
  <c r="BF739" i="1"/>
  <c r="BG740" i="1"/>
  <c r="BF741" i="1"/>
  <c r="BG742" i="1"/>
  <c r="BF743" i="1"/>
  <c r="BG744" i="1"/>
  <c r="BF745" i="1"/>
  <c r="BG746" i="1"/>
  <c r="BF747" i="1"/>
  <c r="BG748" i="1"/>
  <c r="BG749" i="1"/>
  <c r="BG750" i="1"/>
  <c r="BF751" i="1"/>
  <c r="BG752" i="1"/>
  <c r="BG753" i="1"/>
  <c r="BG754" i="1"/>
  <c r="BF754" i="1"/>
  <c r="BF755" i="1"/>
  <c r="BG756" i="1"/>
  <c r="BG757" i="1"/>
  <c r="BF757" i="1"/>
  <c r="BG758" i="1"/>
  <c r="BF758" i="1"/>
  <c r="BF759" i="1"/>
  <c r="BG759" i="1"/>
  <c r="BG760" i="1"/>
  <c r="BG761" i="1"/>
  <c r="BG762" i="1"/>
  <c r="BF763" i="1"/>
  <c r="BG764" i="1"/>
  <c r="BG765" i="1"/>
  <c r="BG766" i="1"/>
  <c r="BF767" i="1"/>
  <c r="BG768" i="1"/>
  <c r="BG769" i="1"/>
  <c r="BG770" i="1"/>
  <c r="BF771" i="1"/>
  <c r="BG772" i="1"/>
  <c r="BG773" i="1"/>
  <c r="BG774" i="1"/>
  <c r="BF775" i="1"/>
  <c r="BG776" i="1"/>
  <c r="BG777" i="1"/>
  <c r="BF777" i="1"/>
  <c r="BG778" i="1"/>
  <c r="BF779" i="1"/>
  <c r="BG780" i="1"/>
  <c r="BG781" i="1"/>
  <c r="BG782" i="1"/>
  <c r="BF782" i="1"/>
  <c r="BF783" i="1"/>
  <c r="BG784" i="1"/>
  <c r="BG785" i="1"/>
  <c r="BG786" i="1"/>
  <c r="BF787" i="1"/>
  <c r="BG788" i="1"/>
  <c r="BG789" i="1"/>
  <c r="BG790" i="1"/>
  <c r="BF791" i="1"/>
  <c r="BG792" i="1"/>
  <c r="BG793" i="1"/>
  <c r="BF793" i="1"/>
  <c r="BG794" i="1"/>
  <c r="BF795" i="1"/>
  <c r="BG796" i="1"/>
  <c r="BG797" i="1"/>
  <c r="BF797" i="1"/>
  <c r="BG798" i="1"/>
  <c r="BF798" i="1"/>
  <c r="BF799" i="1"/>
  <c r="BG799" i="1"/>
  <c r="BG80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V793" i="1" s="1"/>
  <c r="K794" i="1"/>
  <c r="W794" i="1" s="1"/>
  <c r="K795" i="1"/>
  <c r="V795" i="1" s="1"/>
  <c r="K796" i="1"/>
  <c r="W796" i="1" s="1"/>
  <c r="K797" i="1"/>
  <c r="V797" i="1" s="1"/>
  <c r="K798" i="1"/>
  <c r="W798" i="1" s="1"/>
  <c r="K799" i="1"/>
  <c r="V799" i="1" s="1"/>
  <c r="K800" i="1"/>
  <c r="W800" i="1" s="1"/>
  <c r="CA704" i="1" l="1"/>
  <c r="CA600" i="1"/>
  <c r="CA396" i="1"/>
  <c r="CA800" i="1"/>
  <c r="CA784" i="1"/>
  <c r="CA776" i="1"/>
  <c r="CA764" i="1"/>
  <c r="CA756" i="1"/>
  <c r="CA744" i="1"/>
  <c r="CA736" i="1"/>
  <c r="CA724" i="1"/>
  <c r="CA716" i="1"/>
  <c r="CA712" i="1"/>
  <c r="CA696" i="1"/>
  <c r="CA684" i="1"/>
  <c r="CA672" i="1"/>
  <c r="CA660" i="1"/>
  <c r="CA648" i="1"/>
  <c r="CA640" i="1"/>
  <c r="CA628" i="1"/>
  <c r="CA624" i="1"/>
  <c r="CA616" i="1"/>
  <c r="CA612" i="1"/>
  <c r="CA604" i="1"/>
  <c r="CA592" i="1"/>
  <c r="CA588" i="1"/>
  <c r="CA584" i="1"/>
  <c r="CA580" i="1"/>
  <c r="CA576" i="1"/>
  <c r="CA572" i="1"/>
  <c r="CA568" i="1"/>
  <c r="CA560" i="1"/>
  <c r="CA552" i="1"/>
  <c r="CA548" i="1"/>
  <c r="CA540" i="1"/>
  <c r="CA528" i="1"/>
  <c r="CA524" i="1"/>
  <c r="CA512" i="1"/>
  <c r="CA504" i="1"/>
  <c r="CA496" i="1"/>
  <c r="CA492" i="1"/>
  <c r="CA488" i="1"/>
  <c r="CA480" i="1"/>
  <c r="CA468" i="1"/>
  <c r="CA460" i="1"/>
  <c r="CA456" i="1"/>
  <c r="CA448" i="1"/>
  <c r="CA436" i="1"/>
  <c r="CA799" i="1"/>
  <c r="CA795" i="1"/>
  <c r="CA791" i="1"/>
  <c r="CA787" i="1"/>
  <c r="CA783" i="1"/>
  <c r="CA779" i="1"/>
  <c r="CA775" i="1"/>
  <c r="CA771" i="1"/>
  <c r="CA767" i="1"/>
  <c r="CA763" i="1"/>
  <c r="CA759" i="1"/>
  <c r="CA755" i="1"/>
  <c r="CA751" i="1"/>
  <c r="CA747" i="1"/>
  <c r="CA743" i="1"/>
  <c r="CA739" i="1"/>
  <c r="CA735" i="1"/>
  <c r="CA731" i="1"/>
  <c r="CA727" i="1"/>
  <c r="CA723" i="1"/>
  <c r="CA719" i="1"/>
  <c r="CA715" i="1"/>
  <c r="CA711" i="1"/>
  <c r="CA707" i="1"/>
  <c r="CA703" i="1"/>
  <c r="CA699" i="1"/>
  <c r="CA695" i="1"/>
  <c r="CA691" i="1"/>
  <c r="CA687" i="1"/>
  <c r="CA683" i="1"/>
  <c r="CA679" i="1"/>
  <c r="CA675" i="1"/>
  <c r="CA671" i="1"/>
  <c r="CA667" i="1"/>
  <c r="CA663" i="1"/>
  <c r="CA659" i="1"/>
  <c r="CA655" i="1"/>
  <c r="CA651" i="1"/>
  <c r="CA647" i="1"/>
  <c r="CA643" i="1"/>
  <c r="CA639" i="1"/>
  <c r="CA635" i="1"/>
  <c r="CA631" i="1"/>
  <c r="CA627" i="1"/>
  <c r="CA623" i="1"/>
  <c r="CA619" i="1"/>
  <c r="CA615" i="1"/>
  <c r="CA611" i="1"/>
  <c r="CA607" i="1"/>
  <c r="CA603" i="1"/>
  <c r="CA599" i="1"/>
  <c r="CA595" i="1"/>
  <c r="CA591" i="1"/>
  <c r="CA587" i="1"/>
  <c r="CA583" i="1"/>
  <c r="CA579" i="1"/>
  <c r="CA575" i="1"/>
  <c r="CA571" i="1"/>
  <c r="CA567" i="1"/>
  <c r="CA563" i="1"/>
  <c r="CA559" i="1"/>
  <c r="CA555" i="1"/>
  <c r="CA551" i="1"/>
  <c r="CA547" i="1"/>
  <c r="CA543" i="1"/>
  <c r="CA539" i="1"/>
  <c r="CA535" i="1"/>
  <c r="CA531" i="1"/>
  <c r="CA527" i="1"/>
  <c r="CA523" i="1"/>
  <c r="CA519" i="1"/>
  <c r="CA515" i="1"/>
  <c r="CA511" i="1"/>
  <c r="CA507" i="1"/>
  <c r="CA503" i="1"/>
  <c r="CA499" i="1"/>
  <c r="CA495" i="1"/>
  <c r="CA491" i="1"/>
  <c r="CA487" i="1"/>
  <c r="CA483" i="1"/>
  <c r="CA479" i="1"/>
  <c r="CA475" i="1"/>
  <c r="CA471" i="1"/>
  <c r="CA467" i="1"/>
  <c r="CA463" i="1"/>
  <c r="CA459" i="1"/>
  <c r="CA455" i="1"/>
  <c r="CA451" i="1"/>
  <c r="CA447" i="1"/>
  <c r="CA443" i="1"/>
  <c r="CA439" i="1"/>
  <c r="CA435" i="1"/>
  <c r="CA431" i="1"/>
  <c r="CA427" i="1"/>
  <c r="CA423" i="1"/>
  <c r="CA419" i="1"/>
  <c r="CA415" i="1"/>
  <c r="CA411" i="1"/>
  <c r="CA407" i="1"/>
  <c r="CA403" i="1"/>
  <c r="CA399" i="1"/>
  <c r="CA395" i="1"/>
  <c r="CA391" i="1"/>
  <c r="CA387" i="1"/>
  <c r="CA383" i="1"/>
  <c r="CA379" i="1"/>
  <c r="CA375" i="1"/>
  <c r="CA371" i="1"/>
  <c r="CA367" i="1"/>
  <c r="CA363" i="1"/>
  <c r="CA359" i="1"/>
  <c r="CA355" i="1"/>
  <c r="CA351" i="1"/>
  <c r="CA347" i="1"/>
  <c r="CA343" i="1"/>
  <c r="CA796" i="1"/>
  <c r="CA788" i="1"/>
  <c r="CA772" i="1"/>
  <c r="CA768" i="1"/>
  <c r="CA752" i="1"/>
  <c r="CA740" i="1"/>
  <c r="CA732" i="1"/>
  <c r="CA728" i="1"/>
  <c r="CA720" i="1"/>
  <c r="CA708" i="1"/>
  <c r="CA700" i="1"/>
  <c r="CA676" i="1"/>
  <c r="CA668" i="1"/>
  <c r="CA656" i="1"/>
  <c r="CA644" i="1"/>
  <c r="CA742" i="1"/>
  <c r="CA738" i="1"/>
  <c r="CA734" i="1"/>
  <c r="CA730" i="1"/>
  <c r="CA726" i="1"/>
  <c r="CA722" i="1"/>
  <c r="CA718" i="1"/>
  <c r="CA714" i="1"/>
  <c r="CA710" i="1"/>
  <c r="CA706" i="1"/>
  <c r="CA702" i="1"/>
  <c r="CA698" i="1"/>
  <c r="CA694" i="1"/>
  <c r="CA690" i="1"/>
  <c r="CA686" i="1"/>
  <c r="CA682" i="1"/>
  <c r="CA678" i="1"/>
  <c r="CA674" i="1"/>
  <c r="CA670" i="1"/>
  <c r="CA666" i="1"/>
  <c r="CA662" i="1"/>
  <c r="CA658" i="1"/>
  <c r="CA654" i="1"/>
  <c r="CA650" i="1"/>
  <c r="CA646" i="1"/>
  <c r="CA642" i="1"/>
  <c r="CA638" i="1"/>
  <c r="CA634" i="1"/>
  <c r="CA630" i="1"/>
  <c r="CA626" i="1"/>
  <c r="CA622" i="1"/>
  <c r="CA618" i="1"/>
  <c r="CA614" i="1"/>
  <c r="CA610" i="1"/>
  <c r="CA606" i="1"/>
  <c r="CA602" i="1"/>
  <c r="CA598" i="1"/>
  <c r="CA594" i="1"/>
  <c r="CA590" i="1"/>
  <c r="CA586" i="1"/>
  <c r="CA582" i="1"/>
  <c r="CA578" i="1"/>
  <c r="CA574" i="1"/>
  <c r="CA570" i="1"/>
  <c r="CA566" i="1"/>
  <c r="CA562" i="1"/>
  <c r="CA558" i="1"/>
  <c r="CA554" i="1"/>
  <c r="CA550" i="1"/>
  <c r="CA546" i="1"/>
  <c r="CA542" i="1"/>
  <c r="CA538" i="1"/>
  <c r="CA534" i="1"/>
  <c r="CA530" i="1"/>
  <c r="CA526" i="1"/>
  <c r="CA522" i="1"/>
  <c r="CA518" i="1"/>
  <c r="CA514" i="1"/>
  <c r="CA510" i="1"/>
  <c r="CA506" i="1"/>
  <c r="CA502" i="1"/>
  <c r="CA498" i="1"/>
  <c r="CA494" i="1"/>
  <c r="CA490" i="1"/>
  <c r="CA486" i="1"/>
  <c r="CA482" i="1"/>
  <c r="CA478" i="1"/>
  <c r="CA474" i="1"/>
  <c r="CA470" i="1"/>
  <c r="CA466" i="1"/>
  <c r="CA462" i="1"/>
  <c r="CA458" i="1"/>
  <c r="CA454" i="1"/>
  <c r="CA450" i="1"/>
  <c r="CA446" i="1"/>
  <c r="CA442" i="1"/>
  <c r="CA438" i="1"/>
  <c r="CA434" i="1"/>
  <c r="CA430" i="1"/>
  <c r="CA426" i="1"/>
  <c r="CA422" i="1"/>
  <c r="CA418" i="1"/>
  <c r="CA414" i="1"/>
  <c r="CA410" i="1"/>
  <c r="CA406" i="1"/>
  <c r="CA402" i="1"/>
  <c r="CA398" i="1"/>
  <c r="CA394" i="1"/>
  <c r="CA390" i="1"/>
  <c r="CA386" i="1"/>
  <c r="CA382" i="1"/>
  <c r="CA378" i="1"/>
  <c r="CA374" i="1"/>
  <c r="CA370" i="1"/>
  <c r="CA366" i="1"/>
  <c r="CA362" i="1"/>
  <c r="CA358" i="1"/>
  <c r="CA354" i="1"/>
  <c r="CA350" i="1"/>
  <c r="CA346" i="1"/>
  <c r="CA342" i="1"/>
  <c r="CA792" i="1"/>
  <c r="CA780" i="1"/>
  <c r="CA760" i="1"/>
  <c r="CA748" i="1"/>
  <c r="CA692" i="1"/>
  <c r="CA688" i="1"/>
  <c r="CA680" i="1"/>
  <c r="CA664" i="1"/>
  <c r="CA652" i="1"/>
  <c r="CA636" i="1"/>
  <c r="CA632" i="1"/>
  <c r="CA620" i="1"/>
  <c r="CA608" i="1"/>
  <c r="CA596" i="1"/>
  <c r="CA564" i="1"/>
  <c r="CA556" i="1"/>
  <c r="CA544" i="1"/>
  <c r="CA536" i="1"/>
  <c r="CA532" i="1"/>
  <c r="CA520" i="1"/>
  <c r="CA516" i="1"/>
  <c r="CA508" i="1"/>
  <c r="CA500" i="1"/>
  <c r="CA484" i="1"/>
  <c r="CA476" i="1"/>
  <c r="CA472" i="1"/>
  <c r="CA464" i="1"/>
  <c r="CA452" i="1"/>
  <c r="CA444" i="1"/>
  <c r="CA440" i="1"/>
  <c r="CA432" i="1"/>
  <c r="CA428" i="1"/>
  <c r="CA424" i="1"/>
  <c r="CA420" i="1"/>
  <c r="CA416" i="1"/>
  <c r="CA412" i="1"/>
  <c r="CA408" i="1"/>
  <c r="CA404" i="1"/>
  <c r="CA400" i="1"/>
  <c r="CA392" i="1"/>
  <c r="CA388" i="1"/>
  <c r="CA384" i="1"/>
  <c r="CA380" i="1"/>
  <c r="CA376" i="1"/>
  <c r="CA372" i="1"/>
  <c r="CA368" i="1"/>
  <c r="CA364" i="1"/>
  <c r="CA360" i="1"/>
  <c r="CA356" i="1"/>
  <c r="CA352" i="1"/>
  <c r="CA348" i="1"/>
  <c r="CA344" i="1"/>
  <c r="CA340" i="1"/>
  <c r="CA798" i="1"/>
  <c r="CA794" i="1"/>
  <c r="CA790" i="1"/>
  <c r="CA786" i="1"/>
  <c r="CA782" i="1"/>
  <c r="CA778" i="1"/>
  <c r="CA774" i="1"/>
  <c r="CA770" i="1"/>
  <c r="CA766" i="1"/>
  <c r="CA762" i="1"/>
  <c r="CA758" i="1"/>
  <c r="CA754" i="1"/>
  <c r="CA750" i="1"/>
  <c r="CA746" i="1"/>
  <c r="CA797" i="1"/>
  <c r="CA793" i="1"/>
  <c r="CA789" i="1"/>
  <c r="CA785" i="1"/>
  <c r="CA781" i="1"/>
  <c r="CA777" i="1"/>
  <c r="CA773" i="1"/>
  <c r="CA769" i="1"/>
  <c r="CA765" i="1"/>
  <c r="CA761" i="1"/>
  <c r="CA757" i="1"/>
  <c r="CA753" i="1"/>
  <c r="CA749" i="1"/>
  <c r="CA745" i="1"/>
  <c r="CA741" i="1"/>
  <c r="CA737" i="1"/>
  <c r="CA733" i="1"/>
  <c r="CA729" i="1"/>
  <c r="CA725" i="1"/>
  <c r="CA721" i="1"/>
  <c r="CA717" i="1"/>
  <c r="CA713" i="1"/>
  <c r="CA709" i="1"/>
  <c r="CA705" i="1"/>
  <c r="CA701" i="1"/>
  <c r="CA697" i="1"/>
  <c r="CA693" i="1"/>
  <c r="CA689" i="1"/>
  <c r="CA685" i="1"/>
  <c r="CA681" i="1"/>
  <c r="CA677" i="1"/>
  <c r="CA673" i="1"/>
  <c r="CA669" i="1"/>
  <c r="CA665" i="1"/>
  <c r="CA661" i="1"/>
  <c r="CA657" i="1"/>
  <c r="CA653" i="1"/>
  <c r="CA649" i="1"/>
  <c r="CA645" i="1"/>
  <c r="CA641" i="1"/>
  <c r="CA637" i="1"/>
  <c r="CA633" i="1"/>
  <c r="CA629" i="1"/>
  <c r="CA625" i="1"/>
  <c r="CA621" i="1"/>
  <c r="CA617" i="1"/>
  <c r="CA613" i="1"/>
  <c r="CA609" i="1"/>
  <c r="CA605" i="1"/>
  <c r="CA601" i="1"/>
  <c r="CA597" i="1"/>
  <c r="CA593" i="1"/>
  <c r="CA589" i="1"/>
  <c r="CA585" i="1"/>
  <c r="CA581" i="1"/>
  <c r="CA577" i="1"/>
  <c r="CA573" i="1"/>
  <c r="CA569" i="1"/>
  <c r="CA565" i="1"/>
  <c r="CA561" i="1"/>
  <c r="CA557" i="1"/>
  <c r="CA553" i="1"/>
  <c r="CA549" i="1"/>
  <c r="CA545" i="1"/>
  <c r="CA541" i="1"/>
  <c r="CA537" i="1"/>
  <c r="CA533" i="1"/>
  <c r="CA529" i="1"/>
  <c r="CA525" i="1"/>
  <c r="CA521" i="1"/>
  <c r="CA517" i="1"/>
  <c r="CA513" i="1"/>
  <c r="CA509" i="1"/>
  <c r="CA505" i="1"/>
  <c r="CA501" i="1"/>
  <c r="CA497" i="1"/>
  <c r="CA493" i="1"/>
  <c r="CA489" i="1"/>
  <c r="CA485" i="1"/>
  <c r="CA481" i="1"/>
  <c r="CA477" i="1"/>
  <c r="CA473" i="1"/>
  <c r="CA469" i="1"/>
  <c r="CA465" i="1"/>
  <c r="CA461" i="1"/>
  <c r="CA457" i="1"/>
  <c r="CA453" i="1"/>
  <c r="CA449" i="1"/>
  <c r="CA445" i="1"/>
  <c r="CA441" i="1"/>
  <c r="CA437" i="1"/>
  <c r="CA433" i="1"/>
  <c r="CA429" i="1"/>
  <c r="CA425" i="1"/>
  <c r="CA421" i="1"/>
  <c r="CA417" i="1"/>
  <c r="CA413" i="1"/>
  <c r="CA409" i="1"/>
  <c r="CA405" i="1"/>
  <c r="CA401" i="1"/>
  <c r="CA397" i="1"/>
  <c r="CA393" i="1"/>
  <c r="CA389" i="1"/>
  <c r="CA385" i="1"/>
  <c r="CA381" i="1"/>
  <c r="CA377" i="1"/>
  <c r="CA373" i="1"/>
  <c r="CA369" i="1"/>
  <c r="CA365" i="1"/>
  <c r="CA361" i="1"/>
  <c r="CA357" i="1"/>
  <c r="CA353" i="1"/>
  <c r="CA349" i="1"/>
  <c r="CA345" i="1"/>
  <c r="CA341" i="1"/>
  <c r="BV785" i="1"/>
  <c r="BV773" i="1"/>
  <c r="BV761" i="1"/>
  <c r="BV745" i="1"/>
  <c r="BV729" i="1"/>
  <c r="BV713" i="1"/>
  <c r="BV705" i="1"/>
  <c r="BV689" i="1"/>
  <c r="BV677" i="1"/>
  <c r="BV665" i="1"/>
  <c r="BV653" i="1"/>
  <c r="BV641" i="1"/>
  <c r="BV625" i="1"/>
  <c r="BV617" i="1"/>
  <c r="BV601" i="1"/>
  <c r="BV589" i="1"/>
  <c r="BV577" i="1"/>
  <c r="BV565" i="1"/>
  <c r="BV553" i="1"/>
  <c r="BV541" i="1"/>
  <c r="BV533" i="1"/>
  <c r="BV521" i="1"/>
  <c r="BV517" i="1"/>
  <c r="BV509" i="1"/>
  <c r="BV501" i="1"/>
  <c r="BV493" i="1"/>
  <c r="BV485" i="1"/>
  <c r="BV477" i="1"/>
  <c r="BV469" i="1"/>
  <c r="BV461" i="1"/>
  <c r="BV453" i="1"/>
  <c r="BV449" i="1"/>
  <c r="BV441" i="1"/>
  <c r="BV437" i="1"/>
  <c r="BV429" i="1"/>
  <c r="BV421" i="1"/>
  <c r="BV417" i="1"/>
  <c r="BV409" i="1"/>
  <c r="BV401" i="1"/>
  <c r="BV397" i="1"/>
  <c r="BV389" i="1"/>
  <c r="BV381" i="1"/>
  <c r="BV373" i="1"/>
  <c r="BV369" i="1"/>
  <c r="BV361" i="1"/>
  <c r="BV357" i="1"/>
  <c r="BV353" i="1"/>
  <c r="BV345" i="1"/>
  <c r="BV341" i="1"/>
  <c r="BV800" i="1"/>
  <c r="BV796" i="1"/>
  <c r="BV792" i="1"/>
  <c r="BV788" i="1"/>
  <c r="BV784" i="1"/>
  <c r="BV780" i="1"/>
  <c r="BV776" i="1"/>
  <c r="BV772" i="1"/>
  <c r="BV768" i="1"/>
  <c r="BV764" i="1"/>
  <c r="BV760" i="1"/>
  <c r="BV756" i="1"/>
  <c r="BV752" i="1"/>
  <c r="BV748" i="1"/>
  <c r="BV744" i="1"/>
  <c r="BV740" i="1"/>
  <c r="BV736" i="1"/>
  <c r="BV732" i="1"/>
  <c r="BV728" i="1"/>
  <c r="BV724" i="1"/>
  <c r="BV720" i="1"/>
  <c r="BV716" i="1"/>
  <c r="BV712" i="1"/>
  <c r="BV708" i="1"/>
  <c r="BV704" i="1"/>
  <c r="BV700" i="1"/>
  <c r="BV696" i="1"/>
  <c r="BV692" i="1"/>
  <c r="BV688" i="1"/>
  <c r="BV684" i="1"/>
  <c r="BV680" i="1"/>
  <c r="BV676" i="1"/>
  <c r="BV672" i="1"/>
  <c r="BV668" i="1"/>
  <c r="BV664" i="1"/>
  <c r="BV660" i="1"/>
  <c r="BV656" i="1"/>
  <c r="BV652" i="1"/>
  <c r="BV648" i="1"/>
  <c r="BV644" i="1"/>
  <c r="BV640" i="1"/>
  <c r="BV636" i="1"/>
  <c r="BV632" i="1"/>
  <c r="BV628" i="1"/>
  <c r="BV624" i="1"/>
  <c r="BV620" i="1"/>
  <c r="BV616" i="1"/>
  <c r="BV612" i="1"/>
  <c r="BV608" i="1"/>
  <c r="BV604" i="1"/>
  <c r="BV600" i="1"/>
  <c r="BV596" i="1"/>
  <c r="BV592" i="1"/>
  <c r="BV588" i="1"/>
  <c r="BV584" i="1"/>
  <c r="BV580" i="1"/>
  <c r="BV576" i="1"/>
  <c r="BV572" i="1"/>
  <c r="BV568" i="1"/>
  <c r="BV564" i="1"/>
  <c r="BV560" i="1"/>
  <c r="BV556" i="1"/>
  <c r="BV552" i="1"/>
  <c r="BV548" i="1"/>
  <c r="BV544" i="1"/>
  <c r="BV540" i="1"/>
  <c r="BV536" i="1"/>
  <c r="BV532" i="1"/>
  <c r="BV528" i="1"/>
  <c r="BV524" i="1"/>
  <c r="BV520" i="1"/>
  <c r="BV516" i="1"/>
  <c r="BV512" i="1"/>
  <c r="BV508" i="1"/>
  <c r="BV504" i="1"/>
  <c r="BV500" i="1"/>
  <c r="BV496" i="1"/>
  <c r="BV492" i="1"/>
  <c r="BV488" i="1"/>
  <c r="BV484" i="1"/>
  <c r="BV480" i="1"/>
  <c r="BV476" i="1"/>
  <c r="BV472" i="1"/>
  <c r="BV468" i="1"/>
  <c r="BV464" i="1"/>
  <c r="BV460" i="1"/>
  <c r="BV456" i="1"/>
  <c r="BV452" i="1"/>
  <c r="BV448" i="1"/>
  <c r="BV444" i="1"/>
  <c r="BV440" i="1"/>
  <c r="BV436" i="1"/>
  <c r="BV432" i="1"/>
  <c r="BV428" i="1"/>
  <c r="BV424" i="1"/>
  <c r="BV420" i="1"/>
  <c r="BV416" i="1"/>
  <c r="BV412" i="1"/>
  <c r="BV408" i="1"/>
  <c r="BV404" i="1"/>
  <c r="BV400" i="1"/>
  <c r="BV396" i="1"/>
  <c r="BV392" i="1"/>
  <c r="BV388" i="1"/>
  <c r="BV384" i="1"/>
  <c r="BV380" i="1"/>
  <c r="BV376" i="1"/>
  <c r="BV372" i="1"/>
  <c r="BV368" i="1"/>
  <c r="BV364" i="1"/>
  <c r="BV360" i="1"/>
  <c r="BV356" i="1"/>
  <c r="BV352" i="1"/>
  <c r="BV348" i="1"/>
  <c r="BV344" i="1"/>
  <c r="BV340" i="1"/>
  <c r="BV793" i="1"/>
  <c r="BV769" i="1"/>
  <c r="BV753" i="1"/>
  <c r="BV737" i="1"/>
  <c r="BV717" i="1"/>
  <c r="BV701" i="1"/>
  <c r="BV685" i="1"/>
  <c r="BV669" i="1"/>
  <c r="BV649" i="1"/>
  <c r="BV633" i="1"/>
  <c r="BV613" i="1"/>
  <c r="BV593" i="1"/>
  <c r="BV573" i="1"/>
  <c r="BV549" i="1"/>
  <c r="BV497" i="1"/>
  <c r="BV799" i="1"/>
  <c r="BV787" i="1"/>
  <c r="BV775" i="1"/>
  <c r="BV763" i="1"/>
  <c r="BV751" i="1"/>
  <c r="BV739" i="1"/>
  <c r="BV727" i="1"/>
  <c r="BV715" i="1"/>
  <c r="BV699" i="1"/>
  <c r="BV687" i="1"/>
  <c r="BV671" i="1"/>
  <c r="BV659" i="1"/>
  <c r="BV647" i="1"/>
  <c r="BV635" i="1"/>
  <c r="BV623" i="1"/>
  <c r="BV611" i="1"/>
  <c r="BV603" i="1"/>
  <c r="BV591" i="1"/>
  <c r="BV579" i="1"/>
  <c r="BV571" i="1"/>
  <c r="BV563" i="1"/>
  <c r="BV559" i="1"/>
  <c r="BV555" i="1"/>
  <c r="BV547" i="1"/>
  <c r="BV543" i="1"/>
  <c r="BV539" i="1"/>
  <c r="BV535" i="1"/>
  <c r="BV531" i="1"/>
  <c r="BV527" i="1"/>
  <c r="BV523" i="1"/>
  <c r="BV519" i="1"/>
  <c r="BV515" i="1"/>
  <c r="BV511" i="1"/>
  <c r="BV507" i="1"/>
  <c r="BV503" i="1"/>
  <c r="BV499" i="1"/>
  <c r="BV495" i="1"/>
  <c r="BV491" i="1"/>
  <c r="BV487" i="1"/>
  <c r="BV483" i="1"/>
  <c r="BV479" i="1"/>
  <c r="BV475" i="1"/>
  <c r="BV471" i="1"/>
  <c r="BV467" i="1"/>
  <c r="BV463" i="1"/>
  <c r="BV459" i="1"/>
  <c r="BV455" i="1"/>
  <c r="BV451" i="1"/>
  <c r="BV447" i="1"/>
  <c r="BV443" i="1"/>
  <c r="BV439" i="1"/>
  <c r="BV435" i="1"/>
  <c r="BV431" i="1"/>
  <c r="BV427" i="1"/>
  <c r="BV423" i="1"/>
  <c r="BV419" i="1"/>
  <c r="BV415" i="1"/>
  <c r="BV411" i="1"/>
  <c r="BV407" i="1"/>
  <c r="BV403" i="1"/>
  <c r="BV399" i="1"/>
  <c r="BV395" i="1"/>
  <c r="BV391" i="1"/>
  <c r="BV387" i="1"/>
  <c r="BV383" i="1"/>
  <c r="BV379" i="1"/>
  <c r="BV375" i="1"/>
  <c r="BV371" i="1"/>
  <c r="BV367" i="1"/>
  <c r="BV363" i="1"/>
  <c r="BV359" i="1"/>
  <c r="BV355" i="1"/>
  <c r="BV351" i="1"/>
  <c r="BV347" i="1"/>
  <c r="BV343" i="1"/>
  <c r="BV789" i="1"/>
  <c r="BV777" i="1"/>
  <c r="BV765" i="1"/>
  <c r="BV749" i="1"/>
  <c r="BV733" i="1"/>
  <c r="BV721" i="1"/>
  <c r="BV709" i="1"/>
  <c r="BV693" i="1"/>
  <c r="BV681" i="1"/>
  <c r="BV661" i="1"/>
  <c r="BV645" i="1"/>
  <c r="BV637" i="1"/>
  <c r="BV621" i="1"/>
  <c r="BV609" i="1"/>
  <c r="BV597" i="1"/>
  <c r="BV581" i="1"/>
  <c r="BV569" i="1"/>
  <c r="BV557" i="1"/>
  <c r="BV545" i="1"/>
  <c r="BV529" i="1"/>
  <c r="BV473" i="1"/>
  <c r="BV795" i="1"/>
  <c r="BV791" i="1"/>
  <c r="BV783" i="1"/>
  <c r="BV779" i="1"/>
  <c r="BV771" i="1"/>
  <c r="BV767" i="1"/>
  <c r="BV759" i="1"/>
  <c r="BV755" i="1"/>
  <c r="BV747" i="1"/>
  <c r="BV743" i="1"/>
  <c r="BV735" i="1"/>
  <c r="BV731" i="1"/>
  <c r="BV723" i="1"/>
  <c r="BV719" i="1"/>
  <c r="BV711" i="1"/>
  <c r="BV707" i="1"/>
  <c r="BV703" i="1"/>
  <c r="BV695" i="1"/>
  <c r="BV691" i="1"/>
  <c r="BV683" i="1"/>
  <c r="BV679" i="1"/>
  <c r="BV675" i="1"/>
  <c r="BV667" i="1"/>
  <c r="BV663" i="1"/>
  <c r="BV655" i="1"/>
  <c r="BV651" i="1"/>
  <c r="BV643" i="1"/>
  <c r="BV639" i="1"/>
  <c r="BV631" i="1"/>
  <c r="BV627" i="1"/>
  <c r="BV619" i="1"/>
  <c r="BV615" i="1"/>
  <c r="BV607" i="1"/>
  <c r="BV599" i="1"/>
  <c r="BV595" i="1"/>
  <c r="BV587" i="1"/>
  <c r="BV583" i="1"/>
  <c r="BV575" i="1"/>
  <c r="BV567" i="1"/>
  <c r="BV551" i="1"/>
  <c r="BV798" i="1"/>
  <c r="BV794" i="1"/>
  <c r="BV790" i="1"/>
  <c r="BV786" i="1"/>
  <c r="BV782" i="1"/>
  <c r="BV778" i="1"/>
  <c r="BV774" i="1"/>
  <c r="BV770" i="1"/>
  <c r="BV766" i="1"/>
  <c r="BV762" i="1"/>
  <c r="BV758" i="1"/>
  <c r="BV754" i="1"/>
  <c r="BV750" i="1"/>
  <c r="BV746" i="1"/>
  <c r="BV742" i="1"/>
  <c r="BV738" i="1"/>
  <c r="BV734" i="1"/>
  <c r="BV730" i="1"/>
  <c r="BV726" i="1"/>
  <c r="BV722" i="1"/>
  <c r="BV718" i="1"/>
  <c r="BV714" i="1"/>
  <c r="BV710" i="1"/>
  <c r="BV706" i="1"/>
  <c r="BV702" i="1"/>
  <c r="BV698" i="1"/>
  <c r="BV694" i="1"/>
  <c r="BV690" i="1"/>
  <c r="BV686" i="1"/>
  <c r="BV682" i="1"/>
  <c r="BV678" i="1"/>
  <c r="BV674" i="1"/>
  <c r="BV670" i="1"/>
  <c r="BV666" i="1"/>
  <c r="BV662" i="1"/>
  <c r="BV658" i="1"/>
  <c r="BV654" i="1"/>
  <c r="BV650" i="1"/>
  <c r="BV646" i="1"/>
  <c r="BV642" i="1"/>
  <c r="BV638" i="1"/>
  <c r="BV634" i="1"/>
  <c r="BV630" i="1"/>
  <c r="BV626" i="1"/>
  <c r="BV622" i="1"/>
  <c r="BV618" i="1"/>
  <c r="BV614" i="1"/>
  <c r="BV610" i="1"/>
  <c r="BV606" i="1"/>
  <c r="BV602" i="1"/>
  <c r="BV598" i="1"/>
  <c r="BV594" i="1"/>
  <c r="BV590" i="1"/>
  <c r="BV586" i="1"/>
  <c r="BV582" i="1"/>
  <c r="BV578" i="1"/>
  <c r="BV574" i="1"/>
  <c r="BV570" i="1"/>
  <c r="BV566" i="1"/>
  <c r="BV562" i="1"/>
  <c r="BV558" i="1"/>
  <c r="BV554" i="1"/>
  <c r="BV550" i="1"/>
  <c r="BV546" i="1"/>
  <c r="BV542" i="1"/>
  <c r="BV538" i="1"/>
  <c r="BV534" i="1"/>
  <c r="BV530" i="1"/>
  <c r="BV526" i="1"/>
  <c r="BV522" i="1"/>
  <c r="BV518" i="1"/>
  <c r="BV514" i="1"/>
  <c r="BV510" i="1"/>
  <c r="BV506" i="1"/>
  <c r="BV502" i="1"/>
  <c r="BV498" i="1"/>
  <c r="BV494" i="1"/>
  <c r="BV490" i="1"/>
  <c r="BV486" i="1"/>
  <c r="BV482" i="1"/>
  <c r="BV478" i="1"/>
  <c r="BV474" i="1"/>
  <c r="BV470" i="1"/>
  <c r="BV466" i="1"/>
  <c r="BV462" i="1"/>
  <c r="BV458" i="1"/>
  <c r="BV454" i="1"/>
  <c r="BV450" i="1"/>
  <c r="BV446" i="1"/>
  <c r="BV442" i="1"/>
  <c r="BV438" i="1"/>
  <c r="BV434" i="1"/>
  <c r="BV430" i="1"/>
  <c r="BV426" i="1"/>
  <c r="BV422" i="1"/>
  <c r="BV418" i="1"/>
  <c r="BV414" i="1"/>
  <c r="BV410" i="1"/>
  <c r="BV406" i="1"/>
  <c r="BV402" i="1"/>
  <c r="BV398" i="1"/>
  <c r="BV394" i="1"/>
  <c r="BV390" i="1"/>
  <c r="BV386" i="1"/>
  <c r="BV382" i="1"/>
  <c r="BV378" i="1"/>
  <c r="BV374" i="1"/>
  <c r="BV370" i="1"/>
  <c r="BV366" i="1"/>
  <c r="BV362" i="1"/>
  <c r="BV358" i="1"/>
  <c r="BV354" i="1"/>
  <c r="BV350" i="1"/>
  <c r="BV346" i="1"/>
  <c r="BV342" i="1"/>
  <c r="BV797" i="1"/>
  <c r="BV781" i="1"/>
  <c r="BV757" i="1"/>
  <c r="BV741" i="1"/>
  <c r="BV725" i="1"/>
  <c r="BV697" i="1"/>
  <c r="BV673" i="1"/>
  <c r="BV657" i="1"/>
  <c r="BV629" i="1"/>
  <c r="BV605" i="1"/>
  <c r="BV585" i="1"/>
  <c r="BV561" i="1"/>
  <c r="BV537" i="1"/>
  <c r="BV525" i="1"/>
  <c r="BV513" i="1"/>
  <c r="BV505" i="1"/>
  <c r="BV489" i="1"/>
  <c r="BV481" i="1"/>
  <c r="BV465" i="1"/>
  <c r="BV457" i="1"/>
  <c r="BV445" i="1"/>
  <c r="BV433" i="1"/>
  <c r="BV425" i="1"/>
  <c r="BV413" i="1"/>
  <c r="BV405" i="1"/>
  <c r="BV393" i="1"/>
  <c r="BV385" i="1"/>
  <c r="BV377" i="1"/>
  <c r="BV365" i="1"/>
  <c r="BV349" i="1"/>
  <c r="CG798" i="1"/>
  <c r="CF781" i="1"/>
  <c r="V789" i="1"/>
  <c r="CF797" i="1"/>
  <c r="CG790" i="1"/>
  <c r="CF773" i="1"/>
  <c r="CG734" i="1"/>
  <c r="CF717" i="1"/>
  <c r="CG718" i="1"/>
  <c r="CF701" i="1"/>
  <c r="CG702" i="1"/>
  <c r="CF685" i="1"/>
  <c r="CG682" i="1"/>
  <c r="CF665" i="1"/>
  <c r="CG658" i="1"/>
  <c r="CF641" i="1"/>
  <c r="CG638" i="1"/>
  <c r="CF621" i="1"/>
  <c r="CG618" i="1"/>
  <c r="CF601" i="1"/>
  <c r="CG598" i="1"/>
  <c r="CF581" i="1"/>
  <c r="CG574" i="1"/>
  <c r="CF557" i="1"/>
  <c r="CG550" i="1"/>
  <c r="CF533" i="1"/>
  <c r="CG526" i="1"/>
  <c r="CF509" i="1"/>
  <c r="CG502" i="1"/>
  <c r="CF485" i="1"/>
  <c r="CG482" i="1"/>
  <c r="CF465" i="1"/>
  <c r="CF445" i="1"/>
  <c r="CG462" i="1"/>
  <c r="CG442" i="1"/>
  <c r="CF425" i="1"/>
  <c r="CG422" i="1"/>
  <c r="CF405" i="1"/>
  <c r="CG402" i="1"/>
  <c r="CF385" i="1"/>
  <c r="CG382" i="1"/>
  <c r="CF365" i="1"/>
  <c r="CF333" i="1"/>
  <c r="CG350" i="1"/>
  <c r="CG797" i="1"/>
  <c r="CF780" i="1"/>
  <c r="CG753" i="1"/>
  <c r="CF736" i="1"/>
  <c r="CG709" i="1"/>
  <c r="CF692" i="1"/>
  <c r="CG669" i="1"/>
  <c r="CF652" i="1"/>
  <c r="CG633" i="1"/>
  <c r="CF616" i="1"/>
  <c r="CG601" i="1"/>
  <c r="CF584" i="1"/>
  <c r="CG569" i="1"/>
  <c r="CF552" i="1"/>
  <c r="CG541" i="1"/>
  <c r="CF524" i="1"/>
  <c r="CG517" i="1"/>
  <c r="CF500" i="1"/>
  <c r="CG497" i="1"/>
  <c r="CF480" i="1"/>
  <c r="CG485" i="1"/>
  <c r="CF468" i="1"/>
  <c r="CG481" i="1"/>
  <c r="CF464" i="1"/>
  <c r="CF460" i="1"/>
  <c r="CG477" i="1"/>
  <c r="CF456" i="1"/>
  <c r="CG473" i="1"/>
  <c r="CF452" i="1"/>
  <c r="CG469" i="1"/>
  <c r="CF448" i="1"/>
  <c r="CG465" i="1"/>
  <c r="CF436" i="1"/>
  <c r="CG453" i="1"/>
  <c r="CF432" i="1"/>
  <c r="CG449" i="1"/>
  <c r="CF428" i="1"/>
  <c r="CG445" i="1"/>
  <c r="CF424" i="1"/>
  <c r="CG441" i="1"/>
  <c r="CF420" i="1"/>
  <c r="CG437" i="1"/>
  <c r="CF416" i="1"/>
  <c r="CG433" i="1"/>
  <c r="CF412" i="1"/>
  <c r="CG429" i="1"/>
  <c r="CF408" i="1"/>
  <c r="CG425" i="1"/>
  <c r="CF404" i="1"/>
  <c r="CG421" i="1"/>
  <c r="CF400" i="1"/>
  <c r="CG417" i="1"/>
  <c r="CF396" i="1"/>
  <c r="CG413" i="1"/>
  <c r="CF392" i="1"/>
  <c r="CG409" i="1"/>
  <c r="CF388" i="1"/>
  <c r="CG405" i="1"/>
  <c r="CF384" i="1"/>
  <c r="CG401" i="1"/>
  <c r="CF380" i="1"/>
  <c r="CG397" i="1"/>
  <c r="CF376" i="1"/>
  <c r="CG393" i="1"/>
  <c r="CF372" i="1"/>
  <c r="CG389" i="1"/>
  <c r="CF368" i="1"/>
  <c r="CG385" i="1"/>
  <c r="CF364" i="1"/>
  <c r="CG381" i="1"/>
  <c r="CF360" i="1"/>
  <c r="CG377" i="1"/>
  <c r="CF356" i="1"/>
  <c r="CG373" i="1"/>
  <c r="CF352" i="1"/>
  <c r="CG369" i="1"/>
  <c r="CF348" i="1"/>
  <c r="CG365" i="1"/>
  <c r="CF344" i="1"/>
  <c r="CG361" i="1"/>
  <c r="CF340" i="1"/>
  <c r="CG357" i="1"/>
  <c r="CF336" i="1"/>
  <c r="CG353" i="1"/>
  <c r="CF332" i="1"/>
  <c r="CG349" i="1"/>
  <c r="CF789" i="1"/>
  <c r="CG794" i="1"/>
  <c r="CF777" i="1"/>
  <c r="CG782" i="1"/>
  <c r="CF765" i="1"/>
  <c r="CG774" i="1"/>
  <c r="CF757" i="1"/>
  <c r="CG766" i="1"/>
  <c r="CF749" i="1"/>
  <c r="CG758" i="1"/>
  <c r="CF741" i="1"/>
  <c r="CG750" i="1"/>
  <c r="CF733" i="1"/>
  <c r="CG742" i="1"/>
  <c r="CF725" i="1"/>
  <c r="CG730" i="1"/>
  <c r="CF713" i="1"/>
  <c r="CG722" i="1"/>
  <c r="CF705" i="1"/>
  <c r="CG710" i="1"/>
  <c r="CF693" i="1"/>
  <c r="CG698" i="1"/>
  <c r="CF681" i="1"/>
  <c r="CG690" i="1"/>
  <c r="CF673" i="1"/>
  <c r="CG678" i="1"/>
  <c r="CF661" i="1"/>
  <c r="CG670" i="1"/>
  <c r="CF653" i="1"/>
  <c r="CG662" i="1"/>
  <c r="CF645" i="1"/>
  <c r="CG650" i="1"/>
  <c r="CF633" i="1"/>
  <c r="CG646" i="1"/>
  <c r="CF629" i="1"/>
  <c r="CG634" i="1"/>
  <c r="CF617" i="1"/>
  <c r="CG626" i="1"/>
  <c r="CF609" i="1"/>
  <c r="CG614" i="1"/>
  <c r="CF597" i="1"/>
  <c r="CG606" i="1"/>
  <c r="CF589" i="1"/>
  <c r="CG594" i="1"/>
  <c r="CF577" i="1"/>
  <c r="CG586" i="1"/>
  <c r="CF569" i="1"/>
  <c r="CG578" i="1"/>
  <c r="CF561" i="1"/>
  <c r="CG566" i="1"/>
  <c r="CF549" i="1"/>
  <c r="CG558" i="1"/>
  <c r="CF541" i="1"/>
  <c r="CG542" i="1"/>
  <c r="CF525" i="1"/>
  <c r="CG538" i="1"/>
  <c r="CF521" i="1"/>
  <c r="CG530" i="1"/>
  <c r="CF513" i="1"/>
  <c r="CG514" i="1"/>
  <c r="CF497" i="1"/>
  <c r="CG506" i="1"/>
  <c r="CF489" i="1"/>
  <c r="CG494" i="1"/>
  <c r="CF477" i="1"/>
  <c r="CG490" i="1"/>
  <c r="CF473" i="1"/>
  <c r="CF461" i="1"/>
  <c r="CG478" i="1"/>
  <c r="CF453" i="1"/>
  <c r="CG470" i="1"/>
  <c r="CG458" i="1"/>
  <c r="CF441" i="1"/>
  <c r="CG450" i="1"/>
  <c r="CF433" i="1"/>
  <c r="CG438" i="1"/>
  <c r="CF421" i="1"/>
  <c r="CG430" i="1"/>
  <c r="CF413" i="1"/>
  <c r="CG418" i="1"/>
  <c r="CF401" i="1"/>
  <c r="CG410" i="1"/>
  <c r="CF393" i="1"/>
  <c r="CG398" i="1"/>
  <c r="CF381" i="1"/>
  <c r="CG390" i="1"/>
  <c r="CF373" i="1"/>
  <c r="CG374" i="1"/>
  <c r="CF357" i="1"/>
  <c r="CG366" i="1"/>
  <c r="CF349" i="1"/>
  <c r="CG358" i="1"/>
  <c r="CF341" i="1"/>
  <c r="CF329" i="1"/>
  <c r="CG346" i="1"/>
  <c r="W792" i="1"/>
  <c r="CF800" i="1"/>
  <c r="W784" i="1"/>
  <c r="CF792" i="1"/>
  <c r="CF784" i="1"/>
  <c r="CF772" i="1"/>
  <c r="CG789" i="1"/>
  <c r="CG781" i="1"/>
  <c r="CF764" i="1"/>
  <c r="CF756" i="1"/>
  <c r="CG773" i="1"/>
  <c r="CF748" i="1"/>
  <c r="CG765" i="1"/>
  <c r="CG757" i="1"/>
  <c r="CF740" i="1"/>
  <c r="CG745" i="1"/>
  <c r="CF728" i="1"/>
  <c r="CG737" i="1"/>
  <c r="CF720" i="1"/>
  <c r="CG729" i="1"/>
  <c r="CF712" i="1"/>
  <c r="CG721" i="1"/>
  <c r="CF704" i="1"/>
  <c r="CG713" i="1"/>
  <c r="CF696" i="1"/>
  <c r="CG701" i="1"/>
  <c r="CF684" i="1"/>
  <c r="CG693" i="1"/>
  <c r="CF676" i="1"/>
  <c r="CG681" i="1"/>
  <c r="CF664" i="1"/>
  <c r="CG677" i="1"/>
  <c r="CF660" i="1"/>
  <c r="CG665" i="1"/>
  <c r="CF648" i="1"/>
  <c r="CG657" i="1"/>
  <c r="CF640" i="1"/>
  <c r="CG649" i="1"/>
  <c r="CF632" i="1"/>
  <c r="CG641" i="1"/>
  <c r="CF624" i="1"/>
  <c r="CG629" i="1"/>
  <c r="CF612" i="1"/>
  <c r="CG621" i="1"/>
  <c r="CF604" i="1"/>
  <c r="CG613" i="1"/>
  <c r="CF596" i="1"/>
  <c r="CG605" i="1"/>
  <c r="CF588" i="1"/>
  <c r="CG593" i="1"/>
  <c r="CF576" i="1"/>
  <c r="CG585" i="1"/>
  <c r="CF568" i="1"/>
  <c r="CG577" i="1"/>
  <c r="CF560" i="1"/>
  <c r="CG565" i="1"/>
  <c r="CF548" i="1"/>
  <c r="CG557" i="1"/>
  <c r="CF540" i="1"/>
  <c r="CG549" i="1"/>
  <c r="CF532" i="1"/>
  <c r="CG537" i="1"/>
  <c r="CF520" i="1"/>
  <c r="CG529" i="1"/>
  <c r="CF512" i="1"/>
  <c r="CG521" i="1"/>
  <c r="CF504" i="1"/>
  <c r="CG509" i="1"/>
  <c r="CF492" i="1"/>
  <c r="CG501" i="1"/>
  <c r="CF484" i="1"/>
  <c r="CG489" i="1"/>
  <c r="CF472" i="1"/>
  <c r="CF444" i="1"/>
  <c r="CG461" i="1"/>
  <c r="V791" i="1"/>
  <c r="CF799" i="1"/>
  <c r="V787" i="1"/>
  <c r="CF795" i="1"/>
  <c r="V783" i="1"/>
  <c r="CF791" i="1"/>
  <c r="CF787" i="1"/>
  <c r="CF783" i="1"/>
  <c r="CG800" i="1"/>
  <c r="CG796" i="1"/>
  <c r="CF779" i="1"/>
  <c r="CG792" i="1"/>
  <c r="CF775" i="1"/>
  <c r="CG788" i="1"/>
  <c r="CF771" i="1"/>
  <c r="CG784" i="1"/>
  <c r="CF767" i="1"/>
  <c r="CG780" i="1"/>
  <c r="CF763" i="1"/>
  <c r="CG776" i="1"/>
  <c r="CF759" i="1"/>
  <c r="CG772" i="1"/>
  <c r="CF755" i="1"/>
  <c r="CG768" i="1"/>
  <c r="CF751" i="1"/>
  <c r="CG764" i="1"/>
  <c r="CF747" i="1"/>
  <c r="CG760" i="1"/>
  <c r="CF743" i="1"/>
  <c r="CG756" i="1"/>
  <c r="CF739" i="1"/>
  <c r="CG752" i="1"/>
  <c r="CF735" i="1"/>
  <c r="CG748" i="1"/>
  <c r="CF731" i="1"/>
  <c r="CG744" i="1"/>
  <c r="CF727" i="1"/>
  <c r="CG740" i="1"/>
  <c r="CF723" i="1"/>
  <c r="CG736" i="1"/>
  <c r="CF719" i="1"/>
  <c r="CG732" i="1"/>
  <c r="CF715" i="1"/>
  <c r="CG728" i="1"/>
  <c r="CF711" i="1"/>
  <c r="CG724" i="1"/>
  <c r="CF707" i="1"/>
  <c r="CG720" i="1"/>
  <c r="CF703" i="1"/>
  <c r="CG716" i="1"/>
  <c r="CF699" i="1"/>
  <c r="CG712" i="1"/>
  <c r="CF695" i="1"/>
  <c r="CG708" i="1"/>
  <c r="CF691" i="1"/>
  <c r="CG704" i="1"/>
  <c r="CF687" i="1"/>
  <c r="CG700" i="1"/>
  <c r="CF683" i="1"/>
  <c r="CG696" i="1"/>
  <c r="CF679" i="1"/>
  <c r="CG692" i="1"/>
  <c r="CF675" i="1"/>
  <c r="CG688" i="1"/>
  <c r="CF671" i="1"/>
  <c r="CG684" i="1"/>
  <c r="CF667" i="1"/>
  <c r="CG680" i="1"/>
  <c r="CF663" i="1"/>
  <c r="CG676" i="1"/>
  <c r="CF659" i="1"/>
  <c r="CG672" i="1"/>
  <c r="CF655" i="1"/>
  <c r="CG668" i="1"/>
  <c r="CF651" i="1"/>
  <c r="CG664" i="1"/>
  <c r="CF647" i="1"/>
  <c r="CG660" i="1"/>
  <c r="CF643" i="1"/>
  <c r="CG656" i="1"/>
  <c r="CF639" i="1"/>
  <c r="CG652" i="1"/>
  <c r="CF635" i="1"/>
  <c r="CG648" i="1"/>
  <c r="CF631" i="1"/>
  <c r="CG644" i="1"/>
  <c r="CF627" i="1"/>
  <c r="CG640" i="1"/>
  <c r="CF623" i="1"/>
  <c r="CG636" i="1"/>
  <c r="CF619" i="1"/>
  <c r="CG632" i="1"/>
  <c r="CF615" i="1"/>
  <c r="CG628" i="1"/>
  <c r="CF611" i="1"/>
  <c r="CG624" i="1"/>
  <c r="CF607" i="1"/>
  <c r="CG620" i="1"/>
  <c r="CF603" i="1"/>
  <c r="CG616" i="1"/>
  <c r="CF599" i="1"/>
  <c r="CG612" i="1"/>
  <c r="CF595" i="1"/>
  <c r="CG608" i="1"/>
  <c r="CF591" i="1"/>
  <c r="CG604" i="1"/>
  <c r="CF587" i="1"/>
  <c r="CG600" i="1"/>
  <c r="CF583" i="1"/>
  <c r="CG596" i="1"/>
  <c r="CF579" i="1"/>
  <c r="CG592" i="1"/>
  <c r="CF575" i="1"/>
  <c r="CG588" i="1"/>
  <c r="CF571" i="1"/>
  <c r="CG584" i="1"/>
  <c r="CF567" i="1"/>
  <c r="CG580" i="1"/>
  <c r="CF563" i="1"/>
  <c r="CG576" i="1"/>
  <c r="CF559" i="1"/>
  <c r="CG572" i="1"/>
  <c r="CF555" i="1"/>
  <c r="CG568" i="1"/>
  <c r="CF551" i="1"/>
  <c r="CG564" i="1"/>
  <c r="CF547" i="1"/>
  <c r="CG560" i="1"/>
  <c r="CF543" i="1"/>
  <c r="CG556" i="1"/>
  <c r="CF539" i="1"/>
  <c r="CG552" i="1"/>
  <c r="CF535" i="1"/>
  <c r="CG548" i="1"/>
  <c r="CF531" i="1"/>
  <c r="CG544" i="1"/>
  <c r="CF527" i="1"/>
  <c r="CG540" i="1"/>
  <c r="CF523" i="1"/>
  <c r="CG536" i="1"/>
  <c r="CF519" i="1"/>
  <c r="CG532" i="1"/>
  <c r="CF515" i="1"/>
  <c r="CG528" i="1"/>
  <c r="CF511" i="1"/>
  <c r="CG524" i="1"/>
  <c r="CF507" i="1"/>
  <c r="CG520" i="1"/>
  <c r="CF503" i="1"/>
  <c r="CG516" i="1"/>
  <c r="CF499" i="1"/>
  <c r="CG512" i="1"/>
  <c r="CF495" i="1"/>
  <c r="CG508" i="1"/>
  <c r="CF491" i="1"/>
  <c r="CG504" i="1"/>
  <c r="CF487" i="1"/>
  <c r="CG500" i="1"/>
  <c r="CF483" i="1"/>
  <c r="CG496" i="1"/>
  <c r="CF479" i="1"/>
  <c r="CG492" i="1"/>
  <c r="CF475" i="1"/>
  <c r="CG488" i="1"/>
  <c r="CF471" i="1"/>
  <c r="CG484" i="1"/>
  <c r="CF467" i="1"/>
  <c r="CG480" i="1"/>
  <c r="CF463" i="1"/>
  <c r="CF459" i="1"/>
  <c r="CG476" i="1"/>
  <c r="CF455" i="1"/>
  <c r="CG472" i="1"/>
  <c r="CF451" i="1"/>
  <c r="CG468" i="1"/>
  <c r="CF447" i="1"/>
  <c r="CG464" i="1"/>
  <c r="CG460" i="1"/>
  <c r="CF443" i="1"/>
  <c r="CG456" i="1"/>
  <c r="CF439" i="1"/>
  <c r="CG452" i="1"/>
  <c r="CF435" i="1"/>
  <c r="CG448" i="1"/>
  <c r="CF431" i="1"/>
  <c r="CG444" i="1"/>
  <c r="CF427" i="1"/>
  <c r="CG440" i="1"/>
  <c r="CF423" i="1"/>
  <c r="CG436" i="1"/>
  <c r="CF419" i="1"/>
  <c r="CG432" i="1"/>
  <c r="CF415" i="1"/>
  <c r="CG428" i="1"/>
  <c r="CF411" i="1"/>
  <c r="CG424" i="1"/>
  <c r="CF407" i="1"/>
  <c r="CG420" i="1"/>
  <c r="CF403" i="1"/>
  <c r="CG416" i="1"/>
  <c r="CF399" i="1"/>
  <c r="CG412" i="1"/>
  <c r="CF395" i="1"/>
  <c r="CG408" i="1"/>
  <c r="CF391" i="1"/>
  <c r="CG404" i="1"/>
  <c r="CF387" i="1"/>
  <c r="CG400" i="1"/>
  <c r="CF383" i="1"/>
  <c r="CG396" i="1"/>
  <c r="CF379" i="1"/>
  <c r="CG392" i="1"/>
  <c r="CF375" i="1"/>
  <c r="CG388" i="1"/>
  <c r="CF371" i="1"/>
  <c r="CG384" i="1"/>
  <c r="CF367" i="1"/>
  <c r="CG380" i="1"/>
  <c r="CF363" i="1"/>
  <c r="CG376" i="1"/>
  <c r="CF359" i="1"/>
  <c r="CG372" i="1"/>
  <c r="CF355" i="1"/>
  <c r="CG368" i="1"/>
  <c r="CF351" i="1"/>
  <c r="CG364" i="1"/>
  <c r="CF347" i="1"/>
  <c r="CG360" i="1"/>
  <c r="CF343" i="1"/>
  <c r="CG356" i="1"/>
  <c r="CF339" i="1"/>
  <c r="CF335" i="1"/>
  <c r="CG352" i="1"/>
  <c r="CF331" i="1"/>
  <c r="CG348" i="1"/>
  <c r="V785" i="1"/>
  <c r="CF793" i="1"/>
  <c r="CF785" i="1"/>
  <c r="CG786" i="1"/>
  <c r="CF769" i="1"/>
  <c r="CG778" i="1"/>
  <c r="CF761" i="1"/>
  <c r="CG770" i="1"/>
  <c r="CF753" i="1"/>
  <c r="CG762" i="1"/>
  <c r="CF745" i="1"/>
  <c r="CG754" i="1"/>
  <c r="CF737" i="1"/>
  <c r="CG746" i="1"/>
  <c r="CF729" i="1"/>
  <c r="CG738" i="1"/>
  <c r="CF721" i="1"/>
  <c r="CG726" i="1"/>
  <c r="CF709" i="1"/>
  <c r="CG714" i="1"/>
  <c r="CF697" i="1"/>
  <c r="CG706" i="1"/>
  <c r="CF689" i="1"/>
  <c r="CG694" i="1"/>
  <c r="CF677" i="1"/>
  <c r="CG686" i="1"/>
  <c r="CF669" i="1"/>
  <c r="CG674" i="1"/>
  <c r="CF657" i="1"/>
  <c r="CG666" i="1"/>
  <c r="CF649" i="1"/>
  <c r="CG654" i="1"/>
  <c r="CF637" i="1"/>
  <c r="CG642" i="1"/>
  <c r="CF625" i="1"/>
  <c r="CG630" i="1"/>
  <c r="CF613" i="1"/>
  <c r="CG622" i="1"/>
  <c r="CF605" i="1"/>
  <c r="CG610" i="1"/>
  <c r="CF593" i="1"/>
  <c r="CG602" i="1"/>
  <c r="CF585" i="1"/>
  <c r="CG590" i="1"/>
  <c r="CF573" i="1"/>
  <c r="CG582" i="1"/>
  <c r="CF565" i="1"/>
  <c r="CG570" i="1"/>
  <c r="CF553" i="1"/>
  <c r="CG562" i="1"/>
  <c r="CF545" i="1"/>
  <c r="CG554" i="1"/>
  <c r="CF537" i="1"/>
  <c r="CG546" i="1"/>
  <c r="CF529" i="1"/>
  <c r="CG534" i="1"/>
  <c r="CF517" i="1"/>
  <c r="CG522" i="1"/>
  <c r="CF505" i="1"/>
  <c r="CG518" i="1"/>
  <c r="CF501" i="1"/>
  <c r="CG510" i="1"/>
  <c r="CF493" i="1"/>
  <c r="CG498" i="1"/>
  <c r="CF481" i="1"/>
  <c r="CG486" i="1"/>
  <c r="CF469" i="1"/>
  <c r="CF457" i="1"/>
  <c r="CG474" i="1"/>
  <c r="CF449" i="1"/>
  <c r="CG466" i="1"/>
  <c r="CG454" i="1"/>
  <c r="CF437" i="1"/>
  <c r="CG446" i="1"/>
  <c r="CF429" i="1"/>
  <c r="CG434" i="1"/>
  <c r="CF417" i="1"/>
  <c r="CG426" i="1"/>
  <c r="CF409" i="1"/>
  <c r="CG414" i="1"/>
  <c r="CF397" i="1"/>
  <c r="CG406" i="1"/>
  <c r="CF389" i="1"/>
  <c r="CG394" i="1"/>
  <c r="CF377" i="1"/>
  <c r="CG386" i="1"/>
  <c r="CF369" i="1"/>
  <c r="CG378" i="1"/>
  <c r="CF361" i="1"/>
  <c r="CG370" i="1"/>
  <c r="CF353" i="1"/>
  <c r="CG362" i="1"/>
  <c r="CF345" i="1"/>
  <c r="CG354" i="1"/>
  <c r="CF337" i="1"/>
  <c r="W788" i="1"/>
  <c r="CF796" i="1"/>
  <c r="CF788" i="1"/>
  <c r="CG793" i="1"/>
  <c r="CF776" i="1"/>
  <c r="CF768" i="1"/>
  <c r="CG785" i="1"/>
  <c r="CF760" i="1"/>
  <c r="CG777" i="1"/>
  <c r="CF752" i="1"/>
  <c r="CG769" i="1"/>
  <c r="CF744" i="1"/>
  <c r="CG761" i="1"/>
  <c r="CG749" i="1"/>
  <c r="CF732" i="1"/>
  <c r="CG741" i="1"/>
  <c r="CF724" i="1"/>
  <c r="CG733" i="1"/>
  <c r="CF716" i="1"/>
  <c r="CG725" i="1"/>
  <c r="CF708" i="1"/>
  <c r="CG717" i="1"/>
  <c r="CF700" i="1"/>
  <c r="CG705" i="1"/>
  <c r="CF688" i="1"/>
  <c r="CG697" i="1"/>
  <c r="CF680" i="1"/>
  <c r="CG689" i="1"/>
  <c r="CF672" i="1"/>
  <c r="CG685" i="1"/>
  <c r="CF668" i="1"/>
  <c r="CG673" i="1"/>
  <c r="CF656" i="1"/>
  <c r="CG661" i="1"/>
  <c r="CF644" i="1"/>
  <c r="CG653" i="1"/>
  <c r="CF636" i="1"/>
  <c r="CG645" i="1"/>
  <c r="CF628" i="1"/>
  <c r="CG637" i="1"/>
  <c r="CF620" i="1"/>
  <c r="CG625" i="1"/>
  <c r="CF608" i="1"/>
  <c r="CG617" i="1"/>
  <c r="CF600" i="1"/>
  <c r="CG609" i="1"/>
  <c r="CF592" i="1"/>
  <c r="CG597" i="1"/>
  <c r="CF580" i="1"/>
  <c r="CG589" i="1"/>
  <c r="CF572" i="1"/>
  <c r="CG581" i="1"/>
  <c r="CF564" i="1"/>
  <c r="CG573" i="1"/>
  <c r="CF556" i="1"/>
  <c r="CG561" i="1"/>
  <c r="CF544" i="1"/>
  <c r="CG553" i="1"/>
  <c r="CF536" i="1"/>
  <c r="CG545" i="1"/>
  <c r="CF528" i="1"/>
  <c r="CG533" i="1"/>
  <c r="CF516" i="1"/>
  <c r="CG525" i="1"/>
  <c r="CF508" i="1"/>
  <c r="CG513" i="1"/>
  <c r="CF496" i="1"/>
  <c r="CG505" i="1"/>
  <c r="CF488" i="1"/>
  <c r="CG493" i="1"/>
  <c r="CF476" i="1"/>
  <c r="CF440" i="1"/>
  <c r="CG457" i="1"/>
  <c r="W790" i="1"/>
  <c r="CF798" i="1"/>
  <c r="W786" i="1"/>
  <c r="CF794" i="1"/>
  <c r="W782" i="1"/>
  <c r="CF790" i="1"/>
  <c r="CF786" i="1"/>
  <c r="CG799" i="1"/>
  <c r="CF782" i="1"/>
  <c r="CF778" i="1"/>
  <c r="CG795" i="1"/>
  <c r="CF774" i="1"/>
  <c r="CG791" i="1"/>
  <c r="CG787" i="1"/>
  <c r="CF770" i="1"/>
  <c r="CF766" i="1"/>
  <c r="CG783" i="1"/>
  <c r="CF762" i="1"/>
  <c r="CG779" i="1"/>
  <c r="CF758" i="1"/>
  <c r="CG775" i="1"/>
  <c r="CF754" i="1"/>
  <c r="CG771" i="1"/>
  <c r="CF750" i="1"/>
  <c r="CG767" i="1"/>
  <c r="CF746" i="1"/>
  <c r="CG763" i="1"/>
  <c r="CF742" i="1"/>
  <c r="CG759" i="1"/>
  <c r="CG755" i="1"/>
  <c r="CF738" i="1"/>
  <c r="CG751" i="1"/>
  <c r="CF734" i="1"/>
  <c r="CG747" i="1"/>
  <c r="CF730" i="1"/>
  <c r="CG743" i="1"/>
  <c r="CF726" i="1"/>
  <c r="CG739" i="1"/>
  <c r="CF722" i="1"/>
  <c r="CG735" i="1"/>
  <c r="CF718" i="1"/>
  <c r="CG731" i="1"/>
  <c r="CF714" i="1"/>
  <c r="CG727" i="1"/>
  <c r="CF710" i="1"/>
  <c r="CG723" i="1"/>
  <c r="CF706" i="1"/>
  <c r="CG719" i="1"/>
  <c r="CF702" i="1"/>
  <c r="CG715" i="1"/>
  <c r="CF698" i="1"/>
  <c r="CG711" i="1"/>
  <c r="CF694" i="1"/>
  <c r="CG707" i="1"/>
  <c r="CF690" i="1"/>
  <c r="CG703" i="1"/>
  <c r="CF686" i="1"/>
  <c r="CG699" i="1"/>
  <c r="CF682" i="1"/>
  <c r="CG695" i="1"/>
  <c r="CF678" i="1"/>
  <c r="CG691" i="1"/>
  <c r="CF674" i="1"/>
  <c r="CG687" i="1"/>
  <c r="CF670" i="1"/>
  <c r="CG683" i="1"/>
  <c r="CF666" i="1"/>
  <c r="CG679" i="1"/>
  <c r="CF662" i="1"/>
  <c r="CG675" i="1"/>
  <c r="CF658" i="1"/>
  <c r="CG671" i="1"/>
  <c r="CF654" i="1"/>
  <c r="CG667" i="1"/>
  <c r="CF650" i="1"/>
  <c r="CG663" i="1"/>
  <c r="CF646" i="1"/>
  <c r="CG659" i="1"/>
  <c r="CF642" i="1"/>
  <c r="CG655" i="1"/>
  <c r="CF638" i="1"/>
  <c r="CG651" i="1"/>
  <c r="CF634" i="1"/>
  <c r="CG647" i="1"/>
  <c r="CF630" i="1"/>
  <c r="CG643" i="1"/>
  <c r="CF626" i="1"/>
  <c r="CG639" i="1"/>
  <c r="CF622" i="1"/>
  <c r="CG635" i="1"/>
  <c r="CF618" i="1"/>
  <c r="CG631" i="1"/>
  <c r="CF614" i="1"/>
  <c r="CG627" i="1"/>
  <c r="CF610" i="1"/>
  <c r="CG623" i="1"/>
  <c r="CF606" i="1"/>
  <c r="CG619" i="1"/>
  <c r="CF602" i="1"/>
  <c r="CG615" i="1"/>
  <c r="CF598" i="1"/>
  <c r="CG611" i="1"/>
  <c r="CF594" i="1"/>
  <c r="CG607" i="1"/>
  <c r="CF590" i="1"/>
  <c r="CG603" i="1"/>
  <c r="CF586" i="1"/>
  <c r="CG599" i="1"/>
  <c r="CF582" i="1"/>
  <c r="CG595" i="1"/>
  <c r="CF578" i="1"/>
  <c r="CG591" i="1"/>
  <c r="CF574" i="1"/>
  <c r="CG587" i="1"/>
  <c r="CF570" i="1"/>
  <c r="CG583" i="1"/>
  <c r="CF566" i="1"/>
  <c r="CG579" i="1"/>
  <c r="CF562" i="1"/>
  <c r="CG575" i="1"/>
  <c r="CF558" i="1"/>
  <c r="CG571" i="1"/>
  <c r="CF554" i="1"/>
  <c r="CG567" i="1"/>
  <c r="CF550" i="1"/>
  <c r="CG563" i="1"/>
  <c r="CF546" i="1"/>
  <c r="CG559" i="1"/>
  <c r="CF542" i="1"/>
  <c r="CG555" i="1"/>
  <c r="CF538" i="1"/>
  <c r="CG551" i="1"/>
  <c r="CF534" i="1"/>
  <c r="CG547" i="1"/>
  <c r="CF530" i="1"/>
  <c r="CG543" i="1"/>
  <c r="CF526" i="1"/>
  <c r="CG539" i="1"/>
  <c r="CF522" i="1"/>
  <c r="CG535" i="1"/>
  <c r="CF518" i="1"/>
  <c r="CG531" i="1"/>
  <c r="CF514" i="1"/>
  <c r="CG527" i="1"/>
  <c r="CF510" i="1"/>
  <c r="CG523" i="1"/>
  <c r="CF506" i="1"/>
  <c r="CG519" i="1"/>
  <c r="CF502" i="1"/>
  <c r="CG515" i="1"/>
  <c r="CF498" i="1"/>
  <c r="CG511" i="1"/>
  <c r="CF494" i="1"/>
  <c r="CG507" i="1"/>
  <c r="CF490" i="1"/>
  <c r="CG503" i="1"/>
  <c r="CF486" i="1"/>
  <c r="CG499" i="1"/>
  <c r="CF482" i="1"/>
  <c r="CG495" i="1"/>
  <c r="CF478" i="1"/>
  <c r="CG491" i="1"/>
  <c r="CF474" i="1"/>
  <c r="CG487" i="1"/>
  <c r="CF470" i="1"/>
  <c r="CG483" i="1"/>
  <c r="CF466" i="1"/>
  <c r="CG479" i="1"/>
  <c r="CF462" i="1"/>
  <c r="CF458" i="1"/>
  <c r="CG475" i="1"/>
  <c r="CF454" i="1"/>
  <c r="CG471" i="1"/>
  <c r="CF450" i="1"/>
  <c r="CG467" i="1"/>
  <c r="CF446" i="1"/>
  <c r="CG463" i="1"/>
  <c r="CF442" i="1"/>
  <c r="CG459" i="1"/>
  <c r="CF438" i="1"/>
  <c r="CG455" i="1"/>
  <c r="CF434" i="1"/>
  <c r="CG451" i="1"/>
  <c r="CF430" i="1"/>
  <c r="CG447" i="1"/>
  <c r="CF426" i="1"/>
  <c r="CG443" i="1"/>
  <c r="CF422" i="1"/>
  <c r="CG439" i="1"/>
  <c r="CF418" i="1"/>
  <c r="CG435" i="1"/>
  <c r="CF414" i="1"/>
  <c r="CG431" i="1"/>
  <c r="CF410" i="1"/>
  <c r="CG427" i="1"/>
  <c r="CF406" i="1"/>
  <c r="CG423" i="1"/>
  <c r="CF402" i="1"/>
  <c r="CG419" i="1"/>
  <c r="CF398" i="1"/>
  <c r="CG415" i="1"/>
  <c r="CF394" i="1"/>
  <c r="CG411" i="1"/>
  <c r="CF390" i="1"/>
  <c r="CG407" i="1"/>
  <c r="CF386" i="1"/>
  <c r="CG403" i="1"/>
  <c r="CF382" i="1"/>
  <c r="CG399" i="1"/>
  <c r="CF378" i="1"/>
  <c r="CG395" i="1"/>
  <c r="CF374" i="1"/>
  <c r="CG391" i="1"/>
  <c r="CF370" i="1"/>
  <c r="CG387" i="1"/>
  <c r="CF366" i="1"/>
  <c r="CG383" i="1"/>
  <c r="CF362" i="1"/>
  <c r="CG379" i="1"/>
  <c r="CF358" i="1"/>
  <c r="CG375" i="1"/>
  <c r="CF354" i="1"/>
  <c r="CG371" i="1"/>
  <c r="CF350" i="1"/>
  <c r="CG367" i="1"/>
  <c r="CF346" i="1"/>
  <c r="CG363" i="1"/>
  <c r="CF342" i="1"/>
  <c r="CG359" i="1"/>
  <c r="CF338" i="1"/>
  <c r="CG355" i="1"/>
  <c r="CF334" i="1"/>
  <c r="CG351" i="1"/>
  <c r="CF330" i="1"/>
  <c r="CG347" i="1"/>
  <c r="BI704" i="1"/>
  <c r="BI703" i="1"/>
  <c r="BI702" i="1"/>
  <c r="BG739" i="1"/>
  <c r="BF704" i="1"/>
  <c r="BF781" i="1"/>
  <c r="BG763" i="1"/>
  <c r="BF744" i="1"/>
  <c r="BG741" i="1"/>
  <c r="BF715" i="1"/>
  <c r="BF712" i="1"/>
  <c r="BG709" i="1"/>
  <c r="BG791" i="1"/>
  <c r="BF789" i="1"/>
  <c r="BF786" i="1"/>
  <c r="BG775" i="1"/>
  <c r="BF773" i="1"/>
  <c r="BF770" i="1"/>
  <c r="BG767" i="1"/>
  <c r="BF765" i="1"/>
  <c r="BF732" i="1"/>
  <c r="BF729" i="1"/>
  <c r="BG719" i="1"/>
  <c r="BF717" i="1"/>
  <c r="BG795" i="1"/>
  <c r="BF790" i="1"/>
  <c r="BG779" i="1"/>
  <c r="BF774" i="1"/>
  <c r="BF766" i="1"/>
  <c r="BF761" i="1"/>
  <c r="BF750" i="1"/>
  <c r="BF736" i="1"/>
  <c r="BG733" i="1"/>
  <c r="BF718" i="1"/>
  <c r="V777" i="1"/>
  <c r="AI796" i="1"/>
  <c r="V769" i="1"/>
  <c r="AI788" i="1"/>
  <c r="V757" i="1"/>
  <c r="AI776" i="1"/>
  <c r="V749" i="1"/>
  <c r="AI768" i="1"/>
  <c r="V737" i="1"/>
  <c r="AI756" i="1"/>
  <c r="V725" i="1"/>
  <c r="AI744" i="1"/>
  <c r="V713" i="1"/>
  <c r="AI732" i="1"/>
  <c r="V701" i="1"/>
  <c r="AI720" i="1"/>
  <c r="V693" i="1"/>
  <c r="AI712" i="1"/>
  <c r="V681" i="1"/>
  <c r="AI700" i="1"/>
  <c r="V669" i="1"/>
  <c r="AI688" i="1"/>
  <c r="V661" i="1"/>
  <c r="AI680" i="1"/>
  <c r="V649" i="1"/>
  <c r="AI668" i="1"/>
  <c r="V637" i="1"/>
  <c r="AI656" i="1"/>
  <c r="V625" i="1"/>
  <c r="AI644" i="1"/>
  <c r="V617" i="1"/>
  <c r="AI636" i="1"/>
  <c r="V605" i="1"/>
  <c r="AI624" i="1"/>
  <c r="V593" i="1"/>
  <c r="AI612" i="1"/>
  <c r="V581" i="1"/>
  <c r="AI600" i="1"/>
  <c r="V573" i="1"/>
  <c r="AI592" i="1"/>
  <c r="V561" i="1"/>
  <c r="AI580" i="1"/>
  <c r="V549" i="1"/>
  <c r="AI568" i="1"/>
  <c r="V537" i="1"/>
  <c r="AI556" i="1"/>
  <c r="V525" i="1"/>
  <c r="AI544" i="1"/>
  <c r="V517" i="1"/>
  <c r="AI536" i="1"/>
  <c r="V505" i="1"/>
  <c r="AI524" i="1"/>
  <c r="V493" i="1"/>
  <c r="AI512" i="1"/>
  <c r="V481" i="1"/>
  <c r="AI500" i="1"/>
  <c r="V473" i="1"/>
  <c r="AI492" i="1"/>
  <c r="V461" i="1"/>
  <c r="AI480" i="1"/>
  <c r="V449" i="1"/>
  <c r="AI468" i="1"/>
  <c r="W437" i="1"/>
  <c r="AI456" i="1"/>
  <c r="AI444" i="1"/>
  <c r="AI440" i="1"/>
  <c r="AI424" i="1"/>
  <c r="AI412" i="1"/>
  <c r="AI400" i="1"/>
  <c r="AI392" i="1"/>
  <c r="AI380" i="1"/>
  <c r="AI364" i="1"/>
  <c r="AI356" i="1"/>
  <c r="AI344" i="1"/>
  <c r="W764" i="1"/>
  <c r="AI783" i="1"/>
  <c r="W744" i="1"/>
  <c r="AI763" i="1"/>
  <c r="W720" i="1"/>
  <c r="AI739" i="1"/>
  <c r="W700" i="1"/>
  <c r="AI719" i="1"/>
  <c r="W680" i="1"/>
  <c r="AI699" i="1"/>
  <c r="W664" i="1"/>
  <c r="AI683" i="1"/>
  <c r="W644" i="1"/>
  <c r="AI663" i="1"/>
  <c r="W624" i="1"/>
  <c r="AI643" i="1"/>
  <c r="W604" i="1"/>
  <c r="AI623" i="1"/>
  <c r="W584" i="1"/>
  <c r="AI603" i="1"/>
  <c r="W564" i="1"/>
  <c r="AI583" i="1"/>
  <c r="W552" i="1"/>
  <c r="AI571" i="1"/>
  <c r="W540" i="1"/>
  <c r="AI559" i="1"/>
  <c r="W536" i="1"/>
  <c r="AI555" i="1"/>
  <c r="W532" i="1"/>
  <c r="AI551" i="1"/>
  <c r="W528" i="1"/>
  <c r="AI547" i="1"/>
  <c r="W516" i="1"/>
  <c r="AI535" i="1"/>
  <c r="W512" i="1"/>
  <c r="AI531" i="1"/>
  <c r="W508" i="1"/>
  <c r="AI527" i="1"/>
  <c r="W504" i="1"/>
  <c r="AI523" i="1"/>
  <c r="W500" i="1"/>
  <c r="AI519" i="1"/>
  <c r="W496" i="1"/>
  <c r="AI515" i="1"/>
  <c r="W492" i="1"/>
  <c r="AI511" i="1"/>
  <c r="W488" i="1"/>
  <c r="AI507" i="1"/>
  <c r="W484" i="1"/>
  <c r="AI503" i="1"/>
  <c r="W480" i="1"/>
  <c r="AI499" i="1"/>
  <c r="W476" i="1"/>
  <c r="AI495" i="1"/>
  <c r="W472" i="1"/>
  <c r="AI491" i="1"/>
  <c r="W468" i="1"/>
  <c r="AI487" i="1"/>
  <c r="W464" i="1"/>
  <c r="AI483" i="1"/>
  <c r="AI479" i="1"/>
  <c r="AI475" i="1"/>
  <c r="AI471" i="1"/>
  <c r="AI467" i="1"/>
  <c r="AI463" i="1"/>
  <c r="AI459" i="1"/>
  <c r="AI455" i="1"/>
  <c r="AI451" i="1"/>
  <c r="AI447" i="1"/>
  <c r="AI443" i="1"/>
  <c r="AI439" i="1"/>
  <c r="AI435" i="1"/>
  <c r="AI431" i="1"/>
  <c r="AI427" i="1"/>
  <c r="AI423" i="1"/>
  <c r="AI419" i="1"/>
  <c r="AI415" i="1"/>
  <c r="AI411" i="1"/>
  <c r="AI407" i="1"/>
  <c r="AI403" i="1"/>
  <c r="AI399" i="1"/>
  <c r="AI395" i="1"/>
  <c r="AI391" i="1"/>
  <c r="AI387" i="1"/>
  <c r="AI383" i="1"/>
  <c r="AI379" i="1"/>
  <c r="AI375" i="1"/>
  <c r="AI371" i="1"/>
  <c r="AI367" i="1"/>
  <c r="AI363" i="1"/>
  <c r="AI359" i="1"/>
  <c r="AI355" i="1"/>
  <c r="AI351" i="1"/>
  <c r="AI347" i="1"/>
  <c r="AI343" i="1"/>
  <c r="V781" i="1"/>
  <c r="AI800" i="1"/>
  <c r="V761" i="1"/>
  <c r="AI780" i="1"/>
  <c r="V745" i="1"/>
  <c r="AI764" i="1"/>
  <c r="V733" i="1"/>
  <c r="AI752" i="1"/>
  <c r="V721" i="1"/>
  <c r="AI740" i="1"/>
  <c r="V705" i="1"/>
  <c r="AI724" i="1"/>
  <c r="V689" i="1"/>
  <c r="AI708" i="1"/>
  <c r="V673" i="1"/>
  <c r="AI692" i="1"/>
  <c r="V657" i="1"/>
  <c r="AI676" i="1"/>
  <c r="V641" i="1"/>
  <c r="AI660" i="1"/>
  <c r="V629" i="1"/>
  <c r="AI648" i="1"/>
  <c r="V613" i="1"/>
  <c r="AI632" i="1"/>
  <c r="V601" i="1"/>
  <c r="AI620" i="1"/>
  <c r="V585" i="1"/>
  <c r="AI604" i="1"/>
  <c r="V569" i="1"/>
  <c r="AI588" i="1"/>
  <c r="V557" i="1"/>
  <c r="AI576" i="1"/>
  <c r="V545" i="1"/>
  <c r="AI564" i="1"/>
  <c r="V529" i="1"/>
  <c r="AI548" i="1"/>
  <c r="V513" i="1"/>
  <c r="AI532" i="1"/>
  <c r="V501" i="1"/>
  <c r="AI520" i="1"/>
  <c r="V485" i="1"/>
  <c r="AI504" i="1"/>
  <c r="V469" i="1"/>
  <c r="AI488" i="1"/>
  <c r="V457" i="1"/>
  <c r="AI476" i="1"/>
  <c r="W445" i="1"/>
  <c r="AI464" i="1"/>
  <c r="AI452" i="1"/>
  <c r="AI432" i="1"/>
  <c r="AI420" i="1"/>
  <c r="AI408" i="1"/>
  <c r="AI396" i="1"/>
  <c r="AI384" i="1"/>
  <c r="AI372" i="1"/>
  <c r="AI360" i="1"/>
  <c r="AI348" i="1"/>
  <c r="W780" i="1"/>
  <c r="AI799" i="1"/>
  <c r="W772" i="1"/>
  <c r="AI791" i="1"/>
  <c r="W760" i="1"/>
  <c r="AI779" i="1"/>
  <c r="W752" i="1"/>
  <c r="AI771" i="1"/>
  <c r="W740" i="1"/>
  <c r="AI759" i="1"/>
  <c r="W732" i="1"/>
  <c r="AI751" i="1"/>
  <c r="W724" i="1"/>
  <c r="AI743" i="1"/>
  <c r="W712" i="1"/>
  <c r="AI731" i="1"/>
  <c r="W704" i="1"/>
  <c r="AI723" i="1"/>
  <c r="W692" i="1"/>
  <c r="AI711" i="1"/>
  <c r="W684" i="1"/>
  <c r="AI703" i="1"/>
  <c r="W672" i="1"/>
  <c r="AI691" i="1"/>
  <c r="W656" i="1"/>
  <c r="AI675" i="1"/>
  <c r="W648" i="1"/>
  <c r="AI667" i="1"/>
  <c r="W636" i="1"/>
  <c r="AI655" i="1"/>
  <c r="W628" i="1"/>
  <c r="AI647" i="1"/>
  <c r="W616" i="1"/>
  <c r="AI635" i="1"/>
  <c r="W608" i="1"/>
  <c r="AI627" i="1"/>
  <c r="W596" i="1"/>
  <c r="AI615" i="1"/>
  <c r="W588" i="1"/>
  <c r="AI607" i="1"/>
  <c r="W576" i="1"/>
  <c r="AI595" i="1"/>
  <c r="W568" i="1"/>
  <c r="AI587" i="1"/>
  <c r="W556" i="1"/>
  <c r="AI575" i="1"/>
  <c r="W548" i="1"/>
  <c r="AI567" i="1"/>
  <c r="W520" i="1"/>
  <c r="AI539" i="1"/>
  <c r="V779" i="1"/>
  <c r="AI798" i="1"/>
  <c r="V775" i="1"/>
  <c r="AI794" i="1"/>
  <c r="V771" i="1"/>
  <c r="AI790" i="1"/>
  <c r="V767" i="1"/>
  <c r="AI786" i="1"/>
  <c r="V763" i="1"/>
  <c r="AI782" i="1"/>
  <c r="V759" i="1"/>
  <c r="AI778" i="1"/>
  <c r="V755" i="1"/>
  <c r="AI774" i="1"/>
  <c r="V751" i="1"/>
  <c r="AI770" i="1"/>
  <c r="V747" i="1"/>
  <c r="AI766" i="1"/>
  <c r="V743" i="1"/>
  <c r="AI762" i="1"/>
  <c r="V739" i="1"/>
  <c r="AI758" i="1"/>
  <c r="V735" i="1"/>
  <c r="AI754" i="1"/>
  <c r="V731" i="1"/>
  <c r="AI750" i="1"/>
  <c r="V727" i="1"/>
  <c r="AI746" i="1"/>
  <c r="V723" i="1"/>
  <c r="AI742" i="1"/>
  <c r="V719" i="1"/>
  <c r="AI738" i="1"/>
  <c r="V715" i="1"/>
  <c r="AI734" i="1"/>
  <c r="V711" i="1"/>
  <c r="AI730" i="1"/>
  <c r="V707" i="1"/>
  <c r="AI726" i="1"/>
  <c r="V703" i="1"/>
  <c r="AI722" i="1"/>
  <c r="V699" i="1"/>
  <c r="AI718" i="1"/>
  <c r="V695" i="1"/>
  <c r="AI714" i="1"/>
  <c r="V691" i="1"/>
  <c r="AI710" i="1"/>
  <c r="V687" i="1"/>
  <c r="AI706" i="1"/>
  <c r="V683" i="1"/>
  <c r="AI702" i="1"/>
  <c r="V679" i="1"/>
  <c r="AI698" i="1"/>
  <c r="V675" i="1"/>
  <c r="AI694" i="1"/>
  <c r="V671" i="1"/>
  <c r="AI690" i="1"/>
  <c r="V667" i="1"/>
  <c r="AI686" i="1"/>
  <c r="V663" i="1"/>
  <c r="AI682" i="1"/>
  <c r="V659" i="1"/>
  <c r="AI678" i="1"/>
  <c r="V655" i="1"/>
  <c r="AI674" i="1"/>
  <c r="V651" i="1"/>
  <c r="AI670" i="1"/>
  <c r="V647" i="1"/>
  <c r="AI666" i="1"/>
  <c r="V643" i="1"/>
  <c r="AI662" i="1"/>
  <c r="V639" i="1"/>
  <c r="AI658" i="1"/>
  <c r="V635" i="1"/>
  <c r="AI654" i="1"/>
  <c r="V631" i="1"/>
  <c r="AI650" i="1"/>
  <c r="V627" i="1"/>
  <c r="AI646" i="1"/>
  <c r="V623" i="1"/>
  <c r="AI642" i="1"/>
  <c r="V619" i="1"/>
  <c r="AI638" i="1"/>
  <c r="V615" i="1"/>
  <c r="AI634" i="1"/>
  <c r="V611" i="1"/>
  <c r="AI630" i="1"/>
  <c r="V607" i="1"/>
  <c r="AI626" i="1"/>
  <c r="V603" i="1"/>
  <c r="AI622" i="1"/>
  <c r="V599" i="1"/>
  <c r="AI618" i="1"/>
  <c r="V595" i="1"/>
  <c r="AI614" i="1"/>
  <c r="V591" i="1"/>
  <c r="AI610" i="1"/>
  <c r="V587" i="1"/>
  <c r="AI606" i="1"/>
  <c r="V583" i="1"/>
  <c r="AI602" i="1"/>
  <c r="V579" i="1"/>
  <c r="AI598" i="1"/>
  <c r="V575" i="1"/>
  <c r="AI594" i="1"/>
  <c r="V571" i="1"/>
  <c r="AI590" i="1"/>
  <c r="V567" i="1"/>
  <c r="AI586" i="1"/>
  <c r="V563" i="1"/>
  <c r="AI582" i="1"/>
  <c r="V559" i="1"/>
  <c r="AI578" i="1"/>
  <c r="V555" i="1"/>
  <c r="AI574" i="1"/>
  <c r="V551" i="1"/>
  <c r="AI570" i="1"/>
  <c r="V547" i="1"/>
  <c r="AI566" i="1"/>
  <c r="V543" i="1"/>
  <c r="AI562" i="1"/>
  <c r="V539" i="1"/>
  <c r="AI558" i="1"/>
  <c r="V535" i="1"/>
  <c r="AI554" i="1"/>
  <c r="V531" i="1"/>
  <c r="AI550" i="1"/>
  <c r="V527" i="1"/>
  <c r="AI546" i="1"/>
  <c r="V523" i="1"/>
  <c r="AI542" i="1"/>
  <c r="V519" i="1"/>
  <c r="AI538" i="1"/>
  <c r="V515" i="1"/>
  <c r="AI534" i="1"/>
  <c r="V511" i="1"/>
  <c r="AI530" i="1"/>
  <c r="V507" i="1"/>
  <c r="AI526" i="1"/>
  <c r="V503" i="1"/>
  <c r="AI522" i="1"/>
  <c r="V499" i="1"/>
  <c r="AI518" i="1"/>
  <c r="V495" i="1"/>
  <c r="AI514" i="1"/>
  <c r="V491" i="1"/>
  <c r="AI510" i="1"/>
  <c r="V487" i="1"/>
  <c r="AI506" i="1"/>
  <c r="V483" i="1"/>
  <c r="AI502" i="1"/>
  <c r="V479" i="1"/>
  <c r="AI498" i="1"/>
  <c r="V475" i="1"/>
  <c r="AI494" i="1"/>
  <c r="V471" i="1"/>
  <c r="AI490" i="1"/>
  <c r="V467" i="1"/>
  <c r="AI486" i="1"/>
  <c r="V463" i="1"/>
  <c r="AI482" i="1"/>
  <c r="V459" i="1"/>
  <c r="AI478" i="1"/>
  <c r="V455" i="1"/>
  <c r="AI474" i="1"/>
  <c r="V451" i="1"/>
  <c r="AI470" i="1"/>
  <c r="V447" i="1"/>
  <c r="AI466" i="1"/>
  <c r="V443" i="1"/>
  <c r="AI462" i="1"/>
  <c r="W439" i="1"/>
  <c r="AI458" i="1"/>
  <c r="AI454" i="1"/>
  <c r="AI450" i="1"/>
  <c r="AI446" i="1"/>
  <c r="AI442" i="1"/>
  <c r="AI438" i="1"/>
  <c r="AI434" i="1"/>
  <c r="AI430" i="1"/>
  <c r="AI426" i="1"/>
  <c r="AI422" i="1"/>
  <c r="AI418" i="1"/>
  <c r="AI414" i="1"/>
  <c r="AI410" i="1"/>
  <c r="AI406" i="1"/>
  <c r="AI402" i="1"/>
  <c r="AI398" i="1"/>
  <c r="AI394" i="1"/>
  <c r="AI390" i="1"/>
  <c r="AI386" i="1"/>
  <c r="AI382" i="1"/>
  <c r="AI378" i="1"/>
  <c r="AI374" i="1"/>
  <c r="AI370" i="1"/>
  <c r="AI366" i="1"/>
  <c r="AI362" i="1"/>
  <c r="AI358" i="1"/>
  <c r="AI354" i="1"/>
  <c r="AI350" i="1"/>
  <c r="AI346" i="1"/>
  <c r="AI342" i="1"/>
  <c r="BG783" i="1"/>
  <c r="BG751" i="1"/>
  <c r="BG747" i="1"/>
  <c r="BG745" i="1"/>
  <c r="BF724" i="1"/>
  <c r="BF722" i="1"/>
  <c r="V773" i="1"/>
  <c r="AI792" i="1"/>
  <c r="V765" i="1"/>
  <c r="AI784" i="1"/>
  <c r="V753" i="1"/>
  <c r="AI772" i="1"/>
  <c r="V741" i="1"/>
  <c r="AI760" i="1"/>
  <c r="V729" i="1"/>
  <c r="AI748" i="1"/>
  <c r="V717" i="1"/>
  <c r="AI736" i="1"/>
  <c r="V709" i="1"/>
  <c r="AI728" i="1"/>
  <c r="V697" i="1"/>
  <c r="AI716" i="1"/>
  <c r="V685" i="1"/>
  <c r="AI704" i="1"/>
  <c r="V677" i="1"/>
  <c r="AI696" i="1"/>
  <c r="V665" i="1"/>
  <c r="AI684" i="1"/>
  <c r="V653" i="1"/>
  <c r="AI672" i="1"/>
  <c r="V645" i="1"/>
  <c r="AI664" i="1"/>
  <c r="V633" i="1"/>
  <c r="AI652" i="1"/>
  <c r="V621" i="1"/>
  <c r="AI640" i="1"/>
  <c r="V609" i="1"/>
  <c r="AI628" i="1"/>
  <c r="V597" i="1"/>
  <c r="AI616" i="1"/>
  <c r="V589" i="1"/>
  <c r="AI608" i="1"/>
  <c r="V577" i="1"/>
  <c r="AI596" i="1"/>
  <c r="V565" i="1"/>
  <c r="AI584" i="1"/>
  <c r="V553" i="1"/>
  <c r="AI572" i="1"/>
  <c r="V541" i="1"/>
  <c r="AI560" i="1"/>
  <c r="V533" i="1"/>
  <c r="AI552" i="1"/>
  <c r="V521" i="1"/>
  <c r="AI540" i="1"/>
  <c r="V509" i="1"/>
  <c r="AI528" i="1"/>
  <c r="V497" i="1"/>
  <c r="AI516" i="1"/>
  <c r="V489" i="1"/>
  <c r="AI508" i="1"/>
  <c r="V477" i="1"/>
  <c r="AI496" i="1"/>
  <c r="V465" i="1"/>
  <c r="AI484" i="1"/>
  <c r="W453" i="1"/>
  <c r="AI472" i="1"/>
  <c r="W441" i="1"/>
  <c r="AI460" i="1"/>
  <c r="AI448" i="1"/>
  <c r="AI436" i="1"/>
  <c r="AI428" i="1"/>
  <c r="AI416" i="1"/>
  <c r="AI404" i="1"/>
  <c r="AI388" i="1"/>
  <c r="AI376" i="1"/>
  <c r="AI368" i="1"/>
  <c r="AI352" i="1"/>
  <c r="AI340" i="1"/>
  <c r="W776" i="1"/>
  <c r="AI795" i="1"/>
  <c r="W768" i="1"/>
  <c r="AI787" i="1"/>
  <c r="W756" i="1"/>
  <c r="AI775" i="1"/>
  <c r="W748" i="1"/>
  <c r="AI767" i="1"/>
  <c r="W736" i="1"/>
  <c r="AI755" i="1"/>
  <c r="W728" i="1"/>
  <c r="AI747" i="1"/>
  <c r="W716" i="1"/>
  <c r="AI735" i="1"/>
  <c r="W708" i="1"/>
  <c r="AI727" i="1"/>
  <c r="W696" i="1"/>
  <c r="AI715" i="1"/>
  <c r="W688" i="1"/>
  <c r="AI707" i="1"/>
  <c r="W676" i="1"/>
  <c r="AI695" i="1"/>
  <c r="W668" i="1"/>
  <c r="AI687" i="1"/>
  <c r="W660" i="1"/>
  <c r="AI679" i="1"/>
  <c r="W652" i="1"/>
  <c r="AI671" i="1"/>
  <c r="W640" i="1"/>
  <c r="AI659" i="1"/>
  <c r="W632" i="1"/>
  <c r="AI651" i="1"/>
  <c r="W620" i="1"/>
  <c r="AI639" i="1"/>
  <c r="W612" i="1"/>
  <c r="AI631" i="1"/>
  <c r="W600" i="1"/>
  <c r="AI619" i="1"/>
  <c r="W592" i="1"/>
  <c r="AI611" i="1"/>
  <c r="W580" i="1"/>
  <c r="AI599" i="1"/>
  <c r="W572" i="1"/>
  <c r="AI591" i="1"/>
  <c r="W560" i="1"/>
  <c r="AI579" i="1"/>
  <c r="W544" i="1"/>
  <c r="AI563" i="1"/>
  <c r="W524" i="1"/>
  <c r="AI543" i="1"/>
  <c r="W778" i="1"/>
  <c r="AI797" i="1"/>
  <c r="W774" i="1"/>
  <c r="AI793" i="1"/>
  <c r="W770" i="1"/>
  <c r="AI789" i="1"/>
  <c r="W766" i="1"/>
  <c r="AI785" i="1"/>
  <c r="W762" i="1"/>
  <c r="AI781" i="1"/>
  <c r="W758" i="1"/>
  <c r="AI777" i="1"/>
  <c r="W754" i="1"/>
  <c r="AI773" i="1"/>
  <c r="W750" i="1"/>
  <c r="AI769" i="1"/>
  <c r="W746" i="1"/>
  <c r="AI765" i="1"/>
  <c r="W742" i="1"/>
  <c r="AI761" i="1"/>
  <c r="W738" i="1"/>
  <c r="AI757" i="1"/>
  <c r="W734" i="1"/>
  <c r="AI753" i="1"/>
  <c r="W730" i="1"/>
  <c r="AI749" i="1"/>
  <c r="W726" i="1"/>
  <c r="AI745" i="1"/>
  <c r="W722" i="1"/>
  <c r="AI741" i="1"/>
  <c r="W718" i="1"/>
  <c r="AI737" i="1"/>
  <c r="W714" i="1"/>
  <c r="AI733" i="1"/>
  <c r="W710" i="1"/>
  <c r="AI729" i="1"/>
  <c r="W706" i="1"/>
  <c r="AI725" i="1"/>
  <c r="W702" i="1"/>
  <c r="AI721" i="1"/>
  <c r="W698" i="1"/>
  <c r="AI717" i="1"/>
  <c r="W694" i="1"/>
  <c r="AI713" i="1"/>
  <c r="W690" i="1"/>
  <c r="AI709" i="1"/>
  <c r="W686" i="1"/>
  <c r="AI705" i="1"/>
  <c r="W682" i="1"/>
  <c r="AI701" i="1"/>
  <c r="W678" i="1"/>
  <c r="AI697" i="1"/>
  <c r="W674" i="1"/>
  <c r="AI693" i="1"/>
  <c r="W670" i="1"/>
  <c r="AI689" i="1"/>
  <c r="W666" i="1"/>
  <c r="AI685" i="1"/>
  <c r="W662" i="1"/>
  <c r="AI681" i="1"/>
  <c r="W658" i="1"/>
  <c r="AI677" i="1"/>
  <c r="W654" i="1"/>
  <c r="AI673" i="1"/>
  <c r="W650" i="1"/>
  <c r="AI669" i="1"/>
  <c r="W646" i="1"/>
  <c r="AI665" i="1"/>
  <c r="W642" i="1"/>
  <c r="AI661" i="1"/>
  <c r="W638" i="1"/>
  <c r="AI657" i="1"/>
  <c r="W634" i="1"/>
  <c r="AI653" i="1"/>
  <c r="W630" i="1"/>
  <c r="AI649" i="1"/>
  <c r="W626" i="1"/>
  <c r="AI645" i="1"/>
  <c r="W622" i="1"/>
  <c r="AI641" i="1"/>
  <c r="W618" i="1"/>
  <c r="AI637" i="1"/>
  <c r="W614" i="1"/>
  <c r="AI633" i="1"/>
  <c r="W610" i="1"/>
  <c r="AI629" i="1"/>
  <c r="W606" i="1"/>
  <c r="AI625" i="1"/>
  <c r="W602" i="1"/>
  <c r="AI621" i="1"/>
  <c r="W598" i="1"/>
  <c r="AI617" i="1"/>
  <c r="W594" i="1"/>
  <c r="AI613" i="1"/>
  <c r="W590" i="1"/>
  <c r="AI609" i="1"/>
  <c r="W586" i="1"/>
  <c r="AI605" i="1"/>
  <c r="W582" i="1"/>
  <c r="AI601" i="1"/>
  <c r="W578" i="1"/>
  <c r="AI597" i="1"/>
  <c r="W574" i="1"/>
  <c r="AI593" i="1"/>
  <c r="W570" i="1"/>
  <c r="AI589" i="1"/>
  <c r="W566" i="1"/>
  <c r="AI585" i="1"/>
  <c r="W562" i="1"/>
  <c r="AI581" i="1"/>
  <c r="W558" i="1"/>
  <c r="AI577" i="1"/>
  <c r="W554" i="1"/>
  <c r="AI573" i="1"/>
  <c r="W550" i="1"/>
  <c r="AI569" i="1"/>
  <c r="W546" i="1"/>
  <c r="AI565" i="1"/>
  <c r="W542" i="1"/>
  <c r="AI561" i="1"/>
  <c r="W538" i="1"/>
  <c r="AI557" i="1"/>
  <c r="W534" i="1"/>
  <c r="AI553" i="1"/>
  <c r="W530" i="1"/>
  <c r="AI549" i="1"/>
  <c r="W526" i="1"/>
  <c r="AI545" i="1"/>
  <c r="W522" i="1"/>
  <c r="AI541" i="1"/>
  <c r="W518" i="1"/>
  <c r="AI537" i="1"/>
  <c r="W514" i="1"/>
  <c r="AI533" i="1"/>
  <c r="W510" i="1"/>
  <c r="AI529" i="1"/>
  <c r="W506" i="1"/>
  <c r="AI525" i="1"/>
  <c r="W502" i="1"/>
  <c r="AI521" i="1"/>
  <c r="W498" i="1"/>
  <c r="AI517" i="1"/>
  <c r="W494" i="1"/>
  <c r="AI513" i="1"/>
  <c r="W490" i="1"/>
  <c r="AI509" i="1"/>
  <c r="W486" i="1"/>
  <c r="AI505" i="1"/>
  <c r="W482" i="1"/>
  <c r="AI501" i="1"/>
  <c r="W478" i="1"/>
  <c r="AI497" i="1"/>
  <c r="W474" i="1"/>
  <c r="AI493" i="1"/>
  <c r="W470" i="1"/>
  <c r="AI489" i="1"/>
  <c r="W466" i="1"/>
  <c r="AI485" i="1"/>
  <c r="W462" i="1"/>
  <c r="AI481" i="1"/>
  <c r="W458" i="1"/>
  <c r="AI477" i="1"/>
  <c r="W454" i="1"/>
  <c r="AI473" i="1"/>
  <c r="W450" i="1"/>
  <c r="AI469" i="1"/>
  <c r="W446" i="1"/>
  <c r="AI465" i="1"/>
  <c r="W442" i="1"/>
  <c r="AI461" i="1"/>
  <c r="W438" i="1"/>
  <c r="AI457" i="1"/>
  <c r="W434" i="1"/>
  <c r="AI453" i="1"/>
  <c r="W430" i="1"/>
  <c r="AI449" i="1"/>
  <c r="W426" i="1"/>
  <c r="AI445" i="1"/>
  <c r="W422" i="1"/>
  <c r="AI441" i="1"/>
  <c r="W418" i="1"/>
  <c r="AI437" i="1"/>
  <c r="W414" i="1"/>
  <c r="AI433" i="1"/>
  <c r="W410" i="1"/>
  <c r="AI429" i="1"/>
  <c r="W406" i="1"/>
  <c r="AI425" i="1"/>
  <c r="W402" i="1"/>
  <c r="AI421" i="1"/>
  <c r="W398" i="1"/>
  <c r="AI417" i="1"/>
  <c r="W394" i="1"/>
  <c r="AI413" i="1"/>
  <c r="W390" i="1"/>
  <c r="AI409" i="1"/>
  <c r="W386" i="1"/>
  <c r="AI405" i="1"/>
  <c r="W382" i="1"/>
  <c r="AI401" i="1"/>
  <c r="W378" i="1"/>
  <c r="AI397" i="1"/>
  <c r="W374" i="1"/>
  <c r="AI393" i="1"/>
  <c r="W370" i="1"/>
  <c r="AI389" i="1"/>
  <c r="W366" i="1"/>
  <c r="AI385" i="1"/>
  <c r="W362" i="1"/>
  <c r="AI381" i="1"/>
  <c r="W358" i="1"/>
  <c r="AI377" i="1"/>
  <c r="W354" i="1"/>
  <c r="AI373" i="1"/>
  <c r="W350" i="1"/>
  <c r="AI369" i="1"/>
  <c r="W346" i="1"/>
  <c r="AI365" i="1"/>
  <c r="W342" i="1"/>
  <c r="AI361" i="1"/>
  <c r="W338" i="1"/>
  <c r="AI357" i="1"/>
  <c r="W334" i="1"/>
  <c r="AI353" i="1"/>
  <c r="W330" i="1"/>
  <c r="AI349" i="1"/>
  <c r="W326" i="1"/>
  <c r="AI345" i="1"/>
  <c r="W322" i="1"/>
  <c r="AI341" i="1"/>
  <c r="BF794" i="1"/>
  <c r="BG787" i="1"/>
  <c r="BF785" i="1"/>
  <c r="BF778" i="1"/>
  <c r="BG771" i="1"/>
  <c r="BF769" i="1"/>
  <c r="BF762" i="1"/>
  <c r="BG755" i="1"/>
  <c r="BF753" i="1"/>
  <c r="BF749" i="1"/>
  <c r="BF735" i="1"/>
  <c r="BF730" i="1"/>
  <c r="BF726" i="1"/>
  <c r="BG713" i="1"/>
  <c r="BF706" i="1"/>
  <c r="V702" i="1"/>
  <c r="V514" i="1"/>
  <c r="V750" i="1"/>
  <c r="V686" i="1"/>
  <c r="V622" i="1"/>
  <c r="V566" i="1"/>
  <c r="V502" i="1"/>
  <c r="W447" i="1"/>
  <c r="V766" i="1"/>
  <c r="V578" i="1"/>
  <c r="V458" i="1"/>
  <c r="V798" i="1"/>
  <c r="V734" i="1"/>
  <c r="V670" i="1"/>
  <c r="V610" i="1"/>
  <c r="V546" i="1"/>
  <c r="V482" i="1"/>
  <c r="BF800" i="1"/>
  <c r="BF796" i="1"/>
  <c r="BF792" i="1"/>
  <c r="BF788" i="1"/>
  <c r="BF784" i="1"/>
  <c r="BF780" i="1"/>
  <c r="BF776" i="1"/>
  <c r="BF772" i="1"/>
  <c r="BF768" i="1"/>
  <c r="BF764" i="1"/>
  <c r="BF760" i="1"/>
  <c r="BF756" i="1"/>
  <c r="BF752" i="1"/>
  <c r="BF748" i="1"/>
  <c r="BG743" i="1"/>
  <c r="BF742" i="1"/>
  <c r="BG737" i="1"/>
  <c r="BG731" i="1"/>
  <c r="BF728" i="1"/>
  <c r="BG725" i="1"/>
  <c r="BF716" i="1"/>
  <c r="BG711" i="1"/>
  <c r="BF710" i="1"/>
  <c r="BG705" i="1"/>
  <c r="V638" i="1"/>
  <c r="V782" i="1"/>
  <c r="V718" i="1"/>
  <c r="V654" i="1"/>
  <c r="V598" i="1"/>
  <c r="V534" i="1"/>
  <c r="V470" i="1"/>
  <c r="BF746" i="1"/>
  <c r="BF740" i="1"/>
  <c r="BF734" i="1"/>
  <c r="BF720" i="1"/>
  <c r="BF714" i="1"/>
  <c r="BF708" i="1"/>
  <c r="BF702" i="1"/>
  <c r="BJ703" i="1" s="1"/>
  <c r="V492" i="1"/>
  <c r="V794" i="1"/>
  <c r="V778" i="1"/>
  <c r="V762" i="1"/>
  <c r="V746" i="1"/>
  <c r="V730" i="1"/>
  <c r="V714" i="1"/>
  <c r="V698" i="1"/>
  <c r="V682" i="1"/>
  <c r="V666" i="1"/>
  <c r="V650" i="1"/>
  <c r="V634" i="1"/>
  <c r="V618" i="1"/>
  <c r="V606" i="1"/>
  <c r="V596" i="1"/>
  <c r="V586" i="1"/>
  <c r="V574" i="1"/>
  <c r="V564" i="1"/>
  <c r="V554" i="1"/>
  <c r="V542" i="1"/>
  <c r="V532" i="1"/>
  <c r="V522" i="1"/>
  <c r="V510" i="1"/>
  <c r="V500" i="1"/>
  <c r="V490" i="1"/>
  <c r="V478" i="1"/>
  <c r="V468" i="1"/>
  <c r="W455" i="1"/>
  <c r="V445" i="1"/>
  <c r="V524" i="1"/>
  <c r="V790" i="1"/>
  <c r="V774" i="1"/>
  <c r="V758" i="1"/>
  <c r="V742" i="1"/>
  <c r="V726" i="1"/>
  <c r="V710" i="1"/>
  <c r="V694" i="1"/>
  <c r="V678" i="1"/>
  <c r="V662" i="1"/>
  <c r="V646" i="1"/>
  <c r="V630" i="1"/>
  <c r="V614" i="1"/>
  <c r="V604" i="1"/>
  <c r="V594" i="1"/>
  <c r="V582" i="1"/>
  <c r="V572" i="1"/>
  <c r="V562" i="1"/>
  <c r="V550" i="1"/>
  <c r="V540" i="1"/>
  <c r="V530" i="1"/>
  <c r="V518" i="1"/>
  <c r="V508" i="1"/>
  <c r="V498" i="1"/>
  <c r="V486" i="1"/>
  <c r="V476" i="1"/>
  <c r="V466" i="1"/>
  <c r="V453" i="1"/>
  <c r="V442" i="1"/>
  <c r="V588" i="1"/>
  <c r="V556" i="1"/>
  <c r="V786" i="1"/>
  <c r="V770" i="1"/>
  <c r="V754" i="1"/>
  <c r="V738" i="1"/>
  <c r="V722" i="1"/>
  <c r="V706" i="1"/>
  <c r="V690" i="1"/>
  <c r="V674" i="1"/>
  <c r="V658" i="1"/>
  <c r="V642" i="1"/>
  <c r="V626" i="1"/>
  <c r="V612" i="1"/>
  <c r="V602" i="1"/>
  <c r="V590" i="1"/>
  <c r="V580" i="1"/>
  <c r="V570" i="1"/>
  <c r="V558" i="1"/>
  <c r="V548" i="1"/>
  <c r="V538" i="1"/>
  <c r="V526" i="1"/>
  <c r="V516" i="1"/>
  <c r="V506" i="1"/>
  <c r="V494" i="1"/>
  <c r="V484" i="1"/>
  <c r="V474" i="1"/>
  <c r="V462" i="1"/>
  <c r="V450" i="1"/>
  <c r="V438" i="1"/>
  <c r="V796" i="1"/>
  <c r="V788" i="1"/>
  <c r="V780" i="1"/>
  <c r="V772" i="1"/>
  <c r="V764" i="1"/>
  <c r="V756" i="1"/>
  <c r="V748" i="1"/>
  <c r="V740" i="1"/>
  <c r="V732" i="1"/>
  <c r="V724" i="1"/>
  <c r="V716" i="1"/>
  <c r="V708" i="1"/>
  <c r="V700" i="1"/>
  <c r="V692" i="1"/>
  <c r="V684" i="1"/>
  <c r="V676" i="1"/>
  <c r="V668" i="1"/>
  <c r="V660" i="1"/>
  <c r="V652" i="1"/>
  <c r="V644" i="1"/>
  <c r="V636" i="1"/>
  <c r="V628" i="1"/>
  <c r="V620" i="1"/>
  <c r="W460" i="1"/>
  <c r="V460" i="1"/>
  <c r="W456" i="1"/>
  <c r="V456" i="1"/>
  <c r="W452" i="1"/>
  <c r="V452" i="1"/>
  <c r="W448" i="1"/>
  <c r="V448" i="1"/>
  <c r="W444" i="1"/>
  <c r="V444" i="1"/>
  <c r="W440" i="1"/>
  <c r="V440" i="1"/>
  <c r="W436" i="1"/>
  <c r="V436" i="1"/>
  <c r="W432" i="1"/>
  <c r="V432" i="1"/>
  <c r="W428" i="1"/>
  <c r="V428" i="1"/>
  <c r="W424" i="1"/>
  <c r="V424" i="1"/>
  <c r="W420" i="1"/>
  <c r="V420" i="1"/>
  <c r="W416" i="1"/>
  <c r="V416" i="1"/>
  <c r="W412" i="1"/>
  <c r="V412" i="1"/>
  <c r="W408" i="1"/>
  <c r="V408" i="1"/>
  <c r="W404" i="1"/>
  <c r="V404" i="1"/>
  <c r="W400" i="1"/>
  <c r="V400" i="1"/>
  <c r="W396" i="1"/>
  <c r="V396" i="1"/>
  <c r="W392" i="1"/>
  <c r="V392" i="1"/>
  <c r="W388" i="1"/>
  <c r="V388" i="1"/>
  <c r="W384" i="1"/>
  <c r="V384" i="1"/>
  <c r="W380" i="1"/>
  <c r="V380" i="1"/>
  <c r="W376" i="1"/>
  <c r="V376" i="1"/>
  <c r="W372" i="1"/>
  <c r="V372" i="1"/>
  <c r="W368" i="1"/>
  <c r="V368" i="1"/>
  <c r="W364" i="1"/>
  <c r="V364" i="1"/>
  <c r="W360" i="1"/>
  <c r="V360" i="1"/>
  <c r="W356" i="1"/>
  <c r="V356" i="1"/>
  <c r="W352" i="1"/>
  <c r="V352" i="1"/>
  <c r="W348" i="1"/>
  <c r="V348" i="1"/>
  <c r="W344" i="1"/>
  <c r="V344" i="1"/>
  <c r="W340" i="1"/>
  <c r="V340" i="1"/>
  <c r="W336" i="1"/>
  <c r="V336" i="1"/>
  <c r="W332" i="1"/>
  <c r="V332" i="1"/>
  <c r="W328" i="1"/>
  <c r="V328" i="1"/>
  <c r="W324" i="1"/>
  <c r="V324" i="1"/>
  <c r="V800" i="1"/>
  <c r="V792" i="1"/>
  <c r="V784" i="1"/>
  <c r="V776" i="1"/>
  <c r="V768" i="1"/>
  <c r="V760" i="1"/>
  <c r="V752" i="1"/>
  <c r="V744" i="1"/>
  <c r="V736" i="1"/>
  <c r="V728" i="1"/>
  <c r="V720" i="1"/>
  <c r="V712" i="1"/>
  <c r="V704" i="1"/>
  <c r="V696" i="1"/>
  <c r="V688" i="1"/>
  <c r="V680" i="1"/>
  <c r="V672" i="1"/>
  <c r="V664" i="1"/>
  <c r="V656" i="1"/>
  <c r="V648" i="1"/>
  <c r="V640" i="1"/>
  <c r="V632" i="1"/>
  <c r="V624" i="1"/>
  <c r="V616" i="1"/>
  <c r="V608" i="1"/>
  <c r="V600" i="1"/>
  <c r="V592" i="1"/>
  <c r="V584" i="1"/>
  <c r="V576" i="1"/>
  <c r="V568" i="1"/>
  <c r="V560" i="1"/>
  <c r="V552" i="1"/>
  <c r="V544" i="1"/>
  <c r="V536" i="1"/>
  <c r="V528" i="1"/>
  <c r="V520" i="1"/>
  <c r="V512" i="1"/>
  <c r="V504" i="1"/>
  <c r="V496" i="1"/>
  <c r="V488" i="1"/>
  <c r="V480" i="1"/>
  <c r="V472" i="1"/>
  <c r="V464" i="1"/>
  <c r="V435" i="1"/>
  <c r="W435" i="1"/>
  <c r="V431" i="1"/>
  <c r="W431" i="1"/>
  <c r="V427" i="1"/>
  <c r="W427" i="1"/>
  <c r="V423" i="1"/>
  <c r="W423" i="1"/>
  <c r="V419" i="1"/>
  <c r="W419" i="1"/>
  <c r="V415" i="1"/>
  <c r="W415" i="1"/>
  <c r="V411" i="1"/>
  <c r="W411" i="1"/>
  <c r="V407" i="1"/>
  <c r="W407" i="1"/>
  <c r="V403" i="1"/>
  <c r="W403" i="1"/>
  <c r="V399" i="1"/>
  <c r="W399" i="1"/>
  <c r="V395" i="1"/>
  <c r="W395" i="1"/>
  <c r="V391" i="1"/>
  <c r="W391" i="1"/>
  <c r="V387" i="1"/>
  <c r="W387" i="1"/>
  <c r="V383" i="1"/>
  <c r="W383" i="1"/>
  <c r="V379" i="1"/>
  <c r="W379" i="1"/>
  <c r="V375" i="1"/>
  <c r="W375" i="1"/>
  <c r="V371" i="1"/>
  <c r="W371" i="1"/>
  <c r="V367" i="1"/>
  <c r="W367" i="1"/>
  <c r="V363" i="1"/>
  <c r="W363" i="1"/>
  <c r="V359" i="1"/>
  <c r="W359" i="1"/>
  <c r="V355" i="1"/>
  <c r="W355" i="1"/>
  <c r="V351" i="1"/>
  <c r="W351" i="1"/>
  <c r="V347" i="1"/>
  <c r="W347" i="1"/>
  <c r="V343" i="1"/>
  <c r="W343" i="1"/>
  <c r="V339" i="1"/>
  <c r="W339" i="1"/>
  <c r="V335" i="1"/>
  <c r="W335" i="1"/>
  <c r="V331" i="1"/>
  <c r="W331" i="1"/>
  <c r="V327" i="1"/>
  <c r="W327" i="1"/>
  <c r="V323" i="1"/>
  <c r="W323" i="1"/>
  <c r="W799" i="1"/>
  <c r="W797" i="1"/>
  <c r="W795" i="1"/>
  <c r="W793" i="1"/>
  <c r="W791" i="1"/>
  <c r="W789" i="1"/>
  <c r="W787" i="1"/>
  <c r="W785" i="1"/>
  <c r="W783" i="1"/>
  <c r="W781" i="1"/>
  <c r="W779" i="1"/>
  <c r="W777" i="1"/>
  <c r="W775" i="1"/>
  <c r="W773" i="1"/>
  <c r="W771" i="1"/>
  <c r="W769" i="1"/>
  <c r="W767" i="1"/>
  <c r="W765" i="1"/>
  <c r="W763" i="1"/>
  <c r="W761" i="1"/>
  <c r="W759" i="1"/>
  <c r="W757" i="1"/>
  <c r="W755" i="1"/>
  <c r="W753" i="1"/>
  <c r="W751" i="1"/>
  <c r="W749" i="1"/>
  <c r="W747" i="1"/>
  <c r="W745" i="1"/>
  <c r="W743" i="1"/>
  <c r="W741" i="1"/>
  <c r="W739" i="1"/>
  <c r="W737" i="1"/>
  <c r="W735" i="1"/>
  <c r="W733" i="1"/>
  <c r="W731" i="1"/>
  <c r="W729" i="1"/>
  <c r="W727" i="1"/>
  <c r="W725" i="1"/>
  <c r="W723" i="1"/>
  <c r="W721" i="1"/>
  <c r="W719" i="1"/>
  <c r="W717" i="1"/>
  <c r="W715" i="1"/>
  <c r="W713" i="1"/>
  <c r="W711" i="1"/>
  <c r="W709" i="1"/>
  <c r="W707" i="1"/>
  <c r="W705" i="1"/>
  <c r="W703" i="1"/>
  <c r="W701" i="1"/>
  <c r="W699" i="1"/>
  <c r="W697" i="1"/>
  <c r="W695" i="1"/>
  <c r="W693" i="1"/>
  <c r="W691" i="1"/>
  <c r="W689" i="1"/>
  <c r="W687" i="1"/>
  <c r="W685" i="1"/>
  <c r="W683" i="1"/>
  <c r="W681" i="1"/>
  <c r="W679" i="1"/>
  <c r="W677" i="1"/>
  <c r="W675" i="1"/>
  <c r="W673" i="1"/>
  <c r="W671" i="1"/>
  <c r="W669" i="1"/>
  <c r="W667" i="1"/>
  <c r="W665" i="1"/>
  <c r="W663" i="1"/>
  <c r="W661" i="1"/>
  <c r="W659" i="1"/>
  <c r="W657" i="1"/>
  <c r="W655" i="1"/>
  <c r="W653" i="1"/>
  <c r="W651" i="1"/>
  <c r="W649" i="1"/>
  <c r="W647" i="1"/>
  <c r="W645" i="1"/>
  <c r="W643" i="1"/>
  <c r="W641" i="1"/>
  <c r="W639" i="1"/>
  <c r="W637" i="1"/>
  <c r="W635" i="1"/>
  <c r="W633" i="1"/>
  <c r="W631" i="1"/>
  <c r="W629" i="1"/>
  <c r="W627" i="1"/>
  <c r="W625" i="1"/>
  <c r="W623" i="1"/>
  <c r="W621" i="1"/>
  <c r="W619" i="1"/>
  <c r="W617" i="1"/>
  <c r="W615" i="1"/>
  <c r="W613" i="1"/>
  <c r="W611" i="1"/>
  <c r="W609" i="1"/>
  <c r="W607" i="1"/>
  <c r="W605" i="1"/>
  <c r="W603" i="1"/>
  <c r="W601" i="1"/>
  <c r="W599" i="1"/>
  <c r="W597" i="1"/>
  <c r="W595" i="1"/>
  <c r="W593" i="1"/>
  <c r="W591" i="1"/>
  <c r="W589" i="1"/>
  <c r="W587" i="1"/>
  <c r="W585" i="1"/>
  <c r="W583" i="1"/>
  <c r="W581" i="1"/>
  <c r="W579" i="1"/>
  <c r="W577" i="1"/>
  <c r="W575" i="1"/>
  <c r="W573" i="1"/>
  <c r="W571" i="1"/>
  <c r="W569" i="1"/>
  <c r="W567" i="1"/>
  <c r="W565" i="1"/>
  <c r="W563" i="1"/>
  <c r="W561" i="1"/>
  <c r="W559" i="1"/>
  <c r="W557" i="1"/>
  <c r="W555" i="1"/>
  <c r="W553" i="1"/>
  <c r="W551" i="1"/>
  <c r="W549" i="1"/>
  <c r="W547" i="1"/>
  <c r="W545" i="1"/>
  <c r="W543" i="1"/>
  <c r="W541" i="1"/>
  <c r="W539" i="1"/>
  <c r="W537" i="1"/>
  <c r="W535" i="1"/>
  <c r="W533" i="1"/>
  <c r="W531" i="1"/>
  <c r="W529" i="1"/>
  <c r="W527" i="1"/>
  <c r="W525" i="1"/>
  <c r="W523" i="1"/>
  <c r="W521" i="1"/>
  <c r="W519" i="1"/>
  <c r="W517" i="1"/>
  <c r="W515" i="1"/>
  <c r="W513" i="1"/>
  <c r="W511" i="1"/>
  <c r="W509" i="1"/>
  <c r="W507" i="1"/>
  <c r="W505" i="1"/>
  <c r="W503" i="1"/>
  <c r="W501" i="1"/>
  <c r="W499" i="1"/>
  <c r="W497" i="1"/>
  <c r="W495" i="1"/>
  <c r="W493" i="1"/>
  <c r="W491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49" i="1"/>
  <c r="V441" i="1"/>
  <c r="V437" i="1"/>
  <c r="V430" i="1"/>
  <c r="V422" i="1"/>
  <c r="V414" i="1"/>
  <c r="V406" i="1"/>
  <c r="V398" i="1"/>
  <c r="V390" i="1"/>
  <c r="V382" i="1"/>
  <c r="V374" i="1"/>
  <c r="V366" i="1"/>
  <c r="V358" i="1"/>
  <c r="V350" i="1"/>
  <c r="V342" i="1"/>
  <c r="V334" i="1"/>
  <c r="V326" i="1"/>
  <c r="V454" i="1"/>
  <c r="W451" i="1"/>
  <c r="V446" i="1"/>
  <c r="W443" i="1"/>
  <c r="V433" i="1"/>
  <c r="W433" i="1"/>
  <c r="V429" i="1"/>
  <c r="W429" i="1"/>
  <c r="V425" i="1"/>
  <c r="W425" i="1"/>
  <c r="V421" i="1"/>
  <c r="W421" i="1"/>
  <c r="V417" i="1"/>
  <c r="W417" i="1"/>
  <c r="V413" i="1"/>
  <c r="W413" i="1"/>
  <c r="V409" i="1"/>
  <c r="W409" i="1"/>
  <c r="V405" i="1"/>
  <c r="W405" i="1"/>
  <c r="V401" i="1"/>
  <c r="W401" i="1"/>
  <c r="V397" i="1"/>
  <c r="W397" i="1"/>
  <c r="V393" i="1"/>
  <c r="W393" i="1"/>
  <c r="V389" i="1"/>
  <c r="W389" i="1"/>
  <c r="V385" i="1"/>
  <c r="W385" i="1"/>
  <c r="V381" i="1"/>
  <c r="W381" i="1"/>
  <c r="V377" i="1"/>
  <c r="W377" i="1"/>
  <c r="V373" i="1"/>
  <c r="W373" i="1"/>
  <c r="V369" i="1"/>
  <c r="W369" i="1"/>
  <c r="V365" i="1"/>
  <c r="W365" i="1"/>
  <c r="V361" i="1"/>
  <c r="W361" i="1"/>
  <c r="V357" i="1"/>
  <c r="W357" i="1"/>
  <c r="V353" i="1"/>
  <c r="W353" i="1"/>
  <c r="V349" i="1"/>
  <c r="W349" i="1"/>
  <c r="V345" i="1"/>
  <c r="W345" i="1"/>
  <c r="V341" i="1"/>
  <c r="W341" i="1"/>
  <c r="V337" i="1"/>
  <c r="W337" i="1"/>
  <c r="V333" i="1"/>
  <c r="W333" i="1"/>
  <c r="V329" i="1"/>
  <c r="W329" i="1"/>
  <c r="V325" i="1"/>
  <c r="W325" i="1"/>
  <c r="V321" i="1"/>
  <c r="W321" i="1"/>
  <c r="V439" i="1"/>
  <c r="V434" i="1"/>
  <c r="V426" i="1"/>
  <c r="V418" i="1"/>
  <c r="V410" i="1"/>
  <c r="V402" i="1"/>
  <c r="V394" i="1"/>
  <c r="V386" i="1"/>
  <c r="V378" i="1"/>
  <c r="V370" i="1"/>
  <c r="V362" i="1"/>
  <c r="V354" i="1"/>
  <c r="V346" i="1"/>
  <c r="V338" i="1"/>
  <c r="V330" i="1"/>
  <c r="V322" i="1"/>
  <c r="M4" i="1"/>
  <c r="CC800" i="1" l="1"/>
  <c r="CD800" i="1"/>
  <c r="BJ784" i="1"/>
  <c r="BJ749" i="1"/>
  <c r="BJ704" i="1"/>
  <c r="BJ716" i="1"/>
  <c r="BJ766" i="1"/>
  <c r="BJ745" i="1"/>
  <c r="BJ702" i="1"/>
  <c r="BJ733" i="1"/>
  <c r="BJ763" i="1"/>
  <c r="BJ753" i="1"/>
  <c r="BJ786" i="1"/>
  <c r="BJ719" i="1"/>
  <c r="BJ760" i="1"/>
  <c r="BJ796" i="1"/>
  <c r="BI724" i="1"/>
  <c r="BJ724" i="1"/>
  <c r="BJ744" i="1"/>
  <c r="BJ726" i="1"/>
  <c r="BI800" i="1"/>
  <c r="BJ800" i="1"/>
  <c r="BJ758" i="1"/>
  <c r="BJ792" i="1"/>
  <c r="BJ732" i="1"/>
  <c r="BJ780" i="1"/>
  <c r="BJ776" i="1"/>
  <c r="BJ712" i="1"/>
  <c r="BJ705" i="1"/>
  <c r="BJ706" i="1"/>
  <c r="BJ725" i="1"/>
  <c r="BJ742" i="1"/>
  <c r="BJ765" i="1"/>
  <c r="BJ799" i="1"/>
  <c r="BJ734" i="1"/>
  <c r="BJ762" i="1"/>
  <c r="BJ778" i="1"/>
  <c r="BJ793" i="1"/>
  <c r="BJ737" i="1"/>
  <c r="BJ759" i="1"/>
  <c r="BJ775" i="1"/>
  <c r="BJ794" i="1"/>
  <c r="BJ720" i="1"/>
  <c r="BJ795" i="1"/>
  <c r="BJ781" i="1"/>
  <c r="BJ707" i="1"/>
  <c r="BJ713" i="1"/>
  <c r="BJ771" i="1"/>
  <c r="BJ743" i="1"/>
  <c r="BJ782" i="1"/>
  <c r="BJ723" i="1"/>
  <c r="BJ740" i="1"/>
  <c r="BJ779" i="1"/>
  <c r="BJ797" i="1"/>
  <c r="BJ728" i="1"/>
  <c r="BJ798" i="1"/>
  <c r="BJ785" i="1"/>
  <c r="BJ750" i="1"/>
  <c r="BJ718" i="1"/>
  <c r="BJ738" i="1"/>
  <c r="BJ768" i="1"/>
  <c r="BJ764" i="1"/>
  <c r="BJ746" i="1"/>
  <c r="BJ754" i="1"/>
  <c r="BJ710" i="1"/>
  <c r="BJ711" i="1"/>
  <c r="BJ715" i="1"/>
  <c r="BJ736" i="1"/>
  <c r="BJ757" i="1"/>
  <c r="BJ777" i="1"/>
  <c r="BJ747" i="1"/>
  <c r="BJ769" i="1"/>
  <c r="BJ727" i="1"/>
  <c r="BJ748" i="1"/>
  <c r="BJ767" i="1"/>
  <c r="BJ783" i="1"/>
  <c r="BJ735" i="1"/>
  <c r="BJ772" i="1"/>
  <c r="BJ729" i="1"/>
  <c r="BJ756" i="1"/>
  <c r="BJ788" i="1"/>
  <c r="BJ722" i="1"/>
  <c r="BJ752" i="1"/>
  <c r="BJ714" i="1"/>
  <c r="BJ708" i="1"/>
  <c r="BJ709" i="1"/>
  <c r="BJ721" i="1"/>
  <c r="BJ739" i="1"/>
  <c r="BJ761" i="1"/>
  <c r="BJ789" i="1"/>
  <c r="BJ730" i="1"/>
  <c r="BJ751" i="1"/>
  <c r="BJ774" i="1"/>
  <c r="BJ790" i="1"/>
  <c r="BJ731" i="1"/>
  <c r="BJ755" i="1"/>
  <c r="BJ770" i="1"/>
  <c r="BJ787" i="1"/>
  <c r="BJ717" i="1"/>
  <c r="BJ741" i="1"/>
  <c r="BJ791" i="1"/>
  <c r="BJ773" i="1"/>
  <c r="BI714" i="1"/>
  <c r="BI706" i="1"/>
  <c r="BI711" i="1"/>
  <c r="BI708" i="1"/>
  <c r="BI713" i="1"/>
  <c r="BI709" i="1"/>
  <c r="BI705" i="1"/>
  <c r="BI710" i="1"/>
  <c r="BH714" i="1"/>
  <c r="BH713" i="1"/>
  <c r="BH709" i="1"/>
  <c r="BH707" i="1"/>
  <c r="BH702" i="1"/>
  <c r="BH708" i="1"/>
  <c r="BH711" i="1"/>
  <c r="BH703" i="1"/>
  <c r="BH705" i="1"/>
  <c r="BH704" i="1"/>
  <c r="BH712" i="1"/>
  <c r="BH706" i="1"/>
  <c r="BH710" i="1"/>
  <c r="BI712" i="1"/>
  <c r="BI707" i="1"/>
  <c r="BI765" i="1"/>
  <c r="BI715" i="1"/>
  <c r="BH733" i="1"/>
  <c r="BH741" i="1"/>
  <c r="BI756" i="1"/>
  <c r="BH773" i="1"/>
  <c r="BH789" i="1"/>
  <c r="BH715" i="1"/>
  <c r="BH748" i="1"/>
  <c r="BH775" i="1"/>
  <c r="BI796" i="1"/>
  <c r="BI772" i="1"/>
  <c r="BH790" i="1"/>
  <c r="BI763" i="1"/>
  <c r="BI769" i="1"/>
  <c r="BI770" i="1"/>
  <c r="BH776" i="1"/>
  <c r="BH792" i="1"/>
  <c r="BI726" i="1"/>
  <c r="BI758" i="1"/>
  <c r="BI731" i="1"/>
  <c r="BI774" i="1"/>
  <c r="BH749" i="1"/>
  <c r="BH787" i="1"/>
  <c r="BH778" i="1"/>
  <c r="BI788" i="1"/>
  <c r="BI722" i="1"/>
  <c r="BH757" i="1"/>
  <c r="BI748" i="1"/>
  <c r="BI789" i="1"/>
  <c r="BI775" i="1"/>
  <c r="BH788" i="1"/>
  <c r="BI778" i="1"/>
  <c r="BI779" i="1"/>
  <c r="BH798" i="1"/>
  <c r="BI792" i="1"/>
  <c r="BI780" i="1"/>
  <c r="BH799" i="1"/>
  <c r="BI776" i="1"/>
  <c r="BI771" i="1"/>
  <c r="BI777" i="1"/>
  <c r="BI782" i="1"/>
  <c r="BI783" i="1"/>
  <c r="BI791" i="1"/>
  <c r="BI786" i="1"/>
  <c r="BI787" i="1"/>
  <c r="BH781" i="1"/>
  <c r="BH797" i="1"/>
  <c r="BI784" i="1"/>
  <c r="BH774" i="1"/>
  <c r="BH783" i="1"/>
  <c r="BH794" i="1"/>
  <c r="BI773" i="1"/>
  <c r="BI781" i="1"/>
  <c r="BH795" i="1"/>
  <c r="BI790" i="1"/>
  <c r="BH780" i="1"/>
  <c r="BI795" i="1"/>
  <c r="BI793" i="1"/>
  <c r="BI794" i="1"/>
  <c r="BH777" i="1"/>
  <c r="BH793" i="1"/>
  <c r="BH782" i="1"/>
  <c r="BH758" i="1"/>
  <c r="BI716" i="1"/>
  <c r="BI735" i="1"/>
  <c r="BH785" i="1"/>
  <c r="BI768" i="1"/>
  <c r="BH791" i="1"/>
  <c r="BH779" i="1"/>
  <c r="BH786" i="1"/>
  <c r="BI736" i="1"/>
  <c r="BI766" i="1"/>
  <c r="BI767" i="1"/>
  <c r="BI785" i="1"/>
  <c r="BI799" i="1"/>
  <c r="BH796" i="1"/>
  <c r="BI797" i="1"/>
  <c r="BH784" i="1"/>
  <c r="BI798" i="1"/>
  <c r="BH800" i="1"/>
  <c r="BH723" i="1"/>
  <c r="BH719" i="1"/>
  <c r="BH737" i="1"/>
  <c r="BH730" i="1"/>
  <c r="BH751" i="1"/>
  <c r="BH767" i="1"/>
  <c r="BH722" i="1"/>
  <c r="BH736" i="1"/>
  <c r="BI751" i="1"/>
  <c r="BH716" i="1"/>
  <c r="BH744" i="1"/>
  <c r="BI749" i="1"/>
  <c r="BI744" i="1"/>
  <c r="BH761" i="1"/>
  <c r="BH762" i="1"/>
  <c r="BI732" i="1"/>
  <c r="BH725" i="1"/>
  <c r="BI725" i="1"/>
  <c r="BI739" i="1"/>
  <c r="BH768" i="1"/>
  <c r="BI717" i="1"/>
  <c r="BH770" i="1"/>
  <c r="BH740" i="1"/>
  <c r="BH720" i="1"/>
  <c r="BH734" i="1"/>
  <c r="BH756" i="1"/>
  <c r="BH721" i="1"/>
  <c r="BH753" i="1"/>
  <c r="BH729" i="1"/>
  <c r="BI750" i="1"/>
  <c r="BH765" i="1"/>
  <c r="BH739" i="1"/>
  <c r="BH766" i="1"/>
  <c r="BI760" i="1"/>
  <c r="BH731" i="1"/>
  <c r="BH742" i="1"/>
  <c r="BH728" i="1"/>
  <c r="BI729" i="1"/>
  <c r="BI742" i="1"/>
  <c r="BI757" i="1"/>
  <c r="BH724" i="1"/>
  <c r="BH752" i="1"/>
  <c r="BI730" i="1"/>
  <c r="BI743" i="1"/>
  <c r="BH771" i="1"/>
  <c r="BI723" i="1"/>
  <c r="BI737" i="1"/>
  <c r="BI755" i="1"/>
  <c r="BH764" i="1"/>
  <c r="BI752" i="1"/>
  <c r="BI721" i="1"/>
  <c r="BH750" i="1"/>
  <c r="BH738" i="1"/>
  <c r="BI720" i="1"/>
  <c r="BH747" i="1"/>
  <c r="BH763" i="1"/>
  <c r="BI753" i="1"/>
  <c r="BI745" i="1"/>
  <c r="BH726" i="1"/>
  <c r="BH754" i="1"/>
  <c r="BI728" i="1"/>
  <c r="BH727" i="1"/>
  <c r="BH759" i="1"/>
  <c r="BI718" i="1"/>
  <c r="BI738" i="1"/>
  <c r="BH755" i="1"/>
  <c r="BH769" i="1"/>
  <c r="BH743" i="1"/>
  <c r="BH735" i="1"/>
  <c r="BI764" i="1"/>
  <c r="BI746" i="1"/>
  <c r="BH745" i="1"/>
  <c r="BI754" i="1"/>
  <c r="BH717" i="1"/>
  <c r="BH718" i="1"/>
  <c r="BI733" i="1"/>
  <c r="BH746" i="1"/>
  <c r="BI761" i="1"/>
  <c r="BH732" i="1"/>
  <c r="BH760" i="1"/>
  <c r="BI719" i="1"/>
  <c r="BI734" i="1"/>
  <c r="BI747" i="1"/>
  <c r="BI762" i="1"/>
  <c r="BI727" i="1"/>
  <c r="BI740" i="1"/>
  <c r="BI759" i="1"/>
  <c r="BH772" i="1"/>
  <c r="BI741" i="1"/>
  <c r="AJ360" i="1"/>
  <c r="AL360" i="1" s="1"/>
  <c r="AJ376" i="1"/>
  <c r="AL376" i="1" s="1"/>
  <c r="AJ392" i="1"/>
  <c r="AL392" i="1" s="1"/>
  <c r="AJ408" i="1"/>
  <c r="AK408" i="1" s="1"/>
  <c r="AJ424" i="1"/>
  <c r="AK424" i="1" s="1"/>
  <c r="AJ440" i="1"/>
  <c r="AL440" i="1" s="1"/>
  <c r="AJ456" i="1"/>
  <c r="AL456" i="1" s="1"/>
  <c r="AJ472" i="1"/>
  <c r="AL472" i="1" s="1"/>
  <c r="AJ496" i="1"/>
  <c r="AJ512" i="1"/>
  <c r="AL512" i="1" s="1"/>
  <c r="AJ528" i="1"/>
  <c r="AL528" i="1" s="1"/>
  <c r="AJ576" i="1"/>
  <c r="AL576" i="1" s="1"/>
  <c r="AJ608" i="1"/>
  <c r="AK608" i="1" s="1"/>
  <c r="AJ624" i="1"/>
  <c r="AL624" i="1" s="1"/>
  <c r="AJ640" i="1"/>
  <c r="AK640" i="1" s="1"/>
  <c r="AJ656" i="1"/>
  <c r="AL656" i="1" s="1"/>
  <c r="AJ664" i="1"/>
  <c r="AL664" i="1" s="1"/>
  <c r="AJ672" i="1"/>
  <c r="AL672" i="1" s="1"/>
  <c r="AJ680" i="1"/>
  <c r="AK680" i="1" s="1"/>
  <c r="AJ688" i="1"/>
  <c r="AK688" i="1" s="1"/>
  <c r="AJ696" i="1"/>
  <c r="AK696" i="1" s="1"/>
  <c r="AJ704" i="1"/>
  <c r="AK704" i="1" s="1"/>
  <c r="AJ720" i="1"/>
  <c r="AL720" i="1" s="1"/>
  <c r="AJ728" i="1"/>
  <c r="AK728" i="1" s="1"/>
  <c r="AJ736" i="1"/>
  <c r="AL736" i="1" s="1"/>
  <c r="AJ744" i="1"/>
  <c r="AL744" i="1" s="1"/>
  <c r="AJ752" i="1"/>
  <c r="AL752" i="1" s="1"/>
  <c r="AJ760" i="1"/>
  <c r="AL760" i="1" s="1"/>
  <c r="AJ768" i="1"/>
  <c r="AK768" i="1" s="1"/>
  <c r="AJ776" i="1"/>
  <c r="AL776" i="1" s="1"/>
  <c r="AJ784" i="1"/>
  <c r="AL784" i="1" s="1"/>
  <c r="AJ792" i="1"/>
  <c r="AL792" i="1" s="1"/>
  <c r="AJ800" i="1"/>
  <c r="AL800" i="1" s="1"/>
  <c r="AJ558" i="1"/>
  <c r="AL558" i="1" s="1"/>
  <c r="AJ384" i="1"/>
  <c r="AL384" i="1" s="1"/>
  <c r="AJ400" i="1"/>
  <c r="AK400" i="1" s="1"/>
  <c r="AJ416" i="1"/>
  <c r="AK416" i="1" s="1"/>
  <c r="AJ432" i="1"/>
  <c r="AL432" i="1" s="1"/>
  <c r="AJ448" i="1"/>
  <c r="AK448" i="1" s="1"/>
  <c r="AJ464" i="1"/>
  <c r="AL464" i="1" s="1"/>
  <c r="AJ480" i="1"/>
  <c r="AL480" i="1" s="1"/>
  <c r="AJ488" i="1"/>
  <c r="AK488" i="1" s="1"/>
  <c r="AJ504" i="1"/>
  <c r="AL504" i="1" s="1"/>
  <c r="AJ536" i="1"/>
  <c r="AL536" i="1" s="1"/>
  <c r="AJ560" i="1"/>
  <c r="AL560" i="1" s="1"/>
  <c r="AJ568" i="1"/>
  <c r="AL568" i="1" s="1"/>
  <c r="AJ584" i="1"/>
  <c r="AK584" i="1" s="1"/>
  <c r="AJ616" i="1"/>
  <c r="AK616" i="1" s="1"/>
  <c r="AJ648" i="1"/>
  <c r="AL648" i="1" s="1"/>
  <c r="AJ712" i="1"/>
  <c r="AK712" i="1" s="1"/>
  <c r="AJ552" i="1"/>
  <c r="AJ600" i="1"/>
  <c r="AL696" i="1"/>
  <c r="AJ630" i="1"/>
  <c r="AJ690" i="1"/>
  <c r="AJ746" i="1"/>
  <c r="AJ359" i="1"/>
  <c r="AJ455" i="1"/>
  <c r="AJ535" i="1"/>
  <c r="AJ603" i="1"/>
  <c r="AJ671" i="1"/>
  <c r="AJ735" i="1"/>
  <c r="AJ368" i="1"/>
  <c r="AJ381" i="1"/>
  <c r="AJ429" i="1"/>
  <c r="AJ461" i="1"/>
  <c r="AJ477" i="1"/>
  <c r="AJ485" i="1"/>
  <c r="AJ493" i="1"/>
  <c r="AJ501" i="1"/>
  <c r="AJ509" i="1"/>
  <c r="AJ517" i="1"/>
  <c r="AJ525" i="1"/>
  <c r="AJ533" i="1"/>
  <c r="AJ541" i="1"/>
  <c r="AJ547" i="1"/>
  <c r="AJ549" i="1"/>
  <c r="AJ557" i="1"/>
  <c r="AJ581" i="1"/>
  <c r="AJ589" i="1"/>
  <c r="AJ597" i="1"/>
  <c r="AJ605" i="1"/>
  <c r="AJ613" i="1"/>
  <c r="AJ621" i="1"/>
  <c r="AJ629" i="1"/>
  <c r="AJ637" i="1"/>
  <c r="AJ645" i="1"/>
  <c r="AJ653" i="1"/>
  <c r="AJ661" i="1"/>
  <c r="AJ669" i="1"/>
  <c r="AJ677" i="1"/>
  <c r="AJ685" i="1"/>
  <c r="AJ693" i="1"/>
  <c r="AJ701" i="1"/>
  <c r="AJ709" i="1"/>
  <c r="AJ717" i="1"/>
  <c r="AJ725" i="1"/>
  <c r="AJ733" i="1"/>
  <c r="AJ741" i="1"/>
  <c r="AJ749" i="1"/>
  <c r="AJ757" i="1"/>
  <c r="AJ765" i="1"/>
  <c r="AJ773" i="1"/>
  <c r="AJ781" i="1"/>
  <c r="AJ789" i="1"/>
  <c r="AJ797" i="1"/>
  <c r="AJ594" i="1"/>
  <c r="AJ614" i="1"/>
  <c r="AJ634" i="1"/>
  <c r="AJ654" i="1"/>
  <c r="AJ674" i="1"/>
  <c r="AJ694" i="1"/>
  <c r="AJ722" i="1"/>
  <c r="AJ742" i="1"/>
  <c r="AJ762" i="1"/>
  <c r="AJ778" i="1"/>
  <c r="AJ798" i="1"/>
  <c r="AJ391" i="1"/>
  <c r="AJ439" i="1"/>
  <c r="AJ366" i="1"/>
  <c r="AJ382" i="1"/>
  <c r="AJ398" i="1"/>
  <c r="AJ414" i="1"/>
  <c r="AJ430" i="1"/>
  <c r="AJ446" i="1"/>
  <c r="AJ462" i="1"/>
  <c r="AJ478" i="1"/>
  <c r="AJ494" i="1"/>
  <c r="AJ506" i="1"/>
  <c r="AJ514" i="1"/>
  <c r="AJ522" i="1"/>
  <c r="AJ530" i="1"/>
  <c r="AJ538" i="1"/>
  <c r="AJ546" i="1"/>
  <c r="AJ554" i="1"/>
  <c r="AJ570" i="1"/>
  <c r="AJ578" i="1"/>
  <c r="AJ602" i="1"/>
  <c r="AJ642" i="1"/>
  <c r="AJ682" i="1"/>
  <c r="AJ718" i="1"/>
  <c r="AJ758" i="1"/>
  <c r="AJ383" i="1"/>
  <c r="AJ431" i="1"/>
  <c r="AJ475" i="1"/>
  <c r="AJ499" i="1"/>
  <c r="AJ519" i="1"/>
  <c r="AJ543" i="1"/>
  <c r="AJ587" i="1"/>
  <c r="AJ611" i="1"/>
  <c r="AJ631" i="1"/>
  <c r="AJ655" i="1"/>
  <c r="AJ675" i="1"/>
  <c r="AJ699" i="1"/>
  <c r="AJ719" i="1"/>
  <c r="AJ739" i="1"/>
  <c r="AJ763" i="1"/>
  <c r="AJ787" i="1"/>
  <c r="AJ371" i="1"/>
  <c r="AJ423" i="1"/>
  <c r="AJ467" i="1"/>
  <c r="AJ369" i="1"/>
  <c r="AJ385" i="1"/>
  <c r="AJ401" i="1"/>
  <c r="AJ417" i="1"/>
  <c r="AJ433" i="1"/>
  <c r="AJ449" i="1"/>
  <c r="AJ465" i="1"/>
  <c r="AJ403" i="1"/>
  <c r="AJ451" i="1"/>
  <c r="AJ495" i="1"/>
  <c r="AJ523" i="1"/>
  <c r="AJ551" i="1"/>
  <c r="AJ583" i="1"/>
  <c r="AJ607" i="1"/>
  <c r="AJ639" i="1"/>
  <c r="AJ667" i="1"/>
  <c r="AJ695" i="1"/>
  <c r="AJ727" i="1"/>
  <c r="AJ759" i="1"/>
  <c r="AJ783" i="1"/>
  <c r="AJ370" i="1"/>
  <c r="AJ386" i="1"/>
  <c r="AJ402" i="1"/>
  <c r="AJ418" i="1"/>
  <c r="AJ434" i="1"/>
  <c r="AJ450" i="1"/>
  <c r="AJ466" i="1"/>
  <c r="AJ482" i="1"/>
  <c r="AJ498" i="1"/>
  <c r="AJ399" i="1"/>
  <c r="AJ443" i="1"/>
  <c r="AL416" i="1"/>
  <c r="AJ520" i="1"/>
  <c r="AJ544" i="1"/>
  <c r="AJ592" i="1"/>
  <c r="AJ632" i="1"/>
  <c r="AJ582" i="1"/>
  <c r="AJ650" i="1"/>
  <c r="AJ706" i="1"/>
  <c r="AJ766" i="1"/>
  <c r="AJ407" i="1"/>
  <c r="AJ515" i="1"/>
  <c r="AJ579" i="1"/>
  <c r="AJ647" i="1"/>
  <c r="AJ715" i="1"/>
  <c r="AJ755" i="1"/>
  <c r="AJ365" i="1"/>
  <c r="AJ413" i="1"/>
  <c r="AJ573" i="1"/>
  <c r="AJ364" i="1"/>
  <c r="AJ372" i="1"/>
  <c r="AJ380" i="1"/>
  <c r="AJ388" i="1"/>
  <c r="AJ396" i="1"/>
  <c r="AJ404" i="1"/>
  <c r="AJ412" i="1"/>
  <c r="AJ420" i="1"/>
  <c r="AJ428" i="1"/>
  <c r="AJ436" i="1"/>
  <c r="AJ444" i="1"/>
  <c r="AJ452" i="1"/>
  <c r="AJ460" i="1"/>
  <c r="AJ468" i="1"/>
  <c r="AJ476" i="1"/>
  <c r="AJ484" i="1"/>
  <c r="AJ492" i="1"/>
  <c r="AJ500" i="1"/>
  <c r="AJ508" i="1"/>
  <c r="AJ516" i="1"/>
  <c r="AJ524" i="1"/>
  <c r="AJ532" i="1"/>
  <c r="AJ540" i="1"/>
  <c r="AJ548" i="1"/>
  <c r="AJ572" i="1"/>
  <c r="AJ588" i="1"/>
  <c r="AJ604" i="1"/>
  <c r="AJ620" i="1"/>
  <c r="AJ636" i="1"/>
  <c r="AJ652" i="1"/>
  <c r="AJ668" i="1"/>
  <c r="AJ684" i="1"/>
  <c r="AJ700" i="1"/>
  <c r="AJ716" i="1"/>
  <c r="AJ732" i="1"/>
  <c r="AJ748" i="1"/>
  <c r="AJ764" i="1"/>
  <c r="AJ780" i="1"/>
  <c r="AJ796" i="1"/>
  <c r="AJ562" i="1"/>
  <c r="AJ598" i="1"/>
  <c r="AJ618" i="1"/>
  <c r="AJ638" i="1"/>
  <c r="AJ658" i="1"/>
  <c r="AJ678" i="1"/>
  <c r="AJ698" i="1"/>
  <c r="AJ714" i="1"/>
  <c r="AJ754" i="1"/>
  <c r="AJ774" i="1"/>
  <c r="AJ794" i="1"/>
  <c r="AJ387" i="1"/>
  <c r="AJ479" i="1"/>
  <c r="AJ503" i="1"/>
  <c r="AJ527" i="1"/>
  <c r="AJ571" i="1"/>
  <c r="AJ591" i="1"/>
  <c r="AJ615" i="1"/>
  <c r="AJ635" i="1"/>
  <c r="AJ659" i="1"/>
  <c r="AJ683" i="1"/>
  <c r="AJ703" i="1"/>
  <c r="AJ723" i="1"/>
  <c r="AJ747" i="1"/>
  <c r="AJ767" i="1"/>
  <c r="AJ791" i="1"/>
  <c r="AJ373" i="1"/>
  <c r="AJ389" i="1"/>
  <c r="AJ405" i="1"/>
  <c r="AJ421" i="1"/>
  <c r="AJ435" i="1"/>
  <c r="AJ437" i="1"/>
  <c r="AJ453" i="1"/>
  <c r="AJ469" i="1"/>
  <c r="AJ481" i="1"/>
  <c r="AJ489" i="1"/>
  <c r="AJ497" i="1"/>
  <c r="AJ505" i="1"/>
  <c r="AJ513" i="1"/>
  <c r="AJ521" i="1"/>
  <c r="AJ529" i="1"/>
  <c r="AJ537" i="1"/>
  <c r="AJ545" i="1"/>
  <c r="AJ553" i="1"/>
  <c r="AJ561" i="1"/>
  <c r="AJ569" i="1"/>
  <c r="AJ577" i="1"/>
  <c r="AJ585" i="1"/>
  <c r="AJ590" i="1"/>
  <c r="AJ593" i="1"/>
  <c r="AJ601" i="1"/>
  <c r="AJ609" i="1"/>
  <c r="AJ617" i="1"/>
  <c r="AJ625" i="1"/>
  <c r="AJ633" i="1"/>
  <c r="AJ641" i="1"/>
  <c r="AJ649" i="1"/>
  <c r="AJ657" i="1"/>
  <c r="AJ665" i="1"/>
  <c r="AJ673" i="1"/>
  <c r="AJ681" i="1"/>
  <c r="AJ689" i="1"/>
  <c r="AJ697" i="1"/>
  <c r="AJ705" i="1"/>
  <c r="AJ713" i="1"/>
  <c r="AJ721" i="1"/>
  <c r="AJ729" i="1"/>
  <c r="AJ737" i="1"/>
  <c r="AJ745" i="1"/>
  <c r="AJ753" i="1"/>
  <c r="AJ761" i="1"/>
  <c r="AJ769" i="1"/>
  <c r="AJ777" i="1"/>
  <c r="AJ785" i="1"/>
  <c r="AJ793" i="1"/>
  <c r="AJ586" i="1"/>
  <c r="AJ606" i="1"/>
  <c r="AJ626" i="1"/>
  <c r="AJ646" i="1"/>
  <c r="AJ666" i="1"/>
  <c r="AJ686" i="1"/>
  <c r="AJ710" i="1"/>
  <c r="AJ730" i="1"/>
  <c r="AJ750" i="1"/>
  <c r="AJ770" i="1"/>
  <c r="AJ790" i="1"/>
  <c r="AJ367" i="1"/>
  <c r="AJ415" i="1"/>
  <c r="AJ471" i="1"/>
  <c r="AJ374" i="1"/>
  <c r="AJ390" i="1"/>
  <c r="AJ406" i="1"/>
  <c r="AJ422" i="1"/>
  <c r="AJ438" i="1"/>
  <c r="AJ454" i="1"/>
  <c r="AJ470" i="1"/>
  <c r="AJ486" i="1"/>
  <c r="AJ502" i="1"/>
  <c r="AJ510" i="1"/>
  <c r="AJ518" i="1"/>
  <c r="AJ526" i="1"/>
  <c r="AJ534" i="1"/>
  <c r="AJ542" i="1"/>
  <c r="AJ550" i="1"/>
  <c r="AJ566" i="1"/>
  <c r="AJ574" i="1"/>
  <c r="AJ622" i="1"/>
  <c r="AJ662" i="1"/>
  <c r="AJ702" i="1"/>
  <c r="AJ738" i="1"/>
  <c r="AJ782" i="1"/>
  <c r="AJ363" i="1"/>
  <c r="AJ411" i="1"/>
  <c r="AJ459" i="1"/>
  <c r="AJ487" i="1"/>
  <c r="AJ511" i="1"/>
  <c r="AJ531" i="1"/>
  <c r="AJ555" i="1"/>
  <c r="AJ575" i="1"/>
  <c r="AJ599" i="1"/>
  <c r="AJ619" i="1"/>
  <c r="AJ643" i="1"/>
  <c r="AJ663" i="1"/>
  <c r="AJ687" i="1"/>
  <c r="AJ707" i="1"/>
  <c r="AJ731" i="1"/>
  <c r="AJ751" i="1"/>
  <c r="AJ775" i="1"/>
  <c r="AJ795" i="1"/>
  <c r="AL496" i="1"/>
  <c r="AK496" i="1"/>
  <c r="AL768" i="1"/>
  <c r="AJ610" i="1"/>
  <c r="AJ670" i="1"/>
  <c r="AJ726" i="1"/>
  <c r="AJ786" i="1"/>
  <c r="AJ491" i="1"/>
  <c r="AJ559" i="1"/>
  <c r="AJ627" i="1"/>
  <c r="AJ691" i="1"/>
  <c r="AJ779" i="1"/>
  <c r="AJ397" i="1"/>
  <c r="AJ445" i="1"/>
  <c r="AJ563" i="1"/>
  <c r="AJ565" i="1"/>
  <c r="AJ556" i="1"/>
  <c r="AJ564" i="1"/>
  <c r="AJ580" i="1"/>
  <c r="AJ596" i="1"/>
  <c r="AJ612" i="1"/>
  <c r="AJ628" i="1"/>
  <c r="AJ644" i="1"/>
  <c r="AJ660" i="1"/>
  <c r="AJ676" i="1"/>
  <c r="AJ692" i="1"/>
  <c r="AJ708" i="1"/>
  <c r="AJ724" i="1"/>
  <c r="AJ740" i="1"/>
  <c r="AJ756" i="1"/>
  <c r="AJ772" i="1"/>
  <c r="AJ788" i="1"/>
  <c r="AJ734" i="1"/>
  <c r="AJ395" i="1"/>
  <c r="AJ447" i="1"/>
  <c r="AJ361" i="1"/>
  <c r="AJ377" i="1"/>
  <c r="AJ393" i="1"/>
  <c r="AJ409" i="1"/>
  <c r="AJ425" i="1"/>
  <c r="AJ441" i="1"/>
  <c r="AJ457" i="1"/>
  <c r="AJ473" i="1"/>
  <c r="AJ379" i="1"/>
  <c r="AJ427" i="1"/>
  <c r="AJ483" i="1"/>
  <c r="AJ507" i="1"/>
  <c r="AJ539" i="1"/>
  <c r="AJ567" i="1"/>
  <c r="AJ595" i="1"/>
  <c r="AJ623" i="1"/>
  <c r="AJ651" i="1"/>
  <c r="AJ679" i="1"/>
  <c r="AJ711" i="1"/>
  <c r="AJ743" i="1"/>
  <c r="AJ771" i="1"/>
  <c r="AJ799" i="1"/>
  <c r="AJ362" i="1"/>
  <c r="AJ378" i="1"/>
  <c r="AJ394" i="1"/>
  <c r="AJ410" i="1"/>
  <c r="AJ426" i="1"/>
  <c r="AJ442" i="1"/>
  <c r="AJ458" i="1"/>
  <c r="AJ474" i="1"/>
  <c r="AJ490" i="1"/>
  <c r="AJ375" i="1"/>
  <c r="AJ419" i="1"/>
  <c r="AJ463" i="1"/>
  <c r="M5" i="1"/>
  <c r="AU800" i="1"/>
  <c r="AK360" i="1" l="1"/>
  <c r="AK664" i="1"/>
  <c r="AK744" i="1"/>
  <c r="AK800" i="1"/>
  <c r="AL608" i="1"/>
  <c r="AK384" i="1"/>
  <c r="AL680" i="1"/>
  <c r="AK528" i="1"/>
  <c r="AK456" i="1"/>
  <c r="AL640" i="1"/>
  <c r="AK480" i="1"/>
  <c r="AK560" i="1"/>
  <c r="AL448" i="1"/>
  <c r="AK648" i="1"/>
  <c r="AL424" i="1"/>
  <c r="AK558" i="1"/>
  <c r="AK624" i="1"/>
  <c r="AL488" i="1"/>
  <c r="AK776" i="1"/>
  <c r="AK504" i="1"/>
  <c r="AK432" i="1"/>
  <c r="AK672" i="1"/>
  <c r="AK568" i="1"/>
  <c r="AK736" i="1"/>
  <c r="AK392" i="1"/>
  <c r="AK784" i="1"/>
  <c r="AK720" i="1"/>
  <c r="AK752" i="1"/>
  <c r="AL584" i="1"/>
  <c r="AL408" i="1"/>
  <c r="AK656" i="1"/>
  <c r="AL728" i="1"/>
  <c r="AL400" i="1"/>
  <c r="AL688" i="1"/>
  <c r="AK464" i="1"/>
  <c r="AK576" i="1"/>
  <c r="AK472" i="1"/>
  <c r="AK792" i="1"/>
  <c r="AL616" i="1"/>
  <c r="AK760" i="1"/>
  <c r="AK536" i="1"/>
  <c r="AL712" i="1"/>
  <c r="AK440" i="1"/>
  <c r="AK512" i="1"/>
  <c r="AK376" i="1"/>
  <c r="AL704" i="1"/>
  <c r="AK375" i="1"/>
  <c r="AL375" i="1"/>
  <c r="AL442" i="1"/>
  <c r="AK442" i="1"/>
  <c r="AL378" i="1"/>
  <c r="AK378" i="1"/>
  <c r="AK743" i="1"/>
  <c r="AL743" i="1"/>
  <c r="AK623" i="1"/>
  <c r="AL623" i="1"/>
  <c r="AL507" i="1"/>
  <c r="AK507" i="1"/>
  <c r="AK473" i="1"/>
  <c r="AL473" i="1"/>
  <c r="AK409" i="1"/>
  <c r="AL409" i="1"/>
  <c r="AK447" i="1"/>
  <c r="AL447" i="1"/>
  <c r="AL756" i="1"/>
  <c r="AK756" i="1"/>
  <c r="AK692" i="1"/>
  <c r="AL692" i="1"/>
  <c r="AK628" i="1"/>
  <c r="AL628" i="1"/>
  <c r="AL564" i="1"/>
  <c r="AK564" i="1"/>
  <c r="AL563" i="1"/>
  <c r="AK563" i="1"/>
  <c r="AK691" i="1"/>
  <c r="AL691" i="1"/>
  <c r="AL786" i="1"/>
  <c r="AK786" i="1"/>
  <c r="AK751" i="1"/>
  <c r="AL751" i="1"/>
  <c r="AK663" i="1"/>
  <c r="AL663" i="1"/>
  <c r="AK575" i="1"/>
  <c r="AL575" i="1"/>
  <c r="AK487" i="1"/>
  <c r="AL487" i="1"/>
  <c r="AL782" i="1"/>
  <c r="AK782" i="1"/>
  <c r="AK622" i="1"/>
  <c r="AL622" i="1"/>
  <c r="AL542" i="1"/>
  <c r="AK542" i="1"/>
  <c r="AL510" i="1"/>
  <c r="AK510" i="1"/>
  <c r="AL454" i="1"/>
  <c r="AK454" i="1"/>
  <c r="AL390" i="1"/>
  <c r="AK390" i="1"/>
  <c r="AK367" i="1"/>
  <c r="AL367" i="1"/>
  <c r="AL730" i="1"/>
  <c r="AK730" i="1"/>
  <c r="AK646" i="1"/>
  <c r="AL646" i="1"/>
  <c r="AK793" i="1"/>
  <c r="AL793" i="1"/>
  <c r="AK761" i="1"/>
  <c r="AL761" i="1"/>
  <c r="AK729" i="1"/>
  <c r="AL729" i="1"/>
  <c r="AK697" i="1"/>
  <c r="AL697" i="1"/>
  <c r="AK665" i="1"/>
  <c r="AL665" i="1"/>
  <c r="AK633" i="1"/>
  <c r="AL633" i="1"/>
  <c r="AK601" i="1"/>
  <c r="AL601" i="1"/>
  <c r="AL577" i="1"/>
  <c r="AK577" i="1"/>
  <c r="AK545" i="1"/>
  <c r="AL545" i="1"/>
  <c r="AK513" i="1"/>
  <c r="AL513" i="1"/>
  <c r="AK481" i="1"/>
  <c r="AL481" i="1"/>
  <c r="AL435" i="1"/>
  <c r="AK435" i="1"/>
  <c r="AK373" i="1"/>
  <c r="AL373" i="1"/>
  <c r="AK723" i="1"/>
  <c r="AL723" i="1"/>
  <c r="AK635" i="1"/>
  <c r="AL635" i="1"/>
  <c r="AK527" i="1"/>
  <c r="AL527" i="1"/>
  <c r="AL794" i="1"/>
  <c r="AK794" i="1"/>
  <c r="AK698" i="1"/>
  <c r="AL698" i="1"/>
  <c r="AK618" i="1"/>
  <c r="AL618" i="1"/>
  <c r="AL780" i="1"/>
  <c r="AK780" i="1"/>
  <c r="AL716" i="1"/>
  <c r="AK716" i="1"/>
  <c r="AK652" i="1"/>
  <c r="AL652" i="1"/>
  <c r="AL588" i="1"/>
  <c r="AK588" i="1"/>
  <c r="AL532" i="1"/>
  <c r="AK532" i="1"/>
  <c r="AL500" i="1"/>
  <c r="AK500" i="1"/>
  <c r="AL468" i="1"/>
  <c r="AK468" i="1"/>
  <c r="AL436" i="1"/>
  <c r="AK436" i="1"/>
  <c r="AL404" i="1"/>
  <c r="AK404" i="1"/>
  <c r="AL372" i="1"/>
  <c r="AK372" i="1"/>
  <c r="AK365" i="1"/>
  <c r="AL365" i="1"/>
  <c r="AK579" i="1"/>
  <c r="AL579" i="1"/>
  <c r="AK706" i="1"/>
  <c r="AL706" i="1"/>
  <c r="AL592" i="1"/>
  <c r="AK592" i="1"/>
  <c r="AL482" i="1"/>
  <c r="AK482" i="1"/>
  <c r="AL418" i="1"/>
  <c r="AK418" i="1"/>
  <c r="AK783" i="1"/>
  <c r="AL783" i="1"/>
  <c r="AK667" i="1"/>
  <c r="AL667" i="1"/>
  <c r="AK551" i="1"/>
  <c r="AL551" i="1"/>
  <c r="AL403" i="1"/>
  <c r="AK403" i="1"/>
  <c r="AK417" i="1"/>
  <c r="AL417" i="1"/>
  <c r="AL467" i="1"/>
  <c r="AK467" i="1"/>
  <c r="AK739" i="1"/>
  <c r="AL739" i="1"/>
  <c r="AK655" i="1"/>
  <c r="AL655" i="1"/>
  <c r="AK543" i="1"/>
  <c r="AL543" i="1"/>
  <c r="AK431" i="1"/>
  <c r="AL431" i="1"/>
  <c r="AK682" i="1"/>
  <c r="AL682" i="1"/>
  <c r="AL570" i="1"/>
  <c r="AK570" i="1"/>
  <c r="AL530" i="1"/>
  <c r="AK530" i="1"/>
  <c r="AL494" i="1"/>
  <c r="AK494" i="1"/>
  <c r="AL430" i="1"/>
  <c r="AK430" i="1"/>
  <c r="AL366" i="1"/>
  <c r="AK366" i="1"/>
  <c r="AL778" i="1"/>
  <c r="AK778" i="1"/>
  <c r="AK694" i="1"/>
  <c r="AL694" i="1"/>
  <c r="AK614" i="1"/>
  <c r="AL614" i="1"/>
  <c r="AK781" i="1"/>
  <c r="AL781" i="1"/>
  <c r="AK749" i="1"/>
  <c r="AL749" i="1"/>
  <c r="AK717" i="1"/>
  <c r="AL717" i="1"/>
  <c r="AL685" i="1"/>
  <c r="AK685" i="1"/>
  <c r="AL653" i="1"/>
  <c r="AK653" i="1"/>
  <c r="AL621" i="1"/>
  <c r="AK621" i="1"/>
  <c r="AK589" i="1"/>
  <c r="AL589" i="1"/>
  <c r="AL547" i="1"/>
  <c r="AK547" i="1"/>
  <c r="AK517" i="1"/>
  <c r="AL517" i="1"/>
  <c r="AK485" i="1"/>
  <c r="AL485" i="1"/>
  <c r="AK381" i="1"/>
  <c r="AL381" i="1"/>
  <c r="AK603" i="1"/>
  <c r="AL603" i="1"/>
  <c r="AL746" i="1"/>
  <c r="AK746" i="1"/>
  <c r="AL552" i="1"/>
  <c r="AK552" i="1"/>
  <c r="AK644" i="1"/>
  <c r="AL644" i="1"/>
  <c r="AK779" i="1"/>
  <c r="AL779" i="1"/>
  <c r="AK599" i="1"/>
  <c r="AL599" i="1"/>
  <c r="AK363" i="1"/>
  <c r="AL363" i="1"/>
  <c r="AL518" i="1"/>
  <c r="AK518" i="1"/>
  <c r="AL406" i="1"/>
  <c r="AK406" i="1"/>
  <c r="AL750" i="1"/>
  <c r="AK750" i="1"/>
  <c r="AK769" i="1"/>
  <c r="AL769" i="1"/>
  <c r="AK673" i="1"/>
  <c r="AL673" i="1"/>
  <c r="AK609" i="1"/>
  <c r="AL609" i="1"/>
  <c r="AK553" i="1"/>
  <c r="AL553" i="1"/>
  <c r="AK437" i="1"/>
  <c r="AL437" i="1"/>
  <c r="AK747" i="1"/>
  <c r="AL747" i="1"/>
  <c r="AK571" i="1"/>
  <c r="AL571" i="1"/>
  <c r="AK638" i="1"/>
  <c r="AL638" i="1"/>
  <c r="AL732" i="1"/>
  <c r="AK732" i="1"/>
  <c r="AL540" i="1"/>
  <c r="AK540" i="1"/>
  <c r="AL476" i="1"/>
  <c r="AK476" i="1"/>
  <c r="AL380" i="1"/>
  <c r="AK380" i="1"/>
  <c r="AL434" i="1"/>
  <c r="AK434" i="1"/>
  <c r="AK695" i="1"/>
  <c r="AL695" i="1"/>
  <c r="AL451" i="1"/>
  <c r="AK451" i="1"/>
  <c r="AK369" i="1"/>
  <c r="AL369" i="1"/>
  <c r="AK675" i="1"/>
  <c r="AL675" i="1"/>
  <c r="AL475" i="1"/>
  <c r="AK475" i="1"/>
  <c r="AL578" i="1"/>
  <c r="AK578" i="1"/>
  <c r="AL506" i="1"/>
  <c r="AK506" i="1"/>
  <c r="AL382" i="1"/>
  <c r="AK382" i="1"/>
  <c r="AL722" i="1"/>
  <c r="AK722" i="1"/>
  <c r="AK789" i="1"/>
  <c r="AL789" i="1"/>
  <c r="AL693" i="1"/>
  <c r="AK693" i="1"/>
  <c r="AL629" i="1"/>
  <c r="AK629" i="1"/>
  <c r="AK549" i="1"/>
  <c r="AL549" i="1"/>
  <c r="AK493" i="1"/>
  <c r="AL493" i="1"/>
  <c r="AK429" i="1"/>
  <c r="AL429" i="1"/>
  <c r="AK359" i="1"/>
  <c r="AL359" i="1"/>
  <c r="AL490" i="1"/>
  <c r="AK490" i="1"/>
  <c r="AL426" i="1"/>
  <c r="AK426" i="1"/>
  <c r="AL362" i="1"/>
  <c r="AK362" i="1"/>
  <c r="AK711" i="1"/>
  <c r="AL711" i="1"/>
  <c r="AK595" i="1"/>
  <c r="AL595" i="1"/>
  <c r="AL483" i="1"/>
  <c r="AK483" i="1"/>
  <c r="AK457" i="1"/>
  <c r="AL457" i="1"/>
  <c r="AK393" i="1"/>
  <c r="AL393" i="1"/>
  <c r="AL395" i="1"/>
  <c r="AK395" i="1"/>
  <c r="AL734" i="1"/>
  <c r="AK734" i="1"/>
  <c r="AL740" i="1"/>
  <c r="AK740" i="1"/>
  <c r="AK676" i="1"/>
  <c r="AL676" i="1"/>
  <c r="AK612" i="1"/>
  <c r="AL612" i="1"/>
  <c r="AL556" i="1"/>
  <c r="AK556" i="1"/>
  <c r="AK445" i="1"/>
  <c r="AL445" i="1"/>
  <c r="AK627" i="1"/>
  <c r="AL627" i="1"/>
  <c r="AL726" i="1"/>
  <c r="AK726" i="1"/>
  <c r="AK731" i="1"/>
  <c r="AL731" i="1"/>
  <c r="AK643" i="1"/>
  <c r="AL643" i="1"/>
  <c r="AL555" i="1"/>
  <c r="AK555" i="1"/>
  <c r="AL459" i="1"/>
  <c r="AK459" i="1"/>
  <c r="AL738" i="1"/>
  <c r="AK738" i="1"/>
  <c r="AL574" i="1"/>
  <c r="AK574" i="1"/>
  <c r="AL534" i="1"/>
  <c r="AK534" i="1"/>
  <c r="AL502" i="1"/>
  <c r="AK502" i="1"/>
  <c r="AL438" i="1"/>
  <c r="AK438" i="1"/>
  <c r="AL374" i="1"/>
  <c r="AK374" i="1"/>
  <c r="AL790" i="1"/>
  <c r="AK790" i="1"/>
  <c r="AK710" i="1"/>
  <c r="AL710" i="1"/>
  <c r="AK626" i="1"/>
  <c r="AL626" i="1"/>
  <c r="AK785" i="1"/>
  <c r="AL785" i="1"/>
  <c r="AK753" i="1"/>
  <c r="AL753" i="1"/>
  <c r="AK721" i="1"/>
  <c r="AL721" i="1"/>
  <c r="AK689" i="1"/>
  <c r="AL689" i="1"/>
  <c r="AK657" i="1"/>
  <c r="AL657" i="1"/>
  <c r="AK625" i="1"/>
  <c r="AL625" i="1"/>
  <c r="AL593" i="1"/>
  <c r="AK593" i="1"/>
  <c r="AL569" i="1"/>
  <c r="AK569" i="1"/>
  <c r="AK537" i="1"/>
  <c r="AL537" i="1"/>
  <c r="AK505" i="1"/>
  <c r="AL505" i="1"/>
  <c r="AK469" i="1"/>
  <c r="AL469" i="1"/>
  <c r="AK421" i="1"/>
  <c r="AL421" i="1"/>
  <c r="AK791" i="1"/>
  <c r="AL791" i="1"/>
  <c r="AK703" i="1"/>
  <c r="AL703" i="1"/>
  <c r="AK615" i="1"/>
  <c r="AL615" i="1"/>
  <c r="AK503" i="1"/>
  <c r="AL503" i="1"/>
  <c r="AL774" i="1"/>
  <c r="AK774" i="1"/>
  <c r="AK678" i="1"/>
  <c r="AL678" i="1"/>
  <c r="AK598" i="1"/>
  <c r="AL598" i="1"/>
  <c r="AL764" i="1"/>
  <c r="AK764" i="1"/>
  <c r="AK700" i="1"/>
  <c r="AL700" i="1"/>
  <c r="AK636" i="1"/>
  <c r="AL636" i="1"/>
  <c r="AL572" i="1"/>
  <c r="AK572" i="1"/>
  <c r="AL524" i="1"/>
  <c r="AK524" i="1"/>
  <c r="AL492" i="1"/>
  <c r="AK492" i="1"/>
  <c r="AL460" i="1"/>
  <c r="AK460" i="1"/>
  <c r="AL428" i="1"/>
  <c r="AK428" i="1"/>
  <c r="AL396" i="1"/>
  <c r="AK396" i="1"/>
  <c r="AL364" i="1"/>
  <c r="AK364" i="1"/>
  <c r="AK755" i="1"/>
  <c r="AL755" i="1"/>
  <c r="AL515" i="1"/>
  <c r="AK515" i="1"/>
  <c r="AK650" i="1"/>
  <c r="AL650" i="1"/>
  <c r="AK632" i="1"/>
  <c r="AL632" i="1"/>
  <c r="AL544" i="1"/>
  <c r="AK544" i="1"/>
  <c r="AL443" i="1"/>
  <c r="AK443" i="1"/>
  <c r="AL466" i="1"/>
  <c r="AK466" i="1"/>
  <c r="AL402" i="1"/>
  <c r="AK402" i="1"/>
  <c r="AK759" i="1"/>
  <c r="AL759" i="1"/>
  <c r="AK639" i="1"/>
  <c r="AL639" i="1"/>
  <c r="AL523" i="1"/>
  <c r="AK523" i="1"/>
  <c r="AK465" i="1"/>
  <c r="AL465" i="1"/>
  <c r="AK401" i="1"/>
  <c r="AL401" i="1"/>
  <c r="AK423" i="1"/>
  <c r="AL423" i="1"/>
  <c r="AK719" i="1"/>
  <c r="AL719" i="1"/>
  <c r="AK631" i="1"/>
  <c r="AL631" i="1"/>
  <c r="AK519" i="1"/>
  <c r="AL519" i="1"/>
  <c r="AK383" i="1"/>
  <c r="AL383" i="1"/>
  <c r="AK642" i="1"/>
  <c r="AL642" i="1"/>
  <c r="AL554" i="1"/>
  <c r="AK554" i="1"/>
  <c r="AL522" i="1"/>
  <c r="AK522" i="1"/>
  <c r="AL478" i="1"/>
  <c r="AK478" i="1"/>
  <c r="AL414" i="1"/>
  <c r="AK414" i="1"/>
  <c r="AK439" i="1"/>
  <c r="AL439" i="1"/>
  <c r="AL762" i="1"/>
  <c r="AK762" i="1"/>
  <c r="AK674" i="1"/>
  <c r="AL674" i="1"/>
  <c r="AL594" i="1"/>
  <c r="AK594" i="1"/>
  <c r="AK773" i="1"/>
  <c r="AL773" i="1"/>
  <c r="AK741" i="1"/>
  <c r="AL741" i="1"/>
  <c r="AL709" i="1"/>
  <c r="AK709" i="1"/>
  <c r="AK677" i="1"/>
  <c r="AL677" i="1"/>
  <c r="AL645" i="1"/>
  <c r="AK645" i="1"/>
  <c r="AL613" i="1"/>
  <c r="AK613" i="1"/>
  <c r="AK581" i="1"/>
  <c r="AL581" i="1"/>
  <c r="AK541" i="1"/>
  <c r="AL541" i="1"/>
  <c r="AK509" i="1"/>
  <c r="AL509" i="1"/>
  <c r="AK477" i="1"/>
  <c r="AL477" i="1"/>
  <c r="AL368" i="1"/>
  <c r="AK368" i="1"/>
  <c r="AK535" i="1"/>
  <c r="AL535" i="1"/>
  <c r="AK690" i="1"/>
  <c r="AL690" i="1"/>
  <c r="AL419" i="1"/>
  <c r="AK419" i="1"/>
  <c r="AL458" i="1"/>
  <c r="AK458" i="1"/>
  <c r="AL394" i="1"/>
  <c r="AK394" i="1"/>
  <c r="AK771" i="1"/>
  <c r="AL771" i="1"/>
  <c r="AK651" i="1"/>
  <c r="AL651" i="1"/>
  <c r="AL539" i="1"/>
  <c r="AK539" i="1"/>
  <c r="AK379" i="1"/>
  <c r="AL379" i="1"/>
  <c r="AK425" i="1"/>
  <c r="AL425" i="1"/>
  <c r="AK361" i="1"/>
  <c r="AL361" i="1"/>
  <c r="AL772" i="1"/>
  <c r="AK772" i="1"/>
  <c r="AK708" i="1"/>
  <c r="AL708" i="1"/>
  <c r="AL580" i="1"/>
  <c r="AK580" i="1"/>
  <c r="AK565" i="1"/>
  <c r="AL565" i="1"/>
  <c r="AL491" i="1"/>
  <c r="AK491" i="1"/>
  <c r="AK610" i="1"/>
  <c r="AL610" i="1"/>
  <c r="AK775" i="1"/>
  <c r="AL775" i="1"/>
  <c r="AK687" i="1"/>
  <c r="AL687" i="1"/>
  <c r="AK511" i="1"/>
  <c r="AL511" i="1"/>
  <c r="AK662" i="1"/>
  <c r="AL662" i="1"/>
  <c r="AL550" i="1"/>
  <c r="AK550" i="1"/>
  <c r="AL470" i="1"/>
  <c r="AK470" i="1"/>
  <c r="AK415" i="1"/>
  <c r="AL415" i="1"/>
  <c r="AK666" i="1"/>
  <c r="AL666" i="1"/>
  <c r="AL586" i="1"/>
  <c r="AK586" i="1"/>
  <c r="AK737" i="1"/>
  <c r="AL737" i="1"/>
  <c r="AK705" i="1"/>
  <c r="AL705" i="1"/>
  <c r="AK641" i="1"/>
  <c r="AL641" i="1"/>
  <c r="AL585" i="1"/>
  <c r="AK585" i="1"/>
  <c r="AK521" i="1"/>
  <c r="AL521" i="1"/>
  <c r="AK489" i="1"/>
  <c r="AL489" i="1"/>
  <c r="AK389" i="1"/>
  <c r="AL389" i="1"/>
  <c r="AK659" i="1"/>
  <c r="AL659" i="1"/>
  <c r="AL387" i="1"/>
  <c r="AK387" i="1"/>
  <c r="AL714" i="1"/>
  <c r="AK714" i="1"/>
  <c r="AL796" i="1"/>
  <c r="AK796" i="1"/>
  <c r="AK668" i="1"/>
  <c r="AL668" i="1"/>
  <c r="AK604" i="1"/>
  <c r="AL604" i="1"/>
  <c r="AL508" i="1"/>
  <c r="AK508" i="1"/>
  <c r="AL444" i="1"/>
  <c r="AK444" i="1"/>
  <c r="AL412" i="1"/>
  <c r="AK412" i="1"/>
  <c r="AK413" i="1"/>
  <c r="AL413" i="1"/>
  <c r="AK647" i="1"/>
  <c r="AL647" i="1"/>
  <c r="AL766" i="1"/>
  <c r="AK766" i="1"/>
  <c r="AL498" i="1"/>
  <c r="AK498" i="1"/>
  <c r="AL370" i="1"/>
  <c r="AK370" i="1"/>
  <c r="AK583" i="1"/>
  <c r="AL583" i="1"/>
  <c r="AK433" i="1"/>
  <c r="AL433" i="1"/>
  <c r="AK763" i="1"/>
  <c r="AL763" i="1"/>
  <c r="AL587" i="1"/>
  <c r="AK587" i="1"/>
  <c r="AL718" i="1"/>
  <c r="AK718" i="1"/>
  <c r="AL538" i="1"/>
  <c r="AK538" i="1"/>
  <c r="AL446" i="1"/>
  <c r="AK446" i="1"/>
  <c r="AL798" i="1"/>
  <c r="AK798" i="1"/>
  <c r="AK634" i="1"/>
  <c r="AL634" i="1"/>
  <c r="AK757" i="1"/>
  <c r="AL757" i="1"/>
  <c r="AK725" i="1"/>
  <c r="AL725" i="1"/>
  <c r="AL661" i="1"/>
  <c r="AK661" i="1"/>
  <c r="AL597" i="1"/>
  <c r="AK597" i="1"/>
  <c r="AK525" i="1"/>
  <c r="AL525" i="1"/>
  <c r="AK671" i="1"/>
  <c r="AL671" i="1"/>
  <c r="AK600" i="1"/>
  <c r="AL600" i="1"/>
  <c r="AK463" i="1"/>
  <c r="AL463" i="1"/>
  <c r="AL474" i="1"/>
  <c r="AK474" i="1"/>
  <c r="AL410" i="1"/>
  <c r="AK410" i="1"/>
  <c r="AK799" i="1"/>
  <c r="AL799" i="1"/>
  <c r="AK679" i="1"/>
  <c r="AL679" i="1"/>
  <c r="AK567" i="1"/>
  <c r="AL567" i="1"/>
  <c r="AL427" i="1"/>
  <c r="AK427" i="1"/>
  <c r="AK441" i="1"/>
  <c r="AL441" i="1"/>
  <c r="AK377" i="1"/>
  <c r="AL377" i="1"/>
  <c r="AL788" i="1"/>
  <c r="AK788" i="1"/>
  <c r="AL724" i="1"/>
  <c r="AK724" i="1"/>
  <c r="AK660" i="1"/>
  <c r="AL660" i="1"/>
  <c r="AK596" i="1"/>
  <c r="AL596" i="1"/>
  <c r="AK397" i="1"/>
  <c r="AL397" i="1"/>
  <c r="AK559" i="1"/>
  <c r="AL559" i="1"/>
  <c r="AK670" i="1"/>
  <c r="AL670" i="1"/>
  <c r="AK795" i="1"/>
  <c r="AL795" i="1"/>
  <c r="AK707" i="1"/>
  <c r="AL707" i="1"/>
  <c r="AK619" i="1"/>
  <c r="AL619" i="1"/>
  <c r="AL531" i="1"/>
  <c r="AK531" i="1"/>
  <c r="AL411" i="1"/>
  <c r="AK411" i="1"/>
  <c r="AK702" i="1"/>
  <c r="AL702" i="1"/>
  <c r="AL566" i="1"/>
  <c r="AK566" i="1"/>
  <c r="AL526" i="1"/>
  <c r="AK526" i="1"/>
  <c r="AL486" i="1"/>
  <c r="AK486" i="1"/>
  <c r="AL422" i="1"/>
  <c r="AK422" i="1"/>
  <c r="AK471" i="1"/>
  <c r="AL471" i="1"/>
  <c r="AL770" i="1"/>
  <c r="AK770" i="1"/>
  <c r="AK686" i="1"/>
  <c r="AL686" i="1"/>
  <c r="AK606" i="1"/>
  <c r="AL606" i="1"/>
  <c r="AK777" i="1"/>
  <c r="AL777" i="1"/>
  <c r="AK745" i="1"/>
  <c r="AL745" i="1"/>
  <c r="AK713" i="1"/>
  <c r="AL713" i="1"/>
  <c r="AK681" i="1"/>
  <c r="AL681" i="1"/>
  <c r="AK649" i="1"/>
  <c r="AL649" i="1"/>
  <c r="AK617" i="1"/>
  <c r="AL617" i="1"/>
  <c r="AL590" i="1"/>
  <c r="AK590" i="1"/>
  <c r="AK561" i="1"/>
  <c r="AL561" i="1"/>
  <c r="AK529" i="1"/>
  <c r="AL529" i="1"/>
  <c r="AK497" i="1"/>
  <c r="AL497" i="1"/>
  <c r="AK453" i="1"/>
  <c r="AL453" i="1"/>
  <c r="AK405" i="1"/>
  <c r="AL405" i="1"/>
  <c r="AK767" i="1"/>
  <c r="AL767" i="1"/>
  <c r="AL683" i="1"/>
  <c r="AK683" i="1"/>
  <c r="AK591" i="1"/>
  <c r="AL591" i="1"/>
  <c r="AK479" i="1"/>
  <c r="AL479" i="1"/>
  <c r="AL754" i="1"/>
  <c r="AK754" i="1"/>
  <c r="AK658" i="1"/>
  <c r="AL658" i="1"/>
  <c r="AL562" i="1"/>
  <c r="AK562" i="1"/>
  <c r="AL748" i="1"/>
  <c r="AK748" i="1"/>
  <c r="AK684" i="1"/>
  <c r="AL684" i="1"/>
  <c r="AK620" i="1"/>
  <c r="AL620" i="1"/>
  <c r="AL548" i="1"/>
  <c r="AK548" i="1"/>
  <c r="AL516" i="1"/>
  <c r="AK516" i="1"/>
  <c r="AL484" i="1"/>
  <c r="AK484" i="1"/>
  <c r="AL452" i="1"/>
  <c r="AK452" i="1"/>
  <c r="AL420" i="1"/>
  <c r="AK420" i="1"/>
  <c r="AL388" i="1"/>
  <c r="AK388" i="1"/>
  <c r="AL573" i="1"/>
  <c r="AK573" i="1"/>
  <c r="AK715" i="1"/>
  <c r="AL715" i="1"/>
  <c r="AK407" i="1"/>
  <c r="AL407" i="1"/>
  <c r="AL582" i="1"/>
  <c r="AK582" i="1"/>
  <c r="AL520" i="1"/>
  <c r="AK520" i="1"/>
  <c r="AK399" i="1"/>
  <c r="AL399" i="1"/>
  <c r="AL450" i="1"/>
  <c r="AK450" i="1"/>
  <c r="AL386" i="1"/>
  <c r="AK386" i="1"/>
  <c r="AK727" i="1"/>
  <c r="AL727" i="1"/>
  <c r="AK607" i="1"/>
  <c r="AL607" i="1"/>
  <c r="AK495" i="1"/>
  <c r="AL495" i="1"/>
  <c r="AK449" i="1"/>
  <c r="AL449" i="1"/>
  <c r="AK385" i="1"/>
  <c r="AL385" i="1"/>
  <c r="AK371" i="1"/>
  <c r="AL371" i="1"/>
  <c r="AK787" i="1"/>
  <c r="AL787" i="1"/>
  <c r="AK699" i="1"/>
  <c r="AL699" i="1"/>
  <c r="AK611" i="1"/>
  <c r="AL611" i="1"/>
  <c r="AL499" i="1"/>
  <c r="AK499" i="1"/>
  <c r="AL758" i="1"/>
  <c r="AK758" i="1"/>
  <c r="AK602" i="1"/>
  <c r="AL602" i="1"/>
  <c r="AL546" i="1"/>
  <c r="AK546" i="1"/>
  <c r="AL514" i="1"/>
  <c r="AK514" i="1"/>
  <c r="AL462" i="1"/>
  <c r="AK462" i="1"/>
  <c r="AL398" i="1"/>
  <c r="AK398" i="1"/>
  <c r="AK391" i="1"/>
  <c r="AL391" i="1"/>
  <c r="AL742" i="1"/>
  <c r="AK742" i="1"/>
  <c r="AK654" i="1"/>
  <c r="AL654" i="1"/>
  <c r="AK797" i="1"/>
  <c r="AL797" i="1"/>
  <c r="AK765" i="1"/>
  <c r="AL765" i="1"/>
  <c r="AK733" i="1"/>
  <c r="AL733" i="1"/>
  <c r="AL701" i="1"/>
  <c r="AK701" i="1"/>
  <c r="AL669" i="1"/>
  <c r="AK669" i="1"/>
  <c r="AL637" i="1"/>
  <c r="AK637" i="1"/>
  <c r="AL605" i="1"/>
  <c r="AK605" i="1"/>
  <c r="AK557" i="1"/>
  <c r="AL557" i="1"/>
  <c r="AK533" i="1"/>
  <c r="AL533" i="1"/>
  <c r="AK501" i="1"/>
  <c r="AL501" i="1"/>
  <c r="AK461" i="1"/>
  <c r="AL461" i="1"/>
  <c r="AK735" i="1"/>
  <c r="AL735" i="1"/>
  <c r="AK455" i="1"/>
  <c r="AL455" i="1"/>
  <c r="AK630" i="1"/>
  <c r="AL630" i="1"/>
  <c r="M6" i="1"/>
  <c r="AU703" i="1"/>
  <c r="AV703" i="1" s="1"/>
  <c r="AU704" i="1"/>
  <c r="AV704" i="1" s="1"/>
  <c r="AU705" i="1"/>
  <c r="AV705" i="1" s="1"/>
  <c r="AU706" i="1"/>
  <c r="AV706" i="1" s="1"/>
  <c r="AU707" i="1"/>
  <c r="AV707" i="1" s="1"/>
  <c r="AU708" i="1"/>
  <c r="AV708" i="1" s="1"/>
  <c r="AU709" i="1"/>
  <c r="AV709" i="1" s="1"/>
  <c r="AU710" i="1"/>
  <c r="AV710" i="1" s="1"/>
  <c r="AU711" i="1"/>
  <c r="AV711" i="1" s="1"/>
  <c r="AU712" i="1"/>
  <c r="AV712" i="1" s="1"/>
  <c r="AU713" i="1"/>
  <c r="AV713" i="1" s="1"/>
  <c r="AU714" i="1"/>
  <c r="AV714" i="1" s="1"/>
  <c r="AU715" i="1"/>
  <c r="AV715" i="1" s="1"/>
  <c r="AU716" i="1"/>
  <c r="AV716" i="1" s="1"/>
  <c r="AU717" i="1"/>
  <c r="AV717" i="1" s="1"/>
  <c r="AU718" i="1"/>
  <c r="AV718" i="1" s="1"/>
  <c r="AU719" i="1"/>
  <c r="AV719" i="1" s="1"/>
  <c r="AU720" i="1"/>
  <c r="AV720" i="1" s="1"/>
  <c r="AU721" i="1"/>
  <c r="AV721" i="1" s="1"/>
  <c r="AU722" i="1"/>
  <c r="AV722" i="1" s="1"/>
  <c r="AU723" i="1"/>
  <c r="AV723" i="1" s="1"/>
  <c r="AU724" i="1"/>
  <c r="AV724" i="1" s="1"/>
  <c r="AU725" i="1"/>
  <c r="AV725" i="1" s="1"/>
  <c r="AU726" i="1"/>
  <c r="AV726" i="1" s="1"/>
  <c r="AU727" i="1"/>
  <c r="AV727" i="1" s="1"/>
  <c r="AU728" i="1"/>
  <c r="AV728" i="1" s="1"/>
  <c r="AU729" i="1"/>
  <c r="AV729" i="1" s="1"/>
  <c r="AU730" i="1"/>
  <c r="AV730" i="1" s="1"/>
  <c r="AU731" i="1"/>
  <c r="AV731" i="1" s="1"/>
  <c r="AU732" i="1"/>
  <c r="AV732" i="1" s="1"/>
  <c r="AU733" i="1"/>
  <c r="AV733" i="1" s="1"/>
  <c r="AU734" i="1"/>
  <c r="AV734" i="1" s="1"/>
  <c r="AU735" i="1"/>
  <c r="AV735" i="1" s="1"/>
  <c r="AU736" i="1"/>
  <c r="AV736" i="1" s="1"/>
  <c r="AU737" i="1"/>
  <c r="AV737" i="1" s="1"/>
  <c r="AU738" i="1"/>
  <c r="AV738" i="1" s="1"/>
  <c r="AU739" i="1"/>
  <c r="AV739" i="1" s="1"/>
  <c r="AU740" i="1"/>
  <c r="AV740" i="1" s="1"/>
  <c r="AU741" i="1"/>
  <c r="AV741" i="1" s="1"/>
  <c r="AU742" i="1"/>
  <c r="AV742" i="1" s="1"/>
  <c r="AU743" i="1"/>
  <c r="AV743" i="1" s="1"/>
  <c r="AU744" i="1"/>
  <c r="AV744" i="1" s="1"/>
  <c r="AU745" i="1"/>
  <c r="AV745" i="1" s="1"/>
  <c r="AU746" i="1"/>
  <c r="AV746" i="1" s="1"/>
  <c r="AU747" i="1"/>
  <c r="AV747" i="1" s="1"/>
  <c r="AU748" i="1"/>
  <c r="AV748" i="1" s="1"/>
  <c r="AU749" i="1"/>
  <c r="AV749" i="1" s="1"/>
  <c r="AU750" i="1"/>
  <c r="AV750" i="1" s="1"/>
  <c r="AU751" i="1"/>
  <c r="AV751" i="1" s="1"/>
  <c r="AU752" i="1"/>
  <c r="AV752" i="1" s="1"/>
  <c r="AU753" i="1"/>
  <c r="AV753" i="1" s="1"/>
  <c r="AU754" i="1"/>
  <c r="AV754" i="1" s="1"/>
  <c r="AU755" i="1"/>
  <c r="AV755" i="1" s="1"/>
  <c r="AU756" i="1"/>
  <c r="AV756" i="1" s="1"/>
  <c r="AU757" i="1"/>
  <c r="AV757" i="1" s="1"/>
  <c r="AU758" i="1"/>
  <c r="AV758" i="1" s="1"/>
  <c r="AU759" i="1"/>
  <c r="AV759" i="1" s="1"/>
  <c r="AU760" i="1"/>
  <c r="AV760" i="1" s="1"/>
  <c r="AU761" i="1"/>
  <c r="AV761" i="1" s="1"/>
  <c r="AU762" i="1"/>
  <c r="AV762" i="1" s="1"/>
  <c r="AU763" i="1"/>
  <c r="AV763" i="1" s="1"/>
  <c r="AU764" i="1"/>
  <c r="AV764" i="1" s="1"/>
  <c r="AU765" i="1"/>
  <c r="AV765" i="1" s="1"/>
  <c r="AU766" i="1"/>
  <c r="AV766" i="1" s="1"/>
  <c r="AU767" i="1"/>
  <c r="AV767" i="1" s="1"/>
  <c r="AU768" i="1"/>
  <c r="AV768" i="1" s="1"/>
  <c r="AU769" i="1"/>
  <c r="AV769" i="1" s="1"/>
  <c r="AU770" i="1"/>
  <c r="AV770" i="1" s="1"/>
  <c r="AU771" i="1"/>
  <c r="AV771" i="1" s="1"/>
  <c r="AU772" i="1"/>
  <c r="AV772" i="1" s="1"/>
  <c r="AU773" i="1"/>
  <c r="AV773" i="1" s="1"/>
  <c r="AU774" i="1"/>
  <c r="AV774" i="1" s="1"/>
  <c r="AU775" i="1"/>
  <c r="AV775" i="1" s="1"/>
  <c r="AU776" i="1"/>
  <c r="AV776" i="1" s="1"/>
  <c r="AU777" i="1"/>
  <c r="AV777" i="1" s="1"/>
  <c r="AU778" i="1"/>
  <c r="AV778" i="1" s="1"/>
  <c r="AU779" i="1"/>
  <c r="AV779" i="1" s="1"/>
  <c r="AU780" i="1"/>
  <c r="AV780" i="1" s="1"/>
  <c r="AU781" i="1"/>
  <c r="AV781" i="1" s="1"/>
  <c r="AU782" i="1"/>
  <c r="AV782" i="1" s="1"/>
  <c r="AU783" i="1"/>
  <c r="AV783" i="1" s="1"/>
  <c r="AU784" i="1"/>
  <c r="AV784" i="1" s="1"/>
  <c r="AU785" i="1"/>
  <c r="AV785" i="1" s="1"/>
  <c r="AU786" i="1"/>
  <c r="AV786" i="1" s="1"/>
  <c r="AU787" i="1"/>
  <c r="AV787" i="1" s="1"/>
  <c r="AU788" i="1"/>
  <c r="AV788" i="1" s="1"/>
  <c r="AU789" i="1"/>
  <c r="AV789" i="1" s="1"/>
  <c r="AU790" i="1"/>
  <c r="AV790" i="1" s="1"/>
  <c r="AU791" i="1"/>
  <c r="AV791" i="1" s="1"/>
  <c r="AU792" i="1"/>
  <c r="AV792" i="1" s="1"/>
  <c r="AU793" i="1"/>
  <c r="AV793" i="1" s="1"/>
  <c r="AU794" i="1"/>
  <c r="AV794" i="1" s="1"/>
  <c r="AU795" i="1"/>
  <c r="AV795" i="1" s="1"/>
  <c r="AU796" i="1"/>
  <c r="AV796" i="1" s="1"/>
  <c r="AU797" i="1"/>
  <c r="AV797" i="1" s="1"/>
  <c r="AU798" i="1"/>
  <c r="AV798" i="1" s="1"/>
  <c r="AU799" i="1"/>
  <c r="AV799" i="1" s="1"/>
  <c r="AV800" i="1"/>
  <c r="M7" i="1" l="1"/>
  <c r="AZ2" i="1"/>
  <c r="M8" i="1" l="1"/>
  <c r="DR2" i="1"/>
  <c r="DR3" i="1"/>
  <c r="DR4" i="1"/>
  <c r="DR5" i="1"/>
  <c r="DR6" i="1"/>
  <c r="DR7" i="1"/>
  <c r="DR8" i="1"/>
  <c r="DS10" i="1"/>
  <c r="X521" i="1"/>
  <c r="X529" i="1"/>
  <c r="X537" i="1"/>
  <c r="Z538" i="1"/>
  <c r="X541" i="1"/>
  <c r="X531" i="1"/>
  <c r="Z532" i="1"/>
  <c r="Z533" i="1"/>
  <c r="X539" i="1"/>
  <c r="Z540" i="1"/>
  <c r="Z541" i="1"/>
  <c r="Z547" i="1"/>
  <c r="AA568" i="1"/>
  <c r="Y569" i="1"/>
  <c r="Y574" i="1"/>
  <c r="Y572" i="1"/>
  <c r="X582" i="1"/>
  <c r="AA593" i="1"/>
  <c r="Y598" i="1"/>
  <c r="AA601" i="1"/>
  <c r="AA603" i="1"/>
  <c r="AA597" i="1"/>
  <c r="Y607" i="1"/>
  <c r="Y613" i="1"/>
  <c r="Z602" i="1"/>
  <c r="X616" i="1"/>
  <c r="Z619" i="1"/>
  <c r="Z635" i="1"/>
  <c r="AA636" i="1"/>
  <c r="X654" i="1"/>
  <c r="Z651" i="1"/>
  <c r="Z695" i="1"/>
  <c r="Y686" i="1"/>
  <c r="Y706" i="1"/>
  <c r="X712" i="1"/>
  <c r="Y718" i="1"/>
  <c r="AA709" i="1"/>
  <c r="Y722" i="1"/>
  <c r="X728" i="1"/>
  <c r="Y716" i="1"/>
  <c r="Z729" i="1"/>
  <c r="Y726" i="1"/>
  <c r="X732" i="1"/>
  <c r="AA723" i="1"/>
  <c r="Z735" i="1"/>
  <c r="AA727" i="1"/>
  <c r="Y728" i="1"/>
  <c r="AA729" i="1"/>
  <c r="Y730" i="1"/>
  <c r="AA731" i="1"/>
  <c r="Y732" i="1"/>
  <c r="AA733" i="1"/>
  <c r="Y734" i="1"/>
  <c r="AA735" i="1"/>
  <c r="Y736" i="1"/>
  <c r="AA737" i="1"/>
  <c r="Y738" i="1"/>
  <c r="Z739" i="1"/>
  <c r="AA739" i="1"/>
  <c r="X740" i="1"/>
  <c r="Y740" i="1"/>
  <c r="Z741" i="1"/>
  <c r="AA741" i="1"/>
  <c r="X742" i="1"/>
  <c r="Y742" i="1"/>
  <c r="Z743" i="1"/>
  <c r="AA743" i="1"/>
  <c r="X744" i="1"/>
  <c r="Y744" i="1"/>
  <c r="Z745" i="1"/>
  <c r="AA745" i="1"/>
  <c r="X746" i="1"/>
  <c r="Y746" i="1"/>
  <c r="AA747" i="1"/>
  <c r="Y748" i="1"/>
  <c r="AA749" i="1"/>
  <c r="Y764" i="1"/>
  <c r="AA753" i="1"/>
  <c r="Y768" i="1"/>
  <c r="AA757" i="1"/>
  <c r="AA761" i="1"/>
  <c r="AA765" i="1"/>
  <c r="AA775" i="1"/>
  <c r="Y800" i="1"/>
  <c r="DI800" i="1"/>
  <c r="DT2" i="1" s="1"/>
  <c r="DJ800" i="1"/>
  <c r="DT3" i="1" s="1"/>
  <c r="DK800" i="1"/>
  <c r="DT4" i="1" s="1"/>
  <c r="DL800" i="1"/>
  <c r="DT5" i="1" s="1"/>
  <c r="DM800" i="1"/>
  <c r="DT6" i="1" s="1"/>
  <c r="DN800" i="1"/>
  <c r="DT7" i="1" s="1"/>
  <c r="DF719" i="1"/>
  <c r="DF720" i="1"/>
  <c r="DF721" i="1"/>
  <c r="DF722" i="1"/>
  <c r="DF723" i="1"/>
  <c r="DF724" i="1"/>
  <c r="DF725" i="1"/>
  <c r="DF726" i="1"/>
  <c r="DF727" i="1"/>
  <c r="DF728" i="1"/>
  <c r="DF729" i="1"/>
  <c r="DF730" i="1"/>
  <c r="DF731" i="1"/>
  <c r="DF732" i="1"/>
  <c r="DF733" i="1"/>
  <c r="DF734" i="1"/>
  <c r="DF735" i="1"/>
  <c r="DF736" i="1"/>
  <c r="DF737" i="1"/>
  <c r="DF738" i="1"/>
  <c r="DF739" i="1"/>
  <c r="DF740" i="1"/>
  <c r="DF741" i="1"/>
  <c r="DF742" i="1"/>
  <c r="DF743" i="1"/>
  <c r="DF744" i="1"/>
  <c r="DF745" i="1"/>
  <c r="DF746" i="1"/>
  <c r="DF747" i="1"/>
  <c r="DF748" i="1"/>
  <c r="DF749" i="1"/>
  <c r="DF750" i="1"/>
  <c r="DF751" i="1"/>
  <c r="DF752" i="1"/>
  <c r="DF753" i="1"/>
  <c r="DF754" i="1"/>
  <c r="DF755" i="1"/>
  <c r="DF756" i="1"/>
  <c r="DF757" i="1"/>
  <c r="DF758" i="1"/>
  <c r="DF759" i="1"/>
  <c r="DF760" i="1"/>
  <c r="DF761" i="1"/>
  <c r="DF762" i="1"/>
  <c r="DF763" i="1"/>
  <c r="DF764" i="1"/>
  <c r="DF765" i="1"/>
  <c r="DF766" i="1"/>
  <c r="DF767" i="1"/>
  <c r="DF768" i="1"/>
  <c r="DF769" i="1"/>
  <c r="DF770" i="1"/>
  <c r="DF771" i="1"/>
  <c r="DF772" i="1"/>
  <c r="DF773" i="1"/>
  <c r="DF774" i="1"/>
  <c r="DF775" i="1"/>
  <c r="DF776" i="1"/>
  <c r="DF777" i="1"/>
  <c r="DF778" i="1"/>
  <c r="DF779" i="1"/>
  <c r="DF780" i="1"/>
  <c r="DF781" i="1"/>
  <c r="DF782" i="1"/>
  <c r="DF783" i="1"/>
  <c r="DF784" i="1"/>
  <c r="DF785" i="1"/>
  <c r="DF786" i="1"/>
  <c r="DF787" i="1"/>
  <c r="DF788" i="1"/>
  <c r="DF789" i="1"/>
  <c r="DF790" i="1"/>
  <c r="DF791" i="1"/>
  <c r="DF792" i="1"/>
  <c r="DF793" i="1"/>
  <c r="DF794" i="1"/>
  <c r="DF795" i="1"/>
  <c r="DF796" i="1"/>
  <c r="DF797" i="1"/>
  <c r="DF798" i="1"/>
  <c r="DF799" i="1"/>
  <c r="DF800" i="1"/>
  <c r="DS7" i="1" s="1"/>
  <c r="DE519" i="1"/>
  <c r="DE520" i="1"/>
  <c r="DE521" i="1"/>
  <c r="DE522" i="1"/>
  <c r="DE523" i="1"/>
  <c r="DE524" i="1"/>
  <c r="DE525" i="1"/>
  <c r="DE526" i="1"/>
  <c r="DE527" i="1"/>
  <c r="DE528" i="1"/>
  <c r="DE529" i="1"/>
  <c r="DE530" i="1"/>
  <c r="DE531" i="1"/>
  <c r="DE532" i="1"/>
  <c r="DE533" i="1"/>
  <c r="DE534" i="1"/>
  <c r="DE535" i="1"/>
  <c r="DE536" i="1"/>
  <c r="DE537" i="1"/>
  <c r="DE538" i="1"/>
  <c r="DE539" i="1"/>
  <c r="DE540" i="1"/>
  <c r="DE541" i="1"/>
  <c r="DE542" i="1"/>
  <c r="DE543" i="1"/>
  <c r="DE544" i="1"/>
  <c r="DE545" i="1"/>
  <c r="DE546" i="1"/>
  <c r="DE547" i="1"/>
  <c r="DE548" i="1"/>
  <c r="DE549" i="1"/>
  <c r="DE550" i="1"/>
  <c r="DE551" i="1"/>
  <c r="DE552" i="1"/>
  <c r="DE553" i="1"/>
  <c r="DE554" i="1"/>
  <c r="DE555" i="1"/>
  <c r="DE556" i="1"/>
  <c r="DE557" i="1"/>
  <c r="DE558" i="1"/>
  <c r="DE559" i="1"/>
  <c r="DE560" i="1"/>
  <c r="DE561" i="1"/>
  <c r="DE562" i="1"/>
  <c r="DE563" i="1"/>
  <c r="DE564" i="1"/>
  <c r="DE565" i="1"/>
  <c r="DE566" i="1"/>
  <c r="DE567" i="1"/>
  <c r="DE568" i="1"/>
  <c r="DE569" i="1"/>
  <c r="DE570" i="1"/>
  <c r="DE571" i="1"/>
  <c r="DE572" i="1"/>
  <c r="DE573" i="1"/>
  <c r="DE574" i="1"/>
  <c r="DE575" i="1"/>
  <c r="DE576" i="1"/>
  <c r="DE577" i="1"/>
  <c r="DE578" i="1"/>
  <c r="DE579" i="1"/>
  <c r="DE580" i="1"/>
  <c r="DE581" i="1"/>
  <c r="DE582" i="1"/>
  <c r="DE583" i="1"/>
  <c r="DE584" i="1"/>
  <c r="DE585" i="1"/>
  <c r="DE586" i="1"/>
  <c r="DE587" i="1"/>
  <c r="DE588" i="1"/>
  <c r="DE589" i="1"/>
  <c r="DE590" i="1"/>
  <c r="DE591" i="1"/>
  <c r="DE592" i="1"/>
  <c r="DE593" i="1"/>
  <c r="DE594" i="1"/>
  <c r="DE595" i="1"/>
  <c r="DE596" i="1"/>
  <c r="DE597" i="1"/>
  <c r="DE598" i="1"/>
  <c r="DE599" i="1"/>
  <c r="DE600" i="1"/>
  <c r="DE601" i="1"/>
  <c r="DE602" i="1"/>
  <c r="DE603" i="1"/>
  <c r="DE604" i="1"/>
  <c r="DE605" i="1"/>
  <c r="DE606" i="1"/>
  <c r="DE607" i="1"/>
  <c r="DE608" i="1"/>
  <c r="DE609" i="1"/>
  <c r="DE610" i="1"/>
  <c r="DE611" i="1"/>
  <c r="DE612" i="1"/>
  <c r="DE613" i="1"/>
  <c r="DE614" i="1"/>
  <c r="DE615" i="1"/>
  <c r="DE616" i="1"/>
  <c r="DE617" i="1"/>
  <c r="DE618" i="1"/>
  <c r="DE619" i="1"/>
  <c r="DE620" i="1"/>
  <c r="DE621" i="1"/>
  <c r="DE622" i="1"/>
  <c r="DE623" i="1"/>
  <c r="DE624" i="1"/>
  <c r="DE625" i="1"/>
  <c r="DE626" i="1"/>
  <c r="DE627" i="1"/>
  <c r="DE628" i="1"/>
  <c r="DE629" i="1"/>
  <c r="DE630" i="1"/>
  <c r="DE631" i="1"/>
  <c r="DE632" i="1"/>
  <c r="DE633" i="1"/>
  <c r="DE634" i="1"/>
  <c r="DE635" i="1"/>
  <c r="DE636" i="1"/>
  <c r="DE637" i="1"/>
  <c r="DE638" i="1"/>
  <c r="DE639" i="1"/>
  <c r="DE640" i="1"/>
  <c r="DE641" i="1"/>
  <c r="DE642" i="1"/>
  <c r="DE643" i="1"/>
  <c r="DE644" i="1"/>
  <c r="DE645" i="1"/>
  <c r="DE646" i="1"/>
  <c r="DE647" i="1"/>
  <c r="DE648" i="1"/>
  <c r="DE649" i="1"/>
  <c r="DE650" i="1"/>
  <c r="DE651" i="1"/>
  <c r="DE652" i="1"/>
  <c r="DE653" i="1"/>
  <c r="DE654" i="1"/>
  <c r="DE655" i="1"/>
  <c r="DE656" i="1"/>
  <c r="DE657" i="1"/>
  <c r="DE658" i="1"/>
  <c r="DE659" i="1"/>
  <c r="DE660" i="1"/>
  <c r="DE661" i="1"/>
  <c r="DE662" i="1"/>
  <c r="DE663" i="1"/>
  <c r="DE664" i="1"/>
  <c r="DE665" i="1"/>
  <c r="DE666" i="1"/>
  <c r="DE667" i="1"/>
  <c r="DE668" i="1"/>
  <c r="DE669" i="1"/>
  <c r="DE670" i="1"/>
  <c r="DE671" i="1"/>
  <c r="DE672" i="1"/>
  <c r="DE673" i="1"/>
  <c r="DE674" i="1"/>
  <c r="DE675" i="1"/>
  <c r="DE676" i="1"/>
  <c r="DE677" i="1"/>
  <c r="DE678" i="1"/>
  <c r="DE679" i="1"/>
  <c r="DE680" i="1"/>
  <c r="DE681" i="1"/>
  <c r="DE682" i="1"/>
  <c r="DE683" i="1"/>
  <c r="DE684" i="1"/>
  <c r="DE685" i="1"/>
  <c r="DE686" i="1"/>
  <c r="DE687" i="1"/>
  <c r="DE688" i="1"/>
  <c r="DE689" i="1"/>
  <c r="DE690" i="1"/>
  <c r="DE691" i="1"/>
  <c r="DE692" i="1"/>
  <c r="DE693" i="1"/>
  <c r="DE694" i="1"/>
  <c r="DE695" i="1"/>
  <c r="DE696" i="1"/>
  <c r="DE697" i="1"/>
  <c r="DE698" i="1"/>
  <c r="DE699" i="1"/>
  <c r="DE700" i="1"/>
  <c r="DE701" i="1"/>
  <c r="DE702" i="1"/>
  <c r="DE703" i="1"/>
  <c r="DE704" i="1"/>
  <c r="DE705" i="1"/>
  <c r="DE706" i="1"/>
  <c r="DE707" i="1"/>
  <c r="DE708" i="1"/>
  <c r="DE709" i="1"/>
  <c r="DE710" i="1"/>
  <c r="DE711" i="1"/>
  <c r="DE712" i="1"/>
  <c r="DE713" i="1"/>
  <c r="DE714" i="1"/>
  <c r="DE715" i="1"/>
  <c r="DE716" i="1"/>
  <c r="DE717" i="1"/>
  <c r="DE718" i="1"/>
  <c r="DE719" i="1"/>
  <c r="DE720" i="1"/>
  <c r="DE721" i="1"/>
  <c r="DE722" i="1"/>
  <c r="DE723" i="1"/>
  <c r="DE724" i="1"/>
  <c r="DE725" i="1"/>
  <c r="DE726" i="1"/>
  <c r="DE727" i="1"/>
  <c r="DE728" i="1"/>
  <c r="DE729" i="1"/>
  <c r="DE730" i="1"/>
  <c r="DE731" i="1"/>
  <c r="DE732" i="1"/>
  <c r="DE733" i="1"/>
  <c r="DE734" i="1"/>
  <c r="DE735" i="1"/>
  <c r="DE736" i="1"/>
  <c r="DE737" i="1"/>
  <c r="DE738" i="1"/>
  <c r="DE739" i="1"/>
  <c r="DE740" i="1"/>
  <c r="DE741" i="1"/>
  <c r="DE742" i="1"/>
  <c r="DE743" i="1"/>
  <c r="DE744" i="1"/>
  <c r="DE745" i="1"/>
  <c r="DE746" i="1"/>
  <c r="DE747" i="1"/>
  <c r="DE748" i="1"/>
  <c r="DE749" i="1"/>
  <c r="DE750" i="1"/>
  <c r="DE751" i="1"/>
  <c r="DE752" i="1"/>
  <c r="DE753" i="1"/>
  <c r="DE754" i="1"/>
  <c r="DE755" i="1"/>
  <c r="DE756" i="1"/>
  <c r="DE757" i="1"/>
  <c r="DE758" i="1"/>
  <c r="DE759" i="1"/>
  <c r="DE760" i="1"/>
  <c r="DE761" i="1"/>
  <c r="DE762" i="1"/>
  <c r="DE763" i="1"/>
  <c r="DE764" i="1"/>
  <c r="DE765" i="1"/>
  <c r="DE766" i="1"/>
  <c r="DE767" i="1"/>
  <c r="DE768" i="1"/>
  <c r="DE769" i="1"/>
  <c r="DE770" i="1"/>
  <c r="DE771" i="1"/>
  <c r="DE772" i="1"/>
  <c r="DE773" i="1"/>
  <c r="DE774" i="1"/>
  <c r="DE775" i="1"/>
  <c r="DE776" i="1"/>
  <c r="DE777" i="1"/>
  <c r="DE778" i="1"/>
  <c r="DE779" i="1"/>
  <c r="DE780" i="1"/>
  <c r="DE781" i="1"/>
  <c r="DE782" i="1"/>
  <c r="DE783" i="1"/>
  <c r="DE784" i="1"/>
  <c r="DE785" i="1"/>
  <c r="DE786" i="1"/>
  <c r="DE787" i="1"/>
  <c r="DE788" i="1"/>
  <c r="DE789" i="1"/>
  <c r="DE790" i="1"/>
  <c r="DE791" i="1"/>
  <c r="DE792" i="1"/>
  <c r="DE793" i="1"/>
  <c r="DE794" i="1"/>
  <c r="DE795" i="1"/>
  <c r="DE796" i="1"/>
  <c r="DE797" i="1"/>
  <c r="DE798" i="1"/>
  <c r="DE799" i="1"/>
  <c r="DE800" i="1"/>
  <c r="DS6" i="1" s="1"/>
  <c r="DC369" i="1"/>
  <c r="DC370" i="1"/>
  <c r="DC371" i="1"/>
  <c r="DC372" i="1"/>
  <c r="DC373" i="1"/>
  <c r="DC374" i="1"/>
  <c r="DC375" i="1"/>
  <c r="DC376" i="1"/>
  <c r="DC377" i="1"/>
  <c r="DC378" i="1"/>
  <c r="DC379" i="1"/>
  <c r="DC380" i="1"/>
  <c r="DC381" i="1"/>
  <c r="DC382" i="1"/>
  <c r="DC383" i="1"/>
  <c r="DC384" i="1"/>
  <c r="DC385" i="1"/>
  <c r="DC386" i="1"/>
  <c r="DC387" i="1"/>
  <c r="DC388" i="1"/>
  <c r="DC389" i="1"/>
  <c r="DC390" i="1"/>
  <c r="DC391" i="1"/>
  <c r="DC392" i="1"/>
  <c r="DC393" i="1"/>
  <c r="DC394" i="1"/>
  <c r="DC395" i="1"/>
  <c r="DC396" i="1"/>
  <c r="DC397" i="1"/>
  <c r="DC398" i="1"/>
  <c r="DC399" i="1"/>
  <c r="DC400" i="1"/>
  <c r="DC401" i="1"/>
  <c r="DC402" i="1"/>
  <c r="DC403" i="1"/>
  <c r="DC404" i="1"/>
  <c r="DC405" i="1"/>
  <c r="DC406" i="1"/>
  <c r="DC407" i="1"/>
  <c r="DC408" i="1"/>
  <c r="DC409" i="1"/>
  <c r="DC410" i="1"/>
  <c r="DC411" i="1"/>
  <c r="DC412" i="1"/>
  <c r="DC413" i="1"/>
  <c r="DC414" i="1"/>
  <c r="DC415" i="1"/>
  <c r="DC416" i="1"/>
  <c r="DC417" i="1"/>
  <c r="DC418" i="1"/>
  <c r="DC419" i="1"/>
  <c r="DC420" i="1"/>
  <c r="DC421" i="1"/>
  <c r="DC422" i="1"/>
  <c r="DC423" i="1"/>
  <c r="DC424" i="1"/>
  <c r="DC425" i="1"/>
  <c r="DC426" i="1"/>
  <c r="DC427" i="1"/>
  <c r="DC428" i="1"/>
  <c r="DC429" i="1"/>
  <c r="DC430" i="1"/>
  <c r="DC431" i="1"/>
  <c r="DC432" i="1"/>
  <c r="DC433" i="1"/>
  <c r="DC434" i="1"/>
  <c r="DC435" i="1"/>
  <c r="DC436" i="1"/>
  <c r="DC437" i="1"/>
  <c r="DC438" i="1"/>
  <c r="DC439" i="1"/>
  <c r="DC440" i="1"/>
  <c r="DC441" i="1"/>
  <c r="DC442" i="1"/>
  <c r="DC443" i="1"/>
  <c r="DC444" i="1"/>
  <c r="DC445" i="1"/>
  <c r="DC446" i="1"/>
  <c r="DC447" i="1"/>
  <c r="DC448" i="1"/>
  <c r="DC449" i="1"/>
  <c r="DC450" i="1"/>
  <c r="DC451" i="1"/>
  <c r="DC452" i="1"/>
  <c r="DC453" i="1"/>
  <c r="DC454" i="1"/>
  <c r="DC455" i="1"/>
  <c r="DC456" i="1"/>
  <c r="DC457" i="1"/>
  <c r="DC458" i="1"/>
  <c r="DC459" i="1"/>
  <c r="DC460" i="1"/>
  <c r="DC461" i="1"/>
  <c r="DC462" i="1"/>
  <c r="DC463" i="1"/>
  <c r="DC464" i="1"/>
  <c r="DC465" i="1"/>
  <c r="DC466" i="1"/>
  <c r="DC467" i="1"/>
  <c r="DC468" i="1"/>
  <c r="DC469" i="1"/>
  <c r="DC470" i="1"/>
  <c r="DC471" i="1"/>
  <c r="DC472" i="1"/>
  <c r="DC473" i="1"/>
  <c r="DC474" i="1"/>
  <c r="DC475" i="1"/>
  <c r="DC476" i="1"/>
  <c r="DC477" i="1"/>
  <c r="DC478" i="1"/>
  <c r="DC479" i="1"/>
  <c r="DC480" i="1"/>
  <c r="DC481" i="1"/>
  <c r="DC482" i="1"/>
  <c r="DC483" i="1"/>
  <c r="DC484" i="1"/>
  <c r="DC485" i="1"/>
  <c r="DC486" i="1"/>
  <c r="DC487" i="1"/>
  <c r="DC488" i="1"/>
  <c r="DC489" i="1"/>
  <c r="DC490" i="1"/>
  <c r="DC491" i="1"/>
  <c r="DC492" i="1"/>
  <c r="DC493" i="1"/>
  <c r="DC494" i="1"/>
  <c r="DC495" i="1"/>
  <c r="DC496" i="1"/>
  <c r="DC497" i="1"/>
  <c r="DC498" i="1"/>
  <c r="DC499" i="1"/>
  <c r="DC500" i="1"/>
  <c r="DC501" i="1"/>
  <c r="DC502" i="1"/>
  <c r="DC503" i="1"/>
  <c r="DC504" i="1"/>
  <c r="DC505" i="1"/>
  <c r="DC506" i="1"/>
  <c r="DC507" i="1"/>
  <c r="DC508" i="1"/>
  <c r="DC509" i="1"/>
  <c r="DC510" i="1"/>
  <c r="DC511" i="1"/>
  <c r="DC512" i="1"/>
  <c r="DC513" i="1"/>
  <c r="DC514" i="1"/>
  <c r="DC515" i="1"/>
  <c r="DC516" i="1"/>
  <c r="DC517" i="1"/>
  <c r="DC518" i="1"/>
  <c r="DC519" i="1"/>
  <c r="DC520" i="1"/>
  <c r="DC521" i="1"/>
  <c r="DC522" i="1"/>
  <c r="DC523" i="1"/>
  <c r="DC524" i="1"/>
  <c r="DC525" i="1"/>
  <c r="DC526" i="1"/>
  <c r="DC527" i="1"/>
  <c r="DC528" i="1"/>
  <c r="DC529" i="1"/>
  <c r="DC530" i="1"/>
  <c r="DC531" i="1"/>
  <c r="DC532" i="1"/>
  <c r="DC533" i="1"/>
  <c r="DC534" i="1"/>
  <c r="DC535" i="1"/>
  <c r="DC536" i="1"/>
  <c r="DC537" i="1"/>
  <c r="DC538" i="1"/>
  <c r="DC539" i="1"/>
  <c r="DC540" i="1"/>
  <c r="DC541" i="1"/>
  <c r="DC542" i="1"/>
  <c r="DC543" i="1"/>
  <c r="DC544" i="1"/>
  <c r="DC545" i="1"/>
  <c r="DC546" i="1"/>
  <c r="DC547" i="1"/>
  <c r="DC548" i="1"/>
  <c r="DC549" i="1"/>
  <c r="DC550" i="1"/>
  <c r="DC551" i="1"/>
  <c r="DC552" i="1"/>
  <c r="DC553" i="1"/>
  <c r="DC554" i="1"/>
  <c r="DC555" i="1"/>
  <c r="DC556" i="1"/>
  <c r="DC557" i="1"/>
  <c r="DC558" i="1"/>
  <c r="DC559" i="1"/>
  <c r="DC560" i="1"/>
  <c r="DC561" i="1"/>
  <c r="DC562" i="1"/>
  <c r="DC563" i="1"/>
  <c r="DC564" i="1"/>
  <c r="DC565" i="1"/>
  <c r="DC566" i="1"/>
  <c r="DC567" i="1"/>
  <c r="DC568" i="1"/>
  <c r="DC569" i="1"/>
  <c r="DC570" i="1"/>
  <c r="DC571" i="1"/>
  <c r="DC572" i="1"/>
  <c r="DC573" i="1"/>
  <c r="DC574" i="1"/>
  <c r="DC575" i="1"/>
  <c r="DC576" i="1"/>
  <c r="DC577" i="1"/>
  <c r="DC578" i="1"/>
  <c r="DC579" i="1"/>
  <c r="DC580" i="1"/>
  <c r="DC581" i="1"/>
  <c r="DC582" i="1"/>
  <c r="DC583" i="1"/>
  <c r="DC584" i="1"/>
  <c r="DC585" i="1"/>
  <c r="DC586" i="1"/>
  <c r="DC587" i="1"/>
  <c r="DC588" i="1"/>
  <c r="DC589" i="1"/>
  <c r="DC590" i="1"/>
  <c r="DC591" i="1"/>
  <c r="DC592" i="1"/>
  <c r="DC593" i="1"/>
  <c r="DC594" i="1"/>
  <c r="DC595" i="1"/>
  <c r="DC596" i="1"/>
  <c r="DC597" i="1"/>
  <c r="DC598" i="1"/>
  <c r="DC599" i="1"/>
  <c r="DC600" i="1"/>
  <c r="DC601" i="1"/>
  <c r="DC602" i="1"/>
  <c r="DC603" i="1"/>
  <c r="DC604" i="1"/>
  <c r="DC605" i="1"/>
  <c r="DC606" i="1"/>
  <c r="DC607" i="1"/>
  <c r="DC608" i="1"/>
  <c r="DC609" i="1"/>
  <c r="DC610" i="1"/>
  <c r="DC611" i="1"/>
  <c r="DC612" i="1"/>
  <c r="DC613" i="1"/>
  <c r="DC614" i="1"/>
  <c r="DC615" i="1"/>
  <c r="DC616" i="1"/>
  <c r="DC617" i="1"/>
  <c r="DC618" i="1"/>
  <c r="DC619" i="1"/>
  <c r="DC620" i="1"/>
  <c r="DC621" i="1"/>
  <c r="DC622" i="1"/>
  <c r="DC623" i="1"/>
  <c r="DC624" i="1"/>
  <c r="DC625" i="1"/>
  <c r="DC626" i="1"/>
  <c r="DC627" i="1"/>
  <c r="DC628" i="1"/>
  <c r="DC629" i="1"/>
  <c r="DC630" i="1"/>
  <c r="DC631" i="1"/>
  <c r="DC632" i="1"/>
  <c r="DC633" i="1"/>
  <c r="DC634" i="1"/>
  <c r="DC635" i="1"/>
  <c r="DC636" i="1"/>
  <c r="DC637" i="1"/>
  <c r="DC638" i="1"/>
  <c r="DC639" i="1"/>
  <c r="DC640" i="1"/>
  <c r="DC641" i="1"/>
  <c r="DC642" i="1"/>
  <c r="DC643" i="1"/>
  <c r="DC644" i="1"/>
  <c r="DC645" i="1"/>
  <c r="DC646" i="1"/>
  <c r="DC647" i="1"/>
  <c r="DC648" i="1"/>
  <c r="DC649" i="1"/>
  <c r="DC650" i="1"/>
  <c r="DC651" i="1"/>
  <c r="DC652" i="1"/>
  <c r="DC653" i="1"/>
  <c r="DC654" i="1"/>
  <c r="DC655" i="1"/>
  <c r="DC656" i="1"/>
  <c r="DC657" i="1"/>
  <c r="DC658" i="1"/>
  <c r="DC659" i="1"/>
  <c r="DC660" i="1"/>
  <c r="DC661" i="1"/>
  <c r="DC662" i="1"/>
  <c r="DC663" i="1"/>
  <c r="DC664" i="1"/>
  <c r="DC665" i="1"/>
  <c r="DC666" i="1"/>
  <c r="DC667" i="1"/>
  <c r="DC668" i="1"/>
  <c r="DC669" i="1"/>
  <c r="DC670" i="1"/>
  <c r="DC671" i="1"/>
  <c r="DC672" i="1"/>
  <c r="DC673" i="1"/>
  <c r="DC674" i="1"/>
  <c r="DC675" i="1"/>
  <c r="DC676" i="1"/>
  <c r="DC677" i="1"/>
  <c r="DC678" i="1"/>
  <c r="DC679" i="1"/>
  <c r="DC680" i="1"/>
  <c r="DC681" i="1"/>
  <c r="DC682" i="1"/>
  <c r="DC683" i="1"/>
  <c r="DC684" i="1"/>
  <c r="DC685" i="1"/>
  <c r="DC686" i="1"/>
  <c r="DC687" i="1"/>
  <c r="DC688" i="1"/>
  <c r="DC689" i="1"/>
  <c r="DC690" i="1"/>
  <c r="DC691" i="1"/>
  <c r="DC692" i="1"/>
  <c r="DC693" i="1"/>
  <c r="DC694" i="1"/>
  <c r="DC695" i="1"/>
  <c r="DC696" i="1"/>
  <c r="DC697" i="1"/>
  <c r="DC698" i="1"/>
  <c r="DC699" i="1"/>
  <c r="DC700" i="1"/>
  <c r="DC701" i="1"/>
  <c r="DC702" i="1"/>
  <c r="DC703" i="1"/>
  <c r="DC704" i="1"/>
  <c r="DC705" i="1"/>
  <c r="DC706" i="1"/>
  <c r="DC707" i="1"/>
  <c r="DC708" i="1"/>
  <c r="DC709" i="1"/>
  <c r="DC710" i="1"/>
  <c r="DC711" i="1"/>
  <c r="DC712" i="1"/>
  <c r="DC713" i="1"/>
  <c r="DC714" i="1"/>
  <c r="DC715" i="1"/>
  <c r="DC716" i="1"/>
  <c r="DC717" i="1"/>
  <c r="DC718" i="1"/>
  <c r="DC719" i="1"/>
  <c r="DC720" i="1"/>
  <c r="DC721" i="1"/>
  <c r="DC722" i="1"/>
  <c r="DC723" i="1"/>
  <c r="DC724" i="1"/>
  <c r="DC725" i="1"/>
  <c r="DC726" i="1"/>
  <c r="DC727" i="1"/>
  <c r="DC728" i="1"/>
  <c r="DC729" i="1"/>
  <c r="DC730" i="1"/>
  <c r="DC731" i="1"/>
  <c r="DC732" i="1"/>
  <c r="DC733" i="1"/>
  <c r="DC734" i="1"/>
  <c r="DC735" i="1"/>
  <c r="DC736" i="1"/>
  <c r="DC737" i="1"/>
  <c r="DC738" i="1"/>
  <c r="DC739" i="1"/>
  <c r="DC740" i="1"/>
  <c r="DC741" i="1"/>
  <c r="DC742" i="1"/>
  <c r="DC743" i="1"/>
  <c r="DC744" i="1"/>
  <c r="DC745" i="1"/>
  <c r="DC746" i="1"/>
  <c r="DC747" i="1"/>
  <c r="DC748" i="1"/>
  <c r="DC749" i="1"/>
  <c r="DC750" i="1"/>
  <c r="DC751" i="1"/>
  <c r="DC752" i="1"/>
  <c r="DC753" i="1"/>
  <c r="DC754" i="1"/>
  <c r="DC755" i="1"/>
  <c r="DC756" i="1"/>
  <c r="DC757" i="1"/>
  <c r="DC758" i="1"/>
  <c r="DC759" i="1"/>
  <c r="DC760" i="1"/>
  <c r="DC761" i="1"/>
  <c r="DC762" i="1"/>
  <c r="DC763" i="1"/>
  <c r="DC764" i="1"/>
  <c r="DC765" i="1"/>
  <c r="DC766" i="1"/>
  <c r="DC767" i="1"/>
  <c r="DC768" i="1"/>
  <c r="DC769" i="1"/>
  <c r="DC770" i="1"/>
  <c r="DC771" i="1"/>
  <c r="DC772" i="1"/>
  <c r="DC773" i="1"/>
  <c r="DC774" i="1"/>
  <c r="DC775" i="1"/>
  <c r="DC776" i="1"/>
  <c r="DC777" i="1"/>
  <c r="DC778" i="1"/>
  <c r="DC779" i="1"/>
  <c r="DC780" i="1"/>
  <c r="DC781" i="1"/>
  <c r="DC782" i="1"/>
  <c r="DC783" i="1"/>
  <c r="DC784" i="1"/>
  <c r="DC785" i="1"/>
  <c r="DC786" i="1"/>
  <c r="DC787" i="1"/>
  <c r="DC788" i="1"/>
  <c r="DC789" i="1"/>
  <c r="DC790" i="1"/>
  <c r="DC791" i="1"/>
  <c r="DC792" i="1"/>
  <c r="DC793" i="1"/>
  <c r="DC794" i="1"/>
  <c r="DC795" i="1"/>
  <c r="DC796" i="1"/>
  <c r="DC797" i="1"/>
  <c r="DC798" i="1"/>
  <c r="DC799" i="1"/>
  <c r="DC800" i="1"/>
  <c r="DS4" i="1" s="1"/>
  <c r="DD419" i="1"/>
  <c r="DD420" i="1"/>
  <c r="DD421" i="1"/>
  <c r="DD422" i="1"/>
  <c r="DD423" i="1"/>
  <c r="DD424" i="1"/>
  <c r="DD425" i="1"/>
  <c r="DD426" i="1"/>
  <c r="DD427" i="1"/>
  <c r="DD428" i="1"/>
  <c r="DD429" i="1"/>
  <c r="DD430" i="1"/>
  <c r="DD431" i="1"/>
  <c r="DD432" i="1"/>
  <c r="DD433" i="1"/>
  <c r="DD434" i="1"/>
  <c r="DD435" i="1"/>
  <c r="DD436" i="1"/>
  <c r="DD437" i="1"/>
  <c r="DD438" i="1"/>
  <c r="DD439" i="1"/>
  <c r="DD440" i="1"/>
  <c r="DD441" i="1"/>
  <c r="DD442" i="1"/>
  <c r="DD443" i="1"/>
  <c r="DD444" i="1"/>
  <c r="DD445" i="1"/>
  <c r="DD446" i="1"/>
  <c r="DD447" i="1"/>
  <c r="DD448" i="1"/>
  <c r="DD449" i="1"/>
  <c r="DD450" i="1"/>
  <c r="DD451" i="1"/>
  <c r="DD452" i="1"/>
  <c r="DD453" i="1"/>
  <c r="DD454" i="1"/>
  <c r="DD455" i="1"/>
  <c r="DD456" i="1"/>
  <c r="DD457" i="1"/>
  <c r="DD458" i="1"/>
  <c r="DD459" i="1"/>
  <c r="DD460" i="1"/>
  <c r="DD461" i="1"/>
  <c r="DD462" i="1"/>
  <c r="DD463" i="1"/>
  <c r="DD464" i="1"/>
  <c r="DD465" i="1"/>
  <c r="DD466" i="1"/>
  <c r="DD467" i="1"/>
  <c r="DD468" i="1"/>
  <c r="DD469" i="1"/>
  <c r="DD470" i="1"/>
  <c r="DD471" i="1"/>
  <c r="DD472" i="1"/>
  <c r="DD473" i="1"/>
  <c r="DD474" i="1"/>
  <c r="DD475" i="1"/>
  <c r="DD476" i="1"/>
  <c r="DD477" i="1"/>
  <c r="DD478" i="1"/>
  <c r="DD479" i="1"/>
  <c r="DD480" i="1"/>
  <c r="DD481" i="1"/>
  <c r="DD482" i="1"/>
  <c r="DD483" i="1"/>
  <c r="DD484" i="1"/>
  <c r="DD485" i="1"/>
  <c r="DD486" i="1"/>
  <c r="DD487" i="1"/>
  <c r="DD488" i="1"/>
  <c r="DD489" i="1"/>
  <c r="DD490" i="1"/>
  <c r="DD491" i="1"/>
  <c r="DD492" i="1"/>
  <c r="DD493" i="1"/>
  <c r="DD494" i="1"/>
  <c r="DD495" i="1"/>
  <c r="DD496" i="1"/>
  <c r="DD497" i="1"/>
  <c r="DD498" i="1"/>
  <c r="DD499" i="1"/>
  <c r="DD500" i="1"/>
  <c r="DD501" i="1"/>
  <c r="DD502" i="1"/>
  <c r="DD503" i="1"/>
  <c r="DD504" i="1"/>
  <c r="DD505" i="1"/>
  <c r="DD506" i="1"/>
  <c r="DD507" i="1"/>
  <c r="DD508" i="1"/>
  <c r="DD509" i="1"/>
  <c r="DD510" i="1"/>
  <c r="DD511" i="1"/>
  <c r="DD512" i="1"/>
  <c r="DD513" i="1"/>
  <c r="DD514" i="1"/>
  <c r="DD515" i="1"/>
  <c r="DD516" i="1"/>
  <c r="DD517" i="1"/>
  <c r="DD518" i="1"/>
  <c r="DD519" i="1"/>
  <c r="DD520" i="1"/>
  <c r="DD521" i="1"/>
  <c r="DD522" i="1"/>
  <c r="DD523" i="1"/>
  <c r="DD524" i="1"/>
  <c r="DD525" i="1"/>
  <c r="DD526" i="1"/>
  <c r="DD527" i="1"/>
  <c r="DD528" i="1"/>
  <c r="DD529" i="1"/>
  <c r="DD530" i="1"/>
  <c r="DD531" i="1"/>
  <c r="DD532" i="1"/>
  <c r="DD533" i="1"/>
  <c r="DD534" i="1"/>
  <c r="DD535" i="1"/>
  <c r="DD536" i="1"/>
  <c r="DD537" i="1"/>
  <c r="DD538" i="1"/>
  <c r="DD539" i="1"/>
  <c r="DD540" i="1"/>
  <c r="DD541" i="1"/>
  <c r="DD542" i="1"/>
  <c r="DD543" i="1"/>
  <c r="DD544" i="1"/>
  <c r="DD545" i="1"/>
  <c r="DD546" i="1"/>
  <c r="DD547" i="1"/>
  <c r="DD548" i="1"/>
  <c r="DD549" i="1"/>
  <c r="DD550" i="1"/>
  <c r="DD551" i="1"/>
  <c r="DD552" i="1"/>
  <c r="DD553" i="1"/>
  <c r="DD554" i="1"/>
  <c r="DD555" i="1"/>
  <c r="DD556" i="1"/>
  <c r="DD557" i="1"/>
  <c r="DD558" i="1"/>
  <c r="DD559" i="1"/>
  <c r="DD560" i="1"/>
  <c r="DD561" i="1"/>
  <c r="DD562" i="1"/>
  <c r="DD563" i="1"/>
  <c r="DD564" i="1"/>
  <c r="DD565" i="1"/>
  <c r="DD566" i="1"/>
  <c r="DD567" i="1"/>
  <c r="DD568" i="1"/>
  <c r="DD569" i="1"/>
  <c r="DD570" i="1"/>
  <c r="DD571" i="1"/>
  <c r="DD572" i="1"/>
  <c r="DD573" i="1"/>
  <c r="DD574" i="1"/>
  <c r="DD575" i="1"/>
  <c r="DD576" i="1"/>
  <c r="DD577" i="1"/>
  <c r="DD578" i="1"/>
  <c r="DD579" i="1"/>
  <c r="DD580" i="1"/>
  <c r="DD581" i="1"/>
  <c r="DD582" i="1"/>
  <c r="DD583" i="1"/>
  <c r="DD584" i="1"/>
  <c r="DD585" i="1"/>
  <c r="DD586" i="1"/>
  <c r="DD587" i="1"/>
  <c r="DD588" i="1"/>
  <c r="DD589" i="1"/>
  <c r="DD590" i="1"/>
  <c r="DD591" i="1"/>
  <c r="DD592" i="1"/>
  <c r="DD593" i="1"/>
  <c r="DD594" i="1"/>
  <c r="DD595" i="1"/>
  <c r="DD596" i="1"/>
  <c r="DD597" i="1"/>
  <c r="DD598" i="1"/>
  <c r="DD599" i="1"/>
  <c r="DD600" i="1"/>
  <c r="DD601" i="1"/>
  <c r="DD602" i="1"/>
  <c r="DD603" i="1"/>
  <c r="DD604" i="1"/>
  <c r="DD605" i="1"/>
  <c r="DD606" i="1"/>
  <c r="DD607" i="1"/>
  <c r="DD608" i="1"/>
  <c r="DD609" i="1"/>
  <c r="DD610" i="1"/>
  <c r="DD611" i="1"/>
  <c r="DD612" i="1"/>
  <c r="DD613" i="1"/>
  <c r="DD614" i="1"/>
  <c r="DD615" i="1"/>
  <c r="DD616" i="1"/>
  <c r="DD617" i="1"/>
  <c r="DD618" i="1"/>
  <c r="DD619" i="1"/>
  <c r="DD620" i="1"/>
  <c r="DD621" i="1"/>
  <c r="DD622" i="1"/>
  <c r="DD623" i="1"/>
  <c r="DD624" i="1"/>
  <c r="DD625" i="1"/>
  <c r="DD626" i="1"/>
  <c r="DD627" i="1"/>
  <c r="DD628" i="1"/>
  <c r="DD629" i="1"/>
  <c r="DD630" i="1"/>
  <c r="DD631" i="1"/>
  <c r="DD632" i="1"/>
  <c r="DD633" i="1"/>
  <c r="DD634" i="1"/>
  <c r="DD635" i="1"/>
  <c r="DD636" i="1"/>
  <c r="DD637" i="1"/>
  <c r="DD638" i="1"/>
  <c r="DD639" i="1"/>
  <c r="DD640" i="1"/>
  <c r="DD641" i="1"/>
  <c r="DD642" i="1"/>
  <c r="DD643" i="1"/>
  <c r="DD644" i="1"/>
  <c r="DD645" i="1"/>
  <c r="DD646" i="1"/>
  <c r="DD647" i="1"/>
  <c r="DD648" i="1"/>
  <c r="DD649" i="1"/>
  <c r="DD650" i="1"/>
  <c r="DD651" i="1"/>
  <c r="DD652" i="1"/>
  <c r="DD653" i="1"/>
  <c r="DD654" i="1"/>
  <c r="DD655" i="1"/>
  <c r="DD656" i="1"/>
  <c r="DD657" i="1"/>
  <c r="DD658" i="1"/>
  <c r="DD659" i="1"/>
  <c r="DD660" i="1"/>
  <c r="DD661" i="1"/>
  <c r="DD662" i="1"/>
  <c r="DD663" i="1"/>
  <c r="DD664" i="1"/>
  <c r="DD665" i="1"/>
  <c r="DD666" i="1"/>
  <c r="DD667" i="1"/>
  <c r="DD668" i="1"/>
  <c r="DD669" i="1"/>
  <c r="DD670" i="1"/>
  <c r="DD671" i="1"/>
  <c r="DD672" i="1"/>
  <c r="DD673" i="1"/>
  <c r="DD674" i="1"/>
  <c r="DD675" i="1"/>
  <c r="DD676" i="1"/>
  <c r="DD677" i="1"/>
  <c r="DD678" i="1"/>
  <c r="DD679" i="1"/>
  <c r="DD680" i="1"/>
  <c r="DD681" i="1"/>
  <c r="DD682" i="1"/>
  <c r="DD683" i="1"/>
  <c r="DD684" i="1"/>
  <c r="DD685" i="1"/>
  <c r="DD686" i="1"/>
  <c r="DD687" i="1"/>
  <c r="DD688" i="1"/>
  <c r="DD689" i="1"/>
  <c r="DD690" i="1"/>
  <c r="DD691" i="1"/>
  <c r="DD692" i="1"/>
  <c r="DD693" i="1"/>
  <c r="DD694" i="1"/>
  <c r="DD695" i="1"/>
  <c r="DD696" i="1"/>
  <c r="DD697" i="1"/>
  <c r="DD698" i="1"/>
  <c r="DD699" i="1"/>
  <c r="DD700" i="1"/>
  <c r="DD701" i="1"/>
  <c r="DD702" i="1"/>
  <c r="DD703" i="1"/>
  <c r="DD704" i="1"/>
  <c r="DD705" i="1"/>
  <c r="DD706" i="1"/>
  <c r="DD707" i="1"/>
  <c r="DD708" i="1"/>
  <c r="DD709" i="1"/>
  <c r="DD710" i="1"/>
  <c r="DD711" i="1"/>
  <c r="DD712" i="1"/>
  <c r="DD713" i="1"/>
  <c r="DD714" i="1"/>
  <c r="DD715" i="1"/>
  <c r="DD716" i="1"/>
  <c r="DD717" i="1"/>
  <c r="DD718" i="1"/>
  <c r="DD719" i="1"/>
  <c r="DD720" i="1"/>
  <c r="DD721" i="1"/>
  <c r="DD722" i="1"/>
  <c r="DD723" i="1"/>
  <c r="DD724" i="1"/>
  <c r="DD725" i="1"/>
  <c r="DD726" i="1"/>
  <c r="DD727" i="1"/>
  <c r="DD728" i="1"/>
  <c r="DD729" i="1"/>
  <c r="DD730" i="1"/>
  <c r="DD731" i="1"/>
  <c r="DD732" i="1"/>
  <c r="DD733" i="1"/>
  <c r="DD734" i="1"/>
  <c r="DD735" i="1"/>
  <c r="DD736" i="1"/>
  <c r="DD737" i="1"/>
  <c r="DD738" i="1"/>
  <c r="DD739" i="1"/>
  <c r="DD740" i="1"/>
  <c r="DD741" i="1"/>
  <c r="DD742" i="1"/>
  <c r="DD743" i="1"/>
  <c r="DD744" i="1"/>
  <c r="DD745" i="1"/>
  <c r="DD746" i="1"/>
  <c r="DD747" i="1"/>
  <c r="DD748" i="1"/>
  <c r="DD749" i="1"/>
  <c r="DD750" i="1"/>
  <c r="DD751" i="1"/>
  <c r="DD752" i="1"/>
  <c r="DD753" i="1"/>
  <c r="DD754" i="1"/>
  <c r="DD755" i="1"/>
  <c r="DD756" i="1"/>
  <c r="DD757" i="1"/>
  <c r="DD758" i="1"/>
  <c r="DD759" i="1"/>
  <c r="DD760" i="1"/>
  <c r="DD761" i="1"/>
  <c r="DD762" i="1"/>
  <c r="DD763" i="1"/>
  <c r="DD764" i="1"/>
  <c r="DD765" i="1"/>
  <c r="DD766" i="1"/>
  <c r="DD767" i="1"/>
  <c r="DD768" i="1"/>
  <c r="DD769" i="1"/>
  <c r="DD770" i="1"/>
  <c r="DD771" i="1"/>
  <c r="DD772" i="1"/>
  <c r="DD773" i="1"/>
  <c r="DD774" i="1"/>
  <c r="DD775" i="1"/>
  <c r="DD776" i="1"/>
  <c r="DD777" i="1"/>
  <c r="DD778" i="1"/>
  <c r="DD779" i="1"/>
  <c r="DD780" i="1"/>
  <c r="DD781" i="1"/>
  <c r="DD782" i="1"/>
  <c r="DD783" i="1"/>
  <c r="DD784" i="1"/>
  <c r="DD785" i="1"/>
  <c r="DD786" i="1"/>
  <c r="DD787" i="1"/>
  <c r="DD788" i="1"/>
  <c r="DD789" i="1"/>
  <c r="DD790" i="1"/>
  <c r="DD791" i="1"/>
  <c r="DD792" i="1"/>
  <c r="DD793" i="1"/>
  <c r="DD794" i="1"/>
  <c r="DD795" i="1"/>
  <c r="DD796" i="1"/>
  <c r="DD797" i="1"/>
  <c r="DD798" i="1"/>
  <c r="DD799" i="1"/>
  <c r="DD800" i="1"/>
  <c r="DS5" i="1" s="1"/>
  <c r="DB339" i="1"/>
  <c r="DB340" i="1"/>
  <c r="DB341" i="1"/>
  <c r="DB342" i="1"/>
  <c r="DB343" i="1"/>
  <c r="DB344" i="1"/>
  <c r="DB345" i="1"/>
  <c r="DB346" i="1"/>
  <c r="DB347" i="1"/>
  <c r="DB348" i="1"/>
  <c r="DB349" i="1"/>
  <c r="DB350" i="1"/>
  <c r="DB351" i="1"/>
  <c r="DB352" i="1"/>
  <c r="DB353" i="1"/>
  <c r="DB354" i="1"/>
  <c r="DB355" i="1"/>
  <c r="DB356" i="1"/>
  <c r="DB357" i="1"/>
  <c r="DB358" i="1"/>
  <c r="DB359" i="1"/>
  <c r="DB360" i="1"/>
  <c r="DB361" i="1"/>
  <c r="DB362" i="1"/>
  <c r="DB363" i="1"/>
  <c r="DB364" i="1"/>
  <c r="DB365" i="1"/>
  <c r="DB366" i="1"/>
  <c r="DB367" i="1"/>
  <c r="DB368" i="1"/>
  <c r="DB369" i="1"/>
  <c r="DB370" i="1"/>
  <c r="DB371" i="1"/>
  <c r="DB372" i="1"/>
  <c r="DB373" i="1"/>
  <c r="DB374" i="1"/>
  <c r="DB375" i="1"/>
  <c r="DB376" i="1"/>
  <c r="DB377" i="1"/>
  <c r="DB378" i="1"/>
  <c r="DB379" i="1"/>
  <c r="DB380" i="1"/>
  <c r="DB381" i="1"/>
  <c r="DB382" i="1"/>
  <c r="DB383" i="1"/>
  <c r="DB384" i="1"/>
  <c r="DB385" i="1"/>
  <c r="DB386" i="1"/>
  <c r="DB387" i="1"/>
  <c r="DB388" i="1"/>
  <c r="DB389" i="1"/>
  <c r="DB390" i="1"/>
  <c r="DB391" i="1"/>
  <c r="DB392" i="1"/>
  <c r="DB393" i="1"/>
  <c r="DB394" i="1"/>
  <c r="DB395" i="1"/>
  <c r="DB396" i="1"/>
  <c r="DB397" i="1"/>
  <c r="DB398" i="1"/>
  <c r="DB399" i="1"/>
  <c r="DB400" i="1"/>
  <c r="DB401" i="1"/>
  <c r="DB402" i="1"/>
  <c r="DB403" i="1"/>
  <c r="DB404" i="1"/>
  <c r="DB405" i="1"/>
  <c r="DB406" i="1"/>
  <c r="DB407" i="1"/>
  <c r="DB408" i="1"/>
  <c r="DB409" i="1"/>
  <c r="DB410" i="1"/>
  <c r="DB411" i="1"/>
  <c r="DB412" i="1"/>
  <c r="DB413" i="1"/>
  <c r="DB414" i="1"/>
  <c r="DB415" i="1"/>
  <c r="DB416" i="1"/>
  <c r="DB417" i="1"/>
  <c r="DB418" i="1"/>
  <c r="DB419" i="1"/>
  <c r="DB420" i="1"/>
  <c r="DB421" i="1"/>
  <c r="DB422" i="1"/>
  <c r="DB423" i="1"/>
  <c r="DB424" i="1"/>
  <c r="DB425" i="1"/>
  <c r="DB426" i="1"/>
  <c r="DB427" i="1"/>
  <c r="DB428" i="1"/>
  <c r="DB429" i="1"/>
  <c r="DB430" i="1"/>
  <c r="DB431" i="1"/>
  <c r="DB432" i="1"/>
  <c r="DB433" i="1"/>
  <c r="DB434" i="1"/>
  <c r="DB435" i="1"/>
  <c r="DB436" i="1"/>
  <c r="DB437" i="1"/>
  <c r="DB438" i="1"/>
  <c r="DB439" i="1"/>
  <c r="DB440" i="1"/>
  <c r="DB441" i="1"/>
  <c r="DB442" i="1"/>
  <c r="DB443" i="1"/>
  <c r="DB444" i="1"/>
  <c r="DB445" i="1"/>
  <c r="DB446" i="1"/>
  <c r="DB447" i="1"/>
  <c r="DB448" i="1"/>
  <c r="DB449" i="1"/>
  <c r="DB450" i="1"/>
  <c r="DB451" i="1"/>
  <c r="DB452" i="1"/>
  <c r="DB453" i="1"/>
  <c r="DB454" i="1"/>
  <c r="DB455" i="1"/>
  <c r="DB456" i="1"/>
  <c r="DB457" i="1"/>
  <c r="DB458" i="1"/>
  <c r="DB459" i="1"/>
  <c r="DB460" i="1"/>
  <c r="DB461" i="1"/>
  <c r="DB462" i="1"/>
  <c r="DB463" i="1"/>
  <c r="DB464" i="1"/>
  <c r="DB465" i="1"/>
  <c r="DB466" i="1"/>
  <c r="DB467" i="1"/>
  <c r="DB468" i="1"/>
  <c r="DB469" i="1"/>
  <c r="DB470" i="1"/>
  <c r="DB471" i="1"/>
  <c r="DB472" i="1"/>
  <c r="DB473" i="1"/>
  <c r="DB474" i="1"/>
  <c r="DB475" i="1"/>
  <c r="DB476" i="1"/>
  <c r="DB477" i="1"/>
  <c r="DB478" i="1"/>
  <c r="DB479" i="1"/>
  <c r="DB480" i="1"/>
  <c r="DB481" i="1"/>
  <c r="DB482" i="1"/>
  <c r="DB483" i="1"/>
  <c r="DB484" i="1"/>
  <c r="DB485" i="1"/>
  <c r="DB486" i="1"/>
  <c r="DB487" i="1"/>
  <c r="DB488" i="1"/>
  <c r="DB489" i="1"/>
  <c r="DB490" i="1"/>
  <c r="DB491" i="1"/>
  <c r="DB492" i="1"/>
  <c r="DB493" i="1"/>
  <c r="DB494" i="1"/>
  <c r="DB495" i="1"/>
  <c r="DB496" i="1"/>
  <c r="DB497" i="1"/>
  <c r="DB498" i="1"/>
  <c r="DB499" i="1"/>
  <c r="DB500" i="1"/>
  <c r="DB501" i="1"/>
  <c r="DB502" i="1"/>
  <c r="DB503" i="1"/>
  <c r="DB504" i="1"/>
  <c r="DB505" i="1"/>
  <c r="DB506" i="1"/>
  <c r="DB507" i="1"/>
  <c r="DB508" i="1"/>
  <c r="DB509" i="1"/>
  <c r="DB510" i="1"/>
  <c r="DB511" i="1"/>
  <c r="DB512" i="1"/>
  <c r="DB513" i="1"/>
  <c r="DB514" i="1"/>
  <c r="DB515" i="1"/>
  <c r="DB516" i="1"/>
  <c r="DB517" i="1"/>
  <c r="DB518" i="1"/>
  <c r="DB519" i="1"/>
  <c r="DB520" i="1"/>
  <c r="DB521" i="1"/>
  <c r="DB522" i="1"/>
  <c r="DB523" i="1"/>
  <c r="DB524" i="1"/>
  <c r="DB525" i="1"/>
  <c r="DB526" i="1"/>
  <c r="DB527" i="1"/>
  <c r="DB528" i="1"/>
  <c r="DB529" i="1"/>
  <c r="DB530" i="1"/>
  <c r="DB531" i="1"/>
  <c r="DB532" i="1"/>
  <c r="DB533" i="1"/>
  <c r="DB534" i="1"/>
  <c r="DB535" i="1"/>
  <c r="DB536" i="1"/>
  <c r="DB537" i="1"/>
  <c r="DB538" i="1"/>
  <c r="DB539" i="1"/>
  <c r="DB540" i="1"/>
  <c r="DB541" i="1"/>
  <c r="DB542" i="1"/>
  <c r="DB543" i="1"/>
  <c r="DB544" i="1"/>
  <c r="DB545" i="1"/>
  <c r="DB546" i="1"/>
  <c r="DB547" i="1"/>
  <c r="DB548" i="1"/>
  <c r="DB549" i="1"/>
  <c r="DB550" i="1"/>
  <c r="DB551" i="1"/>
  <c r="DB552" i="1"/>
  <c r="DB553" i="1"/>
  <c r="DB554" i="1"/>
  <c r="DB555" i="1"/>
  <c r="DB556" i="1"/>
  <c r="DB557" i="1"/>
  <c r="DB558" i="1"/>
  <c r="DB559" i="1"/>
  <c r="DB560" i="1"/>
  <c r="DB561" i="1"/>
  <c r="DB562" i="1"/>
  <c r="DB563" i="1"/>
  <c r="DB564" i="1"/>
  <c r="DB565" i="1"/>
  <c r="DB566" i="1"/>
  <c r="DB567" i="1"/>
  <c r="DB568" i="1"/>
  <c r="DB569" i="1"/>
  <c r="DB570" i="1"/>
  <c r="DB571" i="1"/>
  <c r="DB572" i="1"/>
  <c r="DB573" i="1"/>
  <c r="DB574" i="1"/>
  <c r="DB575" i="1"/>
  <c r="DB576" i="1"/>
  <c r="DB577" i="1"/>
  <c r="DB578" i="1"/>
  <c r="DB579" i="1"/>
  <c r="DB580" i="1"/>
  <c r="DB581" i="1"/>
  <c r="DB582" i="1"/>
  <c r="DB583" i="1"/>
  <c r="DB584" i="1"/>
  <c r="DB585" i="1"/>
  <c r="DB586" i="1"/>
  <c r="DB587" i="1"/>
  <c r="DB588" i="1"/>
  <c r="DB589" i="1"/>
  <c r="DB590" i="1"/>
  <c r="DB591" i="1"/>
  <c r="DB592" i="1"/>
  <c r="DB593" i="1"/>
  <c r="DB594" i="1"/>
  <c r="DB595" i="1"/>
  <c r="DB596" i="1"/>
  <c r="DB597" i="1"/>
  <c r="DB598" i="1"/>
  <c r="DB599" i="1"/>
  <c r="DB600" i="1"/>
  <c r="DB601" i="1"/>
  <c r="DB602" i="1"/>
  <c r="DB603" i="1"/>
  <c r="DB604" i="1"/>
  <c r="DB605" i="1"/>
  <c r="DB606" i="1"/>
  <c r="DB607" i="1"/>
  <c r="DB608" i="1"/>
  <c r="DB609" i="1"/>
  <c r="DB610" i="1"/>
  <c r="DB611" i="1"/>
  <c r="DB612" i="1"/>
  <c r="DB613" i="1"/>
  <c r="DB614" i="1"/>
  <c r="DB615" i="1"/>
  <c r="DB616" i="1"/>
  <c r="DB617" i="1"/>
  <c r="DB618" i="1"/>
  <c r="DB619" i="1"/>
  <c r="DB620" i="1"/>
  <c r="DB621" i="1"/>
  <c r="DB622" i="1"/>
  <c r="DB623" i="1"/>
  <c r="DB624" i="1"/>
  <c r="DB625" i="1"/>
  <c r="DB626" i="1"/>
  <c r="DB627" i="1"/>
  <c r="DB628" i="1"/>
  <c r="DB629" i="1"/>
  <c r="DB630" i="1"/>
  <c r="DB631" i="1"/>
  <c r="DB632" i="1"/>
  <c r="DB633" i="1"/>
  <c r="DB634" i="1"/>
  <c r="DB635" i="1"/>
  <c r="DB636" i="1"/>
  <c r="DB637" i="1"/>
  <c r="DB638" i="1"/>
  <c r="DB639" i="1"/>
  <c r="DB640" i="1"/>
  <c r="DB641" i="1"/>
  <c r="DB642" i="1"/>
  <c r="DB643" i="1"/>
  <c r="DB644" i="1"/>
  <c r="DB645" i="1"/>
  <c r="DB646" i="1"/>
  <c r="DB647" i="1"/>
  <c r="DB648" i="1"/>
  <c r="DB649" i="1"/>
  <c r="DB650" i="1"/>
  <c r="DB651" i="1"/>
  <c r="DB652" i="1"/>
  <c r="DB653" i="1"/>
  <c r="DB654" i="1"/>
  <c r="DB655" i="1"/>
  <c r="DB656" i="1"/>
  <c r="DB657" i="1"/>
  <c r="DB658" i="1"/>
  <c r="DB659" i="1"/>
  <c r="DB660" i="1"/>
  <c r="DB661" i="1"/>
  <c r="DB662" i="1"/>
  <c r="DB663" i="1"/>
  <c r="DB664" i="1"/>
  <c r="DB665" i="1"/>
  <c r="DB666" i="1"/>
  <c r="DB667" i="1"/>
  <c r="DB668" i="1"/>
  <c r="DB669" i="1"/>
  <c r="DB670" i="1"/>
  <c r="DB671" i="1"/>
  <c r="DB672" i="1"/>
  <c r="DB673" i="1"/>
  <c r="DB674" i="1"/>
  <c r="DB675" i="1"/>
  <c r="DB676" i="1"/>
  <c r="DB677" i="1"/>
  <c r="DB678" i="1"/>
  <c r="DB679" i="1"/>
  <c r="DB680" i="1"/>
  <c r="DB681" i="1"/>
  <c r="DB682" i="1"/>
  <c r="DB683" i="1"/>
  <c r="DB684" i="1"/>
  <c r="DB685" i="1"/>
  <c r="DB686" i="1"/>
  <c r="DB687" i="1"/>
  <c r="DB688" i="1"/>
  <c r="DB689" i="1"/>
  <c r="DB690" i="1"/>
  <c r="DB691" i="1"/>
  <c r="DB692" i="1"/>
  <c r="DB693" i="1"/>
  <c r="DB694" i="1"/>
  <c r="DB695" i="1"/>
  <c r="DB696" i="1"/>
  <c r="DB697" i="1"/>
  <c r="DB698" i="1"/>
  <c r="DB699" i="1"/>
  <c r="DB700" i="1"/>
  <c r="DB701" i="1"/>
  <c r="DB702" i="1"/>
  <c r="DB703" i="1"/>
  <c r="DB704" i="1"/>
  <c r="DB705" i="1"/>
  <c r="DB706" i="1"/>
  <c r="DB707" i="1"/>
  <c r="DB708" i="1"/>
  <c r="DB709" i="1"/>
  <c r="DB710" i="1"/>
  <c r="DB711" i="1"/>
  <c r="DB712" i="1"/>
  <c r="DB713" i="1"/>
  <c r="DB714" i="1"/>
  <c r="DB715" i="1"/>
  <c r="DB716" i="1"/>
  <c r="DB717" i="1"/>
  <c r="DB718" i="1"/>
  <c r="DB719" i="1"/>
  <c r="DB720" i="1"/>
  <c r="DB721" i="1"/>
  <c r="DB722" i="1"/>
  <c r="DB723" i="1"/>
  <c r="DB724" i="1"/>
  <c r="DB725" i="1"/>
  <c r="DB726" i="1"/>
  <c r="DB727" i="1"/>
  <c r="DB728" i="1"/>
  <c r="DB729" i="1"/>
  <c r="DB730" i="1"/>
  <c r="DB731" i="1"/>
  <c r="DB732" i="1"/>
  <c r="DB733" i="1"/>
  <c r="DB734" i="1"/>
  <c r="DB735" i="1"/>
  <c r="DB736" i="1"/>
  <c r="DB737" i="1"/>
  <c r="DB738" i="1"/>
  <c r="DB739" i="1"/>
  <c r="DB740" i="1"/>
  <c r="DB741" i="1"/>
  <c r="DB742" i="1"/>
  <c r="DB743" i="1"/>
  <c r="DB744" i="1"/>
  <c r="DB745" i="1"/>
  <c r="DB746" i="1"/>
  <c r="DB747" i="1"/>
  <c r="DB748" i="1"/>
  <c r="DB749" i="1"/>
  <c r="DB750" i="1"/>
  <c r="DB751" i="1"/>
  <c r="DB752" i="1"/>
  <c r="DB753" i="1"/>
  <c r="DB754" i="1"/>
  <c r="DB755" i="1"/>
  <c r="DB756" i="1"/>
  <c r="DB757" i="1"/>
  <c r="DB758" i="1"/>
  <c r="DB759" i="1"/>
  <c r="DB760" i="1"/>
  <c r="DB761" i="1"/>
  <c r="DB762" i="1"/>
  <c r="DB763" i="1"/>
  <c r="DB764" i="1"/>
  <c r="DB765" i="1"/>
  <c r="DB766" i="1"/>
  <c r="DB767" i="1"/>
  <c r="DB768" i="1"/>
  <c r="DB769" i="1"/>
  <c r="DB770" i="1"/>
  <c r="DB771" i="1"/>
  <c r="DB772" i="1"/>
  <c r="DB773" i="1"/>
  <c r="DB774" i="1"/>
  <c r="DB775" i="1"/>
  <c r="DB776" i="1"/>
  <c r="DB777" i="1"/>
  <c r="DB778" i="1"/>
  <c r="DB779" i="1"/>
  <c r="DB780" i="1"/>
  <c r="DB781" i="1"/>
  <c r="DB782" i="1"/>
  <c r="DB783" i="1"/>
  <c r="DB784" i="1"/>
  <c r="DB785" i="1"/>
  <c r="DB786" i="1"/>
  <c r="DB787" i="1"/>
  <c r="DB788" i="1"/>
  <c r="DB789" i="1"/>
  <c r="DB790" i="1"/>
  <c r="DB791" i="1"/>
  <c r="DB792" i="1"/>
  <c r="DB793" i="1"/>
  <c r="DB794" i="1"/>
  <c r="DB795" i="1"/>
  <c r="DB796" i="1"/>
  <c r="DB797" i="1"/>
  <c r="DB798" i="1"/>
  <c r="DB799" i="1"/>
  <c r="DB800" i="1"/>
  <c r="DS3" i="1" s="1"/>
  <c r="DA329" i="1"/>
  <c r="DA330" i="1"/>
  <c r="DA331" i="1"/>
  <c r="DA332" i="1"/>
  <c r="DA333" i="1"/>
  <c r="DA334" i="1"/>
  <c r="DA335" i="1"/>
  <c r="DA336" i="1"/>
  <c r="DA337" i="1"/>
  <c r="DA338" i="1"/>
  <c r="DA339" i="1"/>
  <c r="DA340" i="1"/>
  <c r="DA341" i="1"/>
  <c r="DA342" i="1"/>
  <c r="DA343" i="1"/>
  <c r="DA344" i="1"/>
  <c r="DA345" i="1"/>
  <c r="DA346" i="1"/>
  <c r="DA347" i="1"/>
  <c r="DA348" i="1"/>
  <c r="DA349" i="1"/>
  <c r="DA350" i="1"/>
  <c r="DA351" i="1"/>
  <c r="DA352" i="1"/>
  <c r="DA353" i="1"/>
  <c r="DA354" i="1"/>
  <c r="DA355" i="1"/>
  <c r="DA356" i="1"/>
  <c r="DA357" i="1"/>
  <c r="DA358" i="1"/>
  <c r="DA359" i="1"/>
  <c r="DA360" i="1"/>
  <c r="DA361" i="1"/>
  <c r="DA362" i="1"/>
  <c r="DA363" i="1"/>
  <c r="DA364" i="1"/>
  <c r="DA365" i="1"/>
  <c r="DA366" i="1"/>
  <c r="DA367" i="1"/>
  <c r="DA368" i="1"/>
  <c r="DA369" i="1"/>
  <c r="DA370" i="1"/>
  <c r="DA371" i="1"/>
  <c r="DA372" i="1"/>
  <c r="DA373" i="1"/>
  <c r="DA374" i="1"/>
  <c r="DA375" i="1"/>
  <c r="DA376" i="1"/>
  <c r="DA377" i="1"/>
  <c r="DA378" i="1"/>
  <c r="DA379" i="1"/>
  <c r="DA380" i="1"/>
  <c r="DA381" i="1"/>
  <c r="DA382" i="1"/>
  <c r="DA383" i="1"/>
  <c r="DA384" i="1"/>
  <c r="DA385" i="1"/>
  <c r="DA386" i="1"/>
  <c r="DA387" i="1"/>
  <c r="DA388" i="1"/>
  <c r="DA389" i="1"/>
  <c r="DA390" i="1"/>
  <c r="DA391" i="1"/>
  <c r="DA392" i="1"/>
  <c r="DA393" i="1"/>
  <c r="DA394" i="1"/>
  <c r="DA395" i="1"/>
  <c r="DA396" i="1"/>
  <c r="DA397" i="1"/>
  <c r="DA398" i="1"/>
  <c r="DA399" i="1"/>
  <c r="DA400" i="1"/>
  <c r="DA401" i="1"/>
  <c r="DA402" i="1"/>
  <c r="DA403" i="1"/>
  <c r="DA404" i="1"/>
  <c r="DA405" i="1"/>
  <c r="DA406" i="1"/>
  <c r="DA407" i="1"/>
  <c r="DA408" i="1"/>
  <c r="DA409" i="1"/>
  <c r="DA410" i="1"/>
  <c r="DA411" i="1"/>
  <c r="DA412" i="1"/>
  <c r="DA413" i="1"/>
  <c r="DA414" i="1"/>
  <c r="DA415" i="1"/>
  <c r="DA416" i="1"/>
  <c r="DA417" i="1"/>
  <c r="DA418" i="1"/>
  <c r="DA419" i="1"/>
  <c r="DA420" i="1"/>
  <c r="DA421" i="1"/>
  <c r="DA422" i="1"/>
  <c r="DA423" i="1"/>
  <c r="DA424" i="1"/>
  <c r="DA425" i="1"/>
  <c r="DA426" i="1"/>
  <c r="DA427" i="1"/>
  <c r="DA428" i="1"/>
  <c r="DA429" i="1"/>
  <c r="DA430" i="1"/>
  <c r="DA431" i="1"/>
  <c r="DA432" i="1"/>
  <c r="DA433" i="1"/>
  <c r="DA434" i="1"/>
  <c r="DA435" i="1"/>
  <c r="DA436" i="1"/>
  <c r="DA437" i="1"/>
  <c r="DA438" i="1"/>
  <c r="DA439" i="1"/>
  <c r="DA440" i="1"/>
  <c r="DA441" i="1"/>
  <c r="DA442" i="1"/>
  <c r="DA443" i="1"/>
  <c r="DA444" i="1"/>
  <c r="DA445" i="1"/>
  <c r="DA446" i="1"/>
  <c r="DA447" i="1"/>
  <c r="DA448" i="1"/>
  <c r="DA449" i="1"/>
  <c r="DA450" i="1"/>
  <c r="DA451" i="1"/>
  <c r="DA452" i="1"/>
  <c r="DA453" i="1"/>
  <c r="DA454" i="1"/>
  <c r="DA455" i="1"/>
  <c r="DA456" i="1"/>
  <c r="DA457" i="1"/>
  <c r="DA458" i="1"/>
  <c r="DA459" i="1"/>
  <c r="DA460" i="1"/>
  <c r="DA461" i="1"/>
  <c r="DA462" i="1"/>
  <c r="DA463" i="1"/>
  <c r="DA464" i="1"/>
  <c r="DA465" i="1"/>
  <c r="DA466" i="1"/>
  <c r="DA467" i="1"/>
  <c r="DA468" i="1"/>
  <c r="DA469" i="1"/>
  <c r="DA470" i="1"/>
  <c r="DA471" i="1"/>
  <c r="DA472" i="1"/>
  <c r="DA473" i="1"/>
  <c r="DA474" i="1"/>
  <c r="DA475" i="1"/>
  <c r="DA476" i="1"/>
  <c r="DA477" i="1"/>
  <c r="DA478" i="1"/>
  <c r="DA479" i="1"/>
  <c r="DA480" i="1"/>
  <c r="DA481" i="1"/>
  <c r="DA482" i="1"/>
  <c r="DA483" i="1"/>
  <c r="DA484" i="1"/>
  <c r="DA485" i="1"/>
  <c r="DA486" i="1"/>
  <c r="DA487" i="1"/>
  <c r="DA488" i="1"/>
  <c r="DA489" i="1"/>
  <c r="DA490" i="1"/>
  <c r="DA491" i="1"/>
  <c r="DA492" i="1"/>
  <c r="DA493" i="1"/>
  <c r="DA494" i="1"/>
  <c r="DA495" i="1"/>
  <c r="DA496" i="1"/>
  <c r="DA497" i="1"/>
  <c r="DA498" i="1"/>
  <c r="DA499" i="1"/>
  <c r="DA500" i="1"/>
  <c r="DA501" i="1"/>
  <c r="DA502" i="1"/>
  <c r="DA503" i="1"/>
  <c r="DA504" i="1"/>
  <c r="DA505" i="1"/>
  <c r="DA506" i="1"/>
  <c r="DA507" i="1"/>
  <c r="DA508" i="1"/>
  <c r="DA509" i="1"/>
  <c r="DA510" i="1"/>
  <c r="DA511" i="1"/>
  <c r="DA512" i="1"/>
  <c r="DA513" i="1"/>
  <c r="DA514" i="1"/>
  <c r="DA515" i="1"/>
  <c r="DA516" i="1"/>
  <c r="DA517" i="1"/>
  <c r="DA518" i="1"/>
  <c r="DA519" i="1"/>
  <c r="DA520" i="1"/>
  <c r="DA521" i="1"/>
  <c r="DA522" i="1"/>
  <c r="DA523" i="1"/>
  <c r="DA524" i="1"/>
  <c r="DA525" i="1"/>
  <c r="DA526" i="1"/>
  <c r="DA527" i="1"/>
  <c r="DA528" i="1"/>
  <c r="DA529" i="1"/>
  <c r="DA530" i="1"/>
  <c r="DA531" i="1"/>
  <c r="DA532" i="1"/>
  <c r="DA533" i="1"/>
  <c r="DA534" i="1"/>
  <c r="DA535" i="1"/>
  <c r="DA536" i="1"/>
  <c r="DA537" i="1"/>
  <c r="DA538" i="1"/>
  <c r="DA539" i="1"/>
  <c r="DA540" i="1"/>
  <c r="DA541" i="1"/>
  <c r="DA542" i="1"/>
  <c r="DA543" i="1"/>
  <c r="DA544" i="1"/>
  <c r="DA545" i="1"/>
  <c r="DA546" i="1"/>
  <c r="DA547" i="1"/>
  <c r="DA548" i="1"/>
  <c r="DA549" i="1"/>
  <c r="DA550" i="1"/>
  <c r="DA551" i="1"/>
  <c r="DA552" i="1"/>
  <c r="DA553" i="1"/>
  <c r="DA554" i="1"/>
  <c r="DA555" i="1"/>
  <c r="DA556" i="1"/>
  <c r="DA557" i="1"/>
  <c r="DA558" i="1"/>
  <c r="DA559" i="1"/>
  <c r="DA560" i="1"/>
  <c r="DA561" i="1"/>
  <c r="DA562" i="1"/>
  <c r="DA563" i="1"/>
  <c r="DA564" i="1"/>
  <c r="DA565" i="1"/>
  <c r="DA566" i="1"/>
  <c r="DA567" i="1"/>
  <c r="DA568" i="1"/>
  <c r="DA569" i="1"/>
  <c r="DA570" i="1"/>
  <c r="DA571" i="1"/>
  <c r="DA572" i="1"/>
  <c r="DA573" i="1"/>
  <c r="DA574" i="1"/>
  <c r="DA575" i="1"/>
  <c r="DA576" i="1"/>
  <c r="DA577" i="1"/>
  <c r="DA578" i="1"/>
  <c r="DA579" i="1"/>
  <c r="DA580" i="1"/>
  <c r="DA581" i="1"/>
  <c r="DA582" i="1"/>
  <c r="DA583" i="1"/>
  <c r="DA584" i="1"/>
  <c r="DA585" i="1"/>
  <c r="DA586" i="1"/>
  <c r="DA587" i="1"/>
  <c r="DA588" i="1"/>
  <c r="DA589" i="1"/>
  <c r="DA590" i="1"/>
  <c r="DA591" i="1"/>
  <c r="DA592" i="1"/>
  <c r="DA593" i="1"/>
  <c r="DA594" i="1"/>
  <c r="DA595" i="1"/>
  <c r="DA596" i="1"/>
  <c r="DA597" i="1"/>
  <c r="DA598" i="1"/>
  <c r="DA599" i="1"/>
  <c r="DA600" i="1"/>
  <c r="DA601" i="1"/>
  <c r="DA602" i="1"/>
  <c r="DA603" i="1"/>
  <c r="DA604" i="1"/>
  <c r="DA605" i="1"/>
  <c r="DA606" i="1"/>
  <c r="DA607" i="1"/>
  <c r="DA608" i="1"/>
  <c r="DA609" i="1"/>
  <c r="DA610" i="1"/>
  <c r="DA611" i="1"/>
  <c r="DA612" i="1"/>
  <c r="DA613" i="1"/>
  <c r="DA614" i="1"/>
  <c r="DA615" i="1"/>
  <c r="DA616" i="1"/>
  <c r="DA617" i="1"/>
  <c r="DA618" i="1"/>
  <c r="DA619" i="1"/>
  <c r="DA620" i="1"/>
  <c r="DA621" i="1"/>
  <c r="DA622" i="1"/>
  <c r="DA623" i="1"/>
  <c r="DA624" i="1"/>
  <c r="DA625" i="1"/>
  <c r="DA626" i="1"/>
  <c r="DA627" i="1"/>
  <c r="DA628" i="1"/>
  <c r="DA629" i="1"/>
  <c r="DA630" i="1"/>
  <c r="DA631" i="1"/>
  <c r="DA632" i="1"/>
  <c r="DA633" i="1"/>
  <c r="DA634" i="1"/>
  <c r="DA635" i="1"/>
  <c r="DA636" i="1"/>
  <c r="DA637" i="1"/>
  <c r="DA638" i="1"/>
  <c r="DA639" i="1"/>
  <c r="DA640" i="1"/>
  <c r="DA641" i="1"/>
  <c r="DA642" i="1"/>
  <c r="DA643" i="1"/>
  <c r="DA644" i="1"/>
  <c r="DA645" i="1"/>
  <c r="DA646" i="1"/>
  <c r="DA647" i="1"/>
  <c r="DA648" i="1"/>
  <c r="DA649" i="1"/>
  <c r="DA650" i="1"/>
  <c r="DA651" i="1"/>
  <c r="DA652" i="1"/>
  <c r="DA653" i="1"/>
  <c r="DA654" i="1"/>
  <c r="DA655" i="1"/>
  <c r="DA656" i="1"/>
  <c r="DA657" i="1"/>
  <c r="DA658" i="1"/>
  <c r="DA659" i="1"/>
  <c r="DA660" i="1"/>
  <c r="DA661" i="1"/>
  <c r="DA662" i="1"/>
  <c r="DA663" i="1"/>
  <c r="DA664" i="1"/>
  <c r="DA665" i="1"/>
  <c r="DA666" i="1"/>
  <c r="DA667" i="1"/>
  <c r="DA668" i="1"/>
  <c r="DA669" i="1"/>
  <c r="DA670" i="1"/>
  <c r="DA671" i="1"/>
  <c r="DA672" i="1"/>
  <c r="DA673" i="1"/>
  <c r="DA674" i="1"/>
  <c r="DA675" i="1"/>
  <c r="DA676" i="1"/>
  <c r="DA677" i="1"/>
  <c r="DA678" i="1"/>
  <c r="DA679" i="1"/>
  <c r="DA680" i="1"/>
  <c r="DA681" i="1"/>
  <c r="DA682" i="1"/>
  <c r="DA683" i="1"/>
  <c r="DA684" i="1"/>
  <c r="DA685" i="1"/>
  <c r="DA686" i="1"/>
  <c r="DA687" i="1"/>
  <c r="DA688" i="1"/>
  <c r="DA689" i="1"/>
  <c r="DA690" i="1"/>
  <c r="DA691" i="1"/>
  <c r="DA692" i="1"/>
  <c r="DA693" i="1"/>
  <c r="DA694" i="1"/>
  <c r="DA695" i="1"/>
  <c r="DA696" i="1"/>
  <c r="DA697" i="1"/>
  <c r="DA698" i="1"/>
  <c r="DA699" i="1"/>
  <c r="DA700" i="1"/>
  <c r="DA701" i="1"/>
  <c r="DA702" i="1"/>
  <c r="DA703" i="1"/>
  <c r="DA704" i="1"/>
  <c r="DA705" i="1"/>
  <c r="DA706" i="1"/>
  <c r="DA707" i="1"/>
  <c r="DA708" i="1"/>
  <c r="DA709" i="1"/>
  <c r="DA710" i="1"/>
  <c r="DA711" i="1"/>
  <c r="DA712" i="1"/>
  <c r="DA713" i="1"/>
  <c r="DA714" i="1"/>
  <c r="DA715" i="1"/>
  <c r="DA716" i="1"/>
  <c r="DA717" i="1"/>
  <c r="DA718" i="1"/>
  <c r="DA719" i="1"/>
  <c r="DA720" i="1"/>
  <c r="DA721" i="1"/>
  <c r="DA722" i="1"/>
  <c r="DA723" i="1"/>
  <c r="DA724" i="1"/>
  <c r="DA725" i="1"/>
  <c r="DA726" i="1"/>
  <c r="DA727" i="1"/>
  <c r="DA728" i="1"/>
  <c r="DA729" i="1"/>
  <c r="DA730" i="1"/>
  <c r="DA731" i="1"/>
  <c r="DA732" i="1"/>
  <c r="DA733" i="1"/>
  <c r="DA734" i="1"/>
  <c r="DA735" i="1"/>
  <c r="DA736" i="1"/>
  <c r="DA737" i="1"/>
  <c r="DA738" i="1"/>
  <c r="DA739" i="1"/>
  <c r="DA740" i="1"/>
  <c r="DA741" i="1"/>
  <c r="DA742" i="1"/>
  <c r="DA743" i="1"/>
  <c r="DA744" i="1"/>
  <c r="DA745" i="1"/>
  <c r="DA746" i="1"/>
  <c r="DA747" i="1"/>
  <c r="DA748" i="1"/>
  <c r="DA749" i="1"/>
  <c r="DA750" i="1"/>
  <c r="DA751" i="1"/>
  <c r="DA752" i="1"/>
  <c r="DA753" i="1"/>
  <c r="DA754" i="1"/>
  <c r="DA755" i="1"/>
  <c r="DA756" i="1"/>
  <c r="DA757" i="1"/>
  <c r="DA758" i="1"/>
  <c r="DA759" i="1"/>
  <c r="DA760" i="1"/>
  <c r="DA761" i="1"/>
  <c r="DA762" i="1"/>
  <c r="DA763" i="1"/>
  <c r="DA764" i="1"/>
  <c r="DA765" i="1"/>
  <c r="DA766" i="1"/>
  <c r="DA767" i="1"/>
  <c r="DA768" i="1"/>
  <c r="DA769" i="1"/>
  <c r="DA770" i="1"/>
  <c r="DA771" i="1"/>
  <c r="DA772" i="1"/>
  <c r="DA773" i="1"/>
  <c r="DA774" i="1"/>
  <c r="DA775" i="1"/>
  <c r="DA776" i="1"/>
  <c r="DA777" i="1"/>
  <c r="DA778" i="1"/>
  <c r="DA779" i="1"/>
  <c r="DA780" i="1"/>
  <c r="DA781" i="1"/>
  <c r="DA782" i="1"/>
  <c r="DA783" i="1"/>
  <c r="DA784" i="1"/>
  <c r="DA785" i="1"/>
  <c r="DA786" i="1"/>
  <c r="DA787" i="1"/>
  <c r="DA788" i="1"/>
  <c r="DA789" i="1"/>
  <c r="DA790" i="1"/>
  <c r="DA791" i="1"/>
  <c r="DA792" i="1"/>
  <c r="DA793" i="1"/>
  <c r="DA794" i="1"/>
  <c r="DA795" i="1"/>
  <c r="DA796" i="1"/>
  <c r="DA797" i="1"/>
  <c r="DA798" i="1"/>
  <c r="DA799" i="1"/>
  <c r="DA800" i="1"/>
  <c r="DS2" i="1" s="1"/>
  <c r="DN719" i="1"/>
  <c r="DN720" i="1"/>
  <c r="DN721" i="1"/>
  <c r="DN722" i="1"/>
  <c r="DN723" i="1"/>
  <c r="DN724" i="1"/>
  <c r="DN725" i="1"/>
  <c r="DN726" i="1"/>
  <c r="DN727" i="1"/>
  <c r="DN728" i="1"/>
  <c r="DN729" i="1"/>
  <c r="DN730" i="1"/>
  <c r="DN731" i="1"/>
  <c r="DN732" i="1"/>
  <c r="DN733" i="1"/>
  <c r="DN734" i="1"/>
  <c r="DN735" i="1"/>
  <c r="DN736" i="1"/>
  <c r="DN737" i="1"/>
  <c r="DN738" i="1"/>
  <c r="DN739" i="1"/>
  <c r="DN740" i="1"/>
  <c r="DN741" i="1"/>
  <c r="DN742" i="1"/>
  <c r="DN743" i="1"/>
  <c r="DN744" i="1"/>
  <c r="DN745" i="1"/>
  <c r="DN746" i="1"/>
  <c r="DN747" i="1"/>
  <c r="DN748" i="1"/>
  <c r="DN749" i="1"/>
  <c r="DN750" i="1"/>
  <c r="DN751" i="1"/>
  <c r="DN752" i="1"/>
  <c r="DN753" i="1"/>
  <c r="DN754" i="1"/>
  <c r="DN755" i="1"/>
  <c r="DN756" i="1"/>
  <c r="DN757" i="1"/>
  <c r="DN758" i="1"/>
  <c r="DN759" i="1"/>
  <c r="DN760" i="1"/>
  <c r="DN761" i="1"/>
  <c r="DN762" i="1"/>
  <c r="DN763" i="1"/>
  <c r="DN764" i="1"/>
  <c r="DN765" i="1"/>
  <c r="DN766" i="1"/>
  <c r="DN767" i="1"/>
  <c r="DN768" i="1"/>
  <c r="DN769" i="1"/>
  <c r="DN770" i="1"/>
  <c r="DN771" i="1"/>
  <c r="DN772" i="1"/>
  <c r="DN773" i="1"/>
  <c r="DN774" i="1"/>
  <c r="DN775" i="1"/>
  <c r="DN776" i="1"/>
  <c r="DN777" i="1"/>
  <c r="DN778" i="1"/>
  <c r="DN779" i="1"/>
  <c r="DN780" i="1"/>
  <c r="DN781" i="1"/>
  <c r="DN782" i="1"/>
  <c r="DN783" i="1"/>
  <c r="DN784" i="1"/>
  <c r="DN785" i="1"/>
  <c r="DN786" i="1"/>
  <c r="DN787" i="1"/>
  <c r="DN788" i="1"/>
  <c r="DN789" i="1"/>
  <c r="DN790" i="1"/>
  <c r="DN791" i="1"/>
  <c r="DN792" i="1"/>
  <c r="DN793" i="1"/>
  <c r="DN794" i="1"/>
  <c r="DN795" i="1"/>
  <c r="DN796" i="1"/>
  <c r="DN797" i="1"/>
  <c r="DN798" i="1"/>
  <c r="DN799" i="1"/>
  <c r="DI507" i="1"/>
  <c r="DJ507" i="1"/>
  <c r="DK507" i="1"/>
  <c r="DL507" i="1"/>
  <c r="DI508" i="1"/>
  <c r="DJ508" i="1"/>
  <c r="DK508" i="1"/>
  <c r="DL508" i="1"/>
  <c r="DI509" i="1"/>
  <c r="DJ509" i="1"/>
  <c r="DK509" i="1"/>
  <c r="DL509" i="1"/>
  <c r="DI510" i="1"/>
  <c r="DJ510" i="1"/>
  <c r="DK510" i="1"/>
  <c r="DL510" i="1"/>
  <c r="DI511" i="1"/>
  <c r="DJ511" i="1"/>
  <c r="DK511" i="1"/>
  <c r="DL511" i="1"/>
  <c r="DI512" i="1"/>
  <c r="DJ512" i="1"/>
  <c r="DK512" i="1"/>
  <c r="DL512" i="1"/>
  <c r="DI513" i="1"/>
  <c r="DJ513" i="1"/>
  <c r="DK513" i="1"/>
  <c r="DL513" i="1"/>
  <c r="DI514" i="1"/>
  <c r="DJ514" i="1"/>
  <c r="DK514" i="1"/>
  <c r="DL514" i="1"/>
  <c r="DI515" i="1"/>
  <c r="DJ515" i="1"/>
  <c r="DK515" i="1"/>
  <c r="DL515" i="1"/>
  <c r="DI516" i="1"/>
  <c r="DJ516" i="1"/>
  <c r="DK516" i="1"/>
  <c r="DL516" i="1"/>
  <c r="DI517" i="1"/>
  <c r="DJ517" i="1"/>
  <c r="DK517" i="1"/>
  <c r="DL517" i="1"/>
  <c r="DI518" i="1"/>
  <c r="DJ518" i="1"/>
  <c r="DK518" i="1"/>
  <c r="DL518" i="1"/>
  <c r="DI519" i="1"/>
  <c r="DJ519" i="1"/>
  <c r="DK519" i="1"/>
  <c r="DL519" i="1"/>
  <c r="DM519" i="1"/>
  <c r="DI520" i="1"/>
  <c r="DJ520" i="1"/>
  <c r="DK520" i="1"/>
  <c r="DL520" i="1"/>
  <c r="DM520" i="1"/>
  <c r="DI521" i="1"/>
  <c r="DJ521" i="1"/>
  <c r="DK521" i="1"/>
  <c r="DL521" i="1"/>
  <c r="DM521" i="1"/>
  <c r="DI522" i="1"/>
  <c r="DJ522" i="1"/>
  <c r="DK522" i="1"/>
  <c r="DL522" i="1"/>
  <c r="DM522" i="1"/>
  <c r="DI523" i="1"/>
  <c r="DJ523" i="1"/>
  <c r="DK523" i="1"/>
  <c r="DL523" i="1"/>
  <c r="DM523" i="1"/>
  <c r="DI524" i="1"/>
  <c r="DJ524" i="1"/>
  <c r="DK524" i="1"/>
  <c r="DL524" i="1"/>
  <c r="DM524" i="1"/>
  <c r="DI525" i="1"/>
  <c r="DJ525" i="1"/>
  <c r="DK525" i="1"/>
  <c r="DL525" i="1"/>
  <c r="DM525" i="1"/>
  <c r="DI526" i="1"/>
  <c r="DJ526" i="1"/>
  <c r="DK526" i="1"/>
  <c r="DL526" i="1"/>
  <c r="DM526" i="1"/>
  <c r="DI527" i="1"/>
  <c r="DJ527" i="1"/>
  <c r="DK527" i="1"/>
  <c r="DL527" i="1"/>
  <c r="DM527" i="1"/>
  <c r="DI528" i="1"/>
  <c r="DJ528" i="1"/>
  <c r="DK528" i="1"/>
  <c r="DL528" i="1"/>
  <c r="DM528" i="1"/>
  <c r="DI529" i="1"/>
  <c r="DJ529" i="1"/>
  <c r="DK529" i="1"/>
  <c r="DL529" i="1"/>
  <c r="DM529" i="1"/>
  <c r="DI530" i="1"/>
  <c r="DJ530" i="1"/>
  <c r="DK530" i="1"/>
  <c r="DL530" i="1"/>
  <c r="DM530" i="1"/>
  <c r="DI531" i="1"/>
  <c r="DJ531" i="1"/>
  <c r="DK531" i="1"/>
  <c r="DL531" i="1"/>
  <c r="DM531" i="1"/>
  <c r="DI532" i="1"/>
  <c r="DJ532" i="1"/>
  <c r="DK532" i="1"/>
  <c r="DL532" i="1"/>
  <c r="DM532" i="1"/>
  <c r="DI533" i="1"/>
  <c r="DJ533" i="1"/>
  <c r="DK533" i="1"/>
  <c r="DL533" i="1"/>
  <c r="DM533" i="1"/>
  <c r="DI534" i="1"/>
  <c r="DJ534" i="1"/>
  <c r="DK534" i="1"/>
  <c r="DL534" i="1"/>
  <c r="DM534" i="1"/>
  <c r="DI535" i="1"/>
  <c r="DJ535" i="1"/>
  <c r="DK535" i="1"/>
  <c r="DL535" i="1"/>
  <c r="DM535" i="1"/>
  <c r="DI536" i="1"/>
  <c r="DJ536" i="1"/>
  <c r="DK536" i="1"/>
  <c r="DL536" i="1"/>
  <c r="DM536" i="1"/>
  <c r="DI537" i="1"/>
  <c r="DJ537" i="1"/>
  <c r="DK537" i="1"/>
  <c r="DL537" i="1"/>
  <c r="DM537" i="1"/>
  <c r="DI538" i="1"/>
  <c r="DJ538" i="1"/>
  <c r="DK538" i="1"/>
  <c r="DL538" i="1"/>
  <c r="DM538" i="1"/>
  <c r="DI539" i="1"/>
  <c r="DJ539" i="1"/>
  <c r="DK539" i="1"/>
  <c r="DL539" i="1"/>
  <c r="DM539" i="1"/>
  <c r="DI540" i="1"/>
  <c r="DJ540" i="1"/>
  <c r="DK540" i="1"/>
  <c r="DL540" i="1"/>
  <c r="DM540" i="1"/>
  <c r="DI541" i="1"/>
  <c r="DJ541" i="1"/>
  <c r="DK541" i="1"/>
  <c r="DL541" i="1"/>
  <c r="DM541" i="1"/>
  <c r="DI542" i="1"/>
  <c r="DJ542" i="1"/>
  <c r="DK542" i="1"/>
  <c r="DL542" i="1"/>
  <c r="DM542" i="1"/>
  <c r="DI543" i="1"/>
  <c r="DJ543" i="1"/>
  <c r="DK543" i="1"/>
  <c r="DL543" i="1"/>
  <c r="DM543" i="1"/>
  <c r="DI544" i="1"/>
  <c r="DJ544" i="1"/>
  <c r="DK544" i="1"/>
  <c r="DL544" i="1"/>
  <c r="DM544" i="1"/>
  <c r="DI545" i="1"/>
  <c r="DJ545" i="1"/>
  <c r="DK545" i="1"/>
  <c r="DL545" i="1"/>
  <c r="DM545" i="1"/>
  <c r="DI546" i="1"/>
  <c r="DJ546" i="1"/>
  <c r="DK546" i="1"/>
  <c r="DL546" i="1"/>
  <c r="DM546" i="1"/>
  <c r="DI547" i="1"/>
  <c r="DJ547" i="1"/>
  <c r="DK547" i="1"/>
  <c r="DL547" i="1"/>
  <c r="DM547" i="1"/>
  <c r="DI548" i="1"/>
  <c r="DJ548" i="1"/>
  <c r="DK548" i="1"/>
  <c r="DL548" i="1"/>
  <c r="DM548" i="1"/>
  <c r="DI549" i="1"/>
  <c r="DJ549" i="1"/>
  <c r="DK549" i="1"/>
  <c r="DL549" i="1"/>
  <c r="DM549" i="1"/>
  <c r="DI550" i="1"/>
  <c r="DJ550" i="1"/>
  <c r="DK550" i="1"/>
  <c r="DL550" i="1"/>
  <c r="DM550" i="1"/>
  <c r="DI551" i="1"/>
  <c r="DJ551" i="1"/>
  <c r="DK551" i="1"/>
  <c r="DL551" i="1"/>
  <c r="DM551" i="1"/>
  <c r="DI552" i="1"/>
  <c r="DJ552" i="1"/>
  <c r="DK552" i="1"/>
  <c r="DL552" i="1"/>
  <c r="DM552" i="1"/>
  <c r="DI553" i="1"/>
  <c r="DJ553" i="1"/>
  <c r="DK553" i="1"/>
  <c r="DL553" i="1"/>
  <c r="DM553" i="1"/>
  <c r="DI554" i="1"/>
  <c r="DJ554" i="1"/>
  <c r="DK554" i="1"/>
  <c r="DL554" i="1"/>
  <c r="DM554" i="1"/>
  <c r="DI555" i="1"/>
  <c r="DJ555" i="1"/>
  <c r="DK555" i="1"/>
  <c r="DL555" i="1"/>
  <c r="DM555" i="1"/>
  <c r="DI556" i="1"/>
  <c r="DJ556" i="1"/>
  <c r="DK556" i="1"/>
  <c r="DL556" i="1"/>
  <c r="DM556" i="1"/>
  <c r="DI557" i="1"/>
  <c r="DJ557" i="1"/>
  <c r="DK557" i="1"/>
  <c r="DL557" i="1"/>
  <c r="DM557" i="1"/>
  <c r="DI558" i="1"/>
  <c r="DJ558" i="1"/>
  <c r="DK558" i="1"/>
  <c r="DL558" i="1"/>
  <c r="DM558" i="1"/>
  <c r="DI559" i="1"/>
  <c r="DJ559" i="1"/>
  <c r="DK559" i="1"/>
  <c r="DL559" i="1"/>
  <c r="DM559" i="1"/>
  <c r="DI560" i="1"/>
  <c r="DJ560" i="1"/>
  <c r="DK560" i="1"/>
  <c r="DL560" i="1"/>
  <c r="DM560" i="1"/>
  <c r="DI561" i="1"/>
  <c r="DJ561" i="1"/>
  <c r="DK561" i="1"/>
  <c r="DL561" i="1"/>
  <c r="DM561" i="1"/>
  <c r="DI562" i="1"/>
  <c r="DJ562" i="1"/>
  <c r="DK562" i="1"/>
  <c r="DL562" i="1"/>
  <c r="DM562" i="1"/>
  <c r="DI563" i="1"/>
  <c r="DJ563" i="1"/>
  <c r="DK563" i="1"/>
  <c r="DL563" i="1"/>
  <c r="DM563" i="1"/>
  <c r="DI564" i="1"/>
  <c r="DJ564" i="1"/>
  <c r="DK564" i="1"/>
  <c r="DL564" i="1"/>
  <c r="DM564" i="1"/>
  <c r="DI565" i="1"/>
  <c r="DJ565" i="1"/>
  <c r="DK565" i="1"/>
  <c r="DL565" i="1"/>
  <c r="DM565" i="1"/>
  <c r="DI566" i="1"/>
  <c r="DJ566" i="1"/>
  <c r="DK566" i="1"/>
  <c r="DL566" i="1"/>
  <c r="DM566" i="1"/>
  <c r="DI567" i="1"/>
  <c r="DJ567" i="1"/>
  <c r="DK567" i="1"/>
  <c r="DL567" i="1"/>
  <c r="DM567" i="1"/>
  <c r="DI568" i="1"/>
  <c r="DJ568" i="1"/>
  <c r="DK568" i="1"/>
  <c r="DL568" i="1"/>
  <c r="DM568" i="1"/>
  <c r="DI569" i="1"/>
  <c r="DJ569" i="1"/>
  <c r="DK569" i="1"/>
  <c r="DL569" i="1"/>
  <c r="DM569" i="1"/>
  <c r="DI570" i="1"/>
  <c r="DJ570" i="1"/>
  <c r="DK570" i="1"/>
  <c r="DL570" i="1"/>
  <c r="DM570" i="1"/>
  <c r="DI571" i="1"/>
  <c r="DJ571" i="1"/>
  <c r="DK571" i="1"/>
  <c r="DL571" i="1"/>
  <c r="DM571" i="1"/>
  <c r="DI572" i="1"/>
  <c r="DJ572" i="1"/>
  <c r="DK572" i="1"/>
  <c r="DL572" i="1"/>
  <c r="DM572" i="1"/>
  <c r="DI573" i="1"/>
  <c r="DJ573" i="1"/>
  <c r="DK573" i="1"/>
  <c r="DL573" i="1"/>
  <c r="DM573" i="1"/>
  <c r="DI574" i="1"/>
  <c r="DJ574" i="1"/>
  <c r="DK574" i="1"/>
  <c r="DL574" i="1"/>
  <c r="DM574" i="1"/>
  <c r="DI575" i="1"/>
  <c r="DJ575" i="1"/>
  <c r="DK575" i="1"/>
  <c r="DL575" i="1"/>
  <c r="DM575" i="1"/>
  <c r="DI576" i="1"/>
  <c r="DJ576" i="1"/>
  <c r="DK576" i="1"/>
  <c r="DL576" i="1"/>
  <c r="DM576" i="1"/>
  <c r="DI577" i="1"/>
  <c r="DJ577" i="1"/>
  <c r="DK577" i="1"/>
  <c r="DL577" i="1"/>
  <c r="DM577" i="1"/>
  <c r="DI578" i="1"/>
  <c r="DJ578" i="1"/>
  <c r="DK578" i="1"/>
  <c r="DL578" i="1"/>
  <c r="DM578" i="1"/>
  <c r="DI579" i="1"/>
  <c r="DJ579" i="1"/>
  <c r="DK579" i="1"/>
  <c r="DL579" i="1"/>
  <c r="DM579" i="1"/>
  <c r="DI580" i="1"/>
  <c r="DJ580" i="1"/>
  <c r="DK580" i="1"/>
  <c r="DL580" i="1"/>
  <c r="DM580" i="1"/>
  <c r="DI581" i="1"/>
  <c r="DJ581" i="1"/>
  <c r="DK581" i="1"/>
  <c r="DL581" i="1"/>
  <c r="DM581" i="1"/>
  <c r="DI582" i="1"/>
  <c r="DJ582" i="1"/>
  <c r="DK582" i="1"/>
  <c r="DL582" i="1"/>
  <c r="DM582" i="1"/>
  <c r="DI583" i="1"/>
  <c r="DJ583" i="1"/>
  <c r="DK583" i="1"/>
  <c r="DL583" i="1"/>
  <c r="DM583" i="1"/>
  <c r="DI584" i="1"/>
  <c r="DJ584" i="1"/>
  <c r="DK584" i="1"/>
  <c r="DL584" i="1"/>
  <c r="DM584" i="1"/>
  <c r="DI585" i="1"/>
  <c r="DJ585" i="1"/>
  <c r="DK585" i="1"/>
  <c r="DL585" i="1"/>
  <c r="DM585" i="1"/>
  <c r="DI586" i="1"/>
  <c r="DJ586" i="1"/>
  <c r="DK586" i="1"/>
  <c r="DL586" i="1"/>
  <c r="DM586" i="1"/>
  <c r="DI587" i="1"/>
  <c r="DJ587" i="1"/>
  <c r="DK587" i="1"/>
  <c r="DL587" i="1"/>
  <c r="DM587" i="1"/>
  <c r="DI588" i="1"/>
  <c r="DJ588" i="1"/>
  <c r="DK588" i="1"/>
  <c r="DL588" i="1"/>
  <c r="DM588" i="1"/>
  <c r="DI589" i="1"/>
  <c r="DJ589" i="1"/>
  <c r="DK589" i="1"/>
  <c r="DL589" i="1"/>
  <c r="DM589" i="1"/>
  <c r="DI590" i="1"/>
  <c r="DJ590" i="1"/>
  <c r="DK590" i="1"/>
  <c r="DL590" i="1"/>
  <c r="DM590" i="1"/>
  <c r="DI591" i="1"/>
  <c r="DJ591" i="1"/>
  <c r="DK591" i="1"/>
  <c r="DL591" i="1"/>
  <c r="DM591" i="1"/>
  <c r="DI592" i="1"/>
  <c r="DJ592" i="1"/>
  <c r="DK592" i="1"/>
  <c r="DL592" i="1"/>
  <c r="DM592" i="1"/>
  <c r="DI593" i="1"/>
  <c r="DJ593" i="1"/>
  <c r="DK593" i="1"/>
  <c r="DL593" i="1"/>
  <c r="DM593" i="1"/>
  <c r="DI594" i="1"/>
  <c r="DJ594" i="1"/>
  <c r="DK594" i="1"/>
  <c r="DL594" i="1"/>
  <c r="DM594" i="1"/>
  <c r="DI595" i="1"/>
  <c r="DJ595" i="1"/>
  <c r="DK595" i="1"/>
  <c r="DL595" i="1"/>
  <c r="DM595" i="1"/>
  <c r="DI596" i="1"/>
  <c r="DJ596" i="1"/>
  <c r="DK596" i="1"/>
  <c r="DL596" i="1"/>
  <c r="DM596" i="1"/>
  <c r="DI597" i="1"/>
  <c r="DJ597" i="1"/>
  <c r="DK597" i="1"/>
  <c r="DL597" i="1"/>
  <c r="DM597" i="1"/>
  <c r="DI598" i="1"/>
  <c r="DJ598" i="1"/>
  <c r="DK598" i="1"/>
  <c r="DL598" i="1"/>
  <c r="DM598" i="1"/>
  <c r="DI599" i="1"/>
  <c r="DJ599" i="1"/>
  <c r="DK599" i="1"/>
  <c r="DL599" i="1"/>
  <c r="DM599" i="1"/>
  <c r="DI600" i="1"/>
  <c r="DJ600" i="1"/>
  <c r="DK600" i="1"/>
  <c r="DL600" i="1"/>
  <c r="DM600" i="1"/>
  <c r="DI601" i="1"/>
  <c r="DJ601" i="1"/>
  <c r="DK601" i="1"/>
  <c r="DL601" i="1"/>
  <c r="DM601" i="1"/>
  <c r="DI602" i="1"/>
  <c r="DJ602" i="1"/>
  <c r="DK602" i="1"/>
  <c r="DL602" i="1"/>
  <c r="DM602" i="1"/>
  <c r="DI603" i="1"/>
  <c r="DJ603" i="1"/>
  <c r="DK603" i="1"/>
  <c r="DL603" i="1"/>
  <c r="DM603" i="1"/>
  <c r="DI604" i="1"/>
  <c r="DJ604" i="1"/>
  <c r="DK604" i="1"/>
  <c r="DL604" i="1"/>
  <c r="DM604" i="1"/>
  <c r="DI605" i="1"/>
  <c r="DJ605" i="1"/>
  <c r="DK605" i="1"/>
  <c r="DL605" i="1"/>
  <c r="DM605" i="1"/>
  <c r="DI606" i="1"/>
  <c r="DJ606" i="1"/>
  <c r="DK606" i="1"/>
  <c r="DL606" i="1"/>
  <c r="DM606" i="1"/>
  <c r="DI607" i="1"/>
  <c r="DJ607" i="1"/>
  <c r="DK607" i="1"/>
  <c r="DL607" i="1"/>
  <c r="DM607" i="1"/>
  <c r="DI608" i="1"/>
  <c r="DJ608" i="1"/>
  <c r="DK608" i="1"/>
  <c r="DL608" i="1"/>
  <c r="DM608" i="1"/>
  <c r="DI609" i="1"/>
  <c r="DJ609" i="1"/>
  <c r="DK609" i="1"/>
  <c r="DL609" i="1"/>
  <c r="DM609" i="1"/>
  <c r="DI610" i="1"/>
  <c r="DJ610" i="1"/>
  <c r="DK610" i="1"/>
  <c r="DL610" i="1"/>
  <c r="DM610" i="1"/>
  <c r="DI611" i="1"/>
  <c r="DJ611" i="1"/>
  <c r="DK611" i="1"/>
  <c r="DL611" i="1"/>
  <c r="DM611" i="1"/>
  <c r="DI612" i="1"/>
  <c r="DJ612" i="1"/>
  <c r="DK612" i="1"/>
  <c r="DL612" i="1"/>
  <c r="DM612" i="1"/>
  <c r="DI613" i="1"/>
  <c r="DJ613" i="1"/>
  <c r="DK613" i="1"/>
  <c r="DL613" i="1"/>
  <c r="DM613" i="1"/>
  <c r="DI614" i="1"/>
  <c r="DJ614" i="1"/>
  <c r="DK614" i="1"/>
  <c r="DL614" i="1"/>
  <c r="DM614" i="1"/>
  <c r="DI615" i="1"/>
  <c r="DJ615" i="1"/>
  <c r="DK615" i="1"/>
  <c r="DL615" i="1"/>
  <c r="DM615" i="1"/>
  <c r="DI616" i="1"/>
  <c r="DJ616" i="1"/>
  <c r="DK616" i="1"/>
  <c r="DL616" i="1"/>
  <c r="DM616" i="1"/>
  <c r="DI617" i="1"/>
  <c r="DJ617" i="1"/>
  <c r="DK617" i="1"/>
  <c r="DL617" i="1"/>
  <c r="DM617" i="1"/>
  <c r="DI618" i="1"/>
  <c r="DJ618" i="1"/>
  <c r="DK618" i="1"/>
  <c r="DL618" i="1"/>
  <c r="DM618" i="1"/>
  <c r="DI619" i="1"/>
  <c r="DJ619" i="1"/>
  <c r="DK619" i="1"/>
  <c r="DL619" i="1"/>
  <c r="DM619" i="1"/>
  <c r="DI620" i="1"/>
  <c r="DJ620" i="1"/>
  <c r="DK620" i="1"/>
  <c r="DL620" i="1"/>
  <c r="DM620" i="1"/>
  <c r="DI621" i="1"/>
  <c r="DJ621" i="1"/>
  <c r="DK621" i="1"/>
  <c r="DL621" i="1"/>
  <c r="DM621" i="1"/>
  <c r="DI622" i="1"/>
  <c r="DJ622" i="1"/>
  <c r="DK622" i="1"/>
  <c r="DL622" i="1"/>
  <c r="DM622" i="1"/>
  <c r="DI623" i="1"/>
  <c r="DJ623" i="1"/>
  <c r="DK623" i="1"/>
  <c r="DL623" i="1"/>
  <c r="DM623" i="1"/>
  <c r="DI624" i="1"/>
  <c r="DJ624" i="1"/>
  <c r="DK624" i="1"/>
  <c r="DL624" i="1"/>
  <c r="DM624" i="1"/>
  <c r="DI625" i="1"/>
  <c r="DJ625" i="1"/>
  <c r="DK625" i="1"/>
  <c r="DL625" i="1"/>
  <c r="DM625" i="1"/>
  <c r="DI626" i="1"/>
  <c r="DJ626" i="1"/>
  <c r="DK626" i="1"/>
  <c r="DL626" i="1"/>
  <c r="DM626" i="1"/>
  <c r="DI627" i="1"/>
  <c r="DJ627" i="1"/>
  <c r="DK627" i="1"/>
  <c r="DL627" i="1"/>
  <c r="DM627" i="1"/>
  <c r="DI628" i="1"/>
  <c r="DJ628" i="1"/>
  <c r="DK628" i="1"/>
  <c r="DL628" i="1"/>
  <c r="DM628" i="1"/>
  <c r="DI629" i="1"/>
  <c r="DJ629" i="1"/>
  <c r="DK629" i="1"/>
  <c r="DL629" i="1"/>
  <c r="DM629" i="1"/>
  <c r="DI630" i="1"/>
  <c r="DJ630" i="1"/>
  <c r="DK630" i="1"/>
  <c r="DL630" i="1"/>
  <c r="DM630" i="1"/>
  <c r="DI631" i="1"/>
  <c r="DJ631" i="1"/>
  <c r="DK631" i="1"/>
  <c r="DL631" i="1"/>
  <c r="DM631" i="1"/>
  <c r="DI632" i="1"/>
  <c r="DJ632" i="1"/>
  <c r="DK632" i="1"/>
  <c r="DL632" i="1"/>
  <c r="DM632" i="1"/>
  <c r="DI633" i="1"/>
  <c r="DJ633" i="1"/>
  <c r="DK633" i="1"/>
  <c r="DL633" i="1"/>
  <c r="DM633" i="1"/>
  <c r="DI634" i="1"/>
  <c r="DJ634" i="1"/>
  <c r="DK634" i="1"/>
  <c r="DL634" i="1"/>
  <c r="DM634" i="1"/>
  <c r="DI635" i="1"/>
  <c r="DJ635" i="1"/>
  <c r="DK635" i="1"/>
  <c r="DL635" i="1"/>
  <c r="DM635" i="1"/>
  <c r="DI636" i="1"/>
  <c r="DJ636" i="1"/>
  <c r="DK636" i="1"/>
  <c r="DL636" i="1"/>
  <c r="DM636" i="1"/>
  <c r="DI637" i="1"/>
  <c r="DJ637" i="1"/>
  <c r="DK637" i="1"/>
  <c r="DL637" i="1"/>
  <c r="DM637" i="1"/>
  <c r="DI638" i="1"/>
  <c r="DJ638" i="1"/>
  <c r="DK638" i="1"/>
  <c r="DL638" i="1"/>
  <c r="DM638" i="1"/>
  <c r="DI639" i="1"/>
  <c r="DJ639" i="1"/>
  <c r="DK639" i="1"/>
  <c r="DL639" i="1"/>
  <c r="DM639" i="1"/>
  <c r="DI640" i="1"/>
  <c r="DJ640" i="1"/>
  <c r="DK640" i="1"/>
  <c r="DL640" i="1"/>
  <c r="DM640" i="1"/>
  <c r="DI641" i="1"/>
  <c r="DJ641" i="1"/>
  <c r="DK641" i="1"/>
  <c r="DL641" i="1"/>
  <c r="DM641" i="1"/>
  <c r="DI642" i="1"/>
  <c r="DJ642" i="1"/>
  <c r="DK642" i="1"/>
  <c r="DL642" i="1"/>
  <c r="DM642" i="1"/>
  <c r="DI643" i="1"/>
  <c r="DJ643" i="1"/>
  <c r="DK643" i="1"/>
  <c r="DL643" i="1"/>
  <c r="DM643" i="1"/>
  <c r="DI644" i="1"/>
  <c r="DJ644" i="1"/>
  <c r="DK644" i="1"/>
  <c r="DL644" i="1"/>
  <c r="DM644" i="1"/>
  <c r="DI645" i="1"/>
  <c r="DJ645" i="1"/>
  <c r="DK645" i="1"/>
  <c r="DL645" i="1"/>
  <c r="DM645" i="1"/>
  <c r="DI646" i="1"/>
  <c r="DJ646" i="1"/>
  <c r="DK646" i="1"/>
  <c r="DL646" i="1"/>
  <c r="DM646" i="1"/>
  <c r="DI647" i="1"/>
  <c r="DJ647" i="1"/>
  <c r="DK647" i="1"/>
  <c r="DL647" i="1"/>
  <c r="DM647" i="1"/>
  <c r="DI648" i="1"/>
  <c r="DJ648" i="1"/>
  <c r="DK648" i="1"/>
  <c r="DL648" i="1"/>
  <c r="DM648" i="1"/>
  <c r="DI649" i="1"/>
  <c r="DJ649" i="1"/>
  <c r="DK649" i="1"/>
  <c r="DL649" i="1"/>
  <c r="DM649" i="1"/>
  <c r="DI650" i="1"/>
  <c r="DJ650" i="1"/>
  <c r="DK650" i="1"/>
  <c r="DL650" i="1"/>
  <c r="DM650" i="1"/>
  <c r="DI651" i="1"/>
  <c r="DJ651" i="1"/>
  <c r="DK651" i="1"/>
  <c r="DL651" i="1"/>
  <c r="DM651" i="1"/>
  <c r="DI652" i="1"/>
  <c r="DJ652" i="1"/>
  <c r="DK652" i="1"/>
  <c r="DL652" i="1"/>
  <c r="DM652" i="1"/>
  <c r="DI653" i="1"/>
  <c r="DJ653" i="1"/>
  <c r="DK653" i="1"/>
  <c r="DL653" i="1"/>
  <c r="DM653" i="1"/>
  <c r="DI654" i="1"/>
  <c r="DJ654" i="1"/>
  <c r="DK654" i="1"/>
  <c r="DL654" i="1"/>
  <c r="DM654" i="1"/>
  <c r="DI655" i="1"/>
  <c r="DJ655" i="1"/>
  <c r="DK655" i="1"/>
  <c r="DL655" i="1"/>
  <c r="DM655" i="1"/>
  <c r="DI656" i="1"/>
  <c r="DJ656" i="1"/>
  <c r="DK656" i="1"/>
  <c r="DL656" i="1"/>
  <c r="DM656" i="1"/>
  <c r="DI657" i="1"/>
  <c r="DJ657" i="1"/>
  <c r="DK657" i="1"/>
  <c r="DL657" i="1"/>
  <c r="DM657" i="1"/>
  <c r="DI658" i="1"/>
  <c r="DJ658" i="1"/>
  <c r="DK658" i="1"/>
  <c r="DL658" i="1"/>
  <c r="DM658" i="1"/>
  <c r="DI659" i="1"/>
  <c r="DJ659" i="1"/>
  <c r="DK659" i="1"/>
  <c r="DL659" i="1"/>
  <c r="DM659" i="1"/>
  <c r="DI660" i="1"/>
  <c r="DJ660" i="1"/>
  <c r="DK660" i="1"/>
  <c r="DL660" i="1"/>
  <c r="DM660" i="1"/>
  <c r="DI661" i="1"/>
  <c r="DJ661" i="1"/>
  <c r="DK661" i="1"/>
  <c r="DL661" i="1"/>
  <c r="DM661" i="1"/>
  <c r="DI662" i="1"/>
  <c r="DJ662" i="1"/>
  <c r="DK662" i="1"/>
  <c r="DL662" i="1"/>
  <c r="DM662" i="1"/>
  <c r="DI663" i="1"/>
  <c r="DJ663" i="1"/>
  <c r="DK663" i="1"/>
  <c r="DL663" i="1"/>
  <c r="DM663" i="1"/>
  <c r="DI664" i="1"/>
  <c r="DJ664" i="1"/>
  <c r="DK664" i="1"/>
  <c r="DL664" i="1"/>
  <c r="DM664" i="1"/>
  <c r="DI665" i="1"/>
  <c r="DJ665" i="1"/>
  <c r="DK665" i="1"/>
  <c r="DL665" i="1"/>
  <c r="DM665" i="1"/>
  <c r="DI666" i="1"/>
  <c r="DJ666" i="1"/>
  <c r="DK666" i="1"/>
  <c r="DL666" i="1"/>
  <c r="DM666" i="1"/>
  <c r="DI667" i="1"/>
  <c r="DJ667" i="1"/>
  <c r="DK667" i="1"/>
  <c r="DL667" i="1"/>
  <c r="DM667" i="1"/>
  <c r="DI668" i="1"/>
  <c r="DJ668" i="1"/>
  <c r="DK668" i="1"/>
  <c r="DL668" i="1"/>
  <c r="DM668" i="1"/>
  <c r="DI669" i="1"/>
  <c r="DJ669" i="1"/>
  <c r="DK669" i="1"/>
  <c r="DL669" i="1"/>
  <c r="DM669" i="1"/>
  <c r="DI670" i="1"/>
  <c r="DJ670" i="1"/>
  <c r="DK670" i="1"/>
  <c r="DL670" i="1"/>
  <c r="DM670" i="1"/>
  <c r="DI671" i="1"/>
  <c r="DJ671" i="1"/>
  <c r="DK671" i="1"/>
  <c r="DL671" i="1"/>
  <c r="DM671" i="1"/>
  <c r="DI672" i="1"/>
  <c r="DJ672" i="1"/>
  <c r="DK672" i="1"/>
  <c r="DL672" i="1"/>
  <c r="DM672" i="1"/>
  <c r="DI673" i="1"/>
  <c r="DJ673" i="1"/>
  <c r="DK673" i="1"/>
  <c r="DL673" i="1"/>
  <c r="DM673" i="1"/>
  <c r="DI674" i="1"/>
  <c r="DJ674" i="1"/>
  <c r="DK674" i="1"/>
  <c r="DL674" i="1"/>
  <c r="DM674" i="1"/>
  <c r="DI675" i="1"/>
  <c r="DJ675" i="1"/>
  <c r="DK675" i="1"/>
  <c r="DL675" i="1"/>
  <c r="DM675" i="1"/>
  <c r="DI676" i="1"/>
  <c r="DJ676" i="1"/>
  <c r="DK676" i="1"/>
  <c r="DL676" i="1"/>
  <c r="DM676" i="1"/>
  <c r="DI677" i="1"/>
  <c r="DJ677" i="1"/>
  <c r="DK677" i="1"/>
  <c r="DL677" i="1"/>
  <c r="DM677" i="1"/>
  <c r="DI678" i="1"/>
  <c r="DJ678" i="1"/>
  <c r="DK678" i="1"/>
  <c r="DL678" i="1"/>
  <c r="DM678" i="1"/>
  <c r="DI679" i="1"/>
  <c r="DJ679" i="1"/>
  <c r="DK679" i="1"/>
  <c r="DL679" i="1"/>
  <c r="DM679" i="1"/>
  <c r="DI680" i="1"/>
  <c r="DJ680" i="1"/>
  <c r="DK680" i="1"/>
  <c r="DL680" i="1"/>
  <c r="DM680" i="1"/>
  <c r="DI681" i="1"/>
  <c r="DJ681" i="1"/>
  <c r="DK681" i="1"/>
  <c r="DL681" i="1"/>
  <c r="DM681" i="1"/>
  <c r="DI682" i="1"/>
  <c r="DJ682" i="1"/>
  <c r="DK682" i="1"/>
  <c r="DL682" i="1"/>
  <c r="DM682" i="1"/>
  <c r="DI683" i="1"/>
  <c r="DJ683" i="1"/>
  <c r="DK683" i="1"/>
  <c r="DL683" i="1"/>
  <c r="DM683" i="1"/>
  <c r="DI684" i="1"/>
  <c r="DJ684" i="1"/>
  <c r="DK684" i="1"/>
  <c r="DL684" i="1"/>
  <c r="DM684" i="1"/>
  <c r="DI685" i="1"/>
  <c r="DJ685" i="1"/>
  <c r="DK685" i="1"/>
  <c r="DL685" i="1"/>
  <c r="DM685" i="1"/>
  <c r="DI686" i="1"/>
  <c r="DJ686" i="1"/>
  <c r="DK686" i="1"/>
  <c r="DL686" i="1"/>
  <c r="DM686" i="1"/>
  <c r="DI687" i="1"/>
  <c r="DJ687" i="1"/>
  <c r="DK687" i="1"/>
  <c r="DL687" i="1"/>
  <c r="DM687" i="1"/>
  <c r="DI688" i="1"/>
  <c r="DJ688" i="1"/>
  <c r="DK688" i="1"/>
  <c r="DL688" i="1"/>
  <c r="DM688" i="1"/>
  <c r="DI689" i="1"/>
  <c r="DJ689" i="1"/>
  <c r="DK689" i="1"/>
  <c r="DL689" i="1"/>
  <c r="DM689" i="1"/>
  <c r="DI690" i="1"/>
  <c r="DJ690" i="1"/>
  <c r="DK690" i="1"/>
  <c r="DL690" i="1"/>
  <c r="DM690" i="1"/>
  <c r="DI691" i="1"/>
  <c r="DJ691" i="1"/>
  <c r="DK691" i="1"/>
  <c r="DL691" i="1"/>
  <c r="DM691" i="1"/>
  <c r="DI692" i="1"/>
  <c r="DJ692" i="1"/>
  <c r="DK692" i="1"/>
  <c r="DL692" i="1"/>
  <c r="DM692" i="1"/>
  <c r="DI693" i="1"/>
  <c r="DJ693" i="1"/>
  <c r="DK693" i="1"/>
  <c r="DL693" i="1"/>
  <c r="DM693" i="1"/>
  <c r="DI694" i="1"/>
  <c r="DJ694" i="1"/>
  <c r="DK694" i="1"/>
  <c r="DL694" i="1"/>
  <c r="DM694" i="1"/>
  <c r="DI695" i="1"/>
  <c r="DJ695" i="1"/>
  <c r="DK695" i="1"/>
  <c r="DL695" i="1"/>
  <c r="DM695" i="1"/>
  <c r="DI696" i="1"/>
  <c r="DJ696" i="1"/>
  <c r="DK696" i="1"/>
  <c r="DL696" i="1"/>
  <c r="DM696" i="1"/>
  <c r="DI697" i="1"/>
  <c r="DJ697" i="1"/>
  <c r="DK697" i="1"/>
  <c r="DL697" i="1"/>
  <c r="DM697" i="1"/>
  <c r="DI698" i="1"/>
  <c r="DJ698" i="1"/>
  <c r="DK698" i="1"/>
  <c r="DL698" i="1"/>
  <c r="DM698" i="1"/>
  <c r="DI699" i="1"/>
  <c r="DJ699" i="1"/>
  <c r="DK699" i="1"/>
  <c r="DL699" i="1"/>
  <c r="DM699" i="1"/>
  <c r="DI700" i="1"/>
  <c r="DJ700" i="1"/>
  <c r="DK700" i="1"/>
  <c r="DL700" i="1"/>
  <c r="DM700" i="1"/>
  <c r="DI701" i="1"/>
  <c r="DJ701" i="1"/>
  <c r="DK701" i="1"/>
  <c r="DL701" i="1"/>
  <c r="DM701" i="1"/>
  <c r="DI702" i="1"/>
  <c r="DJ702" i="1"/>
  <c r="DK702" i="1"/>
  <c r="DL702" i="1"/>
  <c r="DM702" i="1"/>
  <c r="DI703" i="1"/>
  <c r="DJ703" i="1"/>
  <c r="DK703" i="1"/>
  <c r="DL703" i="1"/>
  <c r="DM703" i="1"/>
  <c r="DI704" i="1"/>
  <c r="DJ704" i="1"/>
  <c r="DK704" i="1"/>
  <c r="DL704" i="1"/>
  <c r="DM704" i="1"/>
  <c r="DI705" i="1"/>
  <c r="DJ705" i="1"/>
  <c r="DK705" i="1"/>
  <c r="DL705" i="1"/>
  <c r="DM705" i="1"/>
  <c r="DI706" i="1"/>
  <c r="DJ706" i="1"/>
  <c r="DK706" i="1"/>
  <c r="DL706" i="1"/>
  <c r="DM706" i="1"/>
  <c r="DI707" i="1"/>
  <c r="DJ707" i="1"/>
  <c r="DK707" i="1"/>
  <c r="DL707" i="1"/>
  <c r="DM707" i="1"/>
  <c r="DI708" i="1"/>
  <c r="DJ708" i="1"/>
  <c r="DK708" i="1"/>
  <c r="DL708" i="1"/>
  <c r="DM708" i="1"/>
  <c r="DI709" i="1"/>
  <c r="DJ709" i="1"/>
  <c r="DK709" i="1"/>
  <c r="DL709" i="1"/>
  <c r="DM709" i="1"/>
  <c r="DI710" i="1"/>
  <c r="DJ710" i="1"/>
  <c r="DK710" i="1"/>
  <c r="DL710" i="1"/>
  <c r="DM710" i="1"/>
  <c r="DI711" i="1"/>
  <c r="DJ711" i="1"/>
  <c r="DK711" i="1"/>
  <c r="DL711" i="1"/>
  <c r="DM711" i="1"/>
  <c r="DI712" i="1"/>
  <c r="DJ712" i="1"/>
  <c r="DK712" i="1"/>
  <c r="DL712" i="1"/>
  <c r="DM712" i="1"/>
  <c r="DI713" i="1"/>
  <c r="DJ713" i="1"/>
  <c r="DK713" i="1"/>
  <c r="DL713" i="1"/>
  <c r="DM713" i="1"/>
  <c r="DI714" i="1"/>
  <c r="DJ714" i="1"/>
  <c r="DK714" i="1"/>
  <c r="DL714" i="1"/>
  <c r="DM714" i="1"/>
  <c r="DI715" i="1"/>
  <c r="DJ715" i="1"/>
  <c r="DK715" i="1"/>
  <c r="DL715" i="1"/>
  <c r="DM715" i="1"/>
  <c r="DI716" i="1"/>
  <c r="DJ716" i="1"/>
  <c r="DK716" i="1"/>
  <c r="DL716" i="1"/>
  <c r="DM716" i="1"/>
  <c r="DI717" i="1"/>
  <c r="DJ717" i="1"/>
  <c r="DK717" i="1"/>
  <c r="DL717" i="1"/>
  <c r="DM717" i="1"/>
  <c r="DI718" i="1"/>
  <c r="DJ718" i="1"/>
  <c r="DK718" i="1"/>
  <c r="DL718" i="1"/>
  <c r="DM718" i="1"/>
  <c r="DI719" i="1"/>
  <c r="DJ719" i="1"/>
  <c r="DK719" i="1"/>
  <c r="DL719" i="1"/>
  <c r="DM719" i="1"/>
  <c r="DI720" i="1"/>
  <c r="DJ720" i="1"/>
  <c r="DK720" i="1"/>
  <c r="DL720" i="1"/>
  <c r="DM720" i="1"/>
  <c r="DI721" i="1"/>
  <c r="DJ721" i="1"/>
  <c r="DK721" i="1"/>
  <c r="DL721" i="1"/>
  <c r="DM721" i="1"/>
  <c r="DI722" i="1"/>
  <c r="DJ722" i="1"/>
  <c r="DK722" i="1"/>
  <c r="DL722" i="1"/>
  <c r="DM722" i="1"/>
  <c r="DI723" i="1"/>
  <c r="DJ723" i="1"/>
  <c r="DK723" i="1"/>
  <c r="DL723" i="1"/>
  <c r="DM723" i="1"/>
  <c r="DI724" i="1"/>
  <c r="DJ724" i="1"/>
  <c r="DK724" i="1"/>
  <c r="DL724" i="1"/>
  <c r="DM724" i="1"/>
  <c r="DI725" i="1"/>
  <c r="DJ725" i="1"/>
  <c r="DK725" i="1"/>
  <c r="DL725" i="1"/>
  <c r="DM725" i="1"/>
  <c r="DI726" i="1"/>
  <c r="DJ726" i="1"/>
  <c r="DK726" i="1"/>
  <c r="DL726" i="1"/>
  <c r="DM726" i="1"/>
  <c r="DI727" i="1"/>
  <c r="DJ727" i="1"/>
  <c r="DK727" i="1"/>
  <c r="DL727" i="1"/>
  <c r="DM727" i="1"/>
  <c r="DI728" i="1"/>
  <c r="DJ728" i="1"/>
  <c r="DK728" i="1"/>
  <c r="DL728" i="1"/>
  <c r="DM728" i="1"/>
  <c r="DI729" i="1"/>
  <c r="DJ729" i="1"/>
  <c r="DK729" i="1"/>
  <c r="DL729" i="1"/>
  <c r="DM729" i="1"/>
  <c r="DI730" i="1"/>
  <c r="DJ730" i="1"/>
  <c r="DK730" i="1"/>
  <c r="DL730" i="1"/>
  <c r="DM730" i="1"/>
  <c r="DI731" i="1"/>
  <c r="DJ731" i="1"/>
  <c r="DK731" i="1"/>
  <c r="DL731" i="1"/>
  <c r="DM731" i="1"/>
  <c r="DI732" i="1"/>
  <c r="DJ732" i="1"/>
  <c r="DK732" i="1"/>
  <c r="DL732" i="1"/>
  <c r="DM732" i="1"/>
  <c r="DI733" i="1"/>
  <c r="DJ733" i="1"/>
  <c r="DK733" i="1"/>
  <c r="DL733" i="1"/>
  <c r="DM733" i="1"/>
  <c r="DI734" i="1"/>
  <c r="DJ734" i="1"/>
  <c r="DK734" i="1"/>
  <c r="DL734" i="1"/>
  <c r="DM734" i="1"/>
  <c r="DI735" i="1"/>
  <c r="DJ735" i="1"/>
  <c r="DK735" i="1"/>
  <c r="DL735" i="1"/>
  <c r="DM735" i="1"/>
  <c r="DI736" i="1"/>
  <c r="DJ736" i="1"/>
  <c r="DK736" i="1"/>
  <c r="DL736" i="1"/>
  <c r="DM736" i="1"/>
  <c r="DI737" i="1"/>
  <c r="DJ737" i="1"/>
  <c r="DK737" i="1"/>
  <c r="DL737" i="1"/>
  <c r="DM737" i="1"/>
  <c r="DI738" i="1"/>
  <c r="DJ738" i="1"/>
  <c r="DK738" i="1"/>
  <c r="DL738" i="1"/>
  <c r="DM738" i="1"/>
  <c r="DI739" i="1"/>
  <c r="DJ739" i="1"/>
  <c r="DK739" i="1"/>
  <c r="DL739" i="1"/>
  <c r="DM739" i="1"/>
  <c r="DI740" i="1"/>
  <c r="DJ740" i="1"/>
  <c r="DK740" i="1"/>
  <c r="DL740" i="1"/>
  <c r="DM740" i="1"/>
  <c r="DI741" i="1"/>
  <c r="DJ741" i="1"/>
  <c r="DK741" i="1"/>
  <c r="DL741" i="1"/>
  <c r="DM741" i="1"/>
  <c r="DI742" i="1"/>
  <c r="DJ742" i="1"/>
  <c r="DK742" i="1"/>
  <c r="DL742" i="1"/>
  <c r="DM742" i="1"/>
  <c r="DI743" i="1"/>
  <c r="DJ743" i="1"/>
  <c r="DK743" i="1"/>
  <c r="DL743" i="1"/>
  <c r="DM743" i="1"/>
  <c r="DI744" i="1"/>
  <c r="DJ744" i="1"/>
  <c r="DK744" i="1"/>
  <c r="DL744" i="1"/>
  <c r="DM744" i="1"/>
  <c r="DI745" i="1"/>
  <c r="DJ745" i="1"/>
  <c r="DK745" i="1"/>
  <c r="DL745" i="1"/>
  <c r="DM745" i="1"/>
  <c r="DI746" i="1"/>
  <c r="DJ746" i="1"/>
  <c r="DK746" i="1"/>
  <c r="DL746" i="1"/>
  <c r="DM746" i="1"/>
  <c r="DI747" i="1"/>
  <c r="DJ747" i="1"/>
  <c r="DK747" i="1"/>
  <c r="DL747" i="1"/>
  <c r="DM747" i="1"/>
  <c r="DI748" i="1"/>
  <c r="DJ748" i="1"/>
  <c r="DK748" i="1"/>
  <c r="DL748" i="1"/>
  <c r="DM748" i="1"/>
  <c r="DI749" i="1"/>
  <c r="DJ749" i="1"/>
  <c r="DK749" i="1"/>
  <c r="DL749" i="1"/>
  <c r="DM749" i="1"/>
  <c r="DI750" i="1"/>
  <c r="DJ750" i="1"/>
  <c r="DK750" i="1"/>
  <c r="DL750" i="1"/>
  <c r="DM750" i="1"/>
  <c r="DI751" i="1"/>
  <c r="DJ751" i="1"/>
  <c r="DK751" i="1"/>
  <c r="DL751" i="1"/>
  <c r="DM751" i="1"/>
  <c r="DI752" i="1"/>
  <c r="DJ752" i="1"/>
  <c r="DK752" i="1"/>
  <c r="DL752" i="1"/>
  <c r="DM752" i="1"/>
  <c r="DI753" i="1"/>
  <c r="DJ753" i="1"/>
  <c r="DK753" i="1"/>
  <c r="DL753" i="1"/>
  <c r="DM753" i="1"/>
  <c r="DI754" i="1"/>
  <c r="DJ754" i="1"/>
  <c r="DK754" i="1"/>
  <c r="DL754" i="1"/>
  <c r="DM754" i="1"/>
  <c r="DI755" i="1"/>
  <c r="DJ755" i="1"/>
  <c r="DK755" i="1"/>
  <c r="DL755" i="1"/>
  <c r="DM755" i="1"/>
  <c r="DI756" i="1"/>
  <c r="DJ756" i="1"/>
  <c r="DK756" i="1"/>
  <c r="DL756" i="1"/>
  <c r="DM756" i="1"/>
  <c r="DI757" i="1"/>
  <c r="DJ757" i="1"/>
  <c r="DK757" i="1"/>
  <c r="DL757" i="1"/>
  <c r="DM757" i="1"/>
  <c r="DI758" i="1"/>
  <c r="DJ758" i="1"/>
  <c r="DK758" i="1"/>
  <c r="DL758" i="1"/>
  <c r="DM758" i="1"/>
  <c r="DI759" i="1"/>
  <c r="DJ759" i="1"/>
  <c r="DK759" i="1"/>
  <c r="DL759" i="1"/>
  <c r="DM759" i="1"/>
  <c r="DI760" i="1"/>
  <c r="DJ760" i="1"/>
  <c r="DK760" i="1"/>
  <c r="DL760" i="1"/>
  <c r="DM760" i="1"/>
  <c r="DI761" i="1"/>
  <c r="DJ761" i="1"/>
  <c r="DK761" i="1"/>
  <c r="DL761" i="1"/>
  <c r="DM761" i="1"/>
  <c r="DI762" i="1"/>
  <c r="DJ762" i="1"/>
  <c r="DK762" i="1"/>
  <c r="DL762" i="1"/>
  <c r="DM762" i="1"/>
  <c r="DI763" i="1"/>
  <c r="DJ763" i="1"/>
  <c r="DK763" i="1"/>
  <c r="DL763" i="1"/>
  <c r="DM763" i="1"/>
  <c r="DI764" i="1"/>
  <c r="DJ764" i="1"/>
  <c r="DK764" i="1"/>
  <c r="DL764" i="1"/>
  <c r="DM764" i="1"/>
  <c r="DI765" i="1"/>
  <c r="DJ765" i="1"/>
  <c r="DK765" i="1"/>
  <c r="DL765" i="1"/>
  <c r="DM765" i="1"/>
  <c r="DI766" i="1"/>
  <c r="DJ766" i="1"/>
  <c r="DK766" i="1"/>
  <c r="DL766" i="1"/>
  <c r="DM766" i="1"/>
  <c r="DI767" i="1"/>
  <c r="DJ767" i="1"/>
  <c r="DK767" i="1"/>
  <c r="DL767" i="1"/>
  <c r="DM767" i="1"/>
  <c r="DI768" i="1"/>
  <c r="DJ768" i="1"/>
  <c r="DK768" i="1"/>
  <c r="DL768" i="1"/>
  <c r="DM768" i="1"/>
  <c r="DI769" i="1"/>
  <c r="DJ769" i="1"/>
  <c r="DK769" i="1"/>
  <c r="DL769" i="1"/>
  <c r="DM769" i="1"/>
  <c r="DI770" i="1"/>
  <c r="DJ770" i="1"/>
  <c r="DK770" i="1"/>
  <c r="DL770" i="1"/>
  <c r="DM770" i="1"/>
  <c r="DI771" i="1"/>
  <c r="DJ771" i="1"/>
  <c r="DK771" i="1"/>
  <c r="DL771" i="1"/>
  <c r="DM771" i="1"/>
  <c r="DI772" i="1"/>
  <c r="DJ772" i="1"/>
  <c r="DK772" i="1"/>
  <c r="DL772" i="1"/>
  <c r="DM772" i="1"/>
  <c r="DI773" i="1"/>
  <c r="DJ773" i="1"/>
  <c r="DK773" i="1"/>
  <c r="DL773" i="1"/>
  <c r="DM773" i="1"/>
  <c r="DI774" i="1"/>
  <c r="DJ774" i="1"/>
  <c r="DK774" i="1"/>
  <c r="DL774" i="1"/>
  <c r="DM774" i="1"/>
  <c r="DI775" i="1"/>
  <c r="DJ775" i="1"/>
  <c r="DK775" i="1"/>
  <c r="DL775" i="1"/>
  <c r="DM775" i="1"/>
  <c r="DI776" i="1"/>
  <c r="DJ776" i="1"/>
  <c r="DK776" i="1"/>
  <c r="DL776" i="1"/>
  <c r="DM776" i="1"/>
  <c r="DI777" i="1"/>
  <c r="DJ777" i="1"/>
  <c r="DK777" i="1"/>
  <c r="DL777" i="1"/>
  <c r="DM777" i="1"/>
  <c r="DI778" i="1"/>
  <c r="DJ778" i="1"/>
  <c r="DK778" i="1"/>
  <c r="DL778" i="1"/>
  <c r="DM778" i="1"/>
  <c r="DI779" i="1"/>
  <c r="DJ779" i="1"/>
  <c r="DK779" i="1"/>
  <c r="DL779" i="1"/>
  <c r="DM779" i="1"/>
  <c r="DI780" i="1"/>
  <c r="DJ780" i="1"/>
  <c r="DK780" i="1"/>
  <c r="DL780" i="1"/>
  <c r="DM780" i="1"/>
  <c r="DI781" i="1"/>
  <c r="DJ781" i="1"/>
  <c r="DK781" i="1"/>
  <c r="DL781" i="1"/>
  <c r="DM781" i="1"/>
  <c r="DI782" i="1"/>
  <c r="DJ782" i="1"/>
  <c r="DK782" i="1"/>
  <c r="DL782" i="1"/>
  <c r="DM782" i="1"/>
  <c r="DI783" i="1"/>
  <c r="DJ783" i="1"/>
  <c r="DK783" i="1"/>
  <c r="DL783" i="1"/>
  <c r="DM783" i="1"/>
  <c r="DI784" i="1"/>
  <c r="DJ784" i="1"/>
  <c r="DK784" i="1"/>
  <c r="DL784" i="1"/>
  <c r="DM784" i="1"/>
  <c r="DI785" i="1"/>
  <c r="DJ785" i="1"/>
  <c r="DK785" i="1"/>
  <c r="DL785" i="1"/>
  <c r="DM785" i="1"/>
  <c r="DI786" i="1"/>
  <c r="DJ786" i="1"/>
  <c r="DK786" i="1"/>
  <c r="DL786" i="1"/>
  <c r="DM786" i="1"/>
  <c r="DI787" i="1"/>
  <c r="DJ787" i="1"/>
  <c r="DK787" i="1"/>
  <c r="DL787" i="1"/>
  <c r="DM787" i="1"/>
  <c r="DI788" i="1"/>
  <c r="DJ788" i="1"/>
  <c r="DK788" i="1"/>
  <c r="DL788" i="1"/>
  <c r="DM788" i="1"/>
  <c r="DI789" i="1"/>
  <c r="DJ789" i="1"/>
  <c r="DK789" i="1"/>
  <c r="DL789" i="1"/>
  <c r="DM789" i="1"/>
  <c r="DI790" i="1"/>
  <c r="DJ790" i="1"/>
  <c r="DK790" i="1"/>
  <c r="DL790" i="1"/>
  <c r="DM790" i="1"/>
  <c r="DI791" i="1"/>
  <c r="DJ791" i="1"/>
  <c r="DK791" i="1"/>
  <c r="DL791" i="1"/>
  <c r="DM791" i="1"/>
  <c r="DI792" i="1"/>
  <c r="DJ792" i="1"/>
  <c r="DK792" i="1"/>
  <c r="DL792" i="1"/>
  <c r="DM792" i="1"/>
  <c r="DI793" i="1"/>
  <c r="DJ793" i="1"/>
  <c r="DK793" i="1"/>
  <c r="DL793" i="1"/>
  <c r="DM793" i="1"/>
  <c r="DI794" i="1"/>
  <c r="DJ794" i="1"/>
  <c r="DK794" i="1"/>
  <c r="DL794" i="1"/>
  <c r="DM794" i="1"/>
  <c r="DI795" i="1"/>
  <c r="DJ795" i="1"/>
  <c r="DK795" i="1"/>
  <c r="DL795" i="1"/>
  <c r="DM795" i="1"/>
  <c r="DI796" i="1"/>
  <c r="DJ796" i="1"/>
  <c r="DK796" i="1"/>
  <c r="DL796" i="1"/>
  <c r="DM796" i="1"/>
  <c r="DI797" i="1"/>
  <c r="DJ797" i="1"/>
  <c r="DK797" i="1"/>
  <c r="DL797" i="1"/>
  <c r="DM797" i="1"/>
  <c r="DI798" i="1"/>
  <c r="DJ798" i="1"/>
  <c r="DK798" i="1"/>
  <c r="DL798" i="1"/>
  <c r="DM798" i="1"/>
  <c r="DI799" i="1"/>
  <c r="DJ799" i="1"/>
  <c r="DK799" i="1"/>
  <c r="DL799" i="1"/>
  <c r="DM799" i="1"/>
  <c r="D319" i="1"/>
  <c r="D318" i="1"/>
  <c r="D317" i="1"/>
  <c r="D316" i="1"/>
  <c r="D315" i="1"/>
  <c r="D314" i="1"/>
  <c r="D313" i="1"/>
  <c r="D312" i="1"/>
  <c r="D311" i="1"/>
  <c r="D310" i="1"/>
  <c r="D309" i="1"/>
  <c r="D308" i="1"/>
  <c r="D307" i="1"/>
  <c r="D306" i="1"/>
  <c r="D305" i="1"/>
  <c r="D304" i="1"/>
  <c r="D303" i="1"/>
  <c r="D302" i="1"/>
  <c r="D301" i="1"/>
  <c r="D300" i="1"/>
  <c r="D299" i="1"/>
  <c r="D298" i="1"/>
  <c r="D297" i="1"/>
  <c r="D296" i="1"/>
  <c r="D295" i="1"/>
  <c r="D294" i="1"/>
  <c r="D293" i="1"/>
  <c r="D292" i="1"/>
  <c r="D291" i="1"/>
  <c r="D290" i="1"/>
  <c r="D289" i="1"/>
  <c r="D288" i="1"/>
  <c r="D287" i="1"/>
  <c r="D286" i="1"/>
  <c r="D285" i="1"/>
  <c r="D284" i="1"/>
  <c r="D283" i="1"/>
  <c r="D282" i="1"/>
  <c r="D281" i="1"/>
  <c r="D280" i="1"/>
  <c r="D279" i="1"/>
  <c r="D278" i="1"/>
  <c r="D277" i="1"/>
  <c r="D276" i="1"/>
  <c r="D275" i="1"/>
  <c r="D274" i="1"/>
  <c r="D273" i="1"/>
  <c r="D272" i="1"/>
  <c r="D271" i="1"/>
  <c r="D270" i="1"/>
  <c r="D269" i="1"/>
  <c r="D268" i="1"/>
  <c r="D267" i="1"/>
  <c r="D266" i="1"/>
  <c r="D265" i="1"/>
  <c r="D264" i="1"/>
  <c r="D263" i="1"/>
  <c r="D262" i="1"/>
  <c r="D261" i="1"/>
  <c r="D260" i="1"/>
  <c r="D259" i="1"/>
  <c r="D258" i="1"/>
  <c r="D257" i="1"/>
  <c r="D256" i="1"/>
  <c r="D255" i="1"/>
  <c r="D254" i="1"/>
  <c r="D253" i="1"/>
  <c r="D252" i="1"/>
  <c r="D251" i="1"/>
  <c r="D250" i="1"/>
  <c r="D249" i="1"/>
  <c r="D248" i="1"/>
  <c r="D247" i="1"/>
  <c r="D246" i="1"/>
  <c r="D245" i="1"/>
  <c r="D244" i="1"/>
  <c r="D243" i="1"/>
  <c r="D242" i="1"/>
  <c r="D241" i="1"/>
  <c r="D240" i="1"/>
  <c r="D239" i="1"/>
  <c r="D238" i="1"/>
  <c r="D237" i="1"/>
  <c r="D236" i="1"/>
  <c r="D235" i="1"/>
  <c r="D234" i="1"/>
  <c r="D233" i="1"/>
  <c r="D232" i="1"/>
  <c r="D231" i="1"/>
  <c r="D230" i="1"/>
  <c r="D229" i="1"/>
  <c r="D228" i="1"/>
  <c r="D227" i="1"/>
  <c r="D226" i="1"/>
  <c r="D225" i="1"/>
  <c r="D224" i="1"/>
  <c r="D223" i="1"/>
  <c r="D222" i="1"/>
  <c r="D221" i="1"/>
  <c r="D220" i="1"/>
  <c r="D219" i="1"/>
  <c r="D218" i="1"/>
  <c r="D217" i="1"/>
  <c r="D216" i="1"/>
  <c r="D215" i="1"/>
  <c r="D214" i="1"/>
  <c r="D213" i="1"/>
  <c r="D212" i="1"/>
  <c r="D211" i="1"/>
  <c r="D210" i="1"/>
  <c r="D209" i="1"/>
  <c r="D208" i="1"/>
  <c r="D207" i="1"/>
  <c r="D206" i="1"/>
  <c r="D205" i="1"/>
  <c r="D204" i="1"/>
  <c r="D203" i="1"/>
  <c r="D202" i="1"/>
  <c r="D201" i="1"/>
  <c r="D200" i="1"/>
  <c r="D199" i="1"/>
  <c r="D198" i="1"/>
  <c r="D197" i="1"/>
  <c r="D196" i="1"/>
  <c r="D195" i="1"/>
  <c r="D194" i="1"/>
  <c r="D193" i="1"/>
  <c r="D192" i="1"/>
  <c r="D191" i="1"/>
  <c r="D190" i="1"/>
  <c r="D189" i="1"/>
  <c r="D188" i="1"/>
  <c r="D187" i="1"/>
  <c r="D186" i="1"/>
  <c r="D185" i="1"/>
  <c r="D184" i="1"/>
  <c r="D183" i="1"/>
  <c r="D182" i="1"/>
  <c r="D181" i="1"/>
  <c r="D180" i="1"/>
  <c r="D179" i="1"/>
  <c r="D178" i="1"/>
  <c r="D177" i="1"/>
  <c r="D176" i="1"/>
  <c r="D175" i="1"/>
  <c r="D174" i="1"/>
  <c r="D173" i="1"/>
  <c r="D172" i="1"/>
  <c r="D171" i="1"/>
  <c r="D170" i="1"/>
  <c r="D169" i="1"/>
  <c r="D168" i="1"/>
  <c r="D167" i="1"/>
  <c r="D166" i="1"/>
  <c r="D165" i="1"/>
  <c r="D164" i="1"/>
  <c r="D163" i="1"/>
  <c r="D162" i="1"/>
  <c r="D161" i="1"/>
  <c r="D160" i="1"/>
  <c r="D159" i="1"/>
  <c r="D158" i="1"/>
  <c r="D157" i="1"/>
  <c r="D156" i="1"/>
  <c r="D155" i="1"/>
  <c r="D154" i="1"/>
  <c r="D153" i="1"/>
  <c r="D152" i="1"/>
  <c r="D151" i="1"/>
  <c r="D150" i="1"/>
  <c r="D149" i="1"/>
  <c r="D148" i="1"/>
  <c r="D147" i="1"/>
  <c r="D146" i="1"/>
  <c r="D145" i="1"/>
  <c r="D144" i="1"/>
  <c r="D143" i="1"/>
  <c r="D142" i="1"/>
  <c r="D141" i="1"/>
  <c r="D140" i="1"/>
  <c r="D139" i="1"/>
  <c r="D138" i="1"/>
  <c r="D137" i="1"/>
  <c r="D136" i="1"/>
  <c r="D135" i="1"/>
  <c r="D134" i="1"/>
  <c r="D133" i="1"/>
  <c r="D132" i="1"/>
  <c r="D131" i="1"/>
  <c r="D130" i="1"/>
  <c r="D129" i="1"/>
  <c r="D128" i="1"/>
  <c r="D127" i="1"/>
  <c r="D126" i="1"/>
  <c r="D125" i="1"/>
  <c r="D124" i="1"/>
  <c r="D123" i="1"/>
  <c r="D122" i="1"/>
  <c r="D121" i="1"/>
  <c r="D120" i="1"/>
  <c r="D119" i="1"/>
  <c r="D118" i="1"/>
  <c r="D117" i="1"/>
  <c r="D116" i="1"/>
  <c r="D115" i="1"/>
  <c r="D114" i="1"/>
  <c r="D113" i="1"/>
  <c r="D112" i="1"/>
  <c r="D111" i="1"/>
  <c r="D110" i="1"/>
  <c r="D109" i="1"/>
  <c r="D108" i="1"/>
  <c r="D107" i="1"/>
  <c r="D106" i="1"/>
  <c r="D105" i="1"/>
  <c r="D104" i="1"/>
  <c r="D103" i="1"/>
  <c r="D102" i="1"/>
  <c r="D101" i="1"/>
  <c r="D100" i="1"/>
  <c r="D99" i="1"/>
  <c r="D98" i="1"/>
  <c r="D97" i="1"/>
  <c r="D96" i="1"/>
  <c r="D95" i="1"/>
  <c r="D94" i="1"/>
  <c r="D93" i="1"/>
  <c r="D92" i="1"/>
  <c r="D91" i="1"/>
  <c r="D90" i="1"/>
  <c r="D89" i="1"/>
  <c r="D88" i="1"/>
  <c r="D87" i="1"/>
  <c r="D86" i="1"/>
  <c r="D85" i="1"/>
  <c r="D84" i="1"/>
  <c r="D83" i="1"/>
  <c r="D82" i="1"/>
  <c r="D81" i="1"/>
  <c r="D80" i="1"/>
  <c r="D79" i="1"/>
  <c r="D78" i="1"/>
  <c r="D77" i="1"/>
  <c r="D76" i="1"/>
  <c r="D75" i="1"/>
  <c r="D74" i="1"/>
  <c r="D73" i="1"/>
  <c r="D72" i="1"/>
  <c r="D71" i="1"/>
  <c r="D70" i="1"/>
  <c r="D69" i="1"/>
  <c r="D68" i="1"/>
  <c r="D67" i="1"/>
  <c r="D66" i="1"/>
  <c r="D65" i="1"/>
  <c r="D64" i="1"/>
  <c r="D63" i="1"/>
  <c r="D62" i="1"/>
  <c r="D61" i="1"/>
  <c r="D60" i="1"/>
  <c r="D59" i="1"/>
  <c r="D58" i="1"/>
  <c r="D57" i="1"/>
  <c r="D56" i="1"/>
  <c r="D55" i="1"/>
  <c r="D54" i="1"/>
  <c r="D53" i="1"/>
  <c r="D52" i="1"/>
  <c r="D51" i="1"/>
  <c r="D50" i="1"/>
  <c r="D49" i="1"/>
  <c r="D48" i="1"/>
  <c r="D47" i="1"/>
  <c r="D46" i="1"/>
  <c r="D45" i="1"/>
  <c r="D44" i="1"/>
  <c r="D43" i="1"/>
  <c r="D42" i="1"/>
  <c r="D41" i="1"/>
  <c r="D40" i="1"/>
  <c r="D39" i="1"/>
  <c r="D38" i="1"/>
  <c r="D37" i="1"/>
  <c r="D36" i="1"/>
  <c r="D35" i="1"/>
  <c r="D34" i="1"/>
  <c r="D33" i="1"/>
  <c r="D32" i="1"/>
  <c r="D31" i="1"/>
  <c r="D30" i="1"/>
  <c r="D29" i="1"/>
  <c r="D28" i="1"/>
  <c r="D27" i="1"/>
  <c r="D26" i="1"/>
  <c r="D25" i="1"/>
  <c r="D24" i="1"/>
  <c r="D23" i="1"/>
  <c r="D22" i="1"/>
  <c r="D21" i="1"/>
  <c r="D20" i="1"/>
  <c r="D19" i="1"/>
  <c r="D18" i="1"/>
  <c r="D17" i="1"/>
  <c r="D16" i="1"/>
  <c r="D15" i="1"/>
  <c r="D14" i="1"/>
  <c r="D13" i="1"/>
  <c r="D12" i="1"/>
  <c r="D11" i="1"/>
  <c r="D10" i="1"/>
  <c r="D9" i="1"/>
  <c r="D8" i="1"/>
  <c r="D7" i="1"/>
  <c r="D6" i="1"/>
  <c r="D5" i="1"/>
  <c r="D4" i="1"/>
  <c r="D3" i="1"/>
  <c r="D2" i="1"/>
  <c r="DH323" i="1"/>
  <c r="DL419" i="1"/>
  <c r="DL420" i="1"/>
  <c r="DL421" i="1"/>
  <c r="DL422" i="1"/>
  <c r="DL423" i="1"/>
  <c r="DL424" i="1"/>
  <c r="DL425" i="1"/>
  <c r="DL426" i="1"/>
  <c r="DL427" i="1"/>
  <c r="DL428" i="1"/>
  <c r="DL429" i="1"/>
  <c r="DL430" i="1"/>
  <c r="DL431" i="1"/>
  <c r="DL432" i="1"/>
  <c r="DL433" i="1"/>
  <c r="DL434" i="1"/>
  <c r="DL435" i="1"/>
  <c r="DL436" i="1"/>
  <c r="DL437" i="1"/>
  <c r="DL438" i="1"/>
  <c r="DL439" i="1"/>
  <c r="DL440" i="1"/>
  <c r="DL441" i="1"/>
  <c r="DL442" i="1"/>
  <c r="DL443" i="1"/>
  <c r="DL444" i="1"/>
  <c r="DL445" i="1"/>
  <c r="DL446" i="1"/>
  <c r="DL447" i="1"/>
  <c r="DL448" i="1"/>
  <c r="DL449" i="1"/>
  <c r="DL450" i="1"/>
  <c r="DL451" i="1"/>
  <c r="DL452" i="1"/>
  <c r="DL453" i="1"/>
  <c r="DL454" i="1"/>
  <c r="DL455" i="1"/>
  <c r="DL456" i="1"/>
  <c r="DL457" i="1"/>
  <c r="DL458" i="1"/>
  <c r="DL459" i="1"/>
  <c r="DL460" i="1"/>
  <c r="DL461" i="1"/>
  <c r="DL462" i="1"/>
  <c r="DL463" i="1"/>
  <c r="DL464" i="1"/>
  <c r="DL465" i="1"/>
  <c r="DL466" i="1"/>
  <c r="DL467" i="1"/>
  <c r="DL468" i="1"/>
  <c r="DL469" i="1"/>
  <c r="DL470" i="1"/>
  <c r="DL471" i="1"/>
  <c r="DL472" i="1"/>
  <c r="DL473" i="1"/>
  <c r="DL474" i="1"/>
  <c r="DL475" i="1"/>
  <c r="DL476" i="1"/>
  <c r="DL477" i="1"/>
  <c r="DL478" i="1"/>
  <c r="DL479" i="1"/>
  <c r="DL480" i="1"/>
  <c r="DL481" i="1"/>
  <c r="DL482" i="1"/>
  <c r="DL483" i="1"/>
  <c r="DL484" i="1"/>
  <c r="DL485" i="1"/>
  <c r="DL486" i="1"/>
  <c r="DL487" i="1"/>
  <c r="DL488" i="1"/>
  <c r="DL489" i="1"/>
  <c r="DL490" i="1"/>
  <c r="DL491" i="1"/>
  <c r="DL492" i="1"/>
  <c r="DL493" i="1"/>
  <c r="DL494" i="1"/>
  <c r="DL495" i="1"/>
  <c r="DL496" i="1"/>
  <c r="DL497" i="1"/>
  <c r="DL498" i="1"/>
  <c r="DL499" i="1"/>
  <c r="DL500" i="1"/>
  <c r="DL501" i="1"/>
  <c r="DL502" i="1"/>
  <c r="DL503" i="1"/>
  <c r="DL504" i="1"/>
  <c r="DL505" i="1"/>
  <c r="DL506" i="1"/>
  <c r="DK369" i="1"/>
  <c r="DK370" i="1"/>
  <c r="DK371" i="1"/>
  <c r="DK372" i="1"/>
  <c r="DK373" i="1"/>
  <c r="DK374" i="1"/>
  <c r="DK375" i="1"/>
  <c r="DK376" i="1"/>
  <c r="DK377" i="1"/>
  <c r="DK378" i="1"/>
  <c r="DK379" i="1"/>
  <c r="DK380" i="1"/>
  <c r="DK381" i="1"/>
  <c r="DK382" i="1"/>
  <c r="DK383" i="1"/>
  <c r="DK384" i="1"/>
  <c r="DK385" i="1"/>
  <c r="DK386" i="1"/>
  <c r="DK387" i="1"/>
  <c r="DK388" i="1"/>
  <c r="DK389" i="1"/>
  <c r="DK390" i="1"/>
  <c r="DK391" i="1"/>
  <c r="DK392" i="1"/>
  <c r="DK393" i="1"/>
  <c r="DK394" i="1"/>
  <c r="DK395" i="1"/>
  <c r="DK396" i="1"/>
  <c r="DK397" i="1"/>
  <c r="DK398" i="1"/>
  <c r="DK399" i="1"/>
  <c r="DK400" i="1"/>
  <c r="DK401" i="1"/>
  <c r="DK402" i="1"/>
  <c r="DK403" i="1"/>
  <c r="DK404" i="1"/>
  <c r="DK405" i="1"/>
  <c r="DK406" i="1"/>
  <c r="DK407" i="1"/>
  <c r="DK408" i="1"/>
  <c r="DK409" i="1"/>
  <c r="DK410" i="1"/>
  <c r="DK411" i="1"/>
  <c r="DK412" i="1"/>
  <c r="DK413" i="1"/>
  <c r="DK414" i="1"/>
  <c r="DK415" i="1"/>
  <c r="DK416" i="1"/>
  <c r="DK417" i="1"/>
  <c r="DK418" i="1"/>
  <c r="DK419" i="1"/>
  <c r="DK420" i="1"/>
  <c r="DK421" i="1"/>
  <c r="DK422" i="1"/>
  <c r="DK423" i="1"/>
  <c r="DK424" i="1"/>
  <c r="DK425" i="1"/>
  <c r="DK426" i="1"/>
  <c r="DK427" i="1"/>
  <c r="DK428" i="1"/>
  <c r="DK429" i="1"/>
  <c r="DK430" i="1"/>
  <c r="DK431" i="1"/>
  <c r="DK432" i="1"/>
  <c r="DK433" i="1"/>
  <c r="DK434" i="1"/>
  <c r="DK435" i="1"/>
  <c r="DK436" i="1"/>
  <c r="DK437" i="1"/>
  <c r="DK438" i="1"/>
  <c r="DK439" i="1"/>
  <c r="DK440" i="1"/>
  <c r="DK441" i="1"/>
  <c r="DK442" i="1"/>
  <c r="DK443" i="1"/>
  <c r="DK444" i="1"/>
  <c r="DK445" i="1"/>
  <c r="DK446" i="1"/>
  <c r="DK447" i="1"/>
  <c r="DK448" i="1"/>
  <c r="DK449" i="1"/>
  <c r="DK450" i="1"/>
  <c r="DK451" i="1"/>
  <c r="DK452" i="1"/>
  <c r="DK453" i="1"/>
  <c r="DK454" i="1"/>
  <c r="DK455" i="1"/>
  <c r="DK456" i="1"/>
  <c r="DK457" i="1"/>
  <c r="DK458" i="1"/>
  <c r="DK459" i="1"/>
  <c r="DK460" i="1"/>
  <c r="DK461" i="1"/>
  <c r="DK462" i="1"/>
  <c r="DK463" i="1"/>
  <c r="DK464" i="1"/>
  <c r="DK465" i="1"/>
  <c r="DK466" i="1"/>
  <c r="DK467" i="1"/>
  <c r="DK468" i="1"/>
  <c r="DK469" i="1"/>
  <c r="DK470" i="1"/>
  <c r="DK471" i="1"/>
  <c r="DK472" i="1"/>
  <c r="DK473" i="1"/>
  <c r="DK474" i="1"/>
  <c r="DK475" i="1"/>
  <c r="DK476" i="1"/>
  <c r="DK477" i="1"/>
  <c r="DK478" i="1"/>
  <c r="DK479" i="1"/>
  <c r="DK480" i="1"/>
  <c r="DK481" i="1"/>
  <c r="DK482" i="1"/>
  <c r="DK483" i="1"/>
  <c r="DK484" i="1"/>
  <c r="DK485" i="1"/>
  <c r="DK486" i="1"/>
  <c r="DK487" i="1"/>
  <c r="DK488" i="1"/>
  <c r="DK489" i="1"/>
  <c r="DK490" i="1"/>
  <c r="DK491" i="1"/>
  <c r="DK492" i="1"/>
  <c r="DK493" i="1"/>
  <c r="DK494" i="1"/>
  <c r="DK495" i="1"/>
  <c r="DK496" i="1"/>
  <c r="DK497" i="1"/>
  <c r="DK498" i="1"/>
  <c r="DK499" i="1"/>
  <c r="DK500" i="1"/>
  <c r="DK501" i="1"/>
  <c r="DK502" i="1"/>
  <c r="DK503" i="1"/>
  <c r="DK504" i="1"/>
  <c r="DK505" i="1"/>
  <c r="DK506" i="1"/>
  <c r="DI329" i="1"/>
  <c r="DI330" i="1"/>
  <c r="DI331" i="1"/>
  <c r="DI332" i="1"/>
  <c r="DI333" i="1"/>
  <c r="DI334" i="1"/>
  <c r="DI335" i="1"/>
  <c r="DI336" i="1"/>
  <c r="DI337" i="1"/>
  <c r="DI338" i="1"/>
  <c r="DI339" i="1"/>
  <c r="DI340" i="1"/>
  <c r="DI341" i="1"/>
  <c r="DI342" i="1"/>
  <c r="DI343" i="1"/>
  <c r="DI344" i="1"/>
  <c r="DI345" i="1"/>
  <c r="DI346" i="1"/>
  <c r="DI347" i="1"/>
  <c r="DI348" i="1"/>
  <c r="DI349" i="1"/>
  <c r="DI350" i="1"/>
  <c r="DI351" i="1"/>
  <c r="DI352" i="1"/>
  <c r="DI353" i="1"/>
  <c r="DI354" i="1"/>
  <c r="DI355" i="1"/>
  <c r="DI356" i="1"/>
  <c r="DI357" i="1"/>
  <c r="DI358" i="1"/>
  <c r="DI359" i="1"/>
  <c r="DI360" i="1"/>
  <c r="DI361" i="1"/>
  <c r="DI362" i="1"/>
  <c r="DI363" i="1"/>
  <c r="DI364" i="1"/>
  <c r="DI365" i="1"/>
  <c r="DI366" i="1"/>
  <c r="DI367" i="1"/>
  <c r="DI368" i="1"/>
  <c r="DI369" i="1"/>
  <c r="DI370" i="1"/>
  <c r="DI371" i="1"/>
  <c r="DI372" i="1"/>
  <c r="DI373" i="1"/>
  <c r="DI374" i="1"/>
  <c r="DI375" i="1"/>
  <c r="DI376" i="1"/>
  <c r="DI377" i="1"/>
  <c r="DI378" i="1"/>
  <c r="DI379" i="1"/>
  <c r="DI380" i="1"/>
  <c r="DI381" i="1"/>
  <c r="DI382" i="1"/>
  <c r="DI383" i="1"/>
  <c r="DI384" i="1"/>
  <c r="DI385" i="1"/>
  <c r="DI386" i="1"/>
  <c r="DI387" i="1"/>
  <c r="DI388" i="1"/>
  <c r="DI389" i="1"/>
  <c r="DI390" i="1"/>
  <c r="DI391" i="1"/>
  <c r="DI392" i="1"/>
  <c r="DI393" i="1"/>
  <c r="DI394" i="1"/>
  <c r="DI395" i="1"/>
  <c r="DI396" i="1"/>
  <c r="DI397" i="1"/>
  <c r="DI398" i="1"/>
  <c r="DI399" i="1"/>
  <c r="DI400" i="1"/>
  <c r="DI401" i="1"/>
  <c r="DI402" i="1"/>
  <c r="DI403" i="1"/>
  <c r="DI404" i="1"/>
  <c r="DI405" i="1"/>
  <c r="DI406" i="1"/>
  <c r="DI407" i="1"/>
  <c r="DI408" i="1"/>
  <c r="DI409" i="1"/>
  <c r="DI410" i="1"/>
  <c r="DI411" i="1"/>
  <c r="DI412" i="1"/>
  <c r="DI413" i="1"/>
  <c r="DI414" i="1"/>
  <c r="DI415" i="1"/>
  <c r="DI416" i="1"/>
  <c r="DI417" i="1"/>
  <c r="DI418" i="1"/>
  <c r="DI419" i="1"/>
  <c r="DI420" i="1"/>
  <c r="DI421" i="1"/>
  <c r="DI422" i="1"/>
  <c r="DI423" i="1"/>
  <c r="DI424" i="1"/>
  <c r="DI425" i="1"/>
  <c r="DI426" i="1"/>
  <c r="DI427" i="1"/>
  <c r="DI428" i="1"/>
  <c r="DI429" i="1"/>
  <c r="DI430" i="1"/>
  <c r="DI431" i="1"/>
  <c r="DI432" i="1"/>
  <c r="DI433" i="1"/>
  <c r="DI434" i="1"/>
  <c r="DI435" i="1"/>
  <c r="DI436" i="1"/>
  <c r="DI437" i="1"/>
  <c r="DI438" i="1"/>
  <c r="DI439" i="1"/>
  <c r="DI440" i="1"/>
  <c r="DI441" i="1"/>
  <c r="DI442" i="1"/>
  <c r="DI443" i="1"/>
  <c r="DI444" i="1"/>
  <c r="DI445" i="1"/>
  <c r="DI446" i="1"/>
  <c r="DI447" i="1"/>
  <c r="DI448" i="1"/>
  <c r="DI449" i="1"/>
  <c r="DI450" i="1"/>
  <c r="DI451" i="1"/>
  <c r="DI452" i="1"/>
  <c r="DI453" i="1"/>
  <c r="DI454" i="1"/>
  <c r="DI455" i="1"/>
  <c r="DI456" i="1"/>
  <c r="DI457" i="1"/>
  <c r="DI458" i="1"/>
  <c r="DI459" i="1"/>
  <c r="DI460" i="1"/>
  <c r="DI461" i="1"/>
  <c r="DI462" i="1"/>
  <c r="DI463" i="1"/>
  <c r="DI464" i="1"/>
  <c r="DI465" i="1"/>
  <c r="DI466" i="1"/>
  <c r="DI467" i="1"/>
  <c r="DI468" i="1"/>
  <c r="DI469" i="1"/>
  <c r="DI470" i="1"/>
  <c r="DI471" i="1"/>
  <c r="DI472" i="1"/>
  <c r="DI473" i="1"/>
  <c r="DI474" i="1"/>
  <c r="DI475" i="1"/>
  <c r="DI476" i="1"/>
  <c r="DI477" i="1"/>
  <c r="DI478" i="1"/>
  <c r="DI479" i="1"/>
  <c r="DI480" i="1"/>
  <c r="DI481" i="1"/>
  <c r="DI482" i="1"/>
  <c r="DI483" i="1"/>
  <c r="DI484" i="1"/>
  <c r="DI485" i="1"/>
  <c r="DI486" i="1"/>
  <c r="DI487" i="1"/>
  <c r="DI488" i="1"/>
  <c r="DI489" i="1"/>
  <c r="DI490" i="1"/>
  <c r="DI491" i="1"/>
  <c r="DI492" i="1"/>
  <c r="DI493" i="1"/>
  <c r="DI494" i="1"/>
  <c r="DI495" i="1"/>
  <c r="DI496" i="1"/>
  <c r="DI497" i="1"/>
  <c r="DI498" i="1"/>
  <c r="DI499" i="1"/>
  <c r="DI500" i="1"/>
  <c r="DI501" i="1"/>
  <c r="DI502" i="1"/>
  <c r="DI503" i="1"/>
  <c r="DI504" i="1"/>
  <c r="DI505" i="1"/>
  <c r="DI506" i="1"/>
  <c r="DJ339" i="1"/>
  <c r="DJ340" i="1"/>
  <c r="DJ341" i="1"/>
  <c r="DJ342" i="1"/>
  <c r="DJ343" i="1"/>
  <c r="DJ344" i="1"/>
  <c r="DJ345" i="1"/>
  <c r="DJ346" i="1"/>
  <c r="DJ347" i="1"/>
  <c r="DJ348" i="1"/>
  <c r="DJ349" i="1"/>
  <c r="DJ350" i="1"/>
  <c r="DJ351" i="1"/>
  <c r="DJ352" i="1"/>
  <c r="DJ353" i="1"/>
  <c r="DJ354" i="1"/>
  <c r="DJ355" i="1"/>
  <c r="DJ356" i="1"/>
  <c r="DJ357" i="1"/>
  <c r="DJ358" i="1"/>
  <c r="DJ359" i="1"/>
  <c r="DJ360" i="1"/>
  <c r="DJ361" i="1"/>
  <c r="DJ362" i="1"/>
  <c r="DJ363" i="1"/>
  <c r="DJ364" i="1"/>
  <c r="DJ365" i="1"/>
  <c r="DJ366" i="1"/>
  <c r="DJ367" i="1"/>
  <c r="DJ368" i="1"/>
  <c r="DJ369" i="1"/>
  <c r="DJ370" i="1"/>
  <c r="DJ371" i="1"/>
  <c r="DJ372" i="1"/>
  <c r="DJ373" i="1"/>
  <c r="DJ374" i="1"/>
  <c r="DJ375" i="1"/>
  <c r="DJ376" i="1"/>
  <c r="DJ377" i="1"/>
  <c r="DJ378" i="1"/>
  <c r="DJ379" i="1"/>
  <c r="DJ380" i="1"/>
  <c r="DJ381" i="1"/>
  <c r="DJ382" i="1"/>
  <c r="DJ383" i="1"/>
  <c r="DJ384" i="1"/>
  <c r="DJ385" i="1"/>
  <c r="DJ386" i="1"/>
  <c r="DJ387" i="1"/>
  <c r="DJ388" i="1"/>
  <c r="DJ389" i="1"/>
  <c r="DJ390" i="1"/>
  <c r="DJ391" i="1"/>
  <c r="DJ392" i="1"/>
  <c r="DJ393" i="1"/>
  <c r="DJ394" i="1"/>
  <c r="DJ395" i="1"/>
  <c r="DJ396" i="1"/>
  <c r="DJ397" i="1"/>
  <c r="DJ398" i="1"/>
  <c r="DJ399" i="1"/>
  <c r="DJ400" i="1"/>
  <c r="DJ401" i="1"/>
  <c r="DJ402" i="1"/>
  <c r="DJ403" i="1"/>
  <c r="DJ404" i="1"/>
  <c r="DJ405" i="1"/>
  <c r="DJ406" i="1"/>
  <c r="DJ407" i="1"/>
  <c r="DJ408" i="1"/>
  <c r="DJ409" i="1"/>
  <c r="DJ410" i="1"/>
  <c r="DJ411" i="1"/>
  <c r="DJ412" i="1"/>
  <c r="DJ413" i="1"/>
  <c r="DJ414" i="1"/>
  <c r="DJ415" i="1"/>
  <c r="DJ416" i="1"/>
  <c r="DJ417" i="1"/>
  <c r="DJ418" i="1"/>
  <c r="DJ419" i="1"/>
  <c r="DJ420" i="1"/>
  <c r="DJ421" i="1"/>
  <c r="DJ422" i="1"/>
  <c r="DJ423" i="1"/>
  <c r="DJ424" i="1"/>
  <c r="DJ425" i="1"/>
  <c r="DJ426" i="1"/>
  <c r="DJ427" i="1"/>
  <c r="DJ428" i="1"/>
  <c r="DJ429" i="1"/>
  <c r="DJ430" i="1"/>
  <c r="DJ431" i="1"/>
  <c r="DJ432" i="1"/>
  <c r="DJ433" i="1"/>
  <c r="DJ434" i="1"/>
  <c r="DJ435" i="1"/>
  <c r="DJ436" i="1"/>
  <c r="DJ437" i="1"/>
  <c r="DJ438" i="1"/>
  <c r="DJ439" i="1"/>
  <c r="DJ440" i="1"/>
  <c r="DJ441" i="1"/>
  <c r="DJ442" i="1"/>
  <c r="DJ443" i="1"/>
  <c r="DJ444" i="1"/>
  <c r="DJ445" i="1"/>
  <c r="DJ446" i="1"/>
  <c r="DJ447" i="1"/>
  <c r="DJ448" i="1"/>
  <c r="DJ449" i="1"/>
  <c r="DJ450" i="1"/>
  <c r="DJ451" i="1"/>
  <c r="DJ452" i="1"/>
  <c r="DJ453" i="1"/>
  <c r="DJ454" i="1"/>
  <c r="DJ455" i="1"/>
  <c r="DJ456" i="1"/>
  <c r="DJ457" i="1"/>
  <c r="DJ458" i="1"/>
  <c r="DJ459" i="1"/>
  <c r="DJ460" i="1"/>
  <c r="DJ461" i="1"/>
  <c r="DJ462" i="1"/>
  <c r="DJ463" i="1"/>
  <c r="DJ464" i="1"/>
  <c r="DJ465" i="1"/>
  <c r="DJ466" i="1"/>
  <c r="DJ467" i="1"/>
  <c r="DJ468" i="1"/>
  <c r="DJ469" i="1"/>
  <c r="DJ470" i="1"/>
  <c r="DJ471" i="1"/>
  <c r="DJ472" i="1"/>
  <c r="DJ473" i="1"/>
  <c r="DJ474" i="1"/>
  <c r="DJ475" i="1"/>
  <c r="DJ476" i="1"/>
  <c r="DJ477" i="1"/>
  <c r="DJ478" i="1"/>
  <c r="DJ479" i="1"/>
  <c r="DJ480" i="1"/>
  <c r="DJ481" i="1"/>
  <c r="DJ482" i="1"/>
  <c r="DJ483" i="1"/>
  <c r="DJ484" i="1"/>
  <c r="DJ485" i="1"/>
  <c r="DJ486" i="1"/>
  <c r="DJ487" i="1"/>
  <c r="DJ488" i="1"/>
  <c r="DJ489" i="1"/>
  <c r="DJ490" i="1"/>
  <c r="DJ491" i="1"/>
  <c r="DJ492" i="1"/>
  <c r="DJ493" i="1"/>
  <c r="DJ494" i="1"/>
  <c r="DJ495" i="1"/>
  <c r="DJ496" i="1"/>
  <c r="DJ497" i="1"/>
  <c r="DJ498" i="1"/>
  <c r="DJ499" i="1"/>
  <c r="DJ500" i="1"/>
  <c r="DJ501" i="1"/>
  <c r="DJ502" i="1"/>
  <c r="DJ503" i="1"/>
  <c r="DJ504" i="1"/>
  <c r="DJ505" i="1"/>
  <c r="DJ506" i="1"/>
  <c r="AA387" i="1"/>
  <c r="Z334" i="1"/>
  <c r="X336" i="1"/>
  <c r="Z365" i="1"/>
  <c r="X372" i="1"/>
  <c r="Z377" i="1"/>
  <c r="Z400" i="1"/>
  <c r="X409" i="1"/>
  <c r="X414" i="1"/>
  <c r="Z440" i="1"/>
  <c r="X436" i="1"/>
  <c r="X463" i="1"/>
  <c r="X485" i="1"/>
  <c r="X490" i="1"/>
  <c r="Y334" i="1"/>
  <c r="AA340" i="1"/>
  <c r="AA350" i="1"/>
  <c r="AA388" i="1"/>
  <c r="Y397" i="1"/>
  <c r="Y422" i="1"/>
  <c r="Y444" i="1"/>
  <c r="Y449" i="1"/>
  <c r="AA464" i="1"/>
  <c r="Y471" i="1"/>
  <c r="Y478" i="1"/>
  <c r="Y500" i="1"/>
  <c r="Y506" i="1"/>
  <c r="AA430" i="1"/>
  <c r="Y501" i="1"/>
  <c r="Y487" i="1"/>
  <c r="X427" i="1"/>
  <c r="Y401" i="1"/>
  <c r="AA391" i="1"/>
  <c r="AA496" i="1"/>
  <c r="AA498" i="1"/>
  <c r="Z338" i="1"/>
  <c r="AA427" i="1"/>
  <c r="AA354" i="1"/>
  <c r="X405" i="1"/>
  <c r="Z483" i="1"/>
  <c r="Z417" i="1"/>
  <c r="AA447" i="1"/>
  <c r="X440" i="1"/>
  <c r="X445" i="1"/>
  <c r="X435" i="1"/>
  <c r="DX337" i="1" l="1"/>
  <c r="DX23" i="1"/>
  <c r="DX31" i="1"/>
  <c r="DX35" i="1"/>
  <c r="DY35" i="1" s="1"/>
  <c r="DX39" i="1"/>
  <c r="DX43" i="1"/>
  <c r="DY43" i="1" s="1"/>
  <c r="DX47" i="1"/>
  <c r="DX51" i="1"/>
  <c r="DY51" i="1" s="1"/>
  <c r="DX55" i="1"/>
  <c r="DX59" i="1"/>
  <c r="DY59" i="1" s="1"/>
  <c r="DX63" i="1"/>
  <c r="DX67" i="1"/>
  <c r="DY67" i="1" s="1"/>
  <c r="DX71" i="1"/>
  <c r="DX75" i="1"/>
  <c r="DY75" i="1" s="1"/>
  <c r="DX79" i="1"/>
  <c r="DX83" i="1"/>
  <c r="DY83" i="1" s="1"/>
  <c r="DX87" i="1"/>
  <c r="DX91" i="1"/>
  <c r="DY91" i="1" s="1"/>
  <c r="DX95" i="1"/>
  <c r="DX99" i="1"/>
  <c r="DY99" i="1" s="1"/>
  <c r="DX103" i="1"/>
  <c r="DX107" i="1"/>
  <c r="DY107" i="1" s="1"/>
  <c r="DX111" i="1"/>
  <c r="DX115" i="1"/>
  <c r="DY115" i="1" s="1"/>
  <c r="DX119" i="1"/>
  <c r="DX123" i="1"/>
  <c r="DY123" i="1" s="1"/>
  <c r="DX127" i="1"/>
  <c r="DX131" i="1"/>
  <c r="DY131" i="1" s="1"/>
  <c r="DX135" i="1"/>
  <c r="DX139" i="1"/>
  <c r="DY139" i="1" s="1"/>
  <c r="DX143" i="1"/>
  <c r="DX147" i="1"/>
  <c r="DY147" i="1" s="1"/>
  <c r="DX151" i="1"/>
  <c r="DX155" i="1"/>
  <c r="DY155" i="1" s="1"/>
  <c r="DX159" i="1"/>
  <c r="DX163" i="1"/>
  <c r="DY163" i="1" s="1"/>
  <c r="DX167" i="1"/>
  <c r="DX171" i="1"/>
  <c r="DY171" i="1" s="1"/>
  <c r="DX175" i="1"/>
  <c r="DX179" i="1"/>
  <c r="DY179" i="1" s="1"/>
  <c r="DX183" i="1"/>
  <c r="DX187" i="1"/>
  <c r="DY187" i="1" s="1"/>
  <c r="DX191" i="1"/>
  <c r="DX195" i="1"/>
  <c r="DY195" i="1" s="1"/>
  <c r="DX199" i="1"/>
  <c r="DX203" i="1"/>
  <c r="DY203" i="1" s="1"/>
  <c r="DX207" i="1"/>
  <c r="DX211" i="1"/>
  <c r="DY211" i="1" s="1"/>
  <c r="DX215" i="1"/>
  <c r="DX219" i="1"/>
  <c r="DY219" i="1" s="1"/>
  <c r="DX223" i="1"/>
  <c r="DX227" i="1"/>
  <c r="DY227" i="1" s="1"/>
  <c r="DX231" i="1"/>
  <c r="DX235" i="1"/>
  <c r="DY235" i="1" s="1"/>
  <c r="DX239" i="1"/>
  <c r="DX243" i="1"/>
  <c r="DY243" i="1" s="1"/>
  <c r="DX247" i="1"/>
  <c r="DX251" i="1"/>
  <c r="DY251" i="1" s="1"/>
  <c r="DX255" i="1"/>
  <c r="DX259" i="1"/>
  <c r="DY259" i="1" s="1"/>
  <c r="DX263" i="1"/>
  <c r="DX267" i="1"/>
  <c r="DY267" i="1" s="1"/>
  <c r="DX271" i="1"/>
  <c r="DX275" i="1"/>
  <c r="DY275" i="1" s="1"/>
  <c r="DX279" i="1"/>
  <c r="DX283" i="1"/>
  <c r="DY283" i="1" s="1"/>
  <c r="DX287" i="1"/>
  <c r="DX291" i="1"/>
  <c r="DY291" i="1" s="1"/>
  <c r="DX295" i="1"/>
  <c r="DX299" i="1"/>
  <c r="DY299" i="1" s="1"/>
  <c r="DX303" i="1"/>
  <c r="DX307" i="1"/>
  <c r="DY307" i="1" s="1"/>
  <c r="DX311" i="1"/>
  <c r="DX315" i="1"/>
  <c r="DZ315" i="1" s="1"/>
  <c r="DX319" i="1"/>
  <c r="DX323" i="1"/>
  <c r="DZ323" i="1" s="1"/>
  <c r="DX327" i="1"/>
  <c r="DX331" i="1"/>
  <c r="DZ331" i="1" s="1"/>
  <c r="DX335" i="1"/>
  <c r="G5" i="1"/>
  <c r="DX24" i="1"/>
  <c r="G9" i="1"/>
  <c r="DX28" i="1"/>
  <c r="DX32" i="1"/>
  <c r="DX36" i="1"/>
  <c r="DX40" i="1"/>
  <c r="DX44" i="1"/>
  <c r="DX48" i="1"/>
  <c r="DX52" i="1"/>
  <c r="DX56" i="1"/>
  <c r="DX60" i="1"/>
  <c r="DX64" i="1"/>
  <c r="DX68" i="1"/>
  <c r="DX72" i="1"/>
  <c r="DX76" i="1"/>
  <c r="DX80" i="1"/>
  <c r="DX84" i="1"/>
  <c r="DX88" i="1"/>
  <c r="DX92" i="1"/>
  <c r="DX96" i="1"/>
  <c r="DX100" i="1"/>
  <c r="DX104" i="1"/>
  <c r="DX108" i="1"/>
  <c r="DX112" i="1"/>
  <c r="DX116" i="1"/>
  <c r="DX120" i="1"/>
  <c r="DX124" i="1"/>
  <c r="DX128" i="1"/>
  <c r="DX132" i="1"/>
  <c r="DX136" i="1"/>
  <c r="DX140" i="1"/>
  <c r="DX144" i="1"/>
  <c r="DX148" i="1"/>
  <c r="DX152" i="1"/>
  <c r="DX156" i="1"/>
  <c r="DX160" i="1"/>
  <c r="DX164" i="1"/>
  <c r="DX168" i="1"/>
  <c r="DX172" i="1"/>
  <c r="DX176" i="1"/>
  <c r="DX180" i="1"/>
  <c r="DX184" i="1"/>
  <c r="DX188" i="1"/>
  <c r="DX192" i="1"/>
  <c r="DX196" i="1"/>
  <c r="DX200" i="1"/>
  <c r="DX204" i="1"/>
  <c r="DX208" i="1"/>
  <c r="DX212" i="1"/>
  <c r="DX216" i="1"/>
  <c r="DX220" i="1"/>
  <c r="DX224" i="1"/>
  <c r="DX228" i="1"/>
  <c r="DX232" i="1"/>
  <c r="DX236" i="1"/>
  <c r="DX240" i="1"/>
  <c r="DX244" i="1"/>
  <c r="DX248" i="1"/>
  <c r="DX252" i="1"/>
  <c r="DX256" i="1"/>
  <c r="DX260" i="1"/>
  <c r="DX264" i="1"/>
  <c r="DX268" i="1"/>
  <c r="DX272" i="1"/>
  <c r="DX276" i="1"/>
  <c r="DX280" i="1"/>
  <c r="DX284" i="1"/>
  <c r="DX288" i="1"/>
  <c r="DX292" i="1"/>
  <c r="DX296" i="1"/>
  <c r="DX300" i="1"/>
  <c r="DX304" i="1"/>
  <c r="DX308" i="1"/>
  <c r="DX312" i="1"/>
  <c r="DX316" i="1"/>
  <c r="DX320" i="1"/>
  <c r="DX324" i="1"/>
  <c r="DX328" i="1"/>
  <c r="DX332" i="1"/>
  <c r="DX336" i="1"/>
  <c r="G2" i="1"/>
  <c r="DX21" i="1"/>
  <c r="G6" i="1"/>
  <c r="DX25" i="1"/>
  <c r="G10" i="1"/>
  <c r="DX29" i="1"/>
  <c r="DX33" i="1"/>
  <c r="DX37" i="1"/>
  <c r="DX41" i="1"/>
  <c r="DX45" i="1"/>
  <c r="DX49" i="1"/>
  <c r="DX53" i="1"/>
  <c r="DX57" i="1"/>
  <c r="DX61" i="1"/>
  <c r="DX65" i="1"/>
  <c r="DX69" i="1"/>
  <c r="DX73" i="1"/>
  <c r="DX77" i="1"/>
  <c r="DX81" i="1"/>
  <c r="DX85" i="1"/>
  <c r="DX89" i="1"/>
  <c r="DX93" i="1"/>
  <c r="DX97" i="1"/>
  <c r="DX101" i="1"/>
  <c r="DX105" i="1"/>
  <c r="DX109" i="1"/>
  <c r="DX113" i="1"/>
  <c r="DX117" i="1"/>
  <c r="DX121" i="1"/>
  <c r="DX125" i="1"/>
  <c r="DX129" i="1"/>
  <c r="DX133" i="1"/>
  <c r="DX137" i="1"/>
  <c r="DX141" i="1"/>
  <c r="DX145" i="1"/>
  <c r="DX149" i="1"/>
  <c r="DX153" i="1"/>
  <c r="DX157" i="1"/>
  <c r="DX161" i="1"/>
  <c r="DX165" i="1"/>
  <c r="DX169" i="1"/>
  <c r="DX173" i="1"/>
  <c r="DX177" i="1"/>
  <c r="DX181" i="1"/>
  <c r="DX185" i="1"/>
  <c r="DX189" i="1"/>
  <c r="DX193" i="1"/>
  <c r="DX197" i="1"/>
  <c r="DX201" i="1"/>
  <c r="DX205" i="1"/>
  <c r="DX209" i="1"/>
  <c r="DX213" i="1"/>
  <c r="DX217" i="1"/>
  <c r="DX221" i="1"/>
  <c r="DX225" i="1"/>
  <c r="DX229" i="1"/>
  <c r="DX233" i="1"/>
  <c r="DX237" i="1"/>
  <c r="DX241" i="1"/>
  <c r="DX245" i="1"/>
  <c r="DX249" i="1"/>
  <c r="DX253" i="1"/>
  <c r="DX257" i="1"/>
  <c r="DX261" i="1"/>
  <c r="DX265" i="1"/>
  <c r="DX269" i="1"/>
  <c r="DX273" i="1"/>
  <c r="DX277" i="1"/>
  <c r="DX281" i="1"/>
  <c r="DX285" i="1"/>
  <c r="DX289" i="1"/>
  <c r="DX293" i="1"/>
  <c r="DX297" i="1"/>
  <c r="DX301" i="1"/>
  <c r="DX305" i="1"/>
  <c r="DX309" i="1"/>
  <c r="DX313" i="1"/>
  <c r="DX317" i="1"/>
  <c r="DX321" i="1"/>
  <c r="DX325" i="1"/>
  <c r="DX329" i="1"/>
  <c r="DX333" i="1"/>
  <c r="DZ337" i="1"/>
  <c r="DY337" i="1"/>
  <c r="DX22" i="1"/>
  <c r="G7" i="1"/>
  <c r="DX26" i="1"/>
  <c r="DX30" i="1"/>
  <c r="DX34" i="1"/>
  <c r="DX38" i="1"/>
  <c r="DX42" i="1"/>
  <c r="DX46" i="1"/>
  <c r="DX50" i="1"/>
  <c r="DX54" i="1"/>
  <c r="DX58" i="1"/>
  <c r="DX62" i="1"/>
  <c r="DX66" i="1"/>
  <c r="DX70" i="1"/>
  <c r="DX74" i="1"/>
  <c r="DX78" i="1"/>
  <c r="DX82" i="1"/>
  <c r="DX86" i="1"/>
  <c r="DX90" i="1"/>
  <c r="DX94" i="1"/>
  <c r="DX98" i="1"/>
  <c r="DX102" i="1"/>
  <c r="DX106" i="1"/>
  <c r="DX110" i="1"/>
  <c r="DX114" i="1"/>
  <c r="DX118" i="1"/>
  <c r="DX122" i="1"/>
  <c r="DX126" i="1"/>
  <c r="DX130" i="1"/>
  <c r="DX134" i="1"/>
  <c r="DX138" i="1"/>
  <c r="DX142" i="1"/>
  <c r="DX146" i="1"/>
  <c r="DX150" i="1"/>
  <c r="DX154" i="1"/>
  <c r="DX158" i="1"/>
  <c r="DX162" i="1"/>
  <c r="DX166" i="1"/>
  <c r="DX170" i="1"/>
  <c r="DX174" i="1"/>
  <c r="DX178" i="1"/>
  <c r="DX182" i="1"/>
  <c r="DX186" i="1"/>
  <c r="DX190" i="1"/>
  <c r="DX194" i="1"/>
  <c r="DX198" i="1"/>
  <c r="DX202" i="1"/>
  <c r="DX206" i="1"/>
  <c r="DX210" i="1"/>
  <c r="DX214" i="1"/>
  <c r="DX218" i="1"/>
  <c r="DX222" i="1"/>
  <c r="DX226" i="1"/>
  <c r="DX230" i="1"/>
  <c r="DX234" i="1"/>
  <c r="DX238" i="1"/>
  <c r="DX242" i="1"/>
  <c r="DX246" i="1"/>
  <c r="DX250" i="1"/>
  <c r="DX254" i="1"/>
  <c r="DX258" i="1"/>
  <c r="DX262" i="1"/>
  <c r="DX266" i="1"/>
  <c r="DX270" i="1"/>
  <c r="DX274" i="1"/>
  <c r="DX278" i="1"/>
  <c r="DX282" i="1"/>
  <c r="DX286" i="1"/>
  <c r="DX290" i="1"/>
  <c r="DX294" i="1"/>
  <c r="DX298" i="1"/>
  <c r="DX302" i="1"/>
  <c r="DX306" i="1"/>
  <c r="DX310" i="1"/>
  <c r="DX314" i="1"/>
  <c r="DX318" i="1"/>
  <c r="DX322" i="1"/>
  <c r="DX326" i="1"/>
  <c r="DX330" i="1"/>
  <c r="DX334" i="1"/>
  <c r="BQ338" i="1"/>
  <c r="DX338" i="1"/>
  <c r="DY23" i="1"/>
  <c r="DZ23" i="1"/>
  <c r="G8" i="1"/>
  <c r="DX27" i="1"/>
  <c r="DY31" i="1"/>
  <c r="DZ31" i="1"/>
  <c r="DY39" i="1"/>
  <c r="DZ39" i="1"/>
  <c r="DZ43" i="1"/>
  <c r="DY47" i="1"/>
  <c r="DZ47" i="1"/>
  <c r="DY55" i="1"/>
  <c r="DZ55" i="1"/>
  <c r="DZ59" i="1"/>
  <c r="DY63" i="1"/>
  <c r="DZ63" i="1"/>
  <c r="DY71" i="1"/>
  <c r="DZ71" i="1"/>
  <c r="DZ75" i="1"/>
  <c r="DY79" i="1"/>
  <c r="DZ79" i="1"/>
  <c r="DY87" i="1"/>
  <c r="DZ87" i="1"/>
  <c r="DZ91" i="1"/>
  <c r="DY95" i="1"/>
  <c r="DZ95" i="1"/>
  <c r="DY103" i="1"/>
  <c r="DZ103" i="1"/>
  <c r="DZ107" i="1"/>
  <c r="DY111" i="1"/>
  <c r="DZ111" i="1"/>
  <c r="DY119" i="1"/>
  <c r="DZ119" i="1"/>
  <c r="DZ123" i="1"/>
  <c r="DY127" i="1"/>
  <c r="DZ127" i="1"/>
  <c r="DY135" i="1"/>
  <c r="DZ135" i="1"/>
  <c r="DZ139" i="1"/>
  <c r="DY143" i="1"/>
  <c r="DZ143" i="1"/>
  <c r="DY151" i="1"/>
  <c r="DZ151" i="1"/>
  <c r="DZ155" i="1"/>
  <c r="DY159" i="1"/>
  <c r="DZ159" i="1"/>
  <c r="DY167" i="1"/>
  <c r="DZ167" i="1"/>
  <c r="DZ171" i="1"/>
  <c r="DY175" i="1"/>
  <c r="DZ175" i="1"/>
  <c r="DY183" i="1"/>
  <c r="DZ183" i="1"/>
  <c r="DZ187" i="1"/>
  <c r="DY191" i="1"/>
  <c r="DZ191" i="1"/>
  <c r="DY199" i="1"/>
  <c r="DZ199" i="1"/>
  <c r="DZ203" i="1"/>
  <c r="DY207" i="1"/>
  <c r="DZ207" i="1"/>
  <c r="DY215" i="1"/>
  <c r="DZ215" i="1"/>
  <c r="DZ219" i="1"/>
  <c r="DY223" i="1"/>
  <c r="DZ223" i="1"/>
  <c r="DY231" i="1"/>
  <c r="DZ231" i="1"/>
  <c r="DZ235" i="1"/>
  <c r="DY239" i="1"/>
  <c r="DZ239" i="1"/>
  <c r="DY247" i="1"/>
  <c r="DZ247" i="1"/>
  <c r="DZ251" i="1"/>
  <c r="DY255" i="1"/>
  <c r="DZ255" i="1"/>
  <c r="DY263" i="1"/>
  <c r="DZ263" i="1"/>
  <c r="DZ267" i="1"/>
  <c r="DY271" i="1"/>
  <c r="DZ271" i="1"/>
  <c r="DY279" i="1"/>
  <c r="DZ279" i="1"/>
  <c r="DZ283" i="1"/>
  <c r="DY287" i="1"/>
  <c r="DZ287" i="1"/>
  <c r="DY295" i="1"/>
  <c r="DZ295" i="1"/>
  <c r="DZ299" i="1"/>
  <c r="DY303" i="1"/>
  <c r="DZ303" i="1"/>
  <c r="DY311" i="1"/>
  <c r="DZ311" i="1"/>
  <c r="DY315" i="1"/>
  <c r="DZ319" i="1"/>
  <c r="DY319" i="1"/>
  <c r="DZ327" i="1"/>
  <c r="DY327" i="1"/>
  <c r="DY331" i="1"/>
  <c r="DZ335" i="1"/>
  <c r="DY335" i="1"/>
  <c r="BE76" i="1"/>
  <c r="BE80" i="1"/>
  <c r="BF80" i="1" s="1"/>
  <c r="BE84" i="1"/>
  <c r="BE88" i="1"/>
  <c r="BG88" i="1" s="1"/>
  <c r="BE92" i="1"/>
  <c r="BE96" i="1"/>
  <c r="BF96" i="1" s="1"/>
  <c r="BE100" i="1"/>
  <c r="BE104" i="1"/>
  <c r="BF104" i="1" s="1"/>
  <c r="G4" i="1"/>
  <c r="K4" i="1"/>
  <c r="BE112" i="1"/>
  <c r="BQ131" i="1"/>
  <c r="BE120" i="1"/>
  <c r="BQ139" i="1"/>
  <c r="BE128" i="1"/>
  <c r="BQ147" i="1"/>
  <c r="BE136" i="1"/>
  <c r="BQ155" i="1"/>
  <c r="BE144" i="1"/>
  <c r="BQ163" i="1"/>
  <c r="BE152" i="1"/>
  <c r="BQ171" i="1"/>
  <c r="BE160" i="1"/>
  <c r="BQ179" i="1"/>
  <c r="BE168" i="1"/>
  <c r="BQ187" i="1"/>
  <c r="BE180" i="1"/>
  <c r="BQ199" i="1"/>
  <c r="BE184" i="1"/>
  <c r="BQ203" i="1"/>
  <c r="BE192" i="1"/>
  <c r="BQ211" i="1"/>
  <c r="BE200" i="1"/>
  <c r="BQ219" i="1"/>
  <c r="BE208" i="1"/>
  <c r="BQ227" i="1"/>
  <c r="BE216" i="1"/>
  <c r="BQ235" i="1"/>
  <c r="BE224" i="1"/>
  <c r="BQ243" i="1"/>
  <c r="BE236" i="1"/>
  <c r="BQ255" i="1"/>
  <c r="BE244" i="1"/>
  <c r="BQ263" i="1"/>
  <c r="BE252" i="1"/>
  <c r="BQ271" i="1"/>
  <c r="BE260" i="1"/>
  <c r="BQ279" i="1"/>
  <c r="BE268" i="1"/>
  <c r="BQ287" i="1"/>
  <c r="BE276" i="1"/>
  <c r="BQ295" i="1"/>
  <c r="BE280" i="1"/>
  <c r="BQ299" i="1"/>
  <c r="BE288" i="1"/>
  <c r="BQ307" i="1"/>
  <c r="BE296" i="1"/>
  <c r="BQ315" i="1"/>
  <c r="BE304" i="1"/>
  <c r="BQ323" i="1"/>
  <c r="BE308" i="1"/>
  <c r="BQ327" i="1"/>
  <c r="BE312" i="1"/>
  <c r="BQ331" i="1"/>
  <c r="BE316" i="1"/>
  <c r="BQ335" i="1"/>
  <c r="BQ124" i="1"/>
  <c r="BQ128" i="1"/>
  <c r="BQ132" i="1"/>
  <c r="BQ136" i="1"/>
  <c r="BQ140" i="1"/>
  <c r="BQ144" i="1"/>
  <c r="BQ148" i="1"/>
  <c r="BQ152" i="1"/>
  <c r="BQ156" i="1"/>
  <c r="BQ160" i="1"/>
  <c r="BQ164" i="1"/>
  <c r="BQ168" i="1"/>
  <c r="BQ172" i="1"/>
  <c r="BQ176" i="1"/>
  <c r="BQ180" i="1"/>
  <c r="BQ184" i="1"/>
  <c r="BQ188" i="1"/>
  <c r="BQ192" i="1"/>
  <c r="BQ196" i="1"/>
  <c r="BQ200" i="1"/>
  <c r="BQ204" i="1"/>
  <c r="BQ208" i="1"/>
  <c r="BQ212" i="1"/>
  <c r="BQ216" i="1"/>
  <c r="BQ220" i="1"/>
  <c r="BQ224" i="1"/>
  <c r="BQ228" i="1"/>
  <c r="BQ232" i="1"/>
  <c r="BQ236" i="1"/>
  <c r="BQ240" i="1"/>
  <c r="BQ244" i="1"/>
  <c r="BQ248" i="1"/>
  <c r="BQ252" i="1"/>
  <c r="BQ256" i="1"/>
  <c r="BQ260" i="1"/>
  <c r="BQ264" i="1"/>
  <c r="BQ268" i="1"/>
  <c r="BQ272" i="1"/>
  <c r="BQ276" i="1"/>
  <c r="BQ280" i="1"/>
  <c r="BQ284" i="1"/>
  <c r="BQ288" i="1"/>
  <c r="BQ292" i="1"/>
  <c r="BQ296" i="1"/>
  <c r="BQ300" i="1"/>
  <c r="BQ304" i="1"/>
  <c r="BQ308" i="1"/>
  <c r="BQ312" i="1"/>
  <c r="BQ316" i="1"/>
  <c r="BQ320" i="1"/>
  <c r="BQ324" i="1"/>
  <c r="BQ328" i="1"/>
  <c r="BQ332" i="1"/>
  <c r="BQ336" i="1"/>
  <c r="BE108" i="1"/>
  <c r="BQ127" i="1"/>
  <c r="BE116" i="1"/>
  <c r="BQ135" i="1"/>
  <c r="BE124" i="1"/>
  <c r="BQ143" i="1"/>
  <c r="BE132" i="1"/>
  <c r="BQ151" i="1"/>
  <c r="BE140" i="1"/>
  <c r="BQ159" i="1"/>
  <c r="BE148" i="1"/>
  <c r="BQ167" i="1"/>
  <c r="BE156" i="1"/>
  <c r="BQ175" i="1"/>
  <c r="BE164" i="1"/>
  <c r="BQ183" i="1"/>
  <c r="BE172" i="1"/>
  <c r="BQ191" i="1"/>
  <c r="BE176" i="1"/>
  <c r="BQ195" i="1"/>
  <c r="BE188" i="1"/>
  <c r="BQ207" i="1"/>
  <c r="BE196" i="1"/>
  <c r="BQ215" i="1"/>
  <c r="BE204" i="1"/>
  <c r="BQ223" i="1"/>
  <c r="BE212" i="1"/>
  <c r="BQ231" i="1"/>
  <c r="BE220" i="1"/>
  <c r="BQ239" i="1"/>
  <c r="BE228" i="1"/>
  <c r="BQ247" i="1"/>
  <c r="BE232" i="1"/>
  <c r="BQ251" i="1"/>
  <c r="BE240" i="1"/>
  <c r="BQ259" i="1"/>
  <c r="BE248" i="1"/>
  <c r="BQ267" i="1"/>
  <c r="BE256" i="1"/>
  <c r="BQ275" i="1"/>
  <c r="BE264" i="1"/>
  <c r="BQ283" i="1"/>
  <c r="BE272" i="1"/>
  <c r="BQ291" i="1"/>
  <c r="BE284" i="1"/>
  <c r="BQ303" i="1"/>
  <c r="BE292" i="1"/>
  <c r="BQ311" i="1"/>
  <c r="BE300" i="1"/>
  <c r="BQ319" i="1"/>
  <c r="BE78" i="1"/>
  <c r="BE82" i="1"/>
  <c r="BF82" i="1" s="1"/>
  <c r="BE86" i="1"/>
  <c r="BE90" i="1"/>
  <c r="BF90" i="1" s="1"/>
  <c r="BE94" i="1"/>
  <c r="BE98" i="1"/>
  <c r="BF98" i="1" s="1"/>
  <c r="BE102" i="1"/>
  <c r="BE106" i="1"/>
  <c r="BG106" i="1" s="1"/>
  <c r="BQ125" i="1"/>
  <c r="BE110" i="1"/>
  <c r="BG110" i="1" s="1"/>
  <c r="BQ129" i="1"/>
  <c r="BE114" i="1"/>
  <c r="BF114" i="1" s="1"/>
  <c r="BQ133" i="1"/>
  <c r="BE118" i="1"/>
  <c r="BG118" i="1" s="1"/>
  <c r="BQ137" i="1"/>
  <c r="BE122" i="1"/>
  <c r="BG122" i="1" s="1"/>
  <c r="BQ141" i="1"/>
  <c r="BE126" i="1"/>
  <c r="BF126" i="1" s="1"/>
  <c r="BQ145" i="1"/>
  <c r="BE130" i="1"/>
  <c r="BG130" i="1" s="1"/>
  <c r="BQ149" i="1"/>
  <c r="BE134" i="1"/>
  <c r="BF134" i="1" s="1"/>
  <c r="BQ153" i="1"/>
  <c r="BE138" i="1"/>
  <c r="BG138" i="1" s="1"/>
  <c r="BQ157" i="1"/>
  <c r="BE142" i="1"/>
  <c r="BG142" i="1" s="1"/>
  <c r="BQ161" i="1"/>
  <c r="BE146" i="1"/>
  <c r="BF146" i="1" s="1"/>
  <c r="BQ165" i="1"/>
  <c r="BE150" i="1"/>
  <c r="BG150" i="1" s="1"/>
  <c r="BQ169" i="1"/>
  <c r="BE154" i="1"/>
  <c r="BF154" i="1" s="1"/>
  <c r="BQ173" i="1"/>
  <c r="BE158" i="1"/>
  <c r="BG158" i="1" s="1"/>
  <c r="BQ177" i="1"/>
  <c r="BE162" i="1"/>
  <c r="BF162" i="1" s="1"/>
  <c r="BQ181" i="1"/>
  <c r="BE166" i="1"/>
  <c r="BG166" i="1" s="1"/>
  <c r="BQ185" i="1"/>
  <c r="BE170" i="1"/>
  <c r="BF170" i="1" s="1"/>
  <c r="BQ189" i="1"/>
  <c r="BE174" i="1"/>
  <c r="BF174" i="1" s="1"/>
  <c r="BQ193" i="1"/>
  <c r="BE178" i="1"/>
  <c r="BG178" i="1" s="1"/>
  <c r="BQ197" i="1"/>
  <c r="BE182" i="1"/>
  <c r="BF182" i="1" s="1"/>
  <c r="BQ201" i="1"/>
  <c r="BE186" i="1"/>
  <c r="BG186" i="1" s="1"/>
  <c r="BQ205" i="1"/>
  <c r="BE190" i="1"/>
  <c r="BF190" i="1" s="1"/>
  <c r="BQ209" i="1"/>
  <c r="BE194" i="1"/>
  <c r="BG194" i="1" s="1"/>
  <c r="BQ213" i="1"/>
  <c r="BE198" i="1"/>
  <c r="BF198" i="1" s="1"/>
  <c r="BQ217" i="1"/>
  <c r="BE202" i="1"/>
  <c r="BG202" i="1" s="1"/>
  <c r="BQ221" i="1"/>
  <c r="BE206" i="1"/>
  <c r="BG206" i="1" s="1"/>
  <c r="BQ225" i="1"/>
  <c r="BE210" i="1"/>
  <c r="BF210" i="1" s="1"/>
  <c r="BQ229" i="1"/>
  <c r="BE214" i="1"/>
  <c r="BG214" i="1" s="1"/>
  <c r="BQ233" i="1"/>
  <c r="BE218" i="1"/>
  <c r="BF218" i="1" s="1"/>
  <c r="BQ237" i="1"/>
  <c r="BE222" i="1"/>
  <c r="BG222" i="1" s="1"/>
  <c r="BQ241" i="1"/>
  <c r="BE226" i="1"/>
  <c r="BF226" i="1" s="1"/>
  <c r="BQ245" i="1"/>
  <c r="BE230" i="1"/>
  <c r="BG230" i="1" s="1"/>
  <c r="BQ249" i="1"/>
  <c r="BE234" i="1"/>
  <c r="BG234" i="1" s="1"/>
  <c r="BQ253" i="1"/>
  <c r="BE238" i="1"/>
  <c r="BG238" i="1" s="1"/>
  <c r="BQ257" i="1"/>
  <c r="BE242" i="1"/>
  <c r="BF242" i="1" s="1"/>
  <c r="BQ261" i="1"/>
  <c r="BE246" i="1"/>
  <c r="BG246" i="1" s="1"/>
  <c r="BQ265" i="1"/>
  <c r="BE250" i="1"/>
  <c r="BF250" i="1" s="1"/>
  <c r="BQ269" i="1"/>
  <c r="BE254" i="1"/>
  <c r="BG254" i="1" s="1"/>
  <c r="BQ273" i="1"/>
  <c r="BE258" i="1"/>
  <c r="BF258" i="1" s="1"/>
  <c r="BQ277" i="1"/>
  <c r="BE262" i="1"/>
  <c r="BG262" i="1" s="1"/>
  <c r="BQ281" i="1"/>
  <c r="BE266" i="1"/>
  <c r="BG266" i="1" s="1"/>
  <c r="BQ285" i="1"/>
  <c r="BE270" i="1"/>
  <c r="BG270" i="1" s="1"/>
  <c r="BQ289" i="1"/>
  <c r="BE274" i="1"/>
  <c r="BF274" i="1" s="1"/>
  <c r="BQ293" i="1"/>
  <c r="BE278" i="1"/>
  <c r="BG278" i="1" s="1"/>
  <c r="BQ297" i="1"/>
  <c r="BE282" i="1"/>
  <c r="BF282" i="1" s="1"/>
  <c r="BQ301" i="1"/>
  <c r="BE286" i="1"/>
  <c r="BG286" i="1" s="1"/>
  <c r="BQ305" i="1"/>
  <c r="BE290" i="1"/>
  <c r="BF290" i="1" s="1"/>
  <c r="BQ309" i="1"/>
  <c r="BE294" i="1"/>
  <c r="BG294" i="1" s="1"/>
  <c r="BQ313" i="1"/>
  <c r="BE298" i="1"/>
  <c r="BF298" i="1" s="1"/>
  <c r="BQ317" i="1"/>
  <c r="BE302" i="1"/>
  <c r="BF302" i="1" s="1"/>
  <c r="BQ321" i="1"/>
  <c r="BE306" i="1"/>
  <c r="BG306" i="1" s="1"/>
  <c r="BQ325" i="1"/>
  <c r="BE310" i="1"/>
  <c r="BF310" i="1" s="1"/>
  <c r="BQ329" i="1"/>
  <c r="BE314" i="1"/>
  <c r="BG314" i="1" s="1"/>
  <c r="BQ333" i="1"/>
  <c r="BE318" i="1"/>
  <c r="BG318" i="1" s="1"/>
  <c r="BQ337" i="1"/>
  <c r="G3" i="1"/>
  <c r="K3" i="1"/>
  <c r="BQ126" i="1"/>
  <c r="BQ130" i="1"/>
  <c r="BQ134" i="1"/>
  <c r="BQ138" i="1"/>
  <c r="BQ142" i="1"/>
  <c r="BQ146" i="1"/>
  <c r="BQ150" i="1"/>
  <c r="BQ154" i="1"/>
  <c r="BQ158" i="1"/>
  <c r="BQ162" i="1"/>
  <c r="BQ166" i="1"/>
  <c r="BQ170" i="1"/>
  <c r="BQ174" i="1"/>
  <c r="BQ178" i="1"/>
  <c r="BQ182" i="1"/>
  <c r="BQ186" i="1"/>
  <c r="BQ190" i="1"/>
  <c r="BQ194" i="1"/>
  <c r="BQ198" i="1"/>
  <c r="BQ202" i="1"/>
  <c r="BQ206" i="1"/>
  <c r="BQ210" i="1"/>
  <c r="BQ214" i="1"/>
  <c r="BQ218" i="1"/>
  <c r="BQ222" i="1"/>
  <c r="BQ226" i="1"/>
  <c r="BQ230" i="1"/>
  <c r="BQ234" i="1"/>
  <c r="BQ238" i="1"/>
  <c r="BQ242" i="1"/>
  <c r="BQ246" i="1"/>
  <c r="BQ250" i="1"/>
  <c r="BQ254" i="1"/>
  <c r="BQ258" i="1"/>
  <c r="BQ262" i="1"/>
  <c r="BQ266" i="1"/>
  <c r="BQ270" i="1"/>
  <c r="BQ274" i="1"/>
  <c r="BQ278" i="1"/>
  <c r="BQ282" i="1"/>
  <c r="BQ286" i="1"/>
  <c r="BQ290" i="1"/>
  <c r="BQ294" i="1"/>
  <c r="BQ298" i="1"/>
  <c r="BQ302" i="1"/>
  <c r="BQ306" i="1"/>
  <c r="BQ310" i="1"/>
  <c r="BQ314" i="1"/>
  <c r="BQ318" i="1"/>
  <c r="BQ322" i="1"/>
  <c r="BQ326" i="1"/>
  <c r="BQ330" i="1"/>
  <c r="BQ334" i="1"/>
  <c r="BE77" i="1"/>
  <c r="BE81" i="1"/>
  <c r="BE85" i="1"/>
  <c r="BE89" i="1"/>
  <c r="BE93" i="1"/>
  <c r="BE97" i="1"/>
  <c r="BE101" i="1"/>
  <c r="BE105" i="1"/>
  <c r="BE109" i="1"/>
  <c r="BE113" i="1"/>
  <c r="BE117" i="1"/>
  <c r="BE121" i="1"/>
  <c r="BE125" i="1"/>
  <c r="BE129" i="1"/>
  <c r="BE133" i="1"/>
  <c r="BE137" i="1"/>
  <c r="BE141" i="1"/>
  <c r="BE145" i="1"/>
  <c r="BE149" i="1"/>
  <c r="BE153" i="1"/>
  <c r="BE157" i="1"/>
  <c r="BE161" i="1"/>
  <c r="BE165" i="1"/>
  <c r="BE169" i="1"/>
  <c r="BE173" i="1"/>
  <c r="BE177" i="1"/>
  <c r="BE181" i="1"/>
  <c r="BE185" i="1"/>
  <c r="BE189" i="1"/>
  <c r="BE193" i="1"/>
  <c r="BE197" i="1"/>
  <c r="BE201" i="1"/>
  <c r="BE205" i="1"/>
  <c r="BE209" i="1"/>
  <c r="BE213" i="1"/>
  <c r="BE217" i="1"/>
  <c r="BE221" i="1"/>
  <c r="BE225" i="1"/>
  <c r="BE229" i="1"/>
  <c r="BE233" i="1"/>
  <c r="BE237" i="1"/>
  <c r="BE241" i="1"/>
  <c r="BE245" i="1"/>
  <c r="BE249" i="1"/>
  <c r="BE253" i="1"/>
  <c r="BE257" i="1"/>
  <c r="BE261" i="1"/>
  <c r="BE265" i="1"/>
  <c r="BE269" i="1"/>
  <c r="BE273" i="1"/>
  <c r="BE277" i="1"/>
  <c r="BE281" i="1"/>
  <c r="BE285" i="1"/>
  <c r="BE289" i="1"/>
  <c r="BE293" i="1"/>
  <c r="BE297" i="1"/>
  <c r="BE301" i="1"/>
  <c r="BE305" i="1"/>
  <c r="BE309" i="1"/>
  <c r="BE313" i="1"/>
  <c r="BE317" i="1"/>
  <c r="BG78" i="1"/>
  <c r="BF78" i="1"/>
  <c r="BG82" i="1"/>
  <c r="BG86" i="1"/>
  <c r="BF86" i="1"/>
  <c r="BG94" i="1"/>
  <c r="BF94" i="1"/>
  <c r="BF102" i="1"/>
  <c r="BG102" i="1"/>
  <c r="BF106" i="1"/>
  <c r="BG298" i="1"/>
  <c r="BE79" i="1"/>
  <c r="BE83" i="1"/>
  <c r="BE87" i="1"/>
  <c r="BE91" i="1"/>
  <c r="BE95" i="1"/>
  <c r="BE99" i="1"/>
  <c r="BE103" i="1"/>
  <c r="BE107" i="1"/>
  <c r="BE111" i="1"/>
  <c r="BE115" i="1"/>
  <c r="BE119" i="1"/>
  <c r="BE123" i="1"/>
  <c r="BE127" i="1"/>
  <c r="BE131" i="1"/>
  <c r="BE135" i="1"/>
  <c r="BE139" i="1"/>
  <c r="BE143" i="1"/>
  <c r="BE147" i="1"/>
  <c r="BE151" i="1"/>
  <c r="BE155" i="1"/>
  <c r="BE159" i="1"/>
  <c r="BE163" i="1"/>
  <c r="BE167" i="1"/>
  <c r="BE171" i="1"/>
  <c r="BE175" i="1"/>
  <c r="BE179" i="1"/>
  <c r="BE183" i="1"/>
  <c r="BE187" i="1"/>
  <c r="BE191" i="1"/>
  <c r="BE195" i="1"/>
  <c r="BE199" i="1"/>
  <c r="BE203" i="1"/>
  <c r="BE207" i="1"/>
  <c r="BE211" i="1"/>
  <c r="BE215" i="1"/>
  <c r="BE219" i="1"/>
  <c r="BE223" i="1"/>
  <c r="BE227" i="1"/>
  <c r="BE231" i="1"/>
  <c r="BE235" i="1"/>
  <c r="BE239" i="1"/>
  <c r="BE243" i="1"/>
  <c r="BE247" i="1"/>
  <c r="BE251" i="1"/>
  <c r="BE255" i="1"/>
  <c r="BE259" i="1"/>
  <c r="BE263" i="1"/>
  <c r="BE267" i="1"/>
  <c r="BE271" i="1"/>
  <c r="BE275" i="1"/>
  <c r="BE279" i="1"/>
  <c r="BE283" i="1"/>
  <c r="BE287" i="1"/>
  <c r="BE291" i="1"/>
  <c r="BE295" i="1"/>
  <c r="BE299" i="1"/>
  <c r="BE303" i="1"/>
  <c r="BE307" i="1"/>
  <c r="BE311" i="1"/>
  <c r="BE315" i="1"/>
  <c r="BE320" i="1"/>
  <c r="BE319" i="1"/>
  <c r="BF76" i="1"/>
  <c r="BG76" i="1"/>
  <c r="BG80" i="1"/>
  <c r="BF84" i="1"/>
  <c r="BG84" i="1"/>
  <c r="BF88" i="1"/>
  <c r="BF92" i="1"/>
  <c r="BG92" i="1"/>
  <c r="BG96" i="1"/>
  <c r="BF100" i="1"/>
  <c r="BG100" i="1"/>
  <c r="BG104" i="1"/>
  <c r="BF108" i="1"/>
  <c r="BG108" i="1"/>
  <c r="BF112" i="1"/>
  <c r="BG112" i="1"/>
  <c r="BF116" i="1"/>
  <c r="BG116" i="1"/>
  <c r="BG120" i="1"/>
  <c r="BF120" i="1"/>
  <c r="BG124" i="1"/>
  <c r="BF124" i="1"/>
  <c r="BG128" i="1"/>
  <c r="BF128" i="1"/>
  <c r="BG132" i="1"/>
  <c r="BF132" i="1"/>
  <c r="BF136" i="1"/>
  <c r="BG136" i="1"/>
  <c r="BF140" i="1"/>
  <c r="BG140" i="1"/>
  <c r="BF144" i="1"/>
  <c r="BG144" i="1"/>
  <c r="BF148" i="1"/>
  <c r="BG148" i="1"/>
  <c r="BG152" i="1"/>
  <c r="BF152" i="1"/>
  <c r="BG156" i="1"/>
  <c r="BF156" i="1"/>
  <c r="BG160" i="1"/>
  <c r="BF160" i="1"/>
  <c r="BG164" i="1"/>
  <c r="BF164" i="1"/>
  <c r="BG168" i="1"/>
  <c r="BF168" i="1"/>
  <c r="BF172" i="1"/>
  <c r="BG172" i="1"/>
  <c r="BF176" i="1"/>
  <c r="BG176" i="1"/>
  <c r="BF180" i="1"/>
  <c r="BG180" i="1"/>
  <c r="BF184" i="1"/>
  <c r="BG184" i="1"/>
  <c r="BF188" i="1"/>
  <c r="BG188" i="1"/>
  <c r="BG192" i="1"/>
  <c r="BF192" i="1"/>
  <c r="BF196" i="1"/>
  <c r="BG196" i="1"/>
  <c r="BF200" i="1"/>
  <c r="BG200" i="1"/>
  <c r="BF204" i="1"/>
  <c r="BG204" i="1"/>
  <c r="BF208" i="1"/>
  <c r="BG208" i="1"/>
  <c r="BF212" i="1"/>
  <c r="BG212" i="1"/>
  <c r="BF216" i="1"/>
  <c r="BG216" i="1"/>
  <c r="BF220" i="1"/>
  <c r="BG220" i="1"/>
  <c r="BF224" i="1"/>
  <c r="BG224" i="1"/>
  <c r="BF228" i="1"/>
  <c r="BG228" i="1"/>
  <c r="BF232" i="1"/>
  <c r="BG232" i="1"/>
  <c r="BF236" i="1"/>
  <c r="BG236" i="1"/>
  <c r="BF240" i="1"/>
  <c r="BG240" i="1"/>
  <c r="BF244" i="1"/>
  <c r="BG244" i="1"/>
  <c r="BF248" i="1"/>
  <c r="BG248" i="1"/>
  <c r="BF252" i="1"/>
  <c r="BG252" i="1"/>
  <c r="BF256" i="1"/>
  <c r="BG256" i="1"/>
  <c r="BF260" i="1"/>
  <c r="BG260" i="1"/>
  <c r="BF264" i="1"/>
  <c r="BG264" i="1"/>
  <c r="BF268" i="1"/>
  <c r="BG268" i="1"/>
  <c r="BF272" i="1"/>
  <c r="BG272" i="1"/>
  <c r="BF276" i="1"/>
  <c r="BG276" i="1"/>
  <c r="BG280" i="1"/>
  <c r="BF280" i="1"/>
  <c r="BF284" i="1"/>
  <c r="BG284" i="1"/>
  <c r="BF288" i="1"/>
  <c r="BG288" i="1"/>
  <c r="BF292" i="1"/>
  <c r="BG292" i="1"/>
  <c r="BF296" i="1"/>
  <c r="BG296" i="1"/>
  <c r="BF300" i="1"/>
  <c r="BG300" i="1"/>
  <c r="BF304" i="1"/>
  <c r="BG304" i="1"/>
  <c r="BF308" i="1"/>
  <c r="BG308" i="1"/>
  <c r="BF312" i="1"/>
  <c r="BG312" i="1"/>
  <c r="BF316" i="1"/>
  <c r="BG316" i="1"/>
  <c r="G23" i="1"/>
  <c r="G43" i="1"/>
  <c r="G59" i="1"/>
  <c r="G75" i="1"/>
  <c r="G99" i="1"/>
  <c r="G119" i="1"/>
  <c r="G139" i="1"/>
  <c r="G159" i="1"/>
  <c r="G179" i="1"/>
  <c r="G199" i="1"/>
  <c r="G219" i="1"/>
  <c r="G239" i="1"/>
  <c r="G259" i="1"/>
  <c r="G275" i="1"/>
  <c r="G287" i="1"/>
  <c r="G12" i="1"/>
  <c r="G16" i="1"/>
  <c r="G20" i="1"/>
  <c r="G24" i="1"/>
  <c r="G28" i="1"/>
  <c r="G32" i="1"/>
  <c r="G36" i="1"/>
  <c r="G40" i="1"/>
  <c r="G44" i="1"/>
  <c r="G48" i="1"/>
  <c r="G52" i="1"/>
  <c r="G56" i="1"/>
  <c r="G60" i="1"/>
  <c r="G64" i="1"/>
  <c r="G68" i="1"/>
  <c r="G72" i="1"/>
  <c r="G76" i="1"/>
  <c r="G80" i="1"/>
  <c r="G84" i="1"/>
  <c r="G88" i="1"/>
  <c r="G92" i="1"/>
  <c r="G96" i="1"/>
  <c r="G100" i="1"/>
  <c r="G104" i="1"/>
  <c r="G108" i="1"/>
  <c r="G112" i="1"/>
  <c r="G116" i="1"/>
  <c r="G120" i="1"/>
  <c r="G124" i="1"/>
  <c r="G128" i="1"/>
  <c r="G132" i="1"/>
  <c r="G136" i="1"/>
  <c r="G140" i="1"/>
  <c r="G144" i="1"/>
  <c r="G148" i="1"/>
  <c r="G152" i="1"/>
  <c r="G156" i="1"/>
  <c r="G160" i="1"/>
  <c r="G164" i="1"/>
  <c r="G168" i="1"/>
  <c r="G172" i="1"/>
  <c r="G176" i="1"/>
  <c r="G180" i="1"/>
  <c r="G184" i="1"/>
  <c r="G188" i="1"/>
  <c r="G192" i="1"/>
  <c r="G196" i="1"/>
  <c r="G200" i="1"/>
  <c r="G204" i="1"/>
  <c r="G208" i="1"/>
  <c r="G212" i="1"/>
  <c r="G216" i="1"/>
  <c r="G220" i="1"/>
  <c r="G224" i="1"/>
  <c r="G228" i="1"/>
  <c r="G232" i="1"/>
  <c r="G236" i="1"/>
  <c r="G240" i="1"/>
  <c r="G244" i="1"/>
  <c r="G248" i="1"/>
  <c r="G252" i="1"/>
  <c r="G256" i="1"/>
  <c r="G260" i="1"/>
  <c r="G264" i="1"/>
  <c r="G268" i="1"/>
  <c r="G272" i="1"/>
  <c r="G276" i="1"/>
  <c r="G280" i="1"/>
  <c r="G284" i="1"/>
  <c r="G288" i="1"/>
  <c r="G292" i="1"/>
  <c r="G296" i="1"/>
  <c r="G15" i="1"/>
  <c r="G27" i="1"/>
  <c r="G35" i="1"/>
  <c r="G47" i="1"/>
  <c r="G55" i="1"/>
  <c r="G67" i="1"/>
  <c r="G79" i="1"/>
  <c r="G91" i="1"/>
  <c r="G103" i="1"/>
  <c r="G111" i="1"/>
  <c r="G123" i="1"/>
  <c r="G131" i="1"/>
  <c r="G143" i="1"/>
  <c r="G151" i="1"/>
  <c r="G163" i="1"/>
  <c r="G171" i="1"/>
  <c r="G183" i="1"/>
  <c r="G191" i="1"/>
  <c r="G203" i="1"/>
  <c r="G211" i="1"/>
  <c r="G223" i="1"/>
  <c r="G231" i="1"/>
  <c r="G243" i="1"/>
  <c r="G251" i="1"/>
  <c r="G263" i="1"/>
  <c r="G271" i="1"/>
  <c r="G283" i="1"/>
  <c r="G295" i="1"/>
  <c r="G13" i="1"/>
  <c r="G17" i="1"/>
  <c r="G21" i="1"/>
  <c r="G25" i="1"/>
  <c r="G29" i="1"/>
  <c r="G33" i="1"/>
  <c r="G37" i="1"/>
  <c r="G41" i="1"/>
  <c r="G45" i="1"/>
  <c r="G49" i="1"/>
  <c r="G53" i="1"/>
  <c r="G57" i="1"/>
  <c r="G61" i="1"/>
  <c r="G65" i="1"/>
  <c r="G69" i="1"/>
  <c r="G73" i="1"/>
  <c r="G77" i="1"/>
  <c r="G81" i="1"/>
  <c r="G85" i="1"/>
  <c r="G89" i="1"/>
  <c r="G93" i="1"/>
  <c r="G97" i="1"/>
  <c r="G101" i="1"/>
  <c r="G105" i="1"/>
  <c r="G109" i="1"/>
  <c r="G113" i="1"/>
  <c r="G117" i="1"/>
  <c r="G121" i="1"/>
  <c r="G125" i="1"/>
  <c r="G129" i="1"/>
  <c r="G133" i="1"/>
  <c r="G137" i="1"/>
  <c r="G141" i="1"/>
  <c r="G145" i="1"/>
  <c r="G149" i="1"/>
  <c r="G153" i="1"/>
  <c r="G157" i="1"/>
  <c r="G161" i="1"/>
  <c r="G165" i="1"/>
  <c r="G169" i="1"/>
  <c r="G173" i="1"/>
  <c r="G177" i="1"/>
  <c r="G181" i="1"/>
  <c r="G185" i="1"/>
  <c r="G189" i="1"/>
  <c r="G193" i="1"/>
  <c r="G197" i="1"/>
  <c r="G201" i="1"/>
  <c r="G205" i="1"/>
  <c r="G209" i="1"/>
  <c r="G213" i="1"/>
  <c r="G217" i="1"/>
  <c r="G221" i="1"/>
  <c r="G225" i="1"/>
  <c r="G229" i="1"/>
  <c r="G233" i="1"/>
  <c r="G237" i="1"/>
  <c r="G241" i="1"/>
  <c r="G245" i="1"/>
  <c r="G249" i="1"/>
  <c r="G253" i="1"/>
  <c r="G257" i="1"/>
  <c r="G261" i="1"/>
  <c r="G265" i="1"/>
  <c r="G269" i="1"/>
  <c r="G273" i="1"/>
  <c r="G277" i="1"/>
  <c r="G281" i="1"/>
  <c r="G285" i="1"/>
  <c r="G289" i="1"/>
  <c r="G293" i="1"/>
  <c r="G11" i="1"/>
  <c r="G19" i="1"/>
  <c r="G31" i="1"/>
  <c r="G39" i="1"/>
  <c r="G51" i="1"/>
  <c r="G63" i="1"/>
  <c r="G71" i="1"/>
  <c r="G83" i="1"/>
  <c r="G87" i="1"/>
  <c r="G95" i="1"/>
  <c r="G107" i="1"/>
  <c r="G115" i="1"/>
  <c r="G127" i="1"/>
  <c r="G135" i="1"/>
  <c r="G147" i="1"/>
  <c r="G155" i="1"/>
  <c r="G167" i="1"/>
  <c r="G175" i="1"/>
  <c r="G187" i="1"/>
  <c r="G195" i="1"/>
  <c r="G207" i="1"/>
  <c r="G215" i="1"/>
  <c r="G227" i="1"/>
  <c r="G235" i="1"/>
  <c r="G247" i="1"/>
  <c r="G255" i="1"/>
  <c r="G267" i="1"/>
  <c r="G279" i="1"/>
  <c r="G291" i="1"/>
  <c r="G14" i="1"/>
  <c r="G18" i="1"/>
  <c r="G22" i="1"/>
  <c r="G26" i="1"/>
  <c r="G30" i="1"/>
  <c r="G34" i="1"/>
  <c r="G38" i="1"/>
  <c r="G42" i="1"/>
  <c r="G46" i="1"/>
  <c r="G50" i="1"/>
  <c r="G54" i="1"/>
  <c r="G58" i="1"/>
  <c r="G62" i="1"/>
  <c r="G66" i="1"/>
  <c r="G70" i="1"/>
  <c r="G74" i="1"/>
  <c r="G78" i="1"/>
  <c r="G82" i="1"/>
  <c r="G86" i="1"/>
  <c r="G90" i="1"/>
  <c r="G94" i="1"/>
  <c r="G98" i="1"/>
  <c r="G102" i="1"/>
  <c r="G106" i="1"/>
  <c r="G110" i="1"/>
  <c r="G114" i="1"/>
  <c r="G118" i="1"/>
  <c r="G122" i="1"/>
  <c r="G126" i="1"/>
  <c r="G130" i="1"/>
  <c r="G134" i="1"/>
  <c r="G138" i="1"/>
  <c r="G142" i="1"/>
  <c r="G146" i="1"/>
  <c r="G150" i="1"/>
  <c r="G154" i="1"/>
  <c r="G158" i="1"/>
  <c r="G162" i="1"/>
  <c r="G166" i="1"/>
  <c r="G170" i="1"/>
  <c r="G174" i="1"/>
  <c r="G178" i="1"/>
  <c r="G182" i="1"/>
  <c r="G186" i="1"/>
  <c r="G190" i="1"/>
  <c r="G194" i="1"/>
  <c r="G198" i="1"/>
  <c r="G202" i="1"/>
  <c r="G206" i="1"/>
  <c r="G210" i="1"/>
  <c r="G214" i="1"/>
  <c r="G218" i="1"/>
  <c r="G222" i="1"/>
  <c r="G226" i="1"/>
  <c r="G230" i="1"/>
  <c r="G234" i="1"/>
  <c r="G238" i="1"/>
  <c r="G242" i="1"/>
  <c r="G246" i="1"/>
  <c r="G250" i="1"/>
  <c r="G254" i="1"/>
  <c r="G258" i="1"/>
  <c r="G262" i="1"/>
  <c r="G266" i="1"/>
  <c r="G270" i="1"/>
  <c r="G274" i="1"/>
  <c r="G278" i="1"/>
  <c r="G282" i="1"/>
  <c r="G286" i="1"/>
  <c r="G290" i="1"/>
  <c r="G294" i="1"/>
  <c r="G299" i="1"/>
  <c r="G303" i="1"/>
  <c r="G300" i="1"/>
  <c r="G304" i="1"/>
  <c r="G297" i="1"/>
  <c r="G301" i="1"/>
  <c r="G305" i="1"/>
  <c r="G298" i="1"/>
  <c r="G302" i="1"/>
  <c r="G307" i="1"/>
  <c r="G311" i="1"/>
  <c r="G315" i="1"/>
  <c r="G319" i="1"/>
  <c r="G308" i="1"/>
  <c r="G312" i="1"/>
  <c r="G316" i="1"/>
  <c r="G309" i="1"/>
  <c r="G313" i="1"/>
  <c r="G317" i="1"/>
  <c r="G306" i="1"/>
  <c r="G310" i="1"/>
  <c r="G314" i="1"/>
  <c r="G318" i="1"/>
  <c r="AB440" i="1"/>
  <c r="CI43" i="1"/>
  <c r="CI47" i="1"/>
  <c r="CI51" i="1"/>
  <c r="CI55" i="1"/>
  <c r="CI59" i="1"/>
  <c r="CH42" i="1"/>
  <c r="CI67" i="1"/>
  <c r="CH50" i="1"/>
  <c r="CI79" i="1"/>
  <c r="CH62" i="1"/>
  <c r="CI87" i="1"/>
  <c r="CH70" i="1"/>
  <c r="CI95" i="1"/>
  <c r="CH78" i="1"/>
  <c r="CI103" i="1"/>
  <c r="CH86" i="1"/>
  <c r="CI115" i="1"/>
  <c r="CH98" i="1"/>
  <c r="CI123" i="1"/>
  <c r="CH106" i="1"/>
  <c r="CI131" i="1"/>
  <c r="CH114" i="1"/>
  <c r="CI143" i="1"/>
  <c r="CH126" i="1"/>
  <c r="CH134" i="1"/>
  <c r="CI151" i="1"/>
  <c r="CH146" i="1"/>
  <c r="CI163" i="1"/>
  <c r="CH158" i="1"/>
  <c r="CI175" i="1"/>
  <c r="CH166" i="1"/>
  <c r="CI183" i="1"/>
  <c r="CH174" i="1"/>
  <c r="CI191" i="1"/>
  <c r="CH182" i="1"/>
  <c r="CI199" i="1"/>
  <c r="CH194" i="1"/>
  <c r="CI211" i="1"/>
  <c r="CH202" i="1"/>
  <c r="CI219" i="1"/>
  <c r="CH210" i="1"/>
  <c r="CI227" i="1"/>
  <c r="CI235" i="1"/>
  <c r="CH218" i="1"/>
  <c r="CI243" i="1"/>
  <c r="CH226" i="1"/>
  <c r="CI255" i="1"/>
  <c r="CH238" i="1"/>
  <c r="CI263" i="1"/>
  <c r="CH246" i="1"/>
  <c r="CI271" i="1"/>
  <c r="CH254" i="1"/>
  <c r="CI279" i="1"/>
  <c r="CH262" i="1"/>
  <c r="CI287" i="1"/>
  <c r="CH270" i="1"/>
  <c r="CI295" i="1"/>
  <c r="CH278" i="1"/>
  <c r="CI307" i="1"/>
  <c r="CH290" i="1"/>
  <c r="CI315" i="1"/>
  <c r="CH298" i="1"/>
  <c r="CI319" i="1"/>
  <c r="CH302" i="1"/>
  <c r="CI323" i="1"/>
  <c r="CH306" i="1"/>
  <c r="CI327" i="1"/>
  <c r="CH310" i="1"/>
  <c r="CI331" i="1"/>
  <c r="CH314" i="1"/>
  <c r="CI335" i="1"/>
  <c r="CH318" i="1"/>
  <c r="CI339" i="1"/>
  <c r="CH322" i="1"/>
  <c r="CI343" i="1"/>
  <c r="CH326" i="1"/>
  <c r="CI44" i="1"/>
  <c r="CI48" i="1"/>
  <c r="CI52" i="1"/>
  <c r="CI56" i="1"/>
  <c r="CH43" i="1"/>
  <c r="CI60" i="1"/>
  <c r="CH47" i="1"/>
  <c r="CI64" i="1"/>
  <c r="CH51" i="1"/>
  <c r="CI68" i="1"/>
  <c r="CH55" i="1"/>
  <c r="CI72" i="1"/>
  <c r="CH59" i="1"/>
  <c r="CI76" i="1"/>
  <c r="CH63" i="1"/>
  <c r="CI80" i="1"/>
  <c r="CH67" i="1"/>
  <c r="CI84" i="1"/>
  <c r="CH71" i="1"/>
  <c r="CI88" i="1"/>
  <c r="CH75" i="1"/>
  <c r="CI92" i="1"/>
  <c r="CH79" i="1"/>
  <c r="CI96" i="1"/>
  <c r="CH83" i="1"/>
  <c r="CI100" i="1"/>
  <c r="CH87" i="1"/>
  <c r="CI104" i="1"/>
  <c r="CH91" i="1"/>
  <c r="CI108" i="1"/>
  <c r="CH95" i="1"/>
  <c r="CI112" i="1"/>
  <c r="CH99" i="1"/>
  <c r="CI116" i="1"/>
  <c r="CH103" i="1"/>
  <c r="CI120" i="1"/>
  <c r="CH107" i="1"/>
  <c r="CI124" i="1"/>
  <c r="CH111" i="1"/>
  <c r="CI128" i="1"/>
  <c r="CH115" i="1"/>
  <c r="CI132" i="1"/>
  <c r="CH119" i="1"/>
  <c r="CI136" i="1"/>
  <c r="CH123" i="1"/>
  <c r="CI140" i="1"/>
  <c r="CH127" i="1"/>
  <c r="CI144" i="1"/>
  <c r="CH131" i="1"/>
  <c r="CI148" i="1"/>
  <c r="CH135" i="1"/>
  <c r="CI152" i="1"/>
  <c r="CH139" i="1"/>
  <c r="CI156" i="1"/>
  <c r="CH143" i="1"/>
  <c r="CI160" i="1"/>
  <c r="CH147" i="1"/>
  <c r="CI164" i="1"/>
  <c r="CI168" i="1"/>
  <c r="CH151" i="1"/>
  <c r="CI172" i="1"/>
  <c r="CH155" i="1"/>
  <c r="CI176" i="1"/>
  <c r="CH159" i="1"/>
  <c r="CI180" i="1"/>
  <c r="CH163" i="1"/>
  <c r="CI184" i="1"/>
  <c r="CH167" i="1"/>
  <c r="CI188" i="1"/>
  <c r="CH171" i="1"/>
  <c r="CI192" i="1"/>
  <c r="CH175" i="1"/>
  <c r="CI196" i="1"/>
  <c r="CH179" i="1"/>
  <c r="CI200" i="1"/>
  <c r="CH183" i="1"/>
  <c r="CI204" i="1"/>
  <c r="CH187" i="1"/>
  <c r="CI208" i="1"/>
  <c r="CH191" i="1"/>
  <c r="CH195" i="1"/>
  <c r="CI212" i="1"/>
  <c r="CH199" i="1"/>
  <c r="CI216" i="1"/>
  <c r="CH203" i="1"/>
  <c r="CI220" i="1"/>
  <c r="CH207" i="1"/>
  <c r="CI224" i="1"/>
  <c r="CH211" i="1"/>
  <c r="CI228" i="1"/>
  <c r="CH215" i="1"/>
  <c r="CI232" i="1"/>
  <c r="CH219" i="1"/>
  <c r="CI236" i="1"/>
  <c r="CH223" i="1"/>
  <c r="CI240" i="1"/>
  <c r="CH227" i="1"/>
  <c r="CI244" i="1"/>
  <c r="CH231" i="1"/>
  <c r="CI248" i="1"/>
  <c r="CH235" i="1"/>
  <c r="CI252" i="1"/>
  <c r="CH239" i="1"/>
  <c r="CI256" i="1"/>
  <c r="CH243" i="1"/>
  <c r="CI260" i="1"/>
  <c r="CH247" i="1"/>
  <c r="CI264" i="1"/>
  <c r="CH251" i="1"/>
  <c r="CI268" i="1"/>
  <c r="CH255" i="1"/>
  <c r="CI272" i="1"/>
  <c r="CH259" i="1"/>
  <c r="CI276" i="1"/>
  <c r="CH263" i="1"/>
  <c r="CI280" i="1"/>
  <c r="CH267" i="1"/>
  <c r="CI284" i="1"/>
  <c r="CH271" i="1"/>
  <c r="CI288" i="1"/>
  <c r="CH275" i="1"/>
  <c r="CI292" i="1"/>
  <c r="CH279" i="1"/>
  <c r="CI296" i="1"/>
  <c r="CH283" i="1"/>
  <c r="CI300" i="1"/>
  <c r="CH287" i="1"/>
  <c r="CI304" i="1"/>
  <c r="CH291" i="1"/>
  <c r="CI308" i="1"/>
  <c r="CH295" i="1"/>
  <c r="CI312" i="1"/>
  <c r="CH299" i="1"/>
  <c r="CI316" i="1"/>
  <c r="CH303" i="1"/>
  <c r="CI320" i="1"/>
  <c r="CH307" i="1"/>
  <c r="CI324" i="1"/>
  <c r="CH311" i="1"/>
  <c r="CI328" i="1"/>
  <c r="CH315" i="1"/>
  <c r="CI332" i="1"/>
  <c r="CH319" i="1"/>
  <c r="CI336" i="1"/>
  <c r="CH323" i="1"/>
  <c r="CI340" i="1"/>
  <c r="BR357" i="1"/>
  <c r="CH327" i="1"/>
  <c r="CI344" i="1"/>
  <c r="CI63" i="1"/>
  <c r="CH46" i="1"/>
  <c r="CI71" i="1"/>
  <c r="CH54" i="1"/>
  <c r="CI83" i="1"/>
  <c r="CH66" i="1"/>
  <c r="CI91" i="1"/>
  <c r="CH74" i="1"/>
  <c r="CI99" i="1"/>
  <c r="CH82" i="1"/>
  <c r="CI111" i="1"/>
  <c r="CH94" i="1"/>
  <c r="CI119" i="1"/>
  <c r="CH102" i="1"/>
  <c r="CI127" i="1"/>
  <c r="CH110" i="1"/>
  <c r="CI135" i="1"/>
  <c r="CH118" i="1"/>
  <c r="CI147" i="1"/>
  <c r="CH130" i="1"/>
  <c r="CH138" i="1"/>
  <c r="CI155" i="1"/>
  <c r="CH142" i="1"/>
  <c r="CI159" i="1"/>
  <c r="CH154" i="1"/>
  <c r="CI171" i="1"/>
  <c r="CH162" i="1"/>
  <c r="CI179" i="1"/>
  <c r="CH170" i="1"/>
  <c r="CI187" i="1"/>
  <c r="CH178" i="1"/>
  <c r="CI195" i="1"/>
  <c r="CH190" i="1"/>
  <c r="CI207" i="1"/>
  <c r="CH198" i="1"/>
  <c r="CI215" i="1"/>
  <c r="CH206" i="1"/>
  <c r="CI223" i="1"/>
  <c r="CI231" i="1"/>
  <c r="CH214" i="1"/>
  <c r="CI239" i="1"/>
  <c r="CH222" i="1"/>
  <c r="CI251" i="1"/>
  <c r="CH234" i="1"/>
  <c r="CI259" i="1"/>
  <c r="CH242" i="1"/>
  <c r="CI267" i="1"/>
  <c r="CH250" i="1"/>
  <c r="CI275" i="1"/>
  <c r="CH258" i="1"/>
  <c r="CI283" i="1"/>
  <c r="CH266" i="1"/>
  <c r="CI291" i="1"/>
  <c r="CH274" i="1"/>
  <c r="CI303" i="1"/>
  <c r="CH286" i="1"/>
  <c r="CI311" i="1"/>
  <c r="CH294" i="1"/>
  <c r="CI41" i="1"/>
  <c r="CI45" i="1"/>
  <c r="CI49" i="1"/>
  <c r="CI53" i="1"/>
  <c r="CI57" i="1"/>
  <c r="CI61" i="1"/>
  <c r="CH44" i="1"/>
  <c r="CI65" i="1"/>
  <c r="CH48" i="1"/>
  <c r="CI69" i="1"/>
  <c r="CH52" i="1"/>
  <c r="CI73" i="1"/>
  <c r="CH56" i="1"/>
  <c r="CI77" i="1"/>
  <c r="CH60" i="1"/>
  <c r="CI81" i="1"/>
  <c r="CH64" i="1"/>
  <c r="CI85" i="1"/>
  <c r="CH68" i="1"/>
  <c r="CI89" i="1"/>
  <c r="CH72" i="1"/>
  <c r="CI93" i="1"/>
  <c r="CH76" i="1"/>
  <c r="CI97" i="1"/>
  <c r="CH80" i="1"/>
  <c r="CI101" i="1"/>
  <c r="CH84" i="1"/>
  <c r="CI105" i="1"/>
  <c r="CH88" i="1"/>
  <c r="CI109" i="1"/>
  <c r="CH92" i="1"/>
  <c r="CI113" i="1"/>
  <c r="CH96" i="1"/>
  <c r="CI117" i="1"/>
  <c r="CH100" i="1"/>
  <c r="CI121" i="1"/>
  <c r="CH104" i="1"/>
  <c r="CI125" i="1"/>
  <c r="CH108" i="1"/>
  <c r="CI129" i="1"/>
  <c r="CH112" i="1"/>
  <c r="CI133" i="1"/>
  <c r="CH116" i="1"/>
  <c r="CI137" i="1"/>
  <c r="CH120" i="1"/>
  <c r="CI141" i="1"/>
  <c r="CH124" i="1"/>
  <c r="CI145" i="1"/>
  <c r="CH128" i="1"/>
  <c r="CI149" i="1"/>
  <c r="CH132" i="1"/>
  <c r="CH136" i="1"/>
  <c r="CI153" i="1"/>
  <c r="CH140" i="1"/>
  <c r="CI157" i="1"/>
  <c r="CH144" i="1"/>
  <c r="CI161" i="1"/>
  <c r="CH148" i="1"/>
  <c r="CI165" i="1"/>
  <c r="CH152" i="1"/>
  <c r="CI169" i="1"/>
  <c r="CH156" i="1"/>
  <c r="CI173" i="1"/>
  <c r="CH160" i="1"/>
  <c r="CI177" i="1"/>
  <c r="CH164" i="1"/>
  <c r="CI181" i="1"/>
  <c r="CH168" i="1"/>
  <c r="CI185" i="1"/>
  <c r="CH172" i="1"/>
  <c r="CI189" i="1"/>
  <c r="CH176" i="1"/>
  <c r="CI193" i="1"/>
  <c r="CH180" i="1"/>
  <c r="CI197" i="1"/>
  <c r="CH184" i="1"/>
  <c r="CI201" i="1"/>
  <c r="CH188" i="1"/>
  <c r="CI205" i="1"/>
  <c r="CH192" i="1"/>
  <c r="CI209" i="1"/>
  <c r="CH196" i="1"/>
  <c r="CI213" i="1"/>
  <c r="CH200" i="1"/>
  <c r="CI217" i="1"/>
  <c r="CH204" i="1"/>
  <c r="CI221" i="1"/>
  <c r="CH208" i="1"/>
  <c r="CI225" i="1"/>
  <c r="CI229" i="1"/>
  <c r="CH212" i="1"/>
  <c r="CI233" i="1"/>
  <c r="CH216" i="1"/>
  <c r="CI237" i="1"/>
  <c r="CH220" i="1"/>
  <c r="CI241" i="1"/>
  <c r="CH224" i="1"/>
  <c r="CI245" i="1"/>
  <c r="CH228" i="1"/>
  <c r="CI249" i="1"/>
  <c r="CH232" i="1"/>
  <c r="CI253" i="1"/>
  <c r="CH236" i="1"/>
  <c r="CI257" i="1"/>
  <c r="CH240" i="1"/>
  <c r="CI261" i="1"/>
  <c r="CH244" i="1"/>
  <c r="CI265" i="1"/>
  <c r="CH248" i="1"/>
  <c r="CI269" i="1"/>
  <c r="CH252" i="1"/>
  <c r="CI273" i="1"/>
  <c r="CH256" i="1"/>
  <c r="CI277" i="1"/>
  <c r="CH260" i="1"/>
  <c r="CI281" i="1"/>
  <c r="CH264" i="1"/>
  <c r="CI285" i="1"/>
  <c r="CH268" i="1"/>
  <c r="CI289" i="1"/>
  <c r="CH272" i="1"/>
  <c r="CI293" i="1"/>
  <c r="CH276" i="1"/>
  <c r="CI297" i="1"/>
  <c r="CH280" i="1"/>
  <c r="CI301" i="1"/>
  <c r="CH284" i="1"/>
  <c r="CI305" i="1"/>
  <c r="CH288" i="1"/>
  <c r="CI309" i="1"/>
  <c r="CH292" i="1"/>
  <c r="CI313" i="1"/>
  <c r="CH296" i="1"/>
  <c r="CI317" i="1"/>
  <c r="CH300" i="1"/>
  <c r="CI321" i="1"/>
  <c r="CH304" i="1"/>
  <c r="CI325" i="1"/>
  <c r="CH308" i="1"/>
  <c r="CI329" i="1"/>
  <c r="CH312" i="1"/>
  <c r="CI333" i="1"/>
  <c r="CH316" i="1"/>
  <c r="CI337" i="1"/>
  <c r="CH320" i="1"/>
  <c r="CI341" i="1"/>
  <c r="CH324" i="1"/>
  <c r="CI42" i="1"/>
  <c r="CI46" i="1"/>
  <c r="CI50" i="1"/>
  <c r="CI54" i="1"/>
  <c r="CH41" i="1"/>
  <c r="CI58" i="1"/>
  <c r="CH45" i="1"/>
  <c r="CI62" i="1"/>
  <c r="CH49" i="1"/>
  <c r="CI66" i="1"/>
  <c r="CH53" i="1"/>
  <c r="CI70" i="1"/>
  <c r="CH57" i="1"/>
  <c r="CI74" i="1"/>
  <c r="CH61" i="1"/>
  <c r="CI78" i="1"/>
  <c r="CH65" i="1"/>
  <c r="CI82" i="1"/>
  <c r="CH69" i="1"/>
  <c r="CI86" i="1"/>
  <c r="CH73" i="1"/>
  <c r="CI90" i="1"/>
  <c r="CH77" i="1"/>
  <c r="CI94" i="1"/>
  <c r="CH81" i="1"/>
  <c r="CI98" i="1"/>
  <c r="CH85" i="1"/>
  <c r="CI102" i="1"/>
  <c r="CH89" i="1"/>
  <c r="CI106" i="1"/>
  <c r="CH93" i="1"/>
  <c r="CI110" i="1"/>
  <c r="CH97" i="1"/>
  <c r="CI114" i="1"/>
  <c r="CH101" i="1"/>
  <c r="CI118" i="1"/>
  <c r="CH105" i="1"/>
  <c r="CI122" i="1"/>
  <c r="CH109" i="1"/>
  <c r="CI126" i="1"/>
  <c r="CH113" i="1"/>
  <c r="CI130" i="1"/>
  <c r="CH117" i="1"/>
  <c r="CI134" i="1"/>
  <c r="CH121" i="1"/>
  <c r="CI138" i="1"/>
  <c r="CH125" i="1"/>
  <c r="CI142" i="1"/>
  <c r="CH129" i="1"/>
  <c r="CI146" i="1"/>
  <c r="CH133" i="1"/>
  <c r="CI150" i="1"/>
  <c r="CH137" i="1"/>
  <c r="CI154" i="1"/>
  <c r="CH141" i="1"/>
  <c r="CI158" i="1"/>
  <c r="CH145" i="1"/>
  <c r="CI162" i="1"/>
  <c r="CH149" i="1"/>
  <c r="CI166" i="1"/>
  <c r="CI170" i="1"/>
  <c r="CH153" i="1"/>
  <c r="CI174" i="1"/>
  <c r="CH157" i="1"/>
  <c r="CI178" i="1"/>
  <c r="CH161" i="1"/>
  <c r="CI182" i="1"/>
  <c r="CH165" i="1"/>
  <c r="CI186" i="1"/>
  <c r="CH169" i="1"/>
  <c r="CI190" i="1"/>
  <c r="CH173" i="1"/>
  <c r="CI194" i="1"/>
  <c r="CH177" i="1"/>
  <c r="CI198" i="1"/>
  <c r="CH181" i="1"/>
  <c r="CI202" i="1"/>
  <c r="CH185" i="1"/>
  <c r="CI206" i="1"/>
  <c r="CH189" i="1"/>
  <c r="CI210" i="1"/>
  <c r="CH193" i="1"/>
  <c r="CH197" i="1"/>
  <c r="CI214" i="1"/>
  <c r="CH201" i="1"/>
  <c r="CI218" i="1"/>
  <c r="CH205" i="1"/>
  <c r="CI222" i="1"/>
  <c r="CH209" i="1"/>
  <c r="CI226" i="1"/>
  <c r="CH213" i="1"/>
  <c r="CI230" i="1"/>
  <c r="CH217" i="1"/>
  <c r="CI234" i="1"/>
  <c r="CH221" i="1"/>
  <c r="CI238" i="1"/>
  <c r="CH225" i="1"/>
  <c r="CI242" i="1"/>
  <c r="CH229" i="1"/>
  <c r="CI246" i="1"/>
  <c r="CH233" i="1"/>
  <c r="CI250" i="1"/>
  <c r="CH237" i="1"/>
  <c r="CI254" i="1"/>
  <c r="CH241" i="1"/>
  <c r="CI258" i="1"/>
  <c r="CH245" i="1"/>
  <c r="CI262" i="1"/>
  <c r="CH249" i="1"/>
  <c r="CI266" i="1"/>
  <c r="CH253" i="1"/>
  <c r="CI270" i="1"/>
  <c r="CH257" i="1"/>
  <c r="CI274" i="1"/>
  <c r="CH261" i="1"/>
  <c r="CI278" i="1"/>
  <c r="CH265" i="1"/>
  <c r="CI282" i="1"/>
  <c r="CH269" i="1"/>
  <c r="CI286" i="1"/>
  <c r="CH273" i="1"/>
  <c r="CI290" i="1"/>
  <c r="CH277" i="1"/>
  <c r="CI294" i="1"/>
  <c r="CH281" i="1"/>
  <c r="CI298" i="1"/>
  <c r="CH285" i="1"/>
  <c r="CI302" i="1"/>
  <c r="CH289" i="1"/>
  <c r="CI306" i="1"/>
  <c r="CH293" i="1"/>
  <c r="CI310" i="1"/>
  <c r="CH297" i="1"/>
  <c r="CI314" i="1"/>
  <c r="CH301" i="1"/>
  <c r="CI318" i="1"/>
  <c r="CH305" i="1"/>
  <c r="CI322" i="1"/>
  <c r="CH309" i="1"/>
  <c r="CI326" i="1"/>
  <c r="CH313" i="1"/>
  <c r="CI330" i="1"/>
  <c r="CH317" i="1"/>
  <c r="CI334" i="1"/>
  <c r="CH321" i="1"/>
  <c r="CI338" i="1"/>
  <c r="CH325" i="1"/>
  <c r="CI342" i="1"/>
  <c r="CI75" i="1"/>
  <c r="CH58" i="1"/>
  <c r="CI107" i="1"/>
  <c r="CH90" i="1"/>
  <c r="CI139" i="1"/>
  <c r="CH122" i="1"/>
  <c r="CH150" i="1"/>
  <c r="CI167" i="1"/>
  <c r="CH186" i="1"/>
  <c r="CI203" i="1"/>
  <c r="CI247" i="1"/>
  <c r="CH230" i="1"/>
  <c r="CI299" i="1"/>
  <c r="CH282" i="1"/>
  <c r="DJ337" i="1"/>
  <c r="AB541" i="1"/>
  <c r="DN408" i="1"/>
  <c r="DN424" i="1"/>
  <c r="DN440" i="1"/>
  <c r="DN456" i="1"/>
  <c r="DN453" i="1"/>
  <c r="DN488" i="1"/>
  <c r="DN504" i="1"/>
  <c r="DN501" i="1"/>
  <c r="DO709" i="1"/>
  <c r="DO733" i="1"/>
  <c r="DO741" i="1"/>
  <c r="DO745" i="1"/>
  <c r="DO749" i="1"/>
  <c r="DO753" i="1"/>
  <c r="DO757" i="1"/>
  <c r="DO773" i="1"/>
  <c r="DO781" i="1"/>
  <c r="DN589" i="1"/>
  <c r="DN597" i="1"/>
  <c r="DD324" i="1"/>
  <c r="DN613" i="1"/>
  <c r="DD340" i="1"/>
  <c r="DN629" i="1"/>
  <c r="DD356" i="1"/>
  <c r="DN645" i="1"/>
  <c r="DD372" i="1"/>
  <c r="DN661" i="1"/>
  <c r="DD388" i="1"/>
  <c r="DN681" i="1"/>
  <c r="DN689" i="1"/>
  <c r="DN697" i="1"/>
  <c r="DN416" i="1"/>
  <c r="DN413" i="1"/>
  <c r="DN429" i="1"/>
  <c r="DN464" i="1"/>
  <c r="DN480" i="1"/>
  <c r="DO681" i="1"/>
  <c r="DO765" i="1"/>
  <c r="DO602" i="1"/>
  <c r="DB26" i="1"/>
  <c r="DB30" i="1"/>
  <c r="DB34" i="1"/>
  <c r="DO618" i="1"/>
  <c r="DB42" i="1"/>
  <c r="DB46" i="1"/>
  <c r="DB66" i="1"/>
  <c r="DB110" i="1"/>
  <c r="DO730" i="1"/>
  <c r="DB186" i="1"/>
  <c r="DB218" i="1"/>
  <c r="DB242" i="1"/>
  <c r="DB258" i="1"/>
  <c r="DB266" i="1"/>
  <c r="DB274" i="1"/>
  <c r="DN658" i="1"/>
  <c r="DB286" i="1"/>
  <c r="DB290" i="1"/>
  <c r="DN674" i="1"/>
  <c r="DB298" i="1"/>
  <c r="DB302" i="1"/>
  <c r="DN705" i="1"/>
  <c r="DN709" i="1"/>
  <c r="DB314" i="1"/>
  <c r="DB318" i="1"/>
  <c r="DN404" i="1"/>
  <c r="DN401" i="1"/>
  <c r="DO617" i="1"/>
  <c r="DO633" i="1"/>
  <c r="DO649" i="1"/>
  <c r="DN465" i="1"/>
  <c r="DN496" i="1"/>
  <c r="DN493" i="1"/>
  <c r="DO717" i="1"/>
  <c r="DO761" i="1"/>
  <c r="DB50" i="1"/>
  <c r="DO634" i="1"/>
  <c r="DB62" i="1"/>
  <c r="DB74" i="1"/>
  <c r="DB82" i="1"/>
  <c r="DB90" i="1"/>
  <c r="DB98" i="1"/>
  <c r="DB106" i="1"/>
  <c r="DO698" i="1"/>
  <c r="DB126" i="1"/>
  <c r="DO714" i="1"/>
  <c r="DB142" i="1"/>
  <c r="DB154" i="1"/>
  <c r="DB162" i="1"/>
  <c r="DB170" i="1"/>
  <c r="DB178" i="1"/>
  <c r="DB190" i="1"/>
  <c r="DO778" i="1"/>
  <c r="DB206" i="1"/>
  <c r="DO794" i="1"/>
  <c r="DB226" i="1"/>
  <c r="DB234" i="1"/>
  <c r="DN626" i="1"/>
  <c r="DB254" i="1"/>
  <c r="DB270" i="1"/>
  <c r="DK366" i="1"/>
  <c r="DN406" i="1"/>
  <c r="DN422" i="1"/>
  <c r="DM230" i="1"/>
  <c r="DM232" i="1"/>
  <c r="DM240" i="1"/>
  <c r="DM248" i="1"/>
  <c r="DM256" i="1"/>
  <c r="DM308" i="1"/>
  <c r="DM316" i="1"/>
  <c r="DM324" i="1"/>
  <c r="DM332" i="1"/>
  <c r="DM340" i="1"/>
  <c r="DM348" i="1"/>
  <c r="DM356" i="1"/>
  <c r="DM364" i="1"/>
  <c r="DM400" i="1"/>
  <c r="DM408" i="1"/>
  <c r="DM440" i="1"/>
  <c r="DM448" i="1"/>
  <c r="DM456" i="1"/>
  <c r="DM476" i="1"/>
  <c r="DM484" i="1"/>
  <c r="DM492" i="1"/>
  <c r="DB322" i="1"/>
  <c r="DN714" i="1"/>
  <c r="DN412" i="1"/>
  <c r="DO609" i="1"/>
  <c r="DO625" i="1"/>
  <c r="DN441" i="1"/>
  <c r="DO657" i="1"/>
  <c r="DN473" i="1"/>
  <c r="DN489" i="1"/>
  <c r="DO697" i="1"/>
  <c r="DO705" i="1"/>
  <c r="DO713" i="1"/>
  <c r="DO725" i="1"/>
  <c r="DO777" i="1"/>
  <c r="DO785" i="1"/>
  <c r="DO793" i="1"/>
  <c r="DD320" i="1"/>
  <c r="DN609" i="1"/>
  <c r="DN617" i="1"/>
  <c r="DN625" i="1"/>
  <c r="DD352" i="1"/>
  <c r="DN641" i="1"/>
  <c r="DN649" i="1"/>
  <c r="DN657" i="1"/>
  <c r="DD384" i="1"/>
  <c r="DN673" i="1"/>
  <c r="DN677" i="1"/>
  <c r="DN704" i="1"/>
  <c r="DN712" i="1"/>
  <c r="DB58" i="1"/>
  <c r="DO650" i="1"/>
  <c r="DB78" i="1"/>
  <c r="DO666" i="1"/>
  <c r="DB94" i="1"/>
  <c r="DO682" i="1"/>
  <c r="DB114" i="1"/>
  <c r="DB122" i="1"/>
  <c r="DB130" i="1"/>
  <c r="DB138" i="1"/>
  <c r="DB146" i="1"/>
  <c r="DB158" i="1"/>
  <c r="DO746" i="1"/>
  <c r="DB174" i="1"/>
  <c r="DO762" i="1"/>
  <c r="DB194" i="1"/>
  <c r="DB202" i="1"/>
  <c r="DB210" i="1"/>
  <c r="DB222" i="1"/>
  <c r="DN610" i="1"/>
  <c r="DB238" i="1"/>
  <c r="DB250" i="1"/>
  <c r="DN642" i="1"/>
  <c r="DB282" i="1"/>
  <c r="DL416" i="1"/>
  <c r="DA16" i="1"/>
  <c r="DA32" i="1"/>
  <c r="DA48" i="1"/>
  <c r="DA64" i="1"/>
  <c r="DA80" i="1"/>
  <c r="DA96" i="1"/>
  <c r="DD104" i="1"/>
  <c r="DA112" i="1"/>
  <c r="DD120" i="1"/>
  <c r="DA128" i="1"/>
  <c r="DD136" i="1"/>
  <c r="DA144" i="1"/>
  <c r="DD152" i="1"/>
  <c r="DA160" i="1"/>
  <c r="DD168" i="1"/>
  <c r="DA176" i="1"/>
  <c r="DD184" i="1"/>
  <c r="DA192" i="1"/>
  <c r="DD200" i="1"/>
  <c r="DA208" i="1"/>
  <c r="DD216" i="1"/>
  <c r="DA224" i="1"/>
  <c r="DD232" i="1"/>
  <c r="DA240" i="1"/>
  <c r="DD248" i="1"/>
  <c r="DA256" i="1"/>
  <c r="DD264" i="1"/>
  <c r="DA272" i="1"/>
  <c r="DD280" i="1"/>
  <c r="DA288" i="1"/>
  <c r="DD296" i="1"/>
  <c r="DA304" i="1"/>
  <c r="DD312" i="1"/>
  <c r="DF402" i="1"/>
  <c r="DG603" i="1"/>
  <c r="K11" i="1"/>
  <c r="DF410" i="1"/>
  <c r="DG611" i="1"/>
  <c r="DA11" i="1"/>
  <c r="K19" i="1"/>
  <c r="DF418" i="1"/>
  <c r="DG619" i="1"/>
  <c r="DA19" i="1"/>
  <c r="K27" i="1"/>
  <c r="DF426" i="1"/>
  <c r="DG627" i="1"/>
  <c r="DB27" i="1"/>
  <c r="DO607" i="1"/>
  <c r="DA27" i="1"/>
  <c r="K39" i="1"/>
  <c r="DF438" i="1"/>
  <c r="DG639" i="1"/>
  <c r="DB39" i="1"/>
  <c r="DO619" i="1"/>
  <c r="DA39" i="1"/>
  <c r="K47" i="1"/>
  <c r="DF446" i="1"/>
  <c r="DG647" i="1"/>
  <c r="DB47" i="1"/>
  <c r="DO627" i="1"/>
  <c r="DA47" i="1"/>
  <c r="K55" i="1"/>
  <c r="DF454" i="1"/>
  <c r="DG655" i="1"/>
  <c r="DC55" i="1"/>
  <c r="DB55" i="1"/>
  <c r="DO635" i="1"/>
  <c r="DA55" i="1"/>
  <c r="K63" i="1"/>
  <c r="DF462" i="1"/>
  <c r="DG663" i="1"/>
  <c r="DC63" i="1"/>
  <c r="DB63" i="1"/>
  <c r="DO643" i="1"/>
  <c r="DA63" i="1"/>
  <c r="K71" i="1"/>
  <c r="DF470" i="1"/>
  <c r="DG671" i="1"/>
  <c r="DC71" i="1"/>
  <c r="DB71" i="1"/>
  <c r="DO651" i="1"/>
  <c r="DA71" i="1"/>
  <c r="K79" i="1"/>
  <c r="DF478" i="1"/>
  <c r="DG679" i="1"/>
  <c r="DC79" i="1"/>
  <c r="DB79" i="1"/>
  <c r="DO659" i="1"/>
  <c r="DA79" i="1"/>
  <c r="K87" i="1"/>
  <c r="DF486" i="1"/>
  <c r="DG687" i="1"/>
  <c r="DC87" i="1"/>
  <c r="DB87" i="1"/>
  <c r="DO667" i="1"/>
  <c r="DA87" i="1"/>
  <c r="K95" i="1"/>
  <c r="DF494" i="1"/>
  <c r="DG695" i="1"/>
  <c r="DC95" i="1"/>
  <c r="DB95" i="1"/>
  <c r="DO675" i="1"/>
  <c r="DA95" i="1"/>
  <c r="K103" i="1"/>
  <c r="DF502" i="1"/>
  <c r="DG703" i="1"/>
  <c r="DC103" i="1"/>
  <c r="DB103" i="1"/>
  <c r="DO683" i="1"/>
  <c r="DD103" i="1"/>
  <c r="DA103" i="1"/>
  <c r="K107" i="1"/>
  <c r="DF506" i="1"/>
  <c r="DG707" i="1"/>
  <c r="DC107" i="1"/>
  <c r="DB107" i="1"/>
  <c r="DO687" i="1"/>
  <c r="DD107" i="1"/>
  <c r="DA107" i="1"/>
  <c r="K115" i="1"/>
  <c r="DF514" i="1"/>
  <c r="DG715" i="1"/>
  <c r="DC115" i="1"/>
  <c r="DB115" i="1"/>
  <c r="DO695" i="1"/>
  <c r="DD115" i="1"/>
  <c r="DA115" i="1"/>
  <c r="K123" i="1"/>
  <c r="DF522" i="1"/>
  <c r="DG723" i="1"/>
  <c r="DC123" i="1"/>
  <c r="DE322" i="1"/>
  <c r="DB123" i="1"/>
  <c r="DO703" i="1"/>
  <c r="DD123" i="1"/>
  <c r="DA123" i="1"/>
  <c r="K131" i="1"/>
  <c r="DF530" i="1"/>
  <c r="DG731" i="1"/>
  <c r="DC131" i="1"/>
  <c r="DE330" i="1"/>
  <c r="DB131" i="1"/>
  <c r="DO711" i="1"/>
  <c r="DD131" i="1"/>
  <c r="DA131" i="1"/>
  <c r="K139" i="1"/>
  <c r="DF538" i="1"/>
  <c r="DG739" i="1"/>
  <c r="DC139" i="1"/>
  <c r="DE338" i="1"/>
  <c r="DB139" i="1"/>
  <c r="DO719" i="1"/>
  <c r="DD139" i="1"/>
  <c r="DA139" i="1"/>
  <c r="K147" i="1"/>
  <c r="DF546" i="1"/>
  <c r="DG747" i="1"/>
  <c r="DC147" i="1"/>
  <c r="DE346" i="1"/>
  <c r="DB147" i="1"/>
  <c r="DO727" i="1"/>
  <c r="DD147" i="1"/>
  <c r="DA147" i="1"/>
  <c r="K155" i="1"/>
  <c r="DF554" i="1"/>
  <c r="DG755" i="1"/>
  <c r="DC155" i="1"/>
  <c r="DE354" i="1"/>
  <c r="DB155" i="1"/>
  <c r="DO735" i="1"/>
  <c r="DD155" i="1"/>
  <c r="DA155" i="1"/>
  <c r="K163" i="1"/>
  <c r="DF562" i="1"/>
  <c r="DG763" i="1"/>
  <c r="DC163" i="1"/>
  <c r="DE362" i="1"/>
  <c r="DB163" i="1"/>
  <c r="DO743" i="1"/>
  <c r="DD163" i="1"/>
  <c r="DA163" i="1"/>
  <c r="K171" i="1"/>
  <c r="DF570" i="1"/>
  <c r="DG771" i="1"/>
  <c r="DC171" i="1"/>
  <c r="DE370" i="1"/>
  <c r="DB171" i="1"/>
  <c r="DO751" i="1"/>
  <c r="DD171" i="1"/>
  <c r="DA171" i="1"/>
  <c r="K179" i="1"/>
  <c r="DF578" i="1"/>
  <c r="DG779" i="1"/>
  <c r="DC179" i="1"/>
  <c r="DE378" i="1"/>
  <c r="DB179" i="1"/>
  <c r="DO759" i="1"/>
  <c r="DD179" i="1"/>
  <c r="DA179" i="1"/>
  <c r="K187" i="1"/>
  <c r="DF586" i="1"/>
  <c r="DG787" i="1"/>
  <c r="DC187" i="1"/>
  <c r="DE386" i="1"/>
  <c r="DB187" i="1"/>
  <c r="DO767" i="1"/>
  <c r="DD187" i="1"/>
  <c r="DA187" i="1"/>
  <c r="K195" i="1"/>
  <c r="DG795" i="1"/>
  <c r="DC195" i="1"/>
  <c r="DF594" i="1"/>
  <c r="DE394" i="1"/>
  <c r="DB195" i="1"/>
  <c r="DO775" i="1"/>
  <c r="DD195" i="1"/>
  <c r="DA195" i="1"/>
  <c r="K199" i="1"/>
  <c r="DG799" i="1"/>
  <c r="DC199" i="1"/>
  <c r="DF598" i="1"/>
  <c r="DE398" i="1"/>
  <c r="DB199" i="1"/>
  <c r="DO779" i="1"/>
  <c r="DD199" i="1"/>
  <c r="DA199" i="1"/>
  <c r="K207" i="1"/>
  <c r="DC207" i="1"/>
  <c r="DF606" i="1"/>
  <c r="DE406" i="1"/>
  <c r="DE207" i="1"/>
  <c r="DB207" i="1"/>
  <c r="DO787" i="1"/>
  <c r="DD207" i="1"/>
  <c r="DA207" i="1"/>
  <c r="K215" i="1"/>
  <c r="DC215" i="1"/>
  <c r="DF614" i="1"/>
  <c r="DE414" i="1"/>
  <c r="DE215" i="1"/>
  <c r="DB215" i="1"/>
  <c r="DO795" i="1"/>
  <c r="DD215" i="1"/>
  <c r="DA215" i="1"/>
  <c r="K223" i="1"/>
  <c r="DC223" i="1"/>
  <c r="DF622" i="1"/>
  <c r="DE422" i="1"/>
  <c r="DE223" i="1"/>
  <c r="DB223" i="1"/>
  <c r="DD322" i="1"/>
  <c r="DD223" i="1"/>
  <c r="DA223" i="1"/>
  <c r="K231" i="1"/>
  <c r="DC231" i="1"/>
  <c r="DF630" i="1"/>
  <c r="DE430" i="1"/>
  <c r="DE231" i="1"/>
  <c r="DB231" i="1"/>
  <c r="DD330" i="1"/>
  <c r="DD231" i="1"/>
  <c r="DA231" i="1"/>
  <c r="K239" i="1"/>
  <c r="DF638" i="1"/>
  <c r="DE438" i="1"/>
  <c r="DE239" i="1"/>
  <c r="DC239" i="1"/>
  <c r="DB239" i="1"/>
  <c r="DD338" i="1"/>
  <c r="DD239" i="1"/>
  <c r="DA239" i="1"/>
  <c r="K247" i="1"/>
  <c r="DF646" i="1"/>
  <c r="DE446" i="1"/>
  <c r="DE247" i="1"/>
  <c r="DC247" i="1"/>
  <c r="DB247" i="1"/>
  <c r="DD346" i="1"/>
  <c r="DD247" i="1"/>
  <c r="DA247" i="1"/>
  <c r="K255" i="1"/>
  <c r="DF654" i="1"/>
  <c r="DE454" i="1"/>
  <c r="DE255" i="1"/>
  <c r="DC255" i="1"/>
  <c r="DB255" i="1"/>
  <c r="DD354" i="1"/>
  <c r="DD255" i="1"/>
  <c r="DA255" i="1"/>
  <c r="K263" i="1"/>
  <c r="DF662" i="1"/>
  <c r="DE462" i="1"/>
  <c r="DE263" i="1"/>
  <c r="DC263" i="1"/>
  <c r="DB263" i="1"/>
  <c r="DD362" i="1"/>
  <c r="DD263" i="1"/>
  <c r="DA263" i="1"/>
  <c r="K267" i="1"/>
  <c r="DF666" i="1"/>
  <c r="DE466" i="1"/>
  <c r="DE267" i="1"/>
  <c r="DC267" i="1"/>
  <c r="DB267" i="1"/>
  <c r="DD366" i="1"/>
  <c r="DD267" i="1"/>
  <c r="DA267" i="1"/>
  <c r="K275" i="1"/>
  <c r="DF674" i="1"/>
  <c r="DE474" i="1"/>
  <c r="DE275" i="1"/>
  <c r="DC275" i="1"/>
  <c r="DC324" i="1"/>
  <c r="DB275" i="1"/>
  <c r="DD374" i="1"/>
  <c r="DD275" i="1"/>
  <c r="DA275" i="1"/>
  <c r="K283" i="1"/>
  <c r="DF682" i="1"/>
  <c r="DE482" i="1"/>
  <c r="DE283" i="1"/>
  <c r="DC283" i="1"/>
  <c r="DC332" i="1"/>
  <c r="DB283" i="1"/>
  <c r="DD382" i="1"/>
  <c r="DD283" i="1"/>
  <c r="DA283" i="1"/>
  <c r="K291" i="1"/>
  <c r="DF690" i="1"/>
  <c r="DE490" i="1"/>
  <c r="DE291" i="1"/>
  <c r="DC291" i="1"/>
  <c r="DC340" i="1"/>
  <c r="DB291" i="1"/>
  <c r="DD390" i="1"/>
  <c r="DD291" i="1"/>
  <c r="DA291" i="1"/>
  <c r="K299" i="1"/>
  <c r="DF698" i="1"/>
  <c r="DE498" i="1"/>
  <c r="DE299" i="1"/>
  <c r="DC299" i="1"/>
  <c r="DC348" i="1"/>
  <c r="DB299" i="1"/>
  <c r="DD398" i="1"/>
  <c r="DD299" i="1"/>
  <c r="DA299" i="1"/>
  <c r="K307" i="1"/>
  <c r="DF706" i="1"/>
  <c r="DE506" i="1"/>
  <c r="DE307" i="1"/>
  <c r="DC307" i="1"/>
  <c r="DC356" i="1"/>
  <c r="DB307" i="1"/>
  <c r="DD406" i="1"/>
  <c r="DD307" i="1"/>
  <c r="DA307" i="1"/>
  <c r="K311" i="1"/>
  <c r="DF710" i="1"/>
  <c r="DE510" i="1"/>
  <c r="DE311" i="1"/>
  <c r="DC311" i="1"/>
  <c r="DC360" i="1"/>
  <c r="DB311" i="1"/>
  <c r="DD410" i="1"/>
  <c r="DD311" i="1"/>
  <c r="DA311" i="1"/>
  <c r="K319" i="1"/>
  <c r="CA338" i="1" s="1"/>
  <c r="K320" i="1"/>
  <c r="CA339" i="1" s="1"/>
  <c r="DF718" i="1"/>
  <c r="DE518" i="1"/>
  <c r="DE319" i="1"/>
  <c r="DC319" i="1"/>
  <c r="DC368" i="1"/>
  <c r="DB319" i="1"/>
  <c r="DD418" i="1"/>
  <c r="DD319" i="1"/>
  <c r="DA319" i="1"/>
  <c r="DM500" i="1"/>
  <c r="DM472" i="1"/>
  <c r="DM464" i="1"/>
  <c r="DM436" i="1"/>
  <c r="DM428" i="1"/>
  <c r="DM420" i="1"/>
  <c r="DM412" i="1"/>
  <c r="DM392" i="1"/>
  <c r="DM384" i="1"/>
  <c r="DM376" i="1"/>
  <c r="DM368" i="1"/>
  <c r="DM300" i="1"/>
  <c r="DM292" i="1"/>
  <c r="DM284" i="1"/>
  <c r="DM276" i="1"/>
  <c r="DM268" i="1"/>
  <c r="DM260" i="1"/>
  <c r="DM224" i="1"/>
  <c r="DM216" i="1"/>
  <c r="DM208" i="1"/>
  <c r="DN506" i="1"/>
  <c r="DN502" i="1"/>
  <c r="DN494" i="1"/>
  <c r="DN486" i="1"/>
  <c r="DN478" i="1"/>
  <c r="DN470" i="1"/>
  <c r="DN462" i="1"/>
  <c r="DN454" i="1"/>
  <c r="DN446" i="1"/>
  <c r="DN438" i="1"/>
  <c r="DN430" i="1"/>
  <c r="DN410" i="1"/>
  <c r="DM516" i="1"/>
  <c r="DM512" i="1"/>
  <c r="DM508" i="1"/>
  <c r="DN718" i="1"/>
  <c r="DN710" i="1"/>
  <c r="DN706" i="1"/>
  <c r="DN702" i="1"/>
  <c r="DN698" i="1"/>
  <c r="DN694" i="1"/>
  <c r="DN690" i="1"/>
  <c r="DN686" i="1"/>
  <c r="DN682" i="1"/>
  <c r="DN678" i="1"/>
  <c r="DN670" i="1"/>
  <c r="DN666" i="1"/>
  <c r="DN662" i="1"/>
  <c r="DN654" i="1"/>
  <c r="DN650" i="1"/>
  <c r="DN646" i="1"/>
  <c r="DN638" i="1"/>
  <c r="DN634" i="1"/>
  <c r="DN630" i="1"/>
  <c r="DN622" i="1"/>
  <c r="DN618" i="1"/>
  <c r="DN614" i="1"/>
  <c r="DN606" i="1"/>
  <c r="DN602" i="1"/>
  <c r="DN598" i="1"/>
  <c r="DN594" i="1"/>
  <c r="DN590" i="1"/>
  <c r="DN586" i="1"/>
  <c r="DN582" i="1"/>
  <c r="DN575" i="1"/>
  <c r="DN567" i="1"/>
  <c r="DN559" i="1"/>
  <c r="DN551" i="1"/>
  <c r="DN543" i="1"/>
  <c r="DN535" i="1"/>
  <c r="DN527" i="1"/>
  <c r="DN519" i="1"/>
  <c r="DN511" i="1"/>
  <c r="DO797" i="1"/>
  <c r="DO789" i="1"/>
  <c r="DO701" i="1"/>
  <c r="DO693" i="1"/>
  <c r="DO685" i="1"/>
  <c r="DO677" i="1"/>
  <c r="DO669" i="1"/>
  <c r="DO661" i="1"/>
  <c r="DO653" i="1"/>
  <c r="DO645" i="1"/>
  <c r="DO637" i="1"/>
  <c r="DO629" i="1"/>
  <c r="DO621" i="1"/>
  <c r="DO613" i="1"/>
  <c r="DO605" i="1"/>
  <c r="DA320" i="1"/>
  <c r="DB338" i="1"/>
  <c r="DB306" i="1"/>
  <c r="DD408" i="1"/>
  <c r="DD392" i="1"/>
  <c r="DD376" i="1"/>
  <c r="DD360" i="1"/>
  <c r="DD344" i="1"/>
  <c r="DD328" i="1"/>
  <c r="K15" i="1"/>
  <c r="DF414" i="1"/>
  <c r="DG615" i="1"/>
  <c r="DA15" i="1"/>
  <c r="K23" i="1"/>
  <c r="DF422" i="1"/>
  <c r="DG623" i="1"/>
  <c r="DB23" i="1"/>
  <c r="DO603" i="1"/>
  <c r="DA23" i="1"/>
  <c r="K35" i="1"/>
  <c r="DF434" i="1"/>
  <c r="DG635" i="1"/>
  <c r="DB35" i="1"/>
  <c r="DO615" i="1"/>
  <c r="DA35" i="1"/>
  <c r="K43" i="1"/>
  <c r="DF442" i="1"/>
  <c r="DG643" i="1"/>
  <c r="DB43" i="1"/>
  <c r="DO623" i="1"/>
  <c r="DA43" i="1"/>
  <c r="K51" i="1"/>
  <c r="DF450" i="1"/>
  <c r="DG651" i="1"/>
  <c r="DB51" i="1"/>
  <c r="DC51" i="1"/>
  <c r="DO631" i="1"/>
  <c r="DA51" i="1"/>
  <c r="K59" i="1"/>
  <c r="DF458" i="1"/>
  <c r="DG659" i="1"/>
  <c r="DC59" i="1"/>
  <c r="DB59" i="1"/>
  <c r="DO639" i="1"/>
  <c r="DA59" i="1"/>
  <c r="K67" i="1"/>
  <c r="DF466" i="1"/>
  <c r="DG667" i="1"/>
  <c r="DC67" i="1"/>
  <c r="DB67" i="1"/>
  <c r="DO647" i="1"/>
  <c r="DA67" i="1"/>
  <c r="K75" i="1"/>
  <c r="DF474" i="1"/>
  <c r="DG675" i="1"/>
  <c r="DC75" i="1"/>
  <c r="DB75" i="1"/>
  <c r="DO655" i="1"/>
  <c r="DA75" i="1"/>
  <c r="K83" i="1"/>
  <c r="DF482" i="1"/>
  <c r="DG683" i="1"/>
  <c r="DC83" i="1"/>
  <c r="DB83" i="1"/>
  <c r="DO663" i="1"/>
  <c r="DA83" i="1"/>
  <c r="K91" i="1"/>
  <c r="DF490" i="1"/>
  <c r="DG691" i="1"/>
  <c r="DC91" i="1"/>
  <c r="DB91" i="1"/>
  <c r="DO671" i="1"/>
  <c r="DA91" i="1"/>
  <c r="K99" i="1"/>
  <c r="DF498" i="1"/>
  <c r="DG699" i="1"/>
  <c r="DC99" i="1"/>
  <c r="DB99" i="1"/>
  <c r="DO679" i="1"/>
  <c r="DA99" i="1"/>
  <c r="K111" i="1"/>
  <c r="DF510" i="1"/>
  <c r="DG711" i="1"/>
  <c r="DC111" i="1"/>
  <c r="DB111" i="1"/>
  <c r="DO691" i="1"/>
  <c r="DD111" i="1"/>
  <c r="DA111" i="1"/>
  <c r="K119" i="1"/>
  <c r="DF518" i="1"/>
  <c r="DG719" i="1"/>
  <c r="DC119" i="1"/>
  <c r="DB119" i="1"/>
  <c r="DO699" i="1"/>
  <c r="DD119" i="1"/>
  <c r="DA119" i="1"/>
  <c r="K127" i="1"/>
  <c r="DF526" i="1"/>
  <c r="DG727" i="1"/>
  <c r="DC127" i="1"/>
  <c r="DE326" i="1"/>
  <c r="DB127" i="1"/>
  <c r="DO707" i="1"/>
  <c r="DD127" i="1"/>
  <c r="DA127" i="1"/>
  <c r="K135" i="1"/>
  <c r="DF534" i="1"/>
  <c r="DG735" i="1"/>
  <c r="DC135" i="1"/>
  <c r="DE334" i="1"/>
  <c r="DB135" i="1"/>
  <c r="DO715" i="1"/>
  <c r="DD135" i="1"/>
  <c r="DA135" i="1"/>
  <c r="K143" i="1"/>
  <c r="DF542" i="1"/>
  <c r="DG743" i="1"/>
  <c r="DC143" i="1"/>
  <c r="DE342" i="1"/>
  <c r="DB143" i="1"/>
  <c r="DO723" i="1"/>
  <c r="DD143" i="1"/>
  <c r="DA143" i="1"/>
  <c r="K151" i="1"/>
  <c r="DF550" i="1"/>
  <c r="DG751" i="1"/>
  <c r="DC151" i="1"/>
  <c r="DE350" i="1"/>
  <c r="DB151" i="1"/>
  <c r="DO731" i="1"/>
  <c r="DD151" i="1"/>
  <c r="DA151" i="1"/>
  <c r="K159" i="1"/>
  <c r="DF558" i="1"/>
  <c r="DG759" i="1"/>
  <c r="DC159" i="1"/>
  <c r="DE358" i="1"/>
  <c r="DB159" i="1"/>
  <c r="DO739" i="1"/>
  <c r="DD159" i="1"/>
  <c r="DA159" i="1"/>
  <c r="K167" i="1"/>
  <c r="DF566" i="1"/>
  <c r="DG767" i="1"/>
  <c r="DC167" i="1"/>
  <c r="DE366" i="1"/>
  <c r="DB167" i="1"/>
  <c r="DO747" i="1"/>
  <c r="DD167" i="1"/>
  <c r="DA167" i="1"/>
  <c r="K175" i="1"/>
  <c r="DF574" i="1"/>
  <c r="DG775" i="1"/>
  <c r="DC175" i="1"/>
  <c r="DE374" i="1"/>
  <c r="DB175" i="1"/>
  <c r="DO755" i="1"/>
  <c r="DD175" i="1"/>
  <c r="DA175" i="1"/>
  <c r="K183" i="1"/>
  <c r="DF582" i="1"/>
  <c r="DG783" i="1"/>
  <c r="DC183" i="1"/>
  <c r="DE382" i="1"/>
  <c r="DB183" i="1"/>
  <c r="DO763" i="1"/>
  <c r="DD183" i="1"/>
  <c r="DA183" i="1"/>
  <c r="K191" i="1"/>
  <c r="DG791" i="1"/>
  <c r="DC191" i="1"/>
  <c r="DF590" i="1"/>
  <c r="DE390" i="1"/>
  <c r="DB191" i="1"/>
  <c r="DO771" i="1"/>
  <c r="DD191" i="1"/>
  <c r="DA191" i="1"/>
  <c r="K203" i="1"/>
  <c r="DC203" i="1"/>
  <c r="DF602" i="1"/>
  <c r="DE402" i="1"/>
  <c r="DE203" i="1"/>
  <c r="DB203" i="1"/>
  <c r="DO783" i="1"/>
  <c r="DD203" i="1"/>
  <c r="DA203" i="1"/>
  <c r="K211" i="1"/>
  <c r="DC211" i="1"/>
  <c r="DF610" i="1"/>
  <c r="DE410" i="1"/>
  <c r="DE211" i="1"/>
  <c r="DB211" i="1"/>
  <c r="DO791" i="1"/>
  <c r="DD211" i="1"/>
  <c r="DA211" i="1"/>
  <c r="K219" i="1"/>
  <c r="DC219" i="1"/>
  <c r="DF618" i="1"/>
  <c r="DE418" i="1"/>
  <c r="DE219" i="1"/>
  <c r="DB219" i="1"/>
  <c r="DO799" i="1"/>
  <c r="DD219" i="1"/>
  <c r="DA219" i="1"/>
  <c r="K227" i="1"/>
  <c r="DC227" i="1"/>
  <c r="DF626" i="1"/>
  <c r="DE426" i="1"/>
  <c r="DE227" i="1"/>
  <c r="DB227" i="1"/>
  <c r="DD326" i="1"/>
  <c r="DD227" i="1"/>
  <c r="DA227" i="1"/>
  <c r="K235" i="1"/>
  <c r="DF634" i="1"/>
  <c r="DE434" i="1"/>
  <c r="DE235" i="1"/>
  <c r="DC235" i="1"/>
  <c r="DB235" i="1"/>
  <c r="DD334" i="1"/>
  <c r="DD235" i="1"/>
  <c r="DA235" i="1"/>
  <c r="K243" i="1"/>
  <c r="DF642" i="1"/>
  <c r="DE442" i="1"/>
  <c r="DE243" i="1"/>
  <c r="DC243" i="1"/>
  <c r="DB243" i="1"/>
  <c r="DD342" i="1"/>
  <c r="DD243" i="1"/>
  <c r="DA243" i="1"/>
  <c r="K251" i="1"/>
  <c r="DF650" i="1"/>
  <c r="DE450" i="1"/>
  <c r="DE251" i="1"/>
  <c r="DC251" i="1"/>
  <c r="DB251" i="1"/>
  <c r="DD350" i="1"/>
  <c r="DD251" i="1"/>
  <c r="DA251" i="1"/>
  <c r="K259" i="1"/>
  <c r="DF658" i="1"/>
  <c r="DE458" i="1"/>
  <c r="DE259" i="1"/>
  <c r="DC259" i="1"/>
  <c r="DB259" i="1"/>
  <c r="DD358" i="1"/>
  <c r="DD259" i="1"/>
  <c r="DA259" i="1"/>
  <c r="K271" i="1"/>
  <c r="DF670" i="1"/>
  <c r="DE470" i="1"/>
  <c r="DE271" i="1"/>
  <c r="DC271" i="1"/>
  <c r="DC320" i="1"/>
  <c r="DB271" i="1"/>
  <c r="DD370" i="1"/>
  <c r="DD271" i="1"/>
  <c r="DA271" i="1"/>
  <c r="K279" i="1"/>
  <c r="DF678" i="1"/>
  <c r="DE478" i="1"/>
  <c r="DE279" i="1"/>
  <c r="DC279" i="1"/>
  <c r="DC328" i="1"/>
  <c r="DB279" i="1"/>
  <c r="DD378" i="1"/>
  <c r="DD279" i="1"/>
  <c r="DA279" i="1"/>
  <c r="K287" i="1"/>
  <c r="DF686" i="1"/>
  <c r="DE486" i="1"/>
  <c r="DE287" i="1"/>
  <c r="DC287" i="1"/>
  <c r="DC336" i="1"/>
  <c r="DB287" i="1"/>
  <c r="DD386" i="1"/>
  <c r="DD287" i="1"/>
  <c r="DA287" i="1"/>
  <c r="K295" i="1"/>
  <c r="DF694" i="1"/>
  <c r="DE494" i="1"/>
  <c r="DE295" i="1"/>
  <c r="DC295" i="1"/>
  <c r="DC344" i="1"/>
  <c r="DB295" i="1"/>
  <c r="DD394" i="1"/>
  <c r="DD295" i="1"/>
  <c r="DA295" i="1"/>
  <c r="K303" i="1"/>
  <c r="DF702" i="1"/>
  <c r="DE502" i="1"/>
  <c r="DE303" i="1"/>
  <c r="DC303" i="1"/>
  <c r="DC352" i="1"/>
  <c r="DB303" i="1"/>
  <c r="DD402" i="1"/>
  <c r="DD303" i="1"/>
  <c r="DA303" i="1"/>
  <c r="K315" i="1"/>
  <c r="DF714" i="1"/>
  <c r="DE514" i="1"/>
  <c r="DE315" i="1"/>
  <c r="DC315" i="1"/>
  <c r="DC364" i="1"/>
  <c r="DB315" i="1"/>
  <c r="DD414" i="1"/>
  <c r="DD315" i="1"/>
  <c r="DA315" i="1"/>
  <c r="DM504" i="1"/>
  <c r="DM496" i="1"/>
  <c r="DM488" i="1"/>
  <c r="DM480" i="1"/>
  <c r="DM468" i="1"/>
  <c r="DM460" i="1"/>
  <c r="DM452" i="1"/>
  <c r="DM444" i="1"/>
  <c r="DM432" i="1"/>
  <c r="DM424" i="1"/>
  <c r="DM416" i="1"/>
  <c r="DM404" i="1"/>
  <c r="DM396" i="1"/>
  <c r="DM388" i="1"/>
  <c r="DM380" i="1"/>
  <c r="DM372" i="1"/>
  <c r="DM360" i="1"/>
  <c r="DM352" i="1"/>
  <c r="DM344" i="1"/>
  <c r="DM336" i="1"/>
  <c r="DM328" i="1"/>
  <c r="DM320" i="1"/>
  <c r="DM312" i="1"/>
  <c r="DM304" i="1"/>
  <c r="DM296" i="1"/>
  <c r="DM288" i="1"/>
  <c r="DM280" i="1"/>
  <c r="DM272" i="1"/>
  <c r="DM264" i="1"/>
  <c r="DM252" i="1"/>
  <c r="DM244" i="1"/>
  <c r="DM236" i="1"/>
  <c r="DM228" i="1"/>
  <c r="DM220" i="1"/>
  <c r="DM212" i="1"/>
  <c r="DM204" i="1"/>
  <c r="DN498" i="1"/>
  <c r="DN490" i="1"/>
  <c r="DN482" i="1"/>
  <c r="DN474" i="1"/>
  <c r="DN466" i="1"/>
  <c r="DN458" i="1"/>
  <c r="DN450" i="1"/>
  <c r="DN442" i="1"/>
  <c r="DN434" i="1"/>
  <c r="DN426" i="1"/>
  <c r="DN418" i="1"/>
  <c r="DN414" i="1"/>
  <c r="DN402" i="1"/>
  <c r="DJ336" i="1"/>
  <c r="DI328" i="1"/>
  <c r="DK155" i="1"/>
  <c r="DL102" i="1"/>
  <c r="DF403" i="1"/>
  <c r="DG604" i="1"/>
  <c r="K8" i="1"/>
  <c r="DF407" i="1"/>
  <c r="DG608" i="1"/>
  <c r="K12" i="1"/>
  <c r="DF411" i="1"/>
  <c r="DG612" i="1"/>
  <c r="K16" i="1"/>
  <c r="DF415" i="1"/>
  <c r="DG616" i="1"/>
  <c r="K20" i="1"/>
  <c r="DF419" i="1"/>
  <c r="DG620" i="1"/>
  <c r="K24" i="1"/>
  <c r="DF423" i="1"/>
  <c r="DG624" i="1"/>
  <c r="DB24" i="1"/>
  <c r="DO604" i="1"/>
  <c r="K28" i="1"/>
  <c r="DF427" i="1"/>
  <c r="DG628" i="1"/>
  <c r="DB28" i="1"/>
  <c r="DO608" i="1"/>
  <c r="K32" i="1"/>
  <c r="DF431" i="1"/>
  <c r="DG632" i="1"/>
  <c r="DB32" i="1"/>
  <c r="DO612" i="1"/>
  <c r="K36" i="1"/>
  <c r="DF435" i="1"/>
  <c r="DG636" i="1"/>
  <c r="DB36" i="1"/>
  <c r="DO616" i="1"/>
  <c r="K40" i="1"/>
  <c r="DF439" i="1"/>
  <c r="DG640" i="1"/>
  <c r="DB40" i="1"/>
  <c r="DO620" i="1"/>
  <c r="K44" i="1"/>
  <c r="DF443" i="1"/>
  <c r="DG644" i="1"/>
  <c r="DB44" i="1"/>
  <c r="DO624" i="1"/>
  <c r="K48" i="1"/>
  <c r="DF447" i="1"/>
  <c r="DG648" i="1"/>
  <c r="DB48" i="1"/>
  <c r="DO628" i="1"/>
  <c r="K52" i="1"/>
  <c r="DF451" i="1"/>
  <c r="DG652" i="1"/>
  <c r="DC52" i="1"/>
  <c r="DB52" i="1"/>
  <c r="DO632" i="1"/>
  <c r="K56" i="1"/>
  <c r="DF455" i="1"/>
  <c r="DG656" i="1"/>
  <c r="DC56" i="1"/>
  <c r="DB56" i="1"/>
  <c r="DO636" i="1"/>
  <c r="K60" i="1"/>
  <c r="DF459" i="1"/>
  <c r="DG660" i="1"/>
  <c r="DC60" i="1"/>
  <c r="DB60" i="1"/>
  <c r="DO640" i="1"/>
  <c r="K64" i="1"/>
  <c r="DF463" i="1"/>
  <c r="DG664" i="1"/>
  <c r="DC64" i="1"/>
  <c r="DB64" i="1"/>
  <c r="DO644" i="1"/>
  <c r="K68" i="1"/>
  <c r="DF467" i="1"/>
  <c r="DG668" i="1"/>
  <c r="DC68" i="1"/>
  <c r="DB68" i="1"/>
  <c r="DO648" i="1"/>
  <c r="K72" i="1"/>
  <c r="DF471" i="1"/>
  <c r="DG672" i="1"/>
  <c r="DC72" i="1"/>
  <c r="DB72" i="1"/>
  <c r="DO652" i="1"/>
  <c r="K76" i="1"/>
  <c r="DF475" i="1"/>
  <c r="DG676" i="1"/>
  <c r="DC76" i="1"/>
  <c r="DB76" i="1"/>
  <c r="DO656" i="1"/>
  <c r="K80" i="1"/>
  <c r="DF479" i="1"/>
  <c r="DG680" i="1"/>
  <c r="DC80" i="1"/>
  <c r="DB80" i="1"/>
  <c r="DO660" i="1"/>
  <c r="K84" i="1"/>
  <c r="DF483" i="1"/>
  <c r="DG684" i="1"/>
  <c r="DC84" i="1"/>
  <c r="DB84" i="1"/>
  <c r="DO664" i="1"/>
  <c r="K88" i="1"/>
  <c r="DF487" i="1"/>
  <c r="DG688" i="1"/>
  <c r="DC88" i="1"/>
  <c r="DB88" i="1"/>
  <c r="DO668" i="1"/>
  <c r="K92" i="1"/>
  <c r="DF491" i="1"/>
  <c r="DG692" i="1"/>
  <c r="DC92" i="1"/>
  <c r="DB92" i="1"/>
  <c r="DO672" i="1"/>
  <c r="K96" i="1"/>
  <c r="DF495" i="1"/>
  <c r="DG696" i="1"/>
  <c r="DC96" i="1"/>
  <c r="DB96" i="1"/>
  <c r="DO676" i="1"/>
  <c r="K100" i="1"/>
  <c r="DF499" i="1"/>
  <c r="DG700" i="1"/>
  <c r="DC100" i="1"/>
  <c r="DB100" i="1"/>
  <c r="DO680" i="1"/>
  <c r="K104" i="1"/>
  <c r="DF503" i="1"/>
  <c r="DG704" i="1"/>
  <c r="DC104" i="1"/>
  <c r="DB104" i="1"/>
  <c r="DO684" i="1"/>
  <c r="K108" i="1"/>
  <c r="DF507" i="1"/>
  <c r="DG708" i="1"/>
  <c r="DC108" i="1"/>
  <c r="DB108" i="1"/>
  <c r="DO688" i="1"/>
  <c r="K112" i="1"/>
  <c r="DF511" i="1"/>
  <c r="DG712" i="1"/>
  <c r="DC112" i="1"/>
  <c r="DB112" i="1"/>
  <c r="DO692" i="1"/>
  <c r="K116" i="1"/>
  <c r="DF515" i="1"/>
  <c r="DG716" i="1"/>
  <c r="DC116" i="1"/>
  <c r="DB116" i="1"/>
  <c r="DO696" i="1"/>
  <c r="K120" i="1"/>
  <c r="DF519" i="1"/>
  <c r="DG720" i="1"/>
  <c r="DC120" i="1"/>
  <c r="DB120" i="1"/>
  <c r="DO700" i="1"/>
  <c r="K124" i="1"/>
  <c r="DF523" i="1"/>
  <c r="DG724" i="1"/>
  <c r="DC124" i="1"/>
  <c r="DE323" i="1"/>
  <c r="DB124" i="1"/>
  <c r="DO704" i="1"/>
  <c r="K128" i="1"/>
  <c r="DF527" i="1"/>
  <c r="DG728" i="1"/>
  <c r="DC128" i="1"/>
  <c r="DE327" i="1"/>
  <c r="DB128" i="1"/>
  <c r="DO708" i="1"/>
  <c r="K132" i="1"/>
  <c r="DF531" i="1"/>
  <c r="DG732" i="1"/>
  <c r="DC132" i="1"/>
  <c r="DE331" i="1"/>
  <c r="DB132" i="1"/>
  <c r="DO712" i="1"/>
  <c r="K136" i="1"/>
  <c r="DF535" i="1"/>
  <c r="DG736" i="1"/>
  <c r="DC136" i="1"/>
  <c r="DE335" i="1"/>
  <c r="DB136" i="1"/>
  <c r="DO716" i="1"/>
  <c r="K140" i="1"/>
  <c r="DF539" i="1"/>
  <c r="DG740" i="1"/>
  <c r="DC140" i="1"/>
  <c r="DE339" i="1"/>
  <c r="DB140" i="1"/>
  <c r="DO720" i="1"/>
  <c r="K144" i="1"/>
  <c r="DF543" i="1"/>
  <c r="DG744" i="1"/>
  <c r="DC144" i="1"/>
  <c r="DE343" i="1"/>
  <c r="DB144" i="1"/>
  <c r="DO724" i="1"/>
  <c r="K148" i="1"/>
  <c r="DF547" i="1"/>
  <c r="DG748" i="1"/>
  <c r="DC148" i="1"/>
  <c r="DE347" i="1"/>
  <c r="DB148" i="1"/>
  <c r="DO728" i="1"/>
  <c r="K152" i="1"/>
  <c r="DF551" i="1"/>
  <c r="DG752" i="1"/>
  <c r="DC152" i="1"/>
  <c r="DE351" i="1"/>
  <c r="DB152" i="1"/>
  <c r="DO732" i="1"/>
  <c r="K156" i="1"/>
  <c r="DF555" i="1"/>
  <c r="DG756" i="1"/>
  <c r="DC156" i="1"/>
  <c r="DE355" i="1"/>
  <c r="DB156" i="1"/>
  <c r="DO736" i="1"/>
  <c r="K160" i="1"/>
  <c r="DF559" i="1"/>
  <c r="DG760" i="1"/>
  <c r="DC160" i="1"/>
  <c r="DE359" i="1"/>
  <c r="DB160" i="1"/>
  <c r="DO740" i="1"/>
  <c r="K164" i="1"/>
  <c r="DF563" i="1"/>
  <c r="DG764" i="1"/>
  <c r="DC164" i="1"/>
  <c r="DE363" i="1"/>
  <c r="DB164" i="1"/>
  <c r="DO744" i="1"/>
  <c r="K168" i="1"/>
  <c r="DF567" i="1"/>
  <c r="DG768" i="1"/>
  <c r="DC168" i="1"/>
  <c r="DE367" i="1"/>
  <c r="DB168" i="1"/>
  <c r="DO748" i="1"/>
  <c r="K172" i="1"/>
  <c r="DF571" i="1"/>
  <c r="DG772" i="1"/>
  <c r="DC172" i="1"/>
  <c r="DE371" i="1"/>
  <c r="DB172" i="1"/>
  <c r="DO752" i="1"/>
  <c r="K176" i="1"/>
  <c r="DF575" i="1"/>
  <c r="DG776" i="1"/>
  <c r="DC176" i="1"/>
  <c r="DE375" i="1"/>
  <c r="DB176" i="1"/>
  <c r="DO756" i="1"/>
  <c r="K180" i="1"/>
  <c r="DF579" i="1"/>
  <c r="DG780" i="1"/>
  <c r="DC180" i="1"/>
  <c r="DE379" i="1"/>
  <c r="DB180" i="1"/>
  <c r="DO760" i="1"/>
  <c r="K184" i="1"/>
  <c r="DF583" i="1"/>
  <c r="DG784" i="1"/>
  <c r="DC184" i="1"/>
  <c r="DE383" i="1"/>
  <c r="DB184" i="1"/>
  <c r="DO764" i="1"/>
  <c r="K188" i="1"/>
  <c r="DF587" i="1"/>
  <c r="DG788" i="1"/>
  <c r="DC188" i="1"/>
  <c r="DE387" i="1"/>
  <c r="DB188" i="1"/>
  <c r="DO768" i="1"/>
  <c r="K192" i="1"/>
  <c r="DG792" i="1"/>
  <c r="DC192" i="1"/>
  <c r="DF591" i="1"/>
  <c r="DE391" i="1"/>
  <c r="DB192" i="1"/>
  <c r="DO772" i="1"/>
  <c r="K196" i="1"/>
  <c r="DG796" i="1"/>
  <c r="DC196" i="1"/>
  <c r="DF595" i="1"/>
  <c r="DE395" i="1"/>
  <c r="DB196" i="1"/>
  <c r="DO776" i="1"/>
  <c r="K200" i="1"/>
  <c r="DG800" i="1"/>
  <c r="DS8" i="1" s="1"/>
  <c r="DV8" i="1" s="1"/>
  <c r="DC200" i="1"/>
  <c r="DF599" i="1"/>
  <c r="DE399" i="1"/>
  <c r="DB200" i="1"/>
  <c r="DO780" i="1"/>
  <c r="K204" i="1"/>
  <c r="DC204" i="1"/>
  <c r="DF603" i="1"/>
  <c r="DE403" i="1"/>
  <c r="DE204" i="1"/>
  <c r="DB204" i="1"/>
  <c r="DO784" i="1"/>
  <c r="K208" i="1"/>
  <c r="DC208" i="1"/>
  <c r="DF607" i="1"/>
  <c r="DE407" i="1"/>
  <c r="DE208" i="1"/>
  <c r="DB208" i="1"/>
  <c r="DO788" i="1"/>
  <c r="K212" i="1"/>
  <c r="DC212" i="1"/>
  <c r="DF611" i="1"/>
  <c r="DE411" i="1"/>
  <c r="DE212" i="1"/>
  <c r="DB212" i="1"/>
  <c r="DO792" i="1"/>
  <c r="K216" i="1"/>
  <c r="DC216" i="1"/>
  <c r="DF615" i="1"/>
  <c r="DE415" i="1"/>
  <c r="DE216" i="1"/>
  <c r="DB216" i="1"/>
  <c r="DO796" i="1"/>
  <c r="K220" i="1"/>
  <c r="DO800" i="1"/>
  <c r="DT8" i="1" s="1"/>
  <c r="DC220" i="1"/>
  <c r="DF619" i="1"/>
  <c r="DE419" i="1"/>
  <c r="DE220" i="1"/>
  <c r="DB220" i="1"/>
  <c r="K224" i="1"/>
  <c r="DC224" i="1"/>
  <c r="DF623" i="1"/>
  <c r="DE423" i="1"/>
  <c r="DE224" i="1"/>
  <c r="DB224" i="1"/>
  <c r="DD323" i="1"/>
  <c r="K228" i="1"/>
  <c r="DC228" i="1"/>
  <c r="DF627" i="1"/>
  <c r="DE427" i="1"/>
  <c r="DE228" i="1"/>
  <c r="DB228" i="1"/>
  <c r="DD327" i="1"/>
  <c r="K232" i="1"/>
  <c r="DC232" i="1"/>
  <c r="DF631" i="1"/>
  <c r="DE431" i="1"/>
  <c r="DE232" i="1"/>
  <c r="DB232" i="1"/>
  <c r="DD331" i="1"/>
  <c r="K236" i="1"/>
  <c r="DF635" i="1"/>
  <c r="DE435" i="1"/>
  <c r="DE236" i="1"/>
  <c r="DC236" i="1"/>
  <c r="DB236" i="1"/>
  <c r="DD335" i="1"/>
  <c r="K240" i="1"/>
  <c r="DF639" i="1"/>
  <c r="DE439" i="1"/>
  <c r="DE240" i="1"/>
  <c r="DC240" i="1"/>
  <c r="DB240" i="1"/>
  <c r="DD339" i="1"/>
  <c r="K244" i="1"/>
  <c r="DF643" i="1"/>
  <c r="DE443" i="1"/>
  <c r="DE244" i="1"/>
  <c r="DC244" i="1"/>
  <c r="DB244" i="1"/>
  <c r="DD343" i="1"/>
  <c r="K248" i="1"/>
  <c r="DF647" i="1"/>
  <c r="DE447" i="1"/>
  <c r="DE248" i="1"/>
  <c r="DC248" i="1"/>
  <c r="DB248" i="1"/>
  <c r="DD347" i="1"/>
  <c r="K252" i="1"/>
  <c r="DF651" i="1"/>
  <c r="DE451" i="1"/>
  <c r="DE252" i="1"/>
  <c r="DC252" i="1"/>
  <c r="DB252" i="1"/>
  <c r="DD351" i="1"/>
  <c r="K256" i="1"/>
  <c r="DF655" i="1"/>
  <c r="DE455" i="1"/>
  <c r="DE256" i="1"/>
  <c r="DC256" i="1"/>
  <c r="DB256" i="1"/>
  <c r="DD355" i="1"/>
  <c r="K260" i="1"/>
  <c r="DF659" i="1"/>
  <c r="DE459" i="1"/>
  <c r="DE260" i="1"/>
  <c r="DC260" i="1"/>
  <c r="DB260" i="1"/>
  <c r="DD359" i="1"/>
  <c r="K264" i="1"/>
  <c r="DF663" i="1"/>
  <c r="DE463" i="1"/>
  <c r="DE264" i="1"/>
  <c r="DC264" i="1"/>
  <c r="DB264" i="1"/>
  <c r="DD363" i="1"/>
  <c r="K268" i="1"/>
  <c r="DF667" i="1"/>
  <c r="DE467" i="1"/>
  <c r="DE268" i="1"/>
  <c r="DC268" i="1"/>
  <c r="DB268" i="1"/>
  <c r="DD367" i="1"/>
  <c r="K272" i="1"/>
  <c r="DF671" i="1"/>
  <c r="DE471" i="1"/>
  <c r="DE272" i="1"/>
  <c r="DC272" i="1"/>
  <c r="DC321" i="1"/>
  <c r="DB272" i="1"/>
  <c r="DD371" i="1"/>
  <c r="K276" i="1"/>
  <c r="DF675" i="1"/>
  <c r="DE475" i="1"/>
  <c r="DE276" i="1"/>
  <c r="DC276" i="1"/>
  <c r="DC325" i="1"/>
  <c r="DB276" i="1"/>
  <c r="DD375" i="1"/>
  <c r="K280" i="1"/>
  <c r="DF679" i="1"/>
  <c r="DE479" i="1"/>
  <c r="DE280" i="1"/>
  <c r="DC280" i="1"/>
  <c r="DC329" i="1"/>
  <c r="DB280" i="1"/>
  <c r="DD379" i="1"/>
  <c r="K284" i="1"/>
  <c r="DF683" i="1"/>
  <c r="DE483" i="1"/>
  <c r="DE284" i="1"/>
  <c r="DC284" i="1"/>
  <c r="DC333" i="1"/>
  <c r="DB284" i="1"/>
  <c r="DD383" i="1"/>
  <c r="K288" i="1"/>
  <c r="DF687" i="1"/>
  <c r="DE487" i="1"/>
  <c r="DE288" i="1"/>
  <c r="DC288" i="1"/>
  <c r="DC337" i="1"/>
  <c r="DB288" i="1"/>
  <c r="DD387" i="1"/>
  <c r="K292" i="1"/>
  <c r="DF691" i="1"/>
  <c r="DE491" i="1"/>
  <c r="DE292" i="1"/>
  <c r="DC292" i="1"/>
  <c r="DC341" i="1"/>
  <c r="DB292" i="1"/>
  <c r="DD391" i="1"/>
  <c r="K296" i="1"/>
  <c r="DF695" i="1"/>
  <c r="DE495" i="1"/>
  <c r="DE296" i="1"/>
  <c r="DC296" i="1"/>
  <c r="DC345" i="1"/>
  <c r="DB296" i="1"/>
  <c r="DD395" i="1"/>
  <c r="K300" i="1"/>
  <c r="DF699" i="1"/>
  <c r="DE499" i="1"/>
  <c r="DE300" i="1"/>
  <c r="DC300" i="1"/>
  <c r="DC349" i="1"/>
  <c r="DB300" i="1"/>
  <c r="DD399" i="1"/>
  <c r="K304" i="1"/>
  <c r="DF703" i="1"/>
  <c r="DE503" i="1"/>
  <c r="DE304" i="1"/>
  <c r="DC304" i="1"/>
  <c r="DB323" i="1"/>
  <c r="DC353" i="1"/>
  <c r="DB304" i="1"/>
  <c r="DD403" i="1"/>
  <c r="K308" i="1"/>
  <c r="DF707" i="1"/>
  <c r="DE507" i="1"/>
  <c r="DE308" i="1"/>
  <c r="DC308" i="1"/>
  <c r="DB327" i="1"/>
  <c r="DC357" i="1"/>
  <c r="DB308" i="1"/>
  <c r="DD407" i="1"/>
  <c r="K312" i="1"/>
  <c r="DF711" i="1"/>
  <c r="DE511" i="1"/>
  <c r="DE312" i="1"/>
  <c r="DC312" i="1"/>
  <c r="DB331" i="1"/>
  <c r="DA321" i="1"/>
  <c r="DC361" i="1"/>
  <c r="DB312" i="1"/>
  <c r="DD411" i="1"/>
  <c r="K316" i="1"/>
  <c r="DF715" i="1"/>
  <c r="DE515" i="1"/>
  <c r="DE316" i="1"/>
  <c r="DC316" i="1"/>
  <c r="DB335" i="1"/>
  <c r="DA325" i="1"/>
  <c r="DC365" i="1"/>
  <c r="DB316" i="1"/>
  <c r="DD415" i="1"/>
  <c r="DK51" i="1"/>
  <c r="DM503" i="1"/>
  <c r="DM499" i="1"/>
  <c r="DM495" i="1"/>
  <c r="DM491" i="1"/>
  <c r="DM487" i="1"/>
  <c r="DM483" i="1"/>
  <c r="DM479" i="1"/>
  <c r="DM475" i="1"/>
  <c r="DM471" i="1"/>
  <c r="DM467" i="1"/>
  <c r="DM463" i="1"/>
  <c r="DM459" i="1"/>
  <c r="DM455" i="1"/>
  <c r="DM451" i="1"/>
  <c r="DM447" i="1"/>
  <c r="DM443" i="1"/>
  <c r="DM439" i="1"/>
  <c r="DM435" i="1"/>
  <c r="DM431" i="1"/>
  <c r="DM427" i="1"/>
  <c r="DM423" i="1"/>
  <c r="DM419" i="1"/>
  <c r="DM415" i="1"/>
  <c r="DM411" i="1"/>
  <c r="DM407" i="1"/>
  <c r="DM403" i="1"/>
  <c r="DM399" i="1"/>
  <c r="DM395" i="1"/>
  <c r="DM391" i="1"/>
  <c r="DM387" i="1"/>
  <c r="DM383" i="1"/>
  <c r="DM379" i="1"/>
  <c r="DM375" i="1"/>
  <c r="DM371" i="1"/>
  <c r="DM367" i="1"/>
  <c r="DM363" i="1"/>
  <c r="DM359" i="1"/>
  <c r="DM355" i="1"/>
  <c r="DM351" i="1"/>
  <c r="DM347" i="1"/>
  <c r="DM343" i="1"/>
  <c r="DM339" i="1"/>
  <c r="DM335" i="1"/>
  <c r="DM331" i="1"/>
  <c r="DM327" i="1"/>
  <c r="DM323" i="1"/>
  <c r="DM319" i="1"/>
  <c r="DM315" i="1"/>
  <c r="DM311" i="1"/>
  <c r="DM307" i="1"/>
  <c r="DM303" i="1"/>
  <c r="DM299" i="1"/>
  <c r="DM295" i="1"/>
  <c r="DM291" i="1"/>
  <c r="DM287" i="1"/>
  <c r="DM283" i="1"/>
  <c r="DM279" i="1"/>
  <c r="DM275" i="1"/>
  <c r="DM271" i="1"/>
  <c r="DM267" i="1"/>
  <c r="DM263" i="1"/>
  <c r="DM259" i="1"/>
  <c r="DM255" i="1"/>
  <c r="DM251" i="1"/>
  <c r="DM247" i="1"/>
  <c r="DM243" i="1"/>
  <c r="DM239" i="1"/>
  <c r="DM235" i="1"/>
  <c r="DM231" i="1"/>
  <c r="DM227" i="1"/>
  <c r="DM223" i="1"/>
  <c r="DM219" i="1"/>
  <c r="DM215" i="1"/>
  <c r="DM211" i="1"/>
  <c r="DM207" i="1"/>
  <c r="DM203" i="1"/>
  <c r="DN505" i="1"/>
  <c r="DN497" i="1"/>
  <c r="DN485" i="1"/>
  <c r="DN481" i="1"/>
  <c r="DN477" i="1"/>
  <c r="DN469" i="1"/>
  <c r="DN461" i="1"/>
  <c r="DN457" i="1"/>
  <c r="DN449" i="1"/>
  <c r="DN445" i="1"/>
  <c r="DN437" i="1"/>
  <c r="DN433" i="1"/>
  <c r="DN425" i="1"/>
  <c r="DN421" i="1"/>
  <c r="DN417" i="1"/>
  <c r="DN409" i="1"/>
  <c r="DN405" i="1"/>
  <c r="DM515" i="1"/>
  <c r="DM511" i="1"/>
  <c r="DM507" i="1"/>
  <c r="DN717" i="1"/>
  <c r="DN713" i="1"/>
  <c r="DN701" i="1"/>
  <c r="DN693" i="1"/>
  <c r="DN685" i="1"/>
  <c r="DN669" i="1"/>
  <c r="DN665" i="1"/>
  <c r="DN653" i="1"/>
  <c r="DN637" i="1"/>
  <c r="DN633" i="1"/>
  <c r="DN621" i="1"/>
  <c r="DN605" i="1"/>
  <c r="DN601" i="1"/>
  <c r="DN593" i="1"/>
  <c r="DN585" i="1"/>
  <c r="DN580" i="1"/>
  <c r="DN572" i="1"/>
  <c r="DN564" i="1"/>
  <c r="DN556" i="1"/>
  <c r="DN548" i="1"/>
  <c r="DN540" i="1"/>
  <c r="DN532" i="1"/>
  <c r="DN524" i="1"/>
  <c r="DN516" i="1"/>
  <c r="DN508" i="1"/>
  <c r="DO786" i="1"/>
  <c r="DO770" i="1"/>
  <c r="DO754" i="1"/>
  <c r="DO738" i="1"/>
  <c r="DO722" i="1"/>
  <c r="DO706" i="1"/>
  <c r="DO690" i="1"/>
  <c r="DO674" i="1"/>
  <c r="DO658" i="1"/>
  <c r="DO642" i="1"/>
  <c r="DO626" i="1"/>
  <c r="DO610" i="1"/>
  <c r="DA316" i="1"/>
  <c r="DA300" i="1"/>
  <c r="DA284" i="1"/>
  <c r="DA268" i="1"/>
  <c r="DA252" i="1"/>
  <c r="DA236" i="1"/>
  <c r="DA220" i="1"/>
  <c r="DA204" i="1"/>
  <c r="DA188" i="1"/>
  <c r="DA172" i="1"/>
  <c r="DA156" i="1"/>
  <c r="DA140" i="1"/>
  <c r="DA124" i="1"/>
  <c r="DA108" i="1"/>
  <c r="DA92" i="1"/>
  <c r="DA76" i="1"/>
  <c r="DA60" i="1"/>
  <c r="DA44" i="1"/>
  <c r="DA28" i="1"/>
  <c r="DA12" i="1"/>
  <c r="DB334" i="1"/>
  <c r="DD404" i="1"/>
  <c r="DD308" i="1"/>
  <c r="DD292" i="1"/>
  <c r="DD276" i="1"/>
  <c r="DD260" i="1"/>
  <c r="DD244" i="1"/>
  <c r="DD228" i="1"/>
  <c r="DD212" i="1"/>
  <c r="DD196" i="1"/>
  <c r="DD180" i="1"/>
  <c r="DD164" i="1"/>
  <c r="DD148" i="1"/>
  <c r="DD132" i="1"/>
  <c r="DD116" i="1"/>
  <c r="K7" i="1"/>
  <c r="DF406" i="1"/>
  <c r="DG607" i="1"/>
  <c r="DJ52" i="1"/>
  <c r="K33" i="1"/>
  <c r="DF432" i="1"/>
  <c r="DG633" i="1"/>
  <c r="DA33" i="1"/>
  <c r="DB33" i="1"/>
  <c r="K49" i="1"/>
  <c r="DF448" i="1"/>
  <c r="DG649" i="1"/>
  <c r="DA49" i="1"/>
  <c r="DB49" i="1"/>
  <c r="K61" i="1"/>
  <c r="DF460" i="1"/>
  <c r="DG661" i="1"/>
  <c r="DC61" i="1"/>
  <c r="DA61" i="1"/>
  <c r="DB61" i="1"/>
  <c r="K73" i="1"/>
  <c r="DF472" i="1"/>
  <c r="DG673" i="1"/>
  <c r="DC73" i="1"/>
  <c r="DA73" i="1"/>
  <c r="DB73" i="1"/>
  <c r="K85" i="1"/>
  <c r="DF484" i="1"/>
  <c r="DG685" i="1"/>
  <c r="DC85" i="1"/>
  <c r="DA85" i="1"/>
  <c r="DB85" i="1"/>
  <c r="K93" i="1"/>
  <c r="DF492" i="1"/>
  <c r="DG693" i="1"/>
  <c r="DC93" i="1"/>
  <c r="DA93" i="1"/>
  <c r="DB93" i="1"/>
  <c r="K109" i="1"/>
  <c r="DF508" i="1"/>
  <c r="DG709" i="1"/>
  <c r="DC109" i="1"/>
  <c r="DD109" i="1"/>
  <c r="DA109" i="1"/>
  <c r="DB109" i="1"/>
  <c r="K121" i="1"/>
  <c r="DF520" i="1"/>
  <c r="DG721" i="1"/>
  <c r="DC121" i="1"/>
  <c r="DE320" i="1"/>
  <c r="DD121" i="1"/>
  <c r="DA121" i="1"/>
  <c r="DB121" i="1"/>
  <c r="K129" i="1"/>
  <c r="DG729" i="1"/>
  <c r="DF528" i="1"/>
  <c r="DC129" i="1"/>
  <c r="DE328" i="1"/>
  <c r="DD129" i="1"/>
  <c r="DA129" i="1"/>
  <c r="DN509" i="1"/>
  <c r="DB129" i="1"/>
  <c r="K141" i="1"/>
  <c r="DG741" i="1"/>
  <c r="DC141" i="1"/>
  <c r="DF540" i="1"/>
  <c r="DE340" i="1"/>
  <c r="DD141" i="1"/>
  <c r="DA141" i="1"/>
  <c r="DN521" i="1"/>
  <c r="DB141" i="1"/>
  <c r="K149" i="1"/>
  <c r="DG749" i="1"/>
  <c r="DC149" i="1"/>
  <c r="DF548" i="1"/>
  <c r="DE348" i="1"/>
  <c r="DD149" i="1"/>
  <c r="DA149" i="1"/>
  <c r="DN529" i="1"/>
  <c r="DB149" i="1"/>
  <c r="K157" i="1"/>
  <c r="DG757" i="1"/>
  <c r="DC157" i="1"/>
  <c r="DF556" i="1"/>
  <c r="DE356" i="1"/>
  <c r="DD157" i="1"/>
  <c r="DA157" i="1"/>
  <c r="DN537" i="1"/>
  <c r="DB157" i="1"/>
  <c r="K169" i="1"/>
  <c r="DG769" i="1"/>
  <c r="DF568" i="1"/>
  <c r="DC169" i="1"/>
  <c r="DE368" i="1"/>
  <c r="DD169" i="1"/>
  <c r="DA169" i="1"/>
  <c r="DN549" i="1"/>
  <c r="DB169" i="1"/>
  <c r="K177" i="1"/>
  <c r="DG777" i="1"/>
  <c r="DF576" i="1"/>
  <c r="DC177" i="1"/>
  <c r="DE376" i="1"/>
  <c r="DD177" i="1"/>
  <c r="DA177" i="1"/>
  <c r="DN557" i="1"/>
  <c r="DB177" i="1"/>
  <c r="K189" i="1"/>
  <c r="DG789" i="1"/>
  <c r="DC189" i="1"/>
  <c r="DF588" i="1"/>
  <c r="DE388" i="1"/>
  <c r="DD189" i="1"/>
  <c r="DA189" i="1"/>
  <c r="DN569" i="1"/>
  <c r="DB189" i="1"/>
  <c r="K201" i="1"/>
  <c r="DE201" i="1"/>
  <c r="DC201" i="1"/>
  <c r="DF600" i="1"/>
  <c r="DE400" i="1"/>
  <c r="DD201" i="1"/>
  <c r="DA201" i="1"/>
  <c r="DN581" i="1"/>
  <c r="DB201" i="1"/>
  <c r="K209" i="1"/>
  <c r="DE209" i="1"/>
  <c r="DC209" i="1"/>
  <c r="DF608" i="1"/>
  <c r="DE408" i="1"/>
  <c r="DD209" i="1"/>
  <c r="DA209" i="1"/>
  <c r="DB209" i="1"/>
  <c r="K217" i="1"/>
  <c r="DE217" i="1"/>
  <c r="DC217" i="1"/>
  <c r="DF616" i="1"/>
  <c r="DE416" i="1"/>
  <c r="DD217" i="1"/>
  <c r="DA217" i="1"/>
  <c r="DB217" i="1"/>
  <c r="K225" i="1"/>
  <c r="DE225" i="1"/>
  <c r="DC225" i="1"/>
  <c r="DF624" i="1"/>
  <c r="DE424" i="1"/>
  <c r="DD225" i="1"/>
  <c r="DA225" i="1"/>
  <c r="DB225" i="1"/>
  <c r="K237" i="1"/>
  <c r="DE237" i="1"/>
  <c r="DF636" i="1"/>
  <c r="DE436" i="1"/>
  <c r="DD237" i="1"/>
  <c r="DA237" i="1"/>
  <c r="DC237" i="1"/>
  <c r="DB237" i="1"/>
  <c r="K249" i="1"/>
  <c r="DE249" i="1"/>
  <c r="DF648" i="1"/>
  <c r="DE448" i="1"/>
  <c r="DD249" i="1"/>
  <c r="DA249" i="1"/>
  <c r="DC249" i="1"/>
  <c r="DB249" i="1"/>
  <c r="K257" i="1"/>
  <c r="DE257" i="1"/>
  <c r="DF656" i="1"/>
  <c r="DE456" i="1"/>
  <c r="DD257" i="1"/>
  <c r="DA257" i="1"/>
  <c r="DC257" i="1"/>
  <c r="DB257" i="1"/>
  <c r="K269" i="1"/>
  <c r="DE269" i="1"/>
  <c r="DF668" i="1"/>
  <c r="DE468" i="1"/>
  <c r="DD269" i="1"/>
  <c r="DA269" i="1"/>
  <c r="DC269" i="1"/>
  <c r="DB269" i="1"/>
  <c r="K281" i="1"/>
  <c r="DE281" i="1"/>
  <c r="DF680" i="1"/>
  <c r="DE480" i="1"/>
  <c r="DD281" i="1"/>
  <c r="DA281" i="1"/>
  <c r="DC281" i="1"/>
  <c r="DC330" i="1"/>
  <c r="DB281" i="1"/>
  <c r="K289" i="1"/>
  <c r="DE289" i="1"/>
  <c r="DF688" i="1"/>
  <c r="DE488" i="1"/>
  <c r="DD289" i="1"/>
  <c r="DA289" i="1"/>
  <c r="DC289" i="1"/>
  <c r="DC338" i="1"/>
  <c r="DB289" i="1"/>
  <c r="K301" i="1"/>
  <c r="DE301" i="1"/>
  <c r="DF700" i="1"/>
  <c r="DE500" i="1"/>
  <c r="DD301" i="1"/>
  <c r="DA301" i="1"/>
  <c r="DC301" i="1"/>
  <c r="DB320" i="1"/>
  <c r="DC350" i="1"/>
  <c r="DB301" i="1"/>
  <c r="K309" i="1"/>
  <c r="DE309" i="1"/>
  <c r="DF708" i="1"/>
  <c r="DE508" i="1"/>
  <c r="DD309" i="1"/>
  <c r="DA309" i="1"/>
  <c r="DC309" i="1"/>
  <c r="DB328" i="1"/>
  <c r="DC358" i="1"/>
  <c r="DB309" i="1"/>
  <c r="K317" i="1"/>
  <c r="DE317" i="1"/>
  <c r="DF716" i="1"/>
  <c r="DE516" i="1"/>
  <c r="DD317" i="1"/>
  <c r="DA317" i="1"/>
  <c r="DC317" i="1"/>
  <c r="DB336" i="1"/>
  <c r="DA326" i="1"/>
  <c r="DC366" i="1"/>
  <c r="DB317" i="1"/>
  <c r="DM506" i="1"/>
  <c r="DM502" i="1"/>
  <c r="DM498" i="1"/>
  <c r="DM494" i="1"/>
  <c r="DM490" i="1"/>
  <c r="DM486" i="1"/>
  <c r="DM482" i="1"/>
  <c r="DM478" i="1"/>
  <c r="DM474" i="1"/>
  <c r="DM470" i="1"/>
  <c r="DM466" i="1"/>
  <c r="DM462" i="1"/>
  <c r="DM458" i="1"/>
  <c r="DM454" i="1"/>
  <c r="DM450" i="1"/>
  <c r="DM446" i="1"/>
  <c r="DM442" i="1"/>
  <c r="DM438" i="1"/>
  <c r="DM434" i="1"/>
  <c r="DM430" i="1"/>
  <c r="DM426" i="1"/>
  <c r="DM422" i="1"/>
  <c r="DM414" i="1"/>
  <c r="DM410" i="1"/>
  <c r="DM406" i="1"/>
  <c r="DM402" i="1"/>
  <c r="DM398" i="1"/>
  <c r="DM394" i="1"/>
  <c r="DM390" i="1"/>
  <c r="DM386" i="1"/>
  <c r="DM382" i="1"/>
  <c r="DM378" i="1"/>
  <c r="DM374" i="1"/>
  <c r="DM370" i="1"/>
  <c r="DM366" i="1"/>
  <c r="DM362" i="1"/>
  <c r="DM358" i="1"/>
  <c r="DM354" i="1"/>
  <c r="DM350" i="1"/>
  <c r="DM346" i="1"/>
  <c r="DM342" i="1"/>
  <c r="DM338" i="1"/>
  <c r="DM334" i="1"/>
  <c r="DM330" i="1"/>
  <c r="DM326" i="1"/>
  <c r="DM322" i="1"/>
  <c r="DM318" i="1"/>
  <c r="DM314" i="1"/>
  <c r="DM310" i="1"/>
  <c r="DM306" i="1"/>
  <c r="DM302" i="1"/>
  <c r="DM298" i="1"/>
  <c r="DM294" i="1"/>
  <c r="DM290" i="1"/>
  <c r="DM286" i="1"/>
  <c r="DM282" i="1"/>
  <c r="DM278" i="1"/>
  <c r="DM274" i="1"/>
  <c r="DM270" i="1"/>
  <c r="DM266" i="1"/>
  <c r="DM262" i="1"/>
  <c r="DM258" i="1"/>
  <c r="DM254" i="1"/>
  <c r="DM250" i="1"/>
  <c r="DM246" i="1"/>
  <c r="DM242" i="1"/>
  <c r="DM238" i="1"/>
  <c r="DM234" i="1"/>
  <c r="DM226" i="1"/>
  <c r="DM222" i="1"/>
  <c r="DM218" i="1"/>
  <c r="DM214" i="1"/>
  <c r="DM210" i="1"/>
  <c r="DM206" i="1"/>
  <c r="DM202" i="1"/>
  <c r="DN500" i="1"/>
  <c r="DN492" i="1"/>
  <c r="DN484" i="1"/>
  <c r="DN476" i="1"/>
  <c r="DN472" i="1"/>
  <c r="DN468" i="1"/>
  <c r="DN460" i="1"/>
  <c r="DN452" i="1"/>
  <c r="DN448" i="1"/>
  <c r="DN444" i="1"/>
  <c r="DN436" i="1"/>
  <c r="DN432" i="1"/>
  <c r="DN428" i="1"/>
  <c r="DN420" i="1"/>
  <c r="DM518" i="1"/>
  <c r="DM514" i="1"/>
  <c r="DM510" i="1"/>
  <c r="DN716" i="1"/>
  <c r="DN708" i="1"/>
  <c r="DN700" i="1"/>
  <c r="DN696" i="1"/>
  <c r="DN692" i="1"/>
  <c r="DN688" i="1"/>
  <c r="DN684" i="1"/>
  <c r="DN680" i="1"/>
  <c r="DN676" i="1"/>
  <c r="DN672" i="1"/>
  <c r="DN668" i="1"/>
  <c r="DN664" i="1"/>
  <c r="DN660" i="1"/>
  <c r="DN656" i="1"/>
  <c r="DN652" i="1"/>
  <c r="DN648" i="1"/>
  <c r="DN644" i="1"/>
  <c r="DN640" i="1"/>
  <c r="DN636" i="1"/>
  <c r="DN632" i="1"/>
  <c r="DN628" i="1"/>
  <c r="DN624" i="1"/>
  <c r="DN620" i="1"/>
  <c r="DN616" i="1"/>
  <c r="DN612" i="1"/>
  <c r="DN608" i="1"/>
  <c r="DN604" i="1"/>
  <c r="DN600" i="1"/>
  <c r="DN596" i="1"/>
  <c r="DN592" i="1"/>
  <c r="DN588" i="1"/>
  <c r="DN584" i="1"/>
  <c r="DN579" i="1"/>
  <c r="DN571" i="1"/>
  <c r="DN563" i="1"/>
  <c r="DN555" i="1"/>
  <c r="DN547" i="1"/>
  <c r="DN539" i="1"/>
  <c r="DN531" i="1"/>
  <c r="DN523" i="1"/>
  <c r="DN515" i="1"/>
  <c r="DN507" i="1"/>
  <c r="DO769" i="1"/>
  <c r="DO737" i="1"/>
  <c r="DO729" i="1"/>
  <c r="DO721" i="1"/>
  <c r="DO689" i="1"/>
  <c r="DO673" i="1"/>
  <c r="DO665" i="1"/>
  <c r="DO641" i="1"/>
  <c r="DA328" i="1"/>
  <c r="DA312" i="1"/>
  <c r="DA296" i="1"/>
  <c r="DA280" i="1"/>
  <c r="DA264" i="1"/>
  <c r="DA248" i="1"/>
  <c r="DA232" i="1"/>
  <c r="DA216" i="1"/>
  <c r="DA200" i="1"/>
  <c r="DA184" i="1"/>
  <c r="DA168" i="1"/>
  <c r="DA152" i="1"/>
  <c r="DA136" i="1"/>
  <c r="DA120" i="1"/>
  <c r="DA104" i="1"/>
  <c r="DA88" i="1"/>
  <c r="DA72" i="1"/>
  <c r="DA56" i="1"/>
  <c r="DA40" i="1"/>
  <c r="DA24" i="1"/>
  <c r="DB330" i="1"/>
  <c r="DD416" i="1"/>
  <c r="DD400" i="1"/>
  <c r="DD368" i="1"/>
  <c r="DD336" i="1"/>
  <c r="DD304" i="1"/>
  <c r="DD288" i="1"/>
  <c r="DD272" i="1"/>
  <c r="DD256" i="1"/>
  <c r="DD240" i="1"/>
  <c r="DD224" i="1"/>
  <c r="DD208" i="1"/>
  <c r="DD192" i="1"/>
  <c r="DD176" i="1"/>
  <c r="DD160" i="1"/>
  <c r="DD144" i="1"/>
  <c r="DD128" i="1"/>
  <c r="DD112" i="1"/>
  <c r="K31" i="1"/>
  <c r="DF430" i="1"/>
  <c r="DG631" i="1"/>
  <c r="DB31" i="1"/>
  <c r="DO611" i="1"/>
  <c r="DA31" i="1"/>
  <c r="DI327" i="1"/>
  <c r="DK368" i="1"/>
  <c r="DL418" i="1"/>
  <c r="K5" i="1"/>
  <c r="DF404" i="1"/>
  <c r="DG605" i="1"/>
  <c r="K9" i="1"/>
  <c r="DF408" i="1"/>
  <c r="DG609" i="1"/>
  <c r="K13" i="1"/>
  <c r="DF412" i="1"/>
  <c r="DG613" i="1"/>
  <c r="DA13" i="1"/>
  <c r="K17" i="1"/>
  <c r="DF416" i="1"/>
  <c r="DG617" i="1"/>
  <c r="DA17" i="1"/>
  <c r="K21" i="1"/>
  <c r="DF420" i="1"/>
  <c r="DG621" i="1"/>
  <c r="DA21" i="1"/>
  <c r="DB21" i="1"/>
  <c r="DO601" i="1"/>
  <c r="K25" i="1"/>
  <c r="DF424" i="1"/>
  <c r="DG625" i="1"/>
  <c r="DA25" i="1"/>
  <c r="DB25" i="1"/>
  <c r="K29" i="1"/>
  <c r="DF428" i="1"/>
  <c r="DG629" i="1"/>
  <c r="DA29" i="1"/>
  <c r="DB29" i="1"/>
  <c r="K37" i="1"/>
  <c r="DF436" i="1"/>
  <c r="DG637" i="1"/>
  <c r="DA37" i="1"/>
  <c r="DB37" i="1"/>
  <c r="K41" i="1"/>
  <c r="DF440" i="1"/>
  <c r="DG641" i="1"/>
  <c r="DA41" i="1"/>
  <c r="DB41" i="1"/>
  <c r="K45" i="1"/>
  <c r="DF444" i="1"/>
  <c r="DG645" i="1"/>
  <c r="DA45" i="1"/>
  <c r="DB45" i="1"/>
  <c r="K53" i="1"/>
  <c r="DF452" i="1"/>
  <c r="DG653" i="1"/>
  <c r="DC53" i="1"/>
  <c r="DA53" i="1"/>
  <c r="DB53" i="1"/>
  <c r="K57" i="1"/>
  <c r="DF456" i="1"/>
  <c r="DG657" i="1"/>
  <c r="DC57" i="1"/>
  <c r="DA57" i="1"/>
  <c r="DB57" i="1"/>
  <c r="K65" i="1"/>
  <c r="DF464" i="1"/>
  <c r="DG665" i="1"/>
  <c r="DC65" i="1"/>
  <c r="DA65" i="1"/>
  <c r="DB65" i="1"/>
  <c r="K69" i="1"/>
  <c r="DF468" i="1"/>
  <c r="DG669" i="1"/>
  <c r="DC69" i="1"/>
  <c r="DA69" i="1"/>
  <c r="DB69" i="1"/>
  <c r="K77" i="1"/>
  <c r="DF476" i="1"/>
  <c r="DG677" i="1"/>
  <c r="DC77" i="1"/>
  <c r="DA77" i="1"/>
  <c r="DB77" i="1"/>
  <c r="K81" i="1"/>
  <c r="DF480" i="1"/>
  <c r="DG681" i="1"/>
  <c r="DC81" i="1"/>
  <c r="DA81" i="1"/>
  <c r="DB81" i="1"/>
  <c r="K89" i="1"/>
  <c r="DF488" i="1"/>
  <c r="DG689" i="1"/>
  <c r="DC89" i="1"/>
  <c r="DA89" i="1"/>
  <c r="DB89" i="1"/>
  <c r="K97" i="1"/>
  <c r="DF496" i="1"/>
  <c r="DG697" i="1"/>
  <c r="DC97" i="1"/>
  <c r="DA97" i="1"/>
  <c r="DB97" i="1"/>
  <c r="K101" i="1"/>
  <c r="DF500" i="1"/>
  <c r="DG701" i="1"/>
  <c r="DC101" i="1"/>
  <c r="DD101" i="1"/>
  <c r="DA101" i="1"/>
  <c r="DB101" i="1"/>
  <c r="K105" i="1"/>
  <c r="DF504" i="1"/>
  <c r="DG705" i="1"/>
  <c r="DC105" i="1"/>
  <c r="DD105" i="1"/>
  <c r="DA105" i="1"/>
  <c r="DB105" i="1"/>
  <c r="K113" i="1"/>
  <c r="DF512" i="1"/>
  <c r="DG713" i="1"/>
  <c r="DC113" i="1"/>
  <c r="DD113" i="1"/>
  <c r="DA113" i="1"/>
  <c r="DB113" i="1"/>
  <c r="K117" i="1"/>
  <c r="DF516" i="1"/>
  <c r="DG717" i="1"/>
  <c r="DC117" i="1"/>
  <c r="DD117" i="1"/>
  <c r="DA117" i="1"/>
  <c r="DB117" i="1"/>
  <c r="K125" i="1"/>
  <c r="DF524" i="1"/>
  <c r="DG725" i="1"/>
  <c r="DC125" i="1"/>
  <c r="DE324" i="1"/>
  <c r="DD125" i="1"/>
  <c r="DA125" i="1"/>
  <c r="DB125" i="1"/>
  <c r="K133" i="1"/>
  <c r="DG733" i="1"/>
  <c r="DC133" i="1"/>
  <c r="DF532" i="1"/>
  <c r="DE332" i="1"/>
  <c r="DD133" i="1"/>
  <c r="DA133" i="1"/>
  <c r="DN513" i="1"/>
  <c r="DB133" i="1"/>
  <c r="K137" i="1"/>
  <c r="DG737" i="1"/>
  <c r="DF536" i="1"/>
  <c r="DC137" i="1"/>
  <c r="DE336" i="1"/>
  <c r="DD137" i="1"/>
  <c r="DA137" i="1"/>
  <c r="DN517" i="1"/>
  <c r="DB137" i="1"/>
  <c r="K145" i="1"/>
  <c r="DG745" i="1"/>
  <c r="DF544" i="1"/>
  <c r="DC145" i="1"/>
  <c r="DE344" i="1"/>
  <c r="DD145" i="1"/>
  <c r="DA145" i="1"/>
  <c r="DN525" i="1"/>
  <c r="DB145" i="1"/>
  <c r="K153" i="1"/>
  <c r="DG753" i="1"/>
  <c r="DF552" i="1"/>
  <c r="DC153" i="1"/>
  <c r="DE352" i="1"/>
  <c r="DD153" i="1"/>
  <c r="DA153" i="1"/>
  <c r="DN533" i="1"/>
  <c r="DB153" i="1"/>
  <c r="K161" i="1"/>
  <c r="DG761" i="1"/>
  <c r="DF560" i="1"/>
  <c r="DC161" i="1"/>
  <c r="DE360" i="1"/>
  <c r="DD161" i="1"/>
  <c r="DA161" i="1"/>
  <c r="DN541" i="1"/>
  <c r="DB161" i="1"/>
  <c r="K165" i="1"/>
  <c r="DG765" i="1"/>
  <c r="DC165" i="1"/>
  <c r="DF564" i="1"/>
  <c r="DE364" i="1"/>
  <c r="DD165" i="1"/>
  <c r="DA165" i="1"/>
  <c r="DN545" i="1"/>
  <c r="DB165" i="1"/>
  <c r="K173" i="1"/>
  <c r="DG773" i="1"/>
  <c r="DC173" i="1"/>
  <c r="DF572" i="1"/>
  <c r="DE372" i="1"/>
  <c r="DD173" i="1"/>
  <c r="DA173" i="1"/>
  <c r="DN553" i="1"/>
  <c r="DB173" i="1"/>
  <c r="K181" i="1"/>
  <c r="DG781" i="1"/>
  <c r="DC181" i="1"/>
  <c r="DF580" i="1"/>
  <c r="DE380" i="1"/>
  <c r="DD181" i="1"/>
  <c r="DA181" i="1"/>
  <c r="DN561" i="1"/>
  <c r="DB181" i="1"/>
  <c r="K185" i="1"/>
  <c r="DG785" i="1"/>
  <c r="DF584" i="1"/>
  <c r="DC185" i="1"/>
  <c r="DE384" i="1"/>
  <c r="DD185" i="1"/>
  <c r="DA185" i="1"/>
  <c r="DN565" i="1"/>
  <c r="DB185" i="1"/>
  <c r="K193" i="1"/>
  <c r="DG793" i="1"/>
  <c r="DC193" i="1"/>
  <c r="DF592" i="1"/>
  <c r="DE392" i="1"/>
  <c r="DD193" i="1"/>
  <c r="DA193" i="1"/>
  <c r="DN573" i="1"/>
  <c r="DB193" i="1"/>
  <c r="K197" i="1"/>
  <c r="DG797" i="1"/>
  <c r="DC197" i="1"/>
  <c r="DF596" i="1"/>
  <c r="DE396" i="1"/>
  <c r="DD197" i="1"/>
  <c r="DA197" i="1"/>
  <c r="DN577" i="1"/>
  <c r="DB197" i="1"/>
  <c r="K205" i="1"/>
  <c r="DE205" i="1"/>
  <c r="DC205" i="1"/>
  <c r="DF604" i="1"/>
  <c r="DE404" i="1"/>
  <c r="DD205" i="1"/>
  <c r="DA205" i="1"/>
  <c r="DB205" i="1"/>
  <c r="K213" i="1"/>
  <c r="DE213" i="1"/>
  <c r="DC213" i="1"/>
  <c r="DF612" i="1"/>
  <c r="DE412" i="1"/>
  <c r="DD213" i="1"/>
  <c r="DA213" i="1"/>
  <c r="DB213" i="1"/>
  <c r="K221" i="1"/>
  <c r="DE221" i="1"/>
  <c r="DC221" i="1"/>
  <c r="DF620" i="1"/>
  <c r="DE420" i="1"/>
  <c r="DD221" i="1"/>
  <c r="DA221" i="1"/>
  <c r="DB221" i="1"/>
  <c r="K229" i="1"/>
  <c r="DE229" i="1"/>
  <c r="DC229" i="1"/>
  <c r="DF628" i="1"/>
  <c r="DE428" i="1"/>
  <c r="DD229" i="1"/>
  <c r="DA229" i="1"/>
  <c r="DB229" i="1"/>
  <c r="K233" i="1"/>
  <c r="DE233" i="1"/>
  <c r="DC233" i="1"/>
  <c r="DF632" i="1"/>
  <c r="DE432" i="1"/>
  <c r="DD233" i="1"/>
  <c r="DA233" i="1"/>
  <c r="DB233" i="1"/>
  <c r="K241" i="1"/>
  <c r="DE241" i="1"/>
  <c r="DF640" i="1"/>
  <c r="DE440" i="1"/>
  <c r="DD241" i="1"/>
  <c r="DA241" i="1"/>
  <c r="DC241" i="1"/>
  <c r="DB241" i="1"/>
  <c r="K245" i="1"/>
  <c r="DE245" i="1"/>
  <c r="DF644" i="1"/>
  <c r="DE444" i="1"/>
  <c r="DD245" i="1"/>
  <c r="DA245" i="1"/>
  <c r="DC245" i="1"/>
  <c r="DB245" i="1"/>
  <c r="K253" i="1"/>
  <c r="DE253" i="1"/>
  <c r="DF652" i="1"/>
  <c r="DE452" i="1"/>
  <c r="DD253" i="1"/>
  <c r="DA253" i="1"/>
  <c r="DC253" i="1"/>
  <c r="DB253" i="1"/>
  <c r="K261" i="1"/>
  <c r="DE261" i="1"/>
  <c r="DF660" i="1"/>
  <c r="DE460" i="1"/>
  <c r="DD261" i="1"/>
  <c r="DA261" i="1"/>
  <c r="DC261" i="1"/>
  <c r="DB261" i="1"/>
  <c r="K265" i="1"/>
  <c r="DE265" i="1"/>
  <c r="DF664" i="1"/>
  <c r="DE464" i="1"/>
  <c r="DD265" i="1"/>
  <c r="DA265" i="1"/>
  <c r="DC265" i="1"/>
  <c r="DB265" i="1"/>
  <c r="K273" i="1"/>
  <c r="DE273" i="1"/>
  <c r="DF672" i="1"/>
  <c r="DE472" i="1"/>
  <c r="DD273" i="1"/>
  <c r="DA273" i="1"/>
  <c r="DC273" i="1"/>
  <c r="DC322" i="1"/>
  <c r="DB273" i="1"/>
  <c r="K277" i="1"/>
  <c r="DE277" i="1"/>
  <c r="DF676" i="1"/>
  <c r="DE476" i="1"/>
  <c r="DD277" i="1"/>
  <c r="DA277" i="1"/>
  <c r="DC277" i="1"/>
  <c r="DC326" i="1"/>
  <c r="DB277" i="1"/>
  <c r="K285" i="1"/>
  <c r="DE285" i="1"/>
  <c r="DF684" i="1"/>
  <c r="DE484" i="1"/>
  <c r="DD285" i="1"/>
  <c r="DA285" i="1"/>
  <c r="DC285" i="1"/>
  <c r="DC334" i="1"/>
  <c r="DB285" i="1"/>
  <c r="K293" i="1"/>
  <c r="DE293" i="1"/>
  <c r="DF692" i="1"/>
  <c r="DE492" i="1"/>
  <c r="DD293" i="1"/>
  <c r="DA293" i="1"/>
  <c r="DC293" i="1"/>
  <c r="DC342" i="1"/>
  <c r="DB293" i="1"/>
  <c r="K297" i="1"/>
  <c r="DE297" i="1"/>
  <c r="DF696" i="1"/>
  <c r="DE496" i="1"/>
  <c r="DD297" i="1"/>
  <c r="DA297" i="1"/>
  <c r="DC297" i="1"/>
  <c r="DC346" i="1"/>
  <c r="DB297" i="1"/>
  <c r="K305" i="1"/>
  <c r="DE305" i="1"/>
  <c r="DF704" i="1"/>
  <c r="DE504" i="1"/>
  <c r="DD305" i="1"/>
  <c r="DA305" i="1"/>
  <c r="DC305" i="1"/>
  <c r="DB324" i="1"/>
  <c r="DC354" i="1"/>
  <c r="DB305" i="1"/>
  <c r="K313" i="1"/>
  <c r="DE313" i="1"/>
  <c r="DF712" i="1"/>
  <c r="DE512" i="1"/>
  <c r="DD313" i="1"/>
  <c r="DA313" i="1"/>
  <c r="DC313" i="1"/>
  <c r="DB332" i="1"/>
  <c r="DA322" i="1"/>
  <c r="DC362" i="1"/>
  <c r="DB313" i="1"/>
  <c r="DM418" i="1"/>
  <c r="DJ338" i="1"/>
  <c r="DI326" i="1"/>
  <c r="DK367" i="1"/>
  <c r="DL417" i="1"/>
  <c r="DG602" i="1"/>
  <c r="DF401" i="1"/>
  <c r="K6" i="1"/>
  <c r="DG606" i="1"/>
  <c r="DF405" i="1"/>
  <c r="K10" i="1"/>
  <c r="DG610" i="1"/>
  <c r="DF409" i="1"/>
  <c r="K14" i="1"/>
  <c r="DG614" i="1"/>
  <c r="DF413" i="1"/>
  <c r="DA14" i="1"/>
  <c r="K18" i="1"/>
  <c r="DG618" i="1"/>
  <c r="DF417" i="1"/>
  <c r="DA18" i="1"/>
  <c r="K22" i="1"/>
  <c r="DG622" i="1"/>
  <c r="DF421" i="1"/>
  <c r="DA22" i="1"/>
  <c r="K26" i="1"/>
  <c r="DG626" i="1"/>
  <c r="DF425" i="1"/>
  <c r="DA26" i="1"/>
  <c r="K30" i="1"/>
  <c r="DG630" i="1"/>
  <c r="DF429" i="1"/>
  <c r="DA30" i="1"/>
  <c r="K34" i="1"/>
  <c r="DG634" i="1"/>
  <c r="DF433" i="1"/>
  <c r="DA34" i="1"/>
  <c r="K38" i="1"/>
  <c r="DG638" i="1"/>
  <c r="DF437" i="1"/>
  <c r="DA38" i="1"/>
  <c r="K42" i="1"/>
  <c r="DG642" i="1"/>
  <c r="DF441" i="1"/>
  <c r="DA42" i="1"/>
  <c r="K46" i="1"/>
  <c r="DG646" i="1"/>
  <c r="DF445" i="1"/>
  <c r="DA46" i="1"/>
  <c r="K50" i="1"/>
  <c r="DG650" i="1"/>
  <c r="DF449" i="1"/>
  <c r="DA50" i="1"/>
  <c r="K54" i="1"/>
  <c r="DG654" i="1"/>
  <c r="DF453" i="1"/>
  <c r="DC54" i="1"/>
  <c r="DA54" i="1"/>
  <c r="K58" i="1"/>
  <c r="DG658" i="1"/>
  <c r="DF457" i="1"/>
  <c r="DC58" i="1"/>
  <c r="DA58" i="1"/>
  <c r="K62" i="1"/>
  <c r="DG662" i="1"/>
  <c r="DF461" i="1"/>
  <c r="DC62" i="1"/>
  <c r="DA62" i="1"/>
  <c r="K66" i="1"/>
  <c r="DG666" i="1"/>
  <c r="DF465" i="1"/>
  <c r="DC66" i="1"/>
  <c r="DA66" i="1"/>
  <c r="K70" i="1"/>
  <c r="DG670" i="1"/>
  <c r="DF469" i="1"/>
  <c r="DC70" i="1"/>
  <c r="DA70" i="1"/>
  <c r="K74" i="1"/>
  <c r="DG674" i="1"/>
  <c r="DF473" i="1"/>
  <c r="DC74" i="1"/>
  <c r="DA74" i="1"/>
  <c r="K78" i="1"/>
  <c r="DG678" i="1"/>
  <c r="DF477" i="1"/>
  <c r="DC78" i="1"/>
  <c r="DA78" i="1"/>
  <c r="K82" i="1"/>
  <c r="DG682" i="1"/>
  <c r="DF481" i="1"/>
  <c r="DC82" i="1"/>
  <c r="DA82" i="1"/>
  <c r="K86" i="1"/>
  <c r="DG686" i="1"/>
  <c r="DF485" i="1"/>
  <c r="DC86" i="1"/>
  <c r="DA86" i="1"/>
  <c r="K90" i="1"/>
  <c r="DG690" i="1"/>
  <c r="DF489" i="1"/>
  <c r="DC90" i="1"/>
  <c r="DA90" i="1"/>
  <c r="K94" i="1"/>
  <c r="DG694" i="1"/>
  <c r="DF493" i="1"/>
  <c r="DC94" i="1"/>
  <c r="DA94" i="1"/>
  <c r="K98" i="1"/>
  <c r="DG698" i="1"/>
  <c r="DF497" i="1"/>
  <c r="DC98" i="1"/>
  <c r="DA98" i="1"/>
  <c r="K102" i="1"/>
  <c r="DG702" i="1"/>
  <c r="DF501" i="1"/>
  <c r="DC102" i="1"/>
  <c r="DD102" i="1"/>
  <c r="DA102" i="1"/>
  <c r="K106" i="1"/>
  <c r="DG706" i="1"/>
  <c r="DF505" i="1"/>
  <c r="DC106" i="1"/>
  <c r="DD106" i="1"/>
  <c r="DA106" i="1"/>
  <c r="K110" i="1"/>
  <c r="DG710" i="1"/>
  <c r="DF509" i="1"/>
  <c r="DC110" i="1"/>
  <c r="DD110" i="1"/>
  <c r="DA110" i="1"/>
  <c r="K114" i="1"/>
  <c r="DG714" i="1"/>
  <c r="DF513" i="1"/>
  <c r="DC114" i="1"/>
  <c r="DD114" i="1"/>
  <c r="DA114" i="1"/>
  <c r="K118" i="1"/>
  <c r="DG718" i="1"/>
  <c r="DF517" i="1"/>
  <c r="DC118" i="1"/>
  <c r="DD118" i="1"/>
  <c r="DA118" i="1"/>
  <c r="K122" i="1"/>
  <c r="DG722" i="1"/>
  <c r="DE321" i="1"/>
  <c r="DF521" i="1"/>
  <c r="DC122" i="1"/>
  <c r="DD122" i="1"/>
  <c r="DA122" i="1"/>
  <c r="K126" i="1"/>
  <c r="DG726" i="1"/>
  <c r="DF525" i="1"/>
  <c r="DE325" i="1"/>
  <c r="DC126" i="1"/>
  <c r="DD126" i="1"/>
  <c r="DA126" i="1"/>
  <c r="K130" i="1"/>
  <c r="DG730" i="1"/>
  <c r="DE329" i="1"/>
  <c r="DF529" i="1"/>
  <c r="DC130" i="1"/>
  <c r="DD130" i="1"/>
  <c r="DA130" i="1"/>
  <c r="DN510" i="1"/>
  <c r="K134" i="1"/>
  <c r="DG734" i="1"/>
  <c r="DF533" i="1"/>
  <c r="DE333" i="1"/>
  <c r="DC134" i="1"/>
  <c r="DD134" i="1"/>
  <c r="DA134" i="1"/>
  <c r="DN514" i="1"/>
  <c r="K138" i="1"/>
  <c r="DG738" i="1"/>
  <c r="DE337" i="1"/>
  <c r="DF537" i="1"/>
  <c r="DC138" i="1"/>
  <c r="DD138" i="1"/>
  <c r="DA138" i="1"/>
  <c r="DN518" i="1"/>
  <c r="K142" i="1"/>
  <c r="DG742" i="1"/>
  <c r="DF541" i="1"/>
  <c r="DE341" i="1"/>
  <c r="DC142" i="1"/>
  <c r="DD142" i="1"/>
  <c r="DA142" i="1"/>
  <c r="DN522" i="1"/>
  <c r="K146" i="1"/>
  <c r="DG746" i="1"/>
  <c r="DE345" i="1"/>
  <c r="DF545" i="1"/>
  <c r="DC146" i="1"/>
  <c r="DD146" i="1"/>
  <c r="DA146" i="1"/>
  <c r="DN526" i="1"/>
  <c r="K150" i="1"/>
  <c r="DG750" i="1"/>
  <c r="DF549" i="1"/>
  <c r="DE349" i="1"/>
  <c r="DC150" i="1"/>
  <c r="DD150" i="1"/>
  <c r="DA150" i="1"/>
  <c r="DN530" i="1"/>
  <c r="K154" i="1"/>
  <c r="DG754" i="1"/>
  <c r="DE353" i="1"/>
  <c r="DF553" i="1"/>
  <c r="DC154" i="1"/>
  <c r="DD154" i="1"/>
  <c r="DA154" i="1"/>
  <c r="DN534" i="1"/>
  <c r="K158" i="1"/>
  <c r="DG758" i="1"/>
  <c r="DF557" i="1"/>
  <c r="DE357" i="1"/>
  <c r="DC158" i="1"/>
  <c r="DD158" i="1"/>
  <c r="DA158" i="1"/>
  <c r="DN538" i="1"/>
  <c r="K162" i="1"/>
  <c r="DG762" i="1"/>
  <c r="DE361" i="1"/>
  <c r="DF561" i="1"/>
  <c r="DC162" i="1"/>
  <c r="DD162" i="1"/>
  <c r="DA162" i="1"/>
  <c r="DN542" i="1"/>
  <c r="K166" i="1"/>
  <c r="DG766" i="1"/>
  <c r="DF565" i="1"/>
  <c r="DE365" i="1"/>
  <c r="DC166" i="1"/>
  <c r="DD166" i="1"/>
  <c r="DA166" i="1"/>
  <c r="DN546" i="1"/>
  <c r="K170" i="1"/>
  <c r="DG770" i="1"/>
  <c r="DE369" i="1"/>
  <c r="DF569" i="1"/>
  <c r="DC170" i="1"/>
  <c r="DD170" i="1"/>
  <c r="DA170" i="1"/>
  <c r="DN550" i="1"/>
  <c r="K174" i="1"/>
  <c r="DG774" i="1"/>
  <c r="DF573" i="1"/>
  <c r="DE373" i="1"/>
  <c r="DC174" i="1"/>
  <c r="DD174" i="1"/>
  <c r="DA174" i="1"/>
  <c r="DN554" i="1"/>
  <c r="K178" i="1"/>
  <c r="DG778" i="1"/>
  <c r="DE377" i="1"/>
  <c r="DF577" i="1"/>
  <c r="DC178" i="1"/>
  <c r="DD178" i="1"/>
  <c r="DA178" i="1"/>
  <c r="DN558" i="1"/>
  <c r="K182" i="1"/>
  <c r="DG782" i="1"/>
  <c r="DF581" i="1"/>
  <c r="DE381" i="1"/>
  <c r="DC182" i="1"/>
  <c r="DD182" i="1"/>
  <c r="DA182" i="1"/>
  <c r="DN562" i="1"/>
  <c r="K186" i="1"/>
  <c r="DG786" i="1"/>
  <c r="DE385" i="1"/>
  <c r="DF585" i="1"/>
  <c r="DC186" i="1"/>
  <c r="DD186" i="1"/>
  <c r="DA186" i="1"/>
  <c r="DN566" i="1"/>
  <c r="K190" i="1"/>
  <c r="DG790" i="1"/>
  <c r="DF589" i="1"/>
  <c r="DE389" i="1"/>
  <c r="DC190" i="1"/>
  <c r="DD190" i="1"/>
  <c r="DA190" i="1"/>
  <c r="DN570" i="1"/>
  <c r="K194" i="1"/>
  <c r="DG794" i="1"/>
  <c r="DF593" i="1"/>
  <c r="DE393" i="1"/>
  <c r="DC194" i="1"/>
  <c r="DD194" i="1"/>
  <c r="DA194" i="1"/>
  <c r="DN574" i="1"/>
  <c r="K198" i="1"/>
  <c r="DG798" i="1"/>
  <c r="DF597" i="1"/>
  <c r="DE397" i="1"/>
  <c r="DC198" i="1"/>
  <c r="DD198" i="1"/>
  <c r="DA198" i="1"/>
  <c r="DN578" i="1"/>
  <c r="K202" i="1"/>
  <c r="DF601" i="1"/>
  <c r="DE401" i="1"/>
  <c r="DE202" i="1"/>
  <c r="DC202" i="1"/>
  <c r="DD202" i="1"/>
  <c r="DA202" i="1"/>
  <c r="K206" i="1"/>
  <c r="DF605" i="1"/>
  <c r="DE405" i="1"/>
  <c r="DE206" i="1"/>
  <c r="DC206" i="1"/>
  <c r="DD206" i="1"/>
  <c r="DA206" i="1"/>
  <c r="K210" i="1"/>
  <c r="DF609" i="1"/>
  <c r="DE409" i="1"/>
  <c r="DE210" i="1"/>
  <c r="DC210" i="1"/>
  <c r="DD210" i="1"/>
  <c r="DA210" i="1"/>
  <c r="K214" i="1"/>
  <c r="DF613" i="1"/>
  <c r="DE413" i="1"/>
  <c r="DE214" i="1"/>
  <c r="DC214" i="1"/>
  <c r="DD214" i="1"/>
  <c r="DA214" i="1"/>
  <c r="K218" i="1"/>
  <c r="DF617" i="1"/>
  <c r="DE417" i="1"/>
  <c r="DE218" i="1"/>
  <c r="DC218" i="1"/>
  <c r="DD218" i="1"/>
  <c r="DA218" i="1"/>
  <c r="K222" i="1"/>
  <c r="DF621" i="1"/>
  <c r="DE421" i="1"/>
  <c r="DE222" i="1"/>
  <c r="DC222" i="1"/>
  <c r="DD321" i="1"/>
  <c r="DD222" i="1"/>
  <c r="DA222" i="1"/>
  <c r="K226" i="1"/>
  <c r="DF625" i="1"/>
  <c r="DE425" i="1"/>
  <c r="DE226" i="1"/>
  <c r="DC226" i="1"/>
  <c r="DD325" i="1"/>
  <c r="DD226" i="1"/>
  <c r="DA226" i="1"/>
  <c r="K230" i="1"/>
  <c r="DF629" i="1"/>
  <c r="DE429" i="1"/>
  <c r="DE230" i="1"/>
  <c r="DC230" i="1"/>
  <c r="DD329" i="1"/>
  <c r="DD230" i="1"/>
  <c r="DA230" i="1"/>
  <c r="K234" i="1"/>
  <c r="DF633" i="1"/>
  <c r="DE433" i="1"/>
  <c r="DE234" i="1"/>
  <c r="DD333" i="1"/>
  <c r="DD234" i="1"/>
  <c r="DA234" i="1"/>
  <c r="DC234" i="1"/>
  <c r="K238" i="1"/>
  <c r="DF637" i="1"/>
  <c r="DE437" i="1"/>
  <c r="DE238" i="1"/>
  <c r="DD337" i="1"/>
  <c r="DD238" i="1"/>
  <c r="DA238" i="1"/>
  <c r="DC238" i="1"/>
  <c r="K242" i="1"/>
  <c r="DF641" i="1"/>
  <c r="DE441" i="1"/>
  <c r="DE242" i="1"/>
  <c r="DD341" i="1"/>
  <c r="DD242" i="1"/>
  <c r="DA242" i="1"/>
  <c r="DC242" i="1"/>
  <c r="K246" i="1"/>
  <c r="DF645" i="1"/>
  <c r="DE445" i="1"/>
  <c r="DE246" i="1"/>
  <c r="DD345" i="1"/>
  <c r="DD246" i="1"/>
  <c r="DA246" i="1"/>
  <c r="DC246" i="1"/>
  <c r="K250" i="1"/>
  <c r="DF649" i="1"/>
  <c r="DE449" i="1"/>
  <c r="DE250" i="1"/>
  <c r="DD349" i="1"/>
  <c r="DD250" i="1"/>
  <c r="DA250" i="1"/>
  <c r="DC250" i="1"/>
  <c r="K254" i="1"/>
  <c r="DF653" i="1"/>
  <c r="DE453" i="1"/>
  <c r="DE254" i="1"/>
  <c r="DD353" i="1"/>
  <c r="DD254" i="1"/>
  <c r="DA254" i="1"/>
  <c r="DC254" i="1"/>
  <c r="K258" i="1"/>
  <c r="DF657" i="1"/>
  <c r="DE457" i="1"/>
  <c r="DE258" i="1"/>
  <c r="DD357" i="1"/>
  <c r="DD258" i="1"/>
  <c r="DA258" i="1"/>
  <c r="DC258" i="1"/>
  <c r="K262" i="1"/>
  <c r="DF661" i="1"/>
  <c r="DE461" i="1"/>
  <c r="DE262" i="1"/>
  <c r="DD361" i="1"/>
  <c r="DD262" i="1"/>
  <c r="DA262" i="1"/>
  <c r="DC262" i="1"/>
  <c r="K266" i="1"/>
  <c r="DF665" i="1"/>
  <c r="DE465" i="1"/>
  <c r="DE266" i="1"/>
  <c r="DD365" i="1"/>
  <c r="DD266" i="1"/>
  <c r="DA266" i="1"/>
  <c r="DC266" i="1"/>
  <c r="K270" i="1"/>
  <c r="DF669" i="1"/>
  <c r="DE469" i="1"/>
  <c r="DE270" i="1"/>
  <c r="DD369" i="1"/>
  <c r="DD270" i="1"/>
  <c r="DA270" i="1"/>
  <c r="DC270" i="1"/>
  <c r="K274" i="1"/>
  <c r="DF673" i="1"/>
  <c r="DE473" i="1"/>
  <c r="DE274" i="1"/>
  <c r="DC323" i="1"/>
  <c r="DD373" i="1"/>
  <c r="DD274" i="1"/>
  <c r="DA274" i="1"/>
  <c r="DC274" i="1"/>
  <c r="K278" i="1"/>
  <c r="DF677" i="1"/>
  <c r="DE477" i="1"/>
  <c r="DE278" i="1"/>
  <c r="DC327" i="1"/>
  <c r="DD377" i="1"/>
  <c r="DD278" i="1"/>
  <c r="DA278" i="1"/>
  <c r="DC278" i="1"/>
  <c r="K282" i="1"/>
  <c r="DF681" i="1"/>
  <c r="DE481" i="1"/>
  <c r="DE282" i="1"/>
  <c r="DC331" i="1"/>
  <c r="DD381" i="1"/>
  <c r="DD282" i="1"/>
  <c r="DA282" i="1"/>
  <c r="DC282" i="1"/>
  <c r="K286" i="1"/>
  <c r="DF685" i="1"/>
  <c r="DE485" i="1"/>
  <c r="DE286" i="1"/>
  <c r="DC335" i="1"/>
  <c r="DD385" i="1"/>
  <c r="DD286" i="1"/>
  <c r="DA286" i="1"/>
  <c r="DC286" i="1"/>
  <c r="K290" i="1"/>
  <c r="DF689" i="1"/>
  <c r="DE489" i="1"/>
  <c r="DE290" i="1"/>
  <c r="DC339" i="1"/>
  <c r="DD389" i="1"/>
  <c r="DD290" i="1"/>
  <c r="DA290" i="1"/>
  <c r="DC290" i="1"/>
  <c r="K294" i="1"/>
  <c r="DF693" i="1"/>
  <c r="DE493" i="1"/>
  <c r="DE294" i="1"/>
  <c r="DC343" i="1"/>
  <c r="DD393" i="1"/>
  <c r="DD294" i="1"/>
  <c r="DA294" i="1"/>
  <c r="DC294" i="1"/>
  <c r="K298" i="1"/>
  <c r="DF697" i="1"/>
  <c r="DE497" i="1"/>
  <c r="DE298" i="1"/>
  <c r="DC347" i="1"/>
  <c r="DD397" i="1"/>
  <c r="DD298" i="1"/>
  <c r="DA298" i="1"/>
  <c r="DC298" i="1"/>
  <c r="K302" i="1"/>
  <c r="DF701" i="1"/>
  <c r="DE501" i="1"/>
  <c r="DE302" i="1"/>
  <c r="DC351" i="1"/>
  <c r="DD401" i="1"/>
  <c r="DD302" i="1"/>
  <c r="DA302" i="1"/>
  <c r="DC302" i="1"/>
  <c r="DB321" i="1"/>
  <c r="K306" i="1"/>
  <c r="DF705" i="1"/>
  <c r="DE505" i="1"/>
  <c r="DE306" i="1"/>
  <c r="DC355" i="1"/>
  <c r="DD405" i="1"/>
  <c r="DD306" i="1"/>
  <c r="DA306" i="1"/>
  <c r="DC306" i="1"/>
  <c r="DB325" i="1"/>
  <c r="K310" i="1"/>
  <c r="DF709" i="1"/>
  <c r="DE509" i="1"/>
  <c r="DE310" i="1"/>
  <c r="DC359" i="1"/>
  <c r="DD409" i="1"/>
  <c r="DD310" i="1"/>
  <c r="DA310" i="1"/>
  <c r="DC310" i="1"/>
  <c r="DB329" i="1"/>
  <c r="K314" i="1"/>
  <c r="DF713" i="1"/>
  <c r="DE513" i="1"/>
  <c r="DE314" i="1"/>
  <c r="DC363" i="1"/>
  <c r="DD413" i="1"/>
  <c r="DD314" i="1"/>
  <c r="DA314" i="1"/>
  <c r="DC314" i="1"/>
  <c r="DB333" i="1"/>
  <c r="DA323" i="1"/>
  <c r="K318" i="1"/>
  <c r="CA337" i="1" s="1"/>
  <c r="DF717" i="1"/>
  <c r="DE517" i="1"/>
  <c r="DE318" i="1"/>
  <c r="DC367" i="1"/>
  <c r="DD417" i="1"/>
  <c r="DD318" i="1"/>
  <c r="DA318" i="1"/>
  <c r="DC318" i="1"/>
  <c r="DB337" i="1"/>
  <c r="DA327" i="1"/>
  <c r="DM505" i="1"/>
  <c r="DM501" i="1"/>
  <c r="DM497" i="1"/>
  <c r="DM493" i="1"/>
  <c r="DM489" i="1"/>
  <c r="DM485" i="1"/>
  <c r="DM481" i="1"/>
  <c r="DM477" i="1"/>
  <c r="DM473" i="1"/>
  <c r="DM469" i="1"/>
  <c r="DM465" i="1"/>
  <c r="DM461" i="1"/>
  <c r="DM457" i="1"/>
  <c r="DM453" i="1"/>
  <c r="DM449" i="1"/>
  <c r="DM445" i="1"/>
  <c r="DM441" i="1"/>
  <c r="DM437" i="1"/>
  <c r="DM433" i="1"/>
  <c r="DM429" i="1"/>
  <c r="DM425" i="1"/>
  <c r="DM421" i="1"/>
  <c r="DM417" i="1"/>
  <c r="DM413" i="1"/>
  <c r="DM409" i="1"/>
  <c r="DM405" i="1"/>
  <c r="DM401" i="1"/>
  <c r="DM397" i="1"/>
  <c r="DM393" i="1"/>
  <c r="DM389" i="1"/>
  <c r="DM385" i="1"/>
  <c r="DM381" i="1"/>
  <c r="DM377" i="1"/>
  <c r="DM373" i="1"/>
  <c r="DM369" i="1"/>
  <c r="DM365" i="1"/>
  <c r="DM361" i="1"/>
  <c r="DM357" i="1"/>
  <c r="DM353" i="1"/>
  <c r="DM349" i="1"/>
  <c r="DM345" i="1"/>
  <c r="DM341" i="1"/>
  <c r="DM337" i="1"/>
  <c r="DM333" i="1"/>
  <c r="DM329" i="1"/>
  <c r="DM325" i="1"/>
  <c r="DM321" i="1"/>
  <c r="DM317" i="1"/>
  <c r="DM313" i="1"/>
  <c r="DM309" i="1"/>
  <c r="DM305" i="1"/>
  <c r="DM301" i="1"/>
  <c r="DM297" i="1"/>
  <c r="DM293" i="1"/>
  <c r="DM289" i="1"/>
  <c r="DM285" i="1"/>
  <c r="DM281" i="1"/>
  <c r="DM277" i="1"/>
  <c r="DM273" i="1"/>
  <c r="DM269" i="1"/>
  <c r="DM265" i="1"/>
  <c r="DM261" i="1"/>
  <c r="DM257" i="1"/>
  <c r="DM253" i="1"/>
  <c r="DM249" i="1"/>
  <c r="DM245" i="1"/>
  <c r="DM241" i="1"/>
  <c r="DM237" i="1"/>
  <c r="DM233" i="1"/>
  <c r="DM229" i="1"/>
  <c r="DM225" i="1"/>
  <c r="DM221" i="1"/>
  <c r="DM217" i="1"/>
  <c r="DM213" i="1"/>
  <c r="DM209" i="1"/>
  <c r="DM205" i="1"/>
  <c r="DM201" i="1"/>
  <c r="DN503" i="1"/>
  <c r="DN499" i="1"/>
  <c r="DN495" i="1"/>
  <c r="DN491" i="1"/>
  <c r="DN487" i="1"/>
  <c r="DN483" i="1"/>
  <c r="DN479" i="1"/>
  <c r="DN475" i="1"/>
  <c r="DN471" i="1"/>
  <c r="DN467" i="1"/>
  <c r="DN463" i="1"/>
  <c r="DN459" i="1"/>
  <c r="DN455" i="1"/>
  <c r="DN451" i="1"/>
  <c r="DN447" i="1"/>
  <c r="DN443" i="1"/>
  <c r="DN439" i="1"/>
  <c r="DN435" i="1"/>
  <c r="DN431" i="1"/>
  <c r="DN427" i="1"/>
  <c r="DN423" i="1"/>
  <c r="DN419" i="1"/>
  <c r="DN415" i="1"/>
  <c r="DN411" i="1"/>
  <c r="DN407" i="1"/>
  <c r="DN403" i="1"/>
  <c r="DM517" i="1"/>
  <c r="DM513" i="1"/>
  <c r="DM509" i="1"/>
  <c r="DN715" i="1"/>
  <c r="DN711" i="1"/>
  <c r="DN707" i="1"/>
  <c r="DN703" i="1"/>
  <c r="DN699" i="1"/>
  <c r="DN695" i="1"/>
  <c r="DN691" i="1"/>
  <c r="DN687" i="1"/>
  <c r="DN683" i="1"/>
  <c r="DN679" i="1"/>
  <c r="DN675" i="1"/>
  <c r="DN671" i="1"/>
  <c r="DN667" i="1"/>
  <c r="DN663" i="1"/>
  <c r="DN659" i="1"/>
  <c r="DN655" i="1"/>
  <c r="DN651" i="1"/>
  <c r="DN647" i="1"/>
  <c r="DN643" i="1"/>
  <c r="DN639" i="1"/>
  <c r="DN635" i="1"/>
  <c r="DN631" i="1"/>
  <c r="DN627" i="1"/>
  <c r="DN623" i="1"/>
  <c r="DN619" i="1"/>
  <c r="DN615" i="1"/>
  <c r="DN611" i="1"/>
  <c r="DN607" i="1"/>
  <c r="DN603" i="1"/>
  <c r="DN599" i="1"/>
  <c r="DN595" i="1"/>
  <c r="DN591" i="1"/>
  <c r="DN587" i="1"/>
  <c r="DN583" i="1"/>
  <c r="DN576" i="1"/>
  <c r="DN568" i="1"/>
  <c r="DN560" i="1"/>
  <c r="DN552" i="1"/>
  <c r="DN544" i="1"/>
  <c r="DN536" i="1"/>
  <c r="DN528" i="1"/>
  <c r="DN520" i="1"/>
  <c r="DN512" i="1"/>
  <c r="DO798" i="1"/>
  <c r="DO790" i="1"/>
  <c r="DO782" i="1"/>
  <c r="DO774" i="1"/>
  <c r="DO766" i="1"/>
  <c r="DO758" i="1"/>
  <c r="DO750" i="1"/>
  <c r="DO742" i="1"/>
  <c r="DO734" i="1"/>
  <c r="DO726" i="1"/>
  <c r="DO718" i="1"/>
  <c r="DO710" i="1"/>
  <c r="DO702" i="1"/>
  <c r="DO694" i="1"/>
  <c r="DO686" i="1"/>
  <c r="DO678" i="1"/>
  <c r="DO670" i="1"/>
  <c r="DO662" i="1"/>
  <c r="DO654" i="1"/>
  <c r="DO646" i="1"/>
  <c r="DO638" i="1"/>
  <c r="DO630" i="1"/>
  <c r="DO622" i="1"/>
  <c r="DO614" i="1"/>
  <c r="DO606" i="1"/>
  <c r="DA324" i="1"/>
  <c r="DA308" i="1"/>
  <c r="DA292" i="1"/>
  <c r="DA276" i="1"/>
  <c r="DA260" i="1"/>
  <c r="DA244" i="1"/>
  <c r="DA228" i="1"/>
  <c r="DA212" i="1"/>
  <c r="DA196" i="1"/>
  <c r="DA180" i="1"/>
  <c r="DA164" i="1"/>
  <c r="DA148" i="1"/>
  <c r="DA132" i="1"/>
  <c r="DA116" i="1"/>
  <c r="DA100" i="1"/>
  <c r="DA84" i="1"/>
  <c r="DA68" i="1"/>
  <c r="DA52" i="1"/>
  <c r="DA36" i="1"/>
  <c r="DA20" i="1"/>
  <c r="DB326" i="1"/>
  <c r="DB310" i="1"/>
  <c r="DB294" i="1"/>
  <c r="DB278" i="1"/>
  <c r="DB262" i="1"/>
  <c r="DB246" i="1"/>
  <c r="DB230" i="1"/>
  <c r="DB214" i="1"/>
  <c r="DB198" i="1"/>
  <c r="DB182" i="1"/>
  <c r="DB166" i="1"/>
  <c r="DB150" i="1"/>
  <c r="DB134" i="1"/>
  <c r="DB118" i="1"/>
  <c r="DB102" i="1"/>
  <c r="DB86" i="1"/>
  <c r="DB70" i="1"/>
  <c r="DB54" i="1"/>
  <c r="DB38" i="1"/>
  <c r="DB22" i="1"/>
  <c r="DD412" i="1"/>
  <c r="DD396" i="1"/>
  <c r="DD380" i="1"/>
  <c r="DD364" i="1"/>
  <c r="DD348" i="1"/>
  <c r="DD332" i="1"/>
  <c r="DD316" i="1"/>
  <c r="DD300" i="1"/>
  <c r="DD284" i="1"/>
  <c r="DD268" i="1"/>
  <c r="DD252" i="1"/>
  <c r="DD236" i="1"/>
  <c r="DD220" i="1"/>
  <c r="DD204" i="1"/>
  <c r="DD188" i="1"/>
  <c r="DD172" i="1"/>
  <c r="DD156" i="1"/>
  <c r="DD140" i="1"/>
  <c r="DD124" i="1"/>
  <c r="DD108" i="1"/>
  <c r="DV4" i="1"/>
  <c r="DU7" i="1"/>
  <c r="DU3" i="1"/>
  <c r="DU6" i="1"/>
  <c r="DU2" i="1"/>
  <c r="DU5" i="1"/>
  <c r="DP2" i="1"/>
  <c r="DP6" i="1"/>
  <c r="DU8" i="1"/>
  <c r="DU4" i="1"/>
  <c r="DV7" i="1"/>
  <c r="DV3" i="1"/>
  <c r="DP3" i="1"/>
  <c r="DP7" i="1"/>
  <c r="DV6" i="1"/>
  <c r="DP4" i="1"/>
  <c r="DP8" i="1"/>
  <c r="DV2" i="1"/>
  <c r="DV5" i="1"/>
  <c r="DP5" i="1"/>
  <c r="M9" i="1"/>
  <c r="X768" i="1"/>
  <c r="AA705" i="1"/>
  <c r="Z548" i="1"/>
  <c r="Z435" i="1"/>
  <c r="AB435" i="1" s="1"/>
  <c r="Z402" i="1"/>
  <c r="AA491" i="1"/>
  <c r="AA456" i="1"/>
  <c r="AA381" i="1"/>
  <c r="AA344" i="1"/>
  <c r="Z516" i="1"/>
  <c r="X432" i="1"/>
  <c r="Z364" i="1"/>
  <c r="Z337" i="1"/>
  <c r="AA482" i="1"/>
  <c r="Z455" i="1"/>
  <c r="Z442" i="1"/>
  <c r="Z437" i="1"/>
  <c r="Z428" i="1"/>
  <c r="X800" i="1"/>
  <c r="Y766" i="1"/>
  <c r="Y762" i="1"/>
  <c r="Y758" i="1"/>
  <c r="Y754" i="1"/>
  <c r="Z765" i="1"/>
  <c r="Y750" i="1"/>
  <c r="X760" i="1"/>
  <c r="X738" i="1"/>
  <c r="Z737" i="1"/>
  <c r="X736" i="1"/>
  <c r="X734" i="1"/>
  <c r="Z733" i="1"/>
  <c r="Z731" i="1"/>
  <c r="X730" i="1"/>
  <c r="Y724" i="1"/>
  <c r="Y720" i="1"/>
  <c r="AA717" i="1"/>
  <c r="AA719" i="1"/>
  <c r="Z691" i="1"/>
  <c r="AA687" i="1"/>
  <c r="AA673" i="1"/>
  <c r="AA668" i="1"/>
  <c r="AA628" i="1"/>
  <c r="AA606" i="1"/>
  <c r="Y576" i="1"/>
  <c r="AA573" i="1"/>
  <c r="X575" i="1"/>
  <c r="X571" i="1"/>
  <c r="Z543" i="1"/>
  <c r="Z542" i="1"/>
  <c r="Z535" i="1"/>
  <c r="Z534" i="1"/>
  <c r="X533" i="1"/>
  <c r="AB533" i="1" s="1"/>
  <c r="Z759" i="1"/>
  <c r="Z556" i="1"/>
  <c r="AA505" i="1"/>
  <c r="AA442" i="1"/>
  <c r="Y417" i="1"/>
  <c r="AA367" i="1"/>
  <c r="Z510" i="1"/>
  <c r="X451" i="1"/>
  <c r="X415" i="1"/>
  <c r="Z380" i="1"/>
  <c r="AA424" i="1"/>
  <c r="AA767" i="1"/>
  <c r="AA769" i="1"/>
  <c r="AA763" i="1"/>
  <c r="AA759" i="1"/>
  <c r="AA755" i="1"/>
  <c r="X766" i="1"/>
  <c r="AA751" i="1"/>
  <c r="X762" i="1"/>
  <c r="AA725" i="1"/>
  <c r="AA721" i="1"/>
  <c r="Z637" i="1"/>
  <c r="Y609" i="1"/>
  <c r="Y604" i="1"/>
  <c r="AA587" i="1"/>
  <c r="Y571" i="1"/>
  <c r="Z545" i="1"/>
  <c r="Z544" i="1"/>
  <c r="X543" i="1"/>
  <c r="Z537" i="1"/>
  <c r="AB537" i="1" s="1"/>
  <c r="Z536" i="1"/>
  <c r="X535" i="1"/>
  <c r="Z529" i="1"/>
  <c r="AB529" i="1" s="1"/>
  <c r="Z528" i="1"/>
  <c r="Y790" i="1"/>
  <c r="X764" i="1"/>
  <c r="Y702" i="1"/>
  <c r="X672" i="1"/>
  <c r="AA462" i="1"/>
  <c r="Y464" i="1"/>
  <c r="AC464" i="1" s="1"/>
  <c r="AA514" i="1"/>
  <c r="X365" i="1"/>
  <c r="AB365" i="1" s="1"/>
  <c r="X437" i="1"/>
  <c r="X431" i="1"/>
  <c r="Z429" i="1"/>
  <c r="Y782" i="1"/>
  <c r="Y770" i="1"/>
  <c r="Z775" i="1"/>
  <c r="Y760" i="1"/>
  <c r="Y756" i="1"/>
  <c r="Z767" i="1"/>
  <c r="Y752" i="1"/>
  <c r="Z763" i="1"/>
  <c r="AA724" i="1"/>
  <c r="AA677" i="1"/>
  <c r="Z617" i="1"/>
  <c r="Y594" i="1"/>
  <c r="Z546" i="1"/>
  <c r="X545" i="1"/>
  <c r="AB545" i="1" s="1"/>
  <c r="Z539" i="1"/>
  <c r="AB539" i="1" s="1"/>
  <c r="Z531" i="1"/>
  <c r="AB531" i="1" s="1"/>
  <c r="Z530" i="1"/>
  <c r="X347" i="1"/>
  <c r="X351" i="1"/>
  <c r="Z351" i="1"/>
  <c r="X410" i="1"/>
  <c r="X411" i="1"/>
  <c r="Z411" i="1"/>
  <c r="Z409" i="1"/>
  <c r="AB409" i="1" s="1"/>
  <c r="Z410" i="1"/>
  <c r="Z426" i="1"/>
  <c r="X426" i="1"/>
  <c r="Z427" i="1"/>
  <c r="AB427" i="1" s="1"/>
  <c r="Y509" i="1"/>
  <c r="AA506" i="1"/>
  <c r="AC506" i="1" s="1"/>
  <c r="AA499" i="1"/>
  <c r="Y498" i="1"/>
  <c r="AC498" i="1" s="1"/>
  <c r="AA497" i="1"/>
  <c r="Y499" i="1"/>
  <c r="Y497" i="1"/>
  <c r="Y496" i="1"/>
  <c r="AC496" i="1" s="1"/>
  <c r="AA488" i="1"/>
  <c r="AA487" i="1"/>
  <c r="AC487" i="1" s="1"/>
  <c r="AA485" i="1"/>
  <c r="Y486" i="1"/>
  <c r="AA489" i="1"/>
  <c r="Y488" i="1"/>
  <c r="Y489" i="1"/>
  <c r="Y485" i="1"/>
  <c r="AA486" i="1"/>
  <c r="AA477" i="1"/>
  <c r="AA476" i="1"/>
  <c r="AA474" i="1"/>
  <c r="Y475" i="1"/>
  <c r="AA478" i="1"/>
  <c r="AC478" i="1" s="1"/>
  <c r="Y476" i="1"/>
  <c r="Y477" i="1"/>
  <c r="AA475" i="1"/>
  <c r="Y472" i="1"/>
  <c r="Y469" i="1"/>
  <c r="Y473" i="1"/>
  <c r="AA469" i="1"/>
  <c r="AA470" i="1"/>
  <c r="AA458" i="1"/>
  <c r="Y462" i="1"/>
  <c r="Y461" i="1"/>
  <c r="AA461" i="1"/>
  <c r="Y458" i="1"/>
  <c r="AC458" i="1" s="1"/>
  <c r="AA459" i="1"/>
  <c r="AA460" i="1"/>
  <c r="Y451" i="1"/>
  <c r="AA451" i="1"/>
  <c r="Y453" i="1"/>
  <c r="AA450" i="1"/>
  <c r="Y450" i="1"/>
  <c r="AA453" i="1"/>
  <c r="Y452" i="1"/>
  <c r="AA449" i="1"/>
  <c r="AC449" i="1" s="1"/>
  <c r="Y446" i="1"/>
  <c r="Y448" i="1"/>
  <c r="AA446" i="1"/>
  <c r="AA440" i="1"/>
  <c r="Y439" i="1"/>
  <c r="AA441" i="1"/>
  <c r="Y430" i="1"/>
  <c r="AC430" i="1" s="1"/>
  <c r="Y433" i="1"/>
  <c r="AA433" i="1"/>
  <c r="AA432" i="1"/>
  <c r="Y431" i="1"/>
  <c r="AA431" i="1"/>
  <c r="Y421" i="1"/>
  <c r="AA420" i="1"/>
  <c r="Y419" i="1"/>
  <c r="Y423" i="1"/>
  <c r="AA421" i="1"/>
  <c r="AA422" i="1"/>
  <c r="AC422" i="1" s="1"/>
  <c r="AA419" i="1"/>
  <c r="AA423" i="1"/>
  <c r="Y420" i="1"/>
  <c r="AA410" i="1"/>
  <c r="AA409" i="1"/>
  <c r="Y412" i="1"/>
  <c r="AA411" i="1"/>
  <c r="Y411" i="1"/>
  <c r="AA412" i="1"/>
  <c r="Y405" i="1"/>
  <c r="AA405" i="1"/>
  <c r="AA407" i="1"/>
  <c r="Y407" i="1"/>
  <c r="AA408" i="1"/>
  <c r="AA406" i="1"/>
  <c r="Y406" i="1"/>
  <c r="AA403" i="1"/>
  <c r="Y393" i="1"/>
  <c r="Y394" i="1"/>
  <c r="AA393" i="1"/>
  <c r="Y395" i="1"/>
  <c r="AA394" i="1"/>
  <c r="Y396" i="1"/>
  <c r="AA396" i="1"/>
  <c r="AA384" i="1"/>
  <c r="AA383" i="1"/>
  <c r="Y386" i="1"/>
  <c r="AA385" i="1"/>
  <c r="Y384" i="1"/>
  <c r="Y382" i="1"/>
  <c r="AA386" i="1"/>
  <c r="AA382" i="1"/>
  <c r="Y373" i="1"/>
  <c r="AA376" i="1"/>
  <c r="AA374" i="1"/>
  <c r="Y376" i="1"/>
  <c r="AA375" i="1"/>
  <c r="AA373" i="1"/>
  <c r="AA364" i="1"/>
  <c r="Y349" i="1"/>
  <c r="AA349" i="1"/>
  <c r="Y352" i="1"/>
  <c r="Y353" i="1"/>
  <c r="Y351" i="1"/>
  <c r="AA352" i="1"/>
  <c r="AA353" i="1"/>
  <c r="AA351" i="1"/>
  <c r="Y350" i="1"/>
  <c r="AC350" i="1" s="1"/>
  <c r="Y337" i="1"/>
  <c r="AA337" i="1"/>
  <c r="AA338" i="1"/>
  <c r="AA339" i="1"/>
  <c r="X492" i="1"/>
  <c r="Z491" i="1"/>
  <c r="Z492" i="1"/>
  <c r="Z489" i="1"/>
  <c r="X488" i="1"/>
  <c r="X491" i="1"/>
  <c r="X489" i="1"/>
  <c r="Z488" i="1"/>
  <c r="X481" i="1"/>
  <c r="X479" i="1"/>
  <c r="Z484" i="1"/>
  <c r="Z481" i="1"/>
  <c r="X480" i="1"/>
  <c r="X482" i="1"/>
  <c r="X483" i="1"/>
  <c r="AB483" i="1" s="1"/>
  <c r="Z482" i="1"/>
  <c r="Z463" i="1"/>
  <c r="AB463" i="1" s="1"/>
  <c r="Z464" i="1"/>
  <c r="Z462" i="1"/>
  <c r="X464" i="1"/>
  <c r="Z421" i="1"/>
  <c r="Z423" i="1"/>
  <c r="Z425" i="1"/>
  <c r="Z420" i="1"/>
  <c r="Z422" i="1"/>
  <c r="X422" i="1"/>
  <c r="X421" i="1"/>
  <c r="X412" i="1"/>
  <c r="Z413" i="1"/>
  <c r="X413" i="1"/>
  <c r="Z401" i="1"/>
  <c r="Z398" i="1"/>
  <c r="X398" i="1"/>
  <c r="Z397" i="1"/>
  <c r="Z399" i="1"/>
  <c r="X399" i="1"/>
  <c r="X401" i="1"/>
  <c r="X400" i="1"/>
  <c r="AB400" i="1" s="1"/>
  <c r="Z390" i="1"/>
  <c r="X390" i="1"/>
  <c r="Z389" i="1"/>
  <c r="X388" i="1"/>
  <c r="Z386" i="1"/>
  <c r="Z388" i="1"/>
  <c r="X389" i="1"/>
  <c r="AB389" i="1" s="1"/>
  <c r="Z387" i="1"/>
  <c r="X376" i="1"/>
  <c r="Z375" i="1"/>
  <c r="X375" i="1"/>
  <c r="X377" i="1"/>
  <c r="AB377" i="1" s="1"/>
  <c r="Z376" i="1"/>
  <c r="Z371" i="1"/>
  <c r="X371" i="1"/>
  <c r="Z372" i="1"/>
  <c r="AB372" i="1" s="1"/>
  <c r="X352" i="1"/>
  <c r="Z353" i="1"/>
  <c r="Z352" i="1"/>
  <c r="X353" i="1"/>
  <c r="Z344" i="1"/>
  <c r="Z345" i="1"/>
  <c r="X344" i="1"/>
  <c r="X334" i="1"/>
  <c r="AB334" i="1" s="1"/>
  <c r="X493" i="1"/>
  <c r="Z493" i="1"/>
  <c r="Y387" i="1"/>
  <c r="AC387" i="1" s="1"/>
  <c r="AA439" i="1"/>
  <c r="X438" i="1"/>
  <c r="X434" i="1"/>
  <c r="X433" i="1"/>
  <c r="X337" i="1"/>
  <c r="X428" i="1"/>
  <c r="Z444" i="1"/>
  <c r="X439" i="1"/>
  <c r="X442" i="1"/>
  <c r="Y339" i="1"/>
  <c r="Y493" i="1"/>
  <c r="X484" i="1"/>
  <c r="X477" i="1"/>
  <c r="Z424" i="1"/>
  <c r="Z418" i="1"/>
  <c r="AA379" i="1"/>
  <c r="AA360" i="1"/>
  <c r="Y474" i="1"/>
  <c r="Z385" i="1"/>
  <c r="Y413" i="1"/>
  <c r="Y403" i="1"/>
  <c r="X345" i="1"/>
  <c r="X423" i="1"/>
  <c r="Y459" i="1"/>
  <c r="AC459" i="1" s="1"/>
  <c r="Y404" i="1"/>
  <c r="Y385" i="1"/>
  <c r="Y391" i="1"/>
  <c r="AC391" i="1" s="1"/>
  <c r="Y390" i="1"/>
  <c r="AA390" i="1"/>
  <c r="Y388" i="1"/>
  <c r="AC388" i="1" s="1"/>
  <c r="AA389" i="1"/>
  <c r="AA399" i="1"/>
  <c r="Y399" i="1"/>
  <c r="AA398" i="1"/>
  <c r="Y398" i="1"/>
  <c r="Y776" i="1"/>
  <c r="X402" i="1"/>
  <c r="X403" i="1"/>
  <c r="Z403" i="1"/>
  <c r="X419" i="1"/>
  <c r="Z419" i="1"/>
  <c r="AA467" i="1"/>
  <c r="Y465" i="1"/>
  <c r="Y467" i="1"/>
  <c r="Y466" i="1"/>
  <c r="AA466" i="1"/>
  <c r="Y463" i="1"/>
  <c r="Z487" i="1"/>
  <c r="Z485" i="1"/>
  <c r="AB485" i="1" s="1"/>
  <c r="X486" i="1"/>
  <c r="AA495" i="1"/>
  <c r="Y495" i="1"/>
  <c r="Y504" i="1"/>
  <c r="Y505" i="1"/>
  <c r="AC505" i="1" s="1"/>
  <c r="AA504" i="1"/>
  <c r="Y492" i="1"/>
  <c r="Y490" i="1"/>
  <c r="AA490" i="1"/>
  <c r="AA484" i="1"/>
  <c r="Y484" i="1"/>
  <c r="Y468" i="1"/>
  <c r="Y455" i="1"/>
  <c r="Y457" i="1"/>
  <c r="Y456" i="1"/>
  <c r="AA454" i="1"/>
  <c r="AA457" i="1"/>
  <c r="AA455" i="1"/>
  <c r="AA444" i="1"/>
  <c r="AC444" i="1" s="1"/>
  <c r="AA443" i="1"/>
  <c r="AA445" i="1"/>
  <c r="Y445" i="1"/>
  <c r="Y437" i="1"/>
  <c r="AA436" i="1"/>
  <c r="Y436" i="1"/>
  <c r="Y435" i="1"/>
  <c r="AA429" i="1"/>
  <c r="AA426" i="1"/>
  <c r="Y425" i="1"/>
  <c r="Y428" i="1"/>
  <c r="AA428" i="1"/>
  <c r="Y426" i="1"/>
  <c r="AC426" i="1" s="1"/>
  <c r="AA425" i="1"/>
  <c r="Y429" i="1"/>
  <c r="Y427" i="1"/>
  <c r="AC427" i="1" s="1"/>
  <c r="AA417" i="1"/>
  <c r="AA414" i="1"/>
  <c r="AA418" i="1"/>
  <c r="AA415" i="1"/>
  <c r="Y416" i="1"/>
  <c r="Y418" i="1"/>
  <c r="Y414" i="1"/>
  <c r="AA402" i="1"/>
  <c r="AA400" i="1"/>
  <c r="Y402" i="1"/>
  <c r="AA401" i="1"/>
  <c r="AC401" i="1" s="1"/>
  <c r="Y400" i="1"/>
  <c r="Y392" i="1"/>
  <c r="AA392" i="1"/>
  <c r="Y380" i="1"/>
  <c r="Y379" i="1"/>
  <c r="AC379" i="1" s="1"/>
  <c r="Y378" i="1"/>
  <c r="Y381" i="1"/>
  <c r="Y377" i="1"/>
  <c r="AA377" i="1"/>
  <c r="AA380" i="1"/>
  <c r="AA378" i="1"/>
  <c r="Y371" i="1"/>
  <c r="AA371" i="1"/>
  <c r="Y370" i="1"/>
  <c r="AA370" i="1"/>
  <c r="Y372" i="1"/>
  <c r="AA372" i="1"/>
  <c r="Y369" i="1"/>
  <c r="AA365" i="1"/>
  <c r="AA366" i="1"/>
  <c r="Y366" i="1"/>
  <c r="AA356" i="1"/>
  <c r="AA357" i="1"/>
  <c r="Y356" i="1"/>
  <c r="Y358" i="1"/>
  <c r="Y357" i="1"/>
  <c r="Y347" i="1"/>
  <c r="Y348" i="1"/>
  <c r="Y345" i="1"/>
  <c r="AA346" i="1"/>
  <c r="AA347" i="1"/>
  <c r="Y336" i="1"/>
  <c r="Y342" i="1"/>
  <c r="Y344" i="1"/>
  <c r="AA341" i="1"/>
  <c r="Y343" i="1"/>
  <c r="AA343" i="1"/>
  <c r="AA342" i="1"/>
  <c r="AA336" i="1"/>
  <c r="Y335" i="1"/>
  <c r="AA334" i="1"/>
  <c r="AC334" i="1" s="1"/>
  <c r="X476" i="1"/>
  <c r="X460" i="1"/>
  <c r="Z459" i="1"/>
  <c r="Z461" i="1"/>
  <c r="X461" i="1"/>
  <c r="Z460" i="1"/>
  <c r="X459" i="1"/>
  <c r="Z415" i="1"/>
  <c r="X416" i="1"/>
  <c r="Z416" i="1"/>
  <c r="Z414" i="1"/>
  <c r="AB414" i="1" s="1"/>
  <c r="Z406" i="1"/>
  <c r="X406" i="1"/>
  <c r="X407" i="1"/>
  <c r="Z404" i="1"/>
  <c r="X404" i="1"/>
  <c r="X396" i="1"/>
  <c r="Z391" i="1"/>
  <c r="Z394" i="1"/>
  <c r="Z393" i="1"/>
  <c r="X395" i="1"/>
  <c r="Z396" i="1"/>
  <c r="Z392" i="1"/>
  <c r="X391" i="1"/>
  <c r="X393" i="1"/>
  <c r="X392" i="1"/>
  <c r="Z381" i="1"/>
  <c r="Z382" i="1"/>
  <c r="X378" i="1"/>
  <c r="X384" i="1"/>
  <c r="X383" i="1"/>
  <c r="X382" i="1"/>
  <c r="AB382" i="1" s="1"/>
  <c r="Z378" i="1"/>
  <c r="X385" i="1"/>
  <c r="Z383" i="1"/>
  <c r="X379" i="1"/>
  <c r="Z384" i="1"/>
  <c r="Z346" i="1"/>
  <c r="X348" i="1"/>
  <c r="X346" i="1"/>
  <c r="Z350" i="1"/>
  <c r="Z347" i="1"/>
  <c r="Z349" i="1"/>
  <c r="Z348" i="1"/>
  <c r="Z335" i="1"/>
  <c r="X339" i="1"/>
  <c r="Z340" i="1"/>
  <c r="X340" i="1"/>
  <c r="Y482" i="1"/>
  <c r="AC482" i="1" s="1"/>
  <c r="AA481" i="1"/>
  <c r="Y480" i="1"/>
  <c r="Y483" i="1"/>
  <c r="AA483" i="1"/>
  <c r="Y481" i="1"/>
  <c r="AC481" i="1" s="1"/>
  <c r="Y479" i="1"/>
  <c r="AA480" i="1"/>
  <c r="Z457" i="1"/>
  <c r="X457" i="1"/>
  <c r="X456" i="1"/>
  <c r="Z456" i="1"/>
  <c r="Z458" i="1"/>
  <c r="X373" i="1"/>
  <c r="X374" i="1"/>
  <c r="Z374" i="1"/>
  <c r="Z342" i="1"/>
  <c r="Z341" i="1"/>
  <c r="X341" i="1"/>
  <c r="X343" i="1"/>
  <c r="X342" i="1"/>
  <c r="Z343" i="1"/>
  <c r="X633" i="1"/>
  <c r="Z633" i="1"/>
  <c r="X632" i="1"/>
  <c r="X634" i="1"/>
  <c r="X380" i="1"/>
  <c r="Z438" i="1"/>
  <c r="Z434" i="1"/>
  <c r="Z433" i="1"/>
  <c r="Z432" i="1"/>
  <c r="Z336" i="1"/>
  <c r="AB336" i="1" s="1"/>
  <c r="Z430" i="1"/>
  <c r="X429" i="1"/>
  <c r="Z445" i="1"/>
  <c r="AB445" i="1" s="1"/>
  <c r="Z443" i="1"/>
  <c r="Z439" i="1"/>
  <c r="Y460" i="1"/>
  <c r="AA369" i="1"/>
  <c r="Z408" i="1"/>
  <c r="Y368" i="1"/>
  <c r="AA473" i="1"/>
  <c r="AA492" i="1"/>
  <c r="Y494" i="1"/>
  <c r="X487" i="1"/>
  <c r="Z479" i="1"/>
  <c r="AA471" i="1"/>
  <c r="AC471" i="1" s="1"/>
  <c r="X425" i="1"/>
  <c r="X417" i="1"/>
  <c r="AB417" i="1" s="1"/>
  <c r="Z395" i="1"/>
  <c r="AA368" i="1"/>
  <c r="AA359" i="1"/>
  <c r="Y346" i="1"/>
  <c r="AC346" i="1" s="1"/>
  <c r="AA348" i="1"/>
  <c r="X349" i="1"/>
  <c r="AB349" i="1" s="1"/>
  <c r="X381" i="1"/>
  <c r="X455" i="1"/>
  <c r="Z405" i="1"/>
  <c r="AB405" i="1" s="1"/>
  <c r="AA345" i="1"/>
  <c r="Y415" i="1"/>
  <c r="AC415" i="1" s="1"/>
  <c r="Y383" i="1"/>
  <c r="AC383" i="1" s="1"/>
  <c r="AA463" i="1"/>
  <c r="Y409" i="1"/>
  <c r="Z373" i="1"/>
  <c r="X338" i="1"/>
  <c r="AB338" i="1" s="1"/>
  <c r="Z339" i="1"/>
  <c r="X420" i="1"/>
  <c r="AB420" i="1" s="1"/>
  <c r="Y447" i="1"/>
  <c r="AC447" i="1" s="1"/>
  <c r="Y491" i="1"/>
  <c r="AC491" i="1" s="1"/>
  <c r="AA452" i="1"/>
  <c r="AA404" i="1"/>
  <c r="AA361" i="1"/>
  <c r="Y360" i="1"/>
  <c r="AC360" i="1" s="1"/>
  <c r="AA355" i="1"/>
  <c r="Y355" i="1"/>
  <c r="Y354" i="1"/>
  <c r="AC354" i="1" s="1"/>
  <c r="AA362" i="1"/>
  <c r="AA363" i="1"/>
  <c r="Y361" i="1"/>
  <c r="Y362" i="1"/>
  <c r="Y359" i="1"/>
  <c r="Y432" i="1"/>
  <c r="Z725" i="1"/>
  <c r="X726" i="1"/>
  <c r="Z727" i="1"/>
  <c r="X720" i="1"/>
  <c r="X716" i="1"/>
  <c r="Z436" i="1"/>
  <c r="AB436" i="1" s="1"/>
  <c r="Z431" i="1"/>
  <c r="X430" i="1"/>
  <c r="Z441" i="1"/>
  <c r="Y338" i="1"/>
  <c r="Y367" i="1"/>
  <c r="AC367" i="1" s="1"/>
  <c r="Z412" i="1"/>
  <c r="AA494" i="1"/>
  <c r="Z486" i="1"/>
  <c r="Y470" i="1"/>
  <c r="X424" i="1"/>
  <c r="AB424" i="1" s="1"/>
  <c r="X418" i="1"/>
  <c r="AB418" i="1" s="1"/>
  <c r="X408" i="1"/>
  <c r="AB408" i="1" s="1"/>
  <c r="X394" i="1"/>
  <c r="Y374" i="1"/>
  <c r="AC374" i="1" s="1"/>
  <c r="AA358" i="1"/>
  <c r="Y341" i="1"/>
  <c r="Z480" i="1"/>
  <c r="AA493" i="1"/>
  <c r="Z490" i="1"/>
  <c r="AB490" i="1" s="1"/>
  <c r="X458" i="1"/>
  <c r="Z407" i="1"/>
  <c r="X387" i="1"/>
  <c r="AA479" i="1"/>
  <c r="AA397" i="1"/>
  <c r="AC397" i="1" s="1"/>
  <c r="Y454" i="1"/>
  <c r="AC454" i="1" s="1"/>
  <c r="AA465" i="1"/>
  <c r="Y424" i="1"/>
  <c r="Y410" i="1"/>
  <c r="AA395" i="1"/>
  <c r="Z379" i="1"/>
  <c r="X350" i="1"/>
  <c r="AA335" i="1"/>
  <c r="X462" i="1"/>
  <c r="X397" i="1"/>
  <c r="X335" i="1"/>
  <c r="Y389" i="1"/>
  <c r="Y363" i="1"/>
  <c r="AA500" i="1"/>
  <c r="AC500" i="1" s="1"/>
  <c r="AA501" i="1"/>
  <c r="AC501" i="1" s="1"/>
  <c r="Y503" i="1"/>
  <c r="Y502" i="1"/>
  <c r="AA503" i="1"/>
  <c r="AA502" i="1"/>
  <c r="Z515" i="1"/>
  <c r="X515" i="1"/>
  <c r="Y364" i="1"/>
  <c r="AC364" i="1" s="1"/>
  <c r="Y365" i="1"/>
  <c r="Y799" i="1"/>
  <c r="AA797" i="1"/>
  <c r="Y792" i="1"/>
  <c r="AA799" i="1"/>
  <c r="AA791" i="1"/>
  <c r="Y798" i="1"/>
  <c r="AA785" i="1"/>
  <c r="Y774" i="1"/>
  <c r="Y784" i="1"/>
  <c r="Z625" i="1"/>
  <c r="Y340" i="1"/>
  <c r="AC340" i="1" s="1"/>
  <c r="X386" i="1"/>
  <c r="Y408" i="1"/>
  <c r="AA416" i="1"/>
  <c r="AA448" i="1"/>
  <c r="Y515" i="1"/>
  <c r="AA783" i="1"/>
  <c r="AA793" i="1"/>
  <c r="AA787" i="1"/>
  <c r="Z771" i="1"/>
  <c r="X772" i="1"/>
  <c r="Z779" i="1"/>
  <c r="X780" i="1"/>
  <c r="Z783" i="1"/>
  <c r="X776" i="1"/>
  <c r="X722" i="1"/>
  <c r="Y714" i="1"/>
  <c r="Y704" i="1"/>
  <c r="Y708" i="1"/>
  <c r="Y712" i="1"/>
  <c r="AA686" i="1"/>
  <c r="AC686" i="1" s="1"/>
  <c r="Y698" i="1"/>
  <c r="AA697" i="1"/>
  <c r="AA684" i="1"/>
  <c r="AA695" i="1"/>
  <c r="Y696" i="1"/>
  <c r="AA682" i="1"/>
  <c r="Y694" i="1"/>
  <c r="AA693" i="1"/>
  <c r="AA685" i="1"/>
  <c r="Y692" i="1"/>
  <c r="Y690" i="1"/>
  <c r="AA691" i="1"/>
  <c r="X658" i="1"/>
  <c r="Z657" i="1"/>
  <c r="X656" i="1"/>
  <c r="Z655" i="1"/>
  <c r="Z653" i="1"/>
  <c r="X640" i="1"/>
  <c r="X603" i="1"/>
  <c r="X604" i="1"/>
  <c r="X605" i="1"/>
  <c r="Z570" i="1"/>
  <c r="X567" i="1"/>
  <c r="Z568" i="1"/>
  <c r="X569" i="1"/>
  <c r="Z564" i="1"/>
  <c r="X563" i="1"/>
  <c r="Z523" i="1"/>
  <c r="Z524" i="1"/>
  <c r="Z525" i="1"/>
  <c r="Z526" i="1"/>
  <c r="Z527" i="1"/>
  <c r="X523" i="1"/>
  <c r="X525" i="1"/>
  <c r="X527" i="1"/>
  <c r="Y375" i="1"/>
  <c r="Z511" i="1"/>
  <c r="X511" i="1"/>
  <c r="Z519" i="1"/>
  <c r="X519" i="1"/>
  <c r="AA795" i="1"/>
  <c r="Z787" i="1"/>
  <c r="X788" i="1"/>
  <c r="Z791" i="1"/>
  <c r="X784" i="1"/>
  <c r="Y785" i="1"/>
  <c r="Y786" i="1"/>
  <c r="Y783" i="1"/>
  <c r="AA773" i="1"/>
  <c r="AA781" i="1"/>
  <c r="X718" i="1"/>
  <c r="Z719" i="1"/>
  <c r="AA672" i="1"/>
  <c r="Y684" i="1"/>
  <c r="AA683" i="1"/>
  <c r="Y680" i="1"/>
  <c r="Y678" i="1"/>
  <c r="AA679" i="1"/>
  <c r="Y682" i="1"/>
  <c r="Y674" i="1"/>
  <c r="AA660" i="1"/>
  <c r="X608" i="1"/>
  <c r="Z607" i="1"/>
  <c r="AA472" i="1"/>
  <c r="Y511" i="1"/>
  <c r="AA438" i="1"/>
  <c r="Y434" i="1"/>
  <c r="Z795" i="1"/>
  <c r="X796" i="1"/>
  <c r="Z799" i="1"/>
  <c r="X792" i="1"/>
  <c r="Y793" i="1"/>
  <c r="Y794" i="1"/>
  <c r="Y791" i="1"/>
  <c r="AC791" i="1" s="1"/>
  <c r="AA789" i="1"/>
  <c r="X723" i="1"/>
  <c r="X724" i="1"/>
  <c r="Y710" i="1"/>
  <c r="Z703" i="1"/>
  <c r="Z707" i="1"/>
  <c r="AA664" i="1"/>
  <c r="Z641" i="1"/>
  <c r="X650" i="1"/>
  <c r="X630" i="1"/>
  <c r="X624" i="1"/>
  <c r="Z621" i="1"/>
  <c r="Z631" i="1"/>
  <c r="Z601" i="1"/>
  <c r="Z613" i="1"/>
  <c r="X610" i="1"/>
  <c r="Z609" i="1"/>
  <c r="X612" i="1"/>
  <c r="X602" i="1"/>
  <c r="AB602" i="1" s="1"/>
  <c r="Y590" i="1"/>
  <c r="Y584" i="1"/>
  <c r="AA589" i="1"/>
  <c r="AA578" i="1"/>
  <c r="AA583" i="1"/>
  <c r="Y588" i="1"/>
  <c r="Y513" i="1"/>
  <c r="X514" i="1"/>
  <c r="Z514" i="1"/>
  <c r="X509" i="1"/>
  <c r="AA777" i="1"/>
  <c r="Z761" i="1"/>
  <c r="X758" i="1"/>
  <c r="Z757" i="1"/>
  <c r="X756" i="1"/>
  <c r="Z755" i="1"/>
  <c r="X754" i="1"/>
  <c r="Z753" i="1"/>
  <c r="X752" i="1"/>
  <c r="Z751" i="1"/>
  <c r="X750" i="1"/>
  <c r="Z749" i="1"/>
  <c r="X748" i="1"/>
  <c r="Z747" i="1"/>
  <c r="Z723" i="1"/>
  <c r="Z721" i="1"/>
  <c r="Z717" i="1"/>
  <c r="X727" i="1"/>
  <c r="AA722" i="1"/>
  <c r="AC722" i="1" s="1"/>
  <c r="AA710" i="1"/>
  <c r="AA701" i="1"/>
  <c r="X710" i="1"/>
  <c r="AA698" i="1"/>
  <c r="Y691" i="1"/>
  <c r="Y700" i="1"/>
  <c r="AA699" i="1"/>
  <c r="Z683" i="1"/>
  <c r="X639" i="1"/>
  <c r="Z639" i="1"/>
  <c r="X638" i="1"/>
  <c r="X620" i="1"/>
  <c r="Y602" i="1"/>
  <c r="AA595" i="1"/>
  <c r="X586" i="1"/>
  <c r="X580" i="1"/>
  <c r="AA572" i="1"/>
  <c r="AC572" i="1" s="1"/>
  <c r="Z509" i="1"/>
  <c r="Z520" i="1"/>
  <c r="Z521" i="1"/>
  <c r="AB521" i="1" s="1"/>
  <c r="AA507" i="1"/>
  <c r="Y507" i="1"/>
  <c r="Y443" i="1"/>
  <c r="Y438" i="1"/>
  <c r="AC438" i="1" s="1"/>
  <c r="AA434" i="1"/>
  <c r="Z518" i="1"/>
  <c r="Z513" i="1"/>
  <c r="X513" i="1"/>
  <c r="X508" i="1"/>
  <c r="Z508" i="1"/>
  <c r="Y796" i="1"/>
  <c r="Y788" i="1"/>
  <c r="Y797" i="1"/>
  <c r="AC797" i="1" s="1"/>
  <c r="Y795" i="1"/>
  <c r="Y780" i="1"/>
  <c r="AA779" i="1"/>
  <c r="Y778" i="1"/>
  <c r="Y789" i="1"/>
  <c r="Y787" i="1"/>
  <c r="Y772" i="1"/>
  <c r="AA771" i="1"/>
  <c r="Y781" i="1"/>
  <c r="Y779" i="1"/>
  <c r="Y777" i="1"/>
  <c r="Y775" i="1"/>
  <c r="Y773" i="1"/>
  <c r="Y771" i="1"/>
  <c r="Y769" i="1"/>
  <c r="AC769" i="1" s="1"/>
  <c r="Y767" i="1"/>
  <c r="Y765" i="1"/>
  <c r="AC765" i="1" s="1"/>
  <c r="Y763" i="1"/>
  <c r="Y761" i="1"/>
  <c r="AC761" i="1" s="1"/>
  <c r="Y759" i="1"/>
  <c r="Y757" i="1"/>
  <c r="AC757" i="1" s="1"/>
  <c r="Y755" i="1"/>
  <c r="AC755" i="1" s="1"/>
  <c r="Y753" i="1"/>
  <c r="AC753" i="1" s="1"/>
  <c r="Y751" i="1"/>
  <c r="AC751" i="1" s="1"/>
  <c r="Y749" i="1"/>
  <c r="AC749" i="1" s="1"/>
  <c r="AA746" i="1"/>
  <c r="AC746" i="1" s="1"/>
  <c r="Y743" i="1"/>
  <c r="AC743" i="1" s="1"/>
  <c r="AA740" i="1"/>
  <c r="AC740" i="1" s="1"/>
  <c r="AA738" i="1"/>
  <c r="AC738" i="1" s="1"/>
  <c r="AA736" i="1"/>
  <c r="AC736" i="1" s="1"/>
  <c r="Y733" i="1"/>
  <c r="AC733" i="1" s="1"/>
  <c r="Y731" i="1"/>
  <c r="AC731" i="1" s="1"/>
  <c r="AA728" i="1"/>
  <c r="AC728" i="1" s="1"/>
  <c r="Y725" i="1"/>
  <c r="AC725" i="1" s="1"/>
  <c r="X719" i="1"/>
  <c r="AA707" i="1"/>
  <c r="Z715" i="1"/>
  <c r="AA703" i="1"/>
  <c r="Y705" i="1"/>
  <c r="AA702" i="1"/>
  <c r="Z701" i="1"/>
  <c r="Z687" i="1"/>
  <c r="AA675" i="1"/>
  <c r="Z671" i="1"/>
  <c r="Z647" i="1"/>
  <c r="X651" i="1"/>
  <c r="AB651" i="1" s="1"/>
  <c r="X652" i="1"/>
  <c r="X648" i="1"/>
  <c r="Z649" i="1"/>
  <c r="X645" i="1"/>
  <c r="X646" i="1"/>
  <c r="Z645" i="1"/>
  <c r="Z643" i="1"/>
  <c r="X642" i="1"/>
  <c r="Y637" i="1"/>
  <c r="Y641" i="1"/>
  <c r="Z627" i="1"/>
  <c r="X626" i="1"/>
  <c r="Z620" i="1"/>
  <c r="Z615" i="1"/>
  <c r="X614" i="1"/>
  <c r="X622" i="1"/>
  <c r="AA608" i="1"/>
  <c r="Y617" i="1"/>
  <c r="X609" i="1"/>
  <c r="Z606" i="1"/>
  <c r="Z604" i="1"/>
  <c r="AA599" i="1"/>
  <c r="Y596" i="1"/>
  <c r="X593" i="1"/>
  <c r="AA581" i="1"/>
  <c r="Y582" i="1"/>
  <c r="Z574" i="1"/>
  <c r="Z517" i="1"/>
  <c r="X517" i="1"/>
  <c r="Z512" i="1"/>
  <c r="Z507" i="1"/>
  <c r="X507" i="1"/>
  <c r="X770" i="1"/>
  <c r="X777" i="1"/>
  <c r="X775" i="1"/>
  <c r="X773" i="1"/>
  <c r="X771" i="1"/>
  <c r="X769" i="1"/>
  <c r="X767" i="1"/>
  <c r="AB767" i="1" s="1"/>
  <c r="X765" i="1"/>
  <c r="AB765" i="1" s="1"/>
  <c r="X763" i="1"/>
  <c r="AB763" i="1" s="1"/>
  <c r="X761" i="1"/>
  <c r="X759" i="1"/>
  <c r="AA711" i="1"/>
  <c r="Z711" i="1"/>
  <c r="Z699" i="1"/>
  <c r="AA689" i="1"/>
  <c r="Y688" i="1"/>
  <c r="Y673" i="1"/>
  <c r="Z679" i="1"/>
  <c r="Y672" i="1"/>
  <c r="X649" i="1"/>
  <c r="X635" i="1"/>
  <c r="AB635" i="1" s="1"/>
  <c r="X636" i="1"/>
  <c r="Y621" i="1"/>
  <c r="Y625" i="1"/>
  <c r="AA605" i="1"/>
  <c r="X601" i="1"/>
  <c r="X588" i="1"/>
  <c r="X589" i="1"/>
  <c r="X590" i="1"/>
  <c r="X584" i="1"/>
  <c r="X578" i="1"/>
  <c r="Z576" i="1"/>
  <c r="X577" i="1"/>
  <c r="Z578" i="1"/>
  <c r="AA550" i="1"/>
  <c r="Y550" i="1"/>
  <c r="Y551" i="1"/>
  <c r="AA551" i="1"/>
  <c r="X599" i="1"/>
  <c r="X594" i="1"/>
  <c r="Y579" i="1"/>
  <c r="Y586" i="1"/>
  <c r="AA577" i="1"/>
  <c r="AA579" i="1"/>
  <c r="Z572" i="1"/>
  <c r="Y568" i="1"/>
  <c r="Z566" i="1"/>
  <c r="X562" i="1"/>
  <c r="X551" i="1"/>
  <c r="Z554" i="1"/>
  <c r="Z558" i="1"/>
  <c r="Z562" i="1"/>
  <c r="Y552" i="1"/>
  <c r="AA552" i="1"/>
  <c r="AA700" i="1"/>
  <c r="Y693" i="1"/>
  <c r="Y677" i="1"/>
  <c r="X678" i="1"/>
  <c r="Y676" i="1"/>
  <c r="AA670" i="1"/>
  <c r="AA665" i="1"/>
  <c r="X660" i="1"/>
  <c r="X631" i="1"/>
  <c r="X628" i="1"/>
  <c r="Z629" i="1"/>
  <c r="Z610" i="1"/>
  <c r="X607" i="1"/>
  <c r="AA591" i="1"/>
  <c r="X600" i="1"/>
  <c r="X592" i="1"/>
  <c r="Y578" i="1"/>
  <c r="Y577" i="1"/>
  <c r="AA576" i="1"/>
  <c r="AA571" i="1"/>
  <c r="AA570" i="1"/>
  <c r="X559" i="1"/>
  <c r="Y567" i="1"/>
  <c r="AA567" i="1"/>
  <c r="Y560" i="1"/>
  <c r="Z522" i="1"/>
  <c r="X757" i="1"/>
  <c r="X755" i="1"/>
  <c r="X753" i="1"/>
  <c r="X751" i="1"/>
  <c r="AB751" i="1" s="1"/>
  <c r="X749" i="1"/>
  <c r="X747" i="1"/>
  <c r="X745" i="1"/>
  <c r="AB745" i="1" s="1"/>
  <c r="X743" i="1"/>
  <c r="AB743" i="1" s="1"/>
  <c r="X741" i="1"/>
  <c r="AB741" i="1" s="1"/>
  <c r="X739" i="1"/>
  <c r="AB739" i="1" s="1"/>
  <c r="X737" i="1"/>
  <c r="X735" i="1"/>
  <c r="AB735" i="1" s="1"/>
  <c r="X733" i="1"/>
  <c r="X729" i="1"/>
  <c r="AB729" i="1" s="1"/>
  <c r="X714" i="1"/>
  <c r="X725" i="1"/>
  <c r="AB725" i="1" s="1"/>
  <c r="Y707" i="1"/>
  <c r="AA696" i="1"/>
  <c r="AA688" i="1"/>
  <c r="Y675" i="1"/>
  <c r="AA681" i="1"/>
  <c r="Z675" i="1"/>
  <c r="X674" i="1"/>
  <c r="Z659" i="1"/>
  <c r="X644" i="1"/>
  <c r="X641" i="1"/>
  <c r="AA620" i="1"/>
  <c r="X629" i="1"/>
  <c r="AA616" i="1"/>
  <c r="X623" i="1"/>
  <c r="Z623" i="1"/>
  <c r="X617" i="1"/>
  <c r="AB617" i="1" s="1"/>
  <c r="Z616" i="1"/>
  <c r="AB616" i="1" s="1"/>
  <c r="X618" i="1"/>
  <c r="Z605" i="1"/>
  <c r="Z612" i="1"/>
  <c r="Z603" i="1"/>
  <c r="Y600" i="1"/>
  <c r="AA612" i="1"/>
  <c r="Z608" i="1"/>
  <c r="Z611" i="1"/>
  <c r="Y592" i="1"/>
  <c r="X598" i="1"/>
  <c r="X595" i="1"/>
  <c r="X596" i="1"/>
  <c r="X597" i="1"/>
  <c r="Y580" i="1"/>
  <c r="AA574" i="1"/>
  <c r="AC574" i="1" s="1"/>
  <c r="Y575" i="1"/>
  <c r="AA575" i="1"/>
  <c r="Z560" i="1"/>
  <c r="AA569" i="1"/>
  <c r="AC569" i="1" s="1"/>
  <c r="X555" i="1"/>
  <c r="X564" i="1"/>
  <c r="X565" i="1"/>
  <c r="Z549" i="1"/>
  <c r="Y549" i="1"/>
  <c r="Y573" i="1"/>
  <c r="X561" i="1"/>
  <c r="X546" i="1"/>
  <c r="X544" i="1"/>
  <c r="X542" i="1"/>
  <c r="X540" i="1"/>
  <c r="AB540" i="1" s="1"/>
  <c r="X538" i="1"/>
  <c r="AB538" i="1" s="1"/>
  <c r="X536" i="1"/>
  <c r="X534" i="1"/>
  <c r="X532" i="1"/>
  <c r="AB532" i="1" s="1"/>
  <c r="X530" i="1"/>
  <c r="X528" i="1"/>
  <c r="X526" i="1"/>
  <c r="AB526" i="1" s="1"/>
  <c r="X524" i="1"/>
  <c r="X522" i="1"/>
  <c r="AB522" i="1" s="1"/>
  <c r="X520" i="1"/>
  <c r="X518" i="1"/>
  <c r="X516" i="1"/>
  <c r="X512" i="1"/>
  <c r="Y679" i="1"/>
  <c r="AC679" i="1" s="1"/>
  <c r="Z673" i="1"/>
  <c r="X653" i="1"/>
  <c r="X647" i="1"/>
  <c r="X643" i="1"/>
  <c r="X637" i="1"/>
  <c r="AB637" i="1" s="1"/>
  <c r="Z626" i="1"/>
  <c r="X606" i="1"/>
  <c r="AB606" i="1" s="1"/>
  <c r="AA585" i="1"/>
  <c r="X573" i="1"/>
  <c r="Y570" i="1"/>
  <c r="AC570" i="1" s="1"/>
  <c r="X557" i="1"/>
  <c r="X553" i="1"/>
  <c r="Z552" i="1"/>
  <c r="Z550" i="1"/>
  <c r="X560" i="1"/>
  <c r="X510" i="1"/>
  <c r="Z561" i="1"/>
  <c r="X797" i="1"/>
  <c r="Z798" i="1"/>
  <c r="X793" i="1"/>
  <c r="Z794" i="1"/>
  <c r="X789" i="1"/>
  <c r="Z790" i="1"/>
  <c r="X785" i="1"/>
  <c r="Z786" i="1"/>
  <c r="X781" i="1"/>
  <c r="Z782" i="1"/>
  <c r="X798" i="1"/>
  <c r="X794" i="1"/>
  <c r="AB794" i="1" s="1"/>
  <c r="X790" i="1"/>
  <c r="X786" i="1"/>
  <c r="X782" i="1"/>
  <c r="X778" i="1"/>
  <c r="X774" i="1"/>
  <c r="Z797" i="1"/>
  <c r="Z793" i="1"/>
  <c r="Z789" i="1"/>
  <c r="X799" i="1"/>
  <c r="Z800" i="1"/>
  <c r="Z785" i="1"/>
  <c r="X795" i="1"/>
  <c r="Z796" i="1"/>
  <c r="Z781" i="1"/>
  <c r="X791" i="1"/>
  <c r="Z792" i="1"/>
  <c r="Z777" i="1"/>
  <c r="X787" i="1"/>
  <c r="Z788" i="1"/>
  <c r="Z773" i="1"/>
  <c r="X783" i="1"/>
  <c r="Z784" i="1"/>
  <c r="Z769" i="1"/>
  <c r="X779" i="1"/>
  <c r="AB779" i="1" s="1"/>
  <c r="Z780" i="1"/>
  <c r="X709" i="1"/>
  <c r="Z710" i="1"/>
  <c r="X705" i="1"/>
  <c r="Z706" i="1"/>
  <c r="X697" i="1"/>
  <c r="Z698" i="1"/>
  <c r="X693" i="1"/>
  <c r="Z694" i="1"/>
  <c r="X689" i="1"/>
  <c r="Z690" i="1"/>
  <c r="Y669" i="1"/>
  <c r="Y668" i="1"/>
  <c r="Y661" i="1"/>
  <c r="Y660" i="1"/>
  <c r="Y649" i="1"/>
  <c r="Y634" i="1"/>
  <c r="AA635" i="1"/>
  <c r="AA634" i="1"/>
  <c r="Y635" i="1"/>
  <c r="AA800" i="1"/>
  <c r="AC800" i="1" s="1"/>
  <c r="AA798" i="1"/>
  <c r="AA796" i="1"/>
  <c r="AA794" i="1"/>
  <c r="AA792" i="1"/>
  <c r="AA790" i="1"/>
  <c r="AA788" i="1"/>
  <c r="AA786" i="1"/>
  <c r="AA784" i="1"/>
  <c r="AA782" i="1"/>
  <c r="AA780" i="1"/>
  <c r="AA778" i="1"/>
  <c r="AA776" i="1"/>
  <c r="AA774" i="1"/>
  <c r="AA772" i="1"/>
  <c r="AA770" i="1"/>
  <c r="AA768" i="1"/>
  <c r="AC768" i="1" s="1"/>
  <c r="AA766" i="1"/>
  <c r="AA764" i="1"/>
  <c r="AC764" i="1" s="1"/>
  <c r="AA762" i="1"/>
  <c r="AA760" i="1"/>
  <c r="AA758" i="1"/>
  <c r="AA756" i="1"/>
  <c r="AA754" i="1"/>
  <c r="AA752" i="1"/>
  <c r="AA750" i="1"/>
  <c r="AA748" i="1"/>
  <c r="AC748" i="1" s="1"/>
  <c r="Y747" i="1"/>
  <c r="AC747" i="1" s="1"/>
  <c r="Y745" i="1"/>
  <c r="AC745" i="1" s="1"/>
  <c r="AA744" i="1"/>
  <c r="AC744" i="1" s="1"/>
  <c r="AA742" i="1"/>
  <c r="AC742" i="1" s="1"/>
  <c r="Y741" i="1"/>
  <c r="AC741" i="1" s="1"/>
  <c r="Y739" i="1"/>
  <c r="AC739" i="1" s="1"/>
  <c r="Y737" i="1"/>
  <c r="AC737" i="1" s="1"/>
  <c r="Y735" i="1"/>
  <c r="AC735" i="1" s="1"/>
  <c r="AA734" i="1"/>
  <c r="AC734" i="1" s="1"/>
  <c r="AA732" i="1"/>
  <c r="AC732" i="1" s="1"/>
  <c r="AA730" i="1"/>
  <c r="AC730" i="1" s="1"/>
  <c r="Y729" i="1"/>
  <c r="AC729" i="1" s="1"/>
  <c r="Y727" i="1"/>
  <c r="AC727" i="1" s="1"/>
  <c r="AA726" i="1"/>
  <c r="AC726" i="1" s="1"/>
  <c r="Y723" i="1"/>
  <c r="AC723" i="1" s="1"/>
  <c r="Y721" i="1"/>
  <c r="AC721" i="1" s="1"/>
  <c r="AA720" i="1"/>
  <c r="Y719" i="1"/>
  <c r="AA718" i="1"/>
  <c r="AC718" i="1" s="1"/>
  <c r="X717" i="1"/>
  <c r="AA715" i="1"/>
  <c r="AA713" i="1"/>
  <c r="AA712" i="1"/>
  <c r="X706" i="1"/>
  <c r="X702" i="1"/>
  <c r="X698" i="1"/>
  <c r="X694" i="1"/>
  <c r="X690" i="1"/>
  <c r="AB690" i="1" s="1"/>
  <c r="X686" i="1"/>
  <c r="X682" i="1"/>
  <c r="X683" i="1"/>
  <c r="Z684" i="1"/>
  <c r="AA669" i="1"/>
  <c r="X679" i="1"/>
  <c r="Z680" i="1"/>
  <c r="X675" i="1"/>
  <c r="Z676" i="1"/>
  <c r="AA661" i="1"/>
  <c r="AA671" i="1"/>
  <c r="Y670" i="1"/>
  <c r="Y671" i="1"/>
  <c r="Z661" i="1"/>
  <c r="Y663" i="1"/>
  <c r="Y662" i="1"/>
  <c r="Y654" i="1"/>
  <c r="AA655" i="1"/>
  <c r="AA652" i="1"/>
  <c r="AA654" i="1"/>
  <c r="Y655" i="1"/>
  <c r="Y653" i="1"/>
  <c r="AA632" i="1"/>
  <c r="Y629" i="1"/>
  <c r="Y638" i="1"/>
  <c r="AA639" i="1"/>
  <c r="AA638" i="1"/>
  <c r="Y639" i="1"/>
  <c r="Y622" i="1"/>
  <c r="AA623" i="1"/>
  <c r="AA610" i="1"/>
  <c r="Y611" i="1"/>
  <c r="AA614" i="1"/>
  <c r="Y615" i="1"/>
  <c r="AA618" i="1"/>
  <c r="Y619" i="1"/>
  <c r="AA622" i="1"/>
  <c r="Y623" i="1"/>
  <c r="AC623" i="1" s="1"/>
  <c r="Z778" i="1"/>
  <c r="Z776" i="1"/>
  <c r="Z774" i="1"/>
  <c r="Z772" i="1"/>
  <c r="Z770" i="1"/>
  <c r="Z768" i="1"/>
  <c r="Z766" i="1"/>
  <c r="Z764" i="1"/>
  <c r="Z762" i="1"/>
  <c r="Z760" i="1"/>
  <c r="Z758" i="1"/>
  <c r="Z756" i="1"/>
  <c r="Z754" i="1"/>
  <c r="Z752" i="1"/>
  <c r="Z750" i="1"/>
  <c r="Z748" i="1"/>
  <c r="Z746" i="1"/>
  <c r="AB746" i="1" s="1"/>
  <c r="Z744" i="1"/>
  <c r="AB744" i="1" s="1"/>
  <c r="Z742" i="1"/>
  <c r="AB742" i="1" s="1"/>
  <c r="Z740" i="1"/>
  <c r="AB740" i="1" s="1"/>
  <c r="Z738" i="1"/>
  <c r="Z736" i="1"/>
  <c r="Z734" i="1"/>
  <c r="Z732" i="1"/>
  <c r="AB732" i="1" s="1"/>
  <c r="X731" i="1"/>
  <c r="AB731" i="1" s="1"/>
  <c r="Z730" i="1"/>
  <c r="Z728" i="1"/>
  <c r="AB728" i="1" s="1"/>
  <c r="Z726" i="1"/>
  <c r="Z724" i="1"/>
  <c r="Z722" i="1"/>
  <c r="X721" i="1"/>
  <c r="AB721" i="1" s="1"/>
  <c r="Z720" i="1"/>
  <c r="Z718" i="1"/>
  <c r="Z713" i="1"/>
  <c r="Z709" i="1"/>
  <c r="Z705" i="1"/>
  <c r="X715" i="1"/>
  <c r="Z716" i="1"/>
  <c r="X711" i="1"/>
  <c r="Z712" i="1"/>
  <c r="AB712" i="1" s="1"/>
  <c r="Z697" i="1"/>
  <c r="X707" i="1"/>
  <c r="Z708" i="1"/>
  <c r="Z693" i="1"/>
  <c r="X703" i="1"/>
  <c r="Z704" i="1"/>
  <c r="Z689" i="1"/>
  <c r="X699" i="1"/>
  <c r="Z700" i="1"/>
  <c r="Z685" i="1"/>
  <c r="X695" i="1"/>
  <c r="AB695" i="1" s="1"/>
  <c r="Z696" i="1"/>
  <c r="Z681" i="1"/>
  <c r="X691" i="1"/>
  <c r="Z692" i="1"/>
  <c r="Z677" i="1"/>
  <c r="X687" i="1"/>
  <c r="AB687" i="1" s="1"/>
  <c r="Z688" i="1"/>
  <c r="AA666" i="1"/>
  <c r="AA662" i="1"/>
  <c r="Z663" i="1"/>
  <c r="Y665" i="1"/>
  <c r="AC665" i="1" s="1"/>
  <c r="Y664" i="1"/>
  <c r="Y656" i="1"/>
  <c r="AA657" i="1"/>
  <c r="AA656" i="1"/>
  <c r="Y657" i="1"/>
  <c r="Y633" i="1"/>
  <c r="Y642" i="1"/>
  <c r="AA643" i="1"/>
  <c r="AA642" i="1"/>
  <c r="Y643" i="1"/>
  <c r="Y626" i="1"/>
  <c r="AA627" i="1"/>
  <c r="AA626" i="1"/>
  <c r="Y627" i="1"/>
  <c r="X713" i="1"/>
  <c r="Z714" i="1"/>
  <c r="X701" i="1"/>
  <c r="Z702" i="1"/>
  <c r="X685" i="1"/>
  <c r="Z686" i="1"/>
  <c r="Y650" i="1"/>
  <c r="AA651" i="1"/>
  <c r="AA648" i="1"/>
  <c r="AA650" i="1"/>
  <c r="Y651" i="1"/>
  <c r="Y717" i="1"/>
  <c r="AA714" i="1"/>
  <c r="X708" i="1"/>
  <c r="X704" i="1"/>
  <c r="X700" i="1"/>
  <c r="X696" i="1"/>
  <c r="X692" i="1"/>
  <c r="X688" i="1"/>
  <c r="X684" i="1"/>
  <c r="X680" i="1"/>
  <c r="AB680" i="1" s="1"/>
  <c r="X676" i="1"/>
  <c r="X681" i="1"/>
  <c r="Z682" i="1"/>
  <c r="AA667" i="1"/>
  <c r="X677" i="1"/>
  <c r="Z678" i="1"/>
  <c r="AA663" i="1"/>
  <c r="X662" i="1"/>
  <c r="X664" i="1"/>
  <c r="X666" i="1"/>
  <c r="X668" i="1"/>
  <c r="X670" i="1"/>
  <c r="X671" i="1"/>
  <c r="Z672" i="1"/>
  <c r="X673" i="1"/>
  <c r="Z674" i="1"/>
  <c r="Z665" i="1"/>
  <c r="Z667" i="1"/>
  <c r="Z669" i="1"/>
  <c r="Y667" i="1"/>
  <c r="AC667" i="1" s="1"/>
  <c r="Y666" i="1"/>
  <c r="Y658" i="1"/>
  <c r="AA659" i="1"/>
  <c r="AA658" i="1"/>
  <c r="Y659" i="1"/>
  <c r="AA640" i="1"/>
  <c r="Y646" i="1"/>
  <c r="AA647" i="1"/>
  <c r="AA644" i="1"/>
  <c r="AA646" i="1"/>
  <c r="Y647" i="1"/>
  <c r="Y645" i="1"/>
  <c r="AA624" i="1"/>
  <c r="Y630" i="1"/>
  <c r="AA631" i="1"/>
  <c r="AA630" i="1"/>
  <c r="Y631" i="1"/>
  <c r="AA716" i="1"/>
  <c r="AC716" i="1" s="1"/>
  <c r="Y715" i="1"/>
  <c r="Y713" i="1"/>
  <c r="Y711" i="1"/>
  <c r="Y709" i="1"/>
  <c r="AC709" i="1" s="1"/>
  <c r="AA708" i="1"/>
  <c r="AA706" i="1"/>
  <c r="AC706" i="1" s="1"/>
  <c r="AA704" i="1"/>
  <c r="Y703" i="1"/>
  <c r="Y701" i="1"/>
  <c r="AC701" i="1" s="1"/>
  <c r="Y699" i="1"/>
  <c r="AC699" i="1" s="1"/>
  <c r="Y697" i="1"/>
  <c r="AC697" i="1" s="1"/>
  <c r="Y695" i="1"/>
  <c r="AA694" i="1"/>
  <c r="AA692" i="1"/>
  <c r="AA690" i="1"/>
  <c r="Y689" i="1"/>
  <c r="Y687" i="1"/>
  <c r="AC687" i="1" s="1"/>
  <c r="Y685" i="1"/>
  <c r="AC685" i="1" s="1"/>
  <c r="Y683" i="1"/>
  <c r="Y681" i="1"/>
  <c r="AA680" i="1"/>
  <c r="AA678" i="1"/>
  <c r="AA676" i="1"/>
  <c r="AA674" i="1"/>
  <c r="Y555" i="1"/>
  <c r="Y557" i="1"/>
  <c r="Y559" i="1"/>
  <c r="Y561" i="1"/>
  <c r="Y563" i="1"/>
  <c r="Y565" i="1"/>
  <c r="AA558" i="1"/>
  <c r="AA559" i="1"/>
  <c r="AA560" i="1"/>
  <c r="AA561" i="1"/>
  <c r="AA562" i="1"/>
  <c r="AA563" i="1"/>
  <c r="AA564" i="1"/>
  <c r="AA565" i="1"/>
  <c r="AA566" i="1"/>
  <c r="Y554" i="1"/>
  <c r="Y562" i="1"/>
  <c r="Y556" i="1"/>
  <c r="Y564" i="1"/>
  <c r="Y558" i="1"/>
  <c r="Y566" i="1"/>
  <c r="AA555" i="1"/>
  <c r="Y652" i="1"/>
  <c r="AA653" i="1"/>
  <c r="Y648" i="1"/>
  <c r="AA649" i="1"/>
  <c r="Y644" i="1"/>
  <c r="AC644" i="1" s="1"/>
  <c r="AA645" i="1"/>
  <c r="Y640" i="1"/>
  <c r="AA641" i="1"/>
  <c r="Y636" i="1"/>
  <c r="AC636" i="1" s="1"/>
  <c r="AA637" i="1"/>
  <c r="Y632" i="1"/>
  <c r="AA633" i="1"/>
  <c r="Y628" i="1"/>
  <c r="AA629" i="1"/>
  <c r="Y624" i="1"/>
  <c r="AA625" i="1"/>
  <c r="Y620" i="1"/>
  <c r="AA621" i="1"/>
  <c r="Z597" i="1"/>
  <c r="Z598" i="1"/>
  <c r="Z595" i="1"/>
  <c r="Z596" i="1"/>
  <c r="Z593" i="1"/>
  <c r="Z594" i="1"/>
  <c r="X579" i="1"/>
  <c r="Z580" i="1"/>
  <c r="X581" i="1"/>
  <c r="Z582" i="1"/>
  <c r="AB582" i="1" s="1"/>
  <c r="X583" i="1"/>
  <c r="Z584" i="1"/>
  <c r="X585" i="1"/>
  <c r="Z586" i="1"/>
  <c r="X587" i="1"/>
  <c r="Z589" i="1"/>
  <c r="Z591" i="1"/>
  <c r="Z579" i="1"/>
  <c r="Z581" i="1"/>
  <c r="Z583" i="1"/>
  <c r="Z585" i="1"/>
  <c r="Z587" i="1"/>
  <c r="Z588" i="1"/>
  <c r="Z590" i="1"/>
  <c r="Z592" i="1"/>
  <c r="X669" i="1"/>
  <c r="Z670" i="1"/>
  <c r="X667" i="1"/>
  <c r="AB667" i="1" s="1"/>
  <c r="Z668" i="1"/>
  <c r="X665" i="1"/>
  <c r="Z666" i="1"/>
  <c r="X663" i="1"/>
  <c r="Z664" i="1"/>
  <c r="X661" i="1"/>
  <c r="Z662" i="1"/>
  <c r="X659" i="1"/>
  <c r="Z660" i="1"/>
  <c r="X657" i="1"/>
  <c r="Z658" i="1"/>
  <c r="X655" i="1"/>
  <c r="Z656" i="1"/>
  <c r="Y606" i="1"/>
  <c r="AA607" i="1"/>
  <c r="AC607" i="1" s="1"/>
  <c r="Y608" i="1"/>
  <c r="AA609" i="1"/>
  <c r="Y610" i="1"/>
  <c r="AC610" i="1" s="1"/>
  <c r="AA611" i="1"/>
  <c r="Y612" i="1"/>
  <c r="AA613" i="1"/>
  <c r="AC613" i="1" s="1"/>
  <c r="Y614" i="1"/>
  <c r="AA615" i="1"/>
  <c r="Y616" i="1"/>
  <c r="AA617" i="1"/>
  <c r="Y618" i="1"/>
  <c r="AC618" i="1" s="1"/>
  <c r="AA619" i="1"/>
  <c r="X591" i="1"/>
  <c r="Z599" i="1"/>
  <c r="Z600" i="1"/>
  <c r="Z654" i="1"/>
  <c r="AB654" i="1" s="1"/>
  <c r="Z652" i="1"/>
  <c r="Z650" i="1"/>
  <c r="Z648" i="1"/>
  <c r="Z646" i="1"/>
  <c r="Z644" i="1"/>
  <c r="Z642" i="1"/>
  <c r="Z640" i="1"/>
  <c r="Z638" i="1"/>
  <c r="Z636" i="1"/>
  <c r="Z634" i="1"/>
  <c r="Z632" i="1"/>
  <c r="Z630" i="1"/>
  <c r="Z628" i="1"/>
  <c r="X627" i="1"/>
  <c r="AB627" i="1" s="1"/>
  <c r="X625" i="1"/>
  <c r="Z624" i="1"/>
  <c r="Z622" i="1"/>
  <c r="X621" i="1"/>
  <c r="X619" i="1"/>
  <c r="AB619" i="1" s="1"/>
  <c r="Z618" i="1"/>
  <c r="X615" i="1"/>
  <c r="AB615" i="1" s="1"/>
  <c r="Z614" i="1"/>
  <c r="X613" i="1"/>
  <c r="AB613" i="1" s="1"/>
  <c r="X611" i="1"/>
  <c r="AB611" i="1" s="1"/>
  <c r="Y605" i="1"/>
  <c r="Y603" i="1"/>
  <c r="AC603" i="1" s="1"/>
  <c r="AA604" i="1"/>
  <c r="Y601" i="1"/>
  <c r="AC601" i="1" s="1"/>
  <c r="AA602" i="1"/>
  <c r="Y599" i="1"/>
  <c r="AA600" i="1"/>
  <c r="Y597" i="1"/>
  <c r="AC597" i="1" s="1"/>
  <c r="AA598" i="1"/>
  <c r="AC598" i="1" s="1"/>
  <c r="Y595" i="1"/>
  <c r="AC595" i="1" s="1"/>
  <c r="AA596" i="1"/>
  <c r="Y593" i="1"/>
  <c r="AC593" i="1" s="1"/>
  <c r="AA594" i="1"/>
  <c r="AA554" i="1"/>
  <c r="Y553" i="1"/>
  <c r="AA592" i="1"/>
  <c r="Y591" i="1"/>
  <c r="AA590" i="1"/>
  <c r="Y589" i="1"/>
  <c r="AA588" i="1"/>
  <c r="Y587" i="1"/>
  <c r="AA586" i="1"/>
  <c r="Y585" i="1"/>
  <c r="AA584" i="1"/>
  <c r="Y583" i="1"/>
  <c r="AA582" i="1"/>
  <c r="Y581" i="1"/>
  <c r="AA580" i="1"/>
  <c r="AA553" i="1"/>
  <c r="X576" i="1"/>
  <c r="Z577" i="1"/>
  <c r="X574" i="1"/>
  <c r="Z575" i="1"/>
  <c r="X572" i="1"/>
  <c r="Z573" i="1"/>
  <c r="X570" i="1"/>
  <c r="AB570" i="1" s="1"/>
  <c r="Z571" i="1"/>
  <c r="AA557" i="1"/>
  <c r="AA556" i="1"/>
  <c r="X568" i="1"/>
  <c r="Z569" i="1"/>
  <c r="X566" i="1"/>
  <c r="AB566" i="1" s="1"/>
  <c r="Z563" i="1"/>
  <c r="Y548" i="1"/>
  <c r="AA549" i="1"/>
  <c r="AA548" i="1"/>
  <c r="Y546" i="1"/>
  <c r="AA547" i="1"/>
  <c r="Y547" i="1"/>
  <c r="AA546" i="1"/>
  <c r="Y544" i="1"/>
  <c r="AA545" i="1"/>
  <c r="AA544" i="1"/>
  <c r="Y545" i="1"/>
  <c r="Y542" i="1"/>
  <c r="AA543" i="1"/>
  <c r="AA542" i="1"/>
  <c r="Y543" i="1"/>
  <c r="Y540" i="1"/>
  <c r="AA541" i="1"/>
  <c r="AA540" i="1"/>
  <c r="Y541" i="1"/>
  <c r="Y538" i="1"/>
  <c r="AA539" i="1"/>
  <c r="AA538" i="1"/>
  <c r="Y539" i="1"/>
  <c r="Y536" i="1"/>
  <c r="AA537" i="1"/>
  <c r="AA536" i="1"/>
  <c r="Y537" i="1"/>
  <c r="Y534" i="1"/>
  <c r="AA535" i="1"/>
  <c r="AA534" i="1"/>
  <c r="Y535" i="1"/>
  <c r="Y532" i="1"/>
  <c r="AA533" i="1"/>
  <c r="AA532" i="1"/>
  <c r="Y533" i="1"/>
  <c r="Y530" i="1"/>
  <c r="AA531" i="1"/>
  <c r="AA530" i="1"/>
  <c r="Y531" i="1"/>
  <c r="Y528" i="1"/>
  <c r="AA529" i="1"/>
  <c r="AA516" i="1"/>
  <c r="AA518" i="1"/>
  <c r="AA520" i="1"/>
  <c r="AA522" i="1"/>
  <c r="AA524" i="1"/>
  <c r="AA526" i="1"/>
  <c r="AA528" i="1"/>
  <c r="Y517" i="1"/>
  <c r="Y519" i="1"/>
  <c r="Y521" i="1"/>
  <c r="Y523" i="1"/>
  <c r="Y525" i="1"/>
  <c r="Y527" i="1"/>
  <c r="Y529" i="1"/>
  <c r="Y526" i="1"/>
  <c r="AA527" i="1"/>
  <c r="Y524" i="1"/>
  <c r="AC524" i="1" s="1"/>
  <c r="AA525" i="1"/>
  <c r="Y522" i="1"/>
  <c r="AA523" i="1"/>
  <c r="Y508" i="1"/>
  <c r="AA509" i="1"/>
  <c r="Y510" i="1"/>
  <c r="AA511" i="1"/>
  <c r="Y512" i="1"/>
  <c r="AA513" i="1"/>
  <c r="Y514" i="1"/>
  <c r="AA515" i="1"/>
  <c r="Y516" i="1"/>
  <c r="AC516" i="1" s="1"/>
  <c r="AA517" i="1"/>
  <c r="Y518" i="1"/>
  <c r="AA519" i="1"/>
  <c r="Y520" i="1"/>
  <c r="AA521" i="1"/>
  <c r="Z567" i="1"/>
  <c r="Z565" i="1"/>
  <c r="Z559" i="1"/>
  <c r="X558" i="1"/>
  <c r="AB558" i="1" s="1"/>
  <c r="Z557" i="1"/>
  <c r="X556" i="1"/>
  <c r="Z555" i="1"/>
  <c r="X554" i="1"/>
  <c r="Z553" i="1"/>
  <c r="X552" i="1"/>
  <c r="Z551" i="1"/>
  <c r="X550" i="1"/>
  <c r="AB550" i="1" s="1"/>
  <c r="X549" i="1"/>
  <c r="AB549" i="1" s="1"/>
  <c r="X548" i="1"/>
  <c r="X547" i="1"/>
  <c r="AB547" i="1" s="1"/>
  <c r="AA512" i="1"/>
  <c r="AA510" i="1"/>
  <c r="AA508" i="1"/>
  <c r="DL103" i="1"/>
  <c r="DL101" i="1"/>
  <c r="DK52" i="1"/>
  <c r="DK53" i="1"/>
  <c r="DJ23" i="1"/>
  <c r="DJ21" i="1"/>
  <c r="DJ22" i="1"/>
  <c r="DI13" i="1"/>
  <c r="DI11" i="1"/>
  <c r="DL107" i="1"/>
  <c r="DK55" i="1"/>
  <c r="DK56" i="1"/>
  <c r="DL105" i="1"/>
  <c r="DL106" i="1"/>
  <c r="DI14" i="1"/>
  <c r="DJ27" i="1"/>
  <c r="DK57" i="1"/>
  <c r="DI17" i="1"/>
  <c r="DJ25" i="1"/>
  <c r="DJ26" i="1"/>
  <c r="DI15" i="1"/>
  <c r="DL115" i="1"/>
  <c r="DK63" i="1"/>
  <c r="DK64" i="1"/>
  <c r="DL113" i="1"/>
  <c r="DL114" i="1"/>
  <c r="DK65" i="1"/>
  <c r="DI22" i="1"/>
  <c r="DJ35" i="1"/>
  <c r="DI23" i="1"/>
  <c r="DI25" i="1"/>
  <c r="DI16" i="1"/>
  <c r="DJ33" i="1"/>
  <c r="DJ34" i="1"/>
  <c r="DL127" i="1"/>
  <c r="DL108" i="1"/>
  <c r="DL125" i="1"/>
  <c r="DK58" i="1"/>
  <c r="DK77" i="1"/>
  <c r="DI28" i="1"/>
  <c r="DL126" i="1"/>
  <c r="DK76" i="1"/>
  <c r="DI37" i="1"/>
  <c r="DJ47" i="1"/>
  <c r="DI34" i="1"/>
  <c r="DI35" i="1"/>
  <c r="DK75" i="1"/>
  <c r="DJ28" i="1"/>
  <c r="DJ46" i="1"/>
  <c r="DJ45" i="1"/>
  <c r="DL135" i="1"/>
  <c r="DL116" i="1"/>
  <c r="DL133" i="1"/>
  <c r="DK66" i="1"/>
  <c r="DK85" i="1"/>
  <c r="DK84" i="1"/>
  <c r="DI45" i="1"/>
  <c r="DJ55" i="1"/>
  <c r="DI42" i="1"/>
  <c r="DL134" i="1"/>
  <c r="DI43" i="1"/>
  <c r="DI36" i="1"/>
  <c r="DK83" i="1"/>
  <c r="DJ54" i="1"/>
  <c r="DJ53" i="1"/>
  <c r="DJ36" i="1"/>
  <c r="DL143" i="1"/>
  <c r="DL124" i="1"/>
  <c r="DL141" i="1"/>
  <c r="DK93" i="1"/>
  <c r="DL142" i="1"/>
  <c r="DK74" i="1"/>
  <c r="DK92" i="1"/>
  <c r="DI53" i="1"/>
  <c r="DJ63" i="1"/>
  <c r="DI50" i="1"/>
  <c r="DI51" i="1"/>
  <c r="DI44" i="1"/>
  <c r="DJ44" i="1"/>
  <c r="DJ61" i="1"/>
  <c r="DK91" i="1"/>
  <c r="DJ62" i="1"/>
  <c r="DL151" i="1"/>
  <c r="DL132" i="1"/>
  <c r="DL149" i="1"/>
  <c r="DK101" i="1"/>
  <c r="DK82" i="1"/>
  <c r="DK100" i="1"/>
  <c r="DI61" i="1"/>
  <c r="DJ71" i="1"/>
  <c r="DL150" i="1"/>
  <c r="DI58" i="1"/>
  <c r="DK99" i="1"/>
  <c r="DI59" i="1"/>
  <c r="DI52" i="1"/>
  <c r="DJ70" i="1"/>
  <c r="DJ69" i="1"/>
  <c r="DL159" i="1"/>
  <c r="DL140" i="1"/>
  <c r="DL157" i="1"/>
  <c r="DK109" i="1"/>
  <c r="DL158" i="1"/>
  <c r="DK90" i="1"/>
  <c r="DK108" i="1"/>
  <c r="DI69" i="1"/>
  <c r="DJ79" i="1"/>
  <c r="DI66" i="1"/>
  <c r="DI67" i="1"/>
  <c r="DK107" i="1"/>
  <c r="DI60" i="1"/>
  <c r="DJ60" i="1"/>
  <c r="DJ77" i="1"/>
  <c r="DJ78" i="1"/>
  <c r="DL167" i="1"/>
  <c r="DL148" i="1"/>
  <c r="DL165" i="1"/>
  <c r="DK117" i="1"/>
  <c r="DK98" i="1"/>
  <c r="DK116" i="1"/>
  <c r="DI77" i="1"/>
  <c r="DJ87" i="1"/>
  <c r="DI74" i="1"/>
  <c r="DI75" i="1"/>
  <c r="DL166" i="1"/>
  <c r="DI68" i="1"/>
  <c r="DK115" i="1"/>
  <c r="DJ86" i="1"/>
  <c r="DJ68" i="1"/>
  <c r="DJ85" i="1"/>
  <c r="DL175" i="1"/>
  <c r="DL156" i="1"/>
  <c r="DL173" i="1"/>
  <c r="DK125" i="1"/>
  <c r="DL174" i="1"/>
  <c r="DK106" i="1"/>
  <c r="DK124" i="1"/>
  <c r="DI85" i="1"/>
  <c r="DJ95" i="1"/>
  <c r="DI82" i="1"/>
  <c r="DI83" i="1"/>
  <c r="DI76" i="1"/>
  <c r="DJ76" i="1"/>
  <c r="DK123" i="1"/>
  <c r="DJ93" i="1"/>
  <c r="DJ94" i="1"/>
  <c r="DL183" i="1"/>
  <c r="DL164" i="1"/>
  <c r="DL181" i="1"/>
  <c r="DK133" i="1"/>
  <c r="DK114" i="1"/>
  <c r="DK132" i="1"/>
  <c r="DI93" i="1"/>
  <c r="DJ103" i="1"/>
  <c r="DL182" i="1"/>
  <c r="DI90" i="1"/>
  <c r="DK131" i="1"/>
  <c r="DI91" i="1"/>
  <c r="DI84" i="1"/>
  <c r="DJ102" i="1"/>
  <c r="DJ84" i="1"/>
  <c r="DJ101" i="1"/>
  <c r="DL191" i="1"/>
  <c r="DL172" i="1"/>
  <c r="DL189" i="1"/>
  <c r="DK141" i="1"/>
  <c r="DL190" i="1"/>
  <c r="DK122" i="1"/>
  <c r="DK140" i="1"/>
  <c r="DI101" i="1"/>
  <c r="DJ111" i="1"/>
  <c r="DI98" i="1"/>
  <c r="DI99" i="1"/>
  <c r="DK139" i="1"/>
  <c r="DI92" i="1"/>
  <c r="DJ92" i="1"/>
  <c r="DJ110" i="1"/>
  <c r="DJ109" i="1"/>
  <c r="DL199" i="1"/>
  <c r="DL180" i="1"/>
  <c r="DL197" i="1"/>
  <c r="DK149" i="1"/>
  <c r="DK130" i="1"/>
  <c r="DK148" i="1"/>
  <c r="DI109" i="1"/>
  <c r="DJ119" i="1"/>
  <c r="DI106" i="1"/>
  <c r="DI107" i="1"/>
  <c r="DI100" i="1"/>
  <c r="DL198" i="1"/>
  <c r="DK147" i="1"/>
  <c r="DJ118" i="1"/>
  <c r="DJ117" i="1"/>
  <c r="DJ100" i="1"/>
  <c r="DL207" i="1"/>
  <c r="DL188" i="1"/>
  <c r="DL205" i="1"/>
  <c r="DK157" i="1"/>
  <c r="DL206" i="1"/>
  <c r="DK138" i="1"/>
  <c r="DK156" i="1"/>
  <c r="DI117" i="1"/>
  <c r="DJ127" i="1"/>
  <c r="DI114" i="1"/>
  <c r="DI115" i="1"/>
  <c r="DI108" i="1"/>
  <c r="DJ108" i="1"/>
  <c r="DJ125" i="1"/>
  <c r="DJ126" i="1"/>
  <c r="DL215" i="1"/>
  <c r="DL196" i="1"/>
  <c r="DL213" i="1"/>
  <c r="DK165" i="1"/>
  <c r="DK146" i="1"/>
  <c r="DK164" i="1"/>
  <c r="DI125" i="1"/>
  <c r="DJ135" i="1"/>
  <c r="DL214" i="1"/>
  <c r="DI122" i="1"/>
  <c r="DK163" i="1"/>
  <c r="DI123" i="1"/>
  <c r="DI116" i="1"/>
  <c r="DJ134" i="1"/>
  <c r="DJ133" i="1"/>
  <c r="DJ116" i="1"/>
  <c r="DL227" i="1"/>
  <c r="DL208" i="1"/>
  <c r="DL225" i="1"/>
  <c r="DK177" i="1"/>
  <c r="DK158" i="1"/>
  <c r="DI137" i="1"/>
  <c r="DJ147" i="1"/>
  <c r="DK175" i="1"/>
  <c r="DI134" i="1"/>
  <c r="DL226" i="1"/>
  <c r="DK176" i="1"/>
  <c r="DI135" i="1"/>
  <c r="DJ145" i="1"/>
  <c r="DJ146" i="1"/>
  <c r="DI128" i="1"/>
  <c r="DJ128" i="1"/>
  <c r="DL235" i="1"/>
  <c r="DL216" i="1"/>
  <c r="DL233" i="1"/>
  <c r="DL234" i="1"/>
  <c r="DK185" i="1"/>
  <c r="DK166" i="1"/>
  <c r="DI145" i="1"/>
  <c r="DJ155" i="1"/>
  <c r="DK183" i="1"/>
  <c r="DI142" i="1"/>
  <c r="DK184" i="1"/>
  <c r="DI143" i="1"/>
  <c r="DJ153" i="1"/>
  <c r="DJ154" i="1"/>
  <c r="DI136" i="1"/>
  <c r="DJ136" i="1"/>
  <c r="DL243" i="1"/>
  <c r="DL224" i="1"/>
  <c r="DL241" i="1"/>
  <c r="DK193" i="1"/>
  <c r="DK174" i="1"/>
  <c r="DL242" i="1"/>
  <c r="DI153" i="1"/>
  <c r="DJ163" i="1"/>
  <c r="DK191" i="1"/>
  <c r="DI150" i="1"/>
  <c r="DK192" i="1"/>
  <c r="DI151" i="1"/>
  <c r="DJ161" i="1"/>
  <c r="DJ162" i="1"/>
  <c r="DJ144" i="1"/>
  <c r="DI144" i="1"/>
  <c r="DL251" i="1"/>
  <c r="DL232" i="1"/>
  <c r="DL249" i="1"/>
  <c r="DL250" i="1"/>
  <c r="DK201" i="1"/>
  <c r="DK182" i="1"/>
  <c r="DI161" i="1"/>
  <c r="DJ171" i="1"/>
  <c r="DK199" i="1"/>
  <c r="DI158" i="1"/>
  <c r="DK200" i="1"/>
  <c r="DI159" i="1"/>
  <c r="DI152" i="1"/>
  <c r="DJ169" i="1"/>
  <c r="DJ170" i="1"/>
  <c r="DJ152" i="1"/>
  <c r="DL259" i="1"/>
  <c r="DL240" i="1"/>
  <c r="DL257" i="1"/>
  <c r="DK209" i="1"/>
  <c r="DK190" i="1"/>
  <c r="DI169" i="1"/>
  <c r="DJ179" i="1"/>
  <c r="DK207" i="1"/>
  <c r="DI166" i="1"/>
  <c r="DL258" i="1"/>
  <c r="DK208" i="1"/>
  <c r="DI167" i="1"/>
  <c r="DJ177" i="1"/>
  <c r="DJ160" i="1"/>
  <c r="DI160" i="1"/>
  <c r="DJ178" i="1"/>
  <c r="DL267" i="1"/>
  <c r="DL248" i="1"/>
  <c r="DL265" i="1"/>
  <c r="DL266" i="1"/>
  <c r="DK217" i="1"/>
  <c r="DK198" i="1"/>
  <c r="DI177" i="1"/>
  <c r="DJ187" i="1"/>
  <c r="DK215" i="1"/>
  <c r="DI174" i="1"/>
  <c r="DK216" i="1"/>
  <c r="DI175" i="1"/>
  <c r="DJ168" i="1"/>
  <c r="DI168" i="1"/>
  <c r="DJ185" i="1"/>
  <c r="DJ186" i="1"/>
  <c r="DL275" i="1"/>
  <c r="DL256" i="1"/>
  <c r="DL273" i="1"/>
  <c r="DK225" i="1"/>
  <c r="DK206" i="1"/>
  <c r="DL274" i="1"/>
  <c r="DI185" i="1"/>
  <c r="DK223" i="1"/>
  <c r="DI182" i="1"/>
  <c r="DK224" i="1"/>
  <c r="DI183" i="1"/>
  <c r="DJ194" i="1"/>
  <c r="DJ176" i="1"/>
  <c r="DJ195" i="1"/>
  <c r="DI176" i="1"/>
  <c r="DJ193" i="1"/>
  <c r="DL283" i="1"/>
  <c r="DL264" i="1"/>
  <c r="DL281" i="1"/>
  <c r="DL282" i="1"/>
  <c r="DK233" i="1"/>
  <c r="DK214" i="1"/>
  <c r="DI193" i="1"/>
  <c r="DK231" i="1"/>
  <c r="DI190" i="1"/>
  <c r="DK232" i="1"/>
  <c r="DI191" i="1"/>
  <c r="DI184" i="1"/>
  <c r="DJ202" i="1"/>
  <c r="DJ184" i="1"/>
  <c r="DJ203" i="1"/>
  <c r="DJ201" i="1"/>
  <c r="DL291" i="1"/>
  <c r="DL272" i="1"/>
  <c r="DL289" i="1"/>
  <c r="DK241" i="1"/>
  <c r="DK222" i="1"/>
  <c r="DI201" i="1"/>
  <c r="DK239" i="1"/>
  <c r="DI198" i="1"/>
  <c r="DL290" i="1"/>
  <c r="DK240" i="1"/>
  <c r="DI199" i="1"/>
  <c r="DJ192" i="1"/>
  <c r="DJ210" i="1"/>
  <c r="DJ211" i="1"/>
  <c r="DI192" i="1"/>
  <c r="DJ209" i="1"/>
  <c r="DL299" i="1"/>
  <c r="DL280" i="1"/>
  <c r="DL297" i="1"/>
  <c r="DL298" i="1"/>
  <c r="DK249" i="1"/>
  <c r="DK230" i="1"/>
  <c r="DI209" i="1"/>
  <c r="DK247" i="1"/>
  <c r="DI206" i="1"/>
  <c r="DK248" i="1"/>
  <c r="DI207" i="1"/>
  <c r="DI200" i="1"/>
  <c r="DJ218" i="1"/>
  <c r="DJ219" i="1"/>
  <c r="DJ200" i="1"/>
  <c r="DJ217" i="1"/>
  <c r="DL307" i="1"/>
  <c r="DL288" i="1"/>
  <c r="DL305" i="1"/>
  <c r="DK257" i="1"/>
  <c r="DK238" i="1"/>
  <c r="DL306" i="1"/>
  <c r="DI217" i="1"/>
  <c r="DK255" i="1"/>
  <c r="DI214" i="1"/>
  <c r="DK256" i="1"/>
  <c r="DI215" i="1"/>
  <c r="DJ226" i="1"/>
  <c r="DJ227" i="1"/>
  <c r="DI208" i="1"/>
  <c r="DJ208" i="1"/>
  <c r="DJ225" i="1"/>
  <c r="DL315" i="1"/>
  <c r="DL296" i="1"/>
  <c r="DL313" i="1"/>
  <c r="DL314" i="1"/>
  <c r="DK265" i="1"/>
  <c r="DK246" i="1"/>
  <c r="DI225" i="1"/>
  <c r="DK263" i="1"/>
  <c r="DI222" i="1"/>
  <c r="DK264" i="1"/>
  <c r="DI223" i="1"/>
  <c r="DI216" i="1"/>
  <c r="DJ234" i="1"/>
  <c r="DJ235" i="1"/>
  <c r="DJ216" i="1"/>
  <c r="DJ233" i="1"/>
  <c r="DL323" i="1"/>
  <c r="DL304" i="1"/>
  <c r="DL321" i="1"/>
  <c r="DK273" i="1"/>
  <c r="DK254" i="1"/>
  <c r="DI233" i="1"/>
  <c r="DK271" i="1"/>
  <c r="DI230" i="1"/>
  <c r="DL322" i="1"/>
  <c r="DK272" i="1"/>
  <c r="DI231" i="1"/>
  <c r="DJ242" i="1"/>
  <c r="DJ243" i="1"/>
  <c r="DI224" i="1"/>
  <c r="DJ224" i="1"/>
  <c r="DL331" i="1"/>
  <c r="DL312" i="1"/>
  <c r="DL329" i="1"/>
  <c r="DL330" i="1"/>
  <c r="DK281" i="1"/>
  <c r="DK262" i="1"/>
  <c r="DI241" i="1"/>
  <c r="DK279" i="1"/>
  <c r="DI238" i="1"/>
  <c r="DK280" i="1"/>
  <c r="DI239" i="1"/>
  <c r="DI232" i="1"/>
  <c r="DJ250" i="1"/>
  <c r="DJ251" i="1"/>
  <c r="DJ232" i="1"/>
  <c r="DJ249" i="1"/>
  <c r="DL339" i="1"/>
  <c r="DL320" i="1"/>
  <c r="DL337" i="1"/>
  <c r="DK289" i="1"/>
  <c r="DK270" i="1"/>
  <c r="DL338" i="1"/>
  <c r="DI249" i="1"/>
  <c r="DK287" i="1"/>
  <c r="DI246" i="1"/>
  <c r="DK288" i="1"/>
  <c r="DI247" i="1"/>
  <c r="DJ258" i="1"/>
  <c r="DJ259" i="1"/>
  <c r="DI240" i="1"/>
  <c r="DJ240" i="1"/>
  <c r="DJ257" i="1"/>
  <c r="DL347" i="1"/>
  <c r="DL328" i="1"/>
  <c r="DL345" i="1"/>
  <c r="DL346" i="1"/>
  <c r="DK297" i="1"/>
  <c r="DK278" i="1"/>
  <c r="DI257" i="1"/>
  <c r="DK295" i="1"/>
  <c r="DI254" i="1"/>
  <c r="DK296" i="1"/>
  <c r="DI255" i="1"/>
  <c r="DI248" i="1"/>
  <c r="DJ266" i="1"/>
  <c r="DJ267" i="1"/>
  <c r="DJ248" i="1"/>
  <c r="DJ265" i="1"/>
  <c r="DL355" i="1"/>
  <c r="DL336" i="1"/>
  <c r="DL353" i="1"/>
  <c r="DK305" i="1"/>
  <c r="DK286" i="1"/>
  <c r="DI265" i="1"/>
  <c r="DK303" i="1"/>
  <c r="DI262" i="1"/>
  <c r="DL354" i="1"/>
  <c r="DK304" i="1"/>
  <c r="DI263" i="1"/>
  <c r="DJ274" i="1"/>
  <c r="DJ275" i="1"/>
  <c r="DI256" i="1"/>
  <c r="DJ256" i="1"/>
  <c r="DJ273" i="1"/>
  <c r="DL363" i="1"/>
  <c r="DL344" i="1"/>
  <c r="DL361" i="1"/>
  <c r="DL362" i="1"/>
  <c r="DK313" i="1"/>
  <c r="DK294" i="1"/>
  <c r="DI273" i="1"/>
  <c r="DK311" i="1"/>
  <c r="DI270" i="1"/>
  <c r="DK312" i="1"/>
  <c r="DI271" i="1"/>
  <c r="DI264" i="1"/>
  <c r="DJ282" i="1"/>
  <c r="DJ283" i="1"/>
  <c r="DJ264" i="1"/>
  <c r="DJ281" i="1"/>
  <c r="DL371" i="1"/>
  <c r="DL352" i="1"/>
  <c r="DL369" i="1"/>
  <c r="DK321" i="1"/>
  <c r="DK302" i="1"/>
  <c r="DL370" i="1"/>
  <c r="DI281" i="1"/>
  <c r="DK319" i="1"/>
  <c r="DI278" i="1"/>
  <c r="DK320" i="1"/>
  <c r="DI279" i="1"/>
  <c r="DJ290" i="1"/>
  <c r="DJ291" i="1"/>
  <c r="DI272" i="1"/>
  <c r="DJ272" i="1"/>
  <c r="DJ289" i="1"/>
  <c r="DL379" i="1"/>
  <c r="DL360" i="1"/>
  <c r="DL377" i="1"/>
  <c r="DL378" i="1"/>
  <c r="DK329" i="1"/>
  <c r="DK310" i="1"/>
  <c r="DK328" i="1"/>
  <c r="DI289" i="1"/>
  <c r="DI286" i="1"/>
  <c r="DK327" i="1"/>
  <c r="DI287" i="1"/>
  <c r="DI280" i="1"/>
  <c r="DJ298" i="1"/>
  <c r="DJ299" i="1"/>
  <c r="DJ280" i="1"/>
  <c r="DJ297" i="1"/>
  <c r="DL387" i="1"/>
  <c r="DL368" i="1"/>
  <c r="DL385" i="1"/>
  <c r="DK337" i="1"/>
  <c r="DK318" i="1"/>
  <c r="DI297" i="1"/>
  <c r="DK335" i="1"/>
  <c r="DI294" i="1"/>
  <c r="DL386" i="1"/>
  <c r="DK336" i="1"/>
  <c r="DI295" i="1"/>
  <c r="DJ306" i="1"/>
  <c r="DJ307" i="1"/>
  <c r="DI288" i="1"/>
  <c r="DJ288" i="1"/>
  <c r="DL391" i="1"/>
  <c r="DL372" i="1"/>
  <c r="DL389" i="1"/>
  <c r="DK341" i="1"/>
  <c r="DK339" i="1"/>
  <c r="DI301" i="1"/>
  <c r="DK340" i="1"/>
  <c r="DI298" i="1"/>
  <c r="DL390" i="1"/>
  <c r="DK322" i="1"/>
  <c r="DI292" i="1"/>
  <c r="DJ310" i="1"/>
  <c r="DI299" i="1"/>
  <c r="DJ311" i="1"/>
  <c r="DJ292" i="1"/>
  <c r="DJ309" i="1"/>
  <c r="DL399" i="1"/>
  <c r="DL380" i="1"/>
  <c r="DL397" i="1"/>
  <c r="DK349" i="1"/>
  <c r="DL398" i="1"/>
  <c r="DI309" i="1"/>
  <c r="DK330" i="1"/>
  <c r="DI306" i="1"/>
  <c r="DK347" i="1"/>
  <c r="DK348" i="1"/>
  <c r="DI300" i="1"/>
  <c r="DJ318" i="1"/>
  <c r="DJ319" i="1"/>
  <c r="DJ300" i="1"/>
  <c r="DI307" i="1"/>
  <c r="DJ317" i="1"/>
  <c r="DL415" i="1"/>
  <c r="DL396" i="1"/>
  <c r="DL412" i="1"/>
  <c r="DL413" i="1"/>
  <c r="DK365" i="1"/>
  <c r="DL414" i="1"/>
  <c r="DI325" i="1"/>
  <c r="DK346" i="1"/>
  <c r="DK362" i="1"/>
  <c r="DK363" i="1"/>
  <c r="DK364" i="1"/>
  <c r="DJ334" i="1"/>
  <c r="DI322" i="1"/>
  <c r="DJ335" i="1"/>
  <c r="DI316" i="1"/>
  <c r="DI323" i="1"/>
  <c r="DJ316" i="1"/>
  <c r="DJ332" i="1"/>
  <c r="DI324" i="1"/>
  <c r="DJ333" i="1"/>
  <c r="DJ305" i="1"/>
  <c r="DL111" i="1"/>
  <c r="DK59" i="1"/>
  <c r="DK60" i="1"/>
  <c r="DL109" i="1"/>
  <c r="DL110" i="1"/>
  <c r="DK61" i="1"/>
  <c r="DI18" i="1"/>
  <c r="DJ31" i="1"/>
  <c r="DI21" i="1"/>
  <c r="DI12" i="1"/>
  <c r="DI19" i="1"/>
  <c r="DJ29" i="1"/>
  <c r="DJ30" i="1"/>
  <c r="DL119" i="1"/>
  <c r="DK67" i="1"/>
  <c r="DK68" i="1"/>
  <c r="DL117" i="1"/>
  <c r="DI20" i="1"/>
  <c r="DK69" i="1"/>
  <c r="DI27" i="1"/>
  <c r="DJ39" i="1"/>
  <c r="DL118" i="1"/>
  <c r="DI29" i="1"/>
  <c r="DI26" i="1"/>
  <c r="DJ38" i="1"/>
  <c r="DJ37" i="1"/>
  <c r="DL123" i="1"/>
  <c r="DK71" i="1"/>
  <c r="DL104" i="1"/>
  <c r="DL121" i="1"/>
  <c r="DL122" i="1"/>
  <c r="DK73" i="1"/>
  <c r="DI24" i="1"/>
  <c r="DI33" i="1"/>
  <c r="DJ43" i="1"/>
  <c r="DK54" i="1"/>
  <c r="DK72" i="1"/>
  <c r="DI30" i="1"/>
  <c r="DI31" i="1"/>
  <c r="DJ41" i="1"/>
  <c r="DJ42" i="1"/>
  <c r="DJ24" i="1"/>
  <c r="DL131" i="1"/>
  <c r="DL112" i="1"/>
  <c r="DL129" i="1"/>
  <c r="DK81" i="1"/>
  <c r="DI32" i="1"/>
  <c r="DI41" i="1"/>
  <c r="DJ51" i="1"/>
  <c r="DK79" i="1"/>
  <c r="DI38" i="1"/>
  <c r="DL130" i="1"/>
  <c r="DK80" i="1"/>
  <c r="DK62" i="1"/>
  <c r="DI39" i="1"/>
  <c r="DJ49" i="1"/>
  <c r="DJ32" i="1"/>
  <c r="DJ50" i="1"/>
  <c r="DL139" i="1"/>
  <c r="DL120" i="1"/>
  <c r="DL137" i="1"/>
  <c r="DL138" i="1"/>
  <c r="DK89" i="1"/>
  <c r="DI49" i="1"/>
  <c r="DJ59" i="1"/>
  <c r="DK70" i="1"/>
  <c r="DK87" i="1"/>
  <c r="DI46" i="1"/>
  <c r="DK88" i="1"/>
  <c r="DI47" i="1"/>
  <c r="DJ40" i="1"/>
  <c r="DI40" i="1"/>
  <c r="DJ57" i="1"/>
  <c r="DJ58" i="1"/>
  <c r="DL147" i="1"/>
  <c r="DL128" i="1"/>
  <c r="DL145" i="1"/>
  <c r="DK97" i="1"/>
  <c r="DK78" i="1"/>
  <c r="DL146" i="1"/>
  <c r="DI57" i="1"/>
  <c r="DJ67" i="1"/>
  <c r="DK95" i="1"/>
  <c r="DI54" i="1"/>
  <c r="DK96" i="1"/>
  <c r="DI55" i="1"/>
  <c r="DJ65" i="1"/>
  <c r="DJ48" i="1"/>
  <c r="DJ66" i="1"/>
  <c r="DI48" i="1"/>
  <c r="DL155" i="1"/>
  <c r="DL136" i="1"/>
  <c r="DL153" i="1"/>
  <c r="DL154" i="1"/>
  <c r="DK105" i="1"/>
  <c r="DK86" i="1"/>
  <c r="DI65" i="1"/>
  <c r="DJ75" i="1"/>
  <c r="DK103" i="1"/>
  <c r="DI62" i="1"/>
  <c r="DK104" i="1"/>
  <c r="DI63" i="1"/>
  <c r="DI56" i="1"/>
  <c r="DJ74" i="1"/>
  <c r="DJ56" i="1"/>
  <c r="DJ73" i="1"/>
  <c r="DL163" i="1"/>
  <c r="DL144" i="1"/>
  <c r="DL161" i="1"/>
  <c r="DK113" i="1"/>
  <c r="DK94" i="1"/>
  <c r="DI73" i="1"/>
  <c r="DJ83" i="1"/>
  <c r="DK111" i="1"/>
  <c r="DI70" i="1"/>
  <c r="DL162" i="1"/>
  <c r="DK112" i="1"/>
  <c r="DI71" i="1"/>
  <c r="DJ81" i="1"/>
  <c r="DJ82" i="1"/>
  <c r="DI64" i="1"/>
  <c r="DJ64" i="1"/>
  <c r="DL171" i="1"/>
  <c r="DL152" i="1"/>
  <c r="DL169" i="1"/>
  <c r="DL170" i="1"/>
  <c r="DK121" i="1"/>
  <c r="DK102" i="1"/>
  <c r="DI81" i="1"/>
  <c r="DJ91" i="1"/>
  <c r="DK119" i="1"/>
  <c r="DI78" i="1"/>
  <c r="DK120" i="1"/>
  <c r="DI79" i="1"/>
  <c r="DJ89" i="1"/>
  <c r="DJ90" i="1"/>
  <c r="DI72" i="1"/>
  <c r="DJ72" i="1"/>
  <c r="DL179" i="1"/>
  <c r="DL160" i="1"/>
  <c r="DL177" i="1"/>
  <c r="DK129" i="1"/>
  <c r="DK110" i="1"/>
  <c r="DL178" i="1"/>
  <c r="DI89" i="1"/>
  <c r="DJ99" i="1"/>
  <c r="DK127" i="1"/>
  <c r="DI86" i="1"/>
  <c r="DK128" i="1"/>
  <c r="DI87" i="1"/>
  <c r="DJ97" i="1"/>
  <c r="DJ98" i="1"/>
  <c r="DJ80" i="1"/>
  <c r="DI80" i="1"/>
  <c r="DL187" i="1"/>
  <c r="DL168" i="1"/>
  <c r="DL185" i="1"/>
  <c r="DL186" i="1"/>
  <c r="DK137" i="1"/>
  <c r="DK118" i="1"/>
  <c r="DI97" i="1"/>
  <c r="DJ107" i="1"/>
  <c r="DK135" i="1"/>
  <c r="DI94" i="1"/>
  <c r="DK136" i="1"/>
  <c r="DI95" i="1"/>
  <c r="DI88" i="1"/>
  <c r="DJ105" i="1"/>
  <c r="DJ106" i="1"/>
  <c r="DJ88" i="1"/>
  <c r="DL195" i="1"/>
  <c r="DL176" i="1"/>
  <c r="DL193" i="1"/>
  <c r="DK145" i="1"/>
  <c r="DK126" i="1"/>
  <c r="DI105" i="1"/>
  <c r="DJ115" i="1"/>
  <c r="DK143" i="1"/>
  <c r="DI102" i="1"/>
  <c r="DL194" i="1"/>
  <c r="DK144" i="1"/>
  <c r="DI103" i="1"/>
  <c r="DJ113" i="1"/>
  <c r="DJ96" i="1"/>
  <c r="DI96" i="1"/>
  <c r="DJ114" i="1"/>
  <c r="DL203" i="1"/>
  <c r="DL184" i="1"/>
  <c r="DL201" i="1"/>
  <c r="DL202" i="1"/>
  <c r="DK153" i="1"/>
  <c r="DK134" i="1"/>
  <c r="DI113" i="1"/>
  <c r="DJ123" i="1"/>
  <c r="DK151" i="1"/>
  <c r="DI110" i="1"/>
  <c r="DK152" i="1"/>
  <c r="DI111" i="1"/>
  <c r="DJ104" i="1"/>
  <c r="DI104" i="1"/>
  <c r="DJ121" i="1"/>
  <c r="DJ122" i="1"/>
  <c r="DL211" i="1"/>
  <c r="DL192" i="1"/>
  <c r="DL209" i="1"/>
  <c r="DK161" i="1"/>
  <c r="DK142" i="1"/>
  <c r="DL210" i="1"/>
  <c r="DI121" i="1"/>
  <c r="DJ131" i="1"/>
  <c r="DK159" i="1"/>
  <c r="DI118" i="1"/>
  <c r="DK160" i="1"/>
  <c r="DI119" i="1"/>
  <c r="DJ129" i="1"/>
  <c r="DJ112" i="1"/>
  <c r="DI112" i="1"/>
  <c r="DJ130" i="1"/>
  <c r="DL219" i="1"/>
  <c r="DL200" i="1"/>
  <c r="DL217" i="1"/>
  <c r="DL218" i="1"/>
  <c r="DK169" i="1"/>
  <c r="DK150" i="1"/>
  <c r="DI129" i="1"/>
  <c r="DJ139" i="1"/>
  <c r="DK167" i="1"/>
  <c r="DI126" i="1"/>
  <c r="DK168" i="1"/>
  <c r="DI127" i="1"/>
  <c r="DI120" i="1"/>
  <c r="DJ138" i="1"/>
  <c r="DJ120" i="1"/>
  <c r="DJ137" i="1"/>
  <c r="DL223" i="1"/>
  <c r="DL204" i="1"/>
  <c r="DL221" i="1"/>
  <c r="DK173" i="1"/>
  <c r="DL222" i="1"/>
  <c r="DK154" i="1"/>
  <c r="DK172" i="1"/>
  <c r="DI133" i="1"/>
  <c r="DJ143" i="1"/>
  <c r="DI130" i="1"/>
  <c r="DI131" i="1"/>
  <c r="DK171" i="1"/>
  <c r="DI124" i="1"/>
  <c r="DJ124" i="1"/>
  <c r="DJ141" i="1"/>
  <c r="DJ142" i="1"/>
  <c r="DL231" i="1"/>
  <c r="DL212" i="1"/>
  <c r="DL229" i="1"/>
  <c r="DK181" i="1"/>
  <c r="DK162" i="1"/>
  <c r="DK180" i="1"/>
  <c r="DI141" i="1"/>
  <c r="DJ151" i="1"/>
  <c r="DI138" i="1"/>
  <c r="DI139" i="1"/>
  <c r="DI132" i="1"/>
  <c r="DK179" i="1"/>
  <c r="DJ150" i="1"/>
  <c r="DL230" i="1"/>
  <c r="DJ132" i="1"/>
  <c r="DJ149" i="1"/>
  <c r="DL239" i="1"/>
  <c r="DL220" i="1"/>
  <c r="DL237" i="1"/>
  <c r="DK189" i="1"/>
  <c r="DL238" i="1"/>
  <c r="DK170" i="1"/>
  <c r="DK188" i="1"/>
  <c r="DI149" i="1"/>
  <c r="DJ159" i="1"/>
  <c r="DI146" i="1"/>
  <c r="DI147" i="1"/>
  <c r="DI140" i="1"/>
  <c r="DJ140" i="1"/>
  <c r="DK187" i="1"/>
  <c r="DJ157" i="1"/>
  <c r="DJ158" i="1"/>
  <c r="DL247" i="1"/>
  <c r="DL228" i="1"/>
  <c r="DL245" i="1"/>
  <c r="DK197" i="1"/>
  <c r="DK178" i="1"/>
  <c r="DK196" i="1"/>
  <c r="DI157" i="1"/>
  <c r="DJ167" i="1"/>
  <c r="DL246" i="1"/>
  <c r="DI154" i="1"/>
  <c r="DK195" i="1"/>
  <c r="DI155" i="1"/>
  <c r="DI148" i="1"/>
  <c r="DJ166" i="1"/>
  <c r="DJ148" i="1"/>
  <c r="DL255" i="1"/>
  <c r="DL236" i="1"/>
  <c r="DL253" i="1"/>
  <c r="DK205" i="1"/>
  <c r="DL254" i="1"/>
  <c r="DK186" i="1"/>
  <c r="DK204" i="1"/>
  <c r="DI165" i="1"/>
  <c r="DJ175" i="1"/>
  <c r="DI162" i="1"/>
  <c r="DI163" i="1"/>
  <c r="DK203" i="1"/>
  <c r="DI156" i="1"/>
  <c r="DJ156" i="1"/>
  <c r="DJ174" i="1"/>
  <c r="DJ173" i="1"/>
  <c r="DL263" i="1"/>
  <c r="DL244" i="1"/>
  <c r="DL261" i="1"/>
  <c r="DK213" i="1"/>
  <c r="DK194" i="1"/>
  <c r="DK212" i="1"/>
  <c r="DI173" i="1"/>
  <c r="DJ183" i="1"/>
  <c r="DI170" i="1"/>
  <c r="DL262" i="1"/>
  <c r="DI171" i="1"/>
  <c r="DI164" i="1"/>
  <c r="DK211" i="1"/>
  <c r="DJ182" i="1"/>
  <c r="DJ181" i="1"/>
  <c r="DJ164" i="1"/>
  <c r="DL271" i="1"/>
  <c r="DL252" i="1"/>
  <c r="DL269" i="1"/>
  <c r="DK221" i="1"/>
  <c r="DL270" i="1"/>
  <c r="DK202" i="1"/>
  <c r="DK220" i="1"/>
  <c r="DI181" i="1"/>
  <c r="DI178" i="1"/>
  <c r="DI179" i="1"/>
  <c r="DI172" i="1"/>
  <c r="DJ172" i="1"/>
  <c r="DJ189" i="1"/>
  <c r="DK219" i="1"/>
  <c r="DJ190" i="1"/>
  <c r="DJ191" i="1"/>
  <c r="DL279" i="1"/>
  <c r="DL260" i="1"/>
  <c r="DL277" i="1"/>
  <c r="DK229" i="1"/>
  <c r="DK210" i="1"/>
  <c r="DK228" i="1"/>
  <c r="DI189" i="1"/>
  <c r="DL278" i="1"/>
  <c r="DI186" i="1"/>
  <c r="DK227" i="1"/>
  <c r="DI180" i="1"/>
  <c r="DJ198" i="1"/>
  <c r="DI187" i="1"/>
  <c r="DJ199" i="1"/>
  <c r="DJ197" i="1"/>
  <c r="DJ180" i="1"/>
  <c r="DL287" i="1"/>
  <c r="DL268" i="1"/>
  <c r="DL285" i="1"/>
  <c r="DK237" i="1"/>
  <c r="DL286" i="1"/>
  <c r="DK218" i="1"/>
  <c r="DK236" i="1"/>
  <c r="DI197" i="1"/>
  <c r="DI194" i="1"/>
  <c r="DK235" i="1"/>
  <c r="DI188" i="1"/>
  <c r="DJ188" i="1"/>
  <c r="DJ206" i="1"/>
  <c r="DJ207" i="1"/>
  <c r="DJ205" i="1"/>
  <c r="DI195" i="1"/>
  <c r="DL295" i="1"/>
  <c r="DL276" i="1"/>
  <c r="DL293" i="1"/>
  <c r="DK245" i="1"/>
  <c r="DK226" i="1"/>
  <c r="DK244" i="1"/>
  <c r="DI205" i="1"/>
  <c r="DI202" i="1"/>
  <c r="DL294" i="1"/>
  <c r="DI196" i="1"/>
  <c r="DK243" i="1"/>
  <c r="DJ214" i="1"/>
  <c r="DI203" i="1"/>
  <c r="DJ215" i="1"/>
  <c r="DJ196" i="1"/>
  <c r="DJ213" i="1"/>
  <c r="DL303" i="1"/>
  <c r="DL284" i="1"/>
  <c r="DL301" i="1"/>
  <c r="DK253" i="1"/>
  <c r="DL302" i="1"/>
  <c r="DK234" i="1"/>
  <c r="DK252" i="1"/>
  <c r="DI213" i="1"/>
  <c r="DI210" i="1"/>
  <c r="DI204" i="1"/>
  <c r="DJ222" i="1"/>
  <c r="DJ223" i="1"/>
  <c r="DK251" i="1"/>
  <c r="DJ204" i="1"/>
  <c r="DI211" i="1"/>
  <c r="DJ221" i="1"/>
  <c r="DL311" i="1"/>
  <c r="DL292" i="1"/>
  <c r="DL309" i="1"/>
  <c r="DK261" i="1"/>
  <c r="DK242" i="1"/>
  <c r="DK260" i="1"/>
  <c r="DI221" i="1"/>
  <c r="DL310" i="1"/>
  <c r="DI218" i="1"/>
  <c r="DK259" i="1"/>
  <c r="DI212" i="1"/>
  <c r="DJ230" i="1"/>
  <c r="DI219" i="1"/>
  <c r="DJ231" i="1"/>
  <c r="DJ212" i="1"/>
  <c r="DJ229" i="1"/>
  <c r="DL319" i="1"/>
  <c r="DL300" i="1"/>
  <c r="DL317" i="1"/>
  <c r="DK269" i="1"/>
  <c r="DL318" i="1"/>
  <c r="DK250" i="1"/>
  <c r="DK268" i="1"/>
  <c r="DI229" i="1"/>
  <c r="DI226" i="1"/>
  <c r="DK267" i="1"/>
  <c r="DI220" i="1"/>
  <c r="DJ238" i="1"/>
  <c r="DJ239" i="1"/>
  <c r="DJ220" i="1"/>
  <c r="DI227" i="1"/>
  <c r="DJ237" i="1"/>
  <c r="DL327" i="1"/>
  <c r="DL308" i="1"/>
  <c r="DL325" i="1"/>
  <c r="DK277" i="1"/>
  <c r="DK258" i="1"/>
  <c r="DK276" i="1"/>
  <c r="DI237" i="1"/>
  <c r="DI234" i="1"/>
  <c r="DI228" i="1"/>
  <c r="DL326" i="1"/>
  <c r="DK275" i="1"/>
  <c r="DJ246" i="1"/>
  <c r="DI235" i="1"/>
  <c r="DJ247" i="1"/>
  <c r="DJ228" i="1"/>
  <c r="DJ245" i="1"/>
  <c r="DL335" i="1"/>
  <c r="DL316" i="1"/>
  <c r="DL333" i="1"/>
  <c r="DK285" i="1"/>
  <c r="DL334" i="1"/>
  <c r="DK266" i="1"/>
  <c r="DK284" i="1"/>
  <c r="DI245" i="1"/>
  <c r="DI242" i="1"/>
  <c r="DI236" i="1"/>
  <c r="DJ254" i="1"/>
  <c r="DJ255" i="1"/>
  <c r="DJ236" i="1"/>
  <c r="DK283" i="1"/>
  <c r="DI243" i="1"/>
  <c r="DJ253" i="1"/>
  <c r="DL343" i="1"/>
  <c r="DL324" i="1"/>
  <c r="DL341" i="1"/>
  <c r="DK293" i="1"/>
  <c r="DK274" i="1"/>
  <c r="DK292" i="1"/>
  <c r="DI253" i="1"/>
  <c r="DL342" i="1"/>
  <c r="DI250" i="1"/>
  <c r="DK291" i="1"/>
  <c r="DI244" i="1"/>
  <c r="DJ262" i="1"/>
  <c r="DI251" i="1"/>
  <c r="DJ263" i="1"/>
  <c r="DJ244" i="1"/>
  <c r="DJ261" i="1"/>
  <c r="DL351" i="1"/>
  <c r="DL332" i="1"/>
  <c r="DL349" i="1"/>
  <c r="DK301" i="1"/>
  <c r="DL350" i="1"/>
  <c r="DK282" i="1"/>
  <c r="DK300" i="1"/>
  <c r="DI261" i="1"/>
  <c r="DI258" i="1"/>
  <c r="DK299" i="1"/>
  <c r="DI252" i="1"/>
  <c r="DJ270" i="1"/>
  <c r="DJ271" i="1"/>
  <c r="DJ252" i="1"/>
  <c r="DJ269" i="1"/>
  <c r="DL359" i="1"/>
  <c r="DL340" i="1"/>
  <c r="DL357" i="1"/>
  <c r="DK309" i="1"/>
  <c r="DK290" i="1"/>
  <c r="DK308" i="1"/>
  <c r="DI269" i="1"/>
  <c r="DI266" i="1"/>
  <c r="DI260" i="1"/>
  <c r="DK307" i="1"/>
  <c r="DJ278" i="1"/>
  <c r="DL358" i="1"/>
  <c r="DI267" i="1"/>
  <c r="DJ279" i="1"/>
  <c r="DJ260" i="1"/>
  <c r="DJ277" i="1"/>
  <c r="DL367" i="1"/>
  <c r="DL348" i="1"/>
  <c r="DL365" i="1"/>
  <c r="DK317" i="1"/>
  <c r="DL366" i="1"/>
  <c r="DK298" i="1"/>
  <c r="DK316" i="1"/>
  <c r="DI277" i="1"/>
  <c r="DI274" i="1"/>
  <c r="DI268" i="1"/>
  <c r="DK315" i="1"/>
  <c r="DJ286" i="1"/>
  <c r="DJ287" i="1"/>
  <c r="DJ268" i="1"/>
  <c r="DI275" i="1"/>
  <c r="DJ285" i="1"/>
  <c r="DL375" i="1"/>
  <c r="DL356" i="1"/>
  <c r="DL373" i="1"/>
  <c r="DK325" i="1"/>
  <c r="DK306" i="1"/>
  <c r="DK323" i="1"/>
  <c r="DI285" i="1"/>
  <c r="DL374" i="1"/>
  <c r="DK324" i="1"/>
  <c r="DI282" i="1"/>
  <c r="DI276" i="1"/>
  <c r="DJ294" i="1"/>
  <c r="DI283" i="1"/>
  <c r="DJ295" i="1"/>
  <c r="DJ276" i="1"/>
  <c r="DJ293" i="1"/>
  <c r="DL383" i="1"/>
  <c r="DL364" i="1"/>
  <c r="DL381" i="1"/>
  <c r="DK333" i="1"/>
  <c r="DL382" i="1"/>
  <c r="DK314" i="1"/>
  <c r="DI293" i="1"/>
  <c r="DI290" i="1"/>
  <c r="DK331" i="1"/>
  <c r="DI284" i="1"/>
  <c r="DK332" i="1"/>
  <c r="DJ302" i="1"/>
  <c r="DJ303" i="1"/>
  <c r="DJ284" i="1"/>
  <c r="DI291" i="1"/>
  <c r="DJ301" i="1"/>
  <c r="DL395" i="1"/>
  <c r="DL376" i="1"/>
  <c r="DL393" i="1"/>
  <c r="DL394" i="1"/>
  <c r="DK345" i="1"/>
  <c r="DK344" i="1"/>
  <c r="DI305" i="1"/>
  <c r="DI302" i="1"/>
  <c r="DK326" i="1"/>
  <c r="DK343" i="1"/>
  <c r="DI303" i="1"/>
  <c r="DI296" i="1"/>
  <c r="DJ314" i="1"/>
  <c r="DJ315" i="1"/>
  <c r="DJ296" i="1"/>
  <c r="DJ313" i="1"/>
  <c r="DL403" i="1"/>
  <c r="DL384" i="1"/>
  <c r="DL400" i="1"/>
  <c r="DL401" i="1"/>
  <c r="DK353" i="1"/>
  <c r="DL402" i="1"/>
  <c r="DK334" i="1"/>
  <c r="DK350" i="1"/>
  <c r="DI313" i="1"/>
  <c r="DK351" i="1"/>
  <c r="DK352" i="1"/>
  <c r="DI310" i="1"/>
  <c r="DI311" i="1"/>
  <c r="DJ322" i="1"/>
  <c r="DJ323" i="1"/>
  <c r="DI304" i="1"/>
  <c r="DJ304" i="1"/>
  <c r="DJ320" i="1"/>
  <c r="DJ321" i="1"/>
  <c r="DL411" i="1"/>
  <c r="DL392" i="1"/>
  <c r="DL408" i="1"/>
  <c r="DL409" i="1"/>
  <c r="DL410" i="1"/>
  <c r="DK361" i="1"/>
  <c r="DK360" i="1"/>
  <c r="DI321" i="1"/>
  <c r="DK342" i="1"/>
  <c r="DK358" i="1"/>
  <c r="DI320" i="1"/>
  <c r="DI319" i="1"/>
  <c r="DJ330" i="1"/>
  <c r="DI312" i="1"/>
  <c r="DJ331" i="1"/>
  <c r="DK359" i="1"/>
  <c r="DJ312" i="1"/>
  <c r="DJ328" i="1"/>
  <c r="DJ329" i="1"/>
  <c r="DI318" i="1"/>
  <c r="DJ241" i="1"/>
  <c r="DI259" i="1"/>
  <c r="DL407" i="1"/>
  <c r="DL388" i="1"/>
  <c r="DL404" i="1"/>
  <c r="DL405" i="1"/>
  <c r="DK357" i="1"/>
  <c r="DK355" i="1"/>
  <c r="DI317" i="1"/>
  <c r="DL406" i="1"/>
  <c r="DK356" i="1"/>
  <c r="DI308" i="1"/>
  <c r="DI314" i="1"/>
  <c r="DK354" i="1"/>
  <c r="DI315" i="1"/>
  <c r="DJ326" i="1"/>
  <c r="DK338" i="1"/>
  <c r="DJ327" i="1"/>
  <c r="DJ308" i="1"/>
  <c r="DJ324" i="1"/>
  <c r="DJ325" i="1"/>
  <c r="DJ165" i="1"/>
  <c r="X449" i="1"/>
  <c r="Z446" i="1"/>
  <c r="Z454" i="1"/>
  <c r="Z448" i="1"/>
  <c r="Z452" i="1"/>
  <c r="X443" i="1"/>
  <c r="Z447" i="1"/>
  <c r="Z453" i="1"/>
  <c r="X448" i="1"/>
  <c r="X453" i="1"/>
  <c r="Z449" i="1"/>
  <c r="X446" i="1"/>
  <c r="X450" i="1"/>
  <c r="X447" i="1"/>
  <c r="X452" i="1"/>
  <c r="Z450" i="1"/>
  <c r="X454" i="1"/>
  <c r="Z451" i="1"/>
  <c r="X441" i="1"/>
  <c r="AB441" i="1" s="1"/>
  <c r="X444" i="1"/>
  <c r="X504" i="1"/>
  <c r="Z495" i="1"/>
  <c r="X495" i="1"/>
  <c r="Z497" i="1"/>
  <c r="Z496" i="1"/>
  <c r="X502" i="1"/>
  <c r="X506" i="1"/>
  <c r="X496" i="1"/>
  <c r="Z501" i="1"/>
  <c r="Z502" i="1"/>
  <c r="Z500" i="1"/>
  <c r="Z505" i="1"/>
  <c r="Z504" i="1"/>
  <c r="X498" i="1"/>
  <c r="X499" i="1"/>
  <c r="X500" i="1"/>
  <c r="X501" i="1"/>
  <c r="Z498" i="1"/>
  <c r="Z506" i="1"/>
  <c r="Z494" i="1"/>
  <c r="X494" i="1"/>
  <c r="X497" i="1"/>
  <c r="Z499" i="1"/>
  <c r="X503" i="1"/>
  <c r="Z503" i="1"/>
  <c r="X505" i="1"/>
  <c r="Z471" i="1"/>
  <c r="X468" i="1"/>
  <c r="Z465" i="1"/>
  <c r="Z474" i="1"/>
  <c r="Z472" i="1"/>
  <c r="X472" i="1"/>
  <c r="Z477" i="1"/>
  <c r="Z469" i="1"/>
  <c r="X469" i="1"/>
  <c r="Z476" i="1"/>
  <c r="X471" i="1"/>
  <c r="X467" i="1"/>
  <c r="X466" i="1"/>
  <c r="Z466" i="1"/>
  <c r="Z467" i="1"/>
  <c r="Z473" i="1"/>
  <c r="X474" i="1"/>
  <c r="Z475" i="1"/>
  <c r="Z470" i="1"/>
  <c r="X470" i="1"/>
  <c r="Z468" i="1"/>
  <c r="X465" i="1"/>
  <c r="X475" i="1"/>
  <c r="X473" i="1"/>
  <c r="Z478" i="1"/>
  <c r="X478" i="1"/>
  <c r="Z354" i="1"/>
  <c r="X357" i="1"/>
  <c r="Z358" i="1"/>
  <c r="Z366" i="1"/>
  <c r="X361" i="1"/>
  <c r="X363" i="1"/>
  <c r="Z360" i="1"/>
  <c r="Z356" i="1"/>
  <c r="Z355" i="1"/>
  <c r="Z357" i="1"/>
  <c r="Z359" i="1"/>
  <c r="X354" i="1"/>
  <c r="Z361" i="1"/>
  <c r="X362" i="1"/>
  <c r="Z367" i="1"/>
  <c r="X356" i="1"/>
  <c r="Z363" i="1"/>
  <c r="X355" i="1"/>
  <c r="X359" i="1"/>
  <c r="AB359" i="1" s="1"/>
  <c r="X358" i="1"/>
  <c r="X367" i="1"/>
  <c r="X366" i="1"/>
  <c r="Z362" i="1"/>
  <c r="X360" i="1"/>
  <c r="X364" i="1"/>
  <c r="Z370" i="1"/>
  <c r="Z368" i="1"/>
  <c r="X369" i="1"/>
  <c r="X370" i="1"/>
  <c r="X368" i="1"/>
  <c r="Z369" i="1"/>
  <c r="AA468" i="1"/>
  <c r="Y442" i="1"/>
  <c r="AA413" i="1"/>
  <c r="AA435" i="1"/>
  <c r="Y441" i="1"/>
  <c r="AA437" i="1"/>
  <c r="Y440" i="1"/>
  <c r="BF234" i="1" l="1"/>
  <c r="BG170" i="1"/>
  <c r="CA333" i="1"/>
  <c r="CA237" i="1"/>
  <c r="CA325" i="1"/>
  <c r="CA313" i="1"/>
  <c r="CA297" i="1"/>
  <c r="CA221" i="1"/>
  <c r="CA217" i="1"/>
  <c r="CA213" i="1"/>
  <c r="CA209" i="1"/>
  <c r="CA205" i="1"/>
  <c r="CA201" i="1"/>
  <c r="CA197" i="1"/>
  <c r="CA193" i="1"/>
  <c r="AB473" i="1"/>
  <c r="CA189" i="1"/>
  <c r="CA185" i="1"/>
  <c r="CA181" i="1"/>
  <c r="CA177" i="1"/>
  <c r="CA173" i="1"/>
  <c r="CA169" i="1"/>
  <c r="CA165" i="1"/>
  <c r="CA161" i="1"/>
  <c r="CA157" i="1"/>
  <c r="CA153" i="1"/>
  <c r="CA149" i="1"/>
  <c r="CA137" i="1"/>
  <c r="CA129" i="1"/>
  <c r="CA121" i="1"/>
  <c r="CA105" i="1"/>
  <c r="CA89" i="1"/>
  <c r="CA73" i="1"/>
  <c r="CA69" i="1"/>
  <c r="CA65" i="1"/>
  <c r="CA61" i="1"/>
  <c r="CA57" i="1"/>
  <c r="CA53" i="1"/>
  <c r="CA49" i="1"/>
  <c r="CA45" i="1"/>
  <c r="CA41" i="1"/>
  <c r="CA332" i="1"/>
  <c r="CA312" i="1"/>
  <c r="CA216" i="1"/>
  <c r="CA192" i="1"/>
  <c r="CA164" i="1"/>
  <c r="CA132" i="1"/>
  <c r="CA116" i="1"/>
  <c r="CA100" i="1"/>
  <c r="CA88" i="1"/>
  <c r="CA76" i="1"/>
  <c r="CA60" i="1"/>
  <c r="CA50" i="1"/>
  <c r="CA308" i="1"/>
  <c r="CA196" i="1"/>
  <c r="CA160" i="1"/>
  <c r="CA128" i="1"/>
  <c r="CA104" i="1"/>
  <c r="CA80" i="1"/>
  <c r="CA327" i="1"/>
  <c r="CA287" i="1"/>
  <c r="CA271" i="1"/>
  <c r="CA255" i="1"/>
  <c r="CA239" i="1"/>
  <c r="CA223" i="1"/>
  <c r="CA207" i="1"/>
  <c r="CA191" i="1"/>
  <c r="CA175" i="1"/>
  <c r="CA159" i="1"/>
  <c r="CA143" i="1"/>
  <c r="CA135" i="1"/>
  <c r="CA127" i="1"/>
  <c r="CA119" i="1"/>
  <c r="CA111" i="1"/>
  <c r="CA103" i="1"/>
  <c r="CA95" i="1"/>
  <c r="CA87" i="1"/>
  <c r="CA79" i="1"/>
  <c r="CA71" i="1"/>
  <c r="CA55" i="1"/>
  <c r="CA334" i="1"/>
  <c r="CA314" i="1"/>
  <c r="CA298" i="1"/>
  <c r="CA270" i="1"/>
  <c r="CA238" i="1"/>
  <c r="CA202" i="1"/>
  <c r="CA170" i="1"/>
  <c r="CA102" i="1"/>
  <c r="CA70" i="1"/>
  <c r="CA54" i="1"/>
  <c r="CA330" i="1"/>
  <c r="CA318" i="1"/>
  <c r="CA302" i="1"/>
  <c r="CA282" i="1"/>
  <c r="CA250" i="1"/>
  <c r="CA218" i="1"/>
  <c r="CA190" i="1"/>
  <c r="CA158" i="1"/>
  <c r="CA106" i="1"/>
  <c r="CA74" i="1"/>
  <c r="CA58" i="1"/>
  <c r="CA309" i="1"/>
  <c r="CA293" i="1"/>
  <c r="CA289" i="1"/>
  <c r="CA285" i="1"/>
  <c r="CA281" i="1"/>
  <c r="CA277" i="1"/>
  <c r="CA273" i="1"/>
  <c r="CA269" i="1"/>
  <c r="CA265" i="1"/>
  <c r="CA261" i="1"/>
  <c r="CA257" i="1"/>
  <c r="CA253" i="1"/>
  <c r="CA249" i="1"/>
  <c r="CA245" i="1"/>
  <c r="CA241" i="1"/>
  <c r="CA225" i="1"/>
  <c r="CA117" i="1"/>
  <c r="CA101" i="1"/>
  <c r="CA85" i="1"/>
  <c r="CA304" i="1"/>
  <c r="CA212" i="1"/>
  <c r="CA184" i="1"/>
  <c r="CA156" i="1"/>
  <c r="CA136" i="1"/>
  <c r="CA56" i="1"/>
  <c r="CA328" i="1"/>
  <c r="CA300" i="1"/>
  <c r="CA288" i="1"/>
  <c r="CA276" i="1"/>
  <c r="CA268" i="1"/>
  <c r="CA256" i="1"/>
  <c r="CA244" i="1"/>
  <c r="CA236" i="1"/>
  <c r="CA228" i="1"/>
  <c r="CA188" i="1"/>
  <c r="CA148" i="1"/>
  <c r="CA140" i="1"/>
  <c r="CA68" i="1"/>
  <c r="CA335" i="1"/>
  <c r="CA323" i="1"/>
  <c r="CA319" i="1"/>
  <c r="CA315" i="1"/>
  <c r="CA311" i="1"/>
  <c r="CA307" i="1"/>
  <c r="CA303" i="1"/>
  <c r="CA299" i="1"/>
  <c r="CA295" i="1"/>
  <c r="CA291" i="1"/>
  <c r="CA275" i="1"/>
  <c r="CA259" i="1"/>
  <c r="CA243" i="1"/>
  <c r="CA227" i="1"/>
  <c r="CA211" i="1"/>
  <c r="CA195" i="1"/>
  <c r="CA179" i="1"/>
  <c r="CA163" i="1"/>
  <c r="CA147" i="1"/>
  <c r="CA67" i="1"/>
  <c r="CA51" i="1"/>
  <c r="CA262" i="1"/>
  <c r="CA230" i="1"/>
  <c r="CA194" i="1"/>
  <c r="CA162" i="1"/>
  <c r="CA110" i="1"/>
  <c r="CA78" i="1"/>
  <c r="CA274" i="1"/>
  <c r="CA242" i="1"/>
  <c r="CA214" i="1"/>
  <c r="CA182" i="1"/>
  <c r="CA150" i="1"/>
  <c r="CA114" i="1"/>
  <c r="CA82" i="1"/>
  <c r="CA329" i="1"/>
  <c r="CA321" i="1"/>
  <c r="CA305" i="1"/>
  <c r="CA229" i="1"/>
  <c r="CA141" i="1"/>
  <c r="CA133" i="1"/>
  <c r="CA125" i="1"/>
  <c r="CA113" i="1"/>
  <c r="CA97" i="1"/>
  <c r="CA81" i="1"/>
  <c r="CA324" i="1"/>
  <c r="CA296" i="1"/>
  <c r="CA204" i="1"/>
  <c r="CA180" i="1"/>
  <c r="CA152" i="1"/>
  <c r="CA144" i="1"/>
  <c r="CA120" i="1"/>
  <c r="CA108" i="1"/>
  <c r="CA96" i="1"/>
  <c r="CA84" i="1"/>
  <c r="CA72" i="1"/>
  <c r="CA48" i="1"/>
  <c r="CA220" i="1"/>
  <c r="CA176" i="1"/>
  <c r="CA112" i="1"/>
  <c r="CA92" i="1"/>
  <c r="CA52" i="1"/>
  <c r="CA279" i="1"/>
  <c r="CA263" i="1"/>
  <c r="CA247" i="1"/>
  <c r="CA231" i="1"/>
  <c r="CA215" i="1"/>
  <c r="CA199" i="1"/>
  <c r="CA183" i="1"/>
  <c r="CA167" i="1"/>
  <c r="CA151" i="1"/>
  <c r="CA139" i="1"/>
  <c r="CA131" i="1"/>
  <c r="CA123" i="1"/>
  <c r="CA115" i="1"/>
  <c r="CA107" i="1"/>
  <c r="CA99" i="1"/>
  <c r="CA91" i="1"/>
  <c r="CA83" i="1"/>
  <c r="CA75" i="1"/>
  <c r="CA63" i="1"/>
  <c r="CA47" i="1"/>
  <c r="CA322" i="1"/>
  <c r="CA306" i="1"/>
  <c r="CA290" i="1"/>
  <c r="CA254" i="1"/>
  <c r="CA222" i="1"/>
  <c r="CA186" i="1"/>
  <c r="CA154" i="1"/>
  <c r="CA118" i="1"/>
  <c r="CA86" i="1"/>
  <c r="CA62" i="1"/>
  <c r="CA42" i="1"/>
  <c r="CA326" i="1"/>
  <c r="CA310" i="1"/>
  <c r="CA294" i="1"/>
  <c r="CA266" i="1"/>
  <c r="CA234" i="1"/>
  <c r="CA206" i="1"/>
  <c r="CA174" i="1"/>
  <c r="CA142" i="1"/>
  <c r="CA134" i="1"/>
  <c r="CA126" i="1"/>
  <c r="CA122" i="1"/>
  <c r="CA90" i="1"/>
  <c r="CA66" i="1"/>
  <c r="CA46" i="1"/>
  <c r="CA317" i="1"/>
  <c r="CA301" i="1"/>
  <c r="CA233" i="1"/>
  <c r="CA145" i="1"/>
  <c r="CA109" i="1"/>
  <c r="CA93" i="1"/>
  <c r="CA77" i="1"/>
  <c r="CA316" i="1"/>
  <c r="CA292" i="1"/>
  <c r="CA284" i="1"/>
  <c r="CA280" i="1"/>
  <c r="CA272" i="1"/>
  <c r="CA264" i="1"/>
  <c r="CA260" i="1"/>
  <c r="CA252" i="1"/>
  <c r="CA248" i="1"/>
  <c r="CA240" i="1"/>
  <c r="CA232" i="1"/>
  <c r="CA224" i="1"/>
  <c r="CA200" i="1"/>
  <c r="CA172" i="1"/>
  <c r="CA124" i="1"/>
  <c r="CA64" i="1"/>
  <c r="CA44" i="1"/>
  <c r="CA336" i="1"/>
  <c r="CA320" i="1"/>
  <c r="CA208" i="1"/>
  <c r="CA168" i="1"/>
  <c r="CA331" i="1"/>
  <c r="CA283" i="1"/>
  <c r="CA267" i="1"/>
  <c r="CA251" i="1"/>
  <c r="CA235" i="1"/>
  <c r="CA219" i="1"/>
  <c r="CA203" i="1"/>
  <c r="CA187" i="1"/>
  <c r="CA171" i="1"/>
  <c r="CA155" i="1"/>
  <c r="CA59" i="1"/>
  <c r="CA43" i="1"/>
  <c r="CA278" i="1"/>
  <c r="CA246" i="1"/>
  <c r="CA210" i="1"/>
  <c r="CA178" i="1"/>
  <c r="CA146" i="1"/>
  <c r="CA138" i="1"/>
  <c r="CA130" i="1"/>
  <c r="CA94" i="1"/>
  <c r="CA286" i="1"/>
  <c r="CA258" i="1"/>
  <c r="CA226" i="1"/>
  <c r="CA198" i="1"/>
  <c r="CA166" i="1"/>
  <c r="CA98" i="1"/>
  <c r="BF202" i="1"/>
  <c r="DY323" i="1"/>
  <c r="DZ307" i="1"/>
  <c r="DZ291" i="1"/>
  <c r="DZ275" i="1"/>
  <c r="DZ259" i="1"/>
  <c r="DZ243" i="1"/>
  <c r="DZ227" i="1"/>
  <c r="DZ211" i="1"/>
  <c r="DZ195" i="1"/>
  <c r="DZ179" i="1"/>
  <c r="DZ163" i="1"/>
  <c r="DZ147" i="1"/>
  <c r="DZ131" i="1"/>
  <c r="DZ115" i="1"/>
  <c r="DZ99" i="1"/>
  <c r="DZ83" i="1"/>
  <c r="DZ67" i="1"/>
  <c r="DZ51" i="1"/>
  <c r="DZ35" i="1"/>
  <c r="BF266" i="1"/>
  <c r="BF138" i="1"/>
  <c r="BG98" i="1"/>
  <c r="BV333" i="1"/>
  <c r="BV325" i="1"/>
  <c r="BV313" i="1"/>
  <c r="BV297" i="1"/>
  <c r="BV237" i="1"/>
  <c r="BV221" i="1"/>
  <c r="BV217" i="1"/>
  <c r="BV213" i="1"/>
  <c r="BV209" i="1"/>
  <c r="BV205" i="1"/>
  <c r="BV201" i="1"/>
  <c r="BV197" i="1"/>
  <c r="BV193" i="1"/>
  <c r="BV189" i="1"/>
  <c r="BV185" i="1"/>
  <c r="BV181" i="1"/>
  <c r="BV177" i="1"/>
  <c r="BV173" i="1"/>
  <c r="BV169" i="1"/>
  <c r="BV165" i="1"/>
  <c r="BV161" i="1"/>
  <c r="BV157" i="1"/>
  <c r="BV153" i="1"/>
  <c r="BV149" i="1"/>
  <c r="BV137" i="1"/>
  <c r="BV129" i="1"/>
  <c r="BV121" i="1"/>
  <c r="BV105" i="1"/>
  <c r="BV89" i="1"/>
  <c r="BV73" i="1"/>
  <c r="BV69" i="1"/>
  <c r="BV65" i="1"/>
  <c r="BV61" i="1"/>
  <c r="BV57" i="1"/>
  <c r="BV53" i="1"/>
  <c r="BV49" i="1"/>
  <c r="BV45" i="1"/>
  <c r="BV41" i="1"/>
  <c r="BV332" i="1"/>
  <c r="BV312" i="1"/>
  <c r="BV216" i="1"/>
  <c r="BV192" i="1"/>
  <c r="BV164" i="1"/>
  <c r="BV132" i="1"/>
  <c r="BV116" i="1"/>
  <c r="BV100" i="1"/>
  <c r="BV88" i="1"/>
  <c r="BV76" i="1"/>
  <c r="BV60" i="1"/>
  <c r="BV50" i="1"/>
  <c r="BV308" i="1"/>
  <c r="BV196" i="1"/>
  <c r="BV160" i="1"/>
  <c r="BV128" i="1"/>
  <c r="BV104" i="1"/>
  <c r="BV80" i="1"/>
  <c r="BV327" i="1"/>
  <c r="BV287" i="1"/>
  <c r="BV271" i="1"/>
  <c r="BV255" i="1"/>
  <c r="BV239" i="1"/>
  <c r="BV223" i="1"/>
  <c r="BV207" i="1"/>
  <c r="BV191" i="1"/>
  <c r="BV175" i="1"/>
  <c r="BV159" i="1"/>
  <c r="BV143" i="1"/>
  <c r="BV135" i="1"/>
  <c r="BV127" i="1"/>
  <c r="BV119" i="1"/>
  <c r="BV111" i="1"/>
  <c r="BV103" i="1"/>
  <c r="BV95" i="1"/>
  <c r="BV87" i="1"/>
  <c r="BV79" i="1"/>
  <c r="BV71" i="1"/>
  <c r="BV55" i="1"/>
  <c r="BV334" i="1"/>
  <c r="BV314" i="1"/>
  <c r="BV298" i="1"/>
  <c r="BV270" i="1"/>
  <c r="BV238" i="1"/>
  <c r="BV202" i="1"/>
  <c r="BV170" i="1"/>
  <c r="BV102" i="1"/>
  <c r="BV70" i="1"/>
  <c r="BV54" i="1"/>
  <c r="BV330" i="1"/>
  <c r="BV318" i="1"/>
  <c r="BV302" i="1"/>
  <c r="BV282" i="1"/>
  <c r="BV250" i="1"/>
  <c r="BV218" i="1"/>
  <c r="BV190" i="1"/>
  <c r="BV158" i="1"/>
  <c r="BV106" i="1"/>
  <c r="BV74" i="1"/>
  <c r="BV58" i="1"/>
  <c r="CK11" i="1"/>
  <c r="CS11" i="1" s="1"/>
  <c r="BF314" i="1"/>
  <c r="BG282" i="1"/>
  <c r="BG250" i="1"/>
  <c r="BG218" i="1"/>
  <c r="BF186" i="1"/>
  <c r="BG154" i="1"/>
  <c r="BF122" i="1"/>
  <c r="BG90" i="1"/>
  <c r="DZ330" i="1"/>
  <c r="DY330" i="1"/>
  <c r="DZ314" i="1"/>
  <c r="DY314" i="1"/>
  <c r="DY298" i="1"/>
  <c r="DZ298" i="1"/>
  <c r="DY282" i="1"/>
  <c r="DZ282" i="1"/>
  <c r="DY266" i="1"/>
  <c r="DZ266" i="1"/>
  <c r="DY250" i="1"/>
  <c r="DZ250" i="1"/>
  <c r="DY234" i="1"/>
  <c r="DZ234" i="1"/>
  <c r="DY218" i="1"/>
  <c r="DZ218" i="1"/>
  <c r="DY202" i="1"/>
  <c r="DZ202" i="1"/>
  <c r="DY186" i="1"/>
  <c r="DZ186" i="1"/>
  <c r="DY170" i="1"/>
  <c r="DZ170" i="1"/>
  <c r="DY154" i="1"/>
  <c r="DZ154" i="1"/>
  <c r="DY138" i="1"/>
  <c r="DZ138" i="1"/>
  <c r="DY122" i="1"/>
  <c r="DZ122" i="1"/>
  <c r="DY106" i="1"/>
  <c r="DZ106" i="1"/>
  <c r="DY90" i="1"/>
  <c r="DZ90" i="1"/>
  <c r="DY74" i="1"/>
  <c r="DZ74" i="1"/>
  <c r="DY58" i="1"/>
  <c r="DZ58" i="1"/>
  <c r="DY42" i="1"/>
  <c r="DZ42" i="1"/>
  <c r="DY26" i="1"/>
  <c r="DZ26" i="1"/>
  <c r="DZ321" i="1"/>
  <c r="DY321" i="1"/>
  <c r="DY305" i="1"/>
  <c r="DZ305" i="1"/>
  <c r="DY289" i="1"/>
  <c r="DZ289" i="1"/>
  <c r="DY273" i="1"/>
  <c r="DZ273" i="1"/>
  <c r="DY257" i="1"/>
  <c r="DZ257" i="1"/>
  <c r="DY241" i="1"/>
  <c r="DZ241" i="1"/>
  <c r="DY225" i="1"/>
  <c r="DZ225" i="1"/>
  <c r="DY209" i="1"/>
  <c r="DZ209" i="1"/>
  <c r="DY193" i="1"/>
  <c r="DZ193" i="1"/>
  <c r="DY177" i="1"/>
  <c r="DZ177" i="1"/>
  <c r="DY161" i="1"/>
  <c r="DZ161" i="1"/>
  <c r="DY145" i="1"/>
  <c r="DZ145" i="1"/>
  <c r="DY129" i="1"/>
  <c r="DZ129" i="1"/>
  <c r="DY113" i="1"/>
  <c r="DZ113" i="1"/>
  <c r="DY97" i="1"/>
  <c r="DZ97" i="1"/>
  <c r="DY81" i="1"/>
  <c r="DZ81" i="1"/>
  <c r="DY65" i="1"/>
  <c r="DZ65" i="1"/>
  <c r="DY49" i="1"/>
  <c r="DZ49" i="1"/>
  <c r="DY33" i="1"/>
  <c r="DZ33" i="1"/>
  <c r="DY332" i="1"/>
  <c r="DZ332" i="1"/>
  <c r="DY316" i="1"/>
  <c r="DZ316" i="1"/>
  <c r="DY300" i="1"/>
  <c r="DZ300" i="1"/>
  <c r="DY284" i="1"/>
  <c r="DZ284" i="1"/>
  <c r="DY268" i="1"/>
  <c r="DZ268" i="1"/>
  <c r="DY252" i="1"/>
  <c r="DZ252" i="1"/>
  <c r="DY236" i="1"/>
  <c r="DZ236" i="1"/>
  <c r="DY220" i="1"/>
  <c r="DZ220" i="1"/>
  <c r="DY204" i="1"/>
  <c r="DZ204" i="1"/>
  <c r="DY188" i="1"/>
  <c r="DZ188" i="1"/>
  <c r="DY172" i="1"/>
  <c r="DZ172" i="1"/>
  <c r="DY156" i="1"/>
  <c r="DZ156" i="1"/>
  <c r="DY140" i="1"/>
  <c r="DZ140" i="1"/>
  <c r="DY124" i="1"/>
  <c r="DZ124" i="1"/>
  <c r="DY108" i="1"/>
  <c r="DZ108" i="1"/>
  <c r="DY92" i="1"/>
  <c r="DZ92" i="1"/>
  <c r="DY76" i="1"/>
  <c r="DZ76" i="1"/>
  <c r="DY60" i="1"/>
  <c r="DZ60" i="1"/>
  <c r="DY44" i="1"/>
  <c r="DZ44" i="1"/>
  <c r="DY28" i="1"/>
  <c r="DZ28" i="1"/>
  <c r="BV337" i="1"/>
  <c r="BV309" i="1"/>
  <c r="BV293" i="1"/>
  <c r="BV289" i="1"/>
  <c r="BV285" i="1"/>
  <c r="BV281" i="1"/>
  <c r="BV277" i="1"/>
  <c r="BV273" i="1"/>
  <c r="BV269" i="1"/>
  <c r="BV265" i="1"/>
  <c r="BV261" i="1"/>
  <c r="BV257" i="1"/>
  <c r="BV253" i="1"/>
  <c r="BV249" i="1"/>
  <c r="BV245" i="1"/>
  <c r="BV241" i="1"/>
  <c r="BV225" i="1"/>
  <c r="BV117" i="1"/>
  <c r="BV101" i="1"/>
  <c r="BV85" i="1"/>
  <c r="BV304" i="1"/>
  <c r="BV212" i="1"/>
  <c r="BV184" i="1"/>
  <c r="BV156" i="1"/>
  <c r="BV136" i="1"/>
  <c r="BV56" i="1"/>
  <c r="BV328" i="1"/>
  <c r="BV300" i="1"/>
  <c r="BV288" i="1"/>
  <c r="BV276" i="1"/>
  <c r="BV268" i="1"/>
  <c r="BV256" i="1"/>
  <c r="BV244" i="1"/>
  <c r="BV236" i="1"/>
  <c r="BV228" i="1"/>
  <c r="BV188" i="1"/>
  <c r="BV148" i="1"/>
  <c r="BV140" i="1"/>
  <c r="BV68" i="1"/>
  <c r="BV335" i="1"/>
  <c r="BV323" i="1"/>
  <c r="BV319" i="1"/>
  <c r="BV315" i="1"/>
  <c r="BV311" i="1"/>
  <c r="BV307" i="1"/>
  <c r="BV303" i="1"/>
  <c r="BV299" i="1"/>
  <c r="BV295" i="1"/>
  <c r="BV291" i="1"/>
  <c r="BV275" i="1"/>
  <c r="BV259" i="1"/>
  <c r="BV243" i="1"/>
  <c r="BV227" i="1"/>
  <c r="BV211" i="1"/>
  <c r="BV195" i="1"/>
  <c r="BV179" i="1"/>
  <c r="BV163" i="1"/>
  <c r="BV147" i="1"/>
  <c r="BV67" i="1"/>
  <c r="BV51" i="1"/>
  <c r="BV262" i="1"/>
  <c r="BV230" i="1"/>
  <c r="BV194" i="1"/>
  <c r="BV162" i="1"/>
  <c r="BV110" i="1"/>
  <c r="BV78" i="1"/>
  <c r="BV339" i="1"/>
  <c r="BV274" i="1"/>
  <c r="BV242" i="1"/>
  <c r="BV214" i="1"/>
  <c r="BV182" i="1"/>
  <c r="BV150" i="1"/>
  <c r="BV114" i="1"/>
  <c r="BV82" i="1"/>
  <c r="DY27" i="1"/>
  <c r="DZ27" i="1"/>
  <c r="DZ338" i="1"/>
  <c r="DY338" i="1"/>
  <c r="DY326" i="1"/>
  <c r="DZ326" i="1"/>
  <c r="DY310" i="1"/>
  <c r="DZ310" i="1"/>
  <c r="DY294" i="1"/>
  <c r="DZ294" i="1"/>
  <c r="DY278" i="1"/>
  <c r="DZ278" i="1"/>
  <c r="DY262" i="1"/>
  <c r="DZ262" i="1"/>
  <c r="DY246" i="1"/>
  <c r="DZ246" i="1"/>
  <c r="DY230" i="1"/>
  <c r="DZ230" i="1"/>
  <c r="DY214" i="1"/>
  <c r="DZ214" i="1"/>
  <c r="DY198" i="1"/>
  <c r="DZ198" i="1"/>
  <c r="DY182" i="1"/>
  <c r="DZ182" i="1"/>
  <c r="DY166" i="1"/>
  <c r="DZ166" i="1"/>
  <c r="DY150" i="1"/>
  <c r="DZ150" i="1"/>
  <c r="DY134" i="1"/>
  <c r="DZ134" i="1"/>
  <c r="DY118" i="1"/>
  <c r="DZ118" i="1"/>
  <c r="DY102" i="1"/>
  <c r="DZ102" i="1"/>
  <c r="DY86" i="1"/>
  <c r="DZ86" i="1"/>
  <c r="DY70" i="1"/>
  <c r="DZ70" i="1"/>
  <c r="DY54" i="1"/>
  <c r="DZ54" i="1"/>
  <c r="DY38" i="1"/>
  <c r="DZ38" i="1"/>
  <c r="DZ333" i="1"/>
  <c r="DY333" i="1"/>
  <c r="DZ317" i="1"/>
  <c r="DY317" i="1"/>
  <c r="DY301" i="1"/>
  <c r="DZ301" i="1"/>
  <c r="DY285" i="1"/>
  <c r="DZ285" i="1"/>
  <c r="DY269" i="1"/>
  <c r="DZ269" i="1"/>
  <c r="DY253" i="1"/>
  <c r="DZ253" i="1"/>
  <c r="DY237" i="1"/>
  <c r="DZ237" i="1"/>
  <c r="DY221" i="1"/>
  <c r="DZ221" i="1"/>
  <c r="DY205" i="1"/>
  <c r="DZ205" i="1"/>
  <c r="DY189" i="1"/>
  <c r="DZ189" i="1"/>
  <c r="DY173" i="1"/>
  <c r="DZ173" i="1"/>
  <c r="DY157" i="1"/>
  <c r="DZ157" i="1"/>
  <c r="DY141" i="1"/>
  <c r="DZ141" i="1"/>
  <c r="DY125" i="1"/>
  <c r="DZ125" i="1"/>
  <c r="DY109" i="1"/>
  <c r="DZ109" i="1"/>
  <c r="DY93" i="1"/>
  <c r="DZ93" i="1"/>
  <c r="DY77" i="1"/>
  <c r="DZ77" i="1"/>
  <c r="DY61" i="1"/>
  <c r="DZ61" i="1"/>
  <c r="DY45" i="1"/>
  <c r="DZ45" i="1"/>
  <c r="DY29" i="1"/>
  <c r="DZ29" i="1"/>
  <c r="DY21" i="1"/>
  <c r="DZ21" i="1"/>
  <c r="DY328" i="1"/>
  <c r="DZ328" i="1"/>
  <c r="DY312" i="1"/>
  <c r="DZ312" i="1"/>
  <c r="DY296" i="1"/>
  <c r="DZ296" i="1"/>
  <c r="DY280" i="1"/>
  <c r="DZ280" i="1"/>
  <c r="DY264" i="1"/>
  <c r="DZ264" i="1"/>
  <c r="DY248" i="1"/>
  <c r="DZ248" i="1"/>
  <c r="DY232" i="1"/>
  <c r="DZ232" i="1"/>
  <c r="DY216" i="1"/>
  <c r="DZ216" i="1"/>
  <c r="DY200" i="1"/>
  <c r="DZ200" i="1"/>
  <c r="DY184" i="1"/>
  <c r="DZ184" i="1"/>
  <c r="DY168" i="1"/>
  <c r="DZ168" i="1"/>
  <c r="DY152" i="1"/>
  <c r="DZ152" i="1"/>
  <c r="DY136" i="1"/>
  <c r="DZ136" i="1"/>
  <c r="DY120" i="1"/>
  <c r="DZ120" i="1"/>
  <c r="DY104" i="1"/>
  <c r="DZ104" i="1"/>
  <c r="DY88" i="1"/>
  <c r="DZ88" i="1"/>
  <c r="DY72" i="1"/>
  <c r="DZ72" i="1"/>
  <c r="DY56" i="1"/>
  <c r="DZ56" i="1"/>
  <c r="DY40" i="1"/>
  <c r="DZ40" i="1"/>
  <c r="BV329" i="1"/>
  <c r="BV321" i="1"/>
  <c r="BV305" i="1"/>
  <c r="BV229" i="1"/>
  <c r="BV141" i="1"/>
  <c r="BV133" i="1"/>
  <c r="BV125" i="1"/>
  <c r="BV113" i="1"/>
  <c r="BV97" i="1"/>
  <c r="BV81" i="1"/>
  <c r="BV324" i="1"/>
  <c r="BV296" i="1"/>
  <c r="BV204" i="1"/>
  <c r="BV180" i="1"/>
  <c r="BV152" i="1"/>
  <c r="BV144" i="1"/>
  <c r="BV120" i="1"/>
  <c r="BV108" i="1"/>
  <c r="BV96" i="1"/>
  <c r="BV84" i="1"/>
  <c r="BV72" i="1"/>
  <c r="BV48" i="1"/>
  <c r="BV220" i="1"/>
  <c r="BV176" i="1"/>
  <c r="BV112" i="1"/>
  <c r="BV92" i="1"/>
  <c r="BV52" i="1"/>
  <c r="BV279" i="1"/>
  <c r="BV263" i="1"/>
  <c r="BV247" i="1"/>
  <c r="BV231" i="1"/>
  <c r="BV215" i="1"/>
  <c r="BV199" i="1"/>
  <c r="BV183" i="1"/>
  <c r="BV167" i="1"/>
  <c r="BV151" i="1"/>
  <c r="BV139" i="1"/>
  <c r="BV131" i="1"/>
  <c r="BV123" i="1"/>
  <c r="BV115" i="1"/>
  <c r="BV107" i="1"/>
  <c r="BV99" i="1"/>
  <c r="BV91" i="1"/>
  <c r="BV83" i="1"/>
  <c r="BV75" i="1"/>
  <c r="BV63" i="1"/>
  <c r="BV47" i="1"/>
  <c r="BV322" i="1"/>
  <c r="BV306" i="1"/>
  <c r="BV290" i="1"/>
  <c r="BV254" i="1"/>
  <c r="BV222" i="1"/>
  <c r="BV186" i="1"/>
  <c r="BV154" i="1"/>
  <c r="BV118" i="1"/>
  <c r="BV86" i="1"/>
  <c r="BV62" i="1"/>
  <c r="BV42" i="1"/>
  <c r="BV338" i="1"/>
  <c r="BV326" i="1"/>
  <c r="BV310" i="1"/>
  <c r="BV294" i="1"/>
  <c r="BV266" i="1"/>
  <c r="BV234" i="1"/>
  <c r="BV206" i="1"/>
  <c r="BV174" i="1"/>
  <c r="BV142" i="1"/>
  <c r="BV134" i="1"/>
  <c r="BV126" i="1"/>
  <c r="BV122" i="1"/>
  <c r="BV90" i="1"/>
  <c r="BV66" i="1"/>
  <c r="BV46" i="1"/>
  <c r="DZ322" i="1"/>
  <c r="DY322" i="1"/>
  <c r="DY306" i="1"/>
  <c r="DZ306" i="1"/>
  <c r="DY290" i="1"/>
  <c r="DZ290" i="1"/>
  <c r="DY274" i="1"/>
  <c r="DZ274" i="1"/>
  <c r="DY258" i="1"/>
  <c r="DZ258" i="1"/>
  <c r="DY242" i="1"/>
  <c r="DZ242" i="1"/>
  <c r="DY226" i="1"/>
  <c r="DZ226" i="1"/>
  <c r="DY210" i="1"/>
  <c r="DZ210" i="1"/>
  <c r="DY194" i="1"/>
  <c r="DZ194" i="1"/>
  <c r="DY178" i="1"/>
  <c r="DZ178" i="1"/>
  <c r="DY162" i="1"/>
  <c r="DZ162" i="1"/>
  <c r="DY146" i="1"/>
  <c r="DZ146" i="1"/>
  <c r="DY130" i="1"/>
  <c r="DZ130" i="1"/>
  <c r="DY114" i="1"/>
  <c r="DZ114" i="1"/>
  <c r="DY98" i="1"/>
  <c r="DZ98" i="1"/>
  <c r="DY82" i="1"/>
  <c r="DZ82" i="1"/>
  <c r="DY66" i="1"/>
  <c r="DZ66" i="1"/>
  <c r="DY50" i="1"/>
  <c r="DZ50" i="1"/>
  <c r="DY34" i="1"/>
  <c r="DZ34" i="1"/>
  <c r="DY22" i="1"/>
  <c r="DZ22" i="1"/>
  <c r="DZ329" i="1"/>
  <c r="DY329" i="1"/>
  <c r="DZ313" i="1"/>
  <c r="DY313" i="1"/>
  <c r="DY297" i="1"/>
  <c r="DZ297" i="1"/>
  <c r="DY281" i="1"/>
  <c r="DZ281" i="1"/>
  <c r="DY265" i="1"/>
  <c r="DZ265" i="1"/>
  <c r="DY249" i="1"/>
  <c r="DZ249" i="1"/>
  <c r="DY233" i="1"/>
  <c r="DZ233" i="1"/>
  <c r="DY217" i="1"/>
  <c r="DZ217" i="1"/>
  <c r="DY201" i="1"/>
  <c r="DZ201" i="1"/>
  <c r="DY185" i="1"/>
  <c r="DZ185" i="1"/>
  <c r="DY169" i="1"/>
  <c r="DZ169" i="1"/>
  <c r="DY153" i="1"/>
  <c r="DZ153" i="1"/>
  <c r="DY137" i="1"/>
  <c r="DZ137" i="1"/>
  <c r="DY121" i="1"/>
  <c r="DZ121" i="1"/>
  <c r="DY105" i="1"/>
  <c r="DZ105" i="1"/>
  <c r="DY89" i="1"/>
  <c r="DZ89" i="1"/>
  <c r="DY73" i="1"/>
  <c r="DZ73" i="1"/>
  <c r="DY57" i="1"/>
  <c r="DZ57" i="1"/>
  <c r="DY41" i="1"/>
  <c r="DZ41" i="1"/>
  <c r="DY324" i="1"/>
  <c r="DZ324" i="1"/>
  <c r="DY308" i="1"/>
  <c r="DZ308" i="1"/>
  <c r="DY292" i="1"/>
  <c r="DZ292" i="1"/>
  <c r="DY276" i="1"/>
  <c r="DZ276" i="1"/>
  <c r="DY260" i="1"/>
  <c r="DZ260" i="1"/>
  <c r="DY244" i="1"/>
  <c r="DZ244" i="1"/>
  <c r="DY228" i="1"/>
  <c r="DZ228" i="1"/>
  <c r="DY212" i="1"/>
  <c r="DZ212" i="1"/>
  <c r="DY196" i="1"/>
  <c r="DZ196" i="1"/>
  <c r="DY180" i="1"/>
  <c r="DZ180" i="1"/>
  <c r="DY164" i="1"/>
  <c r="DZ164" i="1"/>
  <c r="DY148" i="1"/>
  <c r="DZ148" i="1"/>
  <c r="DY132" i="1"/>
  <c r="DZ132" i="1"/>
  <c r="DY116" i="1"/>
  <c r="DZ116" i="1"/>
  <c r="DY100" i="1"/>
  <c r="DZ100" i="1"/>
  <c r="DY84" i="1"/>
  <c r="DZ84" i="1"/>
  <c r="DY68" i="1"/>
  <c r="DZ68" i="1"/>
  <c r="DY52" i="1"/>
  <c r="DZ52" i="1"/>
  <c r="DY36" i="1"/>
  <c r="DZ36" i="1"/>
  <c r="DY24" i="1"/>
  <c r="DZ24" i="1"/>
  <c r="BV317" i="1"/>
  <c r="BV301" i="1"/>
  <c r="BV233" i="1"/>
  <c r="BV145" i="1"/>
  <c r="BV109" i="1"/>
  <c r="BV93" i="1"/>
  <c r="BV77" i="1"/>
  <c r="BV316" i="1"/>
  <c r="BV292" i="1"/>
  <c r="BV284" i="1"/>
  <c r="BV280" i="1"/>
  <c r="BV272" i="1"/>
  <c r="BV264" i="1"/>
  <c r="BV260" i="1"/>
  <c r="BV252" i="1"/>
  <c r="BV248" i="1"/>
  <c r="BV240" i="1"/>
  <c r="BV232" i="1"/>
  <c r="BV224" i="1"/>
  <c r="BV200" i="1"/>
  <c r="BV172" i="1"/>
  <c r="BV124" i="1"/>
  <c r="BV64" i="1"/>
  <c r="BV44" i="1"/>
  <c r="BV336" i="1"/>
  <c r="BV320" i="1"/>
  <c r="BV208" i="1"/>
  <c r="BV168" i="1"/>
  <c r="BV331" i="1"/>
  <c r="BV283" i="1"/>
  <c r="BV267" i="1"/>
  <c r="BV251" i="1"/>
  <c r="BV235" i="1"/>
  <c r="BV219" i="1"/>
  <c r="BV203" i="1"/>
  <c r="BV187" i="1"/>
  <c r="BV171" i="1"/>
  <c r="BV155" i="1"/>
  <c r="BV59" i="1"/>
  <c r="BV43" i="1"/>
  <c r="BV278" i="1"/>
  <c r="BV246" i="1"/>
  <c r="BV210" i="1"/>
  <c r="BV178" i="1"/>
  <c r="BV146" i="1"/>
  <c r="BV138" i="1"/>
  <c r="BV130" i="1"/>
  <c r="BV94" i="1"/>
  <c r="BV286" i="1"/>
  <c r="BV258" i="1"/>
  <c r="BV226" i="1"/>
  <c r="BV198" i="1"/>
  <c r="BV166" i="1"/>
  <c r="BV98" i="1"/>
  <c r="DY334" i="1"/>
  <c r="DZ334" i="1"/>
  <c r="DY318" i="1"/>
  <c r="DZ318" i="1"/>
  <c r="DY302" i="1"/>
  <c r="DZ302" i="1"/>
  <c r="DY286" i="1"/>
  <c r="DZ286" i="1"/>
  <c r="DY270" i="1"/>
  <c r="DZ270" i="1"/>
  <c r="DY254" i="1"/>
  <c r="DZ254" i="1"/>
  <c r="DY238" i="1"/>
  <c r="DZ238" i="1"/>
  <c r="DY222" i="1"/>
  <c r="DZ222" i="1"/>
  <c r="DY206" i="1"/>
  <c r="DZ206" i="1"/>
  <c r="DY190" i="1"/>
  <c r="DZ190" i="1"/>
  <c r="DY174" i="1"/>
  <c r="DZ174" i="1"/>
  <c r="DY158" i="1"/>
  <c r="DZ158" i="1"/>
  <c r="DY142" i="1"/>
  <c r="DZ142" i="1"/>
  <c r="DY126" i="1"/>
  <c r="DZ126" i="1"/>
  <c r="DY110" i="1"/>
  <c r="DZ110" i="1"/>
  <c r="DY94" i="1"/>
  <c r="DZ94" i="1"/>
  <c r="DY78" i="1"/>
  <c r="DZ78" i="1"/>
  <c r="DY62" i="1"/>
  <c r="DZ62" i="1"/>
  <c r="DY46" i="1"/>
  <c r="DZ46" i="1"/>
  <c r="DY30" i="1"/>
  <c r="DZ30" i="1"/>
  <c r="DZ325" i="1"/>
  <c r="DY325" i="1"/>
  <c r="DY309" i="1"/>
  <c r="DZ309" i="1"/>
  <c r="DY293" i="1"/>
  <c r="DZ293" i="1"/>
  <c r="DY277" i="1"/>
  <c r="DZ277" i="1"/>
  <c r="DY261" i="1"/>
  <c r="DZ261" i="1"/>
  <c r="DY245" i="1"/>
  <c r="DZ245" i="1"/>
  <c r="DY229" i="1"/>
  <c r="DZ229" i="1"/>
  <c r="DY213" i="1"/>
  <c r="DZ213" i="1"/>
  <c r="DY197" i="1"/>
  <c r="DZ197" i="1"/>
  <c r="DY181" i="1"/>
  <c r="DZ181" i="1"/>
  <c r="DY165" i="1"/>
  <c r="DZ165" i="1"/>
  <c r="DY149" i="1"/>
  <c r="DZ149" i="1"/>
  <c r="DY133" i="1"/>
  <c r="DZ133" i="1"/>
  <c r="DY117" i="1"/>
  <c r="DZ117" i="1"/>
  <c r="DY101" i="1"/>
  <c r="DZ101" i="1"/>
  <c r="DY85" i="1"/>
  <c r="DZ85" i="1"/>
  <c r="DY69" i="1"/>
  <c r="DZ69" i="1"/>
  <c r="DY53" i="1"/>
  <c r="DZ53" i="1"/>
  <c r="DY37" i="1"/>
  <c r="DZ37" i="1"/>
  <c r="DY25" i="1"/>
  <c r="DZ25" i="1"/>
  <c r="DY336" i="1"/>
  <c r="DZ336" i="1"/>
  <c r="DY320" i="1"/>
  <c r="DZ320" i="1"/>
  <c r="DY304" i="1"/>
  <c r="DZ304" i="1"/>
  <c r="DY288" i="1"/>
  <c r="DZ288" i="1"/>
  <c r="DY272" i="1"/>
  <c r="DZ272" i="1"/>
  <c r="DY256" i="1"/>
  <c r="DZ256" i="1"/>
  <c r="DY240" i="1"/>
  <c r="DZ240" i="1"/>
  <c r="DY224" i="1"/>
  <c r="DZ224" i="1"/>
  <c r="DY208" i="1"/>
  <c r="DZ208" i="1"/>
  <c r="DY192" i="1"/>
  <c r="DZ192" i="1"/>
  <c r="DY176" i="1"/>
  <c r="DZ176" i="1"/>
  <c r="DY160" i="1"/>
  <c r="DZ160" i="1"/>
  <c r="DY144" i="1"/>
  <c r="DZ144" i="1"/>
  <c r="DY128" i="1"/>
  <c r="DZ128" i="1"/>
  <c r="DY112" i="1"/>
  <c r="DZ112" i="1"/>
  <c r="DY96" i="1"/>
  <c r="DZ96" i="1"/>
  <c r="DY80" i="1"/>
  <c r="DZ80" i="1"/>
  <c r="DY64" i="1"/>
  <c r="DZ64" i="1"/>
  <c r="DY48" i="1"/>
  <c r="DZ48" i="1"/>
  <c r="DY32" i="1"/>
  <c r="DZ32" i="1"/>
  <c r="BF306" i="1"/>
  <c r="BG290" i="1"/>
  <c r="BG274" i="1"/>
  <c r="BG258" i="1"/>
  <c r="BG242" i="1"/>
  <c r="BG226" i="1"/>
  <c r="BG210" i="1"/>
  <c r="BF194" i="1"/>
  <c r="BF178" i="1"/>
  <c r="BG162" i="1"/>
  <c r="BG146" i="1"/>
  <c r="BF130" i="1"/>
  <c r="BG114" i="1"/>
  <c r="AC384" i="1"/>
  <c r="AB525" i="1"/>
  <c r="AB443" i="1"/>
  <c r="AB356" i="1"/>
  <c r="CL21" i="1"/>
  <c r="CT21" i="1" s="1"/>
  <c r="CF322" i="1"/>
  <c r="CG339" i="1"/>
  <c r="CF314" i="1"/>
  <c r="CG331" i="1"/>
  <c r="CG319" i="1"/>
  <c r="CF302" i="1"/>
  <c r="CG303" i="1"/>
  <c r="CF286" i="1"/>
  <c r="CG243" i="1"/>
  <c r="CF226" i="1"/>
  <c r="CF210" i="1"/>
  <c r="CG227" i="1"/>
  <c r="CF206" i="1"/>
  <c r="CG223" i="1"/>
  <c r="CF202" i="1"/>
  <c r="CG219" i="1"/>
  <c r="CF198" i="1"/>
  <c r="CG215" i="1"/>
  <c r="CF194" i="1"/>
  <c r="CG211" i="1"/>
  <c r="CF190" i="1"/>
  <c r="CG207" i="1"/>
  <c r="CF186" i="1"/>
  <c r="CG203" i="1"/>
  <c r="CF182" i="1"/>
  <c r="CG199" i="1"/>
  <c r="CG195" i="1"/>
  <c r="CF178" i="1"/>
  <c r="CG191" i="1"/>
  <c r="CF174" i="1"/>
  <c r="CG187" i="1"/>
  <c r="CF170" i="1"/>
  <c r="CG183" i="1"/>
  <c r="CF166" i="1"/>
  <c r="CG179" i="1"/>
  <c r="CF162" i="1"/>
  <c r="CG175" i="1"/>
  <c r="CF158" i="1"/>
  <c r="CG171" i="1"/>
  <c r="CF154" i="1"/>
  <c r="CG167" i="1"/>
  <c r="CF150" i="1"/>
  <c r="CG163" i="1"/>
  <c r="CF146" i="1"/>
  <c r="CG159" i="1"/>
  <c r="CF142" i="1"/>
  <c r="CG155" i="1"/>
  <c r="CF138" i="1"/>
  <c r="CG143" i="1"/>
  <c r="CF126" i="1"/>
  <c r="CG135" i="1"/>
  <c r="CF118" i="1"/>
  <c r="CG127" i="1"/>
  <c r="CF110" i="1"/>
  <c r="CG111" i="1"/>
  <c r="CF94" i="1"/>
  <c r="CG95" i="1"/>
  <c r="CF78" i="1"/>
  <c r="CG79" i="1"/>
  <c r="CF62" i="1"/>
  <c r="CG75" i="1"/>
  <c r="CF58" i="1"/>
  <c r="CG71" i="1"/>
  <c r="CF54" i="1"/>
  <c r="CG67" i="1"/>
  <c r="CF50" i="1"/>
  <c r="CG63" i="1"/>
  <c r="CF46" i="1"/>
  <c r="CG59" i="1"/>
  <c r="CF42" i="1"/>
  <c r="CG55" i="1"/>
  <c r="CG51" i="1"/>
  <c r="CG47" i="1"/>
  <c r="CG43" i="1"/>
  <c r="CF321" i="1"/>
  <c r="CG338" i="1"/>
  <c r="CF301" i="1"/>
  <c r="CG318" i="1"/>
  <c r="CF205" i="1"/>
  <c r="CG222" i="1"/>
  <c r="CF181" i="1"/>
  <c r="CG198" i="1"/>
  <c r="CF153" i="1"/>
  <c r="CG170" i="1"/>
  <c r="CF121" i="1"/>
  <c r="CG138" i="1"/>
  <c r="CF105" i="1"/>
  <c r="CG122" i="1"/>
  <c r="CF89" i="1"/>
  <c r="CG106" i="1"/>
  <c r="CF77" i="1"/>
  <c r="CG94" i="1"/>
  <c r="CF65" i="1"/>
  <c r="CG82" i="1"/>
  <c r="CF49" i="1"/>
  <c r="CG66" i="1"/>
  <c r="CG56" i="1"/>
  <c r="CF297" i="1"/>
  <c r="CG314" i="1"/>
  <c r="CF185" i="1"/>
  <c r="CG202" i="1"/>
  <c r="CF149" i="1"/>
  <c r="CG166" i="1"/>
  <c r="CF117" i="1"/>
  <c r="CG134" i="1"/>
  <c r="CF93" i="1"/>
  <c r="CG110" i="1"/>
  <c r="CF69" i="1"/>
  <c r="CG86" i="1"/>
  <c r="CF316" i="1"/>
  <c r="CG333" i="1"/>
  <c r="CG293" i="1"/>
  <c r="CF276" i="1"/>
  <c r="CG277" i="1"/>
  <c r="CF260" i="1"/>
  <c r="CG261" i="1"/>
  <c r="CF244" i="1"/>
  <c r="CG245" i="1"/>
  <c r="CF228" i="1"/>
  <c r="CG229" i="1"/>
  <c r="CF212" i="1"/>
  <c r="CF196" i="1"/>
  <c r="CG213" i="1"/>
  <c r="CF180" i="1"/>
  <c r="CG197" i="1"/>
  <c r="CG181" i="1"/>
  <c r="CF164" i="1"/>
  <c r="CG165" i="1"/>
  <c r="CF148" i="1"/>
  <c r="CG149" i="1"/>
  <c r="CF132" i="1"/>
  <c r="CG141" i="1"/>
  <c r="CF124" i="1"/>
  <c r="CG133" i="1"/>
  <c r="CF116" i="1"/>
  <c r="CG125" i="1"/>
  <c r="CF108" i="1"/>
  <c r="CG117" i="1"/>
  <c r="CF100" i="1"/>
  <c r="CG109" i="1"/>
  <c r="CF92" i="1"/>
  <c r="CG101" i="1"/>
  <c r="CF84" i="1"/>
  <c r="CG93" i="1"/>
  <c r="CF76" i="1"/>
  <c r="CG85" i="1"/>
  <c r="CF68" i="1"/>
  <c r="CG77" i="1"/>
  <c r="CF60" i="1"/>
  <c r="CG61" i="1"/>
  <c r="CF44" i="1"/>
  <c r="CF323" i="1"/>
  <c r="CG340" i="1"/>
  <c r="CF303" i="1"/>
  <c r="CG320" i="1"/>
  <c r="CF287" i="1"/>
  <c r="CG304" i="1"/>
  <c r="CF259" i="1"/>
  <c r="CG276" i="1"/>
  <c r="CF227" i="1"/>
  <c r="CG244" i="1"/>
  <c r="CF191" i="1"/>
  <c r="CG208" i="1"/>
  <c r="CF159" i="1"/>
  <c r="CG176" i="1"/>
  <c r="CF91" i="1"/>
  <c r="CG108" i="1"/>
  <c r="CF59" i="1"/>
  <c r="CG76" i="1"/>
  <c r="CF43" i="1"/>
  <c r="CG60" i="1"/>
  <c r="CF319" i="1"/>
  <c r="CG336" i="1"/>
  <c r="CF307" i="1"/>
  <c r="CG324" i="1"/>
  <c r="CF291" i="1"/>
  <c r="CG308" i="1"/>
  <c r="CF271" i="1"/>
  <c r="CG288" i="1"/>
  <c r="CF239" i="1"/>
  <c r="CG256" i="1"/>
  <c r="CF207" i="1"/>
  <c r="CG224" i="1"/>
  <c r="CF179" i="1"/>
  <c r="CG196" i="1"/>
  <c r="CF147" i="1"/>
  <c r="CG164" i="1"/>
  <c r="CF95" i="1"/>
  <c r="CG112" i="1"/>
  <c r="CF63" i="1"/>
  <c r="CG80" i="1"/>
  <c r="CF47" i="1"/>
  <c r="CG64" i="1"/>
  <c r="CF326" i="1"/>
  <c r="CG343" i="1"/>
  <c r="CG315" i="1"/>
  <c r="CF298" i="1"/>
  <c r="CG299" i="1"/>
  <c r="CF282" i="1"/>
  <c r="CG295" i="1"/>
  <c r="CF278" i="1"/>
  <c r="CG291" i="1"/>
  <c r="CF274" i="1"/>
  <c r="CG287" i="1"/>
  <c r="CF270" i="1"/>
  <c r="CG283" i="1"/>
  <c r="CF266" i="1"/>
  <c r="CG279" i="1"/>
  <c r="CF262" i="1"/>
  <c r="CG275" i="1"/>
  <c r="CF258" i="1"/>
  <c r="CG271" i="1"/>
  <c r="CF254" i="1"/>
  <c r="CG267" i="1"/>
  <c r="CF250" i="1"/>
  <c r="CG263" i="1"/>
  <c r="CF246" i="1"/>
  <c r="CG259" i="1"/>
  <c r="CF242" i="1"/>
  <c r="CG255" i="1"/>
  <c r="CF238" i="1"/>
  <c r="CG251" i="1"/>
  <c r="CF234" i="1"/>
  <c r="CG247" i="1"/>
  <c r="CF230" i="1"/>
  <c r="CG231" i="1"/>
  <c r="CF214" i="1"/>
  <c r="CG123" i="1"/>
  <c r="CF106" i="1"/>
  <c r="CG107" i="1"/>
  <c r="CF90" i="1"/>
  <c r="CG91" i="1"/>
  <c r="CF74" i="1"/>
  <c r="CF293" i="1"/>
  <c r="CG310" i="1"/>
  <c r="CF201" i="1"/>
  <c r="CG218" i="1"/>
  <c r="CF173" i="1"/>
  <c r="CG190" i="1"/>
  <c r="CF145" i="1"/>
  <c r="CG162" i="1"/>
  <c r="CF125" i="1"/>
  <c r="CG142" i="1"/>
  <c r="CF45" i="1"/>
  <c r="CG62" i="1"/>
  <c r="CG46" i="1"/>
  <c r="CG42" i="1"/>
  <c r="CF317" i="1"/>
  <c r="CG334" i="1"/>
  <c r="CF289" i="1"/>
  <c r="CG306" i="1"/>
  <c r="CF277" i="1"/>
  <c r="CG294" i="1"/>
  <c r="CF265" i="1"/>
  <c r="CG282" i="1"/>
  <c r="CF257" i="1"/>
  <c r="CG274" i="1"/>
  <c r="CF245" i="1"/>
  <c r="CG262" i="1"/>
  <c r="CF233" i="1"/>
  <c r="CG250" i="1"/>
  <c r="CF225" i="1"/>
  <c r="CG242" i="1"/>
  <c r="CF217" i="1"/>
  <c r="CG234" i="1"/>
  <c r="CF177" i="1"/>
  <c r="CG194" i="1"/>
  <c r="CF137" i="1"/>
  <c r="CG154" i="1"/>
  <c r="CF129" i="1"/>
  <c r="CG146" i="1"/>
  <c r="CF57" i="1"/>
  <c r="CG74" i="1"/>
  <c r="CF324" i="1"/>
  <c r="CG341" i="1"/>
  <c r="CG329" i="1"/>
  <c r="CF312" i="1"/>
  <c r="CG325" i="1"/>
  <c r="CF308" i="1"/>
  <c r="CG321" i="1"/>
  <c r="CF304" i="1"/>
  <c r="CG317" i="1"/>
  <c r="CF300" i="1"/>
  <c r="CG313" i="1"/>
  <c r="CF296" i="1"/>
  <c r="CG309" i="1"/>
  <c r="CF292" i="1"/>
  <c r="CG305" i="1"/>
  <c r="CF288" i="1"/>
  <c r="CG301" i="1"/>
  <c r="CF284" i="1"/>
  <c r="CG297" i="1"/>
  <c r="CF280" i="1"/>
  <c r="CG281" i="1"/>
  <c r="CF264" i="1"/>
  <c r="CG265" i="1"/>
  <c r="CF248" i="1"/>
  <c r="CG249" i="1"/>
  <c r="CF232" i="1"/>
  <c r="CG233" i="1"/>
  <c r="CF216" i="1"/>
  <c r="CF200" i="1"/>
  <c r="CG217" i="1"/>
  <c r="CF184" i="1"/>
  <c r="CG201" i="1"/>
  <c r="CG185" i="1"/>
  <c r="CF168" i="1"/>
  <c r="CG169" i="1"/>
  <c r="CF152" i="1"/>
  <c r="CG153" i="1"/>
  <c r="CF136" i="1"/>
  <c r="CG73" i="1"/>
  <c r="CF56" i="1"/>
  <c r="CG57" i="1"/>
  <c r="CG41" i="1"/>
  <c r="CF251" i="1"/>
  <c r="CG268" i="1"/>
  <c r="CF219" i="1"/>
  <c r="CG236" i="1"/>
  <c r="CF183" i="1"/>
  <c r="CG200" i="1"/>
  <c r="CF151" i="1"/>
  <c r="CG168" i="1"/>
  <c r="CF99" i="1"/>
  <c r="CG116" i="1"/>
  <c r="CF67" i="1"/>
  <c r="CG84" i="1"/>
  <c r="AI339" i="1"/>
  <c r="AJ358" i="1" s="1"/>
  <c r="CF328" i="1"/>
  <c r="CG345" i="1"/>
  <c r="CF263" i="1"/>
  <c r="CG280" i="1"/>
  <c r="CF231" i="1"/>
  <c r="CG248" i="1"/>
  <c r="CF203" i="1"/>
  <c r="CG220" i="1"/>
  <c r="CF171" i="1"/>
  <c r="CG188" i="1"/>
  <c r="CF139" i="1"/>
  <c r="CG156" i="1"/>
  <c r="CF103" i="1"/>
  <c r="CG120" i="1"/>
  <c r="CF71" i="1"/>
  <c r="CG88" i="1"/>
  <c r="BF318" i="1"/>
  <c r="BG310" i="1"/>
  <c r="BG302" i="1"/>
  <c r="BF294" i="1"/>
  <c r="BF286" i="1"/>
  <c r="BF278" i="1"/>
  <c r="BF270" i="1"/>
  <c r="BF262" i="1"/>
  <c r="BF254" i="1"/>
  <c r="BF246" i="1"/>
  <c r="BF238" i="1"/>
  <c r="BF230" i="1"/>
  <c r="BF222" i="1"/>
  <c r="BF214" i="1"/>
  <c r="BF206" i="1"/>
  <c r="BG198" i="1"/>
  <c r="BG190" i="1"/>
  <c r="BG182" i="1"/>
  <c r="BG174" i="1"/>
  <c r="BF166" i="1"/>
  <c r="BF158" i="1"/>
  <c r="BF150" i="1"/>
  <c r="BF142" i="1"/>
  <c r="BG134" i="1"/>
  <c r="BG126" i="1"/>
  <c r="BF118" i="1"/>
  <c r="BF110" i="1"/>
  <c r="CF318" i="1"/>
  <c r="CG335" i="1"/>
  <c r="CG327" i="1"/>
  <c r="CF310" i="1"/>
  <c r="CG311" i="1"/>
  <c r="CF294" i="1"/>
  <c r="CG235" i="1"/>
  <c r="CF218" i="1"/>
  <c r="CG147" i="1"/>
  <c r="CF130" i="1"/>
  <c r="CG139" i="1"/>
  <c r="CF122" i="1"/>
  <c r="CG131" i="1"/>
  <c r="CF114" i="1"/>
  <c r="CG119" i="1"/>
  <c r="CF102" i="1"/>
  <c r="CG103" i="1"/>
  <c r="CF86" i="1"/>
  <c r="CG87" i="1"/>
  <c r="CF70" i="1"/>
  <c r="CF313" i="1"/>
  <c r="CG330" i="1"/>
  <c r="CF285" i="1"/>
  <c r="CG302" i="1"/>
  <c r="CF193" i="1"/>
  <c r="CG210" i="1"/>
  <c r="CF169" i="1"/>
  <c r="CG186" i="1"/>
  <c r="CF141" i="1"/>
  <c r="CG158" i="1"/>
  <c r="CF133" i="1"/>
  <c r="CG150" i="1"/>
  <c r="CF109" i="1"/>
  <c r="CG126" i="1"/>
  <c r="CF97" i="1"/>
  <c r="CG114" i="1"/>
  <c r="CF85" i="1"/>
  <c r="CG102" i="1"/>
  <c r="CF73" i="1"/>
  <c r="CG90" i="1"/>
  <c r="CF61" i="1"/>
  <c r="CG78" i="1"/>
  <c r="CG54" i="1"/>
  <c r="CF209" i="1"/>
  <c r="CG226" i="1"/>
  <c r="CF165" i="1"/>
  <c r="CG182" i="1"/>
  <c r="CF101" i="1"/>
  <c r="CG118" i="1"/>
  <c r="CF81" i="1"/>
  <c r="CG98" i="1"/>
  <c r="CF41" i="1"/>
  <c r="CG58" i="1"/>
  <c r="CG285" i="1"/>
  <c r="CF268" i="1"/>
  <c r="CG269" i="1"/>
  <c r="CF252" i="1"/>
  <c r="CG253" i="1"/>
  <c r="CF236" i="1"/>
  <c r="CG237" i="1"/>
  <c r="CF220" i="1"/>
  <c r="CF204" i="1"/>
  <c r="CG221" i="1"/>
  <c r="CF188" i="1"/>
  <c r="CG205" i="1"/>
  <c r="CG189" i="1"/>
  <c r="CF172" i="1"/>
  <c r="CG173" i="1"/>
  <c r="CF156" i="1"/>
  <c r="CG157" i="1"/>
  <c r="CF140" i="1"/>
  <c r="CG145" i="1"/>
  <c r="CF128" i="1"/>
  <c r="CG137" i="1"/>
  <c r="CF120" i="1"/>
  <c r="CG129" i="1"/>
  <c r="CF112" i="1"/>
  <c r="CG121" i="1"/>
  <c r="CF104" i="1"/>
  <c r="CG113" i="1"/>
  <c r="CF96" i="1"/>
  <c r="CG105" i="1"/>
  <c r="CF88" i="1"/>
  <c r="CG97" i="1"/>
  <c r="CF80" i="1"/>
  <c r="CG89" i="1"/>
  <c r="CF72" i="1"/>
  <c r="CG81" i="1"/>
  <c r="CF64" i="1"/>
  <c r="CG69" i="1"/>
  <c r="CF52" i="1"/>
  <c r="CG53" i="1"/>
  <c r="CG45" i="1"/>
  <c r="CF311" i="1"/>
  <c r="CG328" i="1"/>
  <c r="CF295" i="1"/>
  <c r="CG312" i="1"/>
  <c r="CF279" i="1"/>
  <c r="CG296" i="1"/>
  <c r="CF243" i="1"/>
  <c r="CG260" i="1"/>
  <c r="CF211" i="1"/>
  <c r="CG228" i="1"/>
  <c r="CF175" i="1"/>
  <c r="CG192" i="1"/>
  <c r="CF143" i="1"/>
  <c r="CG160" i="1"/>
  <c r="CF107" i="1"/>
  <c r="CG124" i="1"/>
  <c r="CF75" i="1"/>
  <c r="CG92" i="1"/>
  <c r="CF51" i="1"/>
  <c r="CG68" i="1"/>
  <c r="CG48" i="1"/>
  <c r="CF327" i="1"/>
  <c r="CG344" i="1"/>
  <c r="CF315" i="1"/>
  <c r="CG332" i="1"/>
  <c r="CF299" i="1"/>
  <c r="CG316" i="1"/>
  <c r="CF283" i="1"/>
  <c r="CG300" i="1"/>
  <c r="CF255" i="1"/>
  <c r="CG272" i="1"/>
  <c r="CF223" i="1"/>
  <c r="CG240" i="1"/>
  <c r="CF195" i="1"/>
  <c r="CG212" i="1"/>
  <c r="CF163" i="1"/>
  <c r="CG180" i="1"/>
  <c r="CF131" i="1"/>
  <c r="CG148" i="1"/>
  <c r="CF123" i="1"/>
  <c r="CG140" i="1"/>
  <c r="CF115" i="1"/>
  <c r="CG132" i="1"/>
  <c r="CF111" i="1"/>
  <c r="CG128" i="1"/>
  <c r="CF79" i="1"/>
  <c r="CG96" i="1"/>
  <c r="CF55" i="1"/>
  <c r="CG72" i="1"/>
  <c r="CG52" i="1"/>
  <c r="CG44" i="1"/>
  <c r="CK14" i="1"/>
  <c r="CS14" i="1" s="1"/>
  <c r="CG323" i="1"/>
  <c r="CF306" i="1"/>
  <c r="CG307" i="1"/>
  <c r="CF290" i="1"/>
  <c r="CG239" i="1"/>
  <c r="CF222" i="1"/>
  <c r="CG151" i="1"/>
  <c r="CF134" i="1"/>
  <c r="CG115" i="1"/>
  <c r="CF98" i="1"/>
  <c r="CG99" i="1"/>
  <c r="CF82" i="1"/>
  <c r="CG83" i="1"/>
  <c r="CF66" i="1"/>
  <c r="CF305" i="1"/>
  <c r="CG322" i="1"/>
  <c r="CF281" i="1"/>
  <c r="CG298" i="1"/>
  <c r="CF273" i="1"/>
  <c r="CG290" i="1"/>
  <c r="CF269" i="1"/>
  <c r="CG286" i="1"/>
  <c r="CF261" i="1"/>
  <c r="CG278" i="1"/>
  <c r="CF253" i="1"/>
  <c r="CG270" i="1"/>
  <c r="CF249" i="1"/>
  <c r="CG266" i="1"/>
  <c r="CF241" i="1"/>
  <c r="CG258" i="1"/>
  <c r="CF237" i="1"/>
  <c r="CG254" i="1"/>
  <c r="CF229" i="1"/>
  <c r="CG246" i="1"/>
  <c r="CF221" i="1"/>
  <c r="CG238" i="1"/>
  <c r="CF213" i="1"/>
  <c r="CG230" i="1"/>
  <c r="CF189" i="1"/>
  <c r="CG206" i="1"/>
  <c r="CF161" i="1"/>
  <c r="CG178" i="1"/>
  <c r="CF113" i="1"/>
  <c r="CG130" i="1"/>
  <c r="CF53" i="1"/>
  <c r="CG70" i="1"/>
  <c r="CG50" i="1"/>
  <c r="CF325" i="1"/>
  <c r="CG342" i="1"/>
  <c r="CF309" i="1"/>
  <c r="CG326" i="1"/>
  <c r="CF197" i="1"/>
  <c r="CG214" i="1"/>
  <c r="CF157" i="1"/>
  <c r="CG174" i="1"/>
  <c r="CF320" i="1"/>
  <c r="CG337" i="1"/>
  <c r="CG289" i="1"/>
  <c r="CF272" i="1"/>
  <c r="CG273" i="1"/>
  <c r="CF256" i="1"/>
  <c r="CG257" i="1"/>
  <c r="CF240" i="1"/>
  <c r="CG241" i="1"/>
  <c r="CF224" i="1"/>
  <c r="CF208" i="1"/>
  <c r="CG225" i="1"/>
  <c r="CF192" i="1"/>
  <c r="CG209" i="1"/>
  <c r="CG193" i="1"/>
  <c r="CF176" i="1"/>
  <c r="CG177" i="1"/>
  <c r="CF160" i="1"/>
  <c r="CG161" i="1"/>
  <c r="CF144" i="1"/>
  <c r="CG65" i="1"/>
  <c r="CF48" i="1"/>
  <c r="CG49" i="1"/>
  <c r="CF267" i="1"/>
  <c r="CG284" i="1"/>
  <c r="CF235" i="1"/>
  <c r="CG252" i="1"/>
  <c r="CF199" i="1"/>
  <c r="CG216" i="1"/>
  <c r="CF167" i="1"/>
  <c r="CG184" i="1"/>
  <c r="CF135" i="1"/>
  <c r="CG152" i="1"/>
  <c r="CF127" i="1"/>
  <c r="CG144" i="1"/>
  <c r="CF119" i="1"/>
  <c r="CG136" i="1"/>
  <c r="CF83" i="1"/>
  <c r="CG100" i="1"/>
  <c r="CF275" i="1"/>
  <c r="CG292" i="1"/>
  <c r="CF247" i="1"/>
  <c r="CG264" i="1"/>
  <c r="CF215" i="1"/>
  <c r="CG232" i="1"/>
  <c r="CF187" i="1"/>
  <c r="CG204" i="1"/>
  <c r="CF155" i="1"/>
  <c r="CG172" i="1"/>
  <c r="CF87" i="1"/>
  <c r="CG104" i="1"/>
  <c r="CN101" i="1"/>
  <c r="CV101" i="1" s="1"/>
  <c r="CM55" i="1"/>
  <c r="CU55" i="1" s="1"/>
  <c r="BF320" i="1"/>
  <c r="BH333" i="1" s="1"/>
  <c r="BG320" i="1"/>
  <c r="BG303" i="1"/>
  <c r="BF303" i="1"/>
  <c r="BF287" i="1"/>
  <c r="BG287" i="1"/>
  <c r="BF271" i="1"/>
  <c r="BG271" i="1"/>
  <c r="BF255" i="1"/>
  <c r="BG255" i="1"/>
  <c r="BF239" i="1"/>
  <c r="BG239" i="1"/>
  <c r="BF223" i="1"/>
  <c r="BG223" i="1"/>
  <c r="BF207" i="1"/>
  <c r="BG207" i="1"/>
  <c r="BF191" i="1"/>
  <c r="BG191" i="1"/>
  <c r="BF175" i="1"/>
  <c r="BG175" i="1"/>
  <c r="BF159" i="1"/>
  <c r="BG159" i="1"/>
  <c r="BF143" i="1"/>
  <c r="BG143" i="1"/>
  <c r="BF127" i="1"/>
  <c r="BG127" i="1"/>
  <c r="BF111" i="1"/>
  <c r="BG111" i="1"/>
  <c r="BF95" i="1"/>
  <c r="BG95" i="1"/>
  <c r="BF79" i="1"/>
  <c r="BG79" i="1"/>
  <c r="BF313" i="1"/>
  <c r="BG313" i="1"/>
  <c r="BF297" i="1"/>
  <c r="BG297" i="1"/>
  <c r="BF281" i="1"/>
  <c r="BG281" i="1"/>
  <c r="BF265" i="1"/>
  <c r="BG265" i="1"/>
  <c r="BG249" i="1"/>
  <c r="BF249" i="1"/>
  <c r="BF233" i="1"/>
  <c r="BG233" i="1"/>
  <c r="BF217" i="1"/>
  <c r="BG217" i="1"/>
  <c r="BF201" i="1"/>
  <c r="BG201" i="1"/>
  <c r="BF185" i="1"/>
  <c r="BG185" i="1"/>
  <c r="BG169" i="1"/>
  <c r="BF169" i="1"/>
  <c r="BF153" i="1"/>
  <c r="BG153" i="1"/>
  <c r="BF137" i="1"/>
  <c r="BG137" i="1"/>
  <c r="BF121" i="1"/>
  <c r="BG121" i="1"/>
  <c r="BF105" i="1"/>
  <c r="BG105" i="1"/>
  <c r="BF89" i="1"/>
  <c r="BG89" i="1"/>
  <c r="BI76" i="1"/>
  <c r="BG315" i="1"/>
  <c r="BF315" i="1"/>
  <c r="BG299" i="1"/>
  <c r="BF299" i="1"/>
  <c r="BF283" i="1"/>
  <c r="BG283" i="1"/>
  <c r="BF267" i="1"/>
  <c r="BG267" i="1"/>
  <c r="BF251" i="1"/>
  <c r="BG251" i="1"/>
  <c r="BF235" i="1"/>
  <c r="BG235" i="1"/>
  <c r="BF219" i="1"/>
  <c r="BG219" i="1"/>
  <c r="BF203" i="1"/>
  <c r="BG203" i="1"/>
  <c r="BF187" i="1"/>
  <c r="BG187" i="1"/>
  <c r="BF171" i="1"/>
  <c r="BG171" i="1"/>
  <c r="BF155" i="1"/>
  <c r="BG155" i="1"/>
  <c r="BF139" i="1"/>
  <c r="BG139" i="1"/>
  <c r="BF123" i="1"/>
  <c r="BG123" i="1"/>
  <c r="BG107" i="1"/>
  <c r="BF107" i="1"/>
  <c r="BF91" i="1"/>
  <c r="BG91" i="1"/>
  <c r="BG309" i="1"/>
  <c r="BF309" i="1"/>
  <c r="BF293" i="1"/>
  <c r="BG293" i="1"/>
  <c r="BF277" i="1"/>
  <c r="BG277" i="1"/>
  <c r="BG261" i="1"/>
  <c r="BF261" i="1"/>
  <c r="BF245" i="1"/>
  <c r="BG245" i="1"/>
  <c r="BF229" i="1"/>
  <c r="BG229" i="1"/>
  <c r="BF213" i="1"/>
  <c r="BG213" i="1"/>
  <c r="BF197" i="1"/>
  <c r="BG197" i="1"/>
  <c r="BF181" i="1"/>
  <c r="BG181" i="1"/>
  <c r="BF165" i="1"/>
  <c r="BG165" i="1"/>
  <c r="BF149" i="1"/>
  <c r="BG149" i="1"/>
  <c r="BF133" i="1"/>
  <c r="BG133" i="1"/>
  <c r="BF117" i="1"/>
  <c r="BG117" i="1"/>
  <c r="BF101" i="1"/>
  <c r="BG101" i="1"/>
  <c r="BF85" i="1"/>
  <c r="BG85" i="1"/>
  <c r="BH76" i="1"/>
  <c r="BG311" i="1"/>
  <c r="BF311" i="1"/>
  <c r="BF295" i="1"/>
  <c r="BG295" i="1"/>
  <c r="BF279" i="1"/>
  <c r="BG279" i="1"/>
  <c r="BF263" i="1"/>
  <c r="BG263" i="1"/>
  <c r="BF247" i="1"/>
  <c r="BG247" i="1"/>
  <c r="BF231" i="1"/>
  <c r="BG231" i="1"/>
  <c r="BF215" i="1"/>
  <c r="BG215" i="1"/>
  <c r="BF199" i="1"/>
  <c r="BG199" i="1"/>
  <c r="BF183" i="1"/>
  <c r="BG183" i="1"/>
  <c r="BF167" i="1"/>
  <c r="BG167" i="1"/>
  <c r="BF151" i="1"/>
  <c r="BG151" i="1"/>
  <c r="BF135" i="1"/>
  <c r="BG135" i="1"/>
  <c r="BF119" i="1"/>
  <c r="BG119" i="1"/>
  <c r="BF103" i="1"/>
  <c r="BG103" i="1"/>
  <c r="BG87" i="1"/>
  <c r="BF87" i="1"/>
  <c r="BF305" i="1"/>
  <c r="BG305" i="1"/>
  <c r="BF289" i="1"/>
  <c r="BG289" i="1"/>
  <c r="BG273" i="1"/>
  <c r="BF273" i="1"/>
  <c r="BG257" i="1"/>
  <c r="BF257" i="1"/>
  <c r="BF241" i="1"/>
  <c r="BG241" i="1"/>
  <c r="BF225" i="1"/>
  <c r="BG225" i="1"/>
  <c r="BF209" i="1"/>
  <c r="BG209" i="1"/>
  <c r="BF193" i="1"/>
  <c r="BG193" i="1"/>
  <c r="BF177" i="1"/>
  <c r="BG177" i="1"/>
  <c r="BG161" i="1"/>
  <c r="BF161" i="1"/>
  <c r="BF145" i="1"/>
  <c r="BG145" i="1"/>
  <c r="BG129" i="1"/>
  <c r="BF129" i="1"/>
  <c r="BF113" i="1"/>
  <c r="BG113" i="1"/>
  <c r="BF97" i="1"/>
  <c r="BG97" i="1"/>
  <c r="BF81" i="1"/>
  <c r="BG81" i="1"/>
  <c r="CN108" i="1"/>
  <c r="CV108" i="1" s="1"/>
  <c r="BG319" i="1"/>
  <c r="BF319" i="1"/>
  <c r="BG307" i="1"/>
  <c r="BF307" i="1"/>
  <c r="BG291" i="1"/>
  <c r="BF291" i="1"/>
  <c r="BF275" i="1"/>
  <c r="BG275" i="1"/>
  <c r="BF259" i="1"/>
  <c r="BG259" i="1"/>
  <c r="BF243" i="1"/>
  <c r="BG243" i="1"/>
  <c r="BF227" i="1"/>
  <c r="BG227" i="1"/>
  <c r="BG211" i="1"/>
  <c r="BF211" i="1"/>
  <c r="BF195" i="1"/>
  <c r="BG195" i="1"/>
  <c r="BF179" i="1"/>
  <c r="BG179" i="1"/>
  <c r="BF163" i="1"/>
  <c r="BG163" i="1"/>
  <c r="BF147" i="1"/>
  <c r="BG147" i="1"/>
  <c r="BF131" i="1"/>
  <c r="BG131" i="1"/>
  <c r="BG115" i="1"/>
  <c r="BF115" i="1"/>
  <c r="BF99" i="1"/>
  <c r="BG99" i="1"/>
  <c r="BF83" i="1"/>
  <c r="BG83" i="1"/>
  <c r="BG317" i="1"/>
  <c r="BF317" i="1"/>
  <c r="BG301" i="1"/>
  <c r="BF301" i="1"/>
  <c r="BF285" i="1"/>
  <c r="BG285" i="1"/>
  <c r="BF269" i="1"/>
  <c r="BG269" i="1"/>
  <c r="BF253" i="1"/>
  <c r="BG253" i="1"/>
  <c r="BF237" i="1"/>
  <c r="BG237" i="1"/>
  <c r="BF221" i="1"/>
  <c r="BG221" i="1"/>
  <c r="BF205" i="1"/>
  <c r="BG205" i="1"/>
  <c r="BG189" i="1"/>
  <c r="BF189" i="1"/>
  <c r="BG173" i="1"/>
  <c r="BF173" i="1"/>
  <c r="BG157" i="1"/>
  <c r="BF157" i="1"/>
  <c r="BF141" i="1"/>
  <c r="BG141" i="1"/>
  <c r="BF125" i="1"/>
  <c r="BG125" i="1"/>
  <c r="BF109" i="1"/>
  <c r="BG109" i="1"/>
  <c r="BG93" i="1"/>
  <c r="BF93" i="1"/>
  <c r="BG77" i="1"/>
  <c r="BF77" i="1"/>
  <c r="BH77" i="1" s="1"/>
  <c r="CM339" i="1"/>
  <c r="CU339" i="1" s="1"/>
  <c r="CL309" i="1"/>
  <c r="CT309" i="1" s="1"/>
  <c r="CK299" i="1"/>
  <c r="CS299" i="1" s="1"/>
  <c r="CP689" i="1"/>
  <c r="CX689" i="1" s="1"/>
  <c r="CN389" i="1"/>
  <c r="CV389" i="1" s="1"/>
  <c r="CO489" i="1"/>
  <c r="CW489" i="1" s="1"/>
  <c r="I339" i="1"/>
  <c r="H309" i="1"/>
  <c r="CM331" i="1"/>
  <c r="CU331" i="1" s="1"/>
  <c r="CL301" i="1"/>
  <c r="CT301" i="1" s="1"/>
  <c r="CP681" i="1"/>
  <c r="CX681" i="1" s="1"/>
  <c r="CK291" i="1"/>
  <c r="CS291" i="1" s="1"/>
  <c r="CN381" i="1"/>
  <c r="CV381" i="1" s="1"/>
  <c r="CO481" i="1"/>
  <c r="CW481" i="1" s="1"/>
  <c r="I331" i="1"/>
  <c r="H301" i="1"/>
  <c r="CM323" i="1"/>
  <c r="CU323" i="1" s="1"/>
  <c r="CL293" i="1"/>
  <c r="CT293" i="1" s="1"/>
  <c r="CK283" i="1"/>
  <c r="CS283" i="1" s="1"/>
  <c r="CP673" i="1"/>
  <c r="CX673" i="1" s="1"/>
  <c r="CN373" i="1"/>
  <c r="CV373" i="1" s="1"/>
  <c r="CO473" i="1"/>
  <c r="CW473" i="1" s="1"/>
  <c r="I323" i="1"/>
  <c r="H293" i="1"/>
  <c r="CM315" i="1"/>
  <c r="CU315" i="1" s="1"/>
  <c r="CL285" i="1"/>
  <c r="CT285" i="1" s="1"/>
  <c r="CO465" i="1"/>
  <c r="CW465" i="1" s="1"/>
  <c r="CP665" i="1"/>
  <c r="CX665" i="1" s="1"/>
  <c r="CK275" i="1"/>
  <c r="CS275" i="1" s="1"/>
  <c r="CN365" i="1"/>
  <c r="CV365" i="1" s="1"/>
  <c r="I315" i="1"/>
  <c r="H285" i="1"/>
  <c r="CM307" i="1"/>
  <c r="CU307" i="1" s="1"/>
  <c r="CL277" i="1"/>
  <c r="CT277" i="1" s="1"/>
  <c r="CO457" i="1"/>
  <c r="CW457" i="1" s="1"/>
  <c r="CK267" i="1"/>
  <c r="CS267" i="1" s="1"/>
  <c r="CP657" i="1"/>
  <c r="CX657" i="1" s="1"/>
  <c r="CN357" i="1"/>
  <c r="CV357" i="1" s="1"/>
  <c r="I307" i="1"/>
  <c r="H277" i="1"/>
  <c r="CM299" i="1"/>
  <c r="CU299" i="1" s="1"/>
  <c r="CL269" i="1"/>
  <c r="CT269" i="1" s="1"/>
  <c r="CO449" i="1"/>
  <c r="CW449" i="1" s="1"/>
  <c r="CP649" i="1"/>
  <c r="CX649" i="1" s="1"/>
  <c r="CK259" i="1"/>
  <c r="CS259" i="1" s="1"/>
  <c r="CN349" i="1"/>
  <c r="CV349" i="1" s="1"/>
  <c r="I299" i="1"/>
  <c r="H269" i="1"/>
  <c r="CM291" i="1"/>
  <c r="CU291" i="1" s="1"/>
  <c r="CL261" i="1"/>
  <c r="CT261" i="1" s="1"/>
  <c r="CN341" i="1"/>
  <c r="CV341" i="1" s="1"/>
  <c r="CO441" i="1"/>
  <c r="CW441" i="1" s="1"/>
  <c r="CK251" i="1"/>
  <c r="CS251" i="1" s="1"/>
  <c r="CP641" i="1"/>
  <c r="CX641" i="1" s="1"/>
  <c r="I291" i="1"/>
  <c r="H261" i="1"/>
  <c r="CM283" i="1"/>
  <c r="CU283" i="1" s="1"/>
  <c r="CL253" i="1"/>
  <c r="CT253" i="1" s="1"/>
  <c r="CO433" i="1"/>
  <c r="CW433" i="1" s="1"/>
  <c r="CN333" i="1"/>
  <c r="CV333" i="1" s="1"/>
  <c r="CP633" i="1"/>
  <c r="CX633" i="1" s="1"/>
  <c r="CK243" i="1"/>
  <c r="CS243" i="1" s="1"/>
  <c r="I283" i="1"/>
  <c r="H253" i="1"/>
  <c r="CM275" i="1"/>
  <c r="CU275" i="1" s="1"/>
  <c r="CL245" i="1"/>
  <c r="CT245" i="1" s="1"/>
  <c r="CO425" i="1"/>
  <c r="CW425" i="1" s="1"/>
  <c r="CN325" i="1"/>
  <c r="CV325" i="1" s="1"/>
  <c r="CK235" i="1"/>
  <c r="CS235" i="1" s="1"/>
  <c r="CP625" i="1"/>
  <c r="CX625" i="1" s="1"/>
  <c r="I275" i="1"/>
  <c r="H245" i="1"/>
  <c r="CM267" i="1"/>
  <c r="CU267" i="1" s="1"/>
  <c r="CL237" i="1"/>
  <c r="CT237" i="1" s="1"/>
  <c r="CO417" i="1"/>
  <c r="CW417" i="1" s="1"/>
  <c r="CN317" i="1"/>
  <c r="CV317" i="1" s="1"/>
  <c r="CP617" i="1"/>
  <c r="CX617" i="1" s="1"/>
  <c r="CK227" i="1"/>
  <c r="CS227" i="1" s="1"/>
  <c r="I267" i="1"/>
  <c r="H237" i="1"/>
  <c r="CM259" i="1"/>
  <c r="CU259" i="1" s="1"/>
  <c r="CL229" i="1"/>
  <c r="CT229" i="1" s="1"/>
  <c r="CO409" i="1"/>
  <c r="CW409" i="1" s="1"/>
  <c r="CN309" i="1"/>
  <c r="CV309" i="1" s="1"/>
  <c r="CK219" i="1"/>
  <c r="CS219" i="1" s="1"/>
  <c r="CP609" i="1"/>
  <c r="CX609" i="1" s="1"/>
  <c r="I259" i="1"/>
  <c r="H229" i="1"/>
  <c r="CM251" i="1"/>
  <c r="CU251" i="1" s="1"/>
  <c r="CL221" i="1"/>
  <c r="CT221" i="1" s="1"/>
  <c r="CO401" i="1"/>
  <c r="CW401" i="1" s="1"/>
  <c r="CN301" i="1"/>
  <c r="CV301" i="1" s="1"/>
  <c r="CP601" i="1"/>
  <c r="CX601" i="1" s="1"/>
  <c r="CK211" i="1"/>
  <c r="CS211" i="1" s="1"/>
  <c r="I251" i="1"/>
  <c r="H221" i="1"/>
  <c r="CK195" i="1"/>
  <c r="CS195" i="1" s="1"/>
  <c r="CM235" i="1"/>
  <c r="CU235" i="1" s="1"/>
  <c r="CL205" i="1"/>
  <c r="CT205" i="1" s="1"/>
  <c r="CN285" i="1"/>
  <c r="CV285" i="1" s="1"/>
  <c r="CO385" i="1"/>
  <c r="CW385" i="1" s="1"/>
  <c r="CP585" i="1"/>
  <c r="CX585" i="1" s="1"/>
  <c r="CQ785" i="1"/>
  <c r="CY785" i="1" s="1"/>
  <c r="I235" i="1"/>
  <c r="H205" i="1"/>
  <c r="CK179" i="1"/>
  <c r="CS179" i="1" s="1"/>
  <c r="CM219" i="1"/>
  <c r="CU219" i="1" s="1"/>
  <c r="CL189" i="1"/>
  <c r="CT189" i="1" s="1"/>
  <c r="CN269" i="1"/>
  <c r="CV269" i="1" s="1"/>
  <c r="CO369" i="1"/>
  <c r="CW369" i="1" s="1"/>
  <c r="CP569" i="1"/>
  <c r="CX569" i="1" s="1"/>
  <c r="CQ769" i="1"/>
  <c r="CY769" i="1" s="1"/>
  <c r="I219" i="1"/>
  <c r="H189" i="1"/>
  <c r="CK163" i="1"/>
  <c r="CS163" i="1" s="1"/>
  <c r="CL173" i="1"/>
  <c r="CT173" i="1" s="1"/>
  <c r="CN253" i="1"/>
  <c r="CV253" i="1" s="1"/>
  <c r="CM203" i="1"/>
  <c r="CU203" i="1" s="1"/>
  <c r="CO353" i="1"/>
  <c r="CW353" i="1" s="1"/>
  <c r="CP553" i="1"/>
  <c r="CX553" i="1" s="1"/>
  <c r="CQ753" i="1"/>
  <c r="CY753" i="1" s="1"/>
  <c r="I203" i="1"/>
  <c r="H173" i="1"/>
  <c r="CK147" i="1"/>
  <c r="CS147" i="1" s="1"/>
  <c r="CO337" i="1"/>
  <c r="CW337" i="1" s="1"/>
  <c r="CL157" i="1"/>
  <c r="CT157" i="1" s="1"/>
  <c r="CN237" i="1"/>
  <c r="CV237" i="1" s="1"/>
  <c r="CM187" i="1"/>
  <c r="CU187" i="1" s="1"/>
  <c r="CP537" i="1"/>
  <c r="CX537" i="1" s="1"/>
  <c r="CQ737" i="1"/>
  <c r="CY737" i="1" s="1"/>
  <c r="I187" i="1"/>
  <c r="H157" i="1"/>
  <c r="CK131" i="1"/>
  <c r="CS131" i="1" s="1"/>
  <c r="CO321" i="1"/>
  <c r="CW321" i="1" s="1"/>
  <c r="CL141" i="1"/>
  <c r="CT141" i="1" s="1"/>
  <c r="CN221" i="1"/>
  <c r="CV221" i="1" s="1"/>
  <c r="CM171" i="1"/>
  <c r="CU171" i="1" s="1"/>
  <c r="CP521" i="1"/>
  <c r="CX521" i="1" s="1"/>
  <c r="CQ721" i="1"/>
  <c r="CY721" i="1" s="1"/>
  <c r="I171" i="1"/>
  <c r="H141" i="1"/>
  <c r="CK115" i="1"/>
  <c r="CS115" i="1" s="1"/>
  <c r="CO305" i="1"/>
  <c r="CW305" i="1" s="1"/>
  <c r="CL125" i="1"/>
  <c r="CT125" i="1" s="1"/>
  <c r="CM155" i="1"/>
  <c r="CU155" i="1" s="1"/>
  <c r="CP505" i="1"/>
  <c r="CX505" i="1" s="1"/>
  <c r="CQ705" i="1"/>
  <c r="CY705" i="1" s="1"/>
  <c r="CN205" i="1"/>
  <c r="CV205" i="1" s="1"/>
  <c r="I155" i="1"/>
  <c r="H125" i="1"/>
  <c r="CQ605" i="1"/>
  <c r="CY605" i="1" s="1"/>
  <c r="CK196" i="1"/>
  <c r="CS196" i="1" s="1"/>
  <c r="CN286" i="1"/>
  <c r="CV286" i="1" s="1"/>
  <c r="CL206" i="1"/>
  <c r="CT206" i="1" s="1"/>
  <c r="CM236" i="1"/>
  <c r="CU236" i="1" s="1"/>
  <c r="CO386" i="1"/>
  <c r="CW386" i="1" s="1"/>
  <c r="CP586" i="1"/>
  <c r="CX586" i="1" s="1"/>
  <c r="CQ786" i="1"/>
  <c r="CY786" i="1" s="1"/>
  <c r="H206" i="1"/>
  <c r="I236" i="1"/>
  <c r="CK156" i="1"/>
  <c r="CS156" i="1" s="1"/>
  <c r="CN246" i="1"/>
  <c r="CV246" i="1" s="1"/>
  <c r="CL166" i="1"/>
  <c r="CT166" i="1" s="1"/>
  <c r="CM196" i="1"/>
  <c r="CU196" i="1" s="1"/>
  <c r="CO346" i="1"/>
  <c r="CW346" i="1" s="1"/>
  <c r="CP546" i="1"/>
  <c r="CX546" i="1" s="1"/>
  <c r="CQ746" i="1"/>
  <c r="CY746" i="1" s="1"/>
  <c r="H166" i="1"/>
  <c r="I196" i="1"/>
  <c r="CK116" i="1"/>
  <c r="CS116" i="1" s="1"/>
  <c r="CL126" i="1"/>
  <c r="CT126" i="1" s="1"/>
  <c r="CO306" i="1"/>
  <c r="CW306" i="1" s="1"/>
  <c r="CM156" i="1"/>
  <c r="CU156" i="1" s="1"/>
  <c r="CN206" i="1"/>
  <c r="CV206" i="1" s="1"/>
  <c r="CQ706" i="1"/>
  <c r="CY706" i="1" s="1"/>
  <c r="CP506" i="1"/>
  <c r="CX506" i="1" s="1"/>
  <c r="H126" i="1"/>
  <c r="I156" i="1"/>
  <c r="CL90" i="1"/>
  <c r="CT90" i="1" s="1"/>
  <c r="CK80" i="1"/>
  <c r="CS80" i="1" s="1"/>
  <c r="CO270" i="1"/>
  <c r="CW270" i="1" s="1"/>
  <c r="CM120" i="1"/>
  <c r="CU120" i="1" s="1"/>
  <c r="CN170" i="1"/>
  <c r="CV170" i="1" s="1"/>
  <c r="CQ670" i="1"/>
  <c r="CY670" i="1" s="1"/>
  <c r="CP470" i="1"/>
  <c r="CX470" i="1" s="1"/>
  <c r="H90" i="1"/>
  <c r="I120" i="1"/>
  <c r="CM94" i="1"/>
  <c r="CU94" i="1" s="1"/>
  <c r="CN144" i="1"/>
  <c r="CV144" i="1" s="1"/>
  <c r="CO244" i="1"/>
  <c r="CW244" i="1" s="1"/>
  <c r="CL64" i="1"/>
  <c r="CT64" i="1" s="1"/>
  <c r="CK54" i="1"/>
  <c r="CS54" i="1" s="1"/>
  <c r="CP444" i="1"/>
  <c r="CX444" i="1" s="1"/>
  <c r="CQ644" i="1"/>
  <c r="CY644" i="1" s="1"/>
  <c r="H64" i="1"/>
  <c r="I94" i="1"/>
  <c r="CQ608" i="1"/>
  <c r="CY608" i="1" s="1"/>
  <c r="CK100" i="1"/>
  <c r="CS100" i="1" s="1"/>
  <c r="CL110" i="1"/>
  <c r="CT110" i="1" s="1"/>
  <c r="CO290" i="1"/>
  <c r="CW290" i="1" s="1"/>
  <c r="CM140" i="1"/>
  <c r="CU140" i="1" s="1"/>
  <c r="CN190" i="1"/>
  <c r="CV190" i="1" s="1"/>
  <c r="CQ690" i="1"/>
  <c r="CY690" i="1" s="1"/>
  <c r="CP490" i="1"/>
  <c r="CX490" i="1" s="1"/>
  <c r="H110" i="1"/>
  <c r="I140" i="1"/>
  <c r="CL23" i="1"/>
  <c r="CT23" i="1" s="1"/>
  <c r="CM83" i="1"/>
  <c r="CU83" i="1" s="1"/>
  <c r="CO233" i="1"/>
  <c r="CW233" i="1" s="1"/>
  <c r="CL53" i="1"/>
  <c r="CT53" i="1" s="1"/>
  <c r="CP433" i="1"/>
  <c r="CX433" i="1" s="1"/>
  <c r="CK43" i="1"/>
  <c r="CS43" i="1" s="1"/>
  <c r="CQ633" i="1"/>
  <c r="CY633" i="1" s="1"/>
  <c r="CN133" i="1"/>
  <c r="CV133" i="1" s="1"/>
  <c r="I83" i="1"/>
  <c r="H53" i="1"/>
  <c r="CK104" i="1"/>
  <c r="CS104" i="1" s="1"/>
  <c r="CL114" i="1"/>
  <c r="CT114" i="1" s="1"/>
  <c r="CO294" i="1"/>
  <c r="CW294" i="1" s="1"/>
  <c r="CM144" i="1"/>
  <c r="CU144" i="1" s="1"/>
  <c r="CN194" i="1"/>
  <c r="CV194" i="1" s="1"/>
  <c r="CQ694" i="1"/>
  <c r="CY694" i="1" s="1"/>
  <c r="CP494" i="1"/>
  <c r="CX494" i="1" s="1"/>
  <c r="H114" i="1"/>
  <c r="I144" i="1"/>
  <c r="CL82" i="1"/>
  <c r="CT82" i="1" s="1"/>
  <c r="CK72" i="1"/>
  <c r="CS72" i="1" s="1"/>
  <c r="CO262" i="1"/>
  <c r="CW262" i="1" s="1"/>
  <c r="CM112" i="1"/>
  <c r="CU112" i="1" s="1"/>
  <c r="CN162" i="1"/>
  <c r="CV162" i="1" s="1"/>
  <c r="CQ662" i="1"/>
  <c r="CY662" i="1" s="1"/>
  <c r="CP462" i="1"/>
  <c r="CX462" i="1" s="1"/>
  <c r="H82" i="1"/>
  <c r="I112" i="1"/>
  <c r="CK198" i="1"/>
  <c r="CS198" i="1" s="1"/>
  <c r="CL208" i="1"/>
  <c r="CT208" i="1" s="1"/>
  <c r="CN288" i="1"/>
  <c r="CV288" i="1" s="1"/>
  <c r="CO388" i="1"/>
  <c r="CW388" i="1" s="1"/>
  <c r="CM238" i="1"/>
  <c r="CU238" i="1" s="1"/>
  <c r="CP588" i="1"/>
  <c r="CX588" i="1" s="1"/>
  <c r="CQ788" i="1"/>
  <c r="CY788" i="1" s="1"/>
  <c r="H208" i="1"/>
  <c r="I238" i="1"/>
  <c r="CK182" i="1"/>
  <c r="CS182" i="1" s="1"/>
  <c r="CL192" i="1"/>
  <c r="CT192" i="1" s="1"/>
  <c r="CN272" i="1"/>
  <c r="CV272" i="1" s="1"/>
  <c r="CO372" i="1"/>
  <c r="CW372" i="1" s="1"/>
  <c r="CM222" i="1"/>
  <c r="CU222" i="1" s="1"/>
  <c r="CP572" i="1"/>
  <c r="CX572" i="1" s="1"/>
  <c r="CQ772" i="1"/>
  <c r="CY772" i="1" s="1"/>
  <c r="H192" i="1"/>
  <c r="I222" i="1"/>
  <c r="CK166" i="1"/>
  <c r="CS166" i="1" s="1"/>
  <c r="CL176" i="1"/>
  <c r="CT176" i="1" s="1"/>
  <c r="CM206" i="1"/>
  <c r="CU206" i="1" s="1"/>
  <c r="CN256" i="1"/>
  <c r="CV256" i="1" s="1"/>
  <c r="CO356" i="1"/>
  <c r="CW356" i="1" s="1"/>
  <c r="CP556" i="1"/>
  <c r="CX556" i="1" s="1"/>
  <c r="CQ756" i="1"/>
  <c r="CY756" i="1" s="1"/>
  <c r="H176" i="1"/>
  <c r="I206" i="1"/>
  <c r="CK150" i="1"/>
  <c r="CS150" i="1" s="1"/>
  <c r="CL160" i="1"/>
  <c r="CT160" i="1" s="1"/>
  <c r="CM190" i="1"/>
  <c r="CU190" i="1" s="1"/>
  <c r="CN240" i="1"/>
  <c r="CV240" i="1" s="1"/>
  <c r="CO340" i="1"/>
  <c r="CW340" i="1" s="1"/>
  <c r="CP540" i="1"/>
  <c r="CX540" i="1" s="1"/>
  <c r="CQ740" i="1"/>
  <c r="CY740" i="1" s="1"/>
  <c r="H160" i="1"/>
  <c r="I190" i="1"/>
  <c r="CK134" i="1"/>
  <c r="CS134" i="1" s="1"/>
  <c r="CL144" i="1"/>
  <c r="CT144" i="1" s="1"/>
  <c r="CM174" i="1"/>
  <c r="CU174" i="1" s="1"/>
  <c r="CN224" i="1"/>
  <c r="CV224" i="1" s="1"/>
  <c r="CO324" i="1"/>
  <c r="CW324" i="1" s="1"/>
  <c r="CP524" i="1"/>
  <c r="CX524" i="1" s="1"/>
  <c r="CQ724" i="1"/>
  <c r="CY724" i="1" s="1"/>
  <c r="H144" i="1"/>
  <c r="I174" i="1"/>
  <c r="CK118" i="1"/>
  <c r="CS118" i="1" s="1"/>
  <c r="CL128" i="1"/>
  <c r="CT128" i="1" s="1"/>
  <c r="CM158" i="1"/>
  <c r="CU158" i="1" s="1"/>
  <c r="CN208" i="1"/>
  <c r="CV208" i="1" s="1"/>
  <c r="CO308" i="1"/>
  <c r="CW308" i="1" s="1"/>
  <c r="CP508" i="1"/>
  <c r="CX508" i="1" s="1"/>
  <c r="CQ708" i="1"/>
  <c r="CY708" i="1" s="1"/>
  <c r="H128" i="1"/>
  <c r="I158" i="1"/>
  <c r="CL314" i="1"/>
  <c r="CT314" i="1" s="1"/>
  <c r="CM344" i="1"/>
  <c r="CU344" i="1" s="1"/>
  <c r="CO494" i="1"/>
  <c r="CW494" i="1" s="1"/>
  <c r="CN394" i="1"/>
  <c r="CV394" i="1" s="1"/>
  <c r="CK304" i="1"/>
  <c r="CS304" i="1" s="1"/>
  <c r="CP694" i="1"/>
  <c r="CX694" i="1" s="1"/>
  <c r="H314" i="1"/>
  <c r="I344" i="1"/>
  <c r="CM320" i="1"/>
  <c r="CU320" i="1" s="1"/>
  <c r="CL290" i="1"/>
  <c r="CT290" i="1" s="1"/>
  <c r="CO470" i="1"/>
  <c r="CW470" i="1" s="1"/>
  <c r="CK280" i="1"/>
  <c r="CS280" i="1" s="1"/>
  <c r="CN370" i="1"/>
  <c r="CV370" i="1" s="1"/>
  <c r="CP670" i="1"/>
  <c r="CX670" i="1" s="1"/>
  <c r="H290" i="1"/>
  <c r="I320" i="1"/>
  <c r="CM300" i="1"/>
  <c r="CU300" i="1" s="1"/>
  <c r="CK260" i="1"/>
  <c r="CS260" i="1" s="1"/>
  <c r="CL270" i="1"/>
  <c r="CT270" i="1" s="1"/>
  <c r="CO450" i="1"/>
  <c r="CW450" i="1" s="1"/>
  <c r="CN350" i="1"/>
  <c r="CV350" i="1" s="1"/>
  <c r="CP650" i="1"/>
  <c r="CX650" i="1" s="1"/>
  <c r="H270" i="1"/>
  <c r="I300" i="1"/>
  <c r="CN330" i="1"/>
  <c r="CV330" i="1" s="1"/>
  <c r="CM280" i="1"/>
  <c r="CU280" i="1" s="1"/>
  <c r="CL250" i="1"/>
  <c r="CT250" i="1" s="1"/>
  <c r="CO430" i="1"/>
  <c r="CW430" i="1" s="1"/>
  <c r="CK240" i="1"/>
  <c r="CS240" i="1" s="1"/>
  <c r="CP630" i="1"/>
  <c r="CX630" i="1" s="1"/>
  <c r="H250" i="1"/>
  <c r="I280" i="1"/>
  <c r="CN310" i="1"/>
  <c r="CV310" i="1" s="1"/>
  <c r="CM260" i="1"/>
  <c r="CU260" i="1" s="1"/>
  <c r="CK220" i="1"/>
  <c r="CS220" i="1" s="1"/>
  <c r="CO410" i="1"/>
  <c r="CW410" i="1" s="1"/>
  <c r="CL230" i="1"/>
  <c r="CT230" i="1" s="1"/>
  <c r="CP610" i="1"/>
  <c r="CX610" i="1" s="1"/>
  <c r="H230" i="1"/>
  <c r="I260" i="1"/>
  <c r="CL98" i="1"/>
  <c r="CT98" i="1" s="1"/>
  <c r="CK88" i="1"/>
  <c r="CS88" i="1" s="1"/>
  <c r="CO278" i="1"/>
  <c r="CW278" i="1" s="1"/>
  <c r="CM128" i="1"/>
  <c r="CU128" i="1" s="1"/>
  <c r="CN178" i="1"/>
  <c r="CV178" i="1" s="1"/>
  <c r="CQ678" i="1"/>
  <c r="CY678" i="1" s="1"/>
  <c r="CP478" i="1"/>
  <c r="CX478" i="1" s="1"/>
  <c r="H98" i="1"/>
  <c r="I128" i="1"/>
  <c r="CQ609" i="1"/>
  <c r="CY609" i="1" s="1"/>
  <c r="CL298" i="1"/>
  <c r="CT298" i="1" s="1"/>
  <c r="CO478" i="1"/>
  <c r="CW478" i="1" s="1"/>
  <c r="CM328" i="1"/>
  <c r="CU328" i="1" s="1"/>
  <c r="CN378" i="1"/>
  <c r="CV378" i="1" s="1"/>
  <c r="CK288" i="1"/>
  <c r="CS288" i="1" s="1"/>
  <c r="CP678" i="1"/>
  <c r="CX678" i="1" s="1"/>
  <c r="H298" i="1"/>
  <c r="I328" i="1"/>
  <c r="CM304" i="1"/>
  <c r="CU304" i="1" s="1"/>
  <c r="CL274" i="1"/>
  <c r="CT274" i="1" s="1"/>
  <c r="CO454" i="1"/>
  <c r="CW454" i="1" s="1"/>
  <c r="CK264" i="1"/>
  <c r="CS264" i="1" s="1"/>
  <c r="CN354" i="1"/>
  <c r="CV354" i="1" s="1"/>
  <c r="CP654" i="1"/>
  <c r="CX654" i="1" s="1"/>
  <c r="H274" i="1"/>
  <c r="I304" i="1"/>
  <c r="CN334" i="1"/>
  <c r="CV334" i="1" s="1"/>
  <c r="CM284" i="1"/>
  <c r="CU284" i="1" s="1"/>
  <c r="CK244" i="1"/>
  <c r="CS244" i="1" s="1"/>
  <c r="CL254" i="1"/>
  <c r="CT254" i="1" s="1"/>
  <c r="CO434" i="1"/>
  <c r="CW434" i="1" s="1"/>
  <c r="CP634" i="1"/>
  <c r="CX634" i="1" s="1"/>
  <c r="H254" i="1"/>
  <c r="I284" i="1"/>
  <c r="CN314" i="1"/>
  <c r="CV314" i="1" s="1"/>
  <c r="CM264" i="1"/>
  <c r="CU264" i="1" s="1"/>
  <c r="CL234" i="1"/>
  <c r="CT234" i="1" s="1"/>
  <c r="CO414" i="1"/>
  <c r="CW414" i="1" s="1"/>
  <c r="CK224" i="1"/>
  <c r="CS224" i="1" s="1"/>
  <c r="CP614" i="1"/>
  <c r="CX614" i="1" s="1"/>
  <c r="H234" i="1"/>
  <c r="I264" i="1"/>
  <c r="CK96" i="1"/>
  <c r="CS96" i="1" s="1"/>
  <c r="CL106" i="1"/>
  <c r="CT106" i="1" s="1"/>
  <c r="CO286" i="1"/>
  <c r="CW286" i="1" s="1"/>
  <c r="CM136" i="1"/>
  <c r="CU136" i="1" s="1"/>
  <c r="CN186" i="1"/>
  <c r="CV186" i="1" s="1"/>
  <c r="CQ686" i="1"/>
  <c r="CY686" i="1" s="1"/>
  <c r="CP486" i="1"/>
  <c r="CX486" i="1" s="1"/>
  <c r="H106" i="1"/>
  <c r="I136" i="1"/>
  <c r="CL70" i="1"/>
  <c r="CT70" i="1" s="1"/>
  <c r="CK60" i="1"/>
  <c r="CS60" i="1" s="1"/>
  <c r="CO250" i="1"/>
  <c r="CW250" i="1" s="1"/>
  <c r="CM100" i="1"/>
  <c r="CU100" i="1" s="1"/>
  <c r="CN150" i="1"/>
  <c r="CV150" i="1" s="1"/>
  <c r="CQ650" i="1"/>
  <c r="CY650" i="1" s="1"/>
  <c r="CP450" i="1"/>
  <c r="CX450" i="1" s="1"/>
  <c r="H70" i="1"/>
  <c r="I100" i="1"/>
  <c r="CK28" i="1"/>
  <c r="CS28" i="1" s="1"/>
  <c r="CL38" i="1"/>
  <c r="CT38" i="1" s="1"/>
  <c r="CO218" i="1"/>
  <c r="CW218" i="1" s="1"/>
  <c r="CM68" i="1"/>
  <c r="CU68" i="1" s="1"/>
  <c r="CN118" i="1"/>
  <c r="CV118" i="1" s="1"/>
  <c r="CQ618" i="1"/>
  <c r="CY618" i="1" s="1"/>
  <c r="CP418" i="1"/>
  <c r="CX418" i="1" s="1"/>
  <c r="H38" i="1"/>
  <c r="I68" i="1"/>
  <c r="CK38" i="1"/>
  <c r="CS38" i="1" s="1"/>
  <c r="CL48" i="1"/>
  <c r="CT48" i="1" s="1"/>
  <c r="CM78" i="1"/>
  <c r="CU78" i="1" s="1"/>
  <c r="CN128" i="1"/>
  <c r="CV128" i="1" s="1"/>
  <c r="CO228" i="1"/>
  <c r="CW228" i="1" s="1"/>
  <c r="CP428" i="1"/>
  <c r="CX428" i="1" s="1"/>
  <c r="CQ628" i="1"/>
  <c r="CY628" i="1" s="1"/>
  <c r="H48" i="1"/>
  <c r="I78" i="1"/>
  <c r="CK26" i="1"/>
  <c r="CS26" i="1" s="1"/>
  <c r="CL36" i="1"/>
  <c r="CT36" i="1" s="1"/>
  <c r="CM66" i="1"/>
  <c r="CU66" i="1" s="1"/>
  <c r="CN116" i="1"/>
  <c r="CV116" i="1" s="1"/>
  <c r="CO216" i="1"/>
  <c r="CW216" i="1" s="1"/>
  <c r="CP416" i="1"/>
  <c r="CX416" i="1" s="1"/>
  <c r="CQ616" i="1"/>
  <c r="CY616" i="1" s="1"/>
  <c r="H36" i="1"/>
  <c r="I66" i="1"/>
  <c r="CN109" i="1"/>
  <c r="CV109" i="1" s="1"/>
  <c r="CM51" i="1"/>
  <c r="CU51" i="1" s="1"/>
  <c r="CQ601" i="1"/>
  <c r="CY601" i="1" s="1"/>
  <c r="I51" i="1"/>
  <c r="CL25" i="1"/>
  <c r="CT25" i="1" s="1"/>
  <c r="I55" i="1"/>
  <c r="CL29" i="1"/>
  <c r="CT29" i="1" s="1"/>
  <c r="I59" i="1"/>
  <c r="CM52" i="1"/>
  <c r="CU52" i="1" s="1"/>
  <c r="I52" i="1"/>
  <c r="CP403" i="1"/>
  <c r="CX403" i="1" s="1"/>
  <c r="CP407" i="1"/>
  <c r="CX407" i="1" s="1"/>
  <c r="CO207" i="1"/>
  <c r="CW207" i="1" s="1"/>
  <c r="CQ604" i="1"/>
  <c r="CY604" i="1" s="1"/>
  <c r="CL86" i="1"/>
  <c r="CT86" i="1" s="1"/>
  <c r="CK76" i="1"/>
  <c r="CS76" i="1" s="1"/>
  <c r="CO266" i="1"/>
  <c r="CW266" i="1" s="1"/>
  <c r="CM116" i="1"/>
  <c r="CU116" i="1" s="1"/>
  <c r="CN166" i="1"/>
  <c r="CV166" i="1" s="1"/>
  <c r="CQ666" i="1"/>
  <c r="CY666" i="1" s="1"/>
  <c r="CP466" i="1"/>
  <c r="CX466" i="1" s="1"/>
  <c r="H86" i="1"/>
  <c r="I116" i="1"/>
  <c r="I56" i="1"/>
  <c r="CK327" i="1"/>
  <c r="CS327" i="1" s="1"/>
  <c r="CP717" i="1"/>
  <c r="CX717" i="1" s="1"/>
  <c r="CN417" i="1"/>
  <c r="CV417" i="1" s="1"/>
  <c r="CL337" i="1"/>
  <c r="CT337" i="1" s="1"/>
  <c r="CM367" i="1"/>
  <c r="CU367" i="1" s="1"/>
  <c r="CO517" i="1"/>
  <c r="CW517" i="1" s="1"/>
  <c r="I367" i="1"/>
  <c r="H337" i="1"/>
  <c r="CL336" i="1"/>
  <c r="CT336" i="1" s="1"/>
  <c r="CK326" i="1"/>
  <c r="CS326" i="1" s="1"/>
  <c r="CN416" i="1"/>
  <c r="CV416" i="1" s="1"/>
  <c r="CM366" i="1"/>
  <c r="CU366" i="1" s="1"/>
  <c r="CO516" i="1"/>
  <c r="CW516" i="1" s="1"/>
  <c r="CP716" i="1"/>
  <c r="CX716" i="1" s="1"/>
  <c r="H336" i="1"/>
  <c r="I366" i="1"/>
  <c r="CK321" i="1"/>
  <c r="CS321" i="1" s="1"/>
  <c r="CL331" i="1"/>
  <c r="CT331" i="1" s="1"/>
  <c r="CM361" i="1"/>
  <c r="CU361" i="1" s="1"/>
  <c r="CN411" i="1"/>
  <c r="CV411" i="1" s="1"/>
  <c r="CO511" i="1"/>
  <c r="CW511" i="1" s="1"/>
  <c r="CP711" i="1"/>
  <c r="CX711" i="1" s="1"/>
  <c r="H331" i="1"/>
  <c r="I361" i="1"/>
  <c r="CM360" i="1"/>
  <c r="CU360" i="1" s="1"/>
  <c r="CL330" i="1"/>
  <c r="CT330" i="1" s="1"/>
  <c r="CN410" i="1"/>
  <c r="CV410" i="1" s="1"/>
  <c r="CO510" i="1"/>
  <c r="CW510" i="1" s="1"/>
  <c r="CK320" i="1"/>
  <c r="CS320" i="1" s="1"/>
  <c r="CP710" i="1"/>
  <c r="CX710" i="1" s="1"/>
  <c r="H330" i="1"/>
  <c r="I360" i="1"/>
  <c r="CL324" i="1"/>
  <c r="CT324" i="1" s="1"/>
  <c r="CK314" i="1"/>
  <c r="CS314" i="1" s="1"/>
  <c r="CN404" i="1"/>
  <c r="CV404" i="1" s="1"/>
  <c r="CO504" i="1"/>
  <c r="CW504" i="1" s="1"/>
  <c r="CM354" i="1"/>
  <c r="CU354" i="1" s="1"/>
  <c r="CP704" i="1"/>
  <c r="CX704" i="1" s="1"/>
  <c r="H324" i="1"/>
  <c r="I354" i="1"/>
  <c r="CK309" i="1"/>
  <c r="CS309" i="1" s="1"/>
  <c r="CN399" i="1"/>
  <c r="CV399" i="1" s="1"/>
  <c r="CL319" i="1"/>
  <c r="CT319" i="1" s="1"/>
  <c r="CM349" i="1"/>
  <c r="CU349" i="1" s="1"/>
  <c r="CO499" i="1"/>
  <c r="CW499" i="1" s="1"/>
  <c r="CP699" i="1"/>
  <c r="CX699" i="1" s="1"/>
  <c r="H319" i="1"/>
  <c r="I349" i="1"/>
  <c r="CM99" i="1"/>
  <c r="CU99" i="1" s="1"/>
  <c r="CO249" i="1"/>
  <c r="CW249" i="1" s="1"/>
  <c r="CL69" i="1"/>
  <c r="CT69" i="1" s="1"/>
  <c r="CP449" i="1"/>
  <c r="CX449" i="1" s="1"/>
  <c r="CQ649" i="1"/>
  <c r="CY649" i="1" s="1"/>
  <c r="CK59" i="1"/>
  <c r="CS59" i="1" s="1"/>
  <c r="CN149" i="1"/>
  <c r="CV149" i="1" s="1"/>
  <c r="I99" i="1"/>
  <c r="H69" i="1"/>
  <c r="CM59" i="1"/>
  <c r="CU59" i="1" s="1"/>
  <c r="CK92" i="1"/>
  <c r="CS92" i="1" s="1"/>
  <c r="CL102" i="1"/>
  <c r="CT102" i="1" s="1"/>
  <c r="CO282" i="1"/>
  <c r="CW282" i="1" s="1"/>
  <c r="CM132" i="1"/>
  <c r="CU132" i="1" s="1"/>
  <c r="CN182" i="1"/>
  <c r="CV182" i="1" s="1"/>
  <c r="CQ682" i="1"/>
  <c r="CY682" i="1" s="1"/>
  <c r="CP482" i="1"/>
  <c r="CX482" i="1" s="1"/>
  <c r="H102" i="1"/>
  <c r="I132" i="1"/>
  <c r="CO202" i="1"/>
  <c r="CW202" i="1" s="1"/>
  <c r="CK192" i="1"/>
  <c r="CS192" i="1" s="1"/>
  <c r="CN282" i="1"/>
  <c r="CV282" i="1" s="1"/>
  <c r="CL202" i="1"/>
  <c r="CT202" i="1" s="1"/>
  <c r="CM232" i="1"/>
  <c r="CU232" i="1" s="1"/>
  <c r="CO382" i="1"/>
  <c r="CW382" i="1" s="1"/>
  <c r="CP582" i="1"/>
  <c r="CX582" i="1" s="1"/>
  <c r="CQ782" i="1"/>
  <c r="CY782" i="1" s="1"/>
  <c r="H202" i="1"/>
  <c r="I232" i="1"/>
  <c r="CK152" i="1"/>
  <c r="CS152" i="1" s="1"/>
  <c r="CN242" i="1"/>
  <c r="CV242" i="1" s="1"/>
  <c r="CL162" i="1"/>
  <c r="CT162" i="1" s="1"/>
  <c r="CM192" i="1"/>
  <c r="CU192" i="1" s="1"/>
  <c r="CO342" i="1"/>
  <c r="CW342" i="1" s="1"/>
  <c r="CP542" i="1"/>
  <c r="CX542" i="1" s="1"/>
  <c r="CQ742" i="1"/>
  <c r="CY742" i="1" s="1"/>
  <c r="H162" i="1"/>
  <c r="I192" i="1"/>
  <c r="CK112" i="1"/>
  <c r="CS112" i="1" s="1"/>
  <c r="CL122" i="1"/>
  <c r="CT122" i="1" s="1"/>
  <c r="CO302" i="1"/>
  <c r="CW302" i="1" s="1"/>
  <c r="CM152" i="1"/>
  <c r="CU152" i="1" s="1"/>
  <c r="CN202" i="1"/>
  <c r="CV202" i="1" s="1"/>
  <c r="CQ702" i="1"/>
  <c r="CY702" i="1" s="1"/>
  <c r="CP502" i="1"/>
  <c r="CX502" i="1" s="1"/>
  <c r="H122" i="1"/>
  <c r="I152" i="1"/>
  <c r="CL74" i="1"/>
  <c r="CT74" i="1" s="1"/>
  <c r="CK64" i="1"/>
  <c r="CS64" i="1" s="1"/>
  <c r="CO254" i="1"/>
  <c r="CW254" i="1" s="1"/>
  <c r="CM104" i="1"/>
  <c r="CU104" i="1" s="1"/>
  <c r="CN154" i="1"/>
  <c r="CV154" i="1" s="1"/>
  <c r="CQ654" i="1"/>
  <c r="CY654" i="1" s="1"/>
  <c r="CP454" i="1"/>
  <c r="CX454" i="1" s="1"/>
  <c r="H74" i="1"/>
  <c r="I104" i="1"/>
  <c r="CN106" i="1"/>
  <c r="CV106" i="1" s="1"/>
  <c r="CK201" i="1"/>
  <c r="CS201" i="1" s="1"/>
  <c r="CN291" i="1"/>
  <c r="CV291" i="1" s="1"/>
  <c r="CO391" i="1"/>
  <c r="CW391" i="1" s="1"/>
  <c r="CM241" i="1"/>
  <c r="CU241" i="1" s="1"/>
  <c r="CL211" i="1"/>
  <c r="CT211" i="1" s="1"/>
  <c r="CP591" i="1"/>
  <c r="CX591" i="1" s="1"/>
  <c r="CQ791" i="1"/>
  <c r="CY791" i="1" s="1"/>
  <c r="H211" i="1"/>
  <c r="I241" i="1"/>
  <c r="CK185" i="1"/>
  <c r="CS185" i="1" s="1"/>
  <c r="CL195" i="1"/>
  <c r="CT195" i="1" s="1"/>
  <c r="CN275" i="1"/>
  <c r="CV275" i="1" s="1"/>
  <c r="CO375" i="1"/>
  <c r="CW375" i="1" s="1"/>
  <c r="CM225" i="1"/>
  <c r="CU225" i="1" s="1"/>
  <c r="CP575" i="1"/>
  <c r="CX575" i="1" s="1"/>
  <c r="CQ775" i="1"/>
  <c r="CY775" i="1" s="1"/>
  <c r="H195" i="1"/>
  <c r="I225" i="1"/>
  <c r="CK169" i="1"/>
  <c r="CS169" i="1" s="1"/>
  <c r="CL179" i="1"/>
  <c r="CT179" i="1" s="1"/>
  <c r="CN259" i="1"/>
  <c r="CV259" i="1" s="1"/>
  <c r="CO359" i="1"/>
  <c r="CW359" i="1" s="1"/>
  <c r="CM209" i="1"/>
  <c r="CU209" i="1" s="1"/>
  <c r="CP559" i="1"/>
  <c r="CX559" i="1" s="1"/>
  <c r="CQ759" i="1"/>
  <c r="CY759" i="1" s="1"/>
  <c r="H179" i="1"/>
  <c r="I209" i="1"/>
  <c r="CK153" i="1"/>
  <c r="CS153" i="1" s="1"/>
  <c r="CL163" i="1"/>
  <c r="CT163" i="1" s="1"/>
  <c r="CN243" i="1"/>
  <c r="CV243" i="1" s="1"/>
  <c r="CO343" i="1"/>
  <c r="CW343" i="1" s="1"/>
  <c r="CM193" i="1"/>
  <c r="CU193" i="1" s="1"/>
  <c r="CP543" i="1"/>
  <c r="CX543" i="1" s="1"/>
  <c r="CQ743" i="1"/>
  <c r="CY743" i="1" s="1"/>
  <c r="H163" i="1"/>
  <c r="I193" i="1"/>
  <c r="CK137" i="1"/>
  <c r="CS137" i="1" s="1"/>
  <c r="CL147" i="1"/>
  <c r="CT147" i="1" s="1"/>
  <c r="CN227" i="1"/>
  <c r="CV227" i="1" s="1"/>
  <c r="CO327" i="1"/>
  <c r="CW327" i="1" s="1"/>
  <c r="CM177" i="1"/>
  <c r="CU177" i="1" s="1"/>
  <c r="CP527" i="1"/>
  <c r="CX527" i="1" s="1"/>
  <c r="CQ727" i="1"/>
  <c r="CY727" i="1" s="1"/>
  <c r="H147" i="1"/>
  <c r="I177" i="1"/>
  <c r="CK121" i="1"/>
  <c r="CS121" i="1" s="1"/>
  <c r="CL131" i="1"/>
  <c r="CT131" i="1" s="1"/>
  <c r="CN211" i="1"/>
  <c r="CV211" i="1" s="1"/>
  <c r="CO311" i="1"/>
  <c r="CW311" i="1" s="1"/>
  <c r="CM161" i="1"/>
  <c r="CU161" i="1" s="1"/>
  <c r="CP511" i="1"/>
  <c r="CX511" i="1" s="1"/>
  <c r="CQ711" i="1"/>
  <c r="CY711" i="1" s="1"/>
  <c r="H131" i="1"/>
  <c r="I161" i="1"/>
  <c r="CK53" i="1"/>
  <c r="CS53" i="1" s="1"/>
  <c r="CO243" i="1"/>
  <c r="CW243" i="1" s="1"/>
  <c r="CL63" i="1"/>
  <c r="CT63" i="1" s="1"/>
  <c r="CP443" i="1"/>
  <c r="CX443" i="1" s="1"/>
  <c r="CM93" i="1"/>
  <c r="CU93" i="1" s="1"/>
  <c r="CN143" i="1"/>
  <c r="CV143" i="1" s="1"/>
  <c r="CQ643" i="1"/>
  <c r="CY643" i="1" s="1"/>
  <c r="H63" i="1"/>
  <c r="I93" i="1"/>
  <c r="CK37" i="1"/>
  <c r="CS37" i="1" s="1"/>
  <c r="CO227" i="1"/>
  <c r="CW227" i="1" s="1"/>
  <c r="CP427" i="1"/>
  <c r="CX427" i="1" s="1"/>
  <c r="CM77" i="1"/>
  <c r="CU77" i="1" s="1"/>
  <c r="CN127" i="1"/>
  <c r="CV127" i="1" s="1"/>
  <c r="CL47" i="1"/>
  <c r="CT47" i="1" s="1"/>
  <c r="CQ627" i="1"/>
  <c r="CY627" i="1" s="1"/>
  <c r="H47" i="1"/>
  <c r="I77" i="1"/>
  <c r="CL306" i="1"/>
  <c r="CT306" i="1" s="1"/>
  <c r="CM336" i="1"/>
  <c r="CU336" i="1" s="1"/>
  <c r="CO486" i="1"/>
  <c r="CW486" i="1" s="1"/>
  <c r="CK296" i="1"/>
  <c r="CS296" i="1" s="1"/>
  <c r="CN386" i="1"/>
  <c r="CV386" i="1" s="1"/>
  <c r="CP686" i="1"/>
  <c r="CX686" i="1" s="1"/>
  <c r="H306" i="1"/>
  <c r="I336" i="1"/>
  <c r="CM308" i="1"/>
  <c r="CU308" i="1" s="1"/>
  <c r="CK268" i="1"/>
  <c r="CS268" i="1" s="1"/>
  <c r="CO458" i="1"/>
  <c r="CW458" i="1" s="1"/>
  <c r="CN358" i="1"/>
  <c r="CV358" i="1" s="1"/>
  <c r="CL278" i="1"/>
  <c r="CT278" i="1" s="1"/>
  <c r="CP658" i="1"/>
  <c r="CX658" i="1" s="1"/>
  <c r="H278" i="1"/>
  <c r="I308" i="1"/>
  <c r="CN318" i="1"/>
  <c r="CV318" i="1" s="1"/>
  <c r="CM268" i="1"/>
  <c r="CU268" i="1" s="1"/>
  <c r="CK228" i="1"/>
  <c r="CS228" i="1" s="1"/>
  <c r="CL238" i="1"/>
  <c r="CT238" i="1" s="1"/>
  <c r="CO418" i="1"/>
  <c r="CW418" i="1" s="1"/>
  <c r="CP618" i="1"/>
  <c r="CX618" i="1" s="1"/>
  <c r="H238" i="1"/>
  <c r="I268" i="1"/>
  <c r="CK148" i="1"/>
  <c r="CS148" i="1" s="1"/>
  <c r="CN238" i="1"/>
  <c r="CV238" i="1" s="1"/>
  <c r="CL158" i="1"/>
  <c r="CT158" i="1" s="1"/>
  <c r="CM188" i="1"/>
  <c r="CU188" i="1" s="1"/>
  <c r="CO338" i="1"/>
  <c r="CW338" i="1" s="1"/>
  <c r="CP538" i="1"/>
  <c r="CX538" i="1" s="1"/>
  <c r="CQ738" i="1"/>
  <c r="CY738" i="1" s="1"/>
  <c r="H158" i="1"/>
  <c r="I188" i="1"/>
  <c r="CL62" i="1"/>
  <c r="CT62" i="1" s="1"/>
  <c r="CK52" i="1"/>
  <c r="CS52" i="1" s="1"/>
  <c r="CO242" i="1"/>
  <c r="CW242" i="1" s="1"/>
  <c r="CM92" i="1"/>
  <c r="CU92" i="1" s="1"/>
  <c r="CN142" i="1"/>
  <c r="CV142" i="1" s="1"/>
  <c r="CQ642" i="1"/>
  <c r="CY642" i="1" s="1"/>
  <c r="CP442" i="1"/>
  <c r="CX442" i="1" s="1"/>
  <c r="H62" i="1"/>
  <c r="I92" i="1"/>
  <c r="CL333" i="1"/>
  <c r="CT333" i="1" s="1"/>
  <c r="CP713" i="1"/>
  <c r="CX713" i="1" s="1"/>
  <c r="CM363" i="1"/>
  <c r="CU363" i="1" s="1"/>
  <c r="CN413" i="1"/>
  <c r="CV413" i="1" s="1"/>
  <c r="CK323" i="1"/>
  <c r="CS323" i="1" s="1"/>
  <c r="CO513" i="1"/>
  <c r="CW513" i="1" s="1"/>
  <c r="I363" i="1"/>
  <c r="H333" i="1"/>
  <c r="CL332" i="1"/>
  <c r="CT332" i="1" s="1"/>
  <c r="CK322" i="1"/>
  <c r="CS322" i="1" s="1"/>
  <c r="CN412" i="1"/>
  <c r="CV412" i="1" s="1"/>
  <c r="CO512" i="1"/>
  <c r="CW512" i="1" s="1"/>
  <c r="CP712" i="1"/>
  <c r="CX712" i="1" s="1"/>
  <c r="CM362" i="1"/>
  <c r="CU362" i="1" s="1"/>
  <c r="H332" i="1"/>
  <c r="I362" i="1"/>
  <c r="CK317" i="1"/>
  <c r="CS317" i="1" s="1"/>
  <c r="CM357" i="1"/>
  <c r="CU357" i="1" s="1"/>
  <c r="CL327" i="1"/>
  <c r="CT327" i="1" s="1"/>
  <c r="CO507" i="1"/>
  <c r="CW507" i="1" s="1"/>
  <c r="CN407" i="1"/>
  <c r="CV407" i="1" s="1"/>
  <c r="CP707" i="1"/>
  <c r="CX707" i="1" s="1"/>
  <c r="H327" i="1"/>
  <c r="I357" i="1"/>
  <c r="CM356" i="1"/>
  <c r="CU356" i="1" s="1"/>
  <c r="CK316" i="1"/>
  <c r="CS316" i="1" s="1"/>
  <c r="CN406" i="1"/>
  <c r="CV406" i="1" s="1"/>
  <c r="CO506" i="1"/>
  <c r="CW506" i="1" s="1"/>
  <c r="CL326" i="1"/>
  <c r="CT326" i="1" s="1"/>
  <c r="CP706" i="1"/>
  <c r="CX706" i="1" s="1"/>
  <c r="H326" i="1"/>
  <c r="I356" i="1"/>
  <c r="CL320" i="1"/>
  <c r="CT320" i="1" s="1"/>
  <c r="CK310" i="1"/>
  <c r="CS310" i="1" s="1"/>
  <c r="CN400" i="1"/>
  <c r="CV400" i="1" s="1"/>
  <c r="CM350" i="1"/>
  <c r="CU350" i="1" s="1"/>
  <c r="CO500" i="1"/>
  <c r="CW500" i="1" s="1"/>
  <c r="CP700" i="1"/>
  <c r="CX700" i="1" s="1"/>
  <c r="H320" i="1"/>
  <c r="I350" i="1"/>
  <c r="CL322" i="1"/>
  <c r="CT322" i="1" s="1"/>
  <c r="CM352" i="1"/>
  <c r="CU352" i="1" s="1"/>
  <c r="CN402" i="1"/>
  <c r="CV402" i="1" s="1"/>
  <c r="CO502" i="1"/>
  <c r="CW502" i="1" s="1"/>
  <c r="CK312" i="1"/>
  <c r="CS312" i="1" s="1"/>
  <c r="CP702" i="1"/>
  <c r="CX702" i="1" s="1"/>
  <c r="H322" i="1"/>
  <c r="I352" i="1"/>
  <c r="CM247" i="1"/>
  <c r="CU247" i="1" s="1"/>
  <c r="CL217" i="1"/>
  <c r="CT217" i="1" s="1"/>
  <c r="CK207" i="1"/>
  <c r="CS207" i="1" s="1"/>
  <c r="CN297" i="1"/>
  <c r="CV297" i="1" s="1"/>
  <c r="CO397" i="1"/>
  <c r="CW397" i="1" s="1"/>
  <c r="CP597" i="1"/>
  <c r="CX597" i="1" s="1"/>
  <c r="CQ797" i="1"/>
  <c r="CY797" i="1" s="1"/>
  <c r="I247" i="1"/>
  <c r="H217" i="1"/>
  <c r="CK191" i="1"/>
  <c r="CS191" i="1" s="1"/>
  <c r="CM231" i="1"/>
  <c r="CU231" i="1" s="1"/>
  <c r="CL201" i="1"/>
  <c r="CT201" i="1" s="1"/>
  <c r="CO381" i="1"/>
  <c r="CW381" i="1" s="1"/>
  <c r="CP581" i="1"/>
  <c r="CX581" i="1" s="1"/>
  <c r="CN281" i="1"/>
  <c r="CV281" i="1" s="1"/>
  <c r="CQ781" i="1"/>
  <c r="CY781" i="1" s="1"/>
  <c r="I231" i="1"/>
  <c r="H201" i="1"/>
  <c r="CK175" i="1"/>
  <c r="CS175" i="1" s="1"/>
  <c r="CM215" i="1"/>
  <c r="CU215" i="1" s="1"/>
  <c r="CL185" i="1"/>
  <c r="CT185" i="1" s="1"/>
  <c r="CO365" i="1"/>
  <c r="CW365" i="1" s="1"/>
  <c r="CP565" i="1"/>
  <c r="CX565" i="1" s="1"/>
  <c r="CN265" i="1"/>
  <c r="CV265" i="1" s="1"/>
  <c r="CQ765" i="1"/>
  <c r="CY765" i="1" s="1"/>
  <c r="I215" i="1"/>
  <c r="H185" i="1"/>
  <c r="CK159" i="1"/>
  <c r="CS159" i="1" s="1"/>
  <c r="CL169" i="1"/>
  <c r="CT169" i="1" s="1"/>
  <c r="CM199" i="1"/>
  <c r="CU199" i="1" s="1"/>
  <c r="CO349" i="1"/>
  <c r="CW349" i="1" s="1"/>
  <c r="CP549" i="1"/>
  <c r="CX549" i="1" s="1"/>
  <c r="CN249" i="1"/>
  <c r="CV249" i="1" s="1"/>
  <c r="CQ749" i="1"/>
  <c r="CY749" i="1" s="1"/>
  <c r="I199" i="1"/>
  <c r="H169" i="1"/>
  <c r="CK143" i="1"/>
  <c r="CS143" i="1" s="1"/>
  <c r="CO333" i="1"/>
  <c r="CW333" i="1" s="1"/>
  <c r="CL153" i="1"/>
  <c r="CT153" i="1" s="1"/>
  <c r="CM183" i="1"/>
  <c r="CU183" i="1" s="1"/>
  <c r="CN233" i="1"/>
  <c r="CV233" i="1" s="1"/>
  <c r="CP533" i="1"/>
  <c r="CX533" i="1" s="1"/>
  <c r="CQ733" i="1"/>
  <c r="CY733" i="1" s="1"/>
  <c r="I183" i="1"/>
  <c r="H153" i="1"/>
  <c r="CK127" i="1"/>
  <c r="CS127" i="1" s="1"/>
  <c r="CO317" i="1"/>
  <c r="CW317" i="1" s="1"/>
  <c r="CL137" i="1"/>
  <c r="CT137" i="1" s="1"/>
  <c r="CM167" i="1"/>
  <c r="CU167" i="1" s="1"/>
  <c r="CP517" i="1"/>
  <c r="CX517" i="1" s="1"/>
  <c r="CQ717" i="1"/>
  <c r="CY717" i="1" s="1"/>
  <c r="CN217" i="1"/>
  <c r="CV217" i="1" s="1"/>
  <c r="I167" i="1"/>
  <c r="H137" i="1"/>
  <c r="CK111" i="1"/>
  <c r="CS111" i="1" s="1"/>
  <c r="CO301" i="1"/>
  <c r="CW301" i="1" s="1"/>
  <c r="CL121" i="1"/>
  <c r="CT121" i="1" s="1"/>
  <c r="CM151" i="1"/>
  <c r="CU151" i="1" s="1"/>
  <c r="CP501" i="1"/>
  <c r="CX501" i="1" s="1"/>
  <c r="CN201" i="1"/>
  <c r="CV201" i="1" s="1"/>
  <c r="CQ701" i="1"/>
  <c r="CY701" i="1" s="1"/>
  <c r="I151" i="1"/>
  <c r="H121" i="1"/>
  <c r="CK107" i="1"/>
  <c r="CS107" i="1" s="1"/>
  <c r="CO297" i="1"/>
  <c r="CW297" i="1" s="1"/>
  <c r="CL117" i="1"/>
  <c r="CT117" i="1" s="1"/>
  <c r="CM147" i="1"/>
  <c r="CU147" i="1" s="1"/>
  <c r="CP497" i="1"/>
  <c r="CX497" i="1" s="1"/>
  <c r="CN197" i="1"/>
  <c r="CV197" i="1" s="1"/>
  <c r="CQ697" i="1"/>
  <c r="CY697" i="1" s="1"/>
  <c r="I147" i="1"/>
  <c r="H117" i="1"/>
  <c r="CK103" i="1"/>
  <c r="CS103" i="1" s="1"/>
  <c r="CO293" i="1"/>
  <c r="CW293" i="1" s="1"/>
  <c r="CL113" i="1"/>
  <c r="CT113" i="1" s="1"/>
  <c r="CM143" i="1"/>
  <c r="CU143" i="1" s="1"/>
  <c r="CN193" i="1"/>
  <c r="CV193" i="1" s="1"/>
  <c r="CP493" i="1"/>
  <c r="CX493" i="1" s="1"/>
  <c r="CQ693" i="1"/>
  <c r="CY693" i="1" s="1"/>
  <c r="I143" i="1"/>
  <c r="H113" i="1"/>
  <c r="CO289" i="1"/>
  <c r="CW289" i="1" s="1"/>
  <c r="CL109" i="1"/>
  <c r="CT109" i="1" s="1"/>
  <c r="CK99" i="1"/>
  <c r="CS99" i="1" s="1"/>
  <c r="CM139" i="1"/>
  <c r="CU139" i="1" s="1"/>
  <c r="CP489" i="1"/>
  <c r="CX489" i="1" s="1"/>
  <c r="CN189" i="1"/>
  <c r="CV189" i="1" s="1"/>
  <c r="CQ689" i="1"/>
  <c r="CY689" i="1" s="1"/>
  <c r="I139" i="1"/>
  <c r="H109" i="1"/>
  <c r="CO285" i="1"/>
  <c r="CW285" i="1" s="1"/>
  <c r="CL105" i="1"/>
  <c r="CT105" i="1" s="1"/>
  <c r="CK95" i="1"/>
  <c r="CS95" i="1" s="1"/>
  <c r="CM135" i="1"/>
  <c r="CU135" i="1" s="1"/>
  <c r="CP485" i="1"/>
  <c r="CX485" i="1" s="1"/>
  <c r="CN185" i="1"/>
  <c r="CV185" i="1" s="1"/>
  <c r="CQ685" i="1"/>
  <c r="CY685" i="1" s="1"/>
  <c r="I135" i="1"/>
  <c r="H105" i="1"/>
  <c r="CO281" i="1"/>
  <c r="CW281" i="1" s="1"/>
  <c r="CL101" i="1"/>
  <c r="CT101" i="1" s="1"/>
  <c r="CM131" i="1"/>
  <c r="CU131" i="1" s="1"/>
  <c r="CK91" i="1"/>
  <c r="CS91" i="1" s="1"/>
  <c r="CP481" i="1"/>
  <c r="CX481" i="1" s="1"/>
  <c r="CN181" i="1"/>
  <c r="CV181" i="1" s="1"/>
  <c r="CQ681" i="1"/>
  <c r="CY681" i="1" s="1"/>
  <c r="I131" i="1"/>
  <c r="H101" i="1"/>
  <c r="CO277" i="1"/>
  <c r="CW277" i="1" s="1"/>
  <c r="CL97" i="1"/>
  <c r="CT97" i="1" s="1"/>
  <c r="CK87" i="1"/>
  <c r="CS87" i="1" s="1"/>
  <c r="CM127" i="1"/>
  <c r="CU127" i="1" s="1"/>
  <c r="CN177" i="1"/>
  <c r="CV177" i="1" s="1"/>
  <c r="CP477" i="1"/>
  <c r="CX477" i="1" s="1"/>
  <c r="CQ677" i="1"/>
  <c r="CY677" i="1" s="1"/>
  <c r="I127" i="1"/>
  <c r="H97" i="1"/>
  <c r="CO273" i="1"/>
  <c r="CW273" i="1" s="1"/>
  <c r="CL93" i="1"/>
  <c r="CT93" i="1" s="1"/>
  <c r="CK83" i="1"/>
  <c r="CS83" i="1" s="1"/>
  <c r="CM123" i="1"/>
  <c r="CU123" i="1" s="1"/>
  <c r="CQ673" i="1"/>
  <c r="CY673" i="1" s="1"/>
  <c r="CP473" i="1"/>
  <c r="CX473" i="1" s="1"/>
  <c r="CN173" i="1"/>
  <c r="CV173" i="1" s="1"/>
  <c r="I123" i="1"/>
  <c r="H93" i="1"/>
  <c r="CO269" i="1"/>
  <c r="CW269" i="1" s="1"/>
  <c r="CL89" i="1"/>
  <c r="CT89" i="1" s="1"/>
  <c r="CK79" i="1"/>
  <c r="CS79" i="1" s="1"/>
  <c r="CM119" i="1"/>
  <c r="CU119" i="1" s="1"/>
  <c r="CQ669" i="1"/>
  <c r="CY669" i="1" s="1"/>
  <c r="CP469" i="1"/>
  <c r="CX469" i="1" s="1"/>
  <c r="CN169" i="1"/>
  <c r="CV169" i="1" s="1"/>
  <c r="I119" i="1"/>
  <c r="H89" i="1"/>
  <c r="CO265" i="1"/>
  <c r="CW265" i="1" s="1"/>
  <c r="CL85" i="1"/>
  <c r="CT85" i="1" s="1"/>
  <c r="CP465" i="1"/>
  <c r="CX465" i="1" s="1"/>
  <c r="CM115" i="1"/>
  <c r="CU115" i="1" s="1"/>
  <c r="CQ665" i="1"/>
  <c r="CY665" i="1" s="1"/>
  <c r="CK75" i="1"/>
  <c r="CS75" i="1" s="1"/>
  <c r="CN165" i="1"/>
  <c r="CV165" i="1" s="1"/>
  <c r="I115" i="1"/>
  <c r="H85" i="1"/>
  <c r="CO261" i="1"/>
  <c r="CW261" i="1" s="1"/>
  <c r="CL81" i="1"/>
  <c r="CT81" i="1" s="1"/>
  <c r="CK71" i="1"/>
  <c r="CS71" i="1" s="1"/>
  <c r="CP461" i="1"/>
  <c r="CX461" i="1" s="1"/>
  <c r="CM111" i="1"/>
  <c r="CU111" i="1" s="1"/>
  <c r="CQ661" i="1"/>
  <c r="CY661" i="1" s="1"/>
  <c r="CN161" i="1"/>
  <c r="CV161" i="1" s="1"/>
  <c r="I111" i="1"/>
  <c r="H81" i="1"/>
  <c r="CO257" i="1"/>
  <c r="CW257" i="1" s="1"/>
  <c r="CL77" i="1"/>
  <c r="CT77" i="1" s="1"/>
  <c r="CP457" i="1"/>
  <c r="CX457" i="1" s="1"/>
  <c r="CK67" i="1"/>
  <c r="CS67" i="1" s="1"/>
  <c r="CM107" i="1"/>
  <c r="CU107" i="1" s="1"/>
  <c r="CQ657" i="1"/>
  <c r="CY657" i="1" s="1"/>
  <c r="CN157" i="1"/>
  <c r="CV157" i="1" s="1"/>
  <c r="I107" i="1"/>
  <c r="H77" i="1"/>
  <c r="CO253" i="1"/>
  <c r="CW253" i="1" s="1"/>
  <c r="CL73" i="1"/>
  <c r="CT73" i="1" s="1"/>
  <c r="CK63" i="1"/>
  <c r="CS63" i="1" s="1"/>
  <c r="CP453" i="1"/>
  <c r="CX453" i="1" s="1"/>
  <c r="CM103" i="1"/>
  <c r="CU103" i="1" s="1"/>
  <c r="CQ653" i="1"/>
  <c r="CY653" i="1" s="1"/>
  <c r="CN153" i="1"/>
  <c r="CV153" i="1" s="1"/>
  <c r="I103" i="1"/>
  <c r="H73" i="1"/>
  <c r="CM87" i="1"/>
  <c r="CU87" i="1" s="1"/>
  <c r="CO237" i="1"/>
  <c r="CW237" i="1" s="1"/>
  <c r="CL57" i="1"/>
  <c r="CT57" i="1" s="1"/>
  <c r="CP437" i="1"/>
  <c r="CX437" i="1" s="1"/>
  <c r="CQ637" i="1"/>
  <c r="CY637" i="1" s="1"/>
  <c r="CK47" i="1"/>
  <c r="CS47" i="1" s="1"/>
  <c r="CN137" i="1"/>
  <c r="CV137" i="1" s="1"/>
  <c r="I87" i="1"/>
  <c r="H57" i="1"/>
  <c r="CM71" i="1"/>
  <c r="CU71" i="1" s="1"/>
  <c r="CO221" i="1"/>
  <c r="CW221" i="1" s="1"/>
  <c r="CL41" i="1"/>
  <c r="CT41" i="1" s="1"/>
  <c r="CP421" i="1"/>
  <c r="CX421" i="1" s="1"/>
  <c r="CQ621" i="1"/>
  <c r="CY621" i="1" s="1"/>
  <c r="CK31" i="1"/>
  <c r="CS31" i="1" s="1"/>
  <c r="CN121" i="1"/>
  <c r="CV121" i="1" s="1"/>
  <c r="I71" i="1"/>
  <c r="H41" i="1"/>
  <c r="CM63" i="1"/>
  <c r="CU63" i="1" s="1"/>
  <c r="CO213" i="1"/>
  <c r="CW213" i="1" s="1"/>
  <c r="CL33" i="1"/>
  <c r="CT33" i="1" s="1"/>
  <c r="CP413" i="1"/>
  <c r="CX413" i="1" s="1"/>
  <c r="CQ613" i="1"/>
  <c r="CY613" i="1" s="1"/>
  <c r="CK23" i="1"/>
  <c r="CS23" i="1" s="1"/>
  <c r="CN113" i="1"/>
  <c r="CV113" i="1" s="1"/>
  <c r="I63" i="1"/>
  <c r="H33" i="1"/>
  <c r="CP409" i="1"/>
  <c r="CX409" i="1" s="1"/>
  <c r="CK19" i="1"/>
  <c r="CS19" i="1" s="1"/>
  <c r="CP405" i="1"/>
  <c r="CX405" i="1" s="1"/>
  <c r="CK15" i="1"/>
  <c r="CS15" i="1" s="1"/>
  <c r="CP400" i="1"/>
  <c r="CX400" i="1" s="1"/>
  <c r="CO201" i="1"/>
  <c r="CW201" i="1" s="1"/>
  <c r="CK184" i="1"/>
  <c r="CS184" i="1" s="1"/>
  <c r="CN274" i="1"/>
  <c r="CV274" i="1" s="1"/>
  <c r="CL194" i="1"/>
  <c r="CT194" i="1" s="1"/>
  <c r="CM224" i="1"/>
  <c r="CU224" i="1" s="1"/>
  <c r="CO374" i="1"/>
  <c r="CW374" i="1" s="1"/>
  <c r="CP574" i="1"/>
  <c r="CX574" i="1" s="1"/>
  <c r="CQ774" i="1"/>
  <c r="CY774" i="1" s="1"/>
  <c r="H194" i="1"/>
  <c r="I224" i="1"/>
  <c r="CK144" i="1"/>
  <c r="CS144" i="1" s="1"/>
  <c r="CN234" i="1"/>
  <c r="CV234" i="1" s="1"/>
  <c r="CL154" i="1"/>
  <c r="CT154" i="1" s="1"/>
  <c r="CM184" i="1"/>
  <c r="CU184" i="1" s="1"/>
  <c r="CP534" i="1"/>
  <c r="CX534" i="1" s="1"/>
  <c r="CO334" i="1"/>
  <c r="CW334" i="1" s="1"/>
  <c r="CQ734" i="1"/>
  <c r="CY734" i="1" s="1"/>
  <c r="H154" i="1"/>
  <c r="I184" i="1"/>
  <c r="CL308" i="1"/>
  <c r="CT308" i="1" s="1"/>
  <c r="CK298" i="1"/>
  <c r="CS298" i="1" s="1"/>
  <c r="CM338" i="1"/>
  <c r="CU338" i="1" s="1"/>
  <c r="CN388" i="1"/>
  <c r="CV388" i="1" s="1"/>
  <c r="CO488" i="1"/>
  <c r="CW488" i="1" s="1"/>
  <c r="CP688" i="1"/>
  <c r="CX688" i="1" s="1"/>
  <c r="H308" i="1"/>
  <c r="I338" i="1"/>
  <c r="CL300" i="1"/>
  <c r="CT300" i="1" s="1"/>
  <c r="CK290" i="1"/>
  <c r="CS290" i="1" s="1"/>
  <c r="CN380" i="1"/>
  <c r="CV380" i="1" s="1"/>
  <c r="CO480" i="1"/>
  <c r="CW480" i="1" s="1"/>
  <c r="CM330" i="1"/>
  <c r="CU330" i="1" s="1"/>
  <c r="CP680" i="1"/>
  <c r="CX680" i="1" s="1"/>
  <c r="H300" i="1"/>
  <c r="I330" i="1"/>
  <c r="CL292" i="1"/>
  <c r="CT292" i="1" s="1"/>
  <c r="CK282" i="1"/>
  <c r="CS282" i="1" s="1"/>
  <c r="CM322" i="1"/>
  <c r="CU322" i="1" s="1"/>
  <c r="CN372" i="1"/>
  <c r="CV372" i="1" s="1"/>
  <c r="CO472" i="1"/>
  <c r="CW472" i="1" s="1"/>
  <c r="CP672" i="1"/>
  <c r="CX672" i="1" s="1"/>
  <c r="H292" i="1"/>
  <c r="I322" i="1"/>
  <c r="CL284" i="1"/>
  <c r="CT284" i="1" s="1"/>
  <c r="CK274" i="1"/>
  <c r="CS274" i="1" s="1"/>
  <c r="CM314" i="1"/>
  <c r="CU314" i="1" s="1"/>
  <c r="CN364" i="1"/>
  <c r="CV364" i="1" s="1"/>
  <c r="CP664" i="1"/>
  <c r="CX664" i="1" s="1"/>
  <c r="CO464" i="1"/>
  <c r="CW464" i="1" s="1"/>
  <c r="H284" i="1"/>
  <c r="I314" i="1"/>
  <c r="CL276" i="1"/>
  <c r="CT276" i="1" s="1"/>
  <c r="CK266" i="1"/>
  <c r="CS266" i="1" s="1"/>
  <c r="CM306" i="1"/>
  <c r="CU306" i="1" s="1"/>
  <c r="CN356" i="1"/>
  <c r="CV356" i="1" s="1"/>
  <c r="CP656" i="1"/>
  <c r="CX656" i="1" s="1"/>
  <c r="CO456" i="1"/>
  <c r="CW456" i="1" s="1"/>
  <c r="H276" i="1"/>
  <c r="I306" i="1"/>
  <c r="CL268" i="1"/>
  <c r="CT268" i="1" s="1"/>
  <c r="CK258" i="1"/>
  <c r="CS258" i="1" s="1"/>
  <c r="CM298" i="1"/>
  <c r="CU298" i="1" s="1"/>
  <c r="CN348" i="1"/>
  <c r="CV348" i="1" s="1"/>
  <c r="CP648" i="1"/>
  <c r="CX648" i="1" s="1"/>
  <c r="CO448" i="1"/>
  <c r="CW448" i="1" s="1"/>
  <c r="H268" i="1"/>
  <c r="I298" i="1"/>
  <c r="CL260" i="1"/>
  <c r="CT260" i="1" s="1"/>
  <c r="CK250" i="1"/>
  <c r="CS250" i="1" s="1"/>
  <c r="CN340" i="1"/>
  <c r="CV340" i="1" s="1"/>
  <c r="CM290" i="1"/>
  <c r="CU290" i="1" s="1"/>
  <c r="CP640" i="1"/>
  <c r="CX640" i="1" s="1"/>
  <c r="CO440" i="1"/>
  <c r="CW440" i="1" s="1"/>
  <c r="H260" i="1"/>
  <c r="I290" i="1"/>
  <c r="CL252" i="1"/>
  <c r="CT252" i="1" s="1"/>
  <c r="CK242" i="1"/>
  <c r="CS242" i="1" s="1"/>
  <c r="CM282" i="1"/>
  <c r="CU282" i="1" s="1"/>
  <c r="CP632" i="1"/>
  <c r="CX632" i="1" s="1"/>
  <c r="CN332" i="1"/>
  <c r="CV332" i="1" s="1"/>
  <c r="CO432" i="1"/>
  <c r="CW432" i="1" s="1"/>
  <c r="H252" i="1"/>
  <c r="I282" i="1"/>
  <c r="CL244" i="1"/>
  <c r="CT244" i="1" s="1"/>
  <c r="CK234" i="1"/>
  <c r="CS234" i="1" s="1"/>
  <c r="CM274" i="1"/>
  <c r="CU274" i="1" s="1"/>
  <c r="CN324" i="1"/>
  <c r="CV324" i="1" s="1"/>
  <c r="CP624" i="1"/>
  <c r="CX624" i="1" s="1"/>
  <c r="CO424" i="1"/>
  <c r="CW424" i="1" s="1"/>
  <c r="H244" i="1"/>
  <c r="I274" i="1"/>
  <c r="CL236" i="1"/>
  <c r="CT236" i="1" s="1"/>
  <c r="CK226" i="1"/>
  <c r="CS226" i="1" s="1"/>
  <c r="CM266" i="1"/>
  <c r="CU266" i="1" s="1"/>
  <c r="CP616" i="1"/>
  <c r="CX616" i="1" s="1"/>
  <c r="CN316" i="1"/>
  <c r="CV316" i="1" s="1"/>
  <c r="CO416" i="1"/>
  <c r="CW416" i="1" s="1"/>
  <c r="H236" i="1"/>
  <c r="I266" i="1"/>
  <c r="CL228" i="1"/>
  <c r="CT228" i="1" s="1"/>
  <c r="CK218" i="1"/>
  <c r="CS218" i="1" s="1"/>
  <c r="CM258" i="1"/>
  <c r="CU258" i="1" s="1"/>
  <c r="CN308" i="1"/>
  <c r="CV308" i="1" s="1"/>
  <c r="CP608" i="1"/>
  <c r="CX608" i="1" s="1"/>
  <c r="CO408" i="1"/>
  <c r="CW408" i="1" s="1"/>
  <c r="H228" i="1"/>
  <c r="I258" i="1"/>
  <c r="CL220" i="1"/>
  <c r="CT220" i="1" s="1"/>
  <c r="CK210" i="1"/>
  <c r="CS210" i="1" s="1"/>
  <c r="CM250" i="1"/>
  <c r="CU250" i="1" s="1"/>
  <c r="CP600" i="1"/>
  <c r="CX600" i="1" s="1"/>
  <c r="CN300" i="1"/>
  <c r="CV300" i="1" s="1"/>
  <c r="CQ800" i="1"/>
  <c r="CY800" i="1" s="1"/>
  <c r="CO400" i="1"/>
  <c r="CW400" i="1" s="1"/>
  <c r="H220" i="1"/>
  <c r="I250" i="1"/>
  <c r="CK194" i="1"/>
  <c r="CS194" i="1" s="1"/>
  <c r="CL204" i="1"/>
  <c r="CT204" i="1" s="1"/>
  <c r="CM234" i="1"/>
  <c r="CU234" i="1" s="1"/>
  <c r="CP584" i="1"/>
  <c r="CX584" i="1" s="1"/>
  <c r="CN284" i="1"/>
  <c r="CV284" i="1" s="1"/>
  <c r="CO384" i="1"/>
  <c r="CW384" i="1" s="1"/>
  <c r="CQ784" i="1"/>
  <c r="CY784" i="1" s="1"/>
  <c r="H204" i="1"/>
  <c r="I234" i="1"/>
  <c r="CK178" i="1"/>
  <c r="CS178" i="1" s="1"/>
  <c r="CL188" i="1"/>
  <c r="CT188" i="1" s="1"/>
  <c r="CM218" i="1"/>
  <c r="CU218" i="1" s="1"/>
  <c r="CP568" i="1"/>
  <c r="CX568" i="1" s="1"/>
  <c r="CN268" i="1"/>
  <c r="CV268" i="1" s="1"/>
  <c r="CO368" i="1"/>
  <c r="CW368" i="1" s="1"/>
  <c r="CQ768" i="1"/>
  <c r="CY768" i="1" s="1"/>
  <c r="H188" i="1"/>
  <c r="I218" i="1"/>
  <c r="CK162" i="1"/>
  <c r="CS162" i="1" s="1"/>
  <c r="CL172" i="1"/>
  <c r="CT172" i="1" s="1"/>
  <c r="CM202" i="1"/>
  <c r="CU202" i="1" s="1"/>
  <c r="CP552" i="1"/>
  <c r="CX552" i="1" s="1"/>
  <c r="CN252" i="1"/>
  <c r="CV252" i="1" s="1"/>
  <c r="CO352" i="1"/>
  <c r="CW352" i="1" s="1"/>
  <c r="CQ752" i="1"/>
  <c r="CY752" i="1" s="1"/>
  <c r="H172" i="1"/>
  <c r="I202" i="1"/>
  <c r="CK146" i="1"/>
  <c r="CS146" i="1" s="1"/>
  <c r="CL156" i="1"/>
  <c r="CT156" i="1" s="1"/>
  <c r="CM186" i="1"/>
  <c r="CU186" i="1" s="1"/>
  <c r="CP536" i="1"/>
  <c r="CX536" i="1" s="1"/>
  <c r="CN236" i="1"/>
  <c r="CV236" i="1" s="1"/>
  <c r="CO336" i="1"/>
  <c r="CW336" i="1" s="1"/>
  <c r="CQ736" i="1"/>
  <c r="CY736" i="1" s="1"/>
  <c r="H156" i="1"/>
  <c r="I186" i="1"/>
  <c r="CK130" i="1"/>
  <c r="CS130" i="1" s="1"/>
  <c r="CL140" i="1"/>
  <c r="CT140" i="1" s="1"/>
  <c r="CM170" i="1"/>
  <c r="CU170" i="1" s="1"/>
  <c r="CO320" i="1"/>
  <c r="CW320" i="1" s="1"/>
  <c r="CP520" i="1"/>
  <c r="CX520" i="1" s="1"/>
  <c r="CN220" i="1"/>
  <c r="CV220" i="1" s="1"/>
  <c r="CQ720" i="1"/>
  <c r="CY720" i="1" s="1"/>
  <c r="H140" i="1"/>
  <c r="I170" i="1"/>
  <c r="CK114" i="1"/>
  <c r="CS114" i="1" s="1"/>
  <c r="CL124" i="1"/>
  <c r="CT124" i="1" s="1"/>
  <c r="CM154" i="1"/>
  <c r="CU154" i="1" s="1"/>
  <c r="CN204" i="1"/>
  <c r="CV204" i="1" s="1"/>
  <c r="CO304" i="1"/>
  <c r="CW304" i="1" s="1"/>
  <c r="CP504" i="1"/>
  <c r="CX504" i="1" s="1"/>
  <c r="CQ704" i="1"/>
  <c r="CY704" i="1" s="1"/>
  <c r="H124" i="1"/>
  <c r="I154" i="1"/>
  <c r="CM98" i="1"/>
  <c r="CU98" i="1" s="1"/>
  <c r="CL68" i="1"/>
  <c r="CT68" i="1" s="1"/>
  <c r="CK58" i="1"/>
  <c r="CS58" i="1" s="1"/>
  <c r="CN148" i="1"/>
  <c r="CV148" i="1" s="1"/>
  <c r="CO248" i="1"/>
  <c r="CW248" i="1" s="1"/>
  <c r="CP448" i="1"/>
  <c r="CX448" i="1" s="1"/>
  <c r="CQ648" i="1"/>
  <c r="CY648" i="1" s="1"/>
  <c r="H68" i="1"/>
  <c r="I98" i="1"/>
  <c r="CK42" i="1"/>
  <c r="CS42" i="1" s="1"/>
  <c r="CM82" i="1"/>
  <c r="CU82" i="1" s="1"/>
  <c r="CL52" i="1"/>
  <c r="CT52" i="1" s="1"/>
  <c r="CN132" i="1"/>
  <c r="CV132" i="1" s="1"/>
  <c r="CO232" i="1"/>
  <c r="CW232" i="1" s="1"/>
  <c r="CP432" i="1"/>
  <c r="CX432" i="1" s="1"/>
  <c r="CQ632" i="1"/>
  <c r="CY632" i="1" s="1"/>
  <c r="H52" i="1"/>
  <c r="I82" i="1"/>
  <c r="CP408" i="1"/>
  <c r="CX408" i="1" s="1"/>
  <c r="CM58" i="1"/>
  <c r="CU58" i="1" s="1"/>
  <c r="CP404" i="1"/>
  <c r="CX404" i="1" s="1"/>
  <c r="CM54" i="1"/>
  <c r="CU54" i="1" s="1"/>
  <c r="CK180" i="1"/>
  <c r="CS180" i="1" s="1"/>
  <c r="CN270" i="1"/>
  <c r="CV270" i="1" s="1"/>
  <c r="CL190" i="1"/>
  <c r="CT190" i="1" s="1"/>
  <c r="CM220" i="1"/>
  <c r="CU220" i="1" s="1"/>
  <c r="CO370" i="1"/>
  <c r="CW370" i="1" s="1"/>
  <c r="CP570" i="1"/>
  <c r="CX570" i="1" s="1"/>
  <c r="CQ770" i="1"/>
  <c r="CY770" i="1" s="1"/>
  <c r="H190" i="1"/>
  <c r="I220" i="1"/>
  <c r="CK140" i="1"/>
  <c r="CS140" i="1" s="1"/>
  <c r="CN230" i="1"/>
  <c r="CV230" i="1" s="1"/>
  <c r="CL150" i="1"/>
  <c r="CT150" i="1" s="1"/>
  <c r="CM180" i="1"/>
  <c r="CU180" i="1" s="1"/>
  <c r="CQ730" i="1"/>
  <c r="CY730" i="1" s="1"/>
  <c r="CP530" i="1"/>
  <c r="CX530" i="1" s="1"/>
  <c r="CO330" i="1"/>
  <c r="CW330" i="1" s="1"/>
  <c r="H150" i="1"/>
  <c r="I180" i="1"/>
  <c r="CK36" i="1"/>
  <c r="CS36" i="1" s="1"/>
  <c r="CL46" i="1"/>
  <c r="CT46" i="1" s="1"/>
  <c r="CO226" i="1"/>
  <c r="CW226" i="1" s="1"/>
  <c r="CM76" i="1"/>
  <c r="CU76" i="1" s="1"/>
  <c r="CN126" i="1"/>
  <c r="CV126" i="1" s="1"/>
  <c r="CQ626" i="1"/>
  <c r="CY626" i="1" s="1"/>
  <c r="CP426" i="1"/>
  <c r="CX426" i="1" s="1"/>
  <c r="H46" i="1"/>
  <c r="I76" i="1"/>
  <c r="CP406" i="1"/>
  <c r="CX406" i="1" s="1"/>
  <c r="CO206" i="1"/>
  <c r="CW206" i="1" s="1"/>
  <c r="CK301" i="1"/>
  <c r="CS301" i="1" s="1"/>
  <c r="CN391" i="1"/>
  <c r="CV391" i="1" s="1"/>
  <c r="CL311" i="1"/>
  <c r="CT311" i="1" s="1"/>
  <c r="CM341" i="1"/>
  <c r="CU341" i="1" s="1"/>
  <c r="CO491" i="1"/>
  <c r="CW491" i="1" s="1"/>
  <c r="CP691" i="1"/>
  <c r="CX691" i="1" s="1"/>
  <c r="H311" i="1"/>
  <c r="I341" i="1"/>
  <c r="CK293" i="1"/>
  <c r="CS293" i="1" s="1"/>
  <c r="CN383" i="1"/>
  <c r="CV383" i="1" s="1"/>
  <c r="CL303" i="1"/>
  <c r="CT303" i="1" s="1"/>
  <c r="CM333" i="1"/>
  <c r="CU333" i="1" s="1"/>
  <c r="CO483" i="1"/>
  <c r="CW483" i="1" s="1"/>
  <c r="CP683" i="1"/>
  <c r="CX683" i="1" s="1"/>
  <c r="H303" i="1"/>
  <c r="I333" i="1"/>
  <c r="CK285" i="1"/>
  <c r="CS285" i="1" s="1"/>
  <c r="CM325" i="1"/>
  <c r="CU325" i="1" s="1"/>
  <c r="CN375" i="1"/>
  <c r="CV375" i="1" s="1"/>
  <c r="CL295" i="1"/>
  <c r="CT295" i="1" s="1"/>
  <c r="CO475" i="1"/>
  <c r="CW475" i="1" s="1"/>
  <c r="CP675" i="1"/>
  <c r="CX675" i="1" s="1"/>
  <c r="H295" i="1"/>
  <c r="I325" i="1"/>
  <c r="CK277" i="1"/>
  <c r="CS277" i="1" s="1"/>
  <c r="CM317" i="1"/>
  <c r="CU317" i="1" s="1"/>
  <c r="CN367" i="1"/>
  <c r="CV367" i="1" s="1"/>
  <c r="CL287" i="1"/>
  <c r="CT287" i="1" s="1"/>
  <c r="CO467" i="1"/>
  <c r="CW467" i="1" s="1"/>
  <c r="CP667" i="1"/>
  <c r="CX667" i="1" s="1"/>
  <c r="H287" i="1"/>
  <c r="I317" i="1"/>
  <c r="CK269" i="1"/>
  <c r="CS269" i="1" s="1"/>
  <c r="CM309" i="1"/>
  <c r="CU309" i="1" s="1"/>
  <c r="CN359" i="1"/>
  <c r="CV359" i="1" s="1"/>
  <c r="CO459" i="1"/>
  <c r="CW459" i="1" s="1"/>
  <c r="CL279" i="1"/>
  <c r="CT279" i="1" s="1"/>
  <c r="CP659" i="1"/>
  <c r="CX659" i="1" s="1"/>
  <c r="H279" i="1"/>
  <c r="I309" i="1"/>
  <c r="CK261" i="1"/>
  <c r="CS261" i="1" s="1"/>
  <c r="CM301" i="1"/>
  <c r="CU301" i="1" s="1"/>
  <c r="CN351" i="1"/>
  <c r="CV351" i="1" s="1"/>
  <c r="CO451" i="1"/>
  <c r="CW451" i="1" s="1"/>
  <c r="CL271" i="1"/>
  <c r="CT271" i="1" s="1"/>
  <c r="CP651" i="1"/>
  <c r="CX651" i="1" s="1"/>
  <c r="H271" i="1"/>
  <c r="I301" i="1"/>
  <c r="CK253" i="1"/>
  <c r="CS253" i="1" s="1"/>
  <c r="CM293" i="1"/>
  <c r="CU293" i="1" s="1"/>
  <c r="CO443" i="1"/>
  <c r="CW443" i="1" s="1"/>
  <c r="CL263" i="1"/>
  <c r="CT263" i="1" s="1"/>
  <c r="CN343" i="1"/>
  <c r="CV343" i="1" s="1"/>
  <c r="CP643" i="1"/>
  <c r="CX643" i="1" s="1"/>
  <c r="H263" i="1"/>
  <c r="I293" i="1"/>
  <c r="CK245" i="1"/>
  <c r="CS245" i="1" s="1"/>
  <c r="CM285" i="1"/>
  <c r="CU285" i="1" s="1"/>
  <c r="CO435" i="1"/>
  <c r="CW435" i="1" s="1"/>
  <c r="CL255" i="1"/>
  <c r="CT255" i="1" s="1"/>
  <c r="CN335" i="1"/>
  <c r="CV335" i="1" s="1"/>
  <c r="CP635" i="1"/>
  <c r="CX635" i="1" s="1"/>
  <c r="H255" i="1"/>
  <c r="I285" i="1"/>
  <c r="CK237" i="1"/>
  <c r="CS237" i="1" s="1"/>
  <c r="CM277" i="1"/>
  <c r="CU277" i="1" s="1"/>
  <c r="CO427" i="1"/>
  <c r="CW427" i="1" s="1"/>
  <c r="CL247" i="1"/>
  <c r="CT247" i="1" s="1"/>
  <c r="CN327" i="1"/>
  <c r="CV327" i="1" s="1"/>
  <c r="CP627" i="1"/>
  <c r="CX627" i="1" s="1"/>
  <c r="H247" i="1"/>
  <c r="I277" i="1"/>
  <c r="CK229" i="1"/>
  <c r="CS229" i="1" s="1"/>
  <c r="CN319" i="1"/>
  <c r="CV319" i="1" s="1"/>
  <c r="CM269" i="1"/>
  <c r="CU269" i="1" s="1"/>
  <c r="CO419" i="1"/>
  <c r="CW419" i="1" s="1"/>
  <c r="CL239" i="1"/>
  <c r="CT239" i="1" s="1"/>
  <c r="CP619" i="1"/>
  <c r="CX619" i="1" s="1"/>
  <c r="H239" i="1"/>
  <c r="I269" i="1"/>
  <c r="CK221" i="1"/>
  <c r="CS221" i="1" s="1"/>
  <c r="CN311" i="1"/>
  <c r="CV311" i="1" s="1"/>
  <c r="CM261" i="1"/>
  <c r="CU261" i="1" s="1"/>
  <c r="CO411" i="1"/>
  <c r="CW411" i="1" s="1"/>
  <c r="CL231" i="1"/>
  <c r="CT231" i="1" s="1"/>
  <c r="CP611" i="1"/>
  <c r="CX611" i="1" s="1"/>
  <c r="H231" i="1"/>
  <c r="I261" i="1"/>
  <c r="CK213" i="1"/>
  <c r="CS213" i="1" s="1"/>
  <c r="CN303" i="1"/>
  <c r="CV303" i="1" s="1"/>
  <c r="CM253" i="1"/>
  <c r="CU253" i="1" s="1"/>
  <c r="CO403" i="1"/>
  <c r="CW403" i="1" s="1"/>
  <c r="CL223" i="1"/>
  <c r="CT223" i="1" s="1"/>
  <c r="CP603" i="1"/>
  <c r="CX603" i="1" s="1"/>
  <c r="H223" i="1"/>
  <c r="I253" i="1"/>
  <c r="CK197" i="1"/>
  <c r="CS197" i="1" s="1"/>
  <c r="CN287" i="1"/>
  <c r="CV287" i="1" s="1"/>
  <c r="CM237" i="1"/>
  <c r="CU237" i="1" s="1"/>
  <c r="CL207" i="1"/>
  <c r="CT207" i="1" s="1"/>
  <c r="CO387" i="1"/>
  <c r="CW387" i="1" s="1"/>
  <c r="CP587" i="1"/>
  <c r="CX587" i="1" s="1"/>
  <c r="CQ787" i="1"/>
  <c r="CY787" i="1" s="1"/>
  <c r="H207" i="1"/>
  <c r="I237" i="1"/>
  <c r="CK181" i="1"/>
  <c r="CS181" i="1" s="1"/>
  <c r="CL191" i="1"/>
  <c r="CT191" i="1" s="1"/>
  <c r="CN271" i="1"/>
  <c r="CV271" i="1" s="1"/>
  <c r="CM221" i="1"/>
  <c r="CU221" i="1" s="1"/>
  <c r="CO371" i="1"/>
  <c r="CW371" i="1" s="1"/>
  <c r="CP571" i="1"/>
  <c r="CX571" i="1" s="1"/>
  <c r="CQ771" i="1"/>
  <c r="CY771" i="1" s="1"/>
  <c r="H191" i="1"/>
  <c r="I221" i="1"/>
  <c r="CK165" i="1"/>
  <c r="CS165" i="1" s="1"/>
  <c r="CL175" i="1"/>
  <c r="CT175" i="1" s="1"/>
  <c r="CN255" i="1"/>
  <c r="CV255" i="1" s="1"/>
  <c r="CO355" i="1"/>
  <c r="CW355" i="1" s="1"/>
  <c r="CM205" i="1"/>
  <c r="CU205" i="1" s="1"/>
  <c r="CP555" i="1"/>
  <c r="CX555" i="1" s="1"/>
  <c r="CQ755" i="1"/>
  <c r="CY755" i="1" s="1"/>
  <c r="H175" i="1"/>
  <c r="I205" i="1"/>
  <c r="CK149" i="1"/>
  <c r="CS149" i="1" s="1"/>
  <c r="CL159" i="1"/>
  <c r="CT159" i="1" s="1"/>
  <c r="CN239" i="1"/>
  <c r="CV239" i="1" s="1"/>
  <c r="CO339" i="1"/>
  <c r="CW339" i="1" s="1"/>
  <c r="CM189" i="1"/>
  <c r="CU189" i="1" s="1"/>
  <c r="CP539" i="1"/>
  <c r="CX539" i="1" s="1"/>
  <c r="CQ739" i="1"/>
  <c r="CY739" i="1" s="1"/>
  <c r="H159" i="1"/>
  <c r="I189" i="1"/>
  <c r="CK133" i="1"/>
  <c r="CS133" i="1" s="1"/>
  <c r="CL143" i="1"/>
  <c r="CT143" i="1" s="1"/>
  <c r="CN223" i="1"/>
  <c r="CV223" i="1" s="1"/>
  <c r="CO323" i="1"/>
  <c r="CW323" i="1" s="1"/>
  <c r="CM173" i="1"/>
  <c r="CU173" i="1" s="1"/>
  <c r="CP523" i="1"/>
  <c r="CX523" i="1" s="1"/>
  <c r="CQ723" i="1"/>
  <c r="CY723" i="1" s="1"/>
  <c r="H143" i="1"/>
  <c r="I173" i="1"/>
  <c r="CK117" i="1"/>
  <c r="CS117" i="1" s="1"/>
  <c r="CL127" i="1"/>
  <c r="CT127" i="1" s="1"/>
  <c r="CN207" i="1"/>
  <c r="CV207" i="1" s="1"/>
  <c r="CO307" i="1"/>
  <c r="CW307" i="1" s="1"/>
  <c r="CM157" i="1"/>
  <c r="CU157" i="1" s="1"/>
  <c r="CP507" i="1"/>
  <c r="CX507" i="1" s="1"/>
  <c r="CQ707" i="1"/>
  <c r="CY707" i="1" s="1"/>
  <c r="H127" i="1"/>
  <c r="I157" i="1"/>
  <c r="CK57" i="1"/>
  <c r="CS57" i="1" s="1"/>
  <c r="CM97" i="1"/>
  <c r="CU97" i="1" s="1"/>
  <c r="CP447" i="1"/>
  <c r="CX447" i="1" s="1"/>
  <c r="CO247" i="1"/>
  <c r="CW247" i="1" s="1"/>
  <c r="CL67" i="1"/>
  <c r="CT67" i="1" s="1"/>
  <c r="CN147" i="1"/>
  <c r="CV147" i="1" s="1"/>
  <c r="CQ647" i="1"/>
  <c r="CY647" i="1" s="1"/>
  <c r="H67" i="1"/>
  <c r="I97" i="1"/>
  <c r="CK41" i="1"/>
  <c r="CS41" i="1" s="1"/>
  <c r="CM81" i="1"/>
  <c r="CU81" i="1" s="1"/>
  <c r="CP431" i="1"/>
  <c r="CX431" i="1" s="1"/>
  <c r="CO231" i="1"/>
  <c r="CW231" i="1" s="1"/>
  <c r="CL51" i="1"/>
  <c r="CT51" i="1" s="1"/>
  <c r="CN131" i="1"/>
  <c r="CV131" i="1" s="1"/>
  <c r="CQ631" i="1"/>
  <c r="CY631" i="1" s="1"/>
  <c r="H51" i="1"/>
  <c r="I81" i="1"/>
  <c r="CK29" i="1"/>
  <c r="CS29" i="1" s="1"/>
  <c r="CO219" i="1"/>
  <c r="CW219" i="1" s="1"/>
  <c r="CP419" i="1"/>
  <c r="CX419" i="1" s="1"/>
  <c r="CN119" i="1"/>
  <c r="CV119" i="1" s="1"/>
  <c r="CM69" i="1"/>
  <c r="CU69" i="1" s="1"/>
  <c r="CL39" i="1"/>
  <c r="CT39" i="1" s="1"/>
  <c r="CQ619" i="1"/>
  <c r="CY619" i="1" s="1"/>
  <c r="H39" i="1"/>
  <c r="I69" i="1"/>
  <c r="CK21" i="1"/>
  <c r="CS21" i="1" s="1"/>
  <c r="CO211" i="1"/>
  <c r="CW211" i="1" s="1"/>
  <c r="CP411" i="1"/>
  <c r="CX411" i="1" s="1"/>
  <c r="CM61" i="1"/>
  <c r="CU61" i="1" s="1"/>
  <c r="CN111" i="1"/>
  <c r="CV111" i="1" s="1"/>
  <c r="CL31" i="1"/>
  <c r="CT31" i="1" s="1"/>
  <c r="CQ611" i="1"/>
  <c r="CY611" i="1" s="1"/>
  <c r="I61" i="1"/>
  <c r="CN107" i="1"/>
  <c r="CV107" i="1" s="1"/>
  <c r="CM57" i="1"/>
  <c r="CU57" i="1" s="1"/>
  <c r="CM53" i="1"/>
  <c r="CU53" i="1" s="1"/>
  <c r="CK13" i="1"/>
  <c r="CS13" i="1" s="1"/>
  <c r="CN298" i="1"/>
  <c r="CV298" i="1" s="1"/>
  <c r="CM248" i="1"/>
  <c r="CU248" i="1" s="1"/>
  <c r="CL218" i="1"/>
  <c r="CT218" i="1" s="1"/>
  <c r="CO398" i="1"/>
  <c r="CW398" i="1" s="1"/>
  <c r="CP598" i="1"/>
  <c r="CX598" i="1" s="1"/>
  <c r="CK208" i="1"/>
  <c r="CS208" i="1" s="1"/>
  <c r="CQ798" i="1"/>
  <c r="CY798" i="1" s="1"/>
  <c r="H218" i="1"/>
  <c r="I248" i="1"/>
  <c r="CK128" i="1"/>
  <c r="CS128" i="1" s="1"/>
  <c r="CN218" i="1"/>
  <c r="CV218" i="1" s="1"/>
  <c r="CL138" i="1"/>
  <c r="CT138" i="1" s="1"/>
  <c r="CO318" i="1"/>
  <c r="CW318" i="1" s="1"/>
  <c r="CM168" i="1"/>
  <c r="CU168" i="1" s="1"/>
  <c r="CQ718" i="1"/>
  <c r="CY718" i="1" s="1"/>
  <c r="CP518" i="1"/>
  <c r="CX518" i="1" s="1"/>
  <c r="H138" i="1"/>
  <c r="I168" i="1"/>
  <c r="CK108" i="1"/>
  <c r="CS108" i="1" s="1"/>
  <c r="CL118" i="1"/>
  <c r="CT118" i="1" s="1"/>
  <c r="CO298" i="1"/>
  <c r="CW298" i="1" s="1"/>
  <c r="CM148" i="1"/>
  <c r="CU148" i="1" s="1"/>
  <c r="CN198" i="1"/>
  <c r="CV198" i="1" s="1"/>
  <c r="CQ698" i="1"/>
  <c r="CY698" i="1" s="1"/>
  <c r="CP498" i="1"/>
  <c r="CX498" i="1" s="1"/>
  <c r="H118" i="1"/>
  <c r="I148" i="1"/>
  <c r="CL94" i="1"/>
  <c r="CT94" i="1" s="1"/>
  <c r="CK84" i="1"/>
  <c r="CS84" i="1" s="1"/>
  <c r="CO274" i="1"/>
  <c r="CW274" i="1" s="1"/>
  <c r="CM124" i="1"/>
  <c r="CU124" i="1" s="1"/>
  <c r="CN174" i="1"/>
  <c r="CV174" i="1" s="1"/>
  <c r="CQ674" i="1"/>
  <c r="CY674" i="1" s="1"/>
  <c r="CP474" i="1"/>
  <c r="CX474" i="1" s="1"/>
  <c r="H94" i="1"/>
  <c r="I124" i="1"/>
  <c r="CL78" i="1"/>
  <c r="CT78" i="1" s="1"/>
  <c r="CK68" i="1"/>
  <c r="CS68" i="1" s="1"/>
  <c r="CO258" i="1"/>
  <c r="CW258" i="1" s="1"/>
  <c r="CM108" i="1"/>
  <c r="CU108" i="1" s="1"/>
  <c r="CN158" i="1"/>
  <c r="CV158" i="1" s="1"/>
  <c r="CQ658" i="1"/>
  <c r="CY658" i="1" s="1"/>
  <c r="CP458" i="1"/>
  <c r="CX458" i="1" s="1"/>
  <c r="H78" i="1"/>
  <c r="I108" i="1"/>
  <c r="CP402" i="1"/>
  <c r="CX402" i="1" s="1"/>
  <c r="CK319" i="1"/>
  <c r="CS319" i="1" s="1"/>
  <c r="CL329" i="1"/>
  <c r="CT329" i="1" s="1"/>
  <c r="CP709" i="1"/>
  <c r="CX709" i="1" s="1"/>
  <c r="CN409" i="1"/>
  <c r="CV409" i="1" s="1"/>
  <c r="CM359" i="1"/>
  <c r="CU359" i="1" s="1"/>
  <c r="CO509" i="1"/>
  <c r="CW509" i="1" s="1"/>
  <c r="I359" i="1"/>
  <c r="H329" i="1"/>
  <c r="CL328" i="1"/>
  <c r="CT328" i="1" s="1"/>
  <c r="CK318" i="1"/>
  <c r="CS318" i="1" s="1"/>
  <c r="CN408" i="1"/>
  <c r="CV408" i="1" s="1"/>
  <c r="CM358" i="1"/>
  <c r="CU358" i="1" s="1"/>
  <c r="CO508" i="1"/>
  <c r="CW508" i="1" s="1"/>
  <c r="CP708" i="1"/>
  <c r="CX708" i="1" s="1"/>
  <c r="H328" i="1"/>
  <c r="I358" i="1"/>
  <c r="CM368" i="1"/>
  <c r="CU368" i="1" s="1"/>
  <c r="CK328" i="1"/>
  <c r="CS328" i="1" s="1"/>
  <c r="CN418" i="1"/>
  <c r="CV418" i="1" s="1"/>
  <c r="CO518" i="1"/>
  <c r="CW518" i="1" s="1"/>
  <c r="CL338" i="1"/>
  <c r="CT338" i="1" s="1"/>
  <c r="CP718" i="1"/>
  <c r="CX718" i="1" s="1"/>
  <c r="H338" i="1"/>
  <c r="I368" i="1"/>
  <c r="CL321" i="1"/>
  <c r="CT321" i="1" s="1"/>
  <c r="CK311" i="1"/>
  <c r="CS311" i="1" s="1"/>
  <c r="CP701" i="1"/>
  <c r="CX701" i="1" s="1"/>
  <c r="CN401" i="1"/>
  <c r="CV401" i="1" s="1"/>
  <c r="CM351" i="1"/>
  <c r="CU351" i="1" s="1"/>
  <c r="CO501" i="1"/>
  <c r="CW501" i="1" s="1"/>
  <c r="I351" i="1"/>
  <c r="H321" i="1"/>
  <c r="CL316" i="1"/>
  <c r="CT316" i="1" s="1"/>
  <c r="CK306" i="1"/>
  <c r="CS306" i="1" s="1"/>
  <c r="CN396" i="1"/>
  <c r="CV396" i="1" s="1"/>
  <c r="CM346" i="1"/>
  <c r="CU346" i="1" s="1"/>
  <c r="CO496" i="1"/>
  <c r="CW496" i="1" s="1"/>
  <c r="CP696" i="1"/>
  <c r="CX696" i="1" s="1"/>
  <c r="H316" i="1"/>
  <c r="I346" i="1"/>
  <c r="CK308" i="1"/>
  <c r="CS308" i="1" s="1"/>
  <c r="CM348" i="1"/>
  <c r="CU348" i="1" s="1"/>
  <c r="CL318" i="1"/>
  <c r="CT318" i="1" s="1"/>
  <c r="CO498" i="1"/>
  <c r="CW498" i="1" s="1"/>
  <c r="CN398" i="1"/>
  <c r="CV398" i="1" s="1"/>
  <c r="CP698" i="1"/>
  <c r="CX698" i="1" s="1"/>
  <c r="H318" i="1"/>
  <c r="I348" i="1"/>
  <c r="CM343" i="1"/>
  <c r="CU343" i="1" s="1"/>
  <c r="CL313" i="1"/>
  <c r="CT313" i="1" s="1"/>
  <c r="CK303" i="1"/>
  <c r="CS303" i="1" s="1"/>
  <c r="CN393" i="1"/>
  <c r="CV393" i="1" s="1"/>
  <c r="CP693" i="1"/>
  <c r="CX693" i="1" s="1"/>
  <c r="CO493" i="1"/>
  <c r="CW493" i="1" s="1"/>
  <c r="I343" i="1"/>
  <c r="H313" i="1"/>
  <c r="CM335" i="1"/>
  <c r="CU335" i="1" s="1"/>
  <c r="CL305" i="1"/>
  <c r="CT305" i="1" s="1"/>
  <c r="CK295" i="1"/>
  <c r="CS295" i="1" s="1"/>
  <c r="CN385" i="1"/>
  <c r="CV385" i="1" s="1"/>
  <c r="CP685" i="1"/>
  <c r="CX685" i="1" s="1"/>
  <c r="CO485" i="1"/>
  <c r="CW485" i="1" s="1"/>
  <c r="I335" i="1"/>
  <c r="H305" i="1"/>
  <c r="CM327" i="1"/>
  <c r="CU327" i="1" s="1"/>
  <c r="CL297" i="1"/>
  <c r="CT297" i="1" s="1"/>
  <c r="CK287" i="1"/>
  <c r="CS287" i="1" s="1"/>
  <c r="CN377" i="1"/>
  <c r="CV377" i="1" s="1"/>
  <c r="CP677" i="1"/>
  <c r="CX677" i="1" s="1"/>
  <c r="CO477" i="1"/>
  <c r="CW477" i="1" s="1"/>
  <c r="I327" i="1"/>
  <c r="H297" i="1"/>
  <c r="CM319" i="1"/>
  <c r="CU319" i="1" s="1"/>
  <c r="CL289" i="1"/>
  <c r="CT289" i="1" s="1"/>
  <c r="CK279" i="1"/>
  <c r="CS279" i="1" s="1"/>
  <c r="CN369" i="1"/>
  <c r="CV369" i="1" s="1"/>
  <c r="CP669" i="1"/>
  <c r="CX669" i="1" s="1"/>
  <c r="CO469" i="1"/>
  <c r="CW469" i="1" s="1"/>
  <c r="I319" i="1"/>
  <c r="H289" i="1"/>
  <c r="CM311" i="1"/>
  <c r="CU311" i="1" s="1"/>
  <c r="CL281" i="1"/>
  <c r="CT281" i="1" s="1"/>
  <c r="CK271" i="1"/>
  <c r="CS271" i="1" s="1"/>
  <c r="CO461" i="1"/>
  <c r="CW461" i="1" s="1"/>
  <c r="CN361" i="1"/>
  <c r="CV361" i="1" s="1"/>
  <c r="CP661" i="1"/>
  <c r="CX661" i="1" s="1"/>
  <c r="I311" i="1"/>
  <c r="H281" i="1"/>
  <c r="CM303" i="1"/>
  <c r="CU303" i="1" s="1"/>
  <c r="CL273" i="1"/>
  <c r="CT273" i="1" s="1"/>
  <c r="CK263" i="1"/>
  <c r="CS263" i="1" s="1"/>
  <c r="CO453" i="1"/>
  <c r="CW453" i="1" s="1"/>
  <c r="CN353" i="1"/>
  <c r="CV353" i="1" s="1"/>
  <c r="CP653" i="1"/>
  <c r="CX653" i="1" s="1"/>
  <c r="I303" i="1"/>
  <c r="H273" i="1"/>
  <c r="CM295" i="1"/>
  <c r="CU295" i="1" s="1"/>
  <c r="CL265" i="1"/>
  <c r="CT265" i="1" s="1"/>
  <c r="CK255" i="1"/>
  <c r="CS255" i="1" s="1"/>
  <c r="CO445" i="1"/>
  <c r="CW445" i="1" s="1"/>
  <c r="CP645" i="1"/>
  <c r="CX645" i="1" s="1"/>
  <c r="CN345" i="1"/>
  <c r="CV345" i="1" s="1"/>
  <c r="I295" i="1"/>
  <c r="H265" i="1"/>
  <c r="CM287" i="1"/>
  <c r="CU287" i="1" s="1"/>
  <c r="CL257" i="1"/>
  <c r="CT257" i="1" s="1"/>
  <c r="CK247" i="1"/>
  <c r="CS247" i="1" s="1"/>
  <c r="CO437" i="1"/>
  <c r="CW437" i="1" s="1"/>
  <c r="CN337" i="1"/>
  <c r="CV337" i="1" s="1"/>
  <c r="CP637" i="1"/>
  <c r="CX637" i="1" s="1"/>
  <c r="I287" i="1"/>
  <c r="H257" i="1"/>
  <c r="CM279" i="1"/>
  <c r="CU279" i="1" s="1"/>
  <c r="CL249" i="1"/>
  <c r="CT249" i="1" s="1"/>
  <c r="CK239" i="1"/>
  <c r="CS239" i="1" s="1"/>
  <c r="CO429" i="1"/>
  <c r="CW429" i="1" s="1"/>
  <c r="CP629" i="1"/>
  <c r="CX629" i="1" s="1"/>
  <c r="CN329" i="1"/>
  <c r="CV329" i="1" s="1"/>
  <c r="I279" i="1"/>
  <c r="H249" i="1"/>
  <c r="CM271" i="1"/>
  <c r="CU271" i="1" s="1"/>
  <c r="CL241" i="1"/>
  <c r="CT241" i="1" s="1"/>
  <c r="CK231" i="1"/>
  <c r="CS231" i="1" s="1"/>
  <c r="CO421" i="1"/>
  <c r="CW421" i="1" s="1"/>
  <c r="CP621" i="1"/>
  <c r="CX621" i="1" s="1"/>
  <c r="CN321" i="1"/>
  <c r="CV321" i="1" s="1"/>
  <c r="I271" i="1"/>
  <c r="H241" i="1"/>
  <c r="CM263" i="1"/>
  <c r="CU263" i="1" s="1"/>
  <c r="CL233" i="1"/>
  <c r="CT233" i="1" s="1"/>
  <c r="CK223" i="1"/>
  <c r="CS223" i="1" s="1"/>
  <c r="CO413" i="1"/>
  <c r="CW413" i="1" s="1"/>
  <c r="CP613" i="1"/>
  <c r="CX613" i="1" s="1"/>
  <c r="CN313" i="1"/>
  <c r="CV313" i="1" s="1"/>
  <c r="I263" i="1"/>
  <c r="H233" i="1"/>
  <c r="CM255" i="1"/>
  <c r="CU255" i="1" s="1"/>
  <c r="CL225" i="1"/>
  <c r="CT225" i="1" s="1"/>
  <c r="CK215" i="1"/>
  <c r="CS215" i="1" s="1"/>
  <c r="CO405" i="1"/>
  <c r="CW405" i="1" s="1"/>
  <c r="CP605" i="1"/>
  <c r="CX605" i="1" s="1"/>
  <c r="CN305" i="1"/>
  <c r="CV305" i="1" s="1"/>
  <c r="I255" i="1"/>
  <c r="H225" i="1"/>
  <c r="CK203" i="1"/>
  <c r="CS203" i="1" s="1"/>
  <c r="CM243" i="1"/>
  <c r="CU243" i="1" s="1"/>
  <c r="CL213" i="1"/>
  <c r="CT213" i="1" s="1"/>
  <c r="CN293" i="1"/>
  <c r="CV293" i="1" s="1"/>
  <c r="CO393" i="1"/>
  <c r="CW393" i="1" s="1"/>
  <c r="CP593" i="1"/>
  <c r="CX593" i="1" s="1"/>
  <c r="CQ793" i="1"/>
  <c r="CY793" i="1" s="1"/>
  <c r="I243" i="1"/>
  <c r="H213" i="1"/>
  <c r="CK187" i="1"/>
  <c r="CS187" i="1" s="1"/>
  <c r="CM227" i="1"/>
  <c r="CU227" i="1" s="1"/>
  <c r="CL197" i="1"/>
  <c r="CT197" i="1" s="1"/>
  <c r="CN277" i="1"/>
  <c r="CV277" i="1" s="1"/>
  <c r="CO377" i="1"/>
  <c r="CW377" i="1" s="1"/>
  <c r="CP577" i="1"/>
  <c r="CX577" i="1" s="1"/>
  <c r="CQ777" i="1"/>
  <c r="CY777" i="1" s="1"/>
  <c r="I227" i="1"/>
  <c r="H197" i="1"/>
  <c r="CK171" i="1"/>
  <c r="CS171" i="1" s="1"/>
  <c r="CM211" i="1"/>
  <c r="CU211" i="1" s="1"/>
  <c r="CL181" i="1"/>
  <c r="CT181" i="1" s="1"/>
  <c r="CN261" i="1"/>
  <c r="CV261" i="1" s="1"/>
  <c r="CO361" i="1"/>
  <c r="CW361" i="1" s="1"/>
  <c r="CP561" i="1"/>
  <c r="CX561" i="1" s="1"/>
  <c r="CQ761" i="1"/>
  <c r="CY761" i="1" s="1"/>
  <c r="I211" i="1"/>
  <c r="H181" i="1"/>
  <c r="CK155" i="1"/>
  <c r="CS155" i="1" s="1"/>
  <c r="CO345" i="1"/>
  <c r="CW345" i="1" s="1"/>
  <c r="CL165" i="1"/>
  <c r="CT165" i="1" s="1"/>
  <c r="CN245" i="1"/>
  <c r="CV245" i="1" s="1"/>
  <c r="CM195" i="1"/>
  <c r="CU195" i="1" s="1"/>
  <c r="CP545" i="1"/>
  <c r="CX545" i="1" s="1"/>
  <c r="CQ745" i="1"/>
  <c r="CY745" i="1" s="1"/>
  <c r="I195" i="1"/>
  <c r="H165" i="1"/>
  <c r="CK139" i="1"/>
  <c r="CS139" i="1" s="1"/>
  <c r="CO329" i="1"/>
  <c r="CW329" i="1" s="1"/>
  <c r="CL149" i="1"/>
  <c r="CT149" i="1" s="1"/>
  <c r="CN229" i="1"/>
  <c r="CV229" i="1" s="1"/>
  <c r="CM179" i="1"/>
  <c r="CU179" i="1" s="1"/>
  <c r="CP529" i="1"/>
  <c r="CX529" i="1" s="1"/>
  <c r="CQ729" i="1"/>
  <c r="CY729" i="1" s="1"/>
  <c r="I179" i="1"/>
  <c r="H149" i="1"/>
  <c r="CK123" i="1"/>
  <c r="CS123" i="1" s="1"/>
  <c r="CO313" i="1"/>
  <c r="CW313" i="1" s="1"/>
  <c r="CL133" i="1"/>
  <c r="CT133" i="1" s="1"/>
  <c r="CN213" i="1"/>
  <c r="CV213" i="1" s="1"/>
  <c r="CM163" i="1"/>
  <c r="CU163" i="1" s="1"/>
  <c r="CP513" i="1"/>
  <c r="CX513" i="1" s="1"/>
  <c r="CQ713" i="1"/>
  <c r="CY713" i="1" s="1"/>
  <c r="I163" i="1"/>
  <c r="H133" i="1"/>
  <c r="CM91" i="1"/>
  <c r="CU91" i="1" s="1"/>
  <c r="CO241" i="1"/>
  <c r="CW241" i="1" s="1"/>
  <c r="CL61" i="1"/>
  <c r="CT61" i="1" s="1"/>
  <c r="CP441" i="1"/>
  <c r="CX441" i="1" s="1"/>
  <c r="CK51" i="1"/>
  <c r="CS51" i="1" s="1"/>
  <c r="CQ641" i="1"/>
  <c r="CY641" i="1" s="1"/>
  <c r="CN141" i="1"/>
  <c r="CV141" i="1" s="1"/>
  <c r="I91" i="1"/>
  <c r="H61" i="1"/>
  <c r="CM75" i="1"/>
  <c r="CU75" i="1" s="1"/>
  <c r="CO225" i="1"/>
  <c r="CW225" i="1" s="1"/>
  <c r="CL45" i="1"/>
  <c r="CT45" i="1" s="1"/>
  <c r="CP425" i="1"/>
  <c r="CX425" i="1" s="1"/>
  <c r="CK35" i="1"/>
  <c r="CS35" i="1" s="1"/>
  <c r="CQ625" i="1"/>
  <c r="CY625" i="1" s="1"/>
  <c r="CN125" i="1"/>
  <c r="CV125" i="1" s="1"/>
  <c r="I75" i="1"/>
  <c r="H45" i="1"/>
  <c r="CK300" i="1"/>
  <c r="CS300" i="1" s="1"/>
  <c r="CO490" i="1"/>
  <c r="CW490" i="1" s="1"/>
  <c r="CM340" i="1"/>
  <c r="CU340" i="1" s="1"/>
  <c r="CN390" i="1"/>
  <c r="CV390" i="1" s="1"/>
  <c r="CL310" i="1"/>
  <c r="CT310" i="1" s="1"/>
  <c r="CP690" i="1"/>
  <c r="CX690" i="1" s="1"/>
  <c r="H310" i="1"/>
  <c r="I340" i="1"/>
  <c r="CM316" i="1"/>
  <c r="CU316" i="1" s="1"/>
  <c r="CK276" i="1"/>
  <c r="CS276" i="1" s="1"/>
  <c r="CL286" i="1"/>
  <c r="CT286" i="1" s="1"/>
  <c r="CO466" i="1"/>
  <c r="CW466" i="1" s="1"/>
  <c r="CN366" i="1"/>
  <c r="CV366" i="1" s="1"/>
  <c r="CP666" i="1"/>
  <c r="CX666" i="1" s="1"/>
  <c r="H286" i="1"/>
  <c r="I316" i="1"/>
  <c r="CN346" i="1"/>
  <c r="CV346" i="1" s="1"/>
  <c r="CM296" i="1"/>
  <c r="CU296" i="1" s="1"/>
  <c r="CL266" i="1"/>
  <c r="CT266" i="1" s="1"/>
  <c r="CO446" i="1"/>
  <c r="CW446" i="1" s="1"/>
  <c r="CK256" i="1"/>
  <c r="CS256" i="1" s="1"/>
  <c r="CP646" i="1"/>
  <c r="CX646" i="1" s="1"/>
  <c r="H266" i="1"/>
  <c r="I296" i="1"/>
  <c r="CN326" i="1"/>
  <c r="CV326" i="1" s="1"/>
  <c r="CM276" i="1"/>
  <c r="CU276" i="1" s="1"/>
  <c r="CK236" i="1"/>
  <c r="CS236" i="1" s="1"/>
  <c r="CO426" i="1"/>
  <c r="CW426" i="1" s="1"/>
  <c r="CL246" i="1"/>
  <c r="CT246" i="1" s="1"/>
  <c r="CP626" i="1"/>
  <c r="CX626" i="1" s="1"/>
  <c r="H246" i="1"/>
  <c r="I276" i="1"/>
  <c r="CN306" i="1"/>
  <c r="CV306" i="1" s="1"/>
  <c r="CM256" i="1"/>
  <c r="CU256" i="1" s="1"/>
  <c r="CL226" i="1"/>
  <c r="CT226" i="1" s="1"/>
  <c r="CO406" i="1"/>
  <c r="CW406" i="1" s="1"/>
  <c r="CK216" i="1"/>
  <c r="CS216" i="1" s="1"/>
  <c r="CP606" i="1"/>
  <c r="CX606" i="1" s="1"/>
  <c r="H226" i="1"/>
  <c r="I256" i="1"/>
  <c r="CK176" i="1"/>
  <c r="CS176" i="1" s="1"/>
  <c r="CN266" i="1"/>
  <c r="CV266" i="1" s="1"/>
  <c r="CL186" i="1"/>
  <c r="CT186" i="1" s="1"/>
  <c r="CM216" i="1"/>
  <c r="CU216" i="1" s="1"/>
  <c r="CO366" i="1"/>
  <c r="CW366" i="1" s="1"/>
  <c r="CP566" i="1"/>
  <c r="CX566" i="1" s="1"/>
  <c r="CQ766" i="1"/>
  <c r="CY766" i="1" s="1"/>
  <c r="H186" i="1"/>
  <c r="I216" i="1"/>
  <c r="CK136" i="1"/>
  <c r="CS136" i="1" s="1"/>
  <c r="CN226" i="1"/>
  <c r="CV226" i="1" s="1"/>
  <c r="CL146" i="1"/>
  <c r="CT146" i="1" s="1"/>
  <c r="CM176" i="1"/>
  <c r="CU176" i="1" s="1"/>
  <c r="CO326" i="1"/>
  <c r="CW326" i="1" s="1"/>
  <c r="CQ726" i="1"/>
  <c r="CY726" i="1" s="1"/>
  <c r="CP526" i="1"/>
  <c r="CX526" i="1" s="1"/>
  <c r="H146" i="1"/>
  <c r="I176" i="1"/>
  <c r="CK40" i="1"/>
  <c r="CS40" i="1" s="1"/>
  <c r="CL50" i="1"/>
  <c r="CT50" i="1" s="1"/>
  <c r="CO230" i="1"/>
  <c r="CW230" i="1" s="1"/>
  <c r="CN130" i="1"/>
  <c r="CV130" i="1" s="1"/>
  <c r="CQ630" i="1"/>
  <c r="CY630" i="1" s="1"/>
  <c r="CP430" i="1"/>
  <c r="CX430" i="1" s="1"/>
  <c r="CM80" i="1"/>
  <c r="CU80" i="1" s="1"/>
  <c r="H50" i="1"/>
  <c r="I80" i="1"/>
  <c r="CK20" i="1"/>
  <c r="CS20" i="1" s="1"/>
  <c r="CL30" i="1"/>
  <c r="CT30" i="1" s="1"/>
  <c r="CO210" i="1"/>
  <c r="CW210" i="1" s="1"/>
  <c r="CM60" i="1"/>
  <c r="CU60" i="1" s="1"/>
  <c r="CN110" i="1"/>
  <c r="CV110" i="1" s="1"/>
  <c r="CQ610" i="1"/>
  <c r="CY610" i="1" s="1"/>
  <c r="CP410" i="1"/>
  <c r="CX410" i="1" s="1"/>
  <c r="I60" i="1"/>
  <c r="CK206" i="1"/>
  <c r="CS206" i="1" s="1"/>
  <c r="CL216" i="1"/>
  <c r="CT216" i="1" s="1"/>
  <c r="CN296" i="1"/>
  <c r="CV296" i="1" s="1"/>
  <c r="CO396" i="1"/>
  <c r="CW396" i="1" s="1"/>
  <c r="CP596" i="1"/>
  <c r="CX596" i="1" s="1"/>
  <c r="CM246" i="1"/>
  <c r="CU246" i="1" s="1"/>
  <c r="CQ796" i="1"/>
  <c r="CY796" i="1" s="1"/>
  <c r="H216" i="1"/>
  <c r="I246" i="1"/>
  <c r="CK190" i="1"/>
  <c r="CS190" i="1" s="1"/>
  <c r="CL200" i="1"/>
  <c r="CT200" i="1" s="1"/>
  <c r="CN280" i="1"/>
  <c r="CV280" i="1" s="1"/>
  <c r="CO380" i="1"/>
  <c r="CW380" i="1" s="1"/>
  <c r="CP580" i="1"/>
  <c r="CX580" i="1" s="1"/>
  <c r="CQ780" i="1"/>
  <c r="CY780" i="1" s="1"/>
  <c r="CM230" i="1"/>
  <c r="CU230" i="1" s="1"/>
  <c r="H200" i="1"/>
  <c r="I230" i="1"/>
  <c r="CK174" i="1"/>
  <c r="CS174" i="1" s="1"/>
  <c r="CL184" i="1"/>
  <c r="CT184" i="1" s="1"/>
  <c r="CN264" i="1"/>
  <c r="CV264" i="1" s="1"/>
  <c r="CO364" i="1"/>
  <c r="CW364" i="1" s="1"/>
  <c r="CP564" i="1"/>
  <c r="CX564" i="1" s="1"/>
  <c r="CM214" i="1"/>
  <c r="CU214" i="1" s="1"/>
  <c r="CQ764" i="1"/>
  <c r="CY764" i="1" s="1"/>
  <c r="H184" i="1"/>
  <c r="I214" i="1"/>
  <c r="CK158" i="1"/>
  <c r="CS158" i="1" s="1"/>
  <c r="CL168" i="1"/>
  <c r="CT168" i="1" s="1"/>
  <c r="CM198" i="1"/>
  <c r="CU198" i="1" s="1"/>
  <c r="CN248" i="1"/>
  <c r="CV248" i="1" s="1"/>
  <c r="CO348" i="1"/>
  <c r="CW348" i="1" s="1"/>
  <c r="CP548" i="1"/>
  <c r="CX548" i="1" s="1"/>
  <c r="CQ748" i="1"/>
  <c r="CY748" i="1" s="1"/>
  <c r="H168" i="1"/>
  <c r="I198" i="1"/>
  <c r="CK142" i="1"/>
  <c r="CS142" i="1" s="1"/>
  <c r="CL152" i="1"/>
  <c r="CT152" i="1" s="1"/>
  <c r="CM182" i="1"/>
  <c r="CU182" i="1" s="1"/>
  <c r="CN232" i="1"/>
  <c r="CV232" i="1" s="1"/>
  <c r="CP532" i="1"/>
  <c r="CX532" i="1" s="1"/>
  <c r="CO332" i="1"/>
  <c r="CW332" i="1" s="1"/>
  <c r="CQ732" i="1"/>
  <c r="CY732" i="1" s="1"/>
  <c r="H152" i="1"/>
  <c r="I182" i="1"/>
  <c r="CK126" i="1"/>
  <c r="CS126" i="1" s="1"/>
  <c r="CL136" i="1"/>
  <c r="CT136" i="1" s="1"/>
  <c r="CM166" i="1"/>
  <c r="CU166" i="1" s="1"/>
  <c r="CN216" i="1"/>
  <c r="CV216" i="1" s="1"/>
  <c r="CP516" i="1"/>
  <c r="CX516" i="1" s="1"/>
  <c r="CO316" i="1"/>
  <c r="CW316" i="1" s="1"/>
  <c r="CQ716" i="1"/>
  <c r="CY716" i="1" s="1"/>
  <c r="H136" i="1"/>
  <c r="I166" i="1"/>
  <c r="CK110" i="1"/>
  <c r="CS110" i="1" s="1"/>
  <c r="CL120" i="1"/>
  <c r="CT120" i="1" s="1"/>
  <c r="CM150" i="1"/>
  <c r="CU150" i="1" s="1"/>
  <c r="CN200" i="1"/>
  <c r="CV200" i="1" s="1"/>
  <c r="CP500" i="1"/>
  <c r="CX500" i="1" s="1"/>
  <c r="CO300" i="1"/>
  <c r="CW300" i="1" s="1"/>
  <c r="CQ700" i="1"/>
  <c r="CY700" i="1" s="1"/>
  <c r="H120" i="1"/>
  <c r="I150" i="1"/>
  <c r="CK106" i="1"/>
  <c r="CS106" i="1" s="1"/>
  <c r="CL116" i="1"/>
  <c r="CT116" i="1" s="1"/>
  <c r="CM146" i="1"/>
  <c r="CU146" i="1" s="1"/>
  <c r="CN196" i="1"/>
  <c r="CV196" i="1" s="1"/>
  <c r="CO296" i="1"/>
  <c r="CW296" i="1" s="1"/>
  <c r="CP496" i="1"/>
  <c r="CX496" i="1" s="1"/>
  <c r="CQ696" i="1"/>
  <c r="CY696" i="1" s="1"/>
  <c r="H116" i="1"/>
  <c r="I146" i="1"/>
  <c r="CK102" i="1"/>
  <c r="CS102" i="1" s="1"/>
  <c r="CL112" i="1"/>
  <c r="CT112" i="1" s="1"/>
  <c r="CM142" i="1"/>
  <c r="CU142" i="1" s="1"/>
  <c r="CN192" i="1"/>
  <c r="CV192" i="1" s="1"/>
  <c r="CO292" i="1"/>
  <c r="CW292" i="1" s="1"/>
  <c r="CP492" i="1"/>
  <c r="CX492" i="1" s="1"/>
  <c r="CQ692" i="1"/>
  <c r="CY692" i="1" s="1"/>
  <c r="H112" i="1"/>
  <c r="I142" i="1"/>
  <c r="CL108" i="1"/>
  <c r="CT108" i="1" s="1"/>
  <c r="CM138" i="1"/>
  <c r="CU138" i="1" s="1"/>
  <c r="CK98" i="1"/>
  <c r="CS98" i="1" s="1"/>
  <c r="CN188" i="1"/>
  <c r="CV188" i="1" s="1"/>
  <c r="CO288" i="1"/>
  <c r="CW288" i="1" s="1"/>
  <c r="CP488" i="1"/>
  <c r="CX488" i="1" s="1"/>
  <c r="CQ688" i="1"/>
  <c r="CY688" i="1" s="1"/>
  <c r="H108" i="1"/>
  <c r="I138" i="1"/>
  <c r="CL104" i="1"/>
  <c r="CT104" i="1" s="1"/>
  <c r="CM134" i="1"/>
  <c r="CU134" i="1" s="1"/>
  <c r="CN184" i="1"/>
  <c r="CV184" i="1" s="1"/>
  <c r="CK94" i="1"/>
  <c r="CS94" i="1" s="1"/>
  <c r="CP484" i="1"/>
  <c r="CX484" i="1" s="1"/>
  <c r="CO284" i="1"/>
  <c r="CW284" i="1" s="1"/>
  <c r="CQ684" i="1"/>
  <c r="CY684" i="1" s="1"/>
  <c r="H104" i="1"/>
  <c r="I134" i="1"/>
  <c r="CL100" i="1"/>
  <c r="CT100" i="1" s="1"/>
  <c r="CM130" i="1"/>
  <c r="CU130" i="1" s="1"/>
  <c r="CK90" i="1"/>
  <c r="CS90" i="1" s="1"/>
  <c r="CN180" i="1"/>
  <c r="CV180" i="1" s="1"/>
  <c r="CO280" i="1"/>
  <c r="CW280" i="1" s="1"/>
  <c r="CP480" i="1"/>
  <c r="CX480" i="1" s="1"/>
  <c r="CQ680" i="1"/>
  <c r="CY680" i="1" s="1"/>
  <c r="H100" i="1"/>
  <c r="I130" i="1"/>
  <c r="CM126" i="1"/>
  <c r="CU126" i="1" s="1"/>
  <c r="CN176" i="1"/>
  <c r="CV176" i="1" s="1"/>
  <c r="CO276" i="1"/>
  <c r="CW276" i="1" s="1"/>
  <c r="CP476" i="1"/>
  <c r="CX476" i="1" s="1"/>
  <c r="CL96" i="1"/>
  <c r="CT96" i="1" s="1"/>
  <c r="CK86" i="1"/>
  <c r="CS86" i="1" s="1"/>
  <c r="CQ676" i="1"/>
  <c r="CY676" i="1" s="1"/>
  <c r="H96" i="1"/>
  <c r="I126" i="1"/>
  <c r="CL92" i="1"/>
  <c r="CT92" i="1" s="1"/>
  <c r="CM122" i="1"/>
  <c r="CU122" i="1" s="1"/>
  <c r="CK82" i="1"/>
  <c r="CS82" i="1" s="1"/>
  <c r="CN172" i="1"/>
  <c r="CV172" i="1" s="1"/>
  <c r="CO272" i="1"/>
  <c r="CW272" i="1" s="1"/>
  <c r="CP472" i="1"/>
  <c r="CX472" i="1" s="1"/>
  <c r="CQ672" i="1"/>
  <c r="CY672" i="1" s="1"/>
  <c r="H92" i="1"/>
  <c r="I122" i="1"/>
  <c r="CM118" i="1"/>
  <c r="CU118" i="1" s="1"/>
  <c r="CN168" i="1"/>
  <c r="CV168" i="1" s="1"/>
  <c r="CL88" i="1"/>
  <c r="CT88" i="1" s="1"/>
  <c r="CK78" i="1"/>
  <c r="CS78" i="1" s="1"/>
  <c r="CP468" i="1"/>
  <c r="CX468" i="1" s="1"/>
  <c r="CO268" i="1"/>
  <c r="CW268" i="1" s="1"/>
  <c r="CQ668" i="1"/>
  <c r="CY668" i="1" s="1"/>
  <c r="H88" i="1"/>
  <c r="I118" i="1"/>
  <c r="CL84" i="1"/>
  <c r="CT84" i="1" s="1"/>
  <c r="CM114" i="1"/>
  <c r="CU114" i="1" s="1"/>
  <c r="CK74" i="1"/>
  <c r="CS74" i="1" s="1"/>
  <c r="CN164" i="1"/>
  <c r="CV164" i="1" s="1"/>
  <c r="CO264" i="1"/>
  <c r="CW264" i="1" s="1"/>
  <c r="CP464" i="1"/>
  <c r="CX464" i="1" s="1"/>
  <c r="CQ664" i="1"/>
  <c r="CY664" i="1" s="1"/>
  <c r="H84" i="1"/>
  <c r="I114" i="1"/>
  <c r="CM110" i="1"/>
  <c r="CU110" i="1" s="1"/>
  <c r="CN160" i="1"/>
  <c r="CV160" i="1" s="1"/>
  <c r="CO260" i="1"/>
  <c r="CW260" i="1" s="1"/>
  <c r="CL80" i="1"/>
  <c r="CT80" i="1" s="1"/>
  <c r="CP460" i="1"/>
  <c r="CX460" i="1" s="1"/>
  <c r="CK70" i="1"/>
  <c r="CS70" i="1" s="1"/>
  <c r="CQ660" i="1"/>
  <c r="CY660" i="1" s="1"/>
  <c r="H80" i="1"/>
  <c r="I110" i="1"/>
  <c r="CL76" i="1"/>
  <c r="CT76" i="1" s="1"/>
  <c r="CM106" i="1"/>
  <c r="CU106" i="1" s="1"/>
  <c r="CK66" i="1"/>
  <c r="CS66" i="1" s="1"/>
  <c r="CN156" i="1"/>
  <c r="CV156" i="1" s="1"/>
  <c r="CO256" i="1"/>
  <c r="CW256" i="1" s="1"/>
  <c r="CP456" i="1"/>
  <c r="CX456" i="1" s="1"/>
  <c r="CQ656" i="1"/>
  <c r="CY656" i="1" s="1"/>
  <c r="H76" i="1"/>
  <c r="I106" i="1"/>
  <c r="CM102" i="1"/>
  <c r="CU102" i="1" s="1"/>
  <c r="CN152" i="1"/>
  <c r="CV152" i="1" s="1"/>
  <c r="CL72" i="1"/>
  <c r="CT72" i="1" s="1"/>
  <c r="CK62" i="1"/>
  <c r="CS62" i="1" s="1"/>
  <c r="CO252" i="1"/>
  <c r="CW252" i="1" s="1"/>
  <c r="CP452" i="1"/>
  <c r="CX452" i="1" s="1"/>
  <c r="CQ652" i="1"/>
  <c r="CY652" i="1" s="1"/>
  <c r="H72" i="1"/>
  <c r="I102" i="1"/>
  <c r="CK46" i="1"/>
  <c r="CS46" i="1" s="1"/>
  <c r="CM86" i="1"/>
  <c r="CU86" i="1" s="1"/>
  <c r="CN136" i="1"/>
  <c r="CV136" i="1" s="1"/>
  <c r="CL56" i="1"/>
  <c r="CT56" i="1" s="1"/>
  <c r="CO236" i="1"/>
  <c r="CW236" i="1" s="1"/>
  <c r="CP436" i="1"/>
  <c r="CX436" i="1" s="1"/>
  <c r="CQ636" i="1"/>
  <c r="CY636" i="1" s="1"/>
  <c r="H56" i="1"/>
  <c r="I86" i="1"/>
  <c r="CK30" i="1"/>
  <c r="CS30" i="1" s="1"/>
  <c r="CL40" i="1"/>
  <c r="CT40" i="1" s="1"/>
  <c r="CM70" i="1"/>
  <c r="CU70" i="1" s="1"/>
  <c r="CN120" i="1"/>
  <c r="CV120" i="1" s="1"/>
  <c r="CO220" i="1"/>
  <c r="CW220" i="1" s="1"/>
  <c r="CP420" i="1"/>
  <c r="CX420" i="1" s="1"/>
  <c r="CQ620" i="1"/>
  <c r="CY620" i="1" s="1"/>
  <c r="H40" i="1"/>
  <c r="I70" i="1"/>
  <c r="CK22" i="1"/>
  <c r="CS22" i="1" s="1"/>
  <c r="CL32" i="1"/>
  <c r="CT32" i="1" s="1"/>
  <c r="CM62" i="1"/>
  <c r="CU62" i="1" s="1"/>
  <c r="CN112" i="1"/>
  <c r="CV112" i="1" s="1"/>
  <c r="CO212" i="1"/>
  <c r="CW212" i="1" s="1"/>
  <c r="CP412" i="1"/>
  <c r="CX412" i="1" s="1"/>
  <c r="CQ612" i="1"/>
  <c r="CY612" i="1" s="1"/>
  <c r="H32" i="1"/>
  <c r="I62" i="1"/>
  <c r="CK18" i="1"/>
  <c r="CS18" i="1" s="1"/>
  <c r="CL28" i="1"/>
  <c r="CT28" i="1" s="1"/>
  <c r="CO204" i="1"/>
  <c r="CW204" i="1" s="1"/>
  <c r="CL24" i="1"/>
  <c r="CT24" i="1" s="1"/>
  <c r="CK292" i="1"/>
  <c r="CS292" i="1" s="1"/>
  <c r="CM332" i="1"/>
  <c r="CU332" i="1" s="1"/>
  <c r="CL302" i="1"/>
  <c r="CT302" i="1" s="1"/>
  <c r="CO482" i="1"/>
  <c r="CW482" i="1" s="1"/>
  <c r="CN382" i="1"/>
  <c r="CV382" i="1" s="1"/>
  <c r="CP682" i="1"/>
  <c r="CX682" i="1" s="1"/>
  <c r="H302" i="1"/>
  <c r="I332" i="1"/>
  <c r="CM312" i="1"/>
  <c r="CU312" i="1" s="1"/>
  <c r="CL282" i="1"/>
  <c r="CT282" i="1" s="1"/>
  <c r="CO462" i="1"/>
  <c r="CW462" i="1" s="1"/>
  <c r="CK272" i="1"/>
  <c r="CS272" i="1" s="1"/>
  <c r="CN362" i="1"/>
  <c r="CV362" i="1" s="1"/>
  <c r="CP662" i="1"/>
  <c r="CX662" i="1" s="1"/>
  <c r="H282" i="1"/>
  <c r="I312" i="1"/>
  <c r="CN342" i="1"/>
  <c r="CV342" i="1" s="1"/>
  <c r="CM292" i="1"/>
  <c r="CU292" i="1" s="1"/>
  <c r="CK252" i="1"/>
  <c r="CS252" i="1" s="1"/>
  <c r="CO442" i="1"/>
  <c r="CW442" i="1" s="1"/>
  <c r="CL262" i="1"/>
  <c r="CT262" i="1" s="1"/>
  <c r="CP642" i="1"/>
  <c r="CX642" i="1" s="1"/>
  <c r="H262" i="1"/>
  <c r="I292" i="1"/>
  <c r="CN322" i="1"/>
  <c r="CV322" i="1" s="1"/>
  <c r="CM272" i="1"/>
  <c r="CU272" i="1" s="1"/>
  <c r="CL242" i="1"/>
  <c r="CT242" i="1" s="1"/>
  <c r="CO422" i="1"/>
  <c r="CW422" i="1" s="1"/>
  <c r="CK232" i="1"/>
  <c r="CS232" i="1" s="1"/>
  <c r="CP622" i="1"/>
  <c r="CX622" i="1" s="1"/>
  <c r="H242" i="1"/>
  <c r="I272" i="1"/>
  <c r="CN302" i="1"/>
  <c r="CV302" i="1" s="1"/>
  <c r="CM252" i="1"/>
  <c r="CU252" i="1" s="1"/>
  <c r="CK212" i="1"/>
  <c r="CS212" i="1" s="1"/>
  <c r="CL222" i="1"/>
  <c r="CT222" i="1" s="1"/>
  <c r="CO402" i="1"/>
  <c r="CW402" i="1" s="1"/>
  <c r="CP602" i="1"/>
  <c r="CX602" i="1" s="1"/>
  <c r="H222" i="1"/>
  <c r="I252" i="1"/>
  <c r="CK172" i="1"/>
  <c r="CS172" i="1" s="1"/>
  <c r="CN262" i="1"/>
  <c r="CV262" i="1" s="1"/>
  <c r="CL182" i="1"/>
  <c r="CT182" i="1" s="1"/>
  <c r="CM212" i="1"/>
  <c r="CU212" i="1" s="1"/>
  <c r="CO362" i="1"/>
  <c r="CW362" i="1" s="1"/>
  <c r="CP562" i="1"/>
  <c r="CX562" i="1" s="1"/>
  <c r="CQ762" i="1"/>
  <c r="CY762" i="1" s="1"/>
  <c r="H182" i="1"/>
  <c r="I212" i="1"/>
  <c r="CK132" i="1"/>
  <c r="CS132" i="1" s="1"/>
  <c r="CN222" i="1"/>
  <c r="CV222" i="1" s="1"/>
  <c r="CL142" i="1"/>
  <c r="CT142" i="1" s="1"/>
  <c r="CO322" i="1"/>
  <c r="CW322" i="1" s="1"/>
  <c r="CM172" i="1"/>
  <c r="CU172" i="1" s="1"/>
  <c r="CQ722" i="1"/>
  <c r="CY722" i="1" s="1"/>
  <c r="CP522" i="1"/>
  <c r="CX522" i="1" s="1"/>
  <c r="H142" i="1"/>
  <c r="I172" i="1"/>
  <c r="CK44" i="1"/>
  <c r="CS44" i="1" s="1"/>
  <c r="CL54" i="1"/>
  <c r="CT54" i="1" s="1"/>
  <c r="CO234" i="1"/>
  <c r="CW234" i="1" s="1"/>
  <c r="CM84" i="1"/>
  <c r="CU84" i="1" s="1"/>
  <c r="CN134" i="1"/>
  <c r="CV134" i="1" s="1"/>
  <c r="CQ634" i="1"/>
  <c r="CY634" i="1" s="1"/>
  <c r="CP434" i="1"/>
  <c r="CX434" i="1" s="1"/>
  <c r="H54" i="1"/>
  <c r="I84" i="1"/>
  <c r="CM56" i="1"/>
  <c r="CU56" i="1" s="1"/>
  <c r="CL26" i="1"/>
  <c r="CT26" i="1" s="1"/>
  <c r="CK209" i="1"/>
  <c r="CS209" i="1" s="1"/>
  <c r="CN299" i="1"/>
  <c r="CV299" i="1" s="1"/>
  <c r="CO399" i="1"/>
  <c r="CW399" i="1" s="1"/>
  <c r="CL219" i="1"/>
  <c r="CT219" i="1" s="1"/>
  <c r="CM249" i="1"/>
  <c r="CU249" i="1" s="1"/>
  <c r="CP599" i="1"/>
  <c r="CX599" i="1" s="1"/>
  <c r="CQ799" i="1"/>
  <c r="CY799" i="1" s="1"/>
  <c r="H219" i="1"/>
  <c r="I249" i="1"/>
  <c r="CK193" i="1"/>
  <c r="CS193" i="1" s="1"/>
  <c r="CL203" i="1"/>
  <c r="CT203" i="1" s="1"/>
  <c r="CN283" i="1"/>
  <c r="CV283" i="1" s="1"/>
  <c r="CO383" i="1"/>
  <c r="CW383" i="1" s="1"/>
  <c r="CM233" i="1"/>
  <c r="CU233" i="1" s="1"/>
  <c r="CP583" i="1"/>
  <c r="CX583" i="1" s="1"/>
  <c r="CQ783" i="1"/>
  <c r="CY783" i="1" s="1"/>
  <c r="H203" i="1"/>
  <c r="I233" i="1"/>
  <c r="CK177" i="1"/>
  <c r="CS177" i="1" s="1"/>
  <c r="CL187" i="1"/>
  <c r="CT187" i="1" s="1"/>
  <c r="CN267" i="1"/>
  <c r="CV267" i="1" s="1"/>
  <c r="CO367" i="1"/>
  <c r="CW367" i="1" s="1"/>
  <c r="CM217" i="1"/>
  <c r="CU217" i="1" s="1"/>
  <c r="CP567" i="1"/>
  <c r="CX567" i="1" s="1"/>
  <c r="CQ767" i="1"/>
  <c r="CY767" i="1" s="1"/>
  <c r="H187" i="1"/>
  <c r="I217" i="1"/>
  <c r="CK161" i="1"/>
  <c r="CS161" i="1" s="1"/>
  <c r="CL171" i="1"/>
  <c r="CT171" i="1" s="1"/>
  <c r="CN251" i="1"/>
  <c r="CV251" i="1" s="1"/>
  <c r="CO351" i="1"/>
  <c r="CW351" i="1" s="1"/>
  <c r="CM201" i="1"/>
  <c r="CU201" i="1" s="1"/>
  <c r="CP551" i="1"/>
  <c r="CX551" i="1" s="1"/>
  <c r="CQ751" i="1"/>
  <c r="CY751" i="1" s="1"/>
  <c r="H171" i="1"/>
  <c r="I201" i="1"/>
  <c r="CK145" i="1"/>
  <c r="CS145" i="1" s="1"/>
  <c r="CL155" i="1"/>
  <c r="CT155" i="1" s="1"/>
  <c r="CN235" i="1"/>
  <c r="CV235" i="1" s="1"/>
  <c r="CO335" i="1"/>
  <c r="CW335" i="1" s="1"/>
  <c r="CM185" i="1"/>
  <c r="CU185" i="1" s="1"/>
  <c r="CP535" i="1"/>
  <c r="CX535" i="1" s="1"/>
  <c r="CQ735" i="1"/>
  <c r="CY735" i="1" s="1"/>
  <c r="H155" i="1"/>
  <c r="I185" i="1"/>
  <c r="CK129" i="1"/>
  <c r="CS129" i="1" s="1"/>
  <c r="CL139" i="1"/>
  <c r="CT139" i="1" s="1"/>
  <c r="CN219" i="1"/>
  <c r="CV219" i="1" s="1"/>
  <c r="CM169" i="1"/>
  <c r="CU169" i="1" s="1"/>
  <c r="CO319" i="1"/>
  <c r="CW319" i="1" s="1"/>
  <c r="CP519" i="1"/>
  <c r="CX519" i="1" s="1"/>
  <c r="CQ719" i="1"/>
  <c r="CY719" i="1" s="1"/>
  <c r="H139" i="1"/>
  <c r="I169" i="1"/>
  <c r="CK113" i="1"/>
  <c r="CS113" i="1" s="1"/>
  <c r="CL123" i="1"/>
  <c r="CT123" i="1" s="1"/>
  <c r="CN203" i="1"/>
  <c r="CV203" i="1" s="1"/>
  <c r="CM153" i="1"/>
  <c r="CU153" i="1" s="1"/>
  <c r="CO303" i="1"/>
  <c r="CW303" i="1" s="1"/>
  <c r="CP503" i="1"/>
  <c r="CX503" i="1" s="1"/>
  <c r="CQ703" i="1"/>
  <c r="CY703" i="1" s="1"/>
  <c r="H123" i="1"/>
  <c r="I153" i="1"/>
  <c r="CK109" i="1"/>
  <c r="CS109" i="1" s="1"/>
  <c r="CL119" i="1"/>
  <c r="CT119" i="1" s="1"/>
  <c r="CO299" i="1"/>
  <c r="CW299" i="1" s="1"/>
  <c r="CN199" i="1"/>
  <c r="CV199" i="1" s="1"/>
  <c r="CM149" i="1"/>
  <c r="CU149" i="1" s="1"/>
  <c r="CP499" i="1"/>
  <c r="CX499" i="1" s="1"/>
  <c r="CQ699" i="1"/>
  <c r="CY699" i="1" s="1"/>
  <c r="H119" i="1"/>
  <c r="I149" i="1"/>
  <c r="CK105" i="1"/>
  <c r="CS105" i="1" s="1"/>
  <c r="CL115" i="1"/>
  <c r="CT115" i="1" s="1"/>
  <c r="CO295" i="1"/>
  <c r="CW295" i="1" s="1"/>
  <c r="CN195" i="1"/>
  <c r="CV195" i="1" s="1"/>
  <c r="CM145" i="1"/>
  <c r="CU145" i="1" s="1"/>
  <c r="CP495" i="1"/>
  <c r="CX495" i="1" s="1"/>
  <c r="CQ695" i="1"/>
  <c r="CY695" i="1" s="1"/>
  <c r="H115" i="1"/>
  <c r="I145" i="1"/>
  <c r="CK101" i="1"/>
  <c r="CS101" i="1" s="1"/>
  <c r="CL111" i="1"/>
  <c r="CT111" i="1" s="1"/>
  <c r="CO291" i="1"/>
  <c r="CW291" i="1" s="1"/>
  <c r="CN191" i="1"/>
  <c r="CV191" i="1" s="1"/>
  <c r="CM141" i="1"/>
  <c r="CU141" i="1" s="1"/>
  <c r="CP491" i="1"/>
  <c r="CX491" i="1" s="1"/>
  <c r="CQ691" i="1"/>
  <c r="CY691" i="1" s="1"/>
  <c r="H111" i="1"/>
  <c r="I141" i="1"/>
  <c r="CK97" i="1"/>
  <c r="CS97" i="1" s="1"/>
  <c r="CL107" i="1"/>
  <c r="CT107" i="1" s="1"/>
  <c r="CN187" i="1"/>
  <c r="CV187" i="1" s="1"/>
  <c r="CM137" i="1"/>
  <c r="CU137" i="1" s="1"/>
  <c r="CO287" i="1"/>
  <c r="CW287" i="1" s="1"/>
  <c r="CP487" i="1"/>
  <c r="CX487" i="1" s="1"/>
  <c r="CQ687" i="1"/>
  <c r="CY687" i="1" s="1"/>
  <c r="H107" i="1"/>
  <c r="I137" i="1"/>
  <c r="CK93" i="1"/>
  <c r="CS93" i="1" s="1"/>
  <c r="CL103" i="1"/>
  <c r="CT103" i="1" s="1"/>
  <c r="CO283" i="1"/>
  <c r="CW283" i="1" s="1"/>
  <c r="CN183" i="1"/>
  <c r="CV183" i="1" s="1"/>
  <c r="CM133" i="1"/>
  <c r="CU133" i="1" s="1"/>
  <c r="CP483" i="1"/>
  <c r="CX483" i="1" s="1"/>
  <c r="CQ683" i="1"/>
  <c r="CY683" i="1" s="1"/>
  <c r="H103" i="1"/>
  <c r="I133" i="1"/>
  <c r="CK89" i="1"/>
  <c r="CS89" i="1" s="1"/>
  <c r="CO279" i="1"/>
  <c r="CW279" i="1" s="1"/>
  <c r="CL99" i="1"/>
  <c r="CT99" i="1" s="1"/>
  <c r="CN179" i="1"/>
  <c r="CV179" i="1" s="1"/>
  <c r="CM129" i="1"/>
  <c r="CU129" i="1" s="1"/>
  <c r="CP479" i="1"/>
  <c r="CX479" i="1" s="1"/>
  <c r="CQ679" i="1"/>
  <c r="CY679" i="1" s="1"/>
  <c r="H99" i="1"/>
  <c r="I129" i="1"/>
  <c r="CK85" i="1"/>
  <c r="CS85" i="1" s="1"/>
  <c r="CO275" i="1"/>
  <c r="CW275" i="1" s="1"/>
  <c r="CL95" i="1"/>
  <c r="CT95" i="1" s="1"/>
  <c r="CN175" i="1"/>
  <c r="CV175" i="1" s="1"/>
  <c r="CM125" i="1"/>
  <c r="CU125" i="1" s="1"/>
  <c r="CP475" i="1"/>
  <c r="CX475" i="1" s="1"/>
  <c r="CQ675" i="1"/>
  <c r="CY675" i="1" s="1"/>
  <c r="H95" i="1"/>
  <c r="I125" i="1"/>
  <c r="CK81" i="1"/>
  <c r="CS81" i="1" s="1"/>
  <c r="CN171" i="1"/>
  <c r="CV171" i="1" s="1"/>
  <c r="CM121" i="1"/>
  <c r="CU121" i="1" s="1"/>
  <c r="CO271" i="1"/>
  <c r="CW271" i="1" s="1"/>
  <c r="CP471" i="1"/>
  <c r="CX471" i="1" s="1"/>
  <c r="CQ671" i="1"/>
  <c r="CY671" i="1" s="1"/>
  <c r="CL91" i="1"/>
  <c r="CT91" i="1" s="1"/>
  <c r="H91" i="1"/>
  <c r="I121" i="1"/>
  <c r="CK77" i="1"/>
  <c r="CS77" i="1" s="1"/>
  <c r="CO267" i="1"/>
  <c r="CW267" i="1" s="1"/>
  <c r="CL87" i="1"/>
  <c r="CT87" i="1" s="1"/>
  <c r="CN167" i="1"/>
  <c r="CV167" i="1" s="1"/>
  <c r="CM117" i="1"/>
  <c r="CU117" i="1" s="1"/>
  <c r="CP467" i="1"/>
  <c r="CX467" i="1" s="1"/>
  <c r="CQ667" i="1"/>
  <c r="CY667" i="1" s="1"/>
  <c r="H87" i="1"/>
  <c r="I117" i="1"/>
  <c r="CK73" i="1"/>
  <c r="CS73" i="1" s="1"/>
  <c r="CP463" i="1"/>
  <c r="CX463" i="1" s="1"/>
  <c r="CO263" i="1"/>
  <c r="CW263" i="1" s="1"/>
  <c r="CL83" i="1"/>
  <c r="CT83" i="1" s="1"/>
  <c r="CN163" i="1"/>
  <c r="CV163" i="1" s="1"/>
  <c r="CM113" i="1"/>
  <c r="CU113" i="1" s="1"/>
  <c r="CQ663" i="1"/>
  <c r="CY663" i="1" s="1"/>
  <c r="H83" i="1"/>
  <c r="I113" i="1"/>
  <c r="CK69" i="1"/>
  <c r="CS69" i="1" s="1"/>
  <c r="CO259" i="1"/>
  <c r="CW259" i="1" s="1"/>
  <c r="CL79" i="1"/>
  <c r="CT79" i="1" s="1"/>
  <c r="CP459" i="1"/>
  <c r="CX459" i="1" s="1"/>
  <c r="CN159" i="1"/>
  <c r="CV159" i="1" s="1"/>
  <c r="CM109" i="1"/>
  <c r="CU109" i="1" s="1"/>
  <c r="CQ659" i="1"/>
  <c r="CY659" i="1" s="1"/>
  <c r="H79" i="1"/>
  <c r="I109" i="1"/>
  <c r="CK65" i="1"/>
  <c r="CS65" i="1" s="1"/>
  <c r="CP455" i="1"/>
  <c r="CX455" i="1" s="1"/>
  <c r="CN155" i="1"/>
  <c r="CV155" i="1" s="1"/>
  <c r="CM105" i="1"/>
  <c r="CU105" i="1" s="1"/>
  <c r="CO255" i="1"/>
  <c r="CW255" i="1" s="1"/>
  <c r="CL75" i="1"/>
  <c r="CT75" i="1" s="1"/>
  <c r="CQ655" i="1"/>
  <c r="CY655" i="1" s="1"/>
  <c r="H75" i="1"/>
  <c r="I105" i="1"/>
  <c r="CK61" i="1"/>
  <c r="CS61" i="1" s="1"/>
  <c r="CO251" i="1"/>
  <c r="CW251" i="1" s="1"/>
  <c r="CL71" i="1"/>
  <c r="CT71" i="1" s="1"/>
  <c r="CP451" i="1"/>
  <c r="CX451" i="1" s="1"/>
  <c r="CN151" i="1"/>
  <c r="CV151" i="1" s="1"/>
  <c r="CM101" i="1"/>
  <c r="CU101" i="1" s="1"/>
  <c r="CQ651" i="1"/>
  <c r="CY651" i="1" s="1"/>
  <c r="H71" i="1"/>
  <c r="I101" i="1"/>
  <c r="CK45" i="1"/>
  <c r="CS45" i="1" s="1"/>
  <c r="CO235" i="1"/>
  <c r="CW235" i="1" s="1"/>
  <c r="CL55" i="1"/>
  <c r="CT55" i="1" s="1"/>
  <c r="CP435" i="1"/>
  <c r="CX435" i="1" s="1"/>
  <c r="CN135" i="1"/>
  <c r="CV135" i="1" s="1"/>
  <c r="CM85" i="1"/>
  <c r="CU85" i="1" s="1"/>
  <c r="CQ635" i="1"/>
  <c r="CY635" i="1" s="1"/>
  <c r="H55" i="1"/>
  <c r="I85" i="1"/>
  <c r="I57" i="1"/>
  <c r="CL27" i="1"/>
  <c r="CT27" i="1" s="1"/>
  <c r="I53" i="1"/>
  <c r="CN103" i="1"/>
  <c r="CV103" i="1" s="1"/>
  <c r="CM324" i="1"/>
  <c r="CU324" i="1" s="1"/>
  <c r="CK284" i="1"/>
  <c r="CS284" i="1" s="1"/>
  <c r="CO474" i="1"/>
  <c r="CW474" i="1" s="1"/>
  <c r="CN374" i="1"/>
  <c r="CV374" i="1" s="1"/>
  <c r="CL294" i="1"/>
  <c r="CT294" i="1" s="1"/>
  <c r="CP674" i="1"/>
  <c r="CX674" i="1" s="1"/>
  <c r="H294" i="1"/>
  <c r="I324" i="1"/>
  <c r="CN338" i="1"/>
  <c r="CV338" i="1" s="1"/>
  <c r="CM288" i="1"/>
  <c r="CU288" i="1" s="1"/>
  <c r="CL258" i="1"/>
  <c r="CT258" i="1" s="1"/>
  <c r="CO438" i="1"/>
  <c r="CW438" i="1" s="1"/>
  <c r="CK248" i="1"/>
  <c r="CS248" i="1" s="1"/>
  <c r="CP638" i="1"/>
  <c r="CX638" i="1" s="1"/>
  <c r="H258" i="1"/>
  <c r="I288" i="1"/>
  <c r="CK188" i="1"/>
  <c r="CS188" i="1" s="1"/>
  <c r="CN278" i="1"/>
  <c r="CV278" i="1" s="1"/>
  <c r="CL198" i="1"/>
  <c r="CT198" i="1" s="1"/>
  <c r="CM228" i="1"/>
  <c r="CU228" i="1" s="1"/>
  <c r="CO378" i="1"/>
  <c r="CW378" i="1" s="1"/>
  <c r="CP578" i="1"/>
  <c r="CX578" i="1" s="1"/>
  <c r="CQ778" i="1"/>
  <c r="CY778" i="1" s="1"/>
  <c r="H198" i="1"/>
  <c r="I228" i="1"/>
  <c r="CQ602" i="1"/>
  <c r="CY602" i="1" s="1"/>
  <c r="CL22" i="1"/>
  <c r="CT22" i="1" s="1"/>
  <c r="CL325" i="1"/>
  <c r="CT325" i="1" s="1"/>
  <c r="CK315" i="1"/>
  <c r="CS315" i="1" s="1"/>
  <c r="CP705" i="1"/>
  <c r="CX705" i="1" s="1"/>
  <c r="CM355" i="1"/>
  <c r="CU355" i="1" s="1"/>
  <c r="CN405" i="1"/>
  <c r="CV405" i="1" s="1"/>
  <c r="CO505" i="1"/>
  <c r="CW505" i="1" s="1"/>
  <c r="I355" i="1"/>
  <c r="H325" i="1"/>
  <c r="CK325" i="1"/>
  <c r="CS325" i="1" s="1"/>
  <c r="CL335" i="1"/>
  <c r="CT335" i="1" s="1"/>
  <c r="CM365" i="1"/>
  <c r="CU365" i="1" s="1"/>
  <c r="CO515" i="1"/>
  <c r="CW515" i="1" s="1"/>
  <c r="CN415" i="1"/>
  <c r="CV415" i="1" s="1"/>
  <c r="CP715" i="1"/>
  <c r="CX715" i="1" s="1"/>
  <c r="H335" i="1"/>
  <c r="I365" i="1"/>
  <c r="CL334" i="1"/>
  <c r="CT334" i="1" s="1"/>
  <c r="CM364" i="1"/>
  <c r="CU364" i="1" s="1"/>
  <c r="CK324" i="1"/>
  <c r="CS324" i="1" s="1"/>
  <c r="CN414" i="1"/>
  <c r="CV414" i="1" s="1"/>
  <c r="CO514" i="1"/>
  <c r="CW514" i="1" s="1"/>
  <c r="CP714" i="1"/>
  <c r="CX714" i="1" s="1"/>
  <c r="H334" i="1"/>
  <c r="I364" i="1"/>
  <c r="CM347" i="1"/>
  <c r="CU347" i="1" s="1"/>
  <c r="CL317" i="1"/>
  <c r="CT317" i="1" s="1"/>
  <c r="CP697" i="1"/>
  <c r="CX697" i="1" s="1"/>
  <c r="CK307" i="1"/>
  <c r="CS307" i="1" s="1"/>
  <c r="CN397" i="1"/>
  <c r="CV397" i="1" s="1"/>
  <c r="CO497" i="1"/>
  <c r="CW497" i="1" s="1"/>
  <c r="I347" i="1"/>
  <c r="H317" i="1"/>
  <c r="CK313" i="1"/>
  <c r="CS313" i="1" s="1"/>
  <c r="CM353" i="1"/>
  <c r="CU353" i="1" s="1"/>
  <c r="CL323" i="1"/>
  <c r="CT323" i="1" s="1"/>
  <c r="CN403" i="1"/>
  <c r="CV403" i="1" s="1"/>
  <c r="CO503" i="1"/>
  <c r="CW503" i="1" s="1"/>
  <c r="CP703" i="1"/>
  <c r="CX703" i="1" s="1"/>
  <c r="H323" i="1"/>
  <c r="I353" i="1"/>
  <c r="CK199" i="1"/>
  <c r="CS199" i="1" s="1"/>
  <c r="CM239" i="1"/>
  <c r="CU239" i="1" s="1"/>
  <c r="CL209" i="1"/>
  <c r="CT209" i="1" s="1"/>
  <c r="CN289" i="1"/>
  <c r="CV289" i="1" s="1"/>
  <c r="CP589" i="1"/>
  <c r="CX589" i="1" s="1"/>
  <c r="CO389" i="1"/>
  <c r="CW389" i="1" s="1"/>
  <c r="CQ789" i="1"/>
  <c r="CY789" i="1" s="1"/>
  <c r="I239" i="1"/>
  <c r="H209" i="1"/>
  <c r="CK183" i="1"/>
  <c r="CS183" i="1" s="1"/>
  <c r="CM223" i="1"/>
  <c r="CU223" i="1" s="1"/>
  <c r="CL193" i="1"/>
  <c r="CT193" i="1" s="1"/>
  <c r="CN273" i="1"/>
  <c r="CV273" i="1" s="1"/>
  <c r="CP573" i="1"/>
  <c r="CX573" i="1" s="1"/>
  <c r="CO373" i="1"/>
  <c r="CW373" i="1" s="1"/>
  <c r="CQ773" i="1"/>
  <c r="CY773" i="1" s="1"/>
  <c r="I223" i="1"/>
  <c r="H193" i="1"/>
  <c r="CK167" i="1"/>
  <c r="CS167" i="1" s="1"/>
  <c r="CM207" i="1"/>
  <c r="CU207" i="1" s="1"/>
  <c r="CL177" i="1"/>
  <c r="CT177" i="1" s="1"/>
  <c r="CN257" i="1"/>
  <c r="CV257" i="1" s="1"/>
  <c r="CP557" i="1"/>
  <c r="CX557" i="1" s="1"/>
  <c r="CO357" i="1"/>
  <c r="CW357" i="1" s="1"/>
  <c r="CQ757" i="1"/>
  <c r="CY757" i="1" s="1"/>
  <c r="I207" i="1"/>
  <c r="H177" i="1"/>
  <c r="CK151" i="1"/>
  <c r="CS151" i="1" s="1"/>
  <c r="CO341" i="1"/>
  <c r="CW341" i="1" s="1"/>
  <c r="CL161" i="1"/>
  <c r="CT161" i="1" s="1"/>
  <c r="CM191" i="1"/>
  <c r="CU191" i="1" s="1"/>
  <c r="CN241" i="1"/>
  <c r="CV241" i="1" s="1"/>
  <c r="CP541" i="1"/>
  <c r="CX541" i="1" s="1"/>
  <c r="CQ741" i="1"/>
  <c r="CY741" i="1" s="1"/>
  <c r="I191" i="1"/>
  <c r="H161" i="1"/>
  <c r="CK135" i="1"/>
  <c r="CS135" i="1" s="1"/>
  <c r="CO325" i="1"/>
  <c r="CW325" i="1" s="1"/>
  <c r="CL145" i="1"/>
  <c r="CT145" i="1" s="1"/>
  <c r="CM175" i="1"/>
  <c r="CU175" i="1" s="1"/>
  <c r="CN225" i="1"/>
  <c r="CV225" i="1" s="1"/>
  <c r="CP525" i="1"/>
  <c r="CX525" i="1" s="1"/>
  <c r="CQ725" i="1"/>
  <c r="CY725" i="1" s="1"/>
  <c r="I175" i="1"/>
  <c r="H145" i="1"/>
  <c r="CK119" i="1"/>
  <c r="CS119" i="1" s="1"/>
  <c r="CO309" i="1"/>
  <c r="CW309" i="1" s="1"/>
  <c r="CL129" i="1"/>
  <c r="CT129" i="1" s="1"/>
  <c r="CM159" i="1"/>
  <c r="CU159" i="1" s="1"/>
  <c r="CN209" i="1"/>
  <c r="CV209" i="1" s="1"/>
  <c r="CP509" i="1"/>
  <c r="CX509" i="1" s="1"/>
  <c r="CQ709" i="1"/>
  <c r="CY709" i="1" s="1"/>
  <c r="I159" i="1"/>
  <c r="H129" i="1"/>
  <c r="CM95" i="1"/>
  <c r="CU95" i="1" s="1"/>
  <c r="CO245" i="1"/>
  <c r="CW245" i="1" s="1"/>
  <c r="CL65" i="1"/>
  <c r="CT65" i="1" s="1"/>
  <c r="CK55" i="1"/>
  <c r="CS55" i="1" s="1"/>
  <c r="CP445" i="1"/>
  <c r="CX445" i="1" s="1"/>
  <c r="CQ645" i="1"/>
  <c r="CY645" i="1" s="1"/>
  <c r="CN145" i="1"/>
  <c r="CV145" i="1" s="1"/>
  <c r="I95" i="1"/>
  <c r="H65" i="1"/>
  <c r="CM79" i="1"/>
  <c r="CU79" i="1" s="1"/>
  <c r="CO229" i="1"/>
  <c r="CW229" i="1" s="1"/>
  <c r="CL49" i="1"/>
  <c r="CT49" i="1" s="1"/>
  <c r="CP429" i="1"/>
  <c r="CX429" i="1" s="1"/>
  <c r="CQ629" i="1"/>
  <c r="CY629" i="1" s="1"/>
  <c r="CK39" i="1"/>
  <c r="CS39" i="1" s="1"/>
  <c r="CN129" i="1"/>
  <c r="CV129" i="1" s="1"/>
  <c r="I79" i="1"/>
  <c r="H49" i="1"/>
  <c r="CM67" i="1"/>
  <c r="CU67" i="1" s="1"/>
  <c r="CO217" i="1"/>
  <c r="CW217" i="1" s="1"/>
  <c r="CL37" i="1"/>
  <c r="CT37" i="1" s="1"/>
  <c r="CP417" i="1"/>
  <c r="CX417" i="1" s="1"/>
  <c r="CK27" i="1"/>
  <c r="CS27" i="1" s="1"/>
  <c r="CQ617" i="1"/>
  <c r="CY617" i="1" s="1"/>
  <c r="CN117" i="1"/>
  <c r="CV117" i="1" s="1"/>
  <c r="I67" i="1"/>
  <c r="H37" i="1"/>
  <c r="CO209" i="1"/>
  <c r="CW209" i="1" s="1"/>
  <c r="CN105" i="1"/>
  <c r="CV105" i="1" s="1"/>
  <c r="CO205" i="1"/>
  <c r="CW205" i="1" s="1"/>
  <c r="CQ600" i="1"/>
  <c r="CY600" i="1" s="1"/>
  <c r="CP401" i="1"/>
  <c r="CX401" i="1" s="1"/>
  <c r="CK204" i="1"/>
  <c r="CS204" i="1" s="1"/>
  <c r="CN294" i="1"/>
  <c r="CV294" i="1" s="1"/>
  <c r="CM244" i="1"/>
  <c r="CU244" i="1" s="1"/>
  <c r="CO394" i="1"/>
  <c r="CW394" i="1" s="1"/>
  <c r="CP594" i="1"/>
  <c r="CX594" i="1" s="1"/>
  <c r="CL214" i="1"/>
  <c r="CT214" i="1" s="1"/>
  <c r="CQ794" i="1"/>
  <c r="CY794" i="1" s="1"/>
  <c r="H214" i="1"/>
  <c r="I244" i="1"/>
  <c r="CK164" i="1"/>
  <c r="CS164" i="1" s="1"/>
  <c r="CN254" i="1"/>
  <c r="CV254" i="1" s="1"/>
  <c r="CL174" i="1"/>
  <c r="CT174" i="1" s="1"/>
  <c r="CM204" i="1"/>
  <c r="CU204" i="1" s="1"/>
  <c r="CO354" i="1"/>
  <c r="CW354" i="1" s="1"/>
  <c r="CP554" i="1"/>
  <c r="CX554" i="1" s="1"/>
  <c r="CQ754" i="1"/>
  <c r="CY754" i="1" s="1"/>
  <c r="H174" i="1"/>
  <c r="I204" i="1"/>
  <c r="CK124" i="1"/>
  <c r="CS124" i="1" s="1"/>
  <c r="CN214" i="1"/>
  <c r="CV214" i="1" s="1"/>
  <c r="CL134" i="1"/>
  <c r="CT134" i="1" s="1"/>
  <c r="CO314" i="1"/>
  <c r="CW314" i="1" s="1"/>
  <c r="CM164" i="1"/>
  <c r="CU164" i="1" s="1"/>
  <c r="CQ714" i="1"/>
  <c r="CY714" i="1" s="1"/>
  <c r="CP514" i="1"/>
  <c r="CX514" i="1" s="1"/>
  <c r="H134" i="1"/>
  <c r="I164" i="1"/>
  <c r="CK48" i="1"/>
  <c r="CS48" i="1" s="1"/>
  <c r="CL58" i="1"/>
  <c r="CT58" i="1" s="1"/>
  <c r="CO238" i="1"/>
  <c r="CW238" i="1" s="1"/>
  <c r="CN138" i="1"/>
  <c r="CV138" i="1" s="1"/>
  <c r="CQ638" i="1"/>
  <c r="CY638" i="1" s="1"/>
  <c r="CM88" i="1"/>
  <c r="CU88" i="1" s="1"/>
  <c r="CP438" i="1"/>
  <c r="CX438" i="1" s="1"/>
  <c r="H58" i="1"/>
  <c r="I88" i="1"/>
  <c r="CL312" i="1"/>
  <c r="CT312" i="1" s="1"/>
  <c r="CK302" i="1"/>
  <c r="CS302" i="1" s="1"/>
  <c r="CN392" i="1"/>
  <c r="CV392" i="1" s="1"/>
  <c r="CO492" i="1"/>
  <c r="CW492" i="1" s="1"/>
  <c r="CM342" i="1"/>
  <c r="CU342" i="1" s="1"/>
  <c r="CP692" i="1"/>
  <c r="CX692" i="1" s="1"/>
  <c r="H312" i="1"/>
  <c r="I342" i="1"/>
  <c r="CL304" i="1"/>
  <c r="CT304" i="1" s="1"/>
  <c r="CK294" i="1"/>
  <c r="CS294" i="1" s="1"/>
  <c r="CM334" i="1"/>
  <c r="CU334" i="1" s="1"/>
  <c r="CN384" i="1"/>
  <c r="CV384" i="1" s="1"/>
  <c r="CO484" i="1"/>
  <c r="CW484" i="1" s="1"/>
  <c r="CP684" i="1"/>
  <c r="CX684" i="1" s="1"/>
  <c r="H304" i="1"/>
  <c r="I334" i="1"/>
  <c r="CL296" i="1"/>
  <c r="CT296" i="1" s="1"/>
  <c r="CK286" i="1"/>
  <c r="CS286" i="1" s="1"/>
  <c r="CN376" i="1"/>
  <c r="CV376" i="1" s="1"/>
  <c r="CO476" i="1"/>
  <c r="CW476" i="1" s="1"/>
  <c r="CM326" i="1"/>
  <c r="CU326" i="1" s="1"/>
  <c r="CP676" i="1"/>
  <c r="CX676" i="1" s="1"/>
  <c r="H296" i="1"/>
  <c r="I326" i="1"/>
  <c r="CL288" i="1"/>
  <c r="CT288" i="1" s="1"/>
  <c r="CK278" i="1"/>
  <c r="CS278" i="1" s="1"/>
  <c r="CN368" i="1"/>
  <c r="CV368" i="1" s="1"/>
  <c r="CO468" i="1"/>
  <c r="CW468" i="1" s="1"/>
  <c r="CM318" i="1"/>
  <c r="CU318" i="1" s="1"/>
  <c r="CP668" i="1"/>
  <c r="CX668" i="1" s="1"/>
  <c r="H288" i="1"/>
  <c r="I318" i="1"/>
  <c r="CL280" i="1"/>
  <c r="CT280" i="1" s="1"/>
  <c r="CK270" i="1"/>
  <c r="CS270" i="1" s="1"/>
  <c r="CN360" i="1"/>
  <c r="CV360" i="1" s="1"/>
  <c r="CP660" i="1"/>
  <c r="CX660" i="1" s="1"/>
  <c r="CM310" i="1"/>
  <c r="CU310" i="1" s="1"/>
  <c r="CO460" i="1"/>
  <c r="CW460" i="1" s="1"/>
  <c r="H280" i="1"/>
  <c r="I310" i="1"/>
  <c r="CL272" i="1"/>
  <c r="CT272" i="1" s="1"/>
  <c r="CK262" i="1"/>
  <c r="CS262" i="1" s="1"/>
  <c r="CN352" i="1"/>
  <c r="CV352" i="1" s="1"/>
  <c r="CM302" i="1"/>
  <c r="CU302" i="1" s="1"/>
  <c r="CP652" i="1"/>
  <c r="CX652" i="1" s="1"/>
  <c r="CO452" i="1"/>
  <c r="CW452" i="1" s="1"/>
  <c r="H272" i="1"/>
  <c r="I302" i="1"/>
  <c r="CL264" i="1"/>
  <c r="CT264" i="1" s="1"/>
  <c r="CK254" i="1"/>
  <c r="CS254" i="1" s="1"/>
  <c r="CN344" i="1"/>
  <c r="CV344" i="1" s="1"/>
  <c r="CP644" i="1"/>
  <c r="CX644" i="1" s="1"/>
  <c r="CO444" i="1"/>
  <c r="CW444" i="1" s="1"/>
  <c r="CM294" i="1"/>
  <c r="CU294" i="1" s="1"/>
  <c r="H264" i="1"/>
  <c r="I294" i="1"/>
  <c r="CL256" i="1"/>
  <c r="CT256" i="1" s="1"/>
  <c r="CK246" i="1"/>
  <c r="CS246" i="1" s="1"/>
  <c r="CN336" i="1"/>
  <c r="CV336" i="1" s="1"/>
  <c r="CM286" i="1"/>
  <c r="CU286" i="1" s="1"/>
  <c r="CP636" i="1"/>
  <c r="CX636" i="1" s="1"/>
  <c r="CO436" i="1"/>
  <c r="CW436" i="1" s="1"/>
  <c r="H256" i="1"/>
  <c r="I286" i="1"/>
  <c r="CL248" i="1"/>
  <c r="CT248" i="1" s="1"/>
  <c r="CK238" i="1"/>
  <c r="CS238" i="1" s="1"/>
  <c r="CP628" i="1"/>
  <c r="CX628" i="1" s="1"/>
  <c r="CO428" i="1"/>
  <c r="CW428" i="1" s="1"/>
  <c r="CM278" i="1"/>
  <c r="CU278" i="1" s="1"/>
  <c r="CN328" i="1"/>
  <c r="CV328" i="1" s="1"/>
  <c r="H248" i="1"/>
  <c r="I278" i="1"/>
  <c r="CL240" i="1"/>
  <c r="CT240" i="1" s="1"/>
  <c r="CK230" i="1"/>
  <c r="CS230" i="1" s="1"/>
  <c r="CN320" i="1"/>
  <c r="CV320" i="1" s="1"/>
  <c r="CM270" i="1"/>
  <c r="CU270" i="1" s="1"/>
  <c r="CP620" i="1"/>
  <c r="CX620" i="1" s="1"/>
  <c r="CO420" i="1"/>
  <c r="CW420" i="1" s="1"/>
  <c r="H240" i="1"/>
  <c r="I270" i="1"/>
  <c r="CL232" i="1"/>
  <c r="CT232" i="1" s="1"/>
  <c r="CK222" i="1"/>
  <c r="CS222" i="1" s="1"/>
  <c r="CN312" i="1"/>
  <c r="CV312" i="1" s="1"/>
  <c r="CP612" i="1"/>
  <c r="CX612" i="1" s="1"/>
  <c r="CM262" i="1"/>
  <c r="CU262" i="1" s="1"/>
  <c r="CO412" i="1"/>
  <c r="CW412" i="1" s="1"/>
  <c r="H232" i="1"/>
  <c r="I262" i="1"/>
  <c r="CL224" i="1"/>
  <c r="CT224" i="1" s="1"/>
  <c r="CK214" i="1"/>
  <c r="CS214" i="1" s="1"/>
  <c r="CN304" i="1"/>
  <c r="CV304" i="1" s="1"/>
  <c r="CM254" i="1"/>
  <c r="CU254" i="1" s="1"/>
  <c r="CP604" i="1"/>
  <c r="CX604" i="1" s="1"/>
  <c r="CO404" i="1"/>
  <c r="CW404" i="1" s="1"/>
  <c r="H224" i="1"/>
  <c r="I254" i="1"/>
  <c r="CK202" i="1"/>
  <c r="CS202" i="1" s="1"/>
  <c r="CL212" i="1"/>
  <c r="CT212" i="1" s="1"/>
  <c r="CM242" i="1"/>
  <c r="CU242" i="1" s="1"/>
  <c r="CN292" i="1"/>
  <c r="CV292" i="1" s="1"/>
  <c r="CP592" i="1"/>
  <c r="CX592" i="1" s="1"/>
  <c r="CO392" i="1"/>
  <c r="CW392" i="1" s="1"/>
  <c r="CQ792" i="1"/>
  <c r="CY792" i="1" s="1"/>
  <c r="H212" i="1"/>
  <c r="I242" i="1"/>
  <c r="CK186" i="1"/>
  <c r="CS186" i="1" s="1"/>
  <c r="CL196" i="1"/>
  <c r="CT196" i="1" s="1"/>
  <c r="CM226" i="1"/>
  <c r="CU226" i="1" s="1"/>
  <c r="CN276" i="1"/>
  <c r="CV276" i="1" s="1"/>
  <c r="CP576" i="1"/>
  <c r="CX576" i="1" s="1"/>
  <c r="CO376" i="1"/>
  <c r="CW376" i="1" s="1"/>
  <c r="CQ776" i="1"/>
  <c r="CY776" i="1" s="1"/>
  <c r="H196" i="1"/>
  <c r="I226" i="1"/>
  <c r="CK170" i="1"/>
  <c r="CS170" i="1" s="1"/>
  <c r="CL180" i="1"/>
  <c r="CT180" i="1" s="1"/>
  <c r="CM210" i="1"/>
  <c r="CU210" i="1" s="1"/>
  <c r="CN260" i="1"/>
  <c r="CV260" i="1" s="1"/>
  <c r="CP560" i="1"/>
  <c r="CX560" i="1" s="1"/>
  <c r="CO360" i="1"/>
  <c r="CW360" i="1" s="1"/>
  <c r="CQ760" i="1"/>
  <c r="CY760" i="1" s="1"/>
  <c r="H180" i="1"/>
  <c r="I210" i="1"/>
  <c r="CK154" i="1"/>
  <c r="CS154" i="1" s="1"/>
  <c r="CL164" i="1"/>
  <c r="CT164" i="1" s="1"/>
  <c r="CM194" i="1"/>
  <c r="CU194" i="1" s="1"/>
  <c r="CO344" i="1"/>
  <c r="CW344" i="1" s="1"/>
  <c r="CN244" i="1"/>
  <c r="CV244" i="1" s="1"/>
  <c r="CP544" i="1"/>
  <c r="CX544" i="1" s="1"/>
  <c r="CQ744" i="1"/>
  <c r="CY744" i="1" s="1"/>
  <c r="H164" i="1"/>
  <c r="I194" i="1"/>
  <c r="CK138" i="1"/>
  <c r="CS138" i="1" s="1"/>
  <c r="CL148" i="1"/>
  <c r="CT148" i="1" s="1"/>
  <c r="CM178" i="1"/>
  <c r="CU178" i="1" s="1"/>
  <c r="CO328" i="1"/>
  <c r="CW328" i="1" s="1"/>
  <c r="CN228" i="1"/>
  <c r="CV228" i="1" s="1"/>
  <c r="CP528" i="1"/>
  <c r="CX528" i="1" s="1"/>
  <c r="CQ728" i="1"/>
  <c r="CY728" i="1" s="1"/>
  <c r="H148" i="1"/>
  <c r="I178" i="1"/>
  <c r="CK122" i="1"/>
  <c r="CS122" i="1" s="1"/>
  <c r="CL132" i="1"/>
  <c r="CT132" i="1" s="1"/>
  <c r="CM162" i="1"/>
  <c r="CU162" i="1" s="1"/>
  <c r="CO312" i="1"/>
  <c r="CW312" i="1" s="1"/>
  <c r="CN212" i="1"/>
  <c r="CV212" i="1" s="1"/>
  <c r="CP512" i="1"/>
  <c r="CX512" i="1" s="1"/>
  <c r="CQ712" i="1"/>
  <c r="CY712" i="1" s="1"/>
  <c r="H132" i="1"/>
  <c r="I162" i="1"/>
  <c r="CK50" i="1"/>
  <c r="CS50" i="1" s="1"/>
  <c r="CM90" i="1"/>
  <c r="CU90" i="1" s="1"/>
  <c r="CL60" i="1"/>
  <c r="CT60" i="1" s="1"/>
  <c r="CN140" i="1"/>
  <c r="CV140" i="1" s="1"/>
  <c r="CO240" i="1"/>
  <c r="CW240" i="1" s="1"/>
  <c r="CP440" i="1"/>
  <c r="CX440" i="1" s="1"/>
  <c r="CQ640" i="1"/>
  <c r="CY640" i="1" s="1"/>
  <c r="H60" i="1"/>
  <c r="I90" i="1"/>
  <c r="CK34" i="1"/>
  <c r="CS34" i="1" s="1"/>
  <c r="CL44" i="1"/>
  <c r="CT44" i="1" s="1"/>
  <c r="CM74" i="1"/>
  <c r="CU74" i="1" s="1"/>
  <c r="CN124" i="1"/>
  <c r="CV124" i="1" s="1"/>
  <c r="CO224" i="1"/>
  <c r="CW224" i="1" s="1"/>
  <c r="CP424" i="1"/>
  <c r="CX424" i="1" s="1"/>
  <c r="CQ624" i="1"/>
  <c r="CY624" i="1" s="1"/>
  <c r="H44" i="1"/>
  <c r="I74" i="1"/>
  <c r="I58" i="1"/>
  <c r="CO208" i="1"/>
  <c r="CW208" i="1" s="1"/>
  <c r="I54" i="1"/>
  <c r="CN104" i="1"/>
  <c r="CV104" i="1" s="1"/>
  <c r="CK200" i="1"/>
  <c r="CS200" i="1" s="1"/>
  <c r="CN290" i="1"/>
  <c r="CV290" i="1" s="1"/>
  <c r="CM240" i="1"/>
  <c r="CU240" i="1" s="1"/>
  <c r="CL210" i="1"/>
  <c r="CT210" i="1" s="1"/>
  <c r="CO390" i="1"/>
  <c r="CW390" i="1" s="1"/>
  <c r="CP590" i="1"/>
  <c r="CX590" i="1" s="1"/>
  <c r="CQ790" i="1"/>
  <c r="CY790" i="1" s="1"/>
  <c r="H210" i="1"/>
  <c r="I240" i="1"/>
  <c r="CK160" i="1"/>
  <c r="CS160" i="1" s="1"/>
  <c r="CN250" i="1"/>
  <c r="CV250" i="1" s="1"/>
  <c r="CL170" i="1"/>
  <c r="CT170" i="1" s="1"/>
  <c r="CM200" i="1"/>
  <c r="CU200" i="1" s="1"/>
  <c r="CO350" i="1"/>
  <c r="CW350" i="1" s="1"/>
  <c r="CP550" i="1"/>
  <c r="CX550" i="1" s="1"/>
  <c r="CQ750" i="1"/>
  <c r="CY750" i="1" s="1"/>
  <c r="H170" i="1"/>
  <c r="I200" i="1"/>
  <c r="CK120" i="1"/>
  <c r="CS120" i="1" s="1"/>
  <c r="CN210" i="1"/>
  <c r="CV210" i="1" s="1"/>
  <c r="CL130" i="1"/>
  <c r="CT130" i="1" s="1"/>
  <c r="CO310" i="1"/>
  <c r="CW310" i="1" s="1"/>
  <c r="CM160" i="1"/>
  <c r="CU160" i="1" s="1"/>
  <c r="CQ710" i="1"/>
  <c r="CY710" i="1" s="1"/>
  <c r="CP510" i="1"/>
  <c r="CX510" i="1" s="1"/>
  <c r="H130" i="1"/>
  <c r="I160" i="1"/>
  <c r="CL66" i="1"/>
  <c r="CT66" i="1" s="1"/>
  <c r="CK56" i="1"/>
  <c r="CS56" i="1" s="1"/>
  <c r="CO246" i="1"/>
  <c r="CW246" i="1" s="1"/>
  <c r="CN146" i="1"/>
  <c r="CV146" i="1" s="1"/>
  <c r="CQ646" i="1"/>
  <c r="CY646" i="1" s="1"/>
  <c r="CP446" i="1"/>
  <c r="CX446" i="1" s="1"/>
  <c r="CM96" i="1"/>
  <c r="CU96" i="1" s="1"/>
  <c r="H66" i="1"/>
  <c r="I96" i="1"/>
  <c r="CK24" i="1"/>
  <c r="CS24" i="1" s="1"/>
  <c r="CL34" i="1"/>
  <c r="CT34" i="1" s="1"/>
  <c r="CO214" i="1"/>
  <c r="CW214" i="1" s="1"/>
  <c r="CN114" i="1"/>
  <c r="CV114" i="1" s="1"/>
  <c r="CQ614" i="1"/>
  <c r="CY614" i="1" s="1"/>
  <c r="CP414" i="1"/>
  <c r="CX414" i="1" s="1"/>
  <c r="CM64" i="1"/>
  <c r="CU64" i="1" s="1"/>
  <c r="H34" i="1"/>
  <c r="I64" i="1"/>
  <c r="CQ606" i="1"/>
  <c r="CY606" i="1" s="1"/>
  <c r="CK16" i="1"/>
  <c r="CS16" i="1" s="1"/>
  <c r="CK305" i="1"/>
  <c r="CS305" i="1" s="1"/>
  <c r="CN395" i="1"/>
  <c r="CV395" i="1" s="1"/>
  <c r="CL315" i="1"/>
  <c r="CT315" i="1" s="1"/>
  <c r="CO495" i="1"/>
  <c r="CW495" i="1" s="1"/>
  <c r="CP695" i="1"/>
  <c r="CX695" i="1" s="1"/>
  <c r="CM345" i="1"/>
  <c r="CU345" i="1" s="1"/>
  <c r="H315" i="1"/>
  <c r="I345" i="1"/>
  <c r="CK297" i="1"/>
  <c r="CS297" i="1" s="1"/>
  <c r="CM337" i="1"/>
  <c r="CU337" i="1" s="1"/>
  <c r="CN387" i="1"/>
  <c r="CV387" i="1" s="1"/>
  <c r="CO487" i="1"/>
  <c r="CW487" i="1" s="1"/>
  <c r="CL307" i="1"/>
  <c r="CT307" i="1" s="1"/>
  <c r="CP687" i="1"/>
  <c r="CX687" i="1" s="1"/>
  <c r="H307" i="1"/>
  <c r="I337" i="1"/>
  <c r="CK289" i="1"/>
  <c r="CS289" i="1" s="1"/>
  <c r="CN379" i="1"/>
  <c r="CV379" i="1" s="1"/>
  <c r="CM329" i="1"/>
  <c r="CU329" i="1" s="1"/>
  <c r="CL299" i="1"/>
  <c r="CT299" i="1" s="1"/>
  <c r="CO479" i="1"/>
  <c r="CW479" i="1" s="1"/>
  <c r="CP679" i="1"/>
  <c r="CX679" i="1" s="1"/>
  <c r="H299" i="1"/>
  <c r="I329" i="1"/>
  <c r="CK281" i="1"/>
  <c r="CS281" i="1" s="1"/>
  <c r="CN371" i="1"/>
  <c r="CV371" i="1" s="1"/>
  <c r="CM321" i="1"/>
  <c r="CU321" i="1" s="1"/>
  <c r="CO471" i="1"/>
  <c r="CW471" i="1" s="1"/>
  <c r="CL291" i="1"/>
  <c r="CT291" i="1" s="1"/>
  <c r="CP671" i="1"/>
  <c r="CX671" i="1" s="1"/>
  <c r="H291" i="1"/>
  <c r="I321" i="1"/>
  <c r="CK273" i="1"/>
  <c r="CS273" i="1" s="1"/>
  <c r="CN363" i="1"/>
  <c r="CV363" i="1" s="1"/>
  <c r="CO463" i="1"/>
  <c r="CW463" i="1" s="1"/>
  <c r="CL283" i="1"/>
  <c r="CT283" i="1" s="1"/>
  <c r="CM313" i="1"/>
  <c r="CU313" i="1" s="1"/>
  <c r="CP663" i="1"/>
  <c r="CX663" i="1" s="1"/>
  <c r="H283" i="1"/>
  <c r="I313" i="1"/>
  <c r="CK265" i="1"/>
  <c r="CS265" i="1" s="1"/>
  <c r="CN355" i="1"/>
  <c r="CV355" i="1" s="1"/>
  <c r="CO455" i="1"/>
  <c r="CW455" i="1" s="1"/>
  <c r="CM305" i="1"/>
  <c r="CU305" i="1" s="1"/>
  <c r="CL275" i="1"/>
  <c r="CT275" i="1" s="1"/>
  <c r="CP655" i="1"/>
  <c r="CX655" i="1" s="1"/>
  <c r="H275" i="1"/>
  <c r="I305" i="1"/>
  <c r="CK257" i="1"/>
  <c r="CS257" i="1" s="1"/>
  <c r="CO447" i="1"/>
  <c r="CW447" i="1" s="1"/>
  <c r="CL267" i="1"/>
  <c r="CT267" i="1" s="1"/>
  <c r="CM297" i="1"/>
  <c r="CU297" i="1" s="1"/>
  <c r="CN347" i="1"/>
  <c r="CV347" i="1" s="1"/>
  <c r="CP647" i="1"/>
  <c r="CX647" i="1" s="1"/>
  <c r="H267" i="1"/>
  <c r="I297" i="1"/>
  <c r="CK249" i="1"/>
  <c r="CS249" i="1" s="1"/>
  <c r="CN339" i="1"/>
  <c r="CV339" i="1" s="1"/>
  <c r="CO439" i="1"/>
  <c r="CW439" i="1" s="1"/>
  <c r="CM289" i="1"/>
  <c r="CU289" i="1" s="1"/>
  <c r="CL259" i="1"/>
  <c r="CT259" i="1" s="1"/>
  <c r="CP639" i="1"/>
  <c r="CX639" i="1" s="1"/>
  <c r="H259" i="1"/>
  <c r="I289" i="1"/>
  <c r="CK241" i="1"/>
  <c r="CS241" i="1" s="1"/>
  <c r="CO431" i="1"/>
  <c r="CW431" i="1" s="1"/>
  <c r="CN331" i="1"/>
  <c r="CV331" i="1" s="1"/>
  <c r="CL251" i="1"/>
  <c r="CT251" i="1" s="1"/>
  <c r="CM281" i="1"/>
  <c r="CU281" i="1" s="1"/>
  <c r="CP631" i="1"/>
  <c r="CX631" i="1" s="1"/>
  <c r="H251" i="1"/>
  <c r="I281" i="1"/>
  <c r="CK233" i="1"/>
  <c r="CS233" i="1" s="1"/>
  <c r="CN323" i="1"/>
  <c r="CV323" i="1" s="1"/>
  <c r="CO423" i="1"/>
  <c r="CW423" i="1" s="1"/>
  <c r="CM273" i="1"/>
  <c r="CU273" i="1" s="1"/>
  <c r="CL243" i="1"/>
  <c r="CT243" i="1" s="1"/>
  <c r="CP623" i="1"/>
  <c r="CX623" i="1" s="1"/>
  <c r="H243" i="1"/>
  <c r="I273" i="1"/>
  <c r="CK225" i="1"/>
  <c r="CS225" i="1" s="1"/>
  <c r="CN315" i="1"/>
  <c r="CV315" i="1" s="1"/>
  <c r="CO415" i="1"/>
  <c r="CW415" i="1" s="1"/>
  <c r="CL235" i="1"/>
  <c r="CT235" i="1" s="1"/>
  <c r="CM265" i="1"/>
  <c r="CU265" i="1" s="1"/>
  <c r="CP615" i="1"/>
  <c r="CX615" i="1" s="1"/>
  <c r="H235" i="1"/>
  <c r="I265" i="1"/>
  <c r="CK217" i="1"/>
  <c r="CS217" i="1" s="1"/>
  <c r="CN307" i="1"/>
  <c r="CV307" i="1" s="1"/>
  <c r="CO407" i="1"/>
  <c r="CW407" i="1" s="1"/>
  <c r="CM257" i="1"/>
  <c r="CU257" i="1" s="1"/>
  <c r="CL227" i="1"/>
  <c r="CT227" i="1" s="1"/>
  <c r="CP607" i="1"/>
  <c r="CX607" i="1" s="1"/>
  <c r="H227" i="1"/>
  <c r="I257" i="1"/>
  <c r="CK205" i="1"/>
  <c r="CS205" i="1" s="1"/>
  <c r="CN295" i="1"/>
  <c r="CV295" i="1" s="1"/>
  <c r="CM245" i="1"/>
  <c r="CU245" i="1" s="1"/>
  <c r="CL215" i="1"/>
  <c r="CT215" i="1" s="1"/>
  <c r="CO395" i="1"/>
  <c r="CW395" i="1" s="1"/>
  <c r="CP595" i="1"/>
  <c r="CX595" i="1" s="1"/>
  <c r="CQ795" i="1"/>
  <c r="CY795" i="1" s="1"/>
  <c r="H215" i="1"/>
  <c r="I245" i="1"/>
  <c r="CK189" i="1"/>
  <c r="CS189" i="1" s="1"/>
  <c r="CL199" i="1"/>
  <c r="CT199" i="1" s="1"/>
  <c r="CN279" i="1"/>
  <c r="CV279" i="1" s="1"/>
  <c r="CM229" i="1"/>
  <c r="CU229" i="1" s="1"/>
  <c r="CO379" i="1"/>
  <c r="CW379" i="1" s="1"/>
  <c r="CP579" i="1"/>
  <c r="CX579" i="1" s="1"/>
  <c r="CQ779" i="1"/>
  <c r="CY779" i="1" s="1"/>
  <c r="H199" i="1"/>
  <c r="I229" i="1"/>
  <c r="CK173" i="1"/>
  <c r="CS173" i="1" s="1"/>
  <c r="CL183" i="1"/>
  <c r="CT183" i="1" s="1"/>
  <c r="CN263" i="1"/>
  <c r="CV263" i="1" s="1"/>
  <c r="CM213" i="1"/>
  <c r="CU213" i="1" s="1"/>
  <c r="CO363" i="1"/>
  <c r="CW363" i="1" s="1"/>
  <c r="CP563" i="1"/>
  <c r="CX563" i="1" s="1"/>
  <c r="CQ763" i="1"/>
  <c r="CY763" i="1" s="1"/>
  <c r="H183" i="1"/>
  <c r="I213" i="1"/>
  <c r="CK157" i="1"/>
  <c r="CS157" i="1" s="1"/>
  <c r="CL167" i="1"/>
  <c r="CT167" i="1" s="1"/>
  <c r="CN247" i="1"/>
  <c r="CV247" i="1" s="1"/>
  <c r="CM197" i="1"/>
  <c r="CU197" i="1" s="1"/>
  <c r="CO347" i="1"/>
  <c r="CW347" i="1" s="1"/>
  <c r="CP547" i="1"/>
  <c r="CX547" i="1" s="1"/>
  <c r="CQ747" i="1"/>
  <c r="CY747" i="1" s="1"/>
  <c r="H167" i="1"/>
  <c r="I197" i="1"/>
  <c r="CK141" i="1"/>
  <c r="CS141" i="1" s="1"/>
  <c r="CL151" i="1"/>
  <c r="CT151" i="1" s="1"/>
  <c r="CN231" i="1"/>
  <c r="CV231" i="1" s="1"/>
  <c r="CO331" i="1"/>
  <c r="CW331" i="1" s="1"/>
  <c r="CM181" i="1"/>
  <c r="CU181" i="1" s="1"/>
  <c r="CP531" i="1"/>
  <c r="CX531" i="1" s="1"/>
  <c r="CQ731" i="1"/>
  <c r="CY731" i="1" s="1"/>
  <c r="H151" i="1"/>
  <c r="I181" i="1"/>
  <c r="CK125" i="1"/>
  <c r="CS125" i="1" s="1"/>
  <c r="CL135" i="1"/>
  <c r="CT135" i="1" s="1"/>
  <c r="CN215" i="1"/>
  <c r="CV215" i="1" s="1"/>
  <c r="CO315" i="1"/>
  <c r="CW315" i="1" s="1"/>
  <c r="CM165" i="1"/>
  <c r="CU165" i="1" s="1"/>
  <c r="CP515" i="1"/>
  <c r="CX515" i="1" s="1"/>
  <c r="CQ715" i="1"/>
  <c r="CY715" i="1" s="1"/>
  <c r="H135" i="1"/>
  <c r="I165" i="1"/>
  <c r="CK49" i="1"/>
  <c r="CS49" i="1" s="1"/>
  <c r="CM89" i="1"/>
  <c r="CU89" i="1" s="1"/>
  <c r="CP439" i="1"/>
  <c r="CX439" i="1" s="1"/>
  <c r="CN139" i="1"/>
  <c r="CV139" i="1" s="1"/>
  <c r="CO239" i="1"/>
  <c r="CW239" i="1" s="1"/>
  <c r="CL59" i="1"/>
  <c r="CT59" i="1" s="1"/>
  <c r="CQ639" i="1"/>
  <c r="CY639" i="1" s="1"/>
  <c r="H59" i="1"/>
  <c r="I89" i="1"/>
  <c r="CK33" i="1"/>
  <c r="CS33" i="1" s="1"/>
  <c r="CM73" i="1"/>
  <c r="CU73" i="1" s="1"/>
  <c r="CP423" i="1"/>
  <c r="CX423" i="1" s="1"/>
  <c r="CL43" i="1"/>
  <c r="CT43" i="1" s="1"/>
  <c r="CN123" i="1"/>
  <c r="CV123" i="1" s="1"/>
  <c r="CO223" i="1"/>
  <c r="CW223" i="1" s="1"/>
  <c r="CQ623" i="1"/>
  <c r="CY623" i="1" s="1"/>
  <c r="H43" i="1"/>
  <c r="I73" i="1"/>
  <c r="CK25" i="1"/>
  <c r="CS25" i="1" s="1"/>
  <c r="CM65" i="1"/>
  <c r="CU65" i="1" s="1"/>
  <c r="CP415" i="1"/>
  <c r="CX415" i="1" s="1"/>
  <c r="CO215" i="1"/>
  <c r="CW215" i="1" s="1"/>
  <c r="CL35" i="1"/>
  <c r="CT35" i="1" s="1"/>
  <c r="CN115" i="1"/>
  <c r="CV115" i="1" s="1"/>
  <c r="CQ615" i="1"/>
  <c r="CY615" i="1" s="1"/>
  <c r="H35" i="1"/>
  <c r="I65" i="1"/>
  <c r="CQ607" i="1"/>
  <c r="CY607" i="1" s="1"/>
  <c r="CK17" i="1"/>
  <c r="CS17" i="1" s="1"/>
  <c r="CQ603" i="1"/>
  <c r="CY603" i="1" s="1"/>
  <c r="CO203" i="1"/>
  <c r="CW203" i="1" s="1"/>
  <c r="CK168" i="1"/>
  <c r="CS168" i="1" s="1"/>
  <c r="CN258" i="1"/>
  <c r="CV258" i="1" s="1"/>
  <c r="CL178" i="1"/>
  <c r="CT178" i="1" s="1"/>
  <c r="CM208" i="1"/>
  <c r="CU208" i="1" s="1"/>
  <c r="CO358" i="1"/>
  <c r="CW358" i="1" s="1"/>
  <c r="CP558" i="1"/>
  <c r="CX558" i="1" s="1"/>
  <c r="CQ758" i="1"/>
  <c r="CY758" i="1" s="1"/>
  <c r="H178" i="1"/>
  <c r="I208" i="1"/>
  <c r="CK32" i="1"/>
  <c r="CS32" i="1" s="1"/>
  <c r="CL42" i="1"/>
  <c r="CT42" i="1" s="1"/>
  <c r="CO222" i="1"/>
  <c r="CW222" i="1" s="1"/>
  <c r="CN122" i="1"/>
  <c r="CV122" i="1" s="1"/>
  <c r="CQ622" i="1"/>
  <c r="CY622" i="1" s="1"/>
  <c r="CM72" i="1"/>
  <c r="CU72" i="1" s="1"/>
  <c r="CP422" i="1"/>
  <c r="CX422" i="1" s="1"/>
  <c r="H42" i="1"/>
  <c r="I72" i="1"/>
  <c r="CN102" i="1"/>
  <c r="CV102" i="1" s="1"/>
  <c r="CK12" i="1"/>
  <c r="CS12" i="1" s="1"/>
  <c r="BR311" i="1"/>
  <c r="BT311" i="1" s="1"/>
  <c r="BR267" i="1"/>
  <c r="BT267" i="1" s="1"/>
  <c r="BR215" i="1"/>
  <c r="BT215" i="1" s="1"/>
  <c r="BR263" i="1"/>
  <c r="BT263" i="1" s="1"/>
  <c r="BR155" i="1"/>
  <c r="BT155" i="1" s="1"/>
  <c r="BR295" i="1"/>
  <c r="BT295" i="1" s="1"/>
  <c r="BR231" i="1"/>
  <c r="BT231" i="1" s="1"/>
  <c r="BR183" i="1"/>
  <c r="BT183" i="1" s="1"/>
  <c r="BR283" i="1"/>
  <c r="BT283" i="1" s="1"/>
  <c r="BR235" i="1"/>
  <c r="BT235" i="1" s="1"/>
  <c r="BR219" i="1"/>
  <c r="BT219" i="1" s="1"/>
  <c r="BR203" i="1"/>
  <c r="BT203" i="1" s="1"/>
  <c r="BR187" i="1"/>
  <c r="BT187" i="1" s="1"/>
  <c r="AC547" i="1"/>
  <c r="AD547" i="1" s="1"/>
  <c r="AC583" i="1"/>
  <c r="AC587" i="1"/>
  <c r="AC605" i="1"/>
  <c r="AC616" i="1"/>
  <c r="AD616" i="1" s="1"/>
  <c r="AC608" i="1"/>
  <c r="AC558" i="1"/>
  <c r="AD558" i="1" s="1"/>
  <c r="AC681" i="1"/>
  <c r="AB688" i="1"/>
  <c r="AB704" i="1"/>
  <c r="AB711" i="1"/>
  <c r="AC654" i="1"/>
  <c r="AB542" i="1"/>
  <c r="AC573" i="1"/>
  <c r="AB564" i="1"/>
  <c r="AB641" i="1"/>
  <c r="AC682" i="1"/>
  <c r="AB515" i="1"/>
  <c r="AC359" i="1"/>
  <c r="AB487" i="1"/>
  <c r="AD487" i="1" s="1"/>
  <c r="AB393" i="1"/>
  <c r="AB406" i="1"/>
  <c r="AB461" i="1"/>
  <c r="AC344" i="1"/>
  <c r="AB402" i="1"/>
  <c r="AC399" i="1"/>
  <c r="AC403" i="1"/>
  <c r="AB337" i="1"/>
  <c r="AB413" i="1"/>
  <c r="AB422" i="1"/>
  <c r="AD422" i="1" s="1"/>
  <c r="AC352" i="1"/>
  <c r="AC412" i="1"/>
  <c r="BR151" i="1"/>
  <c r="BT151" i="1" s="1"/>
  <c r="AC514" i="1"/>
  <c r="AC522" i="1"/>
  <c r="AD522" i="1" s="1"/>
  <c r="AC523" i="1"/>
  <c r="AC581" i="1"/>
  <c r="AC585" i="1"/>
  <c r="AB657" i="1"/>
  <c r="AB665" i="1"/>
  <c r="AB670" i="1"/>
  <c r="AB662" i="1"/>
  <c r="AB685" i="1"/>
  <c r="AD685" i="1" s="1"/>
  <c r="AB713" i="1"/>
  <c r="AB683" i="1"/>
  <c r="AB787" i="1"/>
  <c r="AB629" i="1"/>
  <c r="AC675" i="1"/>
  <c r="AC779" i="1"/>
  <c r="AC796" i="1"/>
  <c r="AB514" i="1"/>
  <c r="AC698" i="1"/>
  <c r="AC361" i="1"/>
  <c r="AC409" i="1"/>
  <c r="AD409" i="1" s="1"/>
  <c r="AB633" i="1"/>
  <c r="AB374" i="1"/>
  <c r="AB456" i="1"/>
  <c r="AC480" i="1"/>
  <c r="AB348" i="1"/>
  <c r="AC335" i="1"/>
  <c r="AC343" i="1"/>
  <c r="AC372" i="1"/>
  <c r="AD372" i="1" s="1"/>
  <c r="AC371" i="1"/>
  <c r="AC377" i="1"/>
  <c r="AC429" i="1"/>
  <c r="AC428" i="1"/>
  <c r="AC349" i="1"/>
  <c r="AB351" i="1"/>
  <c r="BR167" i="1"/>
  <c r="BT167" i="1" s="1"/>
  <c r="AC508" i="1"/>
  <c r="AC527" i="1"/>
  <c r="AC519" i="1"/>
  <c r="AB666" i="1"/>
  <c r="AC650" i="1"/>
  <c r="AB686" i="1"/>
  <c r="AD686" i="1" s="1"/>
  <c r="AB769" i="1"/>
  <c r="AD769" i="1" s="1"/>
  <c r="AB788" i="1"/>
  <c r="AB603" i="1"/>
  <c r="AD603" i="1" s="1"/>
  <c r="BR199" i="1"/>
  <c r="BT199" i="1" s="1"/>
  <c r="BR356" i="1"/>
  <c r="BT356" i="1" s="1"/>
  <c r="BR279" i="1"/>
  <c r="BT279" i="1" s="1"/>
  <c r="BR315" i="1"/>
  <c r="BT315" i="1" s="1"/>
  <c r="AC518" i="1"/>
  <c r="AC526" i="1"/>
  <c r="AD526" i="1" s="1"/>
  <c r="AC546" i="1"/>
  <c r="AC589" i="1"/>
  <c r="AC606" i="1"/>
  <c r="AD606" i="1" s="1"/>
  <c r="AB661" i="1"/>
  <c r="AB669" i="1"/>
  <c r="AC557" i="1"/>
  <c r="AC713" i="1"/>
  <c r="AB696" i="1"/>
  <c r="AB715" i="1"/>
  <c r="AC663" i="1"/>
  <c r="AB694" i="1"/>
  <c r="AC661" i="1"/>
  <c r="AB560" i="1"/>
  <c r="AB647" i="1"/>
  <c r="AC577" i="1"/>
  <c r="AC693" i="1"/>
  <c r="AC550" i="1"/>
  <c r="AD550" i="1" s="1"/>
  <c r="AB649" i="1"/>
  <c r="AC688" i="1"/>
  <c r="AB507" i="1"/>
  <c r="AC787" i="1"/>
  <c r="AB523" i="1"/>
  <c r="AB386" i="1"/>
  <c r="AC365" i="1"/>
  <c r="AD365" i="1" s="1"/>
  <c r="AC424" i="1"/>
  <c r="AC355" i="1"/>
  <c r="AB341" i="1"/>
  <c r="AC336" i="1"/>
  <c r="AD336" i="1" s="1"/>
  <c r="AC348" i="1"/>
  <c r="AC414" i="1"/>
  <c r="AD414" i="1" s="1"/>
  <c r="AC445" i="1"/>
  <c r="AD445" i="1" s="1"/>
  <c r="AC457" i="1"/>
  <c r="AC463" i="1"/>
  <c r="AD463" i="1" s="1"/>
  <c r="AC465" i="1"/>
  <c r="AC398" i="1"/>
  <c r="AC493" i="1"/>
  <c r="AB390" i="1"/>
  <c r="AB399" i="1"/>
  <c r="AB412" i="1"/>
  <c r="AC351" i="1"/>
  <c r="AC406" i="1"/>
  <c r="AC411" i="1"/>
  <c r="AB426" i="1"/>
  <c r="BR251" i="1"/>
  <c r="BT251" i="1" s="1"/>
  <c r="BR350" i="1"/>
  <c r="BT350" i="1" s="1"/>
  <c r="BR327" i="1"/>
  <c r="BT327" i="1" s="1"/>
  <c r="BR343" i="1"/>
  <c r="BT343" i="1" s="1"/>
  <c r="AB474" i="1"/>
  <c r="AB469" i="1"/>
  <c r="AB495" i="1"/>
  <c r="BR331" i="1"/>
  <c r="BR299" i="1"/>
  <c r="BT299" i="1" s="1"/>
  <c r="BR354" i="1"/>
  <c r="BT354" i="1" s="1"/>
  <c r="BR347" i="1"/>
  <c r="BT347" i="1" s="1"/>
  <c r="BR247" i="1"/>
  <c r="BT247" i="1" s="1"/>
  <c r="BT357" i="1"/>
  <c r="BS376" i="1"/>
  <c r="BR171" i="1"/>
  <c r="BT171" i="1" s="1"/>
  <c r="BT331" i="1"/>
  <c r="BR346" i="1"/>
  <c r="BR330" i="1"/>
  <c r="BR314" i="1"/>
  <c r="BR298" i="1"/>
  <c r="BR282" i="1"/>
  <c r="BR266" i="1"/>
  <c r="BR250" i="1"/>
  <c r="BR234" i="1"/>
  <c r="BR218" i="1"/>
  <c r="BR202" i="1"/>
  <c r="BR186" i="1"/>
  <c r="BR170" i="1"/>
  <c r="BR154" i="1"/>
  <c r="BR345" i="1"/>
  <c r="BR329" i="1"/>
  <c r="BR313" i="1"/>
  <c r="BR297" i="1"/>
  <c r="BR281" i="1"/>
  <c r="BR265" i="1"/>
  <c r="BR249" i="1"/>
  <c r="BR233" i="1"/>
  <c r="BR217" i="1"/>
  <c r="BR201" i="1"/>
  <c r="BR185" i="1"/>
  <c r="BR169" i="1"/>
  <c r="BR153" i="1"/>
  <c r="BR340" i="1"/>
  <c r="BR324" i="1"/>
  <c r="BR308" i="1"/>
  <c r="BR292" i="1"/>
  <c r="BR276" i="1"/>
  <c r="BR260" i="1"/>
  <c r="BR244" i="1"/>
  <c r="BR228" i="1"/>
  <c r="BR212" i="1"/>
  <c r="BR196" i="1"/>
  <c r="BR180" i="1"/>
  <c r="BR164" i="1"/>
  <c r="BR148" i="1"/>
  <c r="AB475" i="1"/>
  <c r="AB494" i="1"/>
  <c r="AB450" i="1"/>
  <c r="AB448" i="1"/>
  <c r="AC592" i="1"/>
  <c r="AB618" i="1"/>
  <c r="AD618" i="1" s="1"/>
  <c r="AC588" i="1"/>
  <c r="AC584" i="1"/>
  <c r="AC690" i="1"/>
  <c r="AD690" i="1" s="1"/>
  <c r="AB722" i="1"/>
  <c r="AC756" i="1"/>
  <c r="AB760" i="1"/>
  <c r="BR342" i="1"/>
  <c r="BR326" i="1"/>
  <c r="BR310" i="1"/>
  <c r="BR294" i="1"/>
  <c r="BR278" i="1"/>
  <c r="BR262" i="1"/>
  <c r="BR246" i="1"/>
  <c r="BR230" i="1"/>
  <c r="BR214" i="1"/>
  <c r="BR198" i="1"/>
  <c r="BR182" i="1"/>
  <c r="BR166" i="1"/>
  <c r="BR150" i="1"/>
  <c r="BR341" i="1"/>
  <c r="BR325" i="1"/>
  <c r="BR309" i="1"/>
  <c r="BR293" i="1"/>
  <c r="BR277" i="1"/>
  <c r="BR261" i="1"/>
  <c r="BR245" i="1"/>
  <c r="BR229" i="1"/>
  <c r="BR213" i="1"/>
  <c r="BR197" i="1"/>
  <c r="BR181" i="1"/>
  <c r="BR165" i="1"/>
  <c r="BR149" i="1"/>
  <c r="BR352" i="1"/>
  <c r="BR336" i="1"/>
  <c r="BR320" i="1"/>
  <c r="BR304" i="1"/>
  <c r="BR288" i="1"/>
  <c r="BR272" i="1"/>
  <c r="BR256" i="1"/>
  <c r="BR240" i="1"/>
  <c r="BR224" i="1"/>
  <c r="BR208" i="1"/>
  <c r="BR192" i="1"/>
  <c r="BR176" i="1"/>
  <c r="BR160" i="1"/>
  <c r="BR144" i="1"/>
  <c r="BR338" i="1"/>
  <c r="BR322" i="1"/>
  <c r="BR306" i="1"/>
  <c r="BR290" i="1"/>
  <c r="BR274" i="1"/>
  <c r="BR258" i="1"/>
  <c r="BR242" i="1"/>
  <c r="BR226" i="1"/>
  <c r="BR210" i="1"/>
  <c r="BR194" i="1"/>
  <c r="BR178" i="1"/>
  <c r="BR162" i="1"/>
  <c r="BR146" i="1"/>
  <c r="BR353" i="1"/>
  <c r="BR337" i="1"/>
  <c r="BR321" i="1"/>
  <c r="BR305" i="1"/>
  <c r="BR289" i="1"/>
  <c r="BR273" i="1"/>
  <c r="BR257" i="1"/>
  <c r="BR241" i="1"/>
  <c r="BR225" i="1"/>
  <c r="BR209" i="1"/>
  <c r="BR193" i="1"/>
  <c r="BR177" i="1"/>
  <c r="BR161" i="1"/>
  <c r="BR145" i="1"/>
  <c r="BR348" i="1"/>
  <c r="BR332" i="1"/>
  <c r="BR316" i="1"/>
  <c r="BR300" i="1"/>
  <c r="BR284" i="1"/>
  <c r="BR268" i="1"/>
  <c r="BR252" i="1"/>
  <c r="BR236" i="1"/>
  <c r="BR220" i="1"/>
  <c r="BR204" i="1"/>
  <c r="BR188" i="1"/>
  <c r="BR172" i="1"/>
  <c r="BR156" i="1"/>
  <c r="BR355" i="1"/>
  <c r="BR339" i="1"/>
  <c r="BR323" i="1"/>
  <c r="BR307" i="1"/>
  <c r="BR291" i="1"/>
  <c r="BR275" i="1"/>
  <c r="BR259" i="1"/>
  <c r="BR243" i="1"/>
  <c r="BR227" i="1"/>
  <c r="BR211" i="1"/>
  <c r="BR195" i="1"/>
  <c r="BR179" i="1"/>
  <c r="BR163" i="1"/>
  <c r="BR147" i="1"/>
  <c r="BR334" i="1"/>
  <c r="BR318" i="1"/>
  <c r="BR302" i="1"/>
  <c r="BR286" i="1"/>
  <c r="BR270" i="1"/>
  <c r="BR254" i="1"/>
  <c r="BR238" i="1"/>
  <c r="BR222" i="1"/>
  <c r="BR206" i="1"/>
  <c r="BR190" i="1"/>
  <c r="BR174" i="1"/>
  <c r="BR158" i="1"/>
  <c r="BR349" i="1"/>
  <c r="BR333" i="1"/>
  <c r="BR317" i="1"/>
  <c r="BR301" i="1"/>
  <c r="BR285" i="1"/>
  <c r="BR269" i="1"/>
  <c r="BR253" i="1"/>
  <c r="BR237" i="1"/>
  <c r="BR221" i="1"/>
  <c r="BR205" i="1"/>
  <c r="BR189" i="1"/>
  <c r="BR173" i="1"/>
  <c r="BR157" i="1"/>
  <c r="BR344" i="1"/>
  <c r="BR328" i="1"/>
  <c r="BR312" i="1"/>
  <c r="BR296" i="1"/>
  <c r="BR280" i="1"/>
  <c r="BR264" i="1"/>
  <c r="BR248" i="1"/>
  <c r="BR232" i="1"/>
  <c r="BR216" i="1"/>
  <c r="BR200" i="1"/>
  <c r="BR184" i="1"/>
  <c r="BR168" i="1"/>
  <c r="BR152" i="1"/>
  <c r="BR351" i="1"/>
  <c r="BR335" i="1"/>
  <c r="BR319" i="1"/>
  <c r="BR303" i="1"/>
  <c r="BR287" i="1"/>
  <c r="BR271" i="1"/>
  <c r="BR255" i="1"/>
  <c r="BR239" i="1"/>
  <c r="BR223" i="1"/>
  <c r="BR207" i="1"/>
  <c r="BR191" i="1"/>
  <c r="BR175" i="1"/>
  <c r="BR159" i="1"/>
  <c r="BR143" i="1"/>
  <c r="AB501" i="1"/>
  <c r="AD501" i="1" s="1"/>
  <c r="AC529" i="1"/>
  <c r="AD529" i="1" s="1"/>
  <c r="AC531" i="1"/>
  <c r="AD531" i="1" s="1"/>
  <c r="AC533" i="1"/>
  <c r="AC535" i="1"/>
  <c r="AC537" i="1"/>
  <c r="AD537" i="1" s="1"/>
  <c r="AC539" i="1"/>
  <c r="AC541" i="1"/>
  <c r="AC543" i="1"/>
  <c r="AC545" i="1"/>
  <c r="AD545" i="1" s="1"/>
  <c r="AB572" i="1"/>
  <c r="AD572" i="1" s="1"/>
  <c r="AB621" i="1"/>
  <c r="AB581" i="1"/>
  <c r="AC624" i="1"/>
  <c r="AC566" i="1"/>
  <c r="AD566" i="1" s="1"/>
  <c r="AC562" i="1"/>
  <c r="AB684" i="1"/>
  <c r="AC627" i="1"/>
  <c r="AD627" i="1" s="1"/>
  <c r="AC643" i="1"/>
  <c r="AC656" i="1"/>
  <c r="AB698" i="1"/>
  <c r="AC719" i="1"/>
  <c r="AC634" i="1"/>
  <c r="AC668" i="1"/>
  <c r="AB799" i="1"/>
  <c r="AB759" i="1"/>
  <c r="AC781" i="1"/>
  <c r="AB723" i="1"/>
  <c r="AD723" i="1" s="1"/>
  <c r="AC783" i="1"/>
  <c r="AC375" i="1"/>
  <c r="AB429" i="1"/>
  <c r="AB373" i="1"/>
  <c r="AC402" i="1"/>
  <c r="AD402" i="1" s="1"/>
  <c r="AC474" i="1"/>
  <c r="AB352" i="1"/>
  <c r="AB421" i="1"/>
  <c r="AC446" i="1"/>
  <c r="AB437" i="1"/>
  <c r="AI317" i="1"/>
  <c r="AI145" i="1"/>
  <c r="AI109" i="1"/>
  <c r="AI29" i="1"/>
  <c r="AB491" i="1"/>
  <c r="AD491" i="1" s="1"/>
  <c r="AB466" i="1"/>
  <c r="AC440" i="1"/>
  <c r="AD440" i="1" s="1"/>
  <c r="AB366" i="1"/>
  <c r="AB505" i="1"/>
  <c r="AB497" i="1"/>
  <c r="AB453" i="1"/>
  <c r="AB342" i="1"/>
  <c r="AI337" i="1"/>
  <c r="AC476" i="1"/>
  <c r="AB576" i="1"/>
  <c r="AC632" i="1"/>
  <c r="AC717" i="1"/>
  <c r="AB783" i="1"/>
  <c r="AB653" i="1"/>
  <c r="AB524" i="1"/>
  <c r="AD524" i="1" s="1"/>
  <c r="AB737" i="1"/>
  <c r="AD737" i="1" s="1"/>
  <c r="AC578" i="1"/>
  <c r="AC672" i="1"/>
  <c r="AB775" i="1"/>
  <c r="AC432" i="1"/>
  <c r="AC381" i="1"/>
  <c r="AC442" i="1"/>
  <c r="AB364" i="1"/>
  <c r="AD364" i="1" s="1"/>
  <c r="AB471" i="1"/>
  <c r="AD471" i="1" s="1"/>
  <c r="AB454" i="1"/>
  <c r="AB449" i="1"/>
  <c r="AD449" i="1" s="1"/>
  <c r="AC520" i="1"/>
  <c r="AC512" i="1"/>
  <c r="AC591" i="1"/>
  <c r="AB591" i="1"/>
  <c r="AD591" i="1" s="1"/>
  <c r="AC612" i="1"/>
  <c r="AB655" i="1"/>
  <c r="AB659" i="1"/>
  <c r="AB663" i="1"/>
  <c r="AC554" i="1"/>
  <c r="AC561" i="1"/>
  <c r="AC689" i="1"/>
  <c r="AB459" i="1"/>
  <c r="AD459" i="1" s="1"/>
  <c r="AB370" i="1"/>
  <c r="AB367" i="1"/>
  <c r="AD367" i="1" s="1"/>
  <c r="AC441" i="1"/>
  <c r="AD441" i="1" s="1"/>
  <c r="AB444" i="1"/>
  <c r="AD444" i="1" s="1"/>
  <c r="AC695" i="1"/>
  <c r="AD695" i="1" s="1"/>
  <c r="AC703" i="1"/>
  <c r="AC630" i="1"/>
  <c r="AC658" i="1"/>
  <c r="AB681" i="1"/>
  <c r="AC651" i="1"/>
  <c r="AD651" i="1" s="1"/>
  <c r="AB701" i="1"/>
  <c r="AD701" i="1" s="1"/>
  <c r="AC657" i="1"/>
  <c r="AC664" i="1"/>
  <c r="AC638" i="1"/>
  <c r="AC655" i="1"/>
  <c r="AC671" i="1"/>
  <c r="AB702" i="1"/>
  <c r="AC635" i="1"/>
  <c r="AD635" i="1" s="1"/>
  <c r="AC649" i="1"/>
  <c r="AB693" i="1"/>
  <c r="AB705" i="1"/>
  <c r="AB795" i="1"/>
  <c r="AB778" i="1"/>
  <c r="AB573" i="1"/>
  <c r="AB518" i="1"/>
  <c r="AB534" i="1"/>
  <c r="AB597" i="1"/>
  <c r="AD597" i="1" s="1"/>
  <c r="AC600" i="1"/>
  <c r="AB623" i="1"/>
  <c r="AD623" i="1" s="1"/>
  <c r="AB747" i="1"/>
  <c r="AD747" i="1" s="1"/>
  <c r="AB755" i="1"/>
  <c r="AD755" i="1" s="1"/>
  <c r="AB592" i="1"/>
  <c r="AB660" i="1"/>
  <c r="AC586" i="1"/>
  <c r="AB601" i="1"/>
  <c r="AD601" i="1" s="1"/>
  <c r="AB761" i="1"/>
  <c r="AD761" i="1" s="1"/>
  <c r="AB777" i="1"/>
  <c r="AC582" i="1"/>
  <c r="AD582" i="1" s="1"/>
  <c r="AC617" i="1"/>
  <c r="AC641" i="1"/>
  <c r="AB648" i="1"/>
  <c r="AC759" i="1"/>
  <c r="AC767" i="1"/>
  <c r="AD767" i="1" s="1"/>
  <c r="AB508" i="1"/>
  <c r="AB639" i="1"/>
  <c r="AC691" i="1"/>
  <c r="AB509" i="1"/>
  <c r="AB650" i="1"/>
  <c r="AB718" i="1"/>
  <c r="AD718" i="1" s="1"/>
  <c r="AB527" i="1"/>
  <c r="AB563" i="1"/>
  <c r="AB567" i="1"/>
  <c r="AB656" i="1"/>
  <c r="AC694" i="1"/>
  <c r="AC712" i="1"/>
  <c r="AD712" i="1" s="1"/>
  <c r="AC798" i="1"/>
  <c r="AC502" i="1"/>
  <c r="AC363" i="1"/>
  <c r="AB462" i="1"/>
  <c r="AB394" i="1"/>
  <c r="AC470" i="1"/>
  <c r="AB455" i="1"/>
  <c r="AC368" i="1"/>
  <c r="AB632" i="1"/>
  <c r="AB395" i="1"/>
  <c r="AB396" i="1"/>
  <c r="AB416" i="1"/>
  <c r="AC357" i="1"/>
  <c r="AC369" i="1"/>
  <c r="AC370" i="1"/>
  <c r="AC378" i="1"/>
  <c r="AC392" i="1"/>
  <c r="AC490" i="1"/>
  <c r="AD490" i="1" s="1"/>
  <c r="AC504" i="1"/>
  <c r="AC466" i="1"/>
  <c r="AC404" i="1"/>
  <c r="AB442" i="1"/>
  <c r="AB353" i="1"/>
  <c r="AB388" i="1"/>
  <c r="AD388" i="1" s="1"/>
  <c r="AB482" i="1"/>
  <c r="AD482" i="1" s="1"/>
  <c r="AB479" i="1"/>
  <c r="AC382" i="1"/>
  <c r="AD382" i="1" s="1"/>
  <c r="AC393" i="1"/>
  <c r="AC405" i="1"/>
  <c r="AD405" i="1" s="1"/>
  <c r="AC433" i="1"/>
  <c r="AC461" i="1"/>
  <c r="AC782" i="1"/>
  <c r="AC758" i="1"/>
  <c r="AI309" i="1"/>
  <c r="AB548" i="1"/>
  <c r="AB556" i="1"/>
  <c r="AB568" i="1"/>
  <c r="AB574" i="1"/>
  <c r="AD574" i="1" s="1"/>
  <c r="AC620" i="1"/>
  <c r="AC711" i="1"/>
  <c r="AB707" i="1"/>
  <c r="AB717" i="1"/>
  <c r="AC660" i="1"/>
  <c r="AB791" i="1"/>
  <c r="AD791" i="1" s="1"/>
  <c r="AB510" i="1"/>
  <c r="AB643" i="1"/>
  <c r="AB536" i="1"/>
  <c r="AB544" i="1"/>
  <c r="AB733" i="1"/>
  <c r="AD733" i="1" s="1"/>
  <c r="AC677" i="1"/>
  <c r="AC673" i="1"/>
  <c r="AC338" i="1"/>
  <c r="AD338" i="1" s="1"/>
  <c r="AB425" i="1"/>
  <c r="AC456" i="1"/>
  <c r="AB499" i="1"/>
  <c r="AC510" i="1"/>
  <c r="AC528" i="1"/>
  <c r="AC530" i="1"/>
  <c r="AC532" i="1"/>
  <c r="AD532" i="1" s="1"/>
  <c r="AC534" i="1"/>
  <c r="AC536" i="1"/>
  <c r="AC538" i="1"/>
  <c r="AD538" i="1" s="1"/>
  <c r="AC540" i="1"/>
  <c r="AD540" i="1" s="1"/>
  <c r="AC542" i="1"/>
  <c r="AC544" i="1"/>
  <c r="AD544" i="1" s="1"/>
  <c r="AC553" i="1"/>
  <c r="AB625" i="1"/>
  <c r="AC614" i="1"/>
  <c r="AC556" i="1"/>
  <c r="AC565" i="1"/>
  <c r="AC645" i="1"/>
  <c r="AC626" i="1"/>
  <c r="AC642" i="1"/>
  <c r="AB703" i="1"/>
  <c r="AB689" i="1"/>
  <c r="AB697" i="1"/>
  <c r="AB709" i="1"/>
  <c r="AD709" i="1" s="1"/>
  <c r="AB786" i="1"/>
  <c r="AB557" i="1"/>
  <c r="AB512" i="1"/>
  <c r="AB530" i="1"/>
  <c r="AB546" i="1"/>
  <c r="AB595" i="1"/>
  <c r="AD595" i="1" s="1"/>
  <c r="AB559" i="1"/>
  <c r="AB628" i="1"/>
  <c r="AB562" i="1"/>
  <c r="AB594" i="1"/>
  <c r="AB589" i="1"/>
  <c r="AC625" i="1"/>
  <c r="AB773" i="1"/>
  <c r="AB593" i="1"/>
  <c r="AD593" i="1" s="1"/>
  <c r="AB622" i="1"/>
  <c r="AB626" i="1"/>
  <c r="AB642" i="1"/>
  <c r="AB645" i="1"/>
  <c r="AC763" i="1"/>
  <c r="AD763" i="1" s="1"/>
  <c r="AC771" i="1"/>
  <c r="AC780" i="1"/>
  <c r="AC443" i="1"/>
  <c r="AD443" i="1" s="1"/>
  <c r="AB586" i="1"/>
  <c r="AB638" i="1"/>
  <c r="AB710" i="1"/>
  <c r="AB727" i="1"/>
  <c r="AD727" i="1" s="1"/>
  <c r="AB624" i="1"/>
  <c r="AB724" i="1"/>
  <c r="AC794" i="1"/>
  <c r="AD794" i="1" s="1"/>
  <c r="AB796" i="1"/>
  <c r="AC511" i="1"/>
  <c r="AC678" i="1"/>
  <c r="AB784" i="1"/>
  <c r="AB569" i="1"/>
  <c r="AD569" i="1" s="1"/>
  <c r="AB605" i="1"/>
  <c r="AB658" i="1"/>
  <c r="AC696" i="1"/>
  <c r="AC704" i="1"/>
  <c r="AC515" i="1"/>
  <c r="AC774" i="1"/>
  <c r="AB335" i="1"/>
  <c r="AB350" i="1"/>
  <c r="AD350" i="1" s="1"/>
  <c r="AB716" i="1"/>
  <c r="AB380" i="1"/>
  <c r="AC479" i="1"/>
  <c r="AD479" i="1" s="1"/>
  <c r="AB383" i="1"/>
  <c r="AD383" i="1" s="1"/>
  <c r="AC356" i="1"/>
  <c r="AC380" i="1"/>
  <c r="AD380" i="1" s="1"/>
  <c r="AC435" i="1"/>
  <c r="AD435" i="1" s="1"/>
  <c r="AB506" i="1"/>
  <c r="AD506" i="1" s="1"/>
  <c r="AB452" i="1"/>
  <c r="AB368" i="1"/>
  <c r="AB355" i="1"/>
  <c r="AB362" i="1"/>
  <c r="AB363" i="1"/>
  <c r="AB357" i="1"/>
  <c r="AB470" i="1"/>
  <c r="AB467" i="1"/>
  <c r="AB498" i="1"/>
  <c r="AD498" i="1" s="1"/>
  <c r="AB502" i="1"/>
  <c r="AB447" i="1"/>
  <c r="AD447" i="1" s="1"/>
  <c r="AB554" i="1"/>
  <c r="AC521" i="1"/>
  <c r="AC599" i="1"/>
  <c r="AB585" i="1"/>
  <c r="AC640" i="1"/>
  <c r="AC648" i="1"/>
  <c r="AC563" i="1"/>
  <c r="AC555" i="1"/>
  <c r="AC715" i="1"/>
  <c r="AC647" i="1"/>
  <c r="AC646" i="1"/>
  <c r="AB673" i="1"/>
  <c r="AB668" i="1"/>
  <c r="AB700" i="1"/>
  <c r="AC633" i="1"/>
  <c r="AB699" i="1"/>
  <c r="AD699" i="1" s="1"/>
  <c r="AC615" i="1"/>
  <c r="AD615" i="1" s="1"/>
  <c r="AC653" i="1"/>
  <c r="AB679" i="1"/>
  <c r="AD679" i="1" s="1"/>
  <c r="AB682" i="1"/>
  <c r="AB774" i="1"/>
  <c r="AB790" i="1"/>
  <c r="AB781" i="1"/>
  <c r="AB789" i="1"/>
  <c r="AB797" i="1"/>
  <c r="AD797" i="1" s="1"/>
  <c r="AB516" i="1"/>
  <c r="AB561" i="1"/>
  <c r="AB565" i="1"/>
  <c r="AC580" i="1"/>
  <c r="AB598" i="1"/>
  <c r="AD598" i="1" s="1"/>
  <c r="AB674" i="1"/>
  <c r="AB714" i="1"/>
  <c r="AB753" i="1"/>
  <c r="AD753" i="1" s="1"/>
  <c r="AC560" i="1"/>
  <c r="AB607" i="1"/>
  <c r="AB631" i="1"/>
  <c r="AC676" i="1"/>
  <c r="AB599" i="1"/>
  <c r="AB578" i="1"/>
  <c r="AB588" i="1"/>
  <c r="AC621" i="1"/>
  <c r="AC596" i="1"/>
  <c r="AB609" i="1"/>
  <c r="AB614" i="1"/>
  <c r="AC773" i="1"/>
  <c r="AC789" i="1"/>
  <c r="AC795" i="1"/>
  <c r="AC507" i="1"/>
  <c r="AC700" i="1"/>
  <c r="AB748" i="1"/>
  <c r="AD748" i="1" s="1"/>
  <c r="AB752" i="1"/>
  <c r="AB756" i="1"/>
  <c r="AC513" i="1"/>
  <c r="AB612" i="1"/>
  <c r="AB630" i="1"/>
  <c r="AB361" i="1"/>
  <c r="AB504" i="1"/>
  <c r="AC622" i="1"/>
  <c r="AD622" i="1" s="1"/>
  <c r="AC669" i="1"/>
  <c r="AB678" i="1"/>
  <c r="AC568" i="1"/>
  <c r="AB584" i="1"/>
  <c r="AB636" i="1"/>
  <c r="AD636" i="1" s="1"/>
  <c r="AC775" i="1"/>
  <c r="AD775" i="1" s="1"/>
  <c r="AC778" i="1"/>
  <c r="AC602" i="1"/>
  <c r="AD602" i="1" s="1"/>
  <c r="AB792" i="1"/>
  <c r="AC434" i="1"/>
  <c r="AC786" i="1"/>
  <c r="AB378" i="1"/>
  <c r="AD378" i="1" s="1"/>
  <c r="AB476" i="1"/>
  <c r="AC416" i="1"/>
  <c r="AC468" i="1"/>
  <c r="AB477" i="1"/>
  <c r="AC423" i="1"/>
  <c r="AC475" i="1"/>
  <c r="AC509" i="1"/>
  <c r="AB410" i="1"/>
  <c r="AB672" i="1"/>
  <c r="AC571" i="1"/>
  <c r="AB575" i="1"/>
  <c r="AC724" i="1"/>
  <c r="AB734" i="1"/>
  <c r="AD734" i="1" s="1"/>
  <c r="AB369" i="1"/>
  <c r="AD369" i="1" s="1"/>
  <c r="AB360" i="1"/>
  <c r="AB358" i="1"/>
  <c r="AB354" i="1"/>
  <c r="AD354" i="1" s="1"/>
  <c r="AB478" i="1"/>
  <c r="AD478" i="1" s="1"/>
  <c r="AB465" i="1"/>
  <c r="AB472" i="1"/>
  <c r="AB468" i="1"/>
  <c r="AB503" i="1"/>
  <c r="AB500" i="1"/>
  <c r="AD500" i="1" s="1"/>
  <c r="AB496" i="1"/>
  <c r="AD496" i="1" s="1"/>
  <c r="AB446" i="1"/>
  <c r="AB552" i="1"/>
  <c r="AC525" i="1"/>
  <c r="AD525" i="1" s="1"/>
  <c r="AC517" i="1"/>
  <c r="AC548" i="1"/>
  <c r="AB587" i="1"/>
  <c r="AB583" i="1"/>
  <c r="AB579" i="1"/>
  <c r="AC628" i="1"/>
  <c r="AD628" i="1" s="1"/>
  <c r="AC652" i="1"/>
  <c r="AC564" i="1"/>
  <c r="AC559" i="1"/>
  <c r="AD559" i="1" s="1"/>
  <c r="AC683" i="1"/>
  <c r="AD683" i="1" s="1"/>
  <c r="AC631" i="1"/>
  <c r="AD631" i="1" s="1"/>
  <c r="AC659" i="1"/>
  <c r="AC666" i="1"/>
  <c r="AB671" i="1"/>
  <c r="AB664" i="1"/>
  <c r="AD664" i="1" s="1"/>
  <c r="AB677" i="1"/>
  <c r="AB676" i="1"/>
  <c r="AB692" i="1"/>
  <c r="AB708" i="1"/>
  <c r="AB691" i="1"/>
  <c r="AC619" i="1"/>
  <c r="AC611" i="1"/>
  <c r="AC639" i="1"/>
  <c r="AD639" i="1" s="1"/>
  <c r="AC629" i="1"/>
  <c r="AC662" i="1"/>
  <c r="AC670" i="1"/>
  <c r="AB675" i="1"/>
  <c r="AB706" i="1"/>
  <c r="AD706" i="1" s="1"/>
  <c r="AB782" i="1"/>
  <c r="AB798" i="1"/>
  <c r="AB785" i="1"/>
  <c r="AB793" i="1"/>
  <c r="AB553" i="1"/>
  <c r="AB520" i="1"/>
  <c r="AB528" i="1"/>
  <c r="AC549" i="1"/>
  <c r="AD549" i="1" s="1"/>
  <c r="AB555" i="1"/>
  <c r="AC575" i="1"/>
  <c r="AB596" i="1"/>
  <c r="AB644" i="1"/>
  <c r="AC707" i="1"/>
  <c r="AB749" i="1"/>
  <c r="AD749" i="1" s="1"/>
  <c r="AB757" i="1"/>
  <c r="AD757" i="1" s="1"/>
  <c r="AC567" i="1"/>
  <c r="AB600" i="1"/>
  <c r="AC552" i="1"/>
  <c r="AB551" i="1"/>
  <c r="AC579" i="1"/>
  <c r="AC551" i="1"/>
  <c r="AB577" i="1"/>
  <c r="AB590" i="1"/>
  <c r="AB771" i="1"/>
  <c r="AB770" i="1"/>
  <c r="AB517" i="1"/>
  <c r="AC793" i="1"/>
  <c r="AC674" i="1"/>
  <c r="AC680" i="1"/>
  <c r="AD680" i="1" s="1"/>
  <c r="AB519" i="1"/>
  <c r="AB604" i="1"/>
  <c r="AC714" i="1"/>
  <c r="AB780" i="1"/>
  <c r="AC792" i="1"/>
  <c r="AD792" i="1" s="1"/>
  <c r="AB397" i="1"/>
  <c r="AD397" i="1" s="1"/>
  <c r="AB387" i="1"/>
  <c r="AD387" i="1" s="1"/>
  <c r="AB430" i="1"/>
  <c r="AD430" i="1" s="1"/>
  <c r="AB720" i="1"/>
  <c r="AC460" i="1"/>
  <c r="AB634" i="1"/>
  <c r="AB457" i="1"/>
  <c r="AB339" i="1"/>
  <c r="AB385" i="1"/>
  <c r="AB384" i="1"/>
  <c r="AD384" i="1" s="1"/>
  <c r="AB392" i="1"/>
  <c r="AB407" i="1"/>
  <c r="AB460" i="1"/>
  <c r="AC347" i="1"/>
  <c r="AC418" i="1"/>
  <c r="AD418" i="1" s="1"/>
  <c r="AC425" i="1"/>
  <c r="AD425" i="1" s="1"/>
  <c r="AC436" i="1"/>
  <c r="AD436" i="1" s="1"/>
  <c r="AC455" i="1"/>
  <c r="AD455" i="1" s="1"/>
  <c r="AB486" i="1"/>
  <c r="AB403" i="1"/>
  <c r="AC385" i="1"/>
  <c r="AB345" i="1"/>
  <c r="AC339" i="1"/>
  <c r="AB428" i="1"/>
  <c r="AB438" i="1"/>
  <c r="AD438" i="1" s="1"/>
  <c r="AB493" i="1"/>
  <c r="AB376" i="1"/>
  <c r="AB489" i="1"/>
  <c r="AC353" i="1"/>
  <c r="AC386" i="1"/>
  <c r="AC396" i="1"/>
  <c r="AC394" i="1"/>
  <c r="AC420" i="1"/>
  <c r="AD420" i="1" s="1"/>
  <c r="AC421" i="1"/>
  <c r="AC439" i="1"/>
  <c r="AC450" i="1"/>
  <c r="AC451" i="1"/>
  <c r="AC472" i="1"/>
  <c r="AC488" i="1"/>
  <c r="AC499" i="1"/>
  <c r="AB411" i="1"/>
  <c r="AB347" i="1"/>
  <c r="AC770" i="1"/>
  <c r="AD770" i="1" s="1"/>
  <c r="AC790" i="1"/>
  <c r="AC609" i="1"/>
  <c r="AB762" i="1"/>
  <c r="AB571" i="1"/>
  <c r="AC720" i="1"/>
  <c r="AB738" i="1"/>
  <c r="AD738" i="1" s="1"/>
  <c r="AC754" i="1"/>
  <c r="AB800" i="1"/>
  <c r="AD800" i="1" s="1"/>
  <c r="AB432" i="1"/>
  <c r="AI333" i="1"/>
  <c r="AI325" i="1"/>
  <c r="AI313" i="1"/>
  <c r="AI297" i="1"/>
  <c r="AI237" i="1"/>
  <c r="AI221" i="1"/>
  <c r="AI217" i="1"/>
  <c r="AI213" i="1"/>
  <c r="AI209" i="1"/>
  <c r="AI205" i="1"/>
  <c r="AI201" i="1"/>
  <c r="AI197" i="1"/>
  <c r="AI193" i="1"/>
  <c r="AI189" i="1"/>
  <c r="AI185" i="1"/>
  <c r="AI181" i="1"/>
  <c r="AI177" i="1"/>
  <c r="AI173" i="1"/>
  <c r="AI169" i="1"/>
  <c r="AI165" i="1"/>
  <c r="AI161" i="1"/>
  <c r="AI157" i="1"/>
  <c r="AI153" i="1"/>
  <c r="AI149" i="1"/>
  <c r="AI137" i="1"/>
  <c r="AI129" i="1"/>
  <c r="AI121" i="1"/>
  <c r="AI105" i="1"/>
  <c r="AI89" i="1"/>
  <c r="AI73" i="1"/>
  <c r="AI69" i="1"/>
  <c r="AI65" i="1"/>
  <c r="AI61" i="1"/>
  <c r="AI57" i="1"/>
  <c r="AI53" i="1"/>
  <c r="AI49" i="1"/>
  <c r="AI45" i="1"/>
  <c r="AI41" i="1"/>
  <c r="AI37" i="1"/>
  <c r="AI33" i="1"/>
  <c r="AI332" i="1"/>
  <c r="AI312" i="1"/>
  <c r="AI216" i="1"/>
  <c r="AI192" i="1"/>
  <c r="AI164" i="1"/>
  <c r="AI132" i="1"/>
  <c r="AI116" i="1"/>
  <c r="AI100" i="1"/>
  <c r="AI88" i="1"/>
  <c r="AI76" i="1"/>
  <c r="AI60" i="1"/>
  <c r="AI28" i="1"/>
  <c r="AI50" i="1"/>
  <c r="AI308" i="1"/>
  <c r="AI196" i="1"/>
  <c r="AI160" i="1"/>
  <c r="AI128" i="1"/>
  <c r="AI104" i="1"/>
  <c r="AI80" i="1"/>
  <c r="AI327" i="1"/>
  <c r="AI287" i="1"/>
  <c r="AI271" i="1"/>
  <c r="AI255" i="1"/>
  <c r="AI239" i="1"/>
  <c r="AI223" i="1"/>
  <c r="AI207" i="1"/>
  <c r="AI191" i="1"/>
  <c r="AI175" i="1"/>
  <c r="AI159" i="1"/>
  <c r="AI143" i="1"/>
  <c r="AI135" i="1"/>
  <c r="AI127" i="1"/>
  <c r="AI119" i="1"/>
  <c r="AI111" i="1"/>
  <c r="AI103" i="1"/>
  <c r="AI95" i="1"/>
  <c r="AI87" i="1"/>
  <c r="AI79" i="1"/>
  <c r="AI71" i="1"/>
  <c r="AI55" i="1"/>
  <c r="AI31" i="1"/>
  <c r="AI278" i="1"/>
  <c r="AI246" i="1"/>
  <c r="AI210" i="1"/>
  <c r="AI178" i="1"/>
  <c r="AI146" i="1"/>
  <c r="AI138" i="1"/>
  <c r="AI130" i="1"/>
  <c r="AI94" i="1"/>
  <c r="AI286" i="1"/>
  <c r="AI258" i="1"/>
  <c r="AI226" i="1"/>
  <c r="AI198" i="1"/>
  <c r="AI166" i="1"/>
  <c r="AI98" i="1"/>
  <c r="AI293" i="1"/>
  <c r="AI289" i="1"/>
  <c r="AI285" i="1"/>
  <c r="AI281" i="1"/>
  <c r="AI277" i="1"/>
  <c r="AI273" i="1"/>
  <c r="AI269" i="1"/>
  <c r="AI265" i="1"/>
  <c r="AI261" i="1"/>
  <c r="AI257" i="1"/>
  <c r="AI253" i="1"/>
  <c r="AI249" i="1"/>
  <c r="AI245" i="1"/>
  <c r="AI241" i="1"/>
  <c r="AI225" i="1"/>
  <c r="AI117" i="1"/>
  <c r="AI101" i="1"/>
  <c r="AI85" i="1"/>
  <c r="AI304" i="1"/>
  <c r="AI212" i="1"/>
  <c r="AI184" i="1"/>
  <c r="AI156" i="1"/>
  <c r="AI136" i="1"/>
  <c r="AI56" i="1"/>
  <c r="AI40" i="1"/>
  <c r="AI36" i="1"/>
  <c r="AI32" i="1"/>
  <c r="AI328" i="1"/>
  <c r="AI300" i="1"/>
  <c r="AI288" i="1"/>
  <c r="AI276" i="1"/>
  <c r="AI268" i="1"/>
  <c r="AI256" i="1"/>
  <c r="AI244" i="1"/>
  <c r="AI236" i="1"/>
  <c r="AI228" i="1"/>
  <c r="AI188" i="1"/>
  <c r="AI148" i="1"/>
  <c r="AI140" i="1"/>
  <c r="AI68" i="1"/>
  <c r="AI335" i="1"/>
  <c r="AI323" i="1"/>
  <c r="AI319" i="1"/>
  <c r="AI315" i="1"/>
  <c r="AI311" i="1"/>
  <c r="AI307" i="1"/>
  <c r="AI303" i="1"/>
  <c r="AI299" i="1"/>
  <c r="AI295" i="1"/>
  <c r="AI291" i="1"/>
  <c r="AI275" i="1"/>
  <c r="AI259" i="1"/>
  <c r="AI243" i="1"/>
  <c r="AI227" i="1"/>
  <c r="AI211" i="1"/>
  <c r="AI195" i="1"/>
  <c r="AI179" i="1"/>
  <c r="AI163" i="1"/>
  <c r="AI147" i="1"/>
  <c r="AI67" i="1"/>
  <c r="AI51" i="1"/>
  <c r="AI35" i="1"/>
  <c r="AI334" i="1"/>
  <c r="AI314" i="1"/>
  <c r="AI298" i="1"/>
  <c r="AI270" i="1"/>
  <c r="AI238" i="1"/>
  <c r="AI202" i="1"/>
  <c r="AI170" i="1"/>
  <c r="AI102" i="1"/>
  <c r="AI70" i="1"/>
  <c r="AI54" i="1"/>
  <c r="AI330" i="1"/>
  <c r="AI318" i="1"/>
  <c r="AI302" i="1"/>
  <c r="AI282" i="1"/>
  <c r="AI250" i="1"/>
  <c r="AI218" i="1"/>
  <c r="AI190" i="1"/>
  <c r="AI158" i="1"/>
  <c r="AI106" i="1"/>
  <c r="AI74" i="1"/>
  <c r="AI58" i="1"/>
  <c r="AC637" i="1"/>
  <c r="AB646" i="1"/>
  <c r="AD646" i="1" s="1"/>
  <c r="AB652" i="1"/>
  <c r="AC705" i="1"/>
  <c r="AB719" i="1"/>
  <c r="AC777" i="1"/>
  <c r="AC772" i="1"/>
  <c r="AC788" i="1"/>
  <c r="AB513" i="1"/>
  <c r="AB580" i="1"/>
  <c r="AB620" i="1"/>
  <c r="AB750" i="1"/>
  <c r="AB754" i="1"/>
  <c r="AB758" i="1"/>
  <c r="AD758" i="1" s="1"/>
  <c r="AC590" i="1"/>
  <c r="AD590" i="1" s="1"/>
  <c r="AB610" i="1"/>
  <c r="AD610" i="1" s="1"/>
  <c r="AC710" i="1"/>
  <c r="AB608" i="1"/>
  <c r="AC684" i="1"/>
  <c r="AC785" i="1"/>
  <c r="AB511" i="1"/>
  <c r="AB640" i="1"/>
  <c r="AC692" i="1"/>
  <c r="AC708" i="1"/>
  <c r="AB776" i="1"/>
  <c r="AB772" i="1"/>
  <c r="AC408" i="1"/>
  <c r="AC784" i="1"/>
  <c r="AC799" i="1"/>
  <c r="AC503" i="1"/>
  <c r="AC389" i="1"/>
  <c r="AC410" i="1"/>
  <c r="AB458" i="1"/>
  <c r="AC341" i="1"/>
  <c r="AB726" i="1"/>
  <c r="AD726" i="1" s="1"/>
  <c r="AC362" i="1"/>
  <c r="AD362" i="1" s="1"/>
  <c r="AB381" i="1"/>
  <c r="AD381" i="1" s="1"/>
  <c r="AC494" i="1"/>
  <c r="AB343" i="1"/>
  <c r="AC483" i="1"/>
  <c r="AD483" i="1" s="1"/>
  <c r="AB340" i="1"/>
  <c r="AD340" i="1" s="1"/>
  <c r="AB346" i="1"/>
  <c r="AD346" i="1" s="1"/>
  <c r="AB379" i="1"/>
  <c r="AD379" i="1" s="1"/>
  <c r="AB391" i="1"/>
  <c r="AD391" i="1" s="1"/>
  <c r="AB404" i="1"/>
  <c r="AC342" i="1"/>
  <c r="AC345" i="1"/>
  <c r="AC358" i="1"/>
  <c r="AC366" i="1"/>
  <c r="AC400" i="1"/>
  <c r="AD400" i="1" s="1"/>
  <c r="AC437" i="1"/>
  <c r="AD437" i="1" s="1"/>
  <c r="AC484" i="1"/>
  <c r="AC492" i="1"/>
  <c r="AC495" i="1"/>
  <c r="AC467" i="1"/>
  <c r="AB419" i="1"/>
  <c r="AC776" i="1"/>
  <c r="AC390" i="1"/>
  <c r="AC413" i="1"/>
  <c r="AB484" i="1"/>
  <c r="AB439" i="1"/>
  <c r="AB433" i="1"/>
  <c r="AB344" i="1"/>
  <c r="AB371" i="1"/>
  <c r="AB375" i="1"/>
  <c r="AB401" i="1"/>
  <c r="AD401" i="1" s="1"/>
  <c r="AB398" i="1"/>
  <c r="AB480" i="1"/>
  <c r="AB481" i="1"/>
  <c r="AD481" i="1" s="1"/>
  <c r="AB488" i="1"/>
  <c r="AB492" i="1"/>
  <c r="AC337" i="1"/>
  <c r="AC373" i="1"/>
  <c r="AC395" i="1"/>
  <c r="AC407" i="1"/>
  <c r="AC419" i="1"/>
  <c r="AC431" i="1"/>
  <c r="AC452" i="1"/>
  <c r="AC453" i="1"/>
  <c r="AC462" i="1"/>
  <c r="AC473" i="1"/>
  <c r="AC477" i="1"/>
  <c r="AC485" i="1"/>
  <c r="AD485" i="1" s="1"/>
  <c r="AC486" i="1"/>
  <c r="AC594" i="1"/>
  <c r="AC760" i="1"/>
  <c r="AC702" i="1"/>
  <c r="AD702" i="1" s="1"/>
  <c r="AB543" i="1"/>
  <c r="AB766" i="1"/>
  <c r="AB415" i="1"/>
  <c r="AD415" i="1" s="1"/>
  <c r="AC417" i="1"/>
  <c r="AD417" i="1" s="1"/>
  <c r="AB730" i="1"/>
  <c r="AD730" i="1" s="1"/>
  <c r="AB736" i="1"/>
  <c r="AD736" i="1" s="1"/>
  <c r="AC750" i="1"/>
  <c r="AC762" i="1"/>
  <c r="AB768" i="1"/>
  <c r="AD768" i="1" s="1"/>
  <c r="AI329" i="1"/>
  <c r="AI321" i="1"/>
  <c r="AI305" i="1"/>
  <c r="AI229" i="1"/>
  <c r="AI141" i="1"/>
  <c r="AI133" i="1"/>
  <c r="AI125" i="1"/>
  <c r="AI113" i="1"/>
  <c r="AI97" i="1"/>
  <c r="AI81" i="1"/>
  <c r="AI25" i="1"/>
  <c r="AI324" i="1"/>
  <c r="AI296" i="1"/>
  <c r="AI204" i="1"/>
  <c r="AI180" i="1"/>
  <c r="AI152" i="1"/>
  <c r="AI144" i="1"/>
  <c r="AI120" i="1"/>
  <c r="AI108" i="1"/>
  <c r="AI96" i="1"/>
  <c r="AI84" i="1"/>
  <c r="AI72" i="1"/>
  <c r="AI48" i="1"/>
  <c r="AI220" i="1"/>
  <c r="AI176" i="1"/>
  <c r="AI112" i="1"/>
  <c r="AI92" i="1"/>
  <c r="AI52" i="1"/>
  <c r="AI26" i="1"/>
  <c r="AI279" i="1"/>
  <c r="AI263" i="1"/>
  <c r="AI247" i="1"/>
  <c r="AI231" i="1"/>
  <c r="AI215" i="1"/>
  <c r="AI199" i="1"/>
  <c r="AI183" i="1"/>
  <c r="AI167" i="1"/>
  <c r="AI151" i="1"/>
  <c r="AI139" i="1"/>
  <c r="AI131" i="1"/>
  <c r="AI123" i="1"/>
  <c r="AI115" i="1"/>
  <c r="AI107" i="1"/>
  <c r="AI99" i="1"/>
  <c r="AI91" i="1"/>
  <c r="AI83" i="1"/>
  <c r="AI75" i="1"/>
  <c r="AI63" i="1"/>
  <c r="AI47" i="1"/>
  <c r="AI39" i="1"/>
  <c r="AI23" i="1"/>
  <c r="AI262" i="1"/>
  <c r="AI230" i="1"/>
  <c r="AI194" i="1"/>
  <c r="AI162" i="1"/>
  <c r="AI110" i="1"/>
  <c r="AI78" i="1"/>
  <c r="AL358" i="1"/>
  <c r="AK358" i="1"/>
  <c r="AI274" i="1"/>
  <c r="AI242" i="1"/>
  <c r="AI214" i="1"/>
  <c r="AI182" i="1"/>
  <c r="AI150" i="1"/>
  <c r="AI114" i="1"/>
  <c r="AI82" i="1"/>
  <c r="AI22" i="1"/>
  <c r="AB423" i="1"/>
  <c r="AB434" i="1"/>
  <c r="AB464" i="1"/>
  <c r="AD464" i="1" s="1"/>
  <c r="AC376" i="1"/>
  <c r="AC448" i="1"/>
  <c r="AC469" i="1"/>
  <c r="AC489" i="1"/>
  <c r="AC497" i="1"/>
  <c r="AC752" i="1"/>
  <c r="AB431" i="1"/>
  <c r="AB764" i="1"/>
  <c r="AB535" i="1"/>
  <c r="AC604" i="1"/>
  <c r="AB451" i="1"/>
  <c r="AC576" i="1"/>
  <c r="AD576" i="1" s="1"/>
  <c r="AC766" i="1"/>
  <c r="AI301" i="1"/>
  <c r="AI233" i="1"/>
  <c r="AI93" i="1"/>
  <c r="AI77" i="1"/>
  <c r="AI316" i="1"/>
  <c r="AI292" i="1"/>
  <c r="AI284" i="1"/>
  <c r="AI280" i="1"/>
  <c r="AI272" i="1"/>
  <c r="AI264" i="1"/>
  <c r="AI260" i="1"/>
  <c r="AI252" i="1"/>
  <c r="AI248" i="1"/>
  <c r="AI240" i="1"/>
  <c r="AI232" i="1"/>
  <c r="AI224" i="1"/>
  <c r="AI200" i="1"/>
  <c r="AI172" i="1"/>
  <c r="AI124" i="1"/>
  <c r="AI64" i="1"/>
  <c r="AI44" i="1"/>
  <c r="AI24" i="1"/>
  <c r="AI336" i="1"/>
  <c r="AI320" i="1"/>
  <c r="AI208" i="1"/>
  <c r="AI168" i="1"/>
  <c r="AI331" i="1"/>
  <c r="AI283" i="1"/>
  <c r="AI267" i="1"/>
  <c r="AI251" i="1"/>
  <c r="AI235" i="1"/>
  <c r="AI219" i="1"/>
  <c r="AI203" i="1"/>
  <c r="AI187" i="1"/>
  <c r="AI171" i="1"/>
  <c r="AI155" i="1"/>
  <c r="AI59" i="1"/>
  <c r="AI43" i="1"/>
  <c r="AI27" i="1"/>
  <c r="AI322" i="1"/>
  <c r="AI306" i="1"/>
  <c r="AI290" i="1"/>
  <c r="AI254" i="1"/>
  <c r="AI222" i="1"/>
  <c r="AI186" i="1"/>
  <c r="AI154" i="1"/>
  <c r="AI118" i="1"/>
  <c r="AI86" i="1"/>
  <c r="AI62" i="1"/>
  <c r="AI42" i="1"/>
  <c r="AI34" i="1"/>
  <c r="AI338" i="1"/>
  <c r="AJ357" i="1" s="1"/>
  <c r="AI326" i="1"/>
  <c r="AI310" i="1"/>
  <c r="AI294" i="1"/>
  <c r="AI266" i="1"/>
  <c r="AI234" i="1"/>
  <c r="AI206" i="1"/>
  <c r="AI174" i="1"/>
  <c r="AI142" i="1"/>
  <c r="AI134" i="1"/>
  <c r="AI126" i="1"/>
  <c r="AI122" i="1"/>
  <c r="AI90" i="1"/>
  <c r="AI66" i="1"/>
  <c r="AI46" i="1"/>
  <c r="AI38" i="1"/>
  <c r="AI30" i="1"/>
  <c r="AD504" i="1"/>
  <c r="AD745" i="1"/>
  <c r="AD427" i="1"/>
  <c r="W298" i="1"/>
  <c r="V298" i="1"/>
  <c r="W282" i="1"/>
  <c r="V282" i="1"/>
  <c r="W214" i="1"/>
  <c r="V214" i="1"/>
  <c r="W126" i="1"/>
  <c r="V126" i="1"/>
  <c r="W90" i="1"/>
  <c r="V90" i="1"/>
  <c r="W74" i="1"/>
  <c r="V74" i="1"/>
  <c r="W58" i="1"/>
  <c r="V58" i="1"/>
  <c r="W10" i="1"/>
  <c r="V10" i="1"/>
  <c r="V285" i="1"/>
  <c r="W285" i="1"/>
  <c r="V193" i="1"/>
  <c r="W193" i="1"/>
  <c r="W165" i="1"/>
  <c r="V165" i="1"/>
  <c r="V137" i="1"/>
  <c r="W137" i="1"/>
  <c r="V117" i="1"/>
  <c r="W117" i="1"/>
  <c r="V37" i="1"/>
  <c r="W37" i="1"/>
  <c r="V21" i="1"/>
  <c r="W21" i="1"/>
  <c r="V17" i="1"/>
  <c r="W17" i="1"/>
  <c r="V13" i="1"/>
  <c r="W13" i="1"/>
  <c r="V201" i="1"/>
  <c r="W201" i="1"/>
  <c r="V157" i="1"/>
  <c r="W157" i="1"/>
  <c r="V93" i="1"/>
  <c r="W93" i="1"/>
  <c r="V73" i="1"/>
  <c r="W73" i="1"/>
  <c r="V33" i="1"/>
  <c r="W33" i="1"/>
  <c r="W316" i="1"/>
  <c r="V316" i="1"/>
  <c r="W304" i="1"/>
  <c r="V304" i="1"/>
  <c r="W300" i="1"/>
  <c r="V300" i="1"/>
  <c r="W296" i="1"/>
  <c r="V296" i="1"/>
  <c r="W292" i="1"/>
  <c r="V292" i="1"/>
  <c r="W288" i="1"/>
  <c r="V288" i="1"/>
  <c r="W284" i="1"/>
  <c r="V284" i="1"/>
  <c r="W280" i="1"/>
  <c r="V280" i="1"/>
  <c r="W276" i="1"/>
  <c r="V276" i="1"/>
  <c r="W272" i="1"/>
  <c r="V272" i="1"/>
  <c r="W256" i="1"/>
  <c r="V256" i="1"/>
  <c r="W240" i="1"/>
  <c r="V240" i="1"/>
  <c r="W224" i="1"/>
  <c r="V224" i="1"/>
  <c r="W208" i="1"/>
  <c r="V208" i="1"/>
  <c r="W192" i="1"/>
  <c r="V192" i="1"/>
  <c r="W176" i="1"/>
  <c r="V176" i="1"/>
  <c r="W160" i="1"/>
  <c r="V160" i="1"/>
  <c r="W144" i="1"/>
  <c r="V144" i="1"/>
  <c r="W128" i="1"/>
  <c r="V128" i="1"/>
  <c r="W48" i="1"/>
  <c r="V48" i="1"/>
  <c r="W32" i="1"/>
  <c r="V32" i="1"/>
  <c r="W16" i="1"/>
  <c r="V16" i="1"/>
  <c r="V315" i="1"/>
  <c r="W315" i="1"/>
  <c r="V295" i="1"/>
  <c r="W295" i="1"/>
  <c r="V279" i="1"/>
  <c r="W279" i="1"/>
  <c r="V251" i="1"/>
  <c r="W251" i="1"/>
  <c r="V219" i="1"/>
  <c r="W219" i="1"/>
  <c r="W183" i="1"/>
  <c r="V183" i="1"/>
  <c r="V151" i="1"/>
  <c r="W151" i="1"/>
  <c r="V83" i="1"/>
  <c r="W83" i="1"/>
  <c r="V51" i="1"/>
  <c r="W51" i="1"/>
  <c r="V35" i="1"/>
  <c r="W35" i="1"/>
  <c r="V319" i="1"/>
  <c r="W319" i="1"/>
  <c r="V307" i="1"/>
  <c r="W307" i="1"/>
  <c r="V291" i="1"/>
  <c r="W291" i="1"/>
  <c r="V275" i="1"/>
  <c r="W275" i="1"/>
  <c r="V247" i="1"/>
  <c r="W247" i="1"/>
  <c r="V215" i="1"/>
  <c r="W215" i="1"/>
  <c r="V187" i="1"/>
  <c r="W187" i="1"/>
  <c r="V155" i="1"/>
  <c r="W155" i="1"/>
  <c r="V123" i="1"/>
  <c r="W123" i="1"/>
  <c r="V115" i="1"/>
  <c r="W115" i="1"/>
  <c r="V107" i="1"/>
  <c r="W107" i="1"/>
  <c r="V103" i="1"/>
  <c r="W103" i="1"/>
  <c r="V71" i="1"/>
  <c r="W71" i="1"/>
  <c r="V47" i="1"/>
  <c r="W47" i="1"/>
  <c r="V27" i="1"/>
  <c r="W27" i="1"/>
  <c r="V19" i="1"/>
  <c r="W19" i="1"/>
  <c r="V11" i="1"/>
  <c r="W11" i="1"/>
  <c r="AD654" i="1"/>
  <c r="AD607" i="1"/>
  <c r="W314" i="1"/>
  <c r="V314" i="1"/>
  <c r="W306" i="1"/>
  <c r="V306" i="1"/>
  <c r="W294" i="1"/>
  <c r="V294" i="1"/>
  <c r="W278" i="1"/>
  <c r="V278" i="1"/>
  <c r="W218" i="1"/>
  <c r="V218" i="1"/>
  <c r="W202" i="1"/>
  <c r="V202" i="1"/>
  <c r="W198" i="1"/>
  <c r="V198" i="1"/>
  <c r="W194" i="1"/>
  <c r="V194" i="1"/>
  <c r="W190" i="1"/>
  <c r="V190" i="1"/>
  <c r="W186" i="1"/>
  <c r="V186" i="1"/>
  <c r="W182" i="1"/>
  <c r="V182" i="1"/>
  <c r="W178" i="1"/>
  <c r="V178" i="1"/>
  <c r="W174" i="1"/>
  <c r="V174" i="1"/>
  <c r="W170" i="1"/>
  <c r="V170" i="1"/>
  <c r="W166" i="1"/>
  <c r="V166" i="1"/>
  <c r="W162" i="1"/>
  <c r="V162" i="1"/>
  <c r="W158" i="1"/>
  <c r="V158" i="1"/>
  <c r="W154" i="1"/>
  <c r="V154" i="1"/>
  <c r="W150" i="1"/>
  <c r="V150" i="1"/>
  <c r="W146" i="1"/>
  <c r="V146" i="1"/>
  <c r="W142" i="1"/>
  <c r="V142" i="1"/>
  <c r="W138" i="1"/>
  <c r="V138" i="1"/>
  <c r="W134" i="1"/>
  <c r="V134" i="1"/>
  <c r="W130" i="1"/>
  <c r="V130" i="1"/>
  <c r="W118" i="1"/>
  <c r="V118" i="1"/>
  <c r="W110" i="1"/>
  <c r="V110" i="1"/>
  <c r="W102" i="1"/>
  <c r="V102" i="1"/>
  <c r="W86" i="1"/>
  <c r="V86" i="1"/>
  <c r="W70" i="1"/>
  <c r="V70" i="1"/>
  <c r="W54" i="1"/>
  <c r="V54" i="1"/>
  <c r="W50" i="1"/>
  <c r="V50" i="1"/>
  <c r="W46" i="1"/>
  <c r="V46" i="1"/>
  <c r="W42" i="1"/>
  <c r="V42" i="1"/>
  <c r="W38" i="1"/>
  <c r="V38" i="1"/>
  <c r="W34" i="1"/>
  <c r="V34" i="1"/>
  <c r="W30" i="1"/>
  <c r="V30" i="1"/>
  <c r="W26" i="1"/>
  <c r="V26" i="1"/>
  <c r="W22" i="1"/>
  <c r="V22" i="1"/>
  <c r="W18" i="1"/>
  <c r="V18" i="1"/>
  <c r="W14" i="1"/>
  <c r="V14" i="1"/>
  <c r="V305" i="1"/>
  <c r="W305" i="1"/>
  <c r="V277" i="1"/>
  <c r="W277" i="1"/>
  <c r="V185" i="1"/>
  <c r="W185" i="1"/>
  <c r="V161" i="1"/>
  <c r="W161" i="1"/>
  <c r="V133" i="1"/>
  <c r="W133" i="1"/>
  <c r="V125" i="1"/>
  <c r="W125" i="1"/>
  <c r="V101" i="1"/>
  <c r="W101" i="1"/>
  <c r="V89" i="1"/>
  <c r="W89" i="1"/>
  <c r="V77" i="1"/>
  <c r="W77" i="1"/>
  <c r="V65" i="1"/>
  <c r="W65" i="1"/>
  <c r="V53" i="1"/>
  <c r="W53" i="1"/>
  <c r="V29" i="1"/>
  <c r="W29" i="1"/>
  <c r="V317" i="1"/>
  <c r="W317" i="1"/>
  <c r="V301" i="1"/>
  <c r="W301" i="1"/>
  <c r="V189" i="1"/>
  <c r="W189" i="1"/>
  <c r="V149" i="1"/>
  <c r="W149" i="1"/>
  <c r="W260" i="1"/>
  <c r="V260" i="1"/>
  <c r="W244" i="1"/>
  <c r="V244" i="1"/>
  <c r="W228" i="1"/>
  <c r="V228" i="1"/>
  <c r="W212" i="1"/>
  <c r="V212" i="1"/>
  <c r="W196" i="1"/>
  <c r="V196" i="1"/>
  <c r="W180" i="1"/>
  <c r="V180" i="1"/>
  <c r="W164" i="1"/>
  <c r="V164" i="1"/>
  <c r="W148" i="1"/>
  <c r="V148" i="1"/>
  <c r="W132" i="1"/>
  <c r="V132" i="1"/>
  <c r="W120" i="1"/>
  <c r="V120" i="1"/>
  <c r="W112" i="1"/>
  <c r="V112" i="1"/>
  <c r="W104" i="1"/>
  <c r="V104" i="1"/>
  <c r="W96" i="1"/>
  <c r="V96" i="1"/>
  <c r="W88" i="1"/>
  <c r="V88" i="1"/>
  <c r="W80" i="1"/>
  <c r="V80" i="1"/>
  <c r="W72" i="1"/>
  <c r="V72" i="1"/>
  <c r="W64" i="1"/>
  <c r="V64" i="1"/>
  <c r="W56" i="1"/>
  <c r="V56" i="1"/>
  <c r="W44" i="1"/>
  <c r="V44" i="1"/>
  <c r="W28" i="1"/>
  <c r="V28" i="1"/>
  <c r="W20" i="1"/>
  <c r="V20" i="1"/>
  <c r="W4" i="1"/>
  <c r="V4" i="1"/>
  <c r="V243" i="1"/>
  <c r="W243" i="1"/>
  <c r="V211" i="1"/>
  <c r="W211" i="1"/>
  <c r="W175" i="1"/>
  <c r="V175" i="1"/>
  <c r="V143" i="1"/>
  <c r="W143" i="1"/>
  <c r="V91" i="1"/>
  <c r="W91" i="1"/>
  <c r="V59" i="1"/>
  <c r="W59" i="1"/>
  <c r="V267" i="1"/>
  <c r="W267" i="1"/>
  <c r="V239" i="1"/>
  <c r="W239" i="1"/>
  <c r="V207" i="1"/>
  <c r="W207" i="1"/>
  <c r="W179" i="1"/>
  <c r="V179" i="1"/>
  <c r="V147" i="1"/>
  <c r="W147" i="1"/>
  <c r="V79" i="1"/>
  <c r="W79" i="1"/>
  <c r="AD751" i="1"/>
  <c r="AD722" i="1"/>
  <c r="M10" i="1"/>
  <c r="W318" i="1"/>
  <c r="V318" i="1"/>
  <c r="W290" i="1"/>
  <c r="V290" i="1"/>
  <c r="W274" i="1"/>
  <c r="V274" i="1"/>
  <c r="W270" i="1"/>
  <c r="V270" i="1"/>
  <c r="W266" i="1"/>
  <c r="V266" i="1"/>
  <c r="W262" i="1"/>
  <c r="V262" i="1"/>
  <c r="W258" i="1"/>
  <c r="V258" i="1"/>
  <c r="W254" i="1"/>
  <c r="V254" i="1"/>
  <c r="W250" i="1"/>
  <c r="V250" i="1"/>
  <c r="W246" i="1"/>
  <c r="V246" i="1"/>
  <c r="W242" i="1"/>
  <c r="V242" i="1"/>
  <c r="W238" i="1"/>
  <c r="V238" i="1"/>
  <c r="W234" i="1"/>
  <c r="V234" i="1"/>
  <c r="W230" i="1"/>
  <c r="V230" i="1"/>
  <c r="W226" i="1"/>
  <c r="V226" i="1"/>
  <c r="W222" i="1"/>
  <c r="V222" i="1"/>
  <c r="W206" i="1"/>
  <c r="V206" i="1"/>
  <c r="W98" i="1"/>
  <c r="V98" i="1"/>
  <c r="W82" i="1"/>
  <c r="V82" i="1"/>
  <c r="W66" i="1"/>
  <c r="V66" i="1"/>
  <c r="V297" i="1"/>
  <c r="W297" i="1"/>
  <c r="V273" i="1"/>
  <c r="W273" i="1"/>
  <c r="V265" i="1"/>
  <c r="W265" i="1"/>
  <c r="V261" i="1"/>
  <c r="W261" i="1"/>
  <c r="V253" i="1"/>
  <c r="W253" i="1"/>
  <c r="V245" i="1"/>
  <c r="W245" i="1"/>
  <c r="V241" i="1"/>
  <c r="W241" i="1"/>
  <c r="V233" i="1"/>
  <c r="W233" i="1"/>
  <c r="V229" i="1"/>
  <c r="W229" i="1"/>
  <c r="V221" i="1"/>
  <c r="W221" i="1"/>
  <c r="V213" i="1"/>
  <c r="W213" i="1"/>
  <c r="V205" i="1"/>
  <c r="W205" i="1"/>
  <c r="W181" i="1"/>
  <c r="V181" i="1"/>
  <c r="V153" i="1"/>
  <c r="W153" i="1"/>
  <c r="V105" i="1"/>
  <c r="W105" i="1"/>
  <c r="V45" i="1"/>
  <c r="W45" i="1"/>
  <c r="V25" i="1"/>
  <c r="W25" i="1"/>
  <c r="V5" i="1"/>
  <c r="W5" i="1"/>
  <c r="V289" i="1"/>
  <c r="W289" i="1"/>
  <c r="W177" i="1"/>
  <c r="V177" i="1"/>
  <c r="V141" i="1"/>
  <c r="W141" i="1"/>
  <c r="V109" i="1"/>
  <c r="W109" i="1"/>
  <c r="V85" i="1"/>
  <c r="W85" i="1"/>
  <c r="V61" i="1"/>
  <c r="W61" i="1"/>
  <c r="W312" i="1"/>
  <c r="V312" i="1"/>
  <c r="W264" i="1"/>
  <c r="V264" i="1"/>
  <c r="W248" i="1"/>
  <c r="V248" i="1"/>
  <c r="W232" i="1"/>
  <c r="V232" i="1"/>
  <c r="W216" i="1"/>
  <c r="V216" i="1"/>
  <c r="W200" i="1"/>
  <c r="V200" i="1"/>
  <c r="W184" i="1"/>
  <c r="V184" i="1"/>
  <c r="W168" i="1"/>
  <c r="V168" i="1"/>
  <c r="W152" i="1"/>
  <c r="V152" i="1"/>
  <c r="W136" i="1"/>
  <c r="V136" i="1"/>
  <c r="W40" i="1"/>
  <c r="V40" i="1"/>
  <c r="W24" i="1"/>
  <c r="V24" i="1"/>
  <c r="W8" i="1"/>
  <c r="V8" i="1"/>
  <c r="V303" i="1"/>
  <c r="W303" i="1"/>
  <c r="V287" i="1"/>
  <c r="W287" i="1"/>
  <c r="V271" i="1"/>
  <c r="W271" i="1"/>
  <c r="V235" i="1"/>
  <c r="W235" i="1"/>
  <c r="V203" i="1"/>
  <c r="W203" i="1"/>
  <c r="W167" i="1"/>
  <c r="V167" i="1"/>
  <c r="V135" i="1"/>
  <c r="W135" i="1"/>
  <c r="V99" i="1"/>
  <c r="W99" i="1"/>
  <c r="V67" i="1"/>
  <c r="W67" i="1"/>
  <c r="V43" i="1"/>
  <c r="W43" i="1"/>
  <c r="V23" i="1"/>
  <c r="W23" i="1"/>
  <c r="V15" i="1"/>
  <c r="W15" i="1"/>
  <c r="V311" i="1"/>
  <c r="W311" i="1"/>
  <c r="V299" i="1"/>
  <c r="W299" i="1"/>
  <c r="V283" i="1"/>
  <c r="W283" i="1"/>
  <c r="V263" i="1"/>
  <c r="W263" i="1"/>
  <c r="V231" i="1"/>
  <c r="W231" i="1"/>
  <c r="V199" i="1"/>
  <c r="W199" i="1"/>
  <c r="W171" i="1"/>
  <c r="V171" i="1"/>
  <c r="V139" i="1"/>
  <c r="W139" i="1"/>
  <c r="V87" i="1"/>
  <c r="W87" i="1"/>
  <c r="V55" i="1"/>
  <c r="W55" i="1"/>
  <c r="V39" i="1"/>
  <c r="W39" i="1"/>
  <c r="AD731" i="1"/>
  <c r="W310" i="1"/>
  <c r="V310" i="1"/>
  <c r="W302" i="1"/>
  <c r="V302" i="1"/>
  <c r="W286" i="1"/>
  <c r="V286" i="1"/>
  <c r="W210" i="1"/>
  <c r="V210" i="1"/>
  <c r="W122" i="1"/>
  <c r="V122" i="1"/>
  <c r="W114" i="1"/>
  <c r="V114" i="1"/>
  <c r="W106" i="1"/>
  <c r="V106" i="1"/>
  <c r="W94" i="1"/>
  <c r="V94" i="1"/>
  <c r="W78" i="1"/>
  <c r="V78" i="1"/>
  <c r="W62" i="1"/>
  <c r="V62" i="1"/>
  <c r="W6" i="1"/>
  <c r="V6" i="1"/>
  <c r="V313" i="1"/>
  <c r="W313" i="1"/>
  <c r="V293" i="1"/>
  <c r="W293" i="1"/>
  <c r="V197" i="1"/>
  <c r="W197" i="1"/>
  <c r="W173" i="1"/>
  <c r="V173" i="1"/>
  <c r="V145" i="1"/>
  <c r="W145" i="1"/>
  <c r="V113" i="1"/>
  <c r="W113" i="1"/>
  <c r="V97" i="1"/>
  <c r="W97" i="1"/>
  <c r="V81" i="1"/>
  <c r="W81" i="1"/>
  <c r="V69" i="1"/>
  <c r="W69" i="1"/>
  <c r="V57" i="1"/>
  <c r="W57" i="1"/>
  <c r="V41" i="1"/>
  <c r="W41" i="1"/>
  <c r="V9" i="1"/>
  <c r="W9" i="1"/>
  <c r="V31" i="1"/>
  <c r="W31" i="1"/>
  <c r="V309" i="1"/>
  <c r="W309" i="1"/>
  <c r="V281" i="1"/>
  <c r="W281" i="1"/>
  <c r="V269" i="1"/>
  <c r="W269" i="1"/>
  <c r="V257" i="1"/>
  <c r="W257" i="1"/>
  <c r="V249" i="1"/>
  <c r="W249" i="1"/>
  <c r="V237" i="1"/>
  <c r="W237" i="1"/>
  <c r="V225" i="1"/>
  <c r="W225" i="1"/>
  <c r="V217" i="1"/>
  <c r="W217" i="1"/>
  <c r="V209" i="1"/>
  <c r="W209" i="1"/>
  <c r="W169" i="1"/>
  <c r="V169" i="1"/>
  <c r="V129" i="1"/>
  <c r="W129" i="1"/>
  <c r="V121" i="1"/>
  <c r="W121" i="1"/>
  <c r="V49" i="1"/>
  <c r="W49" i="1"/>
  <c r="V7" i="1"/>
  <c r="W7" i="1"/>
  <c r="W308" i="1"/>
  <c r="V308" i="1"/>
  <c r="W268" i="1"/>
  <c r="V268" i="1"/>
  <c r="W252" i="1"/>
  <c r="V252" i="1"/>
  <c r="W236" i="1"/>
  <c r="V236" i="1"/>
  <c r="W220" i="1"/>
  <c r="V220" i="1"/>
  <c r="W204" i="1"/>
  <c r="V204" i="1"/>
  <c r="W188" i="1"/>
  <c r="V188" i="1"/>
  <c r="W172" i="1"/>
  <c r="V172" i="1"/>
  <c r="W156" i="1"/>
  <c r="V156" i="1"/>
  <c r="W140" i="1"/>
  <c r="V140" i="1"/>
  <c r="W124" i="1"/>
  <c r="V124" i="1"/>
  <c r="W116" i="1"/>
  <c r="V116" i="1"/>
  <c r="W108" i="1"/>
  <c r="V108" i="1"/>
  <c r="W100" i="1"/>
  <c r="V100" i="1"/>
  <c r="W92" i="1"/>
  <c r="V92" i="1"/>
  <c r="W84" i="1"/>
  <c r="V84" i="1"/>
  <c r="W76" i="1"/>
  <c r="V76" i="1"/>
  <c r="W68" i="1"/>
  <c r="V68" i="1"/>
  <c r="W60" i="1"/>
  <c r="V60" i="1"/>
  <c r="W52" i="1"/>
  <c r="V52" i="1"/>
  <c r="W36" i="1"/>
  <c r="V36" i="1"/>
  <c r="W12" i="1"/>
  <c r="V12" i="1"/>
  <c r="V259" i="1"/>
  <c r="W259" i="1"/>
  <c r="V227" i="1"/>
  <c r="W227" i="1"/>
  <c r="V191" i="1"/>
  <c r="W191" i="1"/>
  <c r="V159" i="1"/>
  <c r="W159" i="1"/>
  <c r="V127" i="1"/>
  <c r="W127" i="1"/>
  <c r="V119" i="1"/>
  <c r="W119" i="1"/>
  <c r="V111" i="1"/>
  <c r="W111" i="1"/>
  <c r="V75" i="1"/>
  <c r="W75" i="1"/>
  <c r="W320" i="1"/>
  <c r="V320" i="1"/>
  <c r="V255" i="1"/>
  <c r="W255" i="1"/>
  <c r="V223" i="1"/>
  <c r="W223" i="1"/>
  <c r="V195" i="1"/>
  <c r="W195" i="1"/>
  <c r="V163" i="1"/>
  <c r="W163" i="1"/>
  <c r="V131" i="1"/>
  <c r="W131" i="1"/>
  <c r="V95" i="1"/>
  <c r="W95" i="1"/>
  <c r="V63" i="1"/>
  <c r="W63" i="1"/>
  <c r="W3" i="1"/>
  <c r="V3" i="1"/>
  <c r="AD741" i="1"/>
  <c r="AD729" i="1"/>
  <c r="AD743" i="1"/>
  <c r="AD687" i="1"/>
  <c r="AD746" i="1"/>
  <c r="AD739" i="1"/>
  <c r="AD334" i="1"/>
  <c r="AD725" i="1"/>
  <c r="AD716" i="1"/>
  <c r="AD617" i="1"/>
  <c r="AD740" i="1"/>
  <c r="AD735" i="1"/>
  <c r="AD511" i="1"/>
  <c r="AD721" i="1"/>
  <c r="AD728" i="1"/>
  <c r="AD765" i="1"/>
  <c r="AD377" i="1"/>
  <c r="T6" i="1"/>
  <c r="T2" i="1"/>
  <c r="T4" i="1"/>
  <c r="N4" i="1"/>
  <c r="N5" i="1"/>
  <c r="N8" i="1"/>
  <c r="N9" i="1"/>
  <c r="N6" i="1"/>
  <c r="T3" i="1"/>
  <c r="T5" i="1"/>
  <c r="N3" i="1"/>
  <c r="N7" i="1"/>
  <c r="DS11" i="1"/>
  <c r="AD619" i="1"/>
  <c r="AD516" i="1"/>
  <c r="AD542" i="1"/>
  <c r="AD626" i="1"/>
  <c r="AD742" i="1"/>
  <c r="AD764" i="1"/>
  <c r="AD637" i="1"/>
  <c r="AD533" i="1"/>
  <c r="AD539" i="1"/>
  <c r="AD541" i="1"/>
  <c r="AD613" i="1"/>
  <c r="AD668" i="1"/>
  <c r="AD633" i="1"/>
  <c r="AD744" i="1"/>
  <c r="AD782" i="1"/>
  <c r="AD611" i="1"/>
  <c r="AD521" i="1"/>
  <c r="AD666" i="1"/>
  <c r="AD732" i="1"/>
  <c r="AD776" i="1"/>
  <c r="AD359" i="1"/>
  <c r="AD454" i="1"/>
  <c r="AD473" i="1"/>
  <c r="AD357" i="1" l="1"/>
  <c r="AD510" i="1"/>
  <c r="AD671" i="1"/>
  <c r="AD663" i="1"/>
  <c r="AD658" i="1"/>
  <c r="AD672" i="1"/>
  <c r="BH147" i="1"/>
  <c r="AD480" i="1"/>
  <c r="AD465" i="1"/>
  <c r="AD676" i="1"/>
  <c r="AD704" i="1"/>
  <c r="AD796" i="1"/>
  <c r="AD557" i="1"/>
  <c r="AD689" i="1"/>
  <c r="AD534" i="1"/>
  <c r="AD655" i="1"/>
  <c r="AD512" i="1"/>
  <c r="AD643" i="1"/>
  <c r="BJ169" i="1"/>
  <c r="BJ331" i="1"/>
  <c r="AD647" i="1"/>
  <c r="AD508" i="1"/>
  <c r="AD428" i="1"/>
  <c r="AD399" i="1"/>
  <c r="BJ122" i="1"/>
  <c r="BJ154" i="1"/>
  <c r="BJ218" i="1"/>
  <c r="BJ250" i="1"/>
  <c r="BJ282" i="1"/>
  <c r="BJ307" i="1"/>
  <c r="BJ96" i="1"/>
  <c r="BJ160" i="1"/>
  <c r="BJ192" i="1"/>
  <c r="BJ256" i="1"/>
  <c r="BJ288" i="1"/>
  <c r="BJ324" i="1"/>
  <c r="BJ325" i="1"/>
  <c r="BJ247" i="1"/>
  <c r="AD750" i="1"/>
  <c r="AD788" i="1"/>
  <c r="AD771" i="1"/>
  <c r="AD567" i="1"/>
  <c r="AD575" i="1"/>
  <c r="AD468" i="1"/>
  <c r="AD774" i="1"/>
  <c r="AD715" i="1"/>
  <c r="AD625" i="1"/>
  <c r="AD536" i="1"/>
  <c r="AD691" i="1"/>
  <c r="AD561" i="1"/>
  <c r="BJ237" i="1"/>
  <c r="BJ301" i="1"/>
  <c r="BJ163" i="1"/>
  <c r="BJ227" i="1"/>
  <c r="BJ259" i="1"/>
  <c r="BJ291" i="1"/>
  <c r="BJ321" i="1"/>
  <c r="BJ311" i="1"/>
  <c r="BJ165" i="1"/>
  <c r="BJ197" i="1"/>
  <c r="BJ229" i="1"/>
  <c r="BJ293" i="1"/>
  <c r="BJ142" i="1"/>
  <c r="BJ174" i="1"/>
  <c r="BJ270" i="1"/>
  <c r="BJ100" i="1"/>
  <c r="BJ114" i="1"/>
  <c r="BJ146" i="1"/>
  <c r="BJ178" i="1"/>
  <c r="BJ210" i="1"/>
  <c r="BJ242" i="1"/>
  <c r="BJ306" i="1"/>
  <c r="BJ104" i="1"/>
  <c r="BJ136" i="1"/>
  <c r="BJ168" i="1"/>
  <c r="BJ200" i="1"/>
  <c r="BJ232" i="1"/>
  <c r="BJ264" i="1"/>
  <c r="BJ296" i="1"/>
  <c r="BJ262" i="1"/>
  <c r="BJ139" i="1"/>
  <c r="BJ203" i="1"/>
  <c r="BJ159" i="1"/>
  <c r="BJ223" i="1"/>
  <c r="BJ287" i="1"/>
  <c r="BJ131" i="1"/>
  <c r="BJ179" i="1"/>
  <c r="BJ243" i="1"/>
  <c r="BJ275" i="1"/>
  <c r="BJ115" i="1"/>
  <c r="BJ113" i="1"/>
  <c r="BJ161" i="1"/>
  <c r="BJ209" i="1"/>
  <c r="BJ241" i="1"/>
  <c r="BJ273" i="1"/>
  <c r="BJ305" i="1"/>
  <c r="BJ141" i="1"/>
  <c r="BJ205" i="1"/>
  <c r="BJ207" i="1"/>
  <c r="BJ183" i="1"/>
  <c r="BJ109" i="1"/>
  <c r="BJ157" i="1"/>
  <c r="BJ221" i="1"/>
  <c r="BJ253" i="1"/>
  <c r="BJ285" i="1"/>
  <c r="BJ263" i="1"/>
  <c r="BJ145" i="1"/>
  <c r="BJ119" i="1"/>
  <c r="BJ215" i="1"/>
  <c r="AD634" i="1"/>
  <c r="BI77" i="1"/>
  <c r="BJ90" i="1"/>
  <c r="BJ186" i="1"/>
  <c r="BH249" i="1"/>
  <c r="BJ314" i="1"/>
  <c r="BJ128" i="1"/>
  <c r="BJ224" i="1"/>
  <c r="BJ320" i="1"/>
  <c r="BJ94" i="1"/>
  <c r="BJ126" i="1"/>
  <c r="BJ158" i="1"/>
  <c r="BJ190" i="1"/>
  <c r="BJ222" i="1"/>
  <c r="BJ254" i="1"/>
  <c r="BJ318" i="1"/>
  <c r="BJ116" i="1"/>
  <c r="BJ148" i="1"/>
  <c r="BJ180" i="1"/>
  <c r="BJ212" i="1"/>
  <c r="BJ244" i="1"/>
  <c r="BJ276" i="1"/>
  <c r="BJ308" i="1"/>
  <c r="BJ274" i="1"/>
  <c r="BJ328" i="1"/>
  <c r="BJ118" i="1"/>
  <c r="BJ150" i="1"/>
  <c r="BJ214" i="1"/>
  <c r="BJ246" i="1"/>
  <c r="BJ278" i="1"/>
  <c r="BJ310" i="1"/>
  <c r="BJ92" i="1"/>
  <c r="BJ124" i="1"/>
  <c r="BJ156" i="1"/>
  <c r="BJ188" i="1"/>
  <c r="BJ220" i="1"/>
  <c r="BJ252" i="1"/>
  <c r="BJ284" i="1"/>
  <c r="BJ147" i="1"/>
  <c r="BJ211" i="1"/>
  <c r="BJ175" i="1"/>
  <c r="BJ239" i="1"/>
  <c r="BJ303" i="1"/>
  <c r="BJ155" i="1"/>
  <c r="BJ219" i="1"/>
  <c r="BJ251" i="1"/>
  <c r="BJ283" i="1"/>
  <c r="BJ89" i="1"/>
  <c r="BJ121" i="1"/>
  <c r="BJ185" i="1"/>
  <c r="BJ217" i="1"/>
  <c r="BJ249" i="1"/>
  <c r="BJ281" i="1"/>
  <c r="BJ313" i="1"/>
  <c r="BJ319" i="1"/>
  <c r="BJ117" i="1"/>
  <c r="BJ189" i="1"/>
  <c r="BJ261" i="1"/>
  <c r="BJ167" i="1"/>
  <c r="BJ295" i="1"/>
  <c r="BJ135" i="1"/>
  <c r="AD608" i="1"/>
  <c r="AD650" i="1"/>
  <c r="AD573" i="1"/>
  <c r="BJ138" i="1"/>
  <c r="BJ234" i="1"/>
  <c r="BJ266" i="1"/>
  <c r="BJ298" i="1"/>
  <c r="BJ112" i="1"/>
  <c r="BJ144" i="1"/>
  <c r="BJ176" i="1"/>
  <c r="BJ208" i="1"/>
  <c r="BJ240" i="1"/>
  <c r="BJ272" i="1"/>
  <c r="BH332" i="1"/>
  <c r="BJ286" i="1"/>
  <c r="BJ98" i="1"/>
  <c r="BJ130" i="1"/>
  <c r="BJ162" i="1"/>
  <c r="BJ194" i="1"/>
  <c r="BJ226" i="1"/>
  <c r="BJ258" i="1"/>
  <c r="BJ290" i="1"/>
  <c r="BJ152" i="1"/>
  <c r="BJ184" i="1"/>
  <c r="BJ216" i="1"/>
  <c r="BJ248" i="1"/>
  <c r="BJ280" i="1"/>
  <c r="BJ182" i="1"/>
  <c r="BJ316" i="1"/>
  <c r="BJ187" i="1"/>
  <c r="BJ315" i="1"/>
  <c r="BJ127" i="1"/>
  <c r="BJ255" i="1"/>
  <c r="BJ95" i="1"/>
  <c r="BJ97" i="1"/>
  <c r="BJ129" i="1"/>
  <c r="BJ193" i="1"/>
  <c r="BJ225" i="1"/>
  <c r="BJ257" i="1"/>
  <c r="BJ289" i="1"/>
  <c r="BJ99" i="1"/>
  <c r="BJ173" i="1"/>
  <c r="BJ143" i="1"/>
  <c r="BJ91" i="1"/>
  <c r="BJ93" i="1"/>
  <c r="BJ125" i="1"/>
  <c r="BJ269" i="1"/>
  <c r="BJ309" i="1"/>
  <c r="BJ177" i="1"/>
  <c r="BJ151" i="1"/>
  <c r="BJ279" i="1"/>
  <c r="AD339" i="1"/>
  <c r="AD600" i="1"/>
  <c r="AD707" i="1"/>
  <c r="AD724" i="1"/>
  <c r="AE742" i="1" s="1"/>
  <c r="AD599" i="1"/>
  <c r="AD560" i="1"/>
  <c r="AD515" i="1"/>
  <c r="AD589" i="1"/>
  <c r="AD393" i="1"/>
  <c r="AD368" i="1"/>
  <c r="AD563" i="1"/>
  <c r="AD649" i="1"/>
  <c r="AD476" i="1"/>
  <c r="AD514" i="1"/>
  <c r="AD657" i="1"/>
  <c r="AD403" i="1"/>
  <c r="BJ106" i="1"/>
  <c r="BH138" i="1"/>
  <c r="BJ170" i="1"/>
  <c r="BJ202" i="1"/>
  <c r="BH234" i="1"/>
  <c r="BH266" i="1"/>
  <c r="BI330" i="1"/>
  <c r="BJ330" i="1"/>
  <c r="BJ304" i="1"/>
  <c r="BI331" i="1"/>
  <c r="BJ332" i="1"/>
  <c r="BJ110" i="1"/>
  <c r="BJ206" i="1"/>
  <c r="BJ238" i="1"/>
  <c r="BJ302" i="1"/>
  <c r="BJ132" i="1"/>
  <c r="BJ164" i="1"/>
  <c r="BJ196" i="1"/>
  <c r="BJ228" i="1"/>
  <c r="BJ260" i="1"/>
  <c r="BJ292" i="1"/>
  <c r="BJ322" i="1"/>
  <c r="BJ120" i="1"/>
  <c r="BJ312" i="1"/>
  <c r="BJ102" i="1"/>
  <c r="BJ134" i="1"/>
  <c r="BJ166" i="1"/>
  <c r="BJ198" i="1"/>
  <c r="BJ230" i="1"/>
  <c r="BJ294" i="1"/>
  <c r="BJ326" i="1"/>
  <c r="BJ108" i="1"/>
  <c r="BJ140" i="1"/>
  <c r="BJ172" i="1"/>
  <c r="BJ204" i="1"/>
  <c r="BJ236" i="1"/>
  <c r="BJ268" i="1"/>
  <c r="BJ300" i="1"/>
  <c r="BI333" i="1"/>
  <c r="BJ333" i="1"/>
  <c r="BJ195" i="1"/>
  <c r="BJ323" i="1"/>
  <c r="BJ271" i="1"/>
  <c r="BJ123" i="1"/>
  <c r="BJ171" i="1"/>
  <c r="BJ235" i="1"/>
  <c r="BJ267" i="1"/>
  <c r="BJ299" i="1"/>
  <c r="BJ107" i="1"/>
  <c r="BJ105" i="1"/>
  <c r="BJ153" i="1"/>
  <c r="BJ201" i="1"/>
  <c r="BJ233" i="1"/>
  <c r="BJ265" i="1"/>
  <c r="BJ297" i="1"/>
  <c r="BJ329" i="1"/>
  <c r="BJ133" i="1"/>
  <c r="BJ181" i="1"/>
  <c r="BJ191" i="1"/>
  <c r="BJ111" i="1"/>
  <c r="BJ101" i="1"/>
  <c r="BJ149" i="1"/>
  <c r="BJ213" i="1"/>
  <c r="BJ245" i="1"/>
  <c r="BJ277" i="1"/>
  <c r="BJ317" i="1"/>
  <c r="BJ103" i="1"/>
  <c r="BJ231" i="1"/>
  <c r="BJ137" i="1"/>
  <c r="BJ199" i="1"/>
  <c r="BJ327" i="1"/>
  <c r="AD398" i="1"/>
  <c r="AD495" i="1"/>
  <c r="BH119" i="1"/>
  <c r="BH215" i="1"/>
  <c r="BI106" i="1"/>
  <c r="BI170" i="1"/>
  <c r="BI202" i="1"/>
  <c r="BH298" i="1"/>
  <c r="BH141" i="1"/>
  <c r="BI299" i="1"/>
  <c r="AD439" i="1"/>
  <c r="X215" i="1"/>
  <c r="BH279" i="1"/>
  <c r="BI287" i="1"/>
  <c r="BH319" i="1"/>
  <c r="BH110" i="1"/>
  <c r="BI142" i="1"/>
  <c r="BI174" i="1"/>
  <c r="BH206" i="1"/>
  <c r="BH238" i="1"/>
  <c r="BI270" i="1"/>
  <c r="BH302" i="1"/>
  <c r="BH247" i="1"/>
  <c r="BI311" i="1"/>
  <c r="BI293" i="1"/>
  <c r="BI235" i="1"/>
  <c r="AD462" i="1"/>
  <c r="AD358" i="1"/>
  <c r="AD410" i="1"/>
  <c r="AD509" i="1"/>
  <c r="AD586" i="1"/>
  <c r="AD638" i="1"/>
  <c r="AD781" i="1"/>
  <c r="AD341" i="1"/>
  <c r="AD694" i="1"/>
  <c r="AD348" i="1"/>
  <c r="AD629" i="1"/>
  <c r="AD352" i="1"/>
  <c r="AD461" i="1"/>
  <c r="AD564" i="1"/>
  <c r="AD711" i="1"/>
  <c r="BI229" i="1"/>
  <c r="AD673" i="1"/>
  <c r="AD717" i="1"/>
  <c r="AD470" i="1"/>
  <c r="AD554" i="1"/>
  <c r="BH165" i="1"/>
  <c r="BI95" i="1"/>
  <c r="BI159" i="1"/>
  <c r="BH135" i="1"/>
  <c r="BH199" i="1"/>
  <c r="AD477" i="1"/>
  <c r="AD452" i="1"/>
  <c r="AD488" i="1"/>
  <c r="AD494" i="1"/>
  <c r="AD790" i="1"/>
  <c r="AD669" i="1"/>
  <c r="AD556" i="1"/>
  <c r="AD404" i="1"/>
  <c r="AD798" i="1"/>
  <c r="AD653" i="1"/>
  <c r="AD783" i="1"/>
  <c r="BI154" i="1"/>
  <c r="BH185" i="1"/>
  <c r="BI217" i="1"/>
  <c r="BI249" i="1"/>
  <c r="BI281" i="1"/>
  <c r="BH314" i="1"/>
  <c r="BH96" i="1"/>
  <c r="BI128" i="1"/>
  <c r="BH160" i="1"/>
  <c r="BH192" i="1"/>
  <c r="BI224" i="1"/>
  <c r="BI187" i="1"/>
  <c r="BH283" i="1"/>
  <c r="BI315" i="1"/>
  <c r="BH116" i="1"/>
  <c r="BI97" i="1"/>
  <c r="BI129" i="1"/>
  <c r="BI161" i="1"/>
  <c r="BI193" i="1"/>
  <c r="BI225" i="1"/>
  <c r="BI257" i="1"/>
  <c r="BI289" i="1"/>
  <c r="BH311" i="1"/>
  <c r="BH122" i="1"/>
  <c r="BI186" i="1"/>
  <c r="BH218" i="1"/>
  <c r="BI310" i="1"/>
  <c r="BH151" i="1"/>
  <c r="BI176" i="1"/>
  <c r="BI207" i="1"/>
  <c r="BH91" i="1"/>
  <c r="BH123" i="1"/>
  <c r="BH155" i="1"/>
  <c r="BH219" i="1"/>
  <c r="BH251" i="1"/>
  <c r="BI259" i="1"/>
  <c r="BH321" i="1"/>
  <c r="BI133" i="1"/>
  <c r="BI165" i="1"/>
  <c r="BH261" i="1"/>
  <c r="AD371" i="1"/>
  <c r="AD386" i="1"/>
  <c r="AD513" i="1"/>
  <c r="AD645" i="1"/>
  <c r="AD605" i="1"/>
  <c r="BH105" i="1"/>
  <c r="BI137" i="1"/>
  <c r="BH170" i="1"/>
  <c r="BH201" i="1"/>
  <c r="BI233" i="1"/>
  <c r="BI265" i="1"/>
  <c r="BI298" i="1"/>
  <c r="BH329" i="1"/>
  <c r="BI183" i="1"/>
  <c r="BI303" i="1"/>
  <c r="BI332" i="1"/>
  <c r="BI261" i="1"/>
  <c r="BH171" i="1"/>
  <c r="BI203" i="1"/>
  <c r="BH267" i="1"/>
  <c r="BH131" i="1"/>
  <c r="BH163" i="1"/>
  <c r="BH227" i="1"/>
  <c r="BH259" i="1"/>
  <c r="BH291" i="1"/>
  <c r="BI263" i="1"/>
  <c r="BH101" i="1"/>
  <c r="BH197" i="1"/>
  <c r="BH229" i="1"/>
  <c r="BH325" i="1"/>
  <c r="AD475" i="1"/>
  <c r="AD585" i="1"/>
  <c r="AD355" i="1"/>
  <c r="BH256" i="1"/>
  <c r="BH288" i="1"/>
  <c r="BI320" i="1"/>
  <c r="BI101" i="1"/>
  <c r="BH133" i="1"/>
  <c r="BI197" i="1"/>
  <c r="BH293" i="1"/>
  <c r="BI99" i="1"/>
  <c r="BI131" i="1"/>
  <c r="BI171" i="1"/>
  <c r="BH203" i="1"/>
  <c r="BI267" i="1"/>
  <c r="BH148" i="1"/>
  <c r="BH180" i="1"/>
  <c r="BH212" i="1"/>
  <c r="BH244" i="1"/>
  <c r="BH276" i="1"/>
  <c r="BH308" i="1"/>
  <c r="BH80" i="1"/>
  <c r="BH88" i="1"/>
  <c r="BH121" i="1"/>
  <c r="BH153" i="1"/>
  <c r="BH217" i="1"/>
  <c r="BH289" i="1"/>
  <c r="BI114" i="1"/>
  <c r="BI146" i="1"/>
  <c r="BI178" i="1"/>
  <c r="BI208" i="1"/>
  <c r="BI210" i="1"/>
  <c r="BI242" i="1"/>
  <c r="BH274" i="1"/>
  <c r="BI306" i="1"/>
  <c r="BH331" i="1"/>
  <c r="BI113" i="1"/>
  <c r="BI120" i="1"/>
  <c r="BH152" i="1"/>
  <c r="BH184" i="1"/>
  <c r="BH216" i="1"/>
  <c r="BH248" i="1"/>
  <c r="BH280" i="1"/>
  <c r="BI312" i="1"/>
  <c r="BI88" i="1"/>
  <c r="BI84" i="1"/>
  <c r="BI80" i="1"/>
  <c r="BI153" i="1"/>
  <c r="BI185" i="1"/>
  <c r="BI313" i="1"/>
  <c r="BI118" i="1"/>
  <c r="BI150" i="1"/>
  <c r="BH182" i="1"/>
  <c r="BI214" i="1"/>
  <c r="BI246" i="1"/>
  <c r="BI276" i="1"/>
  <c r="BI278" i="1"/>
  <c r="BI127" i="1"/>
  <c r="BH191" i="1"/>
  <c r="BI223" i="1"/>
  <c r="BH92" i="1"/>
  <c r="BH124" i="1"/>
  <c r="BH156" i="1"/>
  <c r="BH188" i="1"/>
  <c r="BH220" i="1"/>
  <c r="BH252" i="1"/>
  <c r="BH284" i="1"/>
  <c r="BI316" i="1"/>
  <c r="AD580" i="1"/>
  <c r="AD432" i="1"/>
  <c r="AD499" i="1"/>
  <c r="AD795" i="1"/>
  <c r="AD674" i="1"/>
  <c r="AD592" i="1"/>
  <c r="BH90" i="1"/>
  <c r="BI122" i="1"/>
  <c r="BH186" i="1"/>
  <c r="BI218" i="1"/>
  <c r="BI247" i="1"/>
  <c r="BI250" i="1"/>
  <c r="BI279" i="1"/>
  <c r="BI282" i="1"/>
  <c r="BH95" i="1"/>
  <c r="BH127" i="1"/>
  <c r="BH159" i="1"/>
  <c r="BI191" i="1"/>
  <c r="BH223" i="1"/>
  <c r="BH255" i="1"/>
  <c r="BH287" i="1"/>
  <c r="BI319" i="1"/>
  <c r="BI112" i="1"/>
  <c r="BI144" i="1"/>
  <c r="BI240" i="1"/>
  <c r="BI272" i="1"/>
  <c r="BH304" i="1"/>
  <c r="BI109" i="1"/>
  <c r="BH173" i="1"/>
  <c r="BH205" i="1"/>
  <c r="BI237" i="1"/>
  <c r="BI269" i="1"/>
  <c r="BI309" i="1"/>
  <c r="BI94" i="1"/>
  <c r="BI126" i="1"/>
  <c r="BI158" i="1"/>
  <c r="BI190" i="1"/>
  <c r="BI222" i="1"/>
  <c r="BI254" i="1"/>
  <c r="BH286" i="1"/>
  <c r="BI318" i="1"/>
  <c r="BI107" i="1"/>
  <c r="BI179" i="1"/>
  <c r="BH211" i="1"/>
  <c r="BI243" i="1"/>
  <c r="BI275" i="1"/>
  <c r="BI307" i="1"/>
  <c r="BH100" i="1"/>
  <c r="BI132" i="1"/>
  <c r="BI164" i="1"/>
  <c r="BI196" i="1"/>
  <c r="BI228" i="1"/>
  <c r="BI292" i="1"/>
  <c r="BH324" i="1"/>
  <c r="BH89" i="1"/>
  <c r="BH82" i="1"/>
  <c r="BH81" i="1"/>
  <c r="BH97" i="1"/>
  <c r="BH129" i="1"/>
  <c r="BH161" i="1"/>
  <c r="BH193" i="1"/>
  <c r="BH225" i="1"/>
  <c r="BH265" i="1"/>
  <c r="BH297" i="1"/>
  <c r="BH114" i="1"/>
  <c r="BH146" i="1"/>
  <c r="BH178" i="1"/>
  <c r="BH210" i="1"/>
  <c r="BH242" i="1"/>
  <c r="BI274" i="1"/>
  <c r="BH306" i="1"/>
  <c r="BH99" i="1"/>
  <c r="BI195" i="1"/>
  <c r="BI104" i="1"/>
  <c r="BI136" i="1"/>
  <c r="BI168" i="1"/>
  <c r="BI200" i="1"/>
  <c r="BI232" i="1"/>
  <c r="BI264" i="1"/>
  <c r="BI296" i="1"/>
  <c r="BH328" i="1"/>
  <c r="BI79" i="1"/>
  <c r="BI83" i="1"/>
  <c r="BI87" i="1"/>
  <c r="BH137" i="1"/>
  <c r="BI329" i="1"/>
  <c r="BH118" i="1"/>
  <c r="BH150" i="1"/>
  <c r="BI182" i="1"/>
  <c r="BH214" i="1"/>
  <c r="BH246" i="1"/>
  <c r="BH278" i="1"/>
  <c r="BH310" i="1"/>
  <c r="BI103" i="1"/>
  <c r="BI167" i="1"/>
  <c r="BI231" i="1"/>
  <c r="BI271" i="1"/>
  <c r="BI108" i="1"/>
  <c r="BI140" i="1"/>
  <c r="BI172" i="1"/>
  <c r="BI204" i="1"/>
  <c r="BI236" i="1"/>
  <c r="BI268" i="1"/>
  <c r="BI300" i="1"/>
  <c r="BH109" i="1"/>
  <c r="BI141" i="1"/>
  <c r="BI173" i="1"/>
  <c r="BI205" i="1"/>
  <c r="BH237" i="1"/>
  <c r="BH269" i="1"/>
  <c r="BH301" i="1"/>
  <c r="AD778" i="1"/>
  <c r="BH154" i="1"/>
  <c r="BH250" i="1"/>
  <c r="BH282" i="1"/>
  <c r="BI314" i="1"/>
  <c r="BH103" i="1"/>
  <c r="BI135" i="1"/>
  <c r="BH167" i="1"/>
  <c r="BI199" i="1"/>
  <c r="BH231" i="1"/>
  <c r="BH263" i="1"/>
  <c r="BH295" i="1"/>
  <c r="BI327" i="1"/>
  <c r="BH112" i="1"/>
  <c r="BH144" i="1"/>
  <c r="BH176" i="1"/>
  <c r="BH208" i="1"/>
  <c r="BH240" i="1"/>
  <c r="BH272" i="1"/>
  <c r="BI301" i="1"/>
  <c r="BI304" i="1"/>
  <c r="BI117" i="1"/>
  <c r="BI149" i="1"/>
  <c r="BH181" i="1"/>
  <c r="BI213" i="1"/>
  <c r="BI245" i="1"/>
  <c r="BI277" i="1"/>
  <c r="BI317" i="1"/>
  <c r="BH94" i="1"/>
  <c r="BH126" i="1"/>
  <c r="BH158" i="1"/>
  <c r="BH190" i="1"/>
  <c r="BH222" i="1"/>
  <c r="BH254" i="1"/>
  <c r="BI286" i="1"/>
  <c r="BH318" i="1"/>
  <c r="BH115" i="1"/>
  <c r="BI155" i="1"/>
  <c r="BH187" i="1"/>
  <c r="BI219" i="1"/>
  <c r="BI251" i="1"/>
  <c r="BI283" i="1"/>
  <c r="BH315" i="1"/>
  <c r="BI98" i="1"/>
  <c r="BI100" i="1"/>
  <c r="BH132" i="1"/>
  <c r="BH164" i="1"/>
  <c r="BH196" i="1"/>
  <c r="BH228" i="1"/>
  <c r="BH260" i="1"/>
  <c r="BH292" i="1"/>
  <c r="BI324" i="1"/>
  <c r="BH87" i="1"/>
  <c r="BH78" i="1"/>
  <c r="BH86" i="1"/>
  <c r="BI169" i="1"/>
  <c r="BH233" i="1"/>
  <c r="BH273" i="1"/>
  <c r="BH305" i="1"/>
  <c r="BI130" i="1"/>
  <c r="BI162" i="1"/>
  <c r="BI194" i="1"/>
  <c r="BI226" i="1"/>
  <c r="BI258" i="1"/>
  <c r="BI290" i="1"/>
  <c r="BH322" i="1"/>
  <c r="BH107" i="1"/>
  <c r="BI139" i="1"/>
  <c r="BH235" i="1"/>
  <c r="BH299" i="1"/>
  <c r="BI323" i="1"/>
  <c r="BH104" i="1"/>
  <c r="BH136" i="1"/>
  <c r="BH168" i="1"/>
  <c r="BH200" i="1"/>
  <c r="BH232" i="1"/>
  <c r="BH264" i="1"/>
  <c r="BH296" i="1"/>
  <c r="BI328" i="1"/>
  <c r="BI86" i="1"/>
  <c r="BI82" i="1"/>
  <c r="BI78" i="1"/>
  <c r="BI105" i="1"/>
  <c r="BH145" i="1"/>
  <c r="BH169" i="1"/>
  <c r="BI201" i="1"/>
  <c r="BI297" i="1"/>
  <c r="BI102" i="1"/>
  <c r="BI134" i="1"/>
  <c r="BI166" i="1"/>
  <c r="BI198" i="1"/>
  <c r="BI230" i="1"/>
  <c r="BH262" i="1"/>
  <c r="BI294" i="1"/>
  <c r="BI326" i="1"/>
  <c r="BI111" i="1"/>
  <c r="BH143" i="1"/>
  <c r="BI175" i="1"/>
  <c r="BH207" i="1"/>
  <c r="BI239" i="1"/>
  <c r="BH327" i="1"/>
  <c r="BH108" i="1"/>
  <c r="BH140" i="1"/>
  <c r="BH172" i="1"/>
  <c r="BH204" i="1"/>
  <c r="BH236" i="1"/>
  <c r="BH268" i="1"/>
  <c r="BH300" i="1"/>
  <c r="BH117" i="1"/>
  <c r="BH149" i="1"/>
  <c r="BI181" i="1"/>
  <c r="BH213" i="1"/>
  <c r="BH245" i="1"/>
  <c r="BH277" i="1"/>
  <c r="BH309" i="1"/>
  <c r="BH106" i="1"/>
  <c r="BI138" i="1"/>
  <c r="BH202" i="1"/>
  <c r="BI234" i="1"/>
  <c r="BI266" i="1"/>
  <c r="BH330" i="1"/>
  <c r="BH111" i="1"/>
  <c r="BI143" i="1"/>
  <c r="BH175" i="1"/>
  <c r="BH239" i="1"/>
  <c r="BH271" i="1"/>
  <c r="BH303" i="1"/>
  <c r="BI96" i="1"/>
  <c r="BH128" i="1"/>
  <c r="BI160" i="1"/>
  <c r="BI192" i="1"/>
  <c r="BH224" i="1"/>
  <c r="BI256" i="1"/>
  <c r="BI288" i="1"/>
  <c r="BH320" i="1"/>
  <c r="BI93" i="1"/>
  <c r="BI125" i="1"/>
  <c r="BI157" i="1"/>
  <c r="BI189" i="1"/>
  <c r="BI221" i="1"/>
  <c r="BI253" i="1"/>
  <c r="BI285" i="1"/>
  <c r="BI325" i="1"/>
  <c r="BI110" i="1"/>
  <c r="BH142" i="1"/>
  <c r="BH174" i="1"/>
  <c r="BI206" i="1"/>
  <c r="BI238" i="1"/>
  <c r="BH270" i="1"/>
  <c r="BI302" i="1"/>
  <c r="BI91" i="1"/>
  <c r="BI123" i="1"/>
  <c r="BI163" i="1"/>
  <c r="BH195" i="1"/>
  <c r="BI227" i="1"/>
  <c r="BI291" i="1"/>
  <c r="BH323" i="1"/>
  <c r="BI116" i="1"/>
  <c r="BI148" i="1"/>
  <c r="BI180" i="1"/>
  <c r="BI212" i="1"/>
  <c r="BI244" i="1"/>
  <c r="BI308" i="1"/>
  <c r="BH83" i="1"/>
  <c r="BH79" i="1"/>
  <c r="BH84" i="1"/>
  <c r="BH85" i="1"/>
  <c r="BH113" i="1"/>
  <c r="BI145" i="1"/>
  <c r="BI177" i="1"/>
  <c r="BH209" i="1"/>
  <c r="BH241" i="1"/>
  <c r="BH281" i="1"/>
  <c r="BH313" i="1"/>
  <c r="BH98" i="1"/>
  <c r="BH130" i="1"/>
  <c r="BH162" i="1"/>
  <c r="BH194" i="1"/>
  <c r="BH226" i="1"/>
  <c r="BH257" i="1"/>
  <c r="BH258" i="1"/>
  <c r="BH290" i="1"/>
  <c r="BI322" i="1"/>
  <c r="BI115" i="1"/>
  <c r="BI147" i="1"/>
  <c r="BH179" i="1"/>
  <c r="BI211" i="1"/>
  <c r="BH243" i="1"/>
  <c r="BH275" i="1"/>
  <c r="BH307" i="1"/>
  <c r="BI321" i="1"/>
  <c r="BH120" i="1"/>
  <c r="BI152" i="1"/>
  <c r="BI184" i="1"/>
  <c r="BI216" i="1"/>
  <c r="BI248" i="1"/>
  <c r="BI280" i="1"/>
  <c r="BH312" i="1"/>
  <c r="BI89" i="1"/>
  <c r="BI85" i="1"/>
  <c r="BI81" i="1"/>
  <c r="BI121" i="1"/>
  <c r="BH139" i="1"/>
  <c r="BH177" i="1"/>
  <c r="BI209" i="1"/>
  <c r="BI241" i="1"/>
  <c r="BI273" i="1"/>
  <c r="BI305" i="1"/>
  <c r="BH102" i="1"/>
  <c r="BH134" i="1"/>
  <c r="BH166" i="1"/>
  <c r="BH198" i="1"/>
  <c r="BH230" i="1"/>
  <c r="BI260" i="1"/>
  <c r="BI262" i="1"/>
  <c r="BH294" i="1"/>
  <c r="BH326" i="1"/>
  <c r="BI119" i="1"/>
  <c r="BI151" i="1"/>
  <c r="BH183" i="1"/>
  <c r="BI215" i="1"/>
  <c r="BI255" i="1"/>
  <c r="BI295" i="1"/>
  <c r="BI90" i="1"/>
  <c r="BI92" i="1"/>
  <c r="BI124" i="1"/>
  <c r="BI156" i="1"/>
  <c r="BI188" i="1"/>
  <c r="BI220" i="1"/>
  <c r="BI252" i="1"/>
  <c r="BI284" i="1"/>
  <c r="BH316" i="1"/>
  <c r="BH93" i="1"/>
  <c r="BH125" i="1"/>
  <c r="BH157" i="1"/>
  <c r="BH189" i="1"/>
  <c r="BH221" i="1"/>
  <c r="BH253" i="1"/>
  <c r="BH285" i="1"/>
  <c r="BH317" i="1"/>
  <c r="AD766" i="1"/>
  <c r="AD497" i="1"/>
  <c r="AD453" i="1"/>
  <c r="AD407" i="1"/>
  <c r="AD344" i="1"/>
  <c r="AD467" i="1"/>
  <c r="AD620" i="1"/>
  <c r="AD609" i="1"/>
  <c r="AD528" i="1"/>
  <c r="AD675" i="1"/>
  <c r="AD587" i="1"/>
  <c r="AD678" i="1"/>
  <c r="AD361" i="1"/>
  <c r="AD756" i="1"/>
  <c r="AD507" i="1"/>
  <c r="AD588" i="1"/>
  <c r="AD562" i="1"/>
  <c r="AD546" i="1"/>
  <c r="AD456" i="1"/>
  <c r="AD442" i="1"/>
  <c r="AD518" i="1"/>
  <c r="AD423" i="1"/>
  <c r="AD543" i="1"/>
  <c r="AD421" i="1"/>
  <c r="AD492" i="1"/>
  <c r="AD793" i="1"/>
  <c r="AD596" i="1"/>
  <c r="AD614" i="1"/>
  <c r="AD789" i="1"/>
  <c r="AD773" i="1"/>
  <c r="AD703" i="1"/>
  <c r="AD656" i="1"/>
  <c r="AD450" i="1"/>
  <c r="AD433" i="1"/>
  <c r="AD705" i="1"/>
  <c r="AD520" i="1"/>
  <c r="AD366" i="1"/>
  <c r="AD375" i="1"/>
  <c r="AD624" i="1"/>
  <c r="AD457" i="1"/>
  <c r="AD693" i="1"/>
  <c r="AD335" i="1"/>
  <c r="AD698" i="1"/>
  <c r="AD681" i="1"/>
  <c r="BS375" i="1"/>
  <c r="AD337" i="1"/>
  <c r="AD493" i="1"/>
  <c r="AD772" i="1"/>
  <c r="AD571" i="1"/>
  <c r="AD642" i="1"/>
  <c r="AD530" i="1"/>
  <c r="AD760" i="1"/>
  <c r="AD584" i="1"/>
  <c r="AD469" i="1"/>
  <c r="AD652" i="1"/>
  <c r="AD710" i="1"/>
  <c r="AD780" i="1"/>
  <c r="AD395" i="1"/>
  <c r="AD502" i="1"/>
  <c r="AD370" i="1"/>
  <c r="AD612" i="1"/>
  <c r="AD342" i="1"/>
  <c r="AD759" i="1"/>
  <c r="AD719" i="1"/>
  <c r="BS373" i="1"/>
  <c r="AD484" i="1"/>
  <c r="AD347" i="1"/>
  <c r="AJ109" i="1"/>
  <c r="AL109" i="1" s="1"/>
  <c r="AD762" i="1"/>
  <c r="AD345" i="1"/>
  <c r="AD451" i="1"/>
  <c r="AD604" i="1"/>
  <c r="AD708" i="1"/>
  <c r="AD434" i="1"/>
  <c r="AD555" i="1"/>
  <c r="AD784" i="1"/>
  <c r="AD786" i="1"/>
  <c r="AD553" i="1"/>
  <c r="AD677" i="1"/>
  <c r="AA179" i="1"/>
  <c r="AJ193" i="1"/>
  <c r="AL193" i="1" s="1"/>
  <c r="AJ313" i="1"/>
  <c r="AK313" i="1" s="1"/>
  <c r="AJ112" i="1"/>
  <c r="AL112" i="1" s="1"/>
  <c r="BS187" i="1"/>
  <c r="BS251" i="1"/>
  <c r="BS315" i="1"/>
  <c r="BS356" i="1"/>
  <c r="BS199" i="1"/>
  <c r="BS263" i="1"/>
  <c r="BS369" i="1"/>
  <c r="BS171" i="1"/>
  <c r="BS167" i="1"/>
  <c r="BS231" i="1"/>
  <c r="BS295" i="1"/>
  <c r="AJ65" i="1"/>
  <c r="AK65" i="1" s="1"/>
  <c r="AJ145" i="1"/>
  <c r="AL145" i="1" s="1"/>
  <c r="AJ225" i="1"/>
  <c r="AL225" i="1" s="1"/>
  <c r="AJ329" i="1"/>
  <c r="AL329" i="1" s="1"/>
  <c r="AJ173" i="1"/>
  <c r="AL173" i="1" s="1"/>
  <c r="BT143" i="1"/>
  <c r="BS143" i="1"/>
  <c r="BS207" i="1"/>
  <c r="BT207" i="1"/>
  <c r="BT271" i="1"/>
  <c r="BS271" i="1"/>
  <c r="BT335" i="1"/>
  <c r="BS335" i="1"/>
  <c r="BT184" i="1"/>
  <c r="BS184" i="1"/>
  <c r="BT248" i="1"/>
  <c r="BS248" i="1"/>
  <c r="BT312" i="1"/>
  <c r="BS312" i="1"/>
  <c r="BT189" i="1"/>
  <c r="BS189" i="1"/>
  <c r="BT253" i="1"/>
  <c r="BS253" i="1"/>
  <c r="BT317" i="1"/>
  <c r="BS317" i="1"/>
  <c r="BS174" i="1"/>
  <c r="BT174" i="1"/>
  <c r="BS238" i="1"/>
  <c r="BT238" i="1"/>
  <c r="BS302" i="1"/>
  <c r="BT302" i="1"/>
  <c r="BS179" i="1"/>
  <c r="BT179" i="1"/>
  <c r="BT243" i="1"/>
  <c r="BS243" i="1"/>
  <c r="BT307" i="1"/>
  <c r="BS307" i="1"/>
  <c r="BT156" i="1"/>
  <c r="BS156" i="1"/>
  <c r="BT220" i="1"/>
  <c r="BS220" i="1"/>
  <c r="BT284" i="1"/>
  <c r="BS284" i="1"/>
  <c r="BT348" i="1"/>
  <c r="BS348" i="1"/>
  <c r="BS367" i="1"/>
  <c r="BT193" i="1"/>
  <c r="BS193" i="1"/>
  <c r="BT257" i="1"/>
  <c r="BS257" i="1"/>
  <c r="BT321" i="1"/>
  <c r="BS321" i="1"/>
  <c r="BS162" i="1"/>
  <c r="BT162" i="1"/>
  <c r="BS226" i="1"/>
  <c r="BT226" i="1"/>
  <c r="BS290" i="1"/>
  <c r="BT290" i="1"/>
  <c r="BS354" i="1"/>
  <c r="BT160" i="1"/>
  <c r="BS160" i="1"/>
  <c r="BT224" i="1"/>
  <c r="BS224" i="1"/>
  <c r="BT288" i="1"/>
  <c r="BS288" i="1"/>
  <c r="BT352" i="1"/>
  <c r="BS352" i="1"/>
  <c r="BS371" i="1"/>
  <c r="BT197" i="1"/>
  <c r="BS197" i="1"/>
  <c r="BT261" i="1"/>
  <c r="BS261" i="1"/>
  <c r="BT325" i="1"/>
  <c r="BS325" i="1"/>
  <c r="BS182" i="1"/>
  <c r="BT182" i="1"/>
  <c r="BS246" i="1"/>
  <c r="BT246" i="1"/>
  <c r="BS310" i="1"/>
  <c r="BT310" i="1"/>
  <c r="BT164" i="1"/>
  <c r="BS164" i="1"/>
  <c r="BT228" i="1"/>
  <c r="BS228" i="1"/>
  <c r="BT292" i="1"/>
  <c r="BS292" i="1"/>
  <c r="BT153" i="1"/>
  <c r="BS153" i="1"/>
  <c r="BT217" i="1"/>
  <c r="BS217" i="1"/>
  <c r="BT281" i="1"/>
  <c r="BS281" i="1"/>
  <c r="BT345" i="1"/>
  <c r="BS364" i="1"/>
  <c r="BS345" i="1"/>
  <c r="BS202" i="1"/>
  <c r="BT202" i="1"/>
  <c r="BS266" i="1"/>
  <c r="BT266" i="1"/>
  <c r="BS330" i="1"/>
  <c r="BT330" i="1"/>
  <c r="BS203" i="1"/>
  <c r="AJ85" i="1"/>
  <c r="AK85" i="1" s="1"/>
  <c r="AD568" i="1"/>
  <c r="BT159" i="1"/>
  <c r="BS159" i="1"/>
  <c r="BT223" i="1"/>
  <c r="BS223" i="1"/>
  <c r="BS287" i="1"/>
  <c r="BT287" i="1"/>
  <c r="BT351" i="1"/>
  <c r="BS351" i="1"/>
  <c r="BS370" i="1"/>
  <c r="BT200" i="1"/>
  <c r="BS200" i="1"/>
  <c r="BT264" i="1"/>
  <c r="BS264" i="1"/>
  <c r="BT328" i="1"/>
  <c r="BS328" i="1"/>
  <c r="BT205" i="1"/>
  <c r="BS205" i="1"/>
  <c r="BT269" i="1"/>
  <c r="BS269" i="1"/>
  <c r="BT333" i="1"/>
  <c r="BS333" i="1"/>
  <c r="BS190" i="1"/>
  <c r="BT190" i="1"/>
  <c r="BS254" i="1"/>
  <c r="BT254" i="1"/>
  <c r="BS318" i="1"/>
  <c r="BT318" i="1"/>
  <c r="BS195" i="1"/>
  <c r="BT195" i="1"/>
  <c r="BT259" i="1"/>
  <c r="BS259" i="1"/>
  <c r="BT323" i="1"/>
  <c r="BS323" i="1"/>
  <c r="BT172" i="1"/>
  <c r="BS172" i="1"/>
  <c r="BT236" i="1"/>
  <c r="BS236" i="1"/>
  <c r="BT300" i="1"/>
  <c r="BS300" i="1"/>
  <c r="BT145" i="1"/>
  <c r="BS145" i="1"/>
  <c r="BT209" i="1"/>
  <c r="BS209" i="1"/>
  <c r="BT273" i="1"/>
  <c r="BS273" i="1"/>
  <c r="BT337" i="1"/>
  <c r="BS337" i="1"/>
  <c r="BT178" i="1"/>
  <c r="BS178" i="1"/>
  <c r="BS242" i="1"/>
  <c r="BT242" i="1"/>
  <c r="BS306" i="1"/>
  <c r="BT306" i="1"/>
  <c r="BT176" i="1"/>
  <c r="BS176" i="1"/>
  <c r="BT240" i="1"/>
  <c r="BS240" i="1"/>
  <c r="BT304" i="1"/>
  <c r="BS304" i="1"/>
  <c r="BS149" i="1"/>
  <c r="BT149" i="1"/>
  <c r="BS213" i="1"/>
  <c r="BT213" i="1"/>
  <c r="BT277" i="1"/>
  <c r="BS277" i="1"/>
  <c r="BT341" i="1"/>
  <c r="BS360" i="1"/>
  <c r="BS341" i="1"/>
  <c r="BS198" i="1"/>
  <c r="BT198" i="1"/>
  <c r="BS262" i="1"/>
  <c r="BT262" i="1"/>
  <c r="BS326" i="1"/>
  <c r="BT326" i="1"/>
  <c r="BT180" i="1"/>
  <c r="BS180" i="1"/>
  <c r="BT244" i="1"/>
  <c r="BS244" i="1"/>
  <c r="BT308" i="1"/>
  <c r="BS308" i="1"/>
  <c r="BT169" i="1"/>
  <c r="BS169" i="1"/>
  <c r="BT233" i="1"/>
  <c r="BS233" i="1"/>
  <c r="BT297" i="1"/>
  <c r="BS297" i="1"/>
  <c r="BT154" i="1"/>
  <c r="BS154" i="1"/>
  <c r="BS218" i="1"/>
  <c r="BT218" i="1"/>
  <c r="BS282" i="1"/>
  <c r="BT282" i="1"/>
  <c r="BT346" i="1"/>
  <c r="BS365" i="1"/>
  <c r="BS346" i="1"/>
  <c r="BS327" i="1"/>
  <c r="BS219" i="1"/>
  <c r="BS283" i="1"/>
  <c r="BS347" i="1"/>
  <c r="BT175" i="1"/>
  <c r="BS175" i="1"/>
  <c r="BT239" i="1"/>
  <c r="BS239" i="1"/>
  <c r="BS303" i="1"/>
  <c r="BT303" i="1"/>
  <c r="BT152" i="1"/>
  <c r="BS152" i="1"/>
  <c r="BT216" i="1"/>
  <c r="BS216" i="1"/>
  <c r="BT280" i="1"/>
  <c r="BS280" i="1"/>
  <c r="BT344" i="1"/>
  <c r="BS363" i="1"/>
  <c r="BS344" i="1"/>
  <c r="BS157" i="1"/>
  <c r="BT157" i="1"/>
  <c r="BS221" i="1"/>
  <c r="BT221" i="1"/>
  <c r="BT285" i="1"/>
  <c r="BS285" i="1"/>
  <c r="BS368" i="1"/>
  <c r="BT349" i="1"/>
  <c r="BS349" i="1"/>
  <c r="BS206" i="1"/>
  <c r="BT206" i="1"/>
  <c r="BS270" i="1"/>
  <c r="BT270" i="1"/>
  <c r="BS334" i="1"/>
  <c r="BT334" i="1"/>
  <c r="BS147" i="1"/>
  <c r="BT147" i="1"/>
  <c r="BT211" i="1"/>
  <c r="BS211" i="1"/>
  <c r="BT275" i="1"/>
  <c r="BS275" i="1"/>
  <c r="BS358" i="1"/>
  <c r="BT339" i="1"/>
  <c r="BS339" i="1"/>
  <c r="BT188" i="1"/>
  <c r="BS188" i="1"/>
  <c r="BT252" i="1"/>
  <c r="BS252" i="1"/>
  <c r="BT316" i="1"/>
  <c r="BS316" i="1"/>
  <c r="BT161" i="1"/>
  <c r="BS161" i="1"/>
  <c r="BT225" i="1"/>
  <c r="BS225" i="1"/>
  <c r="BT289" i="1"/>
  <c r="BS289" i="1"/>
  <c r="BT353" i="1"/>
  <c r="BS372" i="1"/>
  <c r="BS353" i="1"/>
  <c r="BS194" i="1"/>
  <c r="BT194" i="1"/>
  <c r="BS258" i="1"/>
  <c r="BT258" i="1"/>
  <c r="BS322" i="1"/>
  <c r="BT322" i="1"/>
  <c r="BT192" i="1"/>
  <c r="BS192" i="1"/>
  <c r="BT256" i="1"/>
  <c r="BS256" i="1"/>
  <c r="BT320" i="1"/>
  <c r="BS320" i="1"/>
  <c r="BT165" i="1"/>
  <c r="BS165" i="1"/>
  <c r="BT229" i="1"/>
  <c r="BS229" i="1"/>
  <c r="BT293" i="1"/>
  <c r="BS293" i="1"/>
  <c r="BS150" i="1"/>
  <c r="BT150" i="1"/>
  <c r="BS214" i="1"/>
  <c r="BT214" i="1"/>
  <c r="BS278" i="1"/>
  <c r="BT278" i="1"/>
  <c r="BT342" i="1"/>
  <c r="BS361" i="1"/>
  <c r="BS342" i="1"/>
  <c r="BT196" i="1"/>
  <c r="BS196" i="1"/>
  <c r="BT260" i="1"/>
  <c r="BS260" i="1"/>
  <c r="BT324" i="1"/>
  <c r="BS324" i="1"/>
  <c r="BS185" i="1"/>
  <c r="BT185" i="1"/>
  <c r="BS249" i="1"/>
  <c r="BT249" i="1"/>
  <c r="BT313" i="1"/>
  <c r="BS313" i="1"/>
  <c r="BT170" i="1"/>
  <c r="BS170" i="1"/>
  <c r="BS234" i="1"/>
  <c r="BT234" i="1"/>
  <c r="BS298" i="1"/>
  <c r="BT298" i="1"/>
  <c r="BS151" i="1"/>
  <c r="BS183" i="1"/>
  <c r="BS215" i="1"/>
  <c r="BS247" i="1"/>
  <c r="BS343" i="1"/>
  <c r="BS155" i="1"/>
  <c r="BS366" i="1"/>
  <c r="BT191" i="1"/>
  <c r="BS191" i="1"/>
  <c r="BT255" i="1"/>
  <c r="BS255" i="1"/>
  <c r="BS319" i="1"/>
  <c r="BT319" i="1"/>
  <c r="BT168" i="1"/>
  <c r="BS168" i="1"/>
  <c r="BT232" i="1"/>
  <c r="BS232" i="1"/>
  <c r="BT296" i="1"/>
  <c r="BS296" i="1"/>
  <c r="BT173" i="1"/>
  <c r="BS173" i="1"/>
  <c r="BT237" i="1"/>
  <c r="BS237" i="1"/>
  <c r="BT301" i="1"/>
  <c r="BS301" i="1"/>
  <c r="BS158" i="1"/>
  <c r="BT158" i="1"/>
  <c r="BS222" i="1"/>
  <c r="BT222" i="1"/>
  <c r="BS286" i="1"/>
  <c r="BT286" i="1"/>
  <c r="BS350" i="1"/>
  <c r="BS163" i="1"/>
  <c r="BT163" i="1"/>
  <c r="BT227" i="1"/>
  <c r="BS227" i="1"/>
  <c r="BT291" i="1"/>
  <c r="BS291" i="1"/>
  <c r="BS374" i="1"/>
  <c r="BT355" i="1"/>
  <c r="BS355" i="1"/>
  <c r="BT204" i="1"/>
  <c r="BS204" i="1"/>
  <c r="BT268" i="1"/>
  <c r="BS268" i="1"/>
  <c r="BT332" i="1"/>
  <c r="BS332" i="1"/>
  <c r="BS177" i="1"/>
  <c r="BT177" i="1"/>
  <c r="BS241" i="1"/>
  <c r="BT241" i="1"/>
  <c r="BT305" i="1"/>
  <c r="BS305" i="1"/>
  <c r="BT146" i="1"/>
  <c r="BS146" i="1"/>
  <c r="BS210" i="1"/>
  <c r="BT210" i="1"/>
  <c r="BS274" i="1"/>
  <c r="BT274" i="1"/>
  <c r="BS338" i="1"/>
  <c r="BT338" i="1"/>
  <c r="BS357" i="1"/>
  <c r="BT144" i="1"/>
  <c r="BS144" i="1"/>
  <c r="BT208" i="1"/>
  <c r="BS208" i="1"/>
  <c r="BT272" i="1"/>
  <c r="BS272" i="1"/>
  <c r="BT336" i="1"/>
  <c r="BS336" i="1"/>
  <c r="BT181" i="1"/>
  <c r="BS181" i="1"/>
  <c r="BT245" i="1"/>
  <c r="BS245" i="1"/>
  <c r="BT309" i="1"/>
  <c r="BS309" i="1"/>
  <c r="BS166" i="1"/>
  <c r="BT166" i="1"/>
  <c r="BS230" i="1"/>
  <c r="BT230" i="1"/>
  <c r="BS294" i="1"/>
  <c r="BT294" i="1"/>
  <c r="BT148" i="1"/>
  <c r="BS148" i="1"/>
  <c r="BT212" i="1"/>
  <c r="BS212" i="1"/>
  <c r="BT276" i="1"/>
  <c r="BS276" i="1"/>
  <c r="BT340" i="1"/>
  <c r="BS359" i="1"/>
  <c r="BS340" i="1"/>
  <c r="BT201" i="1"/>
  <c r="BS201" i="1"/>
  <c r="BT265" i="1"/>
  <c r="BS265" i="1"/>
  <c r="BT329" i="1"/>
  <c r="BS329" i="1"/>
  <c r="BT186" i="1"/>
  <c r="BS186" i="1"/>
  <c r="BS250" i="1"/>
  <c r="BT250" i="1"/>
  <c r="BS314" i="1"/>
  <c r="BT314" i="1"/>
  <c r="BS279" i="1"/>
  <c r="BS311" i="1"/>
  <c r="BS362" i="1"/>
  <c r="BS235" i="1"/>
  <c r="BS267" i="1"/>
  <c r="BS299" i="1"/>
  <c r="BS331" i="1"/>
  <c r="AJ161" i="1"/>
  <c r="AK161" i="1" s="1"/>
  <c r="AJ57" i="1"/>
  <c r="AK57" i="1" s="1"/>
  <c r="AJ253" i="1"/>
  <c r="AL253" i="1" s="1"/>
  <c r="AJ241" i="1"/>
  <c r="AL241" i="1" s="1"/>
  <c r="AJ49" i="1"/>
  <c r="AK109" i="1"/>
  <c r="AJ282" i="1"/>
  <c r="AJ285" i="1"/>
  <c r="AK357" i="1"/>
  <c r="AL357" i="1"/>
  <c r="AJ105" i="1"/>
  <c r="AJ341" i="1"/>
  <c r="AJ174" i="1"/>
  <c r="AJ238" i="1"/>
  <c r="AJ302" i="1"/>
  <c r="AJ339" i="1"/>
  <c r="AJ83" i="1"/>
  <c r="AJ243" i="1"/>
  <c r="AJ271" i="1"/>
  <c r="AJ299" i="1"/>
  <c r="AJ48" i="1"/>
  <c r="AJ164" i="1"/>
  <c r="AJ41" i="1"/>
  <c r="AJ201" i="1"/>
  <c r="AJ181" i="1"/>
  <c r="AJ42" i="1"/>
  <c r="AJ94" i="1"/>
  <c r="AJ126" i="1"/>
  <c r="AJ158" i="1"/>
  <c r="AJ218" i="1"/>
  <c r="AJ111" i="1"/>
  <c r="AJ67" i="1"/>
  <c r="AJ127" i="1"/>
  <c r="AJ199" i="1"/>
  <c r="AJ44" i="1"/>
  <c r="AJ144" i="1"/>
  <c r="AJ324" i="1"/>
  <c r="AJ93" i="1"/>
  <c r="AJ237" i="1"/>
  <c r="AJ337" i="1"/>
  <c r="AJ121" i="1"/>
  <c r="AJ289" i="1"/>
  <c r="AJ54" i="1"/>
  <c r="AJ182" i="1"/>
  <c r="AJ246" i="1"/>
  <c r="AJ310" i="1"/>
  <c r="AJ326" i="1"/>
  <c r="AJ167" i="1"/>
  <c r="AJ263" i="1"/>
  <c r="AJ307" i="1"/>
  <c r="AJ55" i="1"/>
  <c r="AJ175" i="1"/>
  <c r="AJ104" i="1"/>
  <c r="AJ260" i="1"/>
  <c r="AJ276" i="1"/>
  <c r="AJ292" i="1"/>
  <c r="AJ308" i="1"/>
  <c r="AJ117" i="1"/>
  <c r="AJ277" i="1"/>
  <c r="AJ154" i="1"/>
  <c r="AJ157" i="1"/>
  <c r="AJ265" i="1"/>
  <c r="AJ90" i="1"/>
  <c r="AJ122" i="1"/>
  <c r="AJ210" i="1"/>
  <c r="AJ274" i="1"/>
  <c r="AJ99" i="1"/>
  <c r="AJ215" i="1"/>
  <c r="AJ79" i="1"/>
  <c r="AJ135" i="1"/>
  <c r="AJ235" i="1"/>
  <c r="AJ56" i="1"/>
  <c r="AJ72" i="1"/>
  <c r="AJ88" i="1"/>
  <c r="AJ140" i="1"/>
  <c r="AJ172" i="1"/>
  <c r="AJ188" i="1"/>
  <c r="AJ204" i="1"/>
  <c r="AJ220" i="1"/>
  <c r="AJ236" i="1"/>
  <c r="AJ332" i="1"/>
  <c r="AJ138" i="1"/>
  <c r="AJ141" i="1"/>
  <c r="AJ53" i="1"/>
  <c r="AJ137" i="1"/>
  <c r="AJ273" i="1"/>
  <c r="AJ46" i="1"/>
  <c r="AJ190" i="1"/>
  <c r="AJ254" i="1"/>
  <c r="AJ350" i="1"/>
  <c r="AJ355" i="1"/>
  <c r="AJ143" i="1"/>
  <c r="AJ251" i="1"/>
  <c r="AJ279" i="1"/>
  <c r="AJ303" i="1"/>
  <c r="AJ96" i="1"/>
  <c r="AJ252" i="1"/>
  <c r="AJ101" i="1"/>
  <c r="AJ233" i="1"/>
  <c r="AJ213" i="1"/>
  <c r="AJ58" i="1"/>
  <c r="AJ102" i="1"/>
  <c r="AJ134" i="1"/>
  <c r="AJ170" i="1"/>
  <c r="AJ234" i="1"/>
  <c r="AJ298" i="1"/>
  <c r="AJ131" i="1"/>
  <c r="AJ91" i="1"/>
  <c r="AJ139" i="1"/>
  <c r="AJ223" i="1"/>
  <c r="AJ100" i="1"/>
  <c r="AJ152" i="1"/>
  <c r="AJ340" i="1"/>
  <c r="AJ125" i="1"/>
  <c r="AJ269" i="1"/>
  <c r="AJ349" i="1"/>
  <c r="AJ189" i="1"/>
  <c r="AJ317" i="1"/>
  <c r="AJ70" i="1"/>
  <c r="AJ198" i="1"/>
  <c r="AJ262" i="1"/>
  <c r="AJ314" i="1"/>
  <c r="AJ330" i="1"/>
  <c r="AJ354" i="1"/>
  <c r="AJ207" i="1"/>
  <c r="AJ275" i="1"/>
  <c r="AJ319" i="1"/>
  <c r="AJ59" i="1"/>
  <c r="AJ203" i="1"/>
  <c r="AJ120" i="1"/>
  <c r="AJ264" i="1"/>
  <c r="AJ280" i="1"/>
  <c r="AJ296" i="1"/>
  <c r="AJ312" i="1"/>
  <c r="AJ185" i="1"/>
  <c r="AJ305" i="1"/>
  <c r="AJ165" i="1"/>
  <c r="AJ297" i="1"/>
  <c r="AJ98" i="1"/>
  <c r="AJ130" i="1"/>
  <c r="AJ162" i="1"/>
  <c r="AJ226" i="1"/>
  <c r="AJ290" i="1"/>
  <c r="AJ123" i="1"/>
  <c r="AJ327" i="1"/>
  <c r="AJ95" i="1"/>
  <c r="AJ151" i="1"/>
  <c r="AJ331" i="1"/>
  <c r="AJ60" i="1"/>
  <c r="AJ76" i="1"/>
  <c r="AJ92" i="1"/>
  <c r="AJ148" i="1"/>
  <c r="AJ176" i="1"/>
  <c r="AJ192" i="1"/>
  <c r="AJ208" i="1"/>
  <c r="AJ224" i="1"/>
  <c r="AJ240" i="1"/>
  <c r="AJ344" i="1"/>
  <c r="AJ61" i="1"/>
  <c r="AK173" i="1"/>
  <c r="AJ309" i="1"/>
  <c r="AJ62" i="1"/>
  <c r="AJ206" i="1"/>
  <c r="AJ270" i="1"/>
  <c r="AJ187" i="1"/>
  <c r="AJ43" i="1"/>
  <c r="AJ191" i="1"/>
  <c r="AJ259" i="1"/>
  <c r="AJ283" i="1"/>
  <c r="AJ311" i="1"/>
  <c r="AK112" i="1"/>
  <c r="AJ133" i="1"/>
  <c r="AJ261" i="1"/>
  <c r="AJ97" i="1"/>
  <c r="AJ249" i="1"/>
  <c r="AJ66" i="1"/>
  <c r="AJ110" i="1"/>
  <c r="AJ142" i="1"/>
  <c r="AJ186" i="1"/>
  <c r="AJ250" i="1"/>
  <c r="AJ45" i="1"/>
  <c r="AJ195" i="1"/>
  <c r="AJ103" i="1"/>
  <c r="AJ163" i="1"/>
  <c r="AJ315" i="1"/>
  <c r="AJ116" i="1"/>
  <c r="AJ160" i="1"/>
  <c r="AJ348" i="1"/>
  <c r="AJ177" i="1"/>
  <c r="AJ301" i="1"/>
  <c r="AJ73" i="1"/>
  <c r="AJ221" i="1"/>
  <c r="AJ333" i="1"/>
  <c r="AJ86" i="1"/>
  <c r="AJ214" i="1"/>
  <c r="AJ278" i="1"/>
  <c r="AJ318" i="1"/>
  <c r="AJ334" i="1"/>
  <c r="AJ87" i="1"/>
  <c r="AJ247" i="1"/>
  <c r="AJ287" i="1"/>
  <c r="AJ347" i="1"/>
  <c r="AJ75" i="1"/>
  <c r="AJ231" i="1"/>
  <c r="AJ136" i="1"/>
  <c r="AJ268" i="1"/>
  <c r="AJ284" i="1"/>
  <c r="AJ300" i="1"/>
  <c r="AJ328" i="1"/>
  <c r="AJ217" i="1"/>
  <c r="AJ113" i="1"/>
  <c r="AJ197" i="1"/>
  <c r="AJ50" i="1"/>
  <c r="AJ106" i="1"/>
  <c r="AJ178" i="1"/>
  <c r="AJ242" i="1"/>
  <c r="AJ306" i="1"/>
  <c r="AJ147" i="1"/>
  <c r="AJ69" i="1"/>
  <c r="AJ107" i="1"/>
  <c r="AJ183" i="1"/>
  <c r="AJ351" i="1"/>
  <c r="AJ64" i="1"/>
  <c r="AJ80" i="1"/>
  <c r="AJ108" i="1"/>
  <c r="AJ156" i="1"/>
  <c r="AJ180" i="1"/>
  <c r="AJ196" i="1"/>
  <c r="AJ212" i="1"/>
  <c r="AJ228" i="1"/>
  <c r="AJ256" i="1"/>
  <c r="AJ352" i="1"/>
  <c r="AJ153" i="1"/>
  <c r="AJ342" i="1"/>
  <c r="AJ345" i="1"/>
  <c r="AJ81" i="1"/>
  <c r="AJ202" i="1"/>
  <c r="AJ205" i="1"/>
  <c r="AJ325" i="1"/>
  <c r="AJ78" i="1"/>
  <c r="AJ222" i="1"/>
  <c r="AJ286" i="1"/>
  <c r="AJ227" i="1"/>
  <c r="AJ63" i="1"/>
  <c r="AJ219" i="1"/>
  <c r="AJ267" i="1"/>
  <c r="AJ291" i="1"/>
  <c r="AJ335" i="1"/>
  <c r="AJ128" i="1"/>
  <c r="AJ336" i="1"/>
  <c r="AJ169" i="1"/>
  <c r="AJ293" i="1"/>
  <c r="AJ129" i="1"/>
  <c r="AJ281" i="1"/>
  <c r="AJ82" i="1"/>
  <c r="AJ118" i="1"/>
  <c r="AJ150" i="1"/>
  <c r="AJ266" i="1"/>
  <c r="AJ71" i="1"/>
  <c r="AJ239" i="1"/>
  <c r="AJ115" i="1"/>
  <c r="AJ171" i="1"/>
  <c r="AJ343" i="1"/>
  <c r="AJ132" i="1"/>
  <c r="AJ248" i="1"/>
  <c r="AJ77" i="1"/>
  <c r="AJ209" i="1"/>
  <c r="AJ320" i="1"/>
  <c r="AJ321" i="1"/>
  <c r="AJ89" i="1"/>
  <c r="AJ257" i="1"/>
  <c r="AJ353" i="1"/>
  <c r="AJ166" i="1"/>
  <c r="AJ230" i="1"/>
  <c r="AJ294" i="1"/>
  <c r="AJ322" i="1"/>
  <c r="AJ338" i="1"/>
  <c r="AJ159" i="1"/>
  <c r="AJ255" i="1"/>
  <c r="AJ295" i="1"/>
  <c r="AJ51" i="1"/>
  <c r="AJ155" i="1"/>
  <c r="AJ323" i="1"/>
  <c r="AJ244" i="1"/>
  <c r="AJ272" i="1"/>
  <c r="AJ288" i="1"/>
  <c r="AJ304" i="1"/>
  <c r="AJ356" i="1"/>
  <c r="AJ245" i="1"/>
  <c r="AJ149" i="1"/>
  <c r="AJ229" i="1"/>
  <c r="AJ74" i="1"/>
  <c r="AJ114" i="1"/>
  <c r="AJ146" i="1"/>
  <c r="AJ194" i="1"/>
  <c r="AJ258" i="1"/>
  <c r="AJ346" i="1"/>
  <c r="AJ179" i="1"/>
  <c r="AJ47" i="1"/>
  <c r="AJ119" i="1"/>
  <c r="AJ211" i="1"/>
  <c r="AJ52" i="1"/>
  <c r="AJ68" i="1"/>
  <c r="AJ84" i="1"/>
  <c r="AJ124" i="1"/>
  <c r="AJ168" i="1"/>
  <c r="AJ184" i="1"/>
  <c r="AJ200" i="1"/>
  <c r="AJ216" i="1"/>
  <c r="AJ232" i="1"/>
  <c r="AJ316" i="1"/>
  <c r="AE751" i="1"/>
  <c r="AG751" i="1" s="1"/>
  <c r="AE745" i="1"/>
  <c r="AE749" i="1"/>
  <c r="AE740" i="1"/>
  <c r="AA22" i="1"/>
  <c r="Y22" i="1"/>
  <c r="Y26" i="1"/>
  <c r="AE743" i="1"/>
  <c r="AE750" i="1"/>
  <c r="AD630" i="1"/>
  <c r="AD578" i="1"/>
  <c r="AE747" i="1"/>
  <c r="AE744" i="1"/>
  <c r="AE746" i="1"/>
  <c r="AE748" i="1"/>
  <c r="X22" i="1"/>
  <c r="Z22" i="1"/>
  <c r="AD641" i="1"/>
  <c r="AD660" i="1"/>
  <c r="AD419" i="1"/>
  <c r="Z31" i="1"/>
  <c r="AD621" i="1"/>
  <c r="AD752" i="1"/>
  <c r="AD714" i="1"/>
  <c r="AD565" i="1"/>
  <c r="AD659" i="1"/>
  <c r="AA186" i="1"/>
  <c r="AD431" i="1"/>
  <c r="AD390" i="1"/>
  <c r="Y47" i="1"/>
  <c r="AD460" i="1"/>
  <c r="X39" i="1"/>
  <c r="Y31" i="1"/>
  <c r="AD779" i="1"/>
  <c r="M11" i="1"/>
  <c r="N10" i="1"/>
  <c r="P10" i="1" s="1"/>
  <c r="AD429" i="1"/>
  <c r="Z44" i="1"/>
  <c r="X44" i="1"/>
  <c r="AD376" i="1"/>
  <c r="Z177" i="1"/>
  <c r="AA32" i="1"/>
  <c r="X331" i="1"/>
  <c r="Z331" i="1"/>
  <c r="X174" i="1"/>
  <c r="Z303" i="1"/>
  <c r="Z332" i="1"/>
  <c r="X332" i="1"/>
  <c r="Y45" i="1"/>
  <c r="Z28" i="1"/>
  <c r="AA331" i="1"/>
  <c r="Y331" i="1"/>
  <c r="Z333" i="1"/>
  <c r="X333" i="1"/>
  <c r="AA333" i="1"/>
  <c r="Y333" i="1"/>
  <c r="AA332" i="1"/>
  <c r="Y332" i="1"/>
  <c r="AD644" i="1"/>
  <c r="AD466" i="1"/>
  <c r="AD754" i="1"/>
  <c r="AD583" i="1"/>
  <c r="AD682" i="1"/>
  <c r="AD360" i="1"/>
  <c r="AD448" i="1"/>
  <c r="AD662" i="1"/>
  <c r="AD581" i="1"/>
  <c r="AD385" i="1"/>
  <c r="AD412" i="1"/>
  <c r="AD353" i="1"/>
  <c r="AD579" i="1"/>
  <c r="AD777" i="1"/>
  <c r="AD697" i="1"/>
  <c r="AD665" i="1"/>
  <c r="AD343" i="1"/>
  <c r="AD692" i="1"/>
  <c r="AD424" i="1"/>
  <c r="AD551" i="1"/>
  <c r="AD396" i="1"/>
  <c r="AD503" i="1"/>
  <c r="AD670" i="1"/>
  <c r="AD505" i="1"/>
  <c r="AD356" i="1"/>
  <c r="AD688" i="1"/>
  <c r="AD648" i="1"/>
  <c r="AD640" i="1"/>
  <c r="AD517" i="1"/>
  <c r="AD661" i="1"/>
  <c r="AD632" i="1"/>
  <c r="AD392" i="1"/>
  <c r="AD373" i="1"/>
  <c r="AD785" i="1"/>
  <c r="AD472" i="1"/>
  <c r="AD696" i="1"/>
  <c r="AD700" i="1"/>
  <c r="AD535" i="1"/>
  <c r="AD413" i="1"/>
  <c r="AD519" i="1"/>
  <c r="AD720" i="1"/>
  <c r="AE739" i="1" s="1"/>
  <c r="AD577" i="1"/>
  <c r="AD594" i="1"/>
  <c r="Y200" i="1"/>
  <c r="AA36" i="1"/>
  <c r="X25" i="1"/>
  <c r="X45" i="1"/>
  <c r="Y28" i="1"/>
  <c r="X186" i="1"/>
  <c r="AA47" i="1"/>
  <c r="AA187" i="1"/>
  <c r="X176" i="1"/>
  <c r="Z40" i="1"/>
  <c r="AD406" i="1"/>
  <c r="AD416" i="1"/>
  <c r="AD548" i="1"/>
  <c r="AD787" i="1"/>
  <c r="Y44" i="1"/>
  <c r="AA174" i="1"/>
  <c r="Y40" i="1"/>
  <c r="AA26" i="1"/>
  <c r="AD486" i="1"/>
  <c r="AD799" i="1"/>
  <c r="AD523" i="1"/>
  <c r="AD446" i="1"/>
  <c r="Z184" i="1"/>
  <c r="AA30" i="1"/>
  <c r="Z42" i="1"/>
  <c r="X42" i="1"/>
  <c r="X178" i="1"/>
  <c r="AA23" i="1"/>
  <c r="X175" i="1"/>
  <c r="AA29" i="1"/>
  <c r="X41" i="1"/>
  <c r="Y33" i="1"/>
  <c r="AA163" i="1"/>
  <c r="X183" i="1"/>
  <c r="Y30" i="1"/>
  <c r="Y187" i="1"/>
  <c r="AC187" i="1" s="1"/>
  <c r="Y208" i="1"/>
  <c r="AA295" i="1"/>
  <c r="AA287" i="1"/>
  <c r="AA181" i="1"/>
  <c r="Z174" i="1"/>
  <c r="AA303" i="1"/>
  <c r="Y319" i="1"/>
  <c r="Z30" i="1"/>
  <c r="X179" i="1"/>
  <c r="AA31" i="1"/>
  <c r="AA44" i="1"/>
  <c r="X36" i="1"/>
  <c r="Z38" i="1"/>
  <c r="AA35" i="1"/>
  <c r="AA37" i="1"/>
  <c r="AA183" i="1"/>
  <c r="X34" i="1"/>
  <c r="AD349" i="1"/>
  <c r="AD394" i="1"/>
  <c r="AD363" i="1"/>
  <c r="AD474" i="1"/>
  <c r="X181" i="1"/>
  <c r="Z185" i="1"/>
  <c r="AA24" i="1"/>
  <c r="AA28" i="1"/>
  <c r="Z27" i="1"/>
  <c r="X35" i="1"/>
  <c r="Y32" i="1"/>
  <c r="Y287" i="1"/>
  <c r="AA39" i="1"/>
  <c r="AD389" i="1"/>
  <c r="AD527" i="1"/>
  <c r="AD374" i="1"/>
  <c r="AD426" i="1"/>
  <c r="AD684" i="1"/>
  <c r="AD458" i="1"/>
  <c r="AD570" i="1"/>
  <c r="Z178" i="1"/>
  <c r="Y24" i="1"/>
  <c r="X28" i="1"/>
  <c r="Z36" i="1"/>
  <c r="Y39" i="1"/>
  <c r="AC39" i="1" s="1"/>
  <c r="Y184" i="1"/>
  <c r="AA201" i="1"/>
  <c r="Z181" i="1"/>
  <c r="X180" i="1"/>
  <c r="AA27" i="1"/>
  <c r="Y29" i="1"/>
  <c r="Y27" i="1"/>
  <c r="Y46" i="1"/>
  <c r="X30" i="1"/>
  <c r="X29" i="1"/>
  <c r="Z34" i="1"/>
  <c r="Z41" i="1"/>
  <c r="X40" i="1"/>
  <c r="AA139" i="1"/>
  <c r="Z287" i="1"/>
  <c r="Y186" i="1"/>
  <c r="AC186" i="1" s="1"/>
  <c r="Z26" i="1"/>
  <c r="AD489" i="1"/>
  <c r="AD408" i="1"/>
  <c r="AD552" i="1"/>
  <c r="AD411" i="1"/>
  <c r="AD351" i="1"/>
  <c r="P5" i="1"/>
  <c r="T7" i="1"/>
  <c r="P6" i="1"/>
  <c r="P4" i="1"/>
  <c r="P7" i="1"/>
  <c r="Q7" i="1"/>
  <c r="P3" i="1"/>
  <c r="P9" i="1"/>
  <c r="P8" i="1"/>
  <c r="AD713" i="1"/>
  <c r="AD667" i="1"/>
  <c r="X66" i="1"/>
  <c r="Z66" i="1"/>
  <c r="Z165" i="1"/>
  <c r="X163" i="1"/>
  <c r="X165" i="1"/>
  <c r="X164" i="1"/>
  <c r="Z163" i="1"/>
  <c r="Z164" i="1"/>
  <c r="X214" i="1"/>
  <c r="Z214" i="1"/>
  <c r="X276" i="1"/>
  <c r="Z277" i="1"/>
  <c r="X275" i="1"/>
  <c r="Z276" i="1"/>
  <c r="X277" i="1"/>
  <c r="Z275" i="1"/>
  <c r="X301" i="1"/>
  <c r="Z301" i="1"/>
  <c r="Z299" i="1"/>
  <c r="X300" i="1"/>
  <c r="X299" i="1"/>
  <c r="Z300" i="1"/>
  <c r="AA330" i="1"/>
  <c r="Y330" i="1"/>
  <c r="AA70" i="1"/>
  <c r="Y70" i="1"/>
  <c r="Y110" i="1"/>
  <c r="AA110" i="1"/>
  <c r="Y138" i="1"/>
  <c r="AA138" i="1"/>
  <c r="AA217" i="1"/>
  <c r="Y217" i="1"/>
  <c r="Y281" i="1"/>
  <c r="Y280" i="1"/>
  <c r="AA281" i="1"/>
  <c r="Z310" i="1"/>
  <c r="X310" i="1"/>
  <c r="Y59" i="1"/>
  <c r="Y232" i="1"/>
  <c r="Y231" i="1"/>
  <c r="Y233" i="1"/>
  <c r="AA233" i="1"/>
  <c r="AA232" i="1"/>
  <c r="AA231" i="1"/>
  <c r="Z308" i="1"/>
  <c r="X307" i="1"/>
  <c r="X309" i="1"/>
  <c r="X308" i="1"/>
  <c r="Z307" i="1"/>
  <c r="Z309" i="1"/>
  <c r="AA265" i="1"/>
  <c r="Y265" i="1"/>
  <c r="AA263" i="1"/>
  <c r="AA264" i="1"/>
  <c r="Y263" i="1"/>
  <c r="Y264" i="1"/>
  <c r="Z71" i="1"/>
  <c r="X71" i="1"/>
  <c r="Z72" i="1"/>
  <c r="X73" i="1"/>
  <c r="Z73" i="1"/>
  <c r="X72" i="1"/>
  <c r="Z95" i="1"/>
  <c r="X95" i="1"/>
  <c r="X97" i="1"/>
  <c r="Z97" i="1"/>
  <c r="X96" i="1"/>
  <c r="Z96" i="1"/>
  <c r="Z128" i="1"/>
  <c r="Z127" i="1"/>
  <c r="X127" i="1"/>
  <c r="X128" i="1"/>
  <c r="Z129" i="1"/>
  <c r="X129" i="1"/>
  <c r="X188" i="1"/>
  <c r="Z189" i="1"/>
  <c r="X189" i="1"/>
  <c r="Z188" i="1"/>
  <c r="X222" i="1"/>
  <c r="Z222" i="1"/>
  <c r="Z238" i="1"/>
  <c r="X238" i="1"/>
  <c r="Y262" i="1"/>
  <c r="AA262" i="1"/>
  <c r="Z306" i="1"/>
  <c r="X306" i="1"/>
  <c r="AA216" i="1"/>
  <c r="X61" i="1"/>
  <c r="Z61" i="1"/>
  <c r="X60" i="1"/>
  <c r="Z59" i="1"/>
  <c r="X59" i="1"/>
  <c r="Z60" i="1"/>
  <c r="X92" i="1"/>
  <c r="Z92" i="1"/>
  <c r="Z91" i="1"/>
  <c r="X93" i="1"/>
  <c r="Z93" i="1"/>
  <c r="X91" i="1"/>
  <c r="X118" i="1"/>
  <c r="Z118" i="1"/>
  <c r="X154" i="1"/>
  <c r="Z154" i="1"/>
  <c r="X167" i="1"/>
  <c r="Z168" i="1"/>
  <c r="X169" i="1"/>
  <c r="X168" i="1"/>
  <c r="Z167" i="1"/>
  <c r="Z169" i="1"/>
  <c r="X209" i="1"/>
  <c r="Z209" i="1"/>
  <c r="Z207" i="1"/>
  <c r="Z242" i="1"/>
  <c r="X242" i="1"/>
  <c r="AA258" i="1"/>
  <c r="Y258" i="1"/>
  <c r="Z296" i="1"/>
  <c r="X296" i="1"/>
  <c r="X297" i="1"/>
  <c r="Z297" i="1"/>
  <c r="Z219" i="1"/>
  <c r="AA266" i="1"/>
  <c r="Y266" i="1"/>
  <c r="AA224" i="1"/>
  <c r="Y224" i="1"/>
  <c r="AA225" i="1"/>
  <c r="Y225" i="1"/>
  <c r="Y223" i="1"/>
  <c r="AA223" i="1"/>
  <c r="Y316" i="1"/>
  <c r="Y317" i="1"/>
  <c r="AA316" i="1"/>
  <c r="AA315" i="1"/>
  <c r="Y315" i="1"/>
  <c r="AA317" i="1"/>
  <c r="Z208" i="1"/>
  <c r="Z58" i="1"/>
  <c r="X58" i="1"/>
  <c r="AA65" i="1"/>
  <c r="Y65" i="1"/>
  <c r="AA64" i="1"/>
  <c r="AA63" i="1"/>
  <c r="Y63" i="1"/>
  <c r="Y64" i="1"/>
  <c r="Y105" i="1"/>
  <c r="AA105" i="1"/>
  <c r="AA104" i="1"/>
  <c r="Y104" i="1"/>
  <c r="AA103" i="1"/>
  <c r="Y103" i="1"/>
  <c r="X130" i="1"/>
  <c r="Z130" i="1"/>
  <c r="Y166" i="1"/>
  <c r="AA166" i="1"/>
  <c r="Y182" i="1"/>
  <c r="Z205" i="1"/>
  <c r="Z204" i="1"/>
  <c r="X205" i="1"/>
  <c r="X203" i="1"/>
  <c r="Z203" i="1"/>
  <c r="X204" i="1"/>
  <c r="AB204" i="1" s="1"/>
  <c r="Z221" i="1"/>
  <c r="X221" i="1"/>
  <c r="Z220" i="1"/>
  <c r="X220" i="1"/>
  <c r="AA261" i="1"/>
  <c r="AA259" i="1"/>
  <c r="AA260" i="1"/>
  <c r="Y261" i="1"/>
  <c r="Y259" i="1"/>
  <c r="Y260" i="1"/>
  <c r="Y278" i="1"/>
  <c r="AA278" i="1"/>
  <c r="Y327" i="1"/>
  <c r="X68" i="1"/>
  <c r="Z67" i="1"/>
  <c r="X67" i="1"/>
  <c r="Z68" i="1"/>
  <c r="Z69" i="1"/>
  <c r="X69" i="1"/>
  <c r="AA109" i="1"/>
  <c r="Y109" i="1"/>
  <c r="AA108" i="1"/>
  <c r="Y108" i="1"/>
  <c r="AA107" i="1"/>
  <c r="Y107" i="1"/>
  <c r="Y133" i="1"/>
  <c r="AA133" i="1"/>
  <c r="AA132" i="1"/>
  <c r="Y132" i="1"/>
  <c r="Y146" i="1"/>
  <c r="AA146" i="1"/>
  <c r="Y170" i="1"/>
  <c r="AA170" i="1"/>
  <c r="Y218" i="1"/>
  <c r="AA218" i="1"/>
  <c r="AA280" i="1"/>
  <c r="Y177" i="1"/>
  <c r="Y176" i="1"/>
  <c r="AA176" i="1"/>
  <c r="Y175" i="1"/>
  <c r="AA250" i="1"/>
  <c r="Y250" i="1"/>
  <c r="Y274" i="1"/>
  <c r="AA274" i="1"/>
  <c r="AA207" i="1"/>
  <c r="X82" i="1"/>
  <c r="Z82" i="1"/>
  <c r="Z106" i="1"/>
  <c r="X106" i="1"/>
  <c r="X122" i="1"/>
  <c r="Z122" i="1"/>
  <c r="X148" i="1"/>
  <c r="Z150" i="1"/>
  <c r="X150" i="1"/>
  <c r="X156" i="1"/>
  <c r="Z156" i="1"/>
  <c r="X155" i="1"/>
  <c r="Z157" i="1"/>
  <c r="X157" i="1"/>
  <c r="Z155" i="1"/>
  <c r="Z229" i="1"/>
  <c r="Z227" i="1"/>
  <c r="X229" i="1"/>
  <c r="Z228" i="1"/>
  <c r="X227" i="1"/>
  <c r="X228" i="1"/>
  <c r="AA254" i="1"/>
  <c r="Y254" i="1"/>
  <c r="Z286" i="1"/>
  <c r="X286" i="1"/>
  <c r="Z302" i="1"/>
  <c r="X302" i="1"/>
  <c r="X328" i="1"/>
  <c r="X329" i="1"/>
  <c r="Z329" i="1"/>
  <c r="Z328" i="1"/>
  <c r="Z53" i="1"/>
  <c r="X53" i="1"/>
  <c r="Z51" i="1"/>
  <c r="X52" i="1"/>
  <c r="Z52" i="1"/>
  <c r="X51" i="1"/>
  <c r="Z86" i="1"/>
  <c r="X86" i="1"/>
  <c r="X102" i="1"/>
  <c r="Z102" i="1"/>
  <c r="X187" i="1"/>
  <c r="Z179" i="1"/>
  <c r="Z186" i="1"/>
  <c r="Z176" i="1"/>
  <c r="Z182" i="1"/>
  <c r="X177" i="1"/>
  <c r="AB177" i="1" s="1"/>
  <c r="Z183" i="1"/>
  <c r="Y23" i="1"/>
  <c r="AA25" i="1"/>
  <c r="AA45" i="1"/>
  <c r="X26" i="1"/>
  <c r="Z24" i="1"/>
  <c r="Z23" i="1"/>
  <c r="X43" i="1"/>
  <c r="Z39" i="1"/>
  <c r="Z43" i="1"/>
  <c r="Z47" i="1"/>
  <c r="Z46" i="1"/>
  <c r="Z35" i="1"/>
  <c r="X38" i="1"/>
  <c r="Y180" i="1"/>
  <c r="Y41" i="1"/>
  <c r="Y34" i="1"/>
  <c r="AA43" i="1"/>
  <c r="Y43" i="1"/>
  <c r="AA40" i="1"/>
  <c r="AA38" i="1"/>
  <c r="AA182" i="1"/>
  <c r="Y183" i="1"/>
  <c r="AA184" i="1"/>
  <c r="AA185" i="1"/>
  <c r="AA49" i="1"/>
  <c r="AA48" i="1"/>
  <c r="Y48" i="1"/>
  <c r="Y49" i="1"/>
  <c r="AA89" i="1"/>
  <c r="Y89" i="1"/>
  <c r="Y87" i="1"/>
  <c r="Y88" i="1"/>
  <c r="AA88" i="1"/>
  <c r="AA87" i="1"/>
  <c r="Y206" i="1"/>
  <c r="AA206" i="1"/>
  <c r="AA253" i="1"/>
  <c r="AA252" i="1"/>
  <c r="Y252" i="1"/>
  <c r="AA251" i="1"/>
  <c r="Y253" i="1"/>
  <c r="AC253" i="1" s="1"/>
  <c r="Y251" i="1"/>
  <c r="Y285" i="1"/>
  <c r="Y284" i="1"/>
  <c r="AA285" i="1"/>
  <c r="AA284" i="1"/>
  <c r="AA283" i="1"/>
  <c r="Y283" i="1"/>
  <c r="X314" i="1"/>
  <c r="Z314" i="1"/>
  <c r="X319" i="1"/>
  <c r="Z216" i="1"/>
  <c r="Z70" i="1"/>
  <c r="X70" i="1"/>
  <c r="Z110" i="1"/>
  <c r="X110" i="1"/>
  <c r="Z138" i="1"/>
  <c r="X138" i="1"/>
  <c r="Z217" i="1"/>
  <c r="X217" i="1"/>
  <c r="X281" i="1"/>
  <c r="Z281" i="1"/>
  <c r="Z279" i="1"/>
  <c r="X279" i="1"/>
  <c r="X280" i="1"/>
  <c r="Z280" i="1"/>
  <c r="Y310" i="1"/>
  <c r="AA310" i="1"/>
  <c r="Y219" i="1"/>
  <c r="Z233" i="1"/>
  <c r="X233" i="1"/>
  <c r="X231" i="1"/>
  <c r="Z232" i="1"/>
  <c r="X232" i="1"/>
  <c r="Z231" i="1"/>
  <c r="AA309" i="1"/>
  <c r="Y309" i="1"/>
  <c r="Y308" i="1"/>
  <c r="AA307" i="1"/>
  <c r="Y307" i="1"/>
  <c r="AA308" i="1"/>
  <c r="Z265" i="1"/>
  <c r="X265" i="1"/>
  <c r="X264" i="1"/>
  <c r="Z264" i="1"/>
  <c r="Z263" i="1"/>
  <c r="X263" i="1"/>
  <c r="AA50" i="1"/>
  <c r="Y50" i="1"/>
  <c r="AA90" i="1"/>
  <c r="Y90" i="1"/>
  <c r="AA121" i="1"/>
  <c r="Y121" i="1"/>
  <c r="Y119" i="1"/>
  <c r="AA120" i="1"/>
  <c r="Y120" i="1"/>
  <c r="AA119" i="1"/>
  <c r="Y158" i="1"/>
  <c r="AA158" i="1"/>
  <c r="AA190" i="1"/>
  <c r="Y190" i="1"/>
  <c r="X197" i="1"/>
  <c r="Z196" i="1"/>
  <c r="X196" i="1"/>
  <c r="Z197" i="1"/>
  <c r="X195" i="1"/>
  <c r="Z195" i="1"/>
  <c r="AA230" i="1"/>
  <c r="Y230" i="1"/>
  <c r="Y245" i="1"/>
  <c r="AA245" i="1"/>
  <c r="AA244" i="1"/>
  <c r="AA243" i="1"/>
  <c r="Y243" i="1"/>
  <c r="Y244" i="1"/>
  <c r="X292" i="1"/>
  <c r="X293" i="1"/>
  <c r="Z292" i="1"/>
  <c r="Z293" i="1"/>
  <c r="Z291" i="1"/>
  <c r="X291" i="1"/>
  <c r="X327" i="1"/>
  <c r="Y216" i="1"/>
  <c r="Y85" i="1"/>
  <c r="AA85" i="1"/>
  <c r="Y84" i="1"/>
  <c r="AA84" i="1"/>
  <c r="Y83" i="1"/>
  <c r="AA83" i="1"/>
  <c r="X100" i="1"/>
  <c r="Z100" i="1"/>
  <c r="X101" i="1"/>
  <c r="Z101" i="1"/>
  <c r="X99" i="1"/>
  <c r="Z99" i="1"/>
  <c r="AA125" i="1"/>
  <c r="Y125" i="1"/>
  <c r="AA123" i="1"/>
  <c r="Y124" i="1"/>
  <c r="Y123" i="1"/>
  <c r="AA124" i="1"/>
  <c r="Y151" i="1"/>
  <c r="AA153" i="1"/>
  <c r="Y152" i="1"/>
  <c r="Y153" i="1"/>
  <c r="AA151" i="1"/>
  <c r="AA152" i="1"/>
  <c r="AA178" i="1"/>
  <c r="AA226" i="1"/>
  <c r="Y226" i="1"/>
  <c r="AA248" i="1"/>
  <c r="AA247" i="1"/>
  <c r="Y247" i="1"/>
  <c r="AA249" i="1"/>
  <c r="Y248" i="1"/>
  <c r="AC248" i="1" s="1"/>
  <c r="Y249" i="1"/>
  <c r="AA272" i="1"/>
  <c r="AA271" i="1"/>
  <c r="Y273" i="1"/>
  <c r="Y272" i="1"/>
  <c r="Y271" i="1"/>
  <c r="AA273" i="1"/>
  <c r="Z266" i="1"/>
  <c r="X266" i="1"/>
  <c r="Y201" i="1"/>
  <c r="AA131" i="1"/>
  <c r="X225" i="1"/>
  <c r="X223" i="1"/>
  <c r="Z225" i="1"/>
  <c r="Z223" i="1"/>
  <c r="Z224" i="1"/>
  <c r="X224" i="1"/>
  <c r="X317" i="1"/>
  <c r="X316" i="1"/>
  <c r="Z317" i="1"/>
  <c r="Z315" i="1"/>
  <c r="Z316" i="1"/>
  <c r="X315" i="1"/>
  <c r="X208" i="1"/>
  <c r="AA58" i="1"/>
  <c r="Y58" i="1"/>
  <c r="X64" i="1"/>
  <c r="Z63" i="1"/>
  <c r="Z65" i="1"/>
  <c r="X65" i="1"/>
  <c r="Z64" i="1"/>
  <c r="X63" i="1"/>
  <c r="X104" i="1"/>
  <c r="Z104" i="1"/>
  <c r="X105" i="1"/>
  <c r="X103" i="1"/>
  <c r="Z105" i="1"/>
  <c r="Z103" i="1"/>
  <c r="AA130" i="1"/>
  <c r="Y130" i="1"/>
  <c r="Z166" i="1"/>
  <c r="X166" i="1"/>
  <c r="AA205" i="1"/>
  <c r="Y205" i="1"/>
  <c r="Y204" i="1"/>
  <c r="AA204" i="1"/>
  <c r="Y203" i="1"/>
  <c r="AA203" i="1"/>
  <c r="Y221" i="1"/>
  <c r="AA220" i="1"/>
  <c r="AA221" i="1"/>
  <c r="Y220" i="1"/>
  <c r="Z260" i="1"/>
  <c r="X261" i="1"/>
  <c r="X260" i="1"/>
  <c r="Z261" i="1"/>
  <c r="X259" i="1"/>
  <c r="Z259" i="1"/>
  <c r="Z278" i="1"/>
  <c r="X278" i="1"/>
  <c r="AA327" i="1"/>
  <c r="Y69" i="1"/>
  <c r="AA69" i="1"/>
  <c r="AA68" i="1"/>
  <c r="Y67" i="1"/>
  <c r="Y68" i="1"/>
  <c r="AA67" i="1"/>
  <c r="X107" i="1"/>
  <c r="Z109" i="1"/>
  <c r="X109" i="1"/>
  <c r="Z108" i="1"/>
  <c r="Z107" i="1"/>
  <c r="X108" i="1"/>
  <c r="Z132" i="1"/>
  <c r="X133" i="1"/>
  <c r="X132" i="1"/>
  <c r="Z133" i="1"/>
  <c r="X131" i="1"/>
  <c r="Z131" i="1"/>
  <c r="Z146" i="1"/>
  <c r="X146" i="1"/>
  <c r="X170" i="1"/>
  <c r="Z170" i="1"/>
  <c r="X218" i="1"/>
  <c r="Z218" i="1"/>
  <c r="Y279" i="1"/>
  <c r="Z250" i="1"/>
  <c r="X250" i="1"/>
  <c r="X274" i="1"/>
  <c r="Z274" i="1"/>
  <c r="AA208" i="1"/>
  <c r="Z74" i="1"/>
  <c r="X74" i="1"/>
  <c r="AA98" i="1"/>
  <c r="Y98" i="1"/>
  <c r="AA114" i="1"/>
  <c r="Y114" i="1"/>
  <c r="Y142" i="1"/>
  <c r="AA142" i="1"/>
  <c r="AA149" i="1"/>
  <c r="Y149" i="1"/>
  <c r="AA148" i="1"/>
  <c r="AA147" i="1"/>
  <c r="Y147" i="1"/>
  <c r="Y148" i="1"/>
  <c r="Y174" i="1"/>
  <c r="AA246" i="1"/>
  <c r="Y246" i="1"/>
  <c r="AA270" i="1"/>
  <c r="Y270" i="1"/>
  <c r="X294" i="1"/>
  <c r="Z294" i="1"/>
  <c r="X304" i="1"/>
  <c r="Z304" i="1"/>
  <c r="X305" i="1"/>
  <c r="Z305" i="1"/>
  <c r="AA319" i="1"/>
  <c r="AA62" i="1"/>
  <c r="Y62" i="1"/>
  <c r="Y94" i="1"/>
  <c r="AA94" i="1"/>
  <c r="AA134" i="1"/>
  <c r="Y134" i="1"/>
  <c r="Z29" i="1"/>
  <c r="X27" i="1"/>
  <c r="X24" i="1"/>
  <c r="AB24" i="1" s="1"/>
  <c r="Y178" i="1"/>
  <c r="Y35" i="1"/>
  <c r="AA41" i="1"/>
  <c r="AA42" i="1"/>
  <c r="Y38" i="1"/>
  <c r="Y36" i="1"/>
  <c r="Y181" i="1"/>
  <c r="Y185" i="1"/>
  <c r="Z48" i="1"/>
  <c r="X49" i="1"/>
  <c r="X48" i="1"/>
  <c r="Z49" i="1"/>
  <c r="Z87" i="1"/>
  <c r="X87" i="1"/>
  <c r="X89" i="1"/>
  <c r="Z89" i="1"/>
  <c r="X88" i="1"/>
  <c r="Z88" i="1"/>
  <c r="X206" i="1"/>
  <c r="Z206" i="1"/>
  <c r="Z252" i="1"/>
  <c r="Z253" i="1"/>
  <c r="X251" i="1"/>
  <c r="X253" i="1"/>
  <c r="X252" i="1"/>
  <c r="Z251" i="1"/>
  <c r="X285" i="1"/>
  <c r="Z285" i="1"/>
  <c r="Z284" i="1"/>
  <c r="X284" i="1"/>
  <c r="Z283" i="1"/>
  <c r="X283" i="1"/>
  <c r="AA314" i="1"/>
  <c r="Y314" i="1"/>
  <c r="Z319" i="1"/>
  <c r="X216" i="1"/>
  <c r="Y78" i="1"/>
  <c r="AA78" i="1"/>
  <c r="X115" i="1"/>
  <c r="X117" i="1"/>
  <c r="X116" i="1"/>
  <c r="Z117" i="1"/>
  <c r="Z116" i="1"/>
  <c r="Z115" i="1"/>
  <c r="Y145" i="1"/>
  <c r="AA145" i="1"/>
  <c r="Y143" i="1"/>
  <c r="Y144" i="1"/>
  <c r="AA144" i="1"/>
  <c r="AA143" i="1"/>
  <c r="AA210" i="1"/>
  <c r="Y210" i="1"/>
  <c r="Y234" i="1"/>
  <c r="AA234" i="1"/>
  <c r="Y290" i="1"/>
  <c r="AA290" i="1"/>
  <c r="X320" i="1"/>
  <c r="Z321" i="1"/>
  <c r="X321" i="1"/>
  <c r="Z320" i="1"/>
  <c r="AA219" i="1"/>
  <c r="AA282" i="1"/>
  <c r="Z326" i="1"/>
  <c r="X326" i="1"/>
  <c r="X298" i="1"/>
  <c r="Z298" i="1"/>
  <c r="Z50" i="1"/>
  <c r="X50" i="1"/>
  <c r="Z90" i="1"/>
  <c r="X90" i="1"/>
  <c r="X120" i="1"/>
  <c r="Z120" i="1"/>
  <c r="Z119" i="1"/>
  <c r="Z121" i="1"/>
  <c r="X119" i="1"/>
  <c r="X121" i="1"/>
  <c r="X158" i="1"/>
  <c r="Z158" i="1"/>
  <c r="Z190" i="1"/>
  <c r="X190" i="1"/>
  <c r="AA197" i="1"/>
  <c r="Y197" i="1"/>
  <c r="Y195" i="1"/>
  <c r="Y196" i="1"/>
  <c r="AA195" i="1"/>
  <c r="AA196" i="1"/>
  <c r="Z230" i="1"/>
  <c r="X230" i="1"/>
  <c r="Z243" i="1"/>
  <c r="Z244" i="1"/>
  <c r="X244" i="1"/>
  <c r="X243" i="1"/>
  <c r="Z245" i="1"/>
  <c r="X245" i="1"/>
  <c r="Y293" i="1"/>
  <c r="Y291" i="1"/>
  <c r="Y292" i="1"/>
  <c r="AA293" i="1"/>
  <c r="AA292" i="1"/>
  <c r="AA291" i="1"/>
  <c r="Z327" i="1"/>
  <c r="Y215" i="1"/>
  <c r="X84" i="1"/>
  <c r="X83" i="1"/>
  <c r="Z84" i="1"/>
  <c r="Z85" i="1"/>
  <c r="X85" i="1"/>
  <c r="Z83" i="1"/>
  <c r="Y99" i="1"/>
  <c r="AA101" i="1"/>
  <c r="AA99" i="1"/>
  <c r="Y101" i="1"/>
  <c r="Y100" i="1"/>
  <c r="AA100" i="1"/>
  <c r="Z124" i="1"/>
  <c r="Z123" i="1"/>
  <c r="X123" i="1"/>
  <c r="X124" i="1"/>
  <c r="Z125" i="1"/>
  <c r="X125" i="1"/>
  <c r="Z151" i="1"/>
  <c r="X151" i="1"/>
  <c r="X152" i="1"/>
  <c r="Z152" i="1"/>
  <c r="X153" i="1"/>
  <c r="Z153" i="1"/>
  <c r="Z226" i="1"/>
  <c r="X226" i="1"/>
  <c r="X249" i="1"/>
  <c r="Z249" i="1"/>
  <c r="Z247" i="1"/>
  <c r="X247" i="1"/>
  <c r="X248" i="1"/>
  <c r="Z248" i="1"/>
  <c r="X272" i="1"/>
  <c r="Z273" i="1"/>
  <c r="X273" i="1"/>
  <c r="Z271" i="1"/>
  <c r="Z272" i="1"/>
  <c r="X271" i="1"/>
  <c r="X289" i="1"/>
  <c r="Z288" i="1"/>
  <c r="X288" i="1"/>
  <c r="Z289" i="1"/>
  <c r="Y199" i="1"/>
  <c r="Y131" i="1"/>
  <c r="AA191" i="1"/>
  <c r="Y193" i="1"/>
  <c r="Y192" i="1"/>
  <c r="Y191" i="1"/>
  <c r="AA192" i="1"/>
  <c r="AA193" i="1"/>
  <c r="AA240" i="1"/>
  <c r="Y240" i="1"/>
  <c r="AA241" i="1"/>
  <c r="Y241" i="1"/>
  <c r="AA239" i="1"/>
  <c r="Y239" i="1"/>
  <c r="Z322" i="1"/>
  <c r="X322" i="1"/>
  <c r="AA57" i="1"/>
  <c r="Y56" i="1"/>
  <c r="AA56" i="1"/>
  <c r="Y57" i="1"/>
  <c r="Y55" i="1"/>
  <c r="AA55" i="1"/>
  <c r="AA81" i="1"/>
  <c r="AA79" i="1"/>
  <c r="Y81" i="1"/>
  <c r="Y80" i="1"/>
  <c r="AA80" i="1"/>
  <c r="Y79" i="1"/>
  <c r="AC79" i="1" s="1"/>
  <c r="Y113" i="1"/>
  <c r="AA113" i="1"/>
  <c r="AA112" i="1"/>
  <c r="Y111" i="1"/>
  <c r="Y112" i="1"/>
  <c r="AA111" i="1"/>
  <c r="Y139" i="1"/>
  <c r="AA141" i="1"/>
  <c r="Y141" i="1"/>
  <c r="Y140" i="1"/>
  <c r="AA140" i="1"/>
  <c r="AA173" i="1"/>
  <c r="AA172" i="1"/>
  <c r="Y173" i="1"/>
  <c r="Y172" i="1"/>
  <c r="AA198" i="1"/>
  <c r="Y198" i="1"/>
  <c r="AA213" i="1"/>
  <c r="Y213" i="1"/>
  <c r="Y212" i="1"/>
  <c r="AA212" i="1"/>
  <c r="Y211" i="1"/>
  <c r="AA211" i="1"/>
  <c r="AA236" i="1"/>
  <c r="Y236" i="1"/>
  <c r="Y235" i="1"/>
  <c r="AA237" i="1"/>
  <c r="Y237" i="1"/>
  <c r="AA235" i="1"/>
  <c r="Y268" i="1"/>
  <c r="AA267" i="1"/>
  <c r="Y269" i="1"/>
  <c r="AA268" i="1"/>
  <c r="AA269" i="1"/>
  <c r="Y267" i="1"/>
  <c r="AA312" i="1"/>
  <c r="AA313" i="1"/>
  <c r="Y312" i="1"/>
  <c r="Y311" i="1"/>
  <c r="Y313" i="1"/>
  <c r="AA311" i="1"/>
  <c r="X295" i="1"/>
  <c r="Y54" i="1"/>
  <c r="AA54" i="1"/>
  <c r="Y77" i="1"/>
  <c r="AA77" i="1"/>
  <c r="Y75" i="1"/>
  <c r="Y76" i="1"/>
  <c r="AA76" i="1"/>
  <c r="AA75" i="1"/>
  <c r="AA126" i="1"/>
  <c r="Y126" i="1"/>
  <c r="AA137" i="1"/>
  <c r="AA135" i="1"/>
  <c r="Y137" i="1"/>
  <c r="AA136" i="1"/>
  <c r="Y135" i="1"/>
  <c r="Y136" i="1"/>
  <c r="AA161" i="1"/>
  <c r="AA160" i="1"/>
  <c r="AA159" i="1"/>
  <c r="Y161" i="1"/>
  <c r="Y159" i="1"/>
  <c r="Y160" i="1"/>
  <c r="Y194" i="1"/>
  <c r="AA194" i="1"/>
  <c r="X325" i="1"/>
  <c r="Z325" i="1"/>
  <c r="Z324" i="1"/>
  <c r="X324" i="1"/>
  <c r="Z323" i="1"/>
  <c r="X323" i="1"/>
  <c r="AA279" i="1"/>
  <c r="AA162" i="1"/>
  <c r="Y162" i="1"/>
  <c r="AA202" i="1"/>
  <c r="Y202" i="1"/>
  <c r="AA200" i="1"/>
  <c r="AA255" i="1"/>
  <c r="Y256" i="1"/>
  <c r="AA256" i="1"/>
  <c r="Y257" i="1"/>
  <c r="Y255" i="1"/>
  <c r="AC255" i="1" s="1"/>
  <c r="AA257" i="1"/>
  <c r="AA318" i="1"/>
  <c r="Y318" i="1"/>
  <c r="Y74" i="1"/>
  <c r="AA74" i="1"/>
  <c r="Z98" i="1"/>
  <c r="X98" i="1"/>
  <c r="Z114" i="1"/>
  <c r="X114" i="1"/>
  <c r="X142" i="1"/>
  <c r="Z142" i="1"/>
  <c r="Z149" i="1"/>
  <c r="X149" i="1"/>
  <c r="Z148" i="1"/>
  <c r="Z147" i="1"/>
  <c r="X147" i="1"/>
  <c r="X246" i="1"/>
  <c r="Z246" i="1"/>
  <c r="Z270" i="1"/>
  <c r="X270" i="1"/>
  <c r="Y294" i="1"/>
  <c r="AA294" i="1"/>
  <c r="AA304" i="1"/>
  <c r="Y305" i="1"/>
  <c r="AA305" i="1"/>
  <c r="Y304" i="1"/>
  <c r="X287" i="1"/>
  <c r="Z62" i="1"/>
  <c r="X62" i="1"/>
  <c r="Z94" i="1"/>
  <c r="X94" i="1"/>
  <c r="Z134" i="1"/>
  <c r="X134" i="1"/>
  <c r="X182" i="1"/>
  <c r="AB182" i="1" s="1"/>
  <c r="Z187" i="1"/>
  <c r="X185" i="1"/>
  <c r="Z180" i="1"/>
  <c r="Z175" i="1"/>
  <c r="X184" i="1"/>
  <c r="Y25" i="1"/>
  <c r="AA46" i="1"/>
  <c r="Z25" i="1"/>
  <c r="X23" i="1"/>
  <c r="X31" i="1"/>
  <c r="X47" i="1"/>
  <c r="X46" i="1"/>
  <c r="X37" i="1"/>
  <c r="Z37" i="1"/>
  <c r="Z45" i="1"/>
  <c r="AA177" i="1"/>
  <c r="Y42" i="1"/>
  <c r="Y37" i="1"/>
  <c r="AA34" i="1"/>
  <c r="AA33" i="1"/>
  <c r="AA175" i="1"/>
  <c r="Y66" i="1"/>
  <c r="AA66" i="1"/>
  <c r="Y165" i="1"/>
  <c r="AA165" i="1"/>
  <c r="Y164" i="1"/>
  <c r="AA164" i="1"/>
  <c r="Y163" i="1"/>
  <c r="AA214" i="1"/>
  <c r="Y214" i="1"/>
  <c r="AA276" i="1"/>
  <c r="AA275" i="1"/>
  <c r="Y276" i="1"/>
  <c r="AA277" i="1"/>
  <c r="Y275" i="1"/>
  <c r="Y277" i="1"/>
  <c r="Y301" i="1"/>
  <c r="Y300" i="1"/>
  <c r="Y299" i="1"/>
  <c r="AA301" i="1"/>
  <c r="AA299" i="1"/>
  <c r="AA300" i="1"/>
  <c r="Z330" i="1"/>
  <c r="X330" i="1"/>
  <c r="X303" i="1"/>
  <c r="Y282" i="1"/>
  <c r="Z215" i="1"/>
  <c r="AB215" i="1" s="1"/>
  <c r="Z33" i="1"/>
  <c r="Z32" i="1"/>
  <c r="X32" i="1"/>
  <c r="X33" i="1"/>
  <c r="Z78" i="1"/>
  <c r="X78" i="1"/>
  <c r="AA115" i="1"/>
  <c r="Y117" i="1"/>
  <c r="AA117" i="1"/>
  <c r="AA116" i="1"/>
  <c r="Y115" i="1"/>
  <c r="Y116" i="1"/>
  <c r="Z143" i="1"/>
  <c r="X144" i="1"/>
  <c r="X145" i="1"/>
  <c r="Z145" i="1"/>
  <c r="X143" i="1"/>
  <c r="Z144" i="1"/>
  <c r="X210" i="1"/>
  <c r="Z210" i="1"/>
  <c r="X234" i="1"/>
  <c r="Z234" i="1"/>
  <c r="X290" i="1"/>
  <c r="Z290" i="1"/>
  <c r="AA321" i="1"/>
  <c r="Y320" i="1"/>
  <c r="Y321" i="1"/>
  <c r="AA320" i="1"/>
  <c r="AA59" i="1"/>
  <c r="Z282" i="1"/>
  <c r="X282" i="1"/>
  <c r="AA326" i="1"/>
  <c r="Y326" i="1"/>
  <c r="Y298" i="1"/>
  <c r="AA298" i="1"/>
  <c r="AA72" i="1"/>
  <c r="AA73" i="1"/>
  <c r="Y72" i="1"/>
  <c r="AA71" i="1"/>
  <c r="Y73" i="1"/>
  <c r="Y71" i="1"/>
  <c r="Y97" i="1"/>
  <c r="AA97" i="1"/>
  <c r="Y95" i="1"/>
  <c r="Y96" i="1"/>
  <c r="AA95" i="1"/>
  <c r="AA96" i="1"/>
  <c r="Y127" i="1"/>
  <c r="Y129" i="1"/>
  <c r="Y128" i="1"/>
  <c r="AA127" i="1"/>
  <c r="AA129" i="1"/>
  <c r="AA128" i="1"/>
  <c r="AA180" i="1"/>
  <c r="Y179" i="1"/>
  <c r="Y188" i="1"/>
  <c r="AA189" i="1"/>
  <c r="AA188" i="1"/>
  <c r="Y189" i="1"/>
  <c r="Y222" i="1"/>
  <c r="AA222" i="1"/>
  <c r="AA238" i="1"/>
  <c r="Y238" i="1"/>
  <c r="Z262" i="1"/>
  <c r="X262" i="1"/>
  <c r="AA306" i="1"/>
  <c r="Y306" i="1"/>
  <c r="Y295" i="1"/>
  <c r="AC295" i="1" s="1"/>
  <c r="AA215" i="1"/>
  <c r="Y61" i="1"/>
  <c r="AA61" i="1"/>
  <c r="Y60" i="1"/>
  <c r="AA60" i="1"/>
  <c r="Y93" i="1"/>
  <c r="AA93" i="1"/>
  <c r="AA91" i="1"/>
  <c r="Y92" i="1"/>
  <c r="AA92" i="1"/>
  <c r="Y91" i="1"/>
  <c r="AA118" i="1"/>
  <c r="Y118" i="1"/>
  <c r="AA154" i="1"/>
  <c r="Y154" i="1"/>
  <c r="AA169" i="1"/>
  <c r="Y169" i="1"/>
  <c r="Y168" i="1"/>
  <c r="AA167" i="1"/>
  <c r="AA168" i="1"/>
  <c r="Y167" i="1"/>
  <c r="AA209" i="1"/>
  <c r="Y209" i="1"/>
  <c r="Y207" i="1"/>
  <c r="Y242" i="1"/>
  <c r="AA242" i="1"/>
  <c r="X258" i="1"/>
  <c r="Z258" i="1"/>
  <c r="AA296" i="1"/>
  <c r="Y296" i="1"/>
  <c r="AA297" i="1"/>
  <c r="Y297" i="1"/>
  <c r="X219" i="1"/>
  <c r="AA289" i="1"/>
  <c r="AA288" i="1"/>
  <c r="Y288" i="1"/>
  <c r="Y289" i="1"/>
  <c r="AA199" i="1"/>
  <c r="Y171" i="1"/>
  <c r="Z191" i="1"/>
  <c r="X191" i="1"/>
  <c r="X192" i="1"/>
  <c r="Z192" i="1"/>
  <c r="Z193" i="1"/>
  <c r="X193" i="1"/>
  <c r="X240" i="1"/>
  <c r="Z241" i="1"/>
  <c r="X241" i="1"/>
  <c r="Z239" i="1"/>
  <c r="X239" i="1"/>
  <c r="Z240" i="1"/>
  <c r="AA322" i="1"/>
  <c r="Y322" i="1"/>
  <c r="X207" i="1"/>
  <c r="X57" i="1"/>
  <c r="X55" i="1"/>
  <c r="Z56" i="1"/>
  <c r="Z55" i="1"/>
  <c r="Z57" i="1"/>
  <c r="X56" i="1"/>
  <c r="X81" i="1"/>
  <c r="Z81" i="1"/>
  <c r="Z80" i="1"/>
  <c r="Z79" i="1"/>
  <c r="X79" i="1"/>
  <c r="X80" i="1"/>
  <c r="X113" i="1"/>
  <c r="X112" i="1"/>
  <c r="Z113" i="1"/>
  <c r="Z112" i="1"/>
  <c r="X111" i="1"/>
  <c r="Z111" i="1"/>
  <c r="X141" i="1"/>
  <c r="Z139" i="1"/>
  <c r="Z141" i="1"/>
  <c r="Z140" i="1"/>
  <c r="X139" i="1"/>
  <c r="X140" i="1"/>
  <c r="Z171" i="1"/>
  <c r="X171" i="1"/>
  <c r="X173" i="1"/>
  <c r="Z173" i="1"/>
  <c r="Z172" i="1"/>
  <c r="X172" i="1"/>
  <c r="X198" i="1"/>
  <c r="Z198" i="1"/>
  <c r="Z213" i="1"/>
  <c r="Z212" i="1"/>
  <c r="X213" i="1"/>
  <c r="Z211" i="1"/>
  <c r="X211" i="1"/>
  <c r="X212" i="1"/>
  <c r="X235" i="1"/>
  <c r="X237" i="1"/>
  <c r="X236" i="1"/>
  <c r="Z237" i="1"/>
  <c r="Z236" i="1"/>
  <c r="Z235" i="1"/>
  <c r="Z269" i="1"/>
  <c r="X269" i="1"/>
  <c r="Z268" i="1"/>
  <c r="X268" i="1"/>
  <c r="Z267" i="1"/>
  <c r="X267" i="1"/>
  <c r="Z312" i="1"/>
  <c r="Z313" i="1"/>
  <c r="X312" i="1"/>
  <c r="Z311" i="1"/>
  <c r="X313" i="1"/>
  <c r="X311" i="1"/>
  <c r="Z295" i="1"/>
  <c r="X54" i="1"/>
  <c r="Z54" i="1"/>
  <c r="Z75" i="1"/>
  <c r="Z77" i="1"/>
  <c r="X75" i="1"/>
  <c r="X77" i="1"/>
  <c r="X76" i="1"/>
  <c r="Z76" i="1"/>
  <c r="Z126" i="1"/>
  <c r="X126" i="1"/>
  <c r="Z135" i="1"/>
  <c r="X136" i="1"/>
  <c r="Z137" i="1"/>
  <c r="X135" i="1"/>
  <c r="Z136" i="1"/>
  <c r="X137" i="1"/>
  <c r="Z161" i="1"/>
  <c r="Z159" i="1"/>
  <c r="X160" i="1"/>
  <c r="Z160" i="1"/>
  <c r="X161" i="1"/>
  <c r="X159" i="1"/>
  <c r="Z194" i="1"/>
  <c r="X194" i="1"/>
  <c r="Y325" i="1"/>
  <c r="Y323" i="1"/>
  <c r="AA325" i="1"/>
  <c r="AA323" i="1"/>
  <c r="AA324" i="1"/>
  <c r="Y324" i="1"/>
  <c r="Z162" i="1"/>
  <c r="X162" i="1"/>
  <c r="Z202" i="1"/>
  <c r="X201" i="1"/>
  <c r="X200" i="1"/>
  <c r="X202" i="1"/>
  <c r="Z199" i="1"/>
  <c r="X199" i="1"/>
  <c r="Z200" i="1"/>
  <c r="Z201" i="1"/>
  <c r="Z256" i="1"/>
  <c r="X256" i="1"/>
  <c r="Z255" i="1"/>
  <c r="X257" i="1"/>
  <c r="X255" i="1"/>
  <c r="Z257" i="1"/>
  <c r="Z318" i="1"/>
  <c r="X318" i="1"/>
  <c r="AA82" i="1"/>
  <c r="Y82" i="1"/>
  <c r="AA106" i="1"/>
  <c r="Y106" i="1"/>
  <c r="AA122" i="1"/>
  <c r="Y122" i="1"/>
  <c r="AA150" i="1"/>
  <c r="Y150" i="1"/>
  <c r="AA156" i="1"/>
  <c r="Y157" i="1"/>
  <c r="AA157" i="1"/>
  <c r="Y156" i="1"/>
  <c r="AA155" i="1"/>
  <c r="Y155" i="1"/>
  <c r="AA229" i="1"/>
  <c r="Y229" i="1"/>
  <c r="AA227" i="1"/>
  <c r="AA228" i="1"/>
  <c r="Y227" i="1"/>
  <c r="Y228" i="1"/>
  <c r="Z254" i="1"/>
  <c r="X254" i="1"/>
  <c r="Y286" i="1"/>
  <c r="AA286" i="1"/>
  <c r="AA302" i="1"/>
  <c r="Y302" i="1"/>
  <c r="Y328" i="1"/>
  <c r="AA328" i="1"/>
  <c r="Y329" i="1"/>
  <c r="AA329" i="1"/>
  <c r="Y303" i="1"/>
  <c r="Y53" i="1"/>
  <c r="AA53" i="1"/>
  <c r="Y52" i="1"/>
  <c r="AA51" i="1"/>
  <c r="Y51" i="1"/>
  <c r="AA52" i="1"/>
  <c r="Y86" i="1"/>
  <c r="AA86" i="1"/>
  <c r="AA102" i="1"/>
  <c r="Y102" i="1"/>
  <c r="AA171" i="1"/>
  <c r="AC160" i="1" l="1"/>
  <c r="AB40" i="1"/>
  <c r="AK193" i="1"/>
  <c r="AB27" i="1"/>
  <c r="AE615" i="1"/>
  <c r="AC52" i="1"/>
  <c r="AC302" i="1"/>
  <c r="AB254" i="1"/>
  <c r="AC155" i="1"/>
  <c r="AC122" i="1"/>
  <c r="AC82" i="1"/>
  <c r="AB256" i="1"/>
  <c r="AB199" i="1"/>
  <c r="AC324" i="1"/>
  <c r="AB126" i="1"/>
  <c r="AL85" i="1"/>
  <c r="AK225" i="1"/>
  <c r="AC115" i="1"/>
  <c r="AB63" i="1"/>
  <c r="AK329" i="1"/>
  <c r="AK253" i="1"/>
  <c r="AB219" i="1"/>
  <c r="AC282" i="1"/>
  <c r="AB31" i="1"/>
  <c r="AC139" i="1"/>
  <c r="AC181" i="1"/>
  <c r="AE741" i="1"/>
  <c r="AB79" i="1"/>
  <c r="AD79" i="1" s="1"/>
  <c r="AC322" i="1"/>
  <c r="AB193" i="1"/>
  <c r="AB191" i="1"/>
  <c r="AC169" i="1"/>
  <c r="AC118" i="1"/>
  <c r="AB262" i="1"/>
  <c r="AC129" i="1"/>
  <c r="AC326" i="1"/>
  <c r="AB330" i="1"/>
  <c r="AC202" i="1"/>
  <c r="AC236" i="1"/>
  <c r="AC198" i="1"/>
  <c r="AC141" i="1"/>
  <c r="AB289" i="1"/>
  <c r="AB273" i="1"/>
  <c r="AB123" i="1"/>
  <c r="AB320" i="1"/>
  <c r="AC134" i="1"/>
  <c r="AC62" i="1"/>
  <c r="AC98" i="1"/>
  <c r="AB316" i="1"/>
  <c r="AC226" i="1"/>
  <c r="AC243" i="1"/>
  <c r="AB197" i="1"/>
  <c r="AC119" i="1"/>
  <c r="AC308" i="1"/>
  <c r="AB232" i="1"/>
  <c r="AB138" i="1"/>
  <c r="AB70" i="1"/>
  <c r="AC89" i="1"/>
  <c r="AC43" i="1"/>
  <c r="AB157" i="1"/>
  <c r="AC108" i="1"/>
  <c r="AB69" i="1"/>
  <c r="AC104" i="1"/>
  <c r="AC65" i="1"/>
  <c r="AC258" i="1"/>
  <c r="AB59" i="1"/>
  <c r="AB95" i="1"/>
  <c r="AC265" i="1"/>
  <c r="AC217" i="1"/>
  <c r="AC330" i="1"/>
  <c r="AB163" i="1"/>
  <c r="AB41" i="1"/>
  <c r="AB178" i="1"/>
  <c r="AL313" i="1"/>
  <c r="AC267" i="1"/>
  <c r="AE618" i="1"/>
  <c r="AF618" i="1" s="1"/>
  <c r="AL65" i="1"/>
  <c r="AC303" i="1"/>
  <c r="AC36" i="1"/>
  <c r="AC35" i="1"/>
  <c r="AC333" i="1"/>
  <c r="AC331" i="1"/>
  <c r="AB332" i="1"/>
  <c r="AK145" i="1"/>
  <c r="AB46" i="1"/>
  <c r="AB116" i="1"/>
  <c r="AB88" i="1"/>
  <c r="AC38" i="1"/>
  <c r="AC178" i="1"/>
  <c r="AB305" i="1"/>
  <c r="AB294" i="1"/>
  <c r="AB133" i="1"/>
  <c r="AB260" i="1"/>
  <c r="AC203" i="1"/>
  <c r="AB105" i="1"/>
  <c r="AB315" i="1"/>
  <c r="AB99" i="1"/>
  <c r="AB100" i="1"/>
  <c r="AC84" i="1"/>
  <c r="AC245" i="1"/>
  <c r="AB195" i="1"/>
  <c r="AC158" i="1"/>
  <c r="AC251" i="1"/>
  <c r="AC183" i="1"/>
  <c r="AB229" i="1"/>
  <c r="AB156" i="1"/>
  <c r="AC274" i="1"/>
  <c r="AC278" i="1"/>
  <c r="AC64" i="1"/>
  <c r="AC223" i="1"/>
  <c r="AB118" i="1"/>
  <c r="AB61" i="1"/>
  <c r="AB128" i="1"/>
  <c r="AB73" i="1"/>
  <c r="AC264" i="1"/>
  <c r="AB308" i="1"/>
  <c r="AB300" i="1"/>
  <c r="AB30" i="1"/>
  <c r="AC24" i="1"/>
  <c r="AD24" i="1" s="1"/>
  <c r="AC30" i="1"/>
  <c r="AE616" i="1"/>
  <c r="AC163" i="1"/>
  <c r="AC174" i="1"/>
  <c r="AC201" i="1"/>
  <c r="AC23" i="1"/>
  <c r="AE775" i="1"/>
  <c r="AG775" i="1" s="1"/>
  <c r="AE774" i="1"/>
  <c r="AG774" i="1" s="1"/>
  <c r="AE619" i="1"/>
  <c r="AE617" i="1"/>
  <c r="AE776" i="1"/>
  <c r="AG776" i="1" s="1"/>
  <c r="AC179" i="1"/>
  <c r="AE620" i="1"/>
  <c r="AE614" i="1"/>
  <c r="AE613" i="1"/>
  <c r="AG613" i="1" s="1"/>
  <c r="AE773" i="1"/>
  <c r="AG773" i="1" s="1"/>
  <c r="AB303" i="1"/>
  <c r="AB184" i="1"/>
  <c r="AB287" i="1"/>
  <c r="AL57" i="1"/>
  <c r="AB38" i="1"/>
  <c r="AE732" i="1"/>
  <c r="AE445" i="1"/>
  <c r="AF445" i="1" s="1"/>
  <c r="AC37" i="1"/>
  <c r="AB185" i="1"/>
  <c r="AC42" i="1"/>
  <c r="AC216" i="1"/>
  <c r="AC29" i="1"/>
  <c r="AB212" i="1"/>
  <c r="AC86" i="1"/>
  <c r="AC157" i="1"/>
  <c r="AB201" i="1"/>
  <c r="AC323" i="1"/>
  <c r="AB77" i="1"/>
  <c r="AB313" i="1"/>
  <c r="AB235" i="1"/>
  <c r="AB198" i="1"/>
  <c r="AB139" i="1"/>
  <c r="AB81" i="1"/>
  <c r="AC289" i="1"/>
  <c r="AC167" i="1"/>
  <c r="AC96" i="1"/>
  <c r="AB234" i="1"/>
  <c r="AC277" i="1"/>
  <c r="AC194" i="1"/>
  <c r="AC135" i="1"/>
  <c r="AC112" i="1"/>
  <c r="AC81" i="1"/>
  <c r="AC199" i="1"/>
  <c r="AB249" i="1"/>
  <c r="AC100" i="1"/>
  <c r="AD100" i="1" s="1"/>
  <c r="AC292" i="1"/>
  <c r="AC234" i="1"/>
  <c r="AC145" i="1"/>
  <c r="AC78" i="1"/>
  <c r="AC207" i="1"/>
  <c r="AB216" i="1"/>
  <c r="AC185" i="1"/>
  <c r="AL161" i="1"/>
  <c r="AB135" i="1"/>
  <c r="AB213" i="1"/>
  <c r="AB173" i="1"/>
  <c r="AB141" i="1"/>
  <c r="AC242" i="1"/>
  <c r="AC92" i="1"/>
  <c r="AC71" i="1"/>
  <c r="AC165" i="1"/>
  <c r="AC304" i="1"/>
  <c r="AB142" i="1"/>
  <c r="AC77" i="1"/>
  <c r="AC113" i="1"/>
  <c r="AC55" i="1"/>
  <c r="AC192" i="1"/>
  <c r="AB248" i="1"/>
  <c r="AB153" i="1"/>
  <c r="AC99" i="1"/>
  <c r="AB158" i="1"/>
  <c r="AB298" i="1"/>
  <c r="AB187" i="1"/>
  <c r="AD187" i="1" s="1"/>
  <c r="AC184" i="1"/>
  <c r="AB35" i="1"/>
  <c r="AC319" i="1"/>
  <c r="AB143" i="1"/>
  <c r="AC227" i="1"/>
  <c r="AB311" i="1"/>
  <c r="AB140" i="1"/>
  <c r="AC276" i="1"/>
  <c r="AC22" i="1"/>
  <c r="AB121" i="1"/>
  <c r="AB117" i="1"/>
  <c r="AB253" i="1"/>
  <c r="AC68" i="1"/>
  <c r="AB261" i="1"/>
  <c r="AC153" i="1"/>
  <c r="AB168" i="1"/>
  <c r="AC263" i="1"/>
  <c r="AK241" i="1"/>
  <c r="AB159" i="1"/>
  <c r="AC70" i="1"/>
  <c r="AC180" i="1"/>
  <c r="AC328" i="1"/>
  <c r="AC286" i="1"/>
  <c r="AB160" i="1"/>
  <c r="AD160" i="1" s="1"/>
  <c r="AB76" i="1"/>
  <c r="AB80" i="1"/>
  <c r="AB207" i="1"/>
  <c r="AB240" i="1"/>
  <c r="AB192" i="1"/>
  <c r="AD192" i="1" s="1"/>
  <c r="AC93" i="1"/>
  <c r="AC61" i="1"/>
  <c r="AC97" i="1"/>
  <c r="AC72" i="1"/>
  <c r="AC298" i="1"/>
  <c r="AB37" i="1"/>
  <c r="AC161" i="1"/>
  <c r="AC211" i="1"/>
  <c r="AC140" i="1"/>
  <c r="AC80" i="1"/>
  <c r="AC56" i="1"/>
  <c r="AC191" i="1"/>
  <c r="AD191" i="1" s="1"/>
  <c r="AB124" i="1"/>
  <c r="AC94" i="1"/>
  <c r="AB218" i="1"/>
  <c r="AC244" i="1"/>
  <c r="AC310" i="1"/>
  <c r="AC206" i="1"/>
  <c r="AB52" i="1"/>
  <c r="AC170" i="1"/>
  <c r="AC261" i="1"/>
  <c r="AC166" i="1"/>
  <c r="AC105" i="1"/>
  <c r="AB93" i="1"/>
  <c r="AD93" i="1" s="1"/>
  <c r="AB97" i="1"/>
  <c r="AB28" i="1"/>
  <c r="AC32" i="1"/>
  <c r="AB36" i="1"/>
  <c r="AB22" i="1"/>
  <c r="AC102" i="1"/>
  <c r="AB267" i="1"/>
  <c r="AB269" i="1"/>
  <c r="AB172" i="1"/>
  <c r="AB171" i="1"/>
  <c r="AB241" i="1"/>
  <c r="AC288" i="1"/>
  <c r="AC297" i="1"/>
  <c r="AC127" i="1"/>
  <c r="AB134" i="1"/>
  <c r="AD134" i="1" s="1"/>
  <c r="AB62" i="1"/>
  <c r="AB149" i="1"/>
  <c r="AB114" i="1"/>
  <c r="AB323" i="1"/>
  <c r="AC126" i="1"/>
  <c r="AD126" i="1" s="1"/>
  <c r="AC237" i="1"/>
  <c r="AB322" i="1"/>
  <c r="AC241" i="1"/>
  <c r="AD241" i="1" s="1"/>
  <c r="AB271" i="1"/>
  <c r="AB247" i="1"/>
  <c r="AB226" i="1"/>
  <c r="AB125" i="1"/>
  <c r="AC101" i="1"/>
  <c r="AB230" i="1"/>
  <c r="AB190" i="1"/>
  <c r="AB50" i="1"/>
  <c r="AB326" i="1"/>
  <c r="AC210" i="1"/>
  <c r="AB283" i="1"/>
  <c r="AC270" i="1"/>
  <c r="AB109" i="1"/>
  <c r="AB166" i="1"/>
  <c r="AB65" i="1"/>
  <c r="AC58" i="1"/>
  <c r="AB317" i="1"/>
  <c r="AC247" i="1"/>
  <c r="AC125" i="1"/>
  <c r="AB291" i="1"/>
  <c r="AB293" i="1"/>
  <c r="AC230" i="1"/>
  <c r="AC190" i="1"/>
  <c r="AC121" i="1"/>
  <c r="AC50" i="1"/>
  <c r="AC309" i="1"/>
  <c r="AB53" i="1"/>
  <c r="AB286" i="1"/>
  <c r="AB228" i="1"/>
  <c r="AB150" i="1"/>
  <c r="AC250" i="1"/>
  <c r="AB68" i="1"/>
  <c r="AB221" i="1"/>
  <c r="AC63" i="1"/>
  <c r="AC225" i="1"/>
  <c r="AC266" i="1"/>
  <c r="AB188" i="1"/>
  <c r="AB127" i="1"/>
  <c r="AB309" i="1"/>
  <c r="AB276" i="1"/>
  <c r="AB181" i="1"/>
  <c r="AD181" i="1" s="1"/>
  <c r="AB42" i="1"/>
  <c r="AB44" i="1"/>
  <c r="AB167" i="1"/>
  <c r="AC231" i="1"/>
  <c r="AC44" i="1"/>
  <c r="AB25" i="1"/>
  <c r="AC47" i="1"/>
  <c r="AC26" i="1"/>
  <c r="AK216" i="1"/>
  <c r="AL216" i="1"/>
  <c r="AK124" i="1"/>
  <c r="AL124" i="1"/>
  <c r="AK211" i="1"/>
  <c r="AL211" i="1"/>
  <c r="AL346" i="1"/>
  <c r="AK346" i="1"/>
  <c r="AK114" i="1"/>
  <c r="AL114" i="1"/>
  <c r="AL245" i="1"/>
  <c r="AK245" i="1"/>
  <c r="AK272" i="1"/>
  <c r="AL272" i="1"/>
  <c r="AK51" i="1"/>
  <c r="AL51" i="1"/>
  <c r="AL338" i="1"/>
  <c r="AK338" i="1"/>
  <c r="AK166" i="1"/>
  <c r="AL166" i="1"/>
  <c r="AL321" i="1"/>
  <c r="AK321" i="1"/>
  <c r="AK248" i="1"/>
  <c r="AL248" i="1"/>
  <c r="AK115" i="1"/>
  <c r="AL115" i="1"/>
  <c r="AK150" i="1"/>
  <c r="AL150" i="1"/>
  <c r="AK129" i="1"/>
  <c r="AL129" i="1"/>
  <c r="AK128" i="1"/>
  <c r="AL128" i="1"/>
  <c r="AL219" i="1"/>
  <c r="AK219" i="1"/>
  <c r="AK222" i="1"/>
  <c r="AL222" i="1"/>
  <c r="AK202" i="1"/>
  <c r="AL202" i="1"/>
  <c r="AK228" i="1"/>
  <c r="AL228" i="1"/>
  <c r="AK156" i="1"/>
  <c r="AL156" i="1"/>
  <c r="AK351" i="1"/>
  <c r="AL351" i="1"/>
  <c r="AK147" i="1"/>
  <c r="AL147" i="1"/>
  <c r="AK106" i="1"/>
  <c r="AL106" i="1"/>
  <c r="AL217" i="1"/>
  <c r="AK217" i="1"/>
  <c r="AK268" i="1"/>
  <c r="AL268" i="1"/>
  <c r="AK347" i="1"/>
  <c r="AL347" i="1"/>
  <c r="AL334" i="1"/>
  <c r="AK334" i="1"/>
  <c r="AK86" i="1"/>
  <c r="AL86" i="1"/>
  <c r="AL301" i="1"/>
  <c r="AK301" i="1"/>
  <c r="AK116" i="1"/>
  <c r="AL116" i="1"/>
  <c r="AK195" i="1"/>
  <c r="AL195" i="1"/>
  <c r="AK142" i="1"/>
  <c r="AL142" i="1"/>
  <c r="AK97" i="1"/>
  <c r="AL97" i="1"/>
  <c r="AK191" i="1"/>
  <c r="AL191" i="1"/>
  <c r="AK206" i="1"/>
  <c r="AL206" i="1"/>
  <c r="AK224" i="1"/>
  <c r="AL224" i="1"/>
  <c r="AK148" i="1"/>
  <c r="AL148" i="1"/>
  <c r="AL331" i="1"/>
  <c r="AK331" i="1"/>
  <c r="AK123" i="1"/>
  <c r="AL123" i="1"/>
  <c r="AK130" i="1"/>
  <c r="AL130" i="1"/>
  <c r="AL305" i="1"/>
  <c r="AK305" i="1"/>
  <c r="AK280" i="1"/>
  <c r="AL280" i="1"/>
  <c r="AK59" i="1"/>
  <c r="AL59" i="1"/>
  <c r="AL354" i="1"/>
  <c r="AK354" i="1"/>
  <c r="AK198" i="1"/>
  <c r="AL198" i="1"/>
  <c r="AK349" i="1"/>
  <c r="AL349" i="1"/>
  <c r="AK152" i="1"/>
  <c r="AL152" i="1"/>
  <c r="AK91" i="1"/>
  <c r="AL91" i="1"/>
  <c r="AK170" i="1"/>
  <c r="AL170" i="1"/>
  <c r="AL213" i="1"/>
  <c r="AK213" i="1"/>
  <c r="AK96" i="1"/>
  <c r="AL96" i="1"/>
  <c r="AK143" i="1"/>
  <c r="AL143" i="1"/>
  <c r="AK190" i="1"/>
  <c r="AL190" i="1"/>
  <c r="AK53" i="1"/>
  <c r="AL53" i="1"/>
  <c r="AK220" i="1"/>
  <c r="AL220" i="1"/>
  <c r="AK140" i="1"/>
  <c r="AL140" i="1"/>
  <c r="AL235" i="1"/>
  <c r="AK235" i="1"/>
  <c r="AK99" i="1"/>
  <c r="AL99" i="1"/>
  <c r="AK90" i="1"/>
  <c r="AL90" i="1"/>
  <c r="AL277" i="1"/>
  <c r="AK277" i="1"/>
  <c r="AK276" i="1"/>
  <c r="AL276" i="1"/>
  <c r="AK55" i="1"/>
  <c r="AL55" i="1"/>
  <c r="AK326" i="1"/>
  <c r="AL326" i="1"/>
  <c r="AK54" i="1"/>
  <c r="AL54" i="1"/>
  <c r="AL237" i="1"/>
  <c r="AK237" i="1"/>
  <c r="AK44" i="1"/>
  <c r="AL44" i="1"/>
  <c r="AK111" i="1"/>
  <c r="AL111" i="1"/>
  <c r="AK94" i="1"/>
  <c r="AL94" i="1"/>
  <c r="AL41" i="1"/>
  <c r="AK41" i="1"/>
  <c r="AL271" i="1"/>
  <c r="AK271" i="1"/>
  <c r="AK302" i="1"/>
  <c r="AL302" i="1"/>
  <c r="AB64" i="1"/>
  <c r="AC151" i="1"/>
  <c r="AC329" i="1"/>
  <c r="AB255" i="1"/>
  <c r="AD255" i="1" s="1"/>
  <c r="AC325" i="1"/>
  <c r="AB161" i="1"/>
  <c r="AB75" i="1"/>
  <c r="AB112" i="1"/>
  <c r="AB56" i="1"/>
  <c r="AB55" i="1"/>
  <c r="AC60" i="1"/>
  <c r="AC222" i="1"/>
  <c r="AC188" i="1"/>
  <c r="AC95" i="1"/>
  <c r="AC73" i="1"/>
  <c r="AC116" i="1"/>
  <c r="AC117" i="1"/>
  <c r="AB33" i="1"/>
  <c r="AC299" i="1"/>
  <c r="AC275" i="1"/>
  <c r="AB47" i="1"/>
  <c r="AC294" i="1"/>
  <c r="AB246" i="1"/>
  <c r="AC256" i="1"/>
  <c r="AD256" i="1" s="1"/>
  <c r="AC76" i="1"/>
  <c r="AC313" i="1"/>
  <c r="AC269" i="1"/>
  <c r="AC212" i="1"/>
  <c r="AD212" i="1" s="1"/>
  <c r="AC111" i="1"/>
  <c r="AC57" i="1"/>
  <c r="AC193" i="1"/>
  <c r="AB83" i="1"/>
  <c r="AC291" i="1"/>
  <c r="AB243" i="1"/>
  <c r="AD243" i="1" s="1"/>
  <c r="AC196" i="1"/>
  <c r="AC144" i="1"/>
  <c r="AC142" i="1"/>
  <c r="AC279" i="1"/>
  <c r="AB170" i="1"/>
  <c r="AB131" i="1"/>
  <c r="AC69" i="1"/>
  <c r="AC271" i="1"/>
  <c r="AC219" i="1"/>
  <c r="AB280" i="1"/>
  <c r="AB281" i="1"/>
  <c r="AB314" i="1"/>
  <c r="AB51" i="1"/>
  <c r="AB329" i="1"/>
  <c r="AB122" i="1"/>
  <c r="AB82" i="1"/>
  <c r="AD82" i="1" s="1"/>
  <c r="AC176" i="1"/>
  <c r="AC218" i="1"/>
  <c r="AC146" i="1"/>
  <c r="AC133" i="1"/>
  <c r="AC260" i="1"/>
  <c r="AD260" i="1" s="1"/>
  <c r="AB203" i="1"/>
  <c r="AC182" i="1"/>
  <c r="AB130" i="1"/>
  <c r="AC317" i="1"/>
  <c r="AB297" i="1"/>
  <c r="AB91" i="1"/>
  <c r="AC262" i="1"/>
  <c r="AB222" i="1"/>
  <c r="AB96" i="1"/>
  <c r="AC232" i="1"/>
  <c r="AC110" i="1"/>
  <c r="AB277" i="1"/>
  <c r="AC46" i="1"/>
  <c r="AB180" i="1"/>
  <c r="AB183" i="1"/>
  <c r="AD183" i="1" s="1"/>
  <c r="AB186" i="1"/>
  <c r="AD186" i="1" s="1"/>
  <c r="AB331" i="1"/>
  <c r="AD331" i="1" s="1"/>
  <c r="AC31" i="1"/>
  <c r="AK200" i="1"/>
  <c r="AL200" i="1"/>
  <c r="AK84" i="1"/>
  <c r="AL84" i="1"/>
  <c r="AK119" i="1"/>
  <c r="AL119" i="1"/>
  <c r="AK258" i="1"/>
  <c r="AL258" i="1"/>
  <c r="AK74" i="1"/>
  <c r="AL74" i="1"/>
  <c r="AL356" i="1"/>
  <c r="AK356" i="1"/>
  <c r="AK244" i="1"/>
  <c r="AL244" i="1"/>
  <c r="AL295" i="1"/>
  <c r="AK295" i="1"/>
  <c r="AK322" i="1"/>
  <c r="AL322" i="1"/>
  <c r="AK353" i="1"/>
  <c r="AL353" i="1"/>
  <c r="AK320" i="1"/>
  <c r="AL320" i="1"/>
  <c r="AK132" i="1"/>
  <c r="AL132" i="1"/>
  <c r="AL239" i="1"/>
  <c r="AK239" i="1"/>
  <c r="AK118" i="1"/>
  <c r="AL118" i="1"/>
  <c r="AL293" i="1"/>
  <c r="AK293" i="1"/>
  <c r="AK335" i="1"/>
  <c r="AL335" i="1"/>
  <c r="AK63" i="1"/>
  <c r="AL63" i="1"/>
  <c r="AK78" i="1"/>
  <c r="AL78" i="1"/>
  <c r="AK81" i="1"/>
  <c r="AL81" i="1"/>
  <c r="AK212" i="1"/>
  <c r="AL212" i="1"/>
  <c r="AK108" i="1"/>
  <c r="AL108" i="1"/>
  <c r="AK183" i="1"/>
  <c r="AL183" i="1"/>
  <c r="AK306" i="1"/>
  <c r="AL306" i="1"/>
  <c r="AK50" i="1"/>
  <c r="AL50" i="1"/>
  <c r="AK328" i="1"/>
  <c r="AL328" i="1"/>
  <c r="AK136" i="1"/>
  <c r="AL136" i="1"/>
  <c r="AL287" i="1"/>
  <c r="AK287" i="1"/>
  <c r="AK318" i="1"/>
  <c r="AL318" i="1"/>
  <c r="AK333" i="1"/>
  <c r="AL333" i="1"/>
  <c r="AK177" i="1"/>
  <c r="AL177" i="1"/>
  <c r="AL315" i="1"/>
  <c r="AK315" i="1"/>
  <c r="AK45" i="1"/>
  <c r="AL45" i="1"/>
  <c r="AK110" i="1"/>
  <c r="AL110" i="1"/>
  <c r="AL261" i="1"/>
  <c r="AK261" i="1"/>
  <c r="AL311" i="1"/>
  <c r="AK311" i="1"/>
  <c r="AK43" i="1"/>
  <c r="AL43" i="1"/>
  <c r="AK62" i="1"/>
  <c r="AL62" i="1"/>
  <c r="AK61" i="1"/>
  <c r="AL61" i="1"/>
  <c r="AK208" i="1"/>
  <c r="AL208" i="1"/>
  <c r="AK92" i="1"/>
  <c r="AL92" i="1"/>
  <c r="AK151" i="1"/>
  <c r="AL151" i="1"/>
  <c r="AK290" i="1"/>
  <c r="AL290" i="1"/>
  <c r="AK98" i="1"/>
  <c r="AL98" i="1"/>
  <c r="AK185" i="1"/>
  <c r="AL185" i="1"/>
  <c r="AK264" i="1"/>
  <c r="AL264" i="1"/>
  <c r="AL319" i="1"/>
  <c r="AK319" i="1"/>
  <c r="AK330" i="1"/>
  <c r="AL330" i="1"/>
  <c r="AK70" i="1"/>
  <c r="AL70" i="1"/>
  <c r="AL269" i="1"/>
  <c r="AK269" i="1"/>
  <c r="AK100" i="1"/>
  <c r="AL100" i="1"/>
  <c r="AK131" i="1"/>
  <c r="AL131" i="1"/>
  <c r="AK134" i="1"/>
  <c r="AL134" i="1"/>
  <c r="AL233" i="1"/>
  <c r="AK233" i="1"/>
  <c r="AL303" i="1"/>
  <c r="AK303" i="1"/>
  <c r="AK355" i="1"/>
  <c r="AL355" i="1"/>
  <c r="AK46" i="1"/>
  <c r="AL46" i="1"/>
  <c r="AK141" i="1"/>
  <c r="AL141" i="1"/>
  <c r="AK204" i="1"/>
  <c r="AL204" i="1"/>
  <c r="AK88" i="1"/>
  <c r="AL88" i="1"/>
  <c r="AK135" i="1"/>
  <c r="AL135" i="1"/>
  <c r="AK274" i="1"/>
  <c r="AL274" i="1"/>
  <c r="AL265" i="1"/>
  <c r="AK265" i="1"/>
  <c r="AK117" i="1"/>
  <c r="AL117" i="1"/>
  <c r="AK260" i="1"/>
  <c r="AL260" i="1"/>
  <c r="AL307" i="1"/>
  <c r="AK307" i="1"/>
  <c r="AK310" i="1"/>
  <c r="AL310" i="1"/>
  <c r="AL289" i="1"/>
  <c r="AK289" i="1"/>
  <c r="AK93" i="1"/>
  <c r="AL93" i="1"/>
  <c r="AK199" i="1"/>
  <c r="AL199" i="1"/>
  <c r="AK218" i="1"/>
  <c r="AL218" i="1"/>
  <c r="AK42" i="1"/>
  <c r="AL42" i="1"/>
  <c r="AK164" i="1"/>
  <c r="AL164" i="1"/>
  <c r="AL243" i="1"/>
  <c r="AK243" i="1"/>
  <c r="AK238" i="1"/>
  <c r="AL238" i="1"/>
  <c r="AL285" i="1"/>
  <c r="AK285" i="1"/>
  <c r="AB327" i="1"/>
  <c r="AB54" i="1"/>
  <c r="AC51" i="1"/>
  <c r="AC53" i="1"/>
  <c r="AC228" i="1"/>
  <c r="AD228" i="1" s="1"/>
  <c r="AC229" i="1"/>
  <c r="AC156" i="1"/>
  <c r="AC150" i="1"/>
  <c r="AD150" i="1" s="1"/>
  <c r="AC106" i="1"/>
  <c r="AB318" i="1"/>
  <c r="AB257" i="1"/>
  <c r="AB202" i="1"/>
  <c r="AD202" i="1" s="1"/>
  <c r="AB162" i="1"/>
  <c r="AB194" i="1"/>
  <c r="AB137" i="1"/>
  <c r="AB136" i="1"/>
  <c r="AB312" i="1"/>
  <c r="AB236" i="1"/>
  <c r="AB211" i="1"/>
  <c r="AB111" i="1"/>
  <c r="AB113" i="1"/>
  <c r="AB57" i="1"/>
  <c r="AC171" i="1"/>
  <c r="AD171" i="1" s="1"/>
  <c r="AB258" i="1"/>
  <c r="AC209" i="1"/>
  <c r="AC154" i="1"/>
  <c r="AC91" i="1"/>
  <c r="AC306" i="1"/>
  <c r="AC238" i="1"/>
  <c r="AC189" i="1"/>
  <c r="AB282" i="1"/>
  <c r="AD282" i="1" s="1"/>
  <c r="AC321" i="1"/>
  <c r="AB290" i="1"/>
  <c r="AB210" i="1"/>
  <c r="AB145" i="1"/>
  <c r="AB32" i="1"/>
  <c r="AC300" i="1"/>
  <c r="AC214" i="1"/>
  <c r="AC164" i="1"/>
  <c r="AC66" i="1"/>
  <c r="AC25" i="1"/>
  <c r="AC305" i="1"/>
  <c r="AB270" i="1"/>
  <c r="AB147" i="1"/>
  <c r="AC74" i="1"/>
  <c r="AC162" i="1"/>
  <c r="AB325" i="1"/>
  <c r="AC159" i="1"/>
  <c r="AC137" i="1"/>
  <c r="AC75" i="1"/>
  <c r="AC54" i="1"/>
  <c r="AC311" i="1"/>
  <c r="AD311" i="1" s="1"/>
  <c r="AC213" i="1"/>
  <c r="AD213" i="1" s="1"/>
  <c r="AC172" i="1"/>
  <c r="AB288" i="1"/>
  <c r="AB272" i="1"/>
  <c r="AB152" i="1"/>
  <c r="AB85" i="1"/>
  <c r="AB84" i="1"/>
  <c r="AC293" i="1"/>
  <c r="AB244" i="1"/>
  <c r="AC195" i="1"/>
  <c r="AB119" i="1"/>
  <c r="AB120" i="1"/>
  <c r="AB321" i="1"/>
  <c r="AC290" i="1"/>
  <c r="AC143" i="1"/>
  <c r="AB115" i="1"/>
  <c r="AB285" i="1"/>
  <c r="AB251" i="1"/>
  <c r="AB206" i="1"/>
  <c r="AB89" i="1"/>
  <c r="AD89" i="1" s="1"/>
  <c r="AB48" i="1"/>
  <c r="AB304" i="1"/>
  <c r="AC148" i="1"/>
  <c r="AC149" i="1"/>
  <c r="AD149" i="1" s="1"/>
  <c r="AC114" i="1"/>
  <c r="AB74" i="1"/>
  <c r="AB274" i="1"/>
  <c r="AB146" i="1"/>
  <c r="AB108" i="1"/>
  <c r="AD108" i="1" s="1"/>
  <c r="AC67" i="1"/>
  <c r="AB259" i="1"/>
  <c r="AC221" i="1"/>
  <c r="AC204" i="1"/>
  <c r="AB104" i="1"/>
  <c r="AB224" i="1"/>
  <c r="AB223" i="1"/>
  <c r="AB266" i="1"/>
  <c r="AC272" i="1"/>
  <c r="AC249" i="1"/>
  <c r="AD249" i="1" s="1"/>
  <c r="AC152" i="1"/>
  <c r="AC123" i="1"/>
  <c r="AB101" i="1"/>
  <c r="AC83" i="1"/>
  <c r="AC85" i="1"/>
  <c r="AB292" i="1"/>
  <c r="AB196" i="1"/>
  <c r="AC120" i="1"/>
  <c r="AB264" i="1"/>
  <c r="AC307" i="1"/>
  <c r="AB231" i="1"/>
  <c r="AB279" i="1"/>
  <c r="AB217" i="1"/>
  <c r="AB110" i="1"/>
  <c r="AC283" i="1"/>
  <c r="AC284" i="1"/>
  <c r="AC88" i="1"/>
  <c r="AC49" i="1"/>
  <c r="AC34" i="1"/>
  <c r="AB26" i="1"/>
  <c r="AB102" i="1"/>
  <c r="AB328" i="1"/>
  <c r="AD328" i="1" s="1"/>
  <c r="AB227" i="1"/>
  <c r="AB155" i="1"/>
  <c r="AD155" i="1" s="1"/>
  <c r="AB106" i="1"/>
  <c r="AC177" i="1"/>
  <c r="AD177" i="1" s="1"/>
  <c r="AC132" i="1"/>
  <c r="AC107" i="1"/>
  <c r="AC109" i="1"/>
  <c r="AC327" i="1"/>
  <c r="AD327" i="1" s="1"/>
  <c r="AC259" i="1"/>
  <c r="AB205" i="1"/>
  <c r="AC103" i="1"/>
  <c r="AB58" i="1"/>
  <c r="AC315" i="1"/>
  <c r="AC316" i="1"/>
  <c r="AD316" i="1" s="1"/>
  <c r="AB296" i="1"/>
  <c r="AB242" i="1"/>
  <c r="AB209" i="1"/>
  <c r="AB169" i="1"/>
  <c r="AB154" i="1"/>
  <c r="AB92" i="1"/>
  <c r="AD92" i="1" s="1"/>
  <c r="AB60" i="1"/>
  <c r="AB306" i="1"/>
  <c r="AB238" i="1"/>
  <c r="AB129" i="1"/>
  <c r="AB72" i="1"/>
  <c r="AB71" i="1"/>
  <c r="AD71" i="1" s="1"/>
  <c r="AB307" i="1"/>
  <c r="AC59" i="1"/>
  <c r="AC280" i="1"/>
  <c r="AB164" i="1"/>
  <c r="AC27" i="1"/>
  <c r="AC287" i="1"/>
  <c r="AB34" i="1"/>
  <c r="AB179" i="1"/>
  <c r="AC208" i="1"/>
  <c r="AB175" i="1"/>
  <c r="AC40" i="1"/>
  <c r="AB176" i="1"/>
  <c r="AC28" i="1"/>
  <c r="AD28" i="1" s="1"/>
  <c r="AC200" i="1"/>
  <c r="AC332" i="1"/>
  <c r="AB333" i="1"/>
  <c r="AB39" i="1"/>
  <c r="AD39" i="1" s="1"/>
  <c r="AK316" i="1"/>
  <c r="AL316" i="1"/>
  <c r="AK184" i="1"/>
  <c r="AL184" i="1"/>
  <c r="AK68" i="1"/>
  <c r="AL68" i="1"/>
  <c r="AK47" i="1"/>
  <c r="AL47" i="1"/>
  <c r="AK194" i="1"/>
  <c r="AL194" i="1"/>
  <c r="AL229" i="1"/>
  <c r="AK229" i="1"/>
  <c r="AK304" i="1"/>
  <c r="AL304" i="1"/>
  <c r="AL323" i="1"/>
  <c r="AK323" i="1"/>
  <c r="AL255" i="1"/>
  <c r="AK255" i="1"/>
  <c r="AK294" i="1"/>
  <c r="AL294" i="1"/>
  <c r="AL257" i="1"/>
  <c r="AK257" i="1"/>
  <c r="AK209" i="1"/>
  <c r="AL209" i="1"/>
  <c r="AK343" i="1"/>
  <c r="AL343" i="1"/>
  <c r="AK71" i="1"/>
  <c r="AL71" i="1"/>
  <c r="AK82" i="1"/>
  <c r="AL82" i="1"/>
  <c r="AK169" i="1"/>
  <c r="AL169" i="1"/>
  <c r="AL291" i="1"/>
  <c r="AK291" i="1"/>
  <c r="AL227" i="1"/>
  <c r="AK227" i="1"/>
  <c r="AL325" i="1"/>
  <c r="AK325" i="1"/>
  <c r="AK345" i="1"/>
  <c r="AL345" i="1"/>
  <c r="AK153" i="1"/>
  <c r="AL153" i="1"/>
  <c r="AL352" i="1"/>
  <c r="AK352" i="1"/>
  <c r="AK196" i="1"/>
  <c r="AL196" i="1"/>
  <c r="AK80" i="1"/>
  <c r="AL80" i="1"/>
  <c r="AK107" i="1"/>
  <c r="AL107" i="1"/>
  <c r="AK242" i="1"/>
  <c r="AL242" i="1"/>
  <c r="AK197" i="1"/>
  <c r="AL197" i="1"/>
  <c r="AK300" i="1"/>
  <c r="AL300" i="1"/>
  <c r="AL231" i="1"/>
  <c r="AK231" i="1"/>
  <c r="AL247" i="1"/>
  <c r="AK247" i="1"/>
  <c r="AK278" i="1"/>
  <c r="AL278" i="1"/>
  <c r="AL221" i="1"/>
  <c r="AK221" i="1"/>
  <c r="AL348" i="1"/>
  <c r="AK348" i="1"/>
  <c r="AK163" i="1"/>
  <c r="AL163" i="1"/>
  <c r="AK250" i="1"/>
  <c r="AL250" i="1"/>
  <c r="AK66" i="1"/>
  <c r="AL66" i="1"/>
  <c r="AK133" i="1"/>
  <c r="AL133" i="1"/>
  <c r="AL283" i="1"/>
  <c r="AK283" i="1"/>
  <c r="AK187" i="1"/>
  <c r="AL187" i="1"/>
  <c r="AL309" i="1"/>
  <c r="AK309" i="1"/>
  <c r="AL344" i="1"/>
  <c r="AK344" i="1"/>
  <c r="AK192" i="1"/>
  <c r="AL192" i="1"/>
  <c r="AK76" i="1"/>
  <c r="AL76" i="1"/>
  <c r="AK95" i="1"/>
  <c r="AL95" i="1"/>
  <c r="AK226" i="1"/>
  <c r="AL226" i="1"/>
  <c r="AL297" i="1"/>
  <c r="AK297" i="1"/>
  <c r="AK312" i="1"/>
  <c r="AL312" i="1"/>
  <c r="AK120" i="1"/>
  <c r="AL120" i="1"/>
  <c r="AL275" i="1"/>
  <c r="AK275" i="1"/>
  <c r="AK314" i="1"/>
  <c r="AL314" i="1"/>
  <c r="AL317" i="1"/>
  <c r="AK317" i="1"/>
  <c r="AK125" i="1"/>
  <c r="AL125" i="1"/>
  <c r="AL223" i="1"/>
  <c r="AK223" i="1"/>
  <c r="AK298" i="1"/>
  <c r="AL298" i="1"/>
  <c r="AK102" i="1"/>
  <c r="AL102" i="1"/>
  <c r="AK101" i="1"/>
  <c r="AL101" i="1"/>
  <c r="AL279" i="1"/>
  <c r="AK279" i="1"/>
  <c r="AL350" i="1"/>
  <c r="AK350" i="1"/>
  <c r="AL273" i="1"/>
  <c r="AK273" i="1"/>
  <c r="AK138" i="1"/>
  <c r="AL138" i="1"/>
  <c r="AK332" i="1"/>
  <c r="AL332" i="1"/>
  <c r="AK188" i="1"/>
  <c r="AL188" i="1"/>
  <c r="AK72" i="1"/>
  <c r="AL72" i="1"/>
  <c r="AK79" i="1"/>
  <c r="AL79" i="1"/>
  <c r="AK210" i="1"/>
  <c r="AL210" i="1"/>
  <c r="AK157" i="1"/>
  <c r="AL157" i="1"/>
  <c r="AK308" i="1"/>
  <c r="AL308" i="1"/>
  <c r="AK104" i="1"/>
  <c r="AL104" i="1"/>
  <c r="AL263" i="1"/>
  <c r="AK263" i="1"/>
  <c r="AK246" i="1"/>
  <c r="AL246" i="1"/>
  <c r="AK121" i="1"/>
  <c r="AL121" i="1"/>
  <c r="AK324" i="1"/>
  <c r="AL324" i="1"/>
  <c r="AK127" i="1"/>
  <c r="AL127" i="1"/>
  <c r="AK158" i="1"/>
  <c r="AL158" i="1"/>
  <c r="AK181" i="1"/>
  <c r="AL181" i="1"/>
  <c r="AK48" i="1"/>
  <c r="AL48" i="1"/>
  <c r="AK83" i="1"/>
  <c r="AL83" i="1"/>
  <c r="AK174" i="1"/>
  <c r="AL174" i="1"/>
  <c r="AK105" i="1"/>
  <c r="AL105" i="1"/>
  <c r="AK282" i="1"/>
  <c r="AL282" i="1"/>
  <c r="AB252" i="1"/>
  <c r="AB200" i="1"/>
  <c r="AB268" i="1"/>
  <c r="AB237" i="1"/>
  <c r="AB239" i="1"/>
  <c r="AC296" i="1"/>
  <c r="AC168" i="1"/>
  <c r="AC128" i="1"/>
  <c r="AC320" i="1"/>
  <c r="AB144" i="1"/>
  <c r="AB78" i="1"/>
  <c r="AC301" i="1"/>
  <c r="AB23" i="1"/>
  <c r="AD23" i="1" s="1"/>
  <c r="AB94" i="1"/>
  <c r="AB98" i="1"/>
  <c r="AC318" i="1"/>
  <c r="AC257" i="1"/>
  <c r="AB324" i="1"/>
  <c r="AC136" i="1"/>
  <c r="AB295" i="1"/>
  <c r="AD295" i="1" s="1"/>
  <c r="AC312" i="1"/>
  <c r="AC268" i="1"/>
  <c r="AC235" i="1"/>
  <c r="AC173" i="1"/>
  <c r="AC239" i="1"/>
  <c r="AC240" i="1"/>
  <c r="AC131" i="1"/>
  <c r="AB151" i="1"/>
  <c r="AC215" i="1"/>
  <c r="AD215" i="1" s="1"/>
  <c r="AB245" i="1"/>
  <c r="AC197" i="1"/>
  <c r="AB90" i="1"/>
  <c r="AC314" i="1"/>
  <c r="AB284" i="1"/>
  <c r="AB87" i="1"/>
  <c r="AB49" i="1"/>
  <c r="AC246" i="1"/>
  <c r="AC147" i="1"/>
  <c r="AB250" i="1"/>
  <c r="AB132" i="1"/>
  <c r="AD132" i="1" s="1"/>
  <c r="AB107" i="1"/>
  <c r="AB278" i="1"/>
  <c r="AC220" i="1"/>
  <c r="AC205" i="1"/>
  <c r="AC130" i="1"/>
  <c r="AB103" i="1"/>
  <c r="AB208" i="1"/>
  <c r="AB225" i="1"/>
  <c r="AD225" i="1" s="1"/>
  <c r="AC273" i="1"/>
  <c r="AC124" i="1"/>
  <c r="AC90" i="1"/>
  <c r="AB263" i="1"/>
  <c r="AB265" i="1"/>
  <c r="AD265" i="1" s="1"/>
  <c r="AB233" i="1"/>
  <c r="AB319" i="1"/>
  <c r="AC285" i="1"/>
  <c r="AC252" i="1"/>
  <c r="AD252" i="1" s="1"/>
  <c r="AC87" i="1"/>
  <c r="AC48" i="1"/>
  <c r="AC41" i="1"/>
  <c r="AB43" i="1"/>
  <c r="AB86" i="1"/>
  <c r="AB302" i="1"/>
  <c r="AC254" i="1"/>
  <c r="AB148" i="1"/>
  <c r="AC175" i="1"/>
  <c r="AB67" i="1"/>
  <c r="AD67" i="1" s="1"/>
  <c r="AB220" i="1"/>
  <c r="AC224" i="1"/>
  <c r="AB189" i="1"/>
  <c r="AC233" i="1"/>
  <c r="AB310" i="1"/>
  <c r="AD310" i="1" s="1"/>
  <c r="AC281" i="1"/>
  <c r="AC138" i="1"/>
  <c r="AB299" i="1"/>
  <c r="AB301" i="1"/>
  <c r="AB275" i="1"/>
  <c r="AB214" i="1"/>
  <c r="AB165" i="1"/>
  <c r="AB66" i="1"/>
  <c r="AD66" i="1" s="1"/>
  <c r="AE506" i="1"/>
  <c r="AG506" i="1" s="1"/>
  <c r="AB29" i="1"/>
  <c r="AE473" i="1"/>
  <c r="AG473" i="1" s="1"/>
  <c r="AE543" i="1"/>
  <c r="AG543" i="1" s="1"/>
  <c r="AE380" i="1"/>
  <c r="AF380" i="1" s="1"/>
  <c r="AC33" i="1"/>
  <c r="AE433" i="1"/>
  <c r="AG433" i="1" s="1"/>
  <c r="AB45" i="1"/>
  <c r="AE650" i="1"/>
  <c r="AG650" i="1" s="1"/>
  <c r="AE665" i="1"/>
  <c r="AF665" i="1" s="1"/>
  <c r="AC45" i="1"/>
  <c r="AB174" i="1"/>
  <c r="AK232" i="1"/>
  <c r="AL232" i="1"/>
  <c r="AK168" i="1"/>
  <c r="AL168" i="1"/>
  <c r="AK52" i="1"/>
  <c r="AL52" i="1"/>
  <c r="AK179" i="1"/>
  <c r="AL179" i="1"/>
  <c r="AK146" i="1"/>
  <c r="AL146" i="1"/>
  <c r="AK149" i="1"/>
  <c r="AL149" i="1"/>
  <c r="AK288" i="1"/>
  <c r="AL288" i="1"/>
  <c r="AK155" i="1"/>
  <c r="AL155" i="1"/>
  <c r="AK159" i="1"/>
  <c r="AL159" i="1"/>
  <c r="AK230" i="1"/>
  <c r="AL230" i="1"/>
  <c r="AK89" i="1"/>
  <c r="AL89" i="1"/>
  <c r="AK77" i="1"/>
  <c r="AL77" i="1"/>
  <c r="AK171" i="1"/>
  <c r="AL171" i="1"/>
  <c r="AK266" i="1"/>
  <c r="AL266" i="1"/>
  <c r="AL281" i="1"/>
  <c r="AK281" i="1"/>
  <c r="AL336" i="1"/>
  <c r="AK336" i="1"/>
  <c r="AL267" i="1"/>
  <c r="AK267" i="1"/>
  <c r="AK286" i="1"/>
  <c r="AL286" i="1"/>
  <c r="AK205" i="1"/>
  <c r="AL205" i="1"/>
  <c r="AL342" i="1"/>
  <c r="AK342" i="1"/>
  <c r="AK256" i="1"/>
  <c r="AL256" i="1"/>
  <c r="AK180" i="1"/>
  <c r="AL180" i="1"/>
  <c r="AK64" i="1"/>
  <c r="AL64" i="1"/>
  <c r="AK69" i="1"/>
  <c r="AL69" i="1"/>
  <c r="AK178" i="1"/>
  <c r="AL178" i="1"/>
  <c r="AK113" i="1"/>
  <c r="AL113" i="1"/>
  <c r="AK284" i="1"/>
  <c r="AL284" i="1"/>
  <c r="AK75" i="1"/>
  <c r="AL75" i="1"/>
  <c r="AK87" i="1"/>
  <c r="AL87" i="1"/>
  <c r="AK214" i="1"/>
  <c r="AL214" i="1"/>
  <c r="AK73" i="1"/>
  <c r="AL73" i="1"/>
  <c r="AK160" i="1"/>
  <c r="AL160" i="1"/>
  <c r="AK103" i="1"/>
  <c r="AL103" i="1"/>
  <c r="AK186" i="1"/>
  <c r="AL186" i="1"/>
  <c r="AL249" i="1"/>
  <c r="AK249" i="1"/>
  <c r="AL259" i="1"/>
  <c r="AK259" i="1"/>
  <c r="AK270" i="1"/>
  <c r="AL270" i="1"/>
  <c r="AK240" i="1"/>
  <c r="AL240" i="1"/>
  <c r="AK176" i="1"/>
  <c r="AL176" i="1"/>
  <c r="AK60" i="1"/>
  <c r="AL60" i="1"/>
  <c r="AL327" i="1"/>
  <c r="AK327" i="1"/>
  <c r="AK162" i="1"/>
  <c r="AL162" i="1"/>
  <c r="AK165" i="1"/>
  <c r="AL165" i="1"/>
  <c r="AK296" i="1"/>
  <c r="AL296" i="1"/>
  <c r="AK203" i="1"/>
  <c r="AL203" i="1"/>
  <c r="AK207" i="1"/>
  <c r="AL207" i="1"/>
  <c r="AK262" i="1"/>
  <c r="AL262" i="1"/>
  <c r="AK189" i="1"/>
  <c r="AL189" i="1"/>
  <c r="AL340" i="1"/>
  <c r="AK340" i="1"/>
  <c r="AK139" i="1"/>
  <c r="AL139" i="1"/>
  <c r="AK234" i="1"/>
  <c r="AL234" i="1"/>
  <c r="AK58" i="1"/>
  <c r="AL58" i="1"/>
  <c r="AK252" i="1"/>
  <c r="AL252" i="1"/>
  <c r="AL251" i="1"/>
  <c r="AK251" i="1"/>
  <c r="AK254" i="1"/>
  <c r="AL254" i="1"/>
  <c r="AK137" i="1"/>
  <c r="AL137" i="1"/>
  <c r="AK236" i="1"/>
  <c r="AL236" i="1"/>
  <c r="AK172" i="1"/>
  <c r="AL172" i="1"/>
  <c r="AK56" i="1"/>
  <c r="AL56" i="1"/>
  <c r="AL215" i="1"/>
  <c r="AK215" i="1"/>
  <c r="AK122" i="1"/>
  <c r="AL122" i="1"/>
  <c r="AK154" i="1"/>
  <c r="AL154" i="1"/>
  <c r="AK292" i="1"/>
  <c r="AL292" i="1"/>
  <c r="AK175" i="1"/>
  <c r="AL175" i="1"/>
  <c r="AK167" i="1"/>
  <c r="AL167" i="1"/>
  <c r="AK182" i="1"/>
  <c r="AL182" i="1"/>
  <c r="AK337" i="1"/>
  <c r="AL337" i="1"/>
  <c r="AK144" i="1"/>
  <c r="AL144" i="1"/>
  <c r="AK67" i="1"/>
  <c r="AL67" i="1"/>
  <c r="AK126" i="1"/>
  <c r="AL126" i="1"/>
  <c r="AK201" i="1"/>
  <c r="AL201" i="1"/>
  <c r="AL299" i="1"/>
  <c r="AK299" i="1"/>
  <c r="AK339" i="1"/>
  <c r="AL339" i="1"/>
  <c r="AK341" i="1"/>
  <c r="AL341" i="1"/>
  <c r="AK49" i="1"/>
  <c r="AL49" i="1"/>
  <c r="AE687" i="1"/>
  <c r="AF687" i="1" s="1"/>
  <c r="AE686" i="1"/>
  <c r="AG686" i="1" s="1"/>
  <c r="AE430" i="1"/>
  <c r="AG430" i="1" s="1"/>
  <c r="AE703" i="1"/>
  <c r="AG703" i="1" s="1"/>
  <c r="AE408" i="1"/>
  <c r="AG408" i="1" s="1"/>
  <c r="AE412" i="1"/>
  <c r="AG412" i="1" s="1"/>
  <c r="AE505" i="1"/>
  <c r="AG505" i="1" s="1"/>
  <c r="AE423" i="1"/>
  <c r="AF423" i="1" s="1"/>
  <c r="AE596" i="1"/>
  <c r="AF596" i="1" s="1"/>
  <c r="AE554" i="1"/>
  <c r="AG554" i="1" s="1"/>
  <c r="AE799" i="1"/>
  <c r="AF799" i="1" s="1"/>
  <c r="AE707" i="1"/>
  <c r="AF707" i="1" s="1"/>
  <c r="AE522" i="1"/>
  <c r="AG522" i="1" s="1"/>
  <c r="AE711" i="1"/>
  <c r="AG711" i="1" s="1"/>
  <c r="AE791" i="1"/>
  <c r="AF791" i="1" s="1"/>
  <c r="AE398" i="1"/>
  <c r="AF398" i="1" s="1"/>
  <c r="AE379" i="1"/>
  <c r="AG379" i="1" s="1"/>
  <c r="AE485" i="1"/>
  <c r="AF485" i="1" s="1"/>
  <c r="AE797" i="1"/>
  <c r="AF797" i="1" s="1"/>
  <c r="AE763" i="1"/>
  <c r="AF763" i="1" s="1"/>
  <c r="AE647" i="1"/>
  <c r="AG647" i="1" s="1"/>
  <c r="AE470" i="1"/>
  <c r="AE465" i="1"/>
  <c r="AF465" i="1" s="1"/>
  <c r="AF751" i="1"/>
  <c r="AE471" i="1"/>
  <c r="AE426" i="1"/>
  <c r="AG426" i="1" s="1"/>
  <c r="AE540" i="1"/>
  <c r="AF540" i="1" s="1"/>
  <c r="AE567" i="1"/>
  <c r="AF567" i="1" s="1"/>
  <c r="AE537" i="1"/>
  <c r="AF537" i="1" s="1"/>
  <c r="AE715" i="1"/>
  <c r="AG715" i="1" s="1"/>
  <c r="AE410" i="1"/>
  <c r="AF410" i="1" s="1"/>
  <c r="AE659" i="1"/>
  <c r="AF659" i="1" s="1"/>
  <c r="AE682" i="1"/>
  <c r="AF682" i="1" s="1"/>
  <c r="AE602" i="1"/>
  <c r="AG602" i="1" s="1"/>
  <c r="AE577" i="1"/>
  <c r="AF577" i="1" s="1"/>
  <c r="AE468" i="1"/>
  <c r="AE490" i="1"/>
  <c r="AG490" i="1" s="1"/>
  <c r="AE439" i="1"/>
  <c r="AG439" i="1" s="1"/>
  <c r="AE467" i="1"/>
  <c r="AF467" i="1" s="1"/>
  <c r="AE478" i="1"/>
  <c r="AF478" i="1" s="1"/>
  <c r="AE449" i="1"/>
  <c r="AG449" i="1" s="1"/>
  <c r="AE469" i="1"/>
  <c r="AG410" i="1"/>
  <c r="AF433" i="1"/>
  <c r="AG732" i="1"/>
  <c r="AF732" i="1"/>
  <c r="AE571" i="1"/>
  <c r="AG445" i="1"/>
  <c r="AE368" i="1"/>
  <c r="AG739" i="1"/>
  <c r="AF739" i="1"/>
  <c r="AE719" i="1"/>
  <c r="AE392" i="1"/>
  <c r="AE536" i="1"/>
  <c r="AE375" i="1"/>
  <c r="AE415" i="1"/>
  <c r="AE362" i="1"/>
  <c r="AE598" i="1"/>
  <c r="AE600" i="1"/>
  <c r="AE701" i="1"/>
  <c r="AE663" i="1"/>
  <c r="AE678" i="1"/>
  <c r="AE640" i="1"/>
  <c r="AE438" i="1"/>
  <c r="AE513" i="1"/>
  <c r="AE402" i="1"/>
  <c r="AE496" i="1"/>
  <c r="AE770" i="1"/>
  <c r="AG748" i="1"/>
  <c r="AF748" i="1"/>
  <c r="AE624" i="1"/>
  <c r="AE766" i="1"/>
  <c r="AE353" i="1"/>
  <c r="AE604" i="1"/>
  <c r="AE691" i="1"/>
  <c r="AE510" i="1"/>
  <c r="AE606" i="1"/>
  <c r="AE444" i="1"/>
  <c r="AE526" i="1"/>
  <c r="AE463" i="1"/>
  <c r="AE705" i="1"/>
  <c r="AE597" i="1"/>
  <c r="AE699" i="1"/>
  <c r="AE628" i="1"/>
  <c r="AE789" i="1"/>
  <c r="AE762" i="1"/>
  <c r="AE720" i="1"/>
  <c r="AE428" i="1"/>
  <c r="AE405" i="1"/>
  <c r="AE702" i="1"/>
  <c r="AE458" i="1"/>
  <c r="AE489" i="1"/>
  <c r="AE756" i="1"/>
  <c r="AE480" i="1"/>
  <c r="AE612" i="1"/>
  <c r="AE544" i="1"/>
  <c r="AE355" i="1"/>
  <c r="AE592" i="1"/>
  <c r="AE737" i="1"/>
  <c r="AE639" i="1"/>
  <c r="AE599" i="1"/>
  <c r="AE400" i="1"/>
  <c r="AE779" i="1"/>
  <c r="AE768" i="1"/>
  <c r="AE397" i="1"/>
  <c r="AG618" i="1"/>
  <c r="AE607" i="1"/>
  <c r="AE672" i="1"/>
  <c r="AE631" i="1"/>
  <c r="AE712" i="1"/>
  <c r="AE356" i="1"/>
  <c r="AE581" i="1"/>
  <c r="AE654" i="1"/>
  <c r="AE406" i="1"/>
  <c r="AE557" i="1"/>
  <c r="AE757" i="1"/>
  <c r="AE461" i="1"/>
  <c r="AE714" i="1"/>
  <c r="AE531" i="1"/>
  <c r="AE366" i="1"/>
  <c r="AE545" i="1"/>
  <c r="AE582" i="1"/>
  <c r="AE476" i="1"/>
  <c r="AE515" i="1"/>
  <c r="AE784" i="1"/>
  <c r="AE396" i="1"/>
  <c r="AE501" i="1"/>
  <c r="AE643" i="1"/>
  <c r="AE552" i="1"/>
  <c r="AE646" i="1"/>
  <c r="AE539" i="1"/>
  <c r="AE717" i="1"/>
  <c r="AE529" i="1"/>
  <c r="AE381" i="1"/>
  <c r="AE610" i="1"/>
  <c r="AE645" i="1"/>
  <c r="AE556" i="1"/>
  <c r="AE572" i="1"/>
  <c r="AE642" i="1"/>
  <c r="AE638" i="1"/>
  <c r="AE548" i="1"/>
  <c r="AE666" i="1"/>
  <c r="AE516" i="1"/>
  <c r="AE652" i="1"/>
  <c r="AE753" i="1"/>
  <c r="AE630" i="1"/>
  <c r="AE427" i="1"/>
  <c r="AE589" i="1"/>
  <c r="AE393" i="1"/>
  <c r="AE493" i="1"/>
  <c r="AE542" i="1"/>
  <c r="AE538" i="1"/>
  <c r="AE411" i="1"/>
  <c r="AE524" i="1"/>
  <c r="AE570" i="1"/>
  <c r="AE684" i="1"/>
  <c r="AE372" i="1"/>
  <c r="AE681" i="1"/>
  <c r="AE409" i="1"/>
  <c r="AE584" i="1"/>
  <c r="AE679" i="1"/>
  <c r="AE419" i="1"/>
  <c r="AE399" i="1"/>
  <c r="AE488" i="1"/>
  <c r="AE386" i="1"/>
  <c r="AE569" i="1"/>
  <c r="AE722" i="1"/>
  <c r="AE726" i="1"/>
  <c r="AE509" i="1"/>
  <c r="AE655" i="1"/>
  <c r="AE668" i="1"/>
  <c r="AE357" i="1"/>
  <c r="AE374" i="1"/>
  <c r="AG747" i="1"/>
  <c r="AF747" i="1"/>
  <c r="AE401" i="1"/>
  <c r="AE360" i="1"/>
  <c r="AE523" i="1"/>
  <c r="AE634" i="1"/>
  <c r="AE688" i="1"/>
  <c r="AE778" i="1"/>
  <c r="AE464" i="1"/>
  <c r="AE403" i="1"/>
  <c r="AG750" i="1"/>
  <c r="AF750" i="1"/>
  <c r="AE641" i="1"/>
  <c r="AE648" i="1"/>
  <c r="AE729" i="1"/>
  <c r="AG616" i="1"/>
  <c r="AF616" i="1"/>
  <c r="AE767" i="1"/>
  <c r="AE354" i="1"/>
  <c r="AE387" i="1"/>
  <c r="AE586" i="1"/>
  <c r="AE721" i="1"/>
  <c r="AE390" i="1"/>
  <c r="AE637" i="1"/>
  <c r="AE622" i="1"/>
  <c r="AE487" i="1"/>
  <c r="AF774" i="1"/>
  <c r="AG617" i="1"/>
  <c r="AF617" i="1"/>
  <c r="AE593" i="1"/>
  <c r="AE456" i="1"/>
  <c r="AE503" i="1"/>
  <c r="AE376" i="1"/>
  <c r="AE453" i="1"/>
  <c r="AE486" i="1"/>
  <c r="AE728" i="1"/>
  <c r="AE499" i="1"/>
  <c r="AE512" i="1"/>
  <c r="AE661" i="1"/>
  <c r="AE525" i="1"/>
  <c r="AE579" i="1"/>
  <c r="AE482" i="1"/>
  <c r="AE565" i="1"/>
  <c r="AE738" i="1"/>
  <c r="AE669" i="1"/>
  <c r="AE765" i="1"/>
  <c r="AF776" i="1"/>
  <c r="AG614" i="1"/>
  <c r="AF614" i="1"/>
  <c r="AE365" i="1"/>
  <c r="AE534" i="1"/>
  <c r="AE532" i="1"/>
  <c r="AE371" i="1"/>
  <c r="AE723" i="1"/>
  <c r="AE562" i="1"/>
  <c r="AE658" i="1"/>
  <c r="AE583" i="1"/>
  <c r="AE385" i="1"/>
  <c r="AE675" i="1"/>
  <c r="AE535" i="1"/>
  <c r="AE629" i="1"/>
  <c r="AE564" i="1"/>
  <c r="AE724" i="1"/>
  <c r="AE547" i="1"/>
  <c r="AE551" i="1"/>
  <c r="AE671" i="1"/>
  <c r="AE558" i="1"/>
  <c r="AE700" i="1"/>
  <c r="AE573" i="1"/>
  <c r="AE378" i="1"/>
  <c r="AE725" i="1"/>
  <c r="AE727" i="1"/>
  <c r="AE704" i="1"/>
  <c r="AE550" i="1"/>
  <c r="AE370" i="1"/>
  <c r="AE508" i="1"/>
  <c r="AE477" i="1"/>
  <c r="AE546" i="1"/>
  <c r="AE382" i="1"/>
  <c r="AE435" i="1"/>
  <c r="AE432" i="1"/>
  <c r="AE491" i="1"/>
  <c r="AE651" i="1"/>
  <c r="AE667" i="1"/>
  <c r="AE689" i="1"/>
  <c r="AE443" i="1"/>
  <c r="AE716" i="1"/>
  <c r="AE431" i="1"/>
  <c r="AE448" i="1"/>
  <c r="AE479" i="1"/>
  <c r="AE450" i="1"/>
  <c r="AE733" i="1"/>
  <c r="AE660" i="1"/>
  <c r="AE434" i="1"/>
  <c r="AE454" i="1"/>
  <c r="AE785" i="1"/>
  <c r="AE495" i="1"/>
  <c r="AE627" i="1"/>
  <c r="AE698" i="1"/>
  <c r="AE781" i="1"/>
  <c r="AE407" i="1"/>
  <c r="AE429" i="1"/>
  <c r="AE389" i="1"/>
  <c r="AE759" i="1"/>
  <c r="AE502" i="1"/>
  <c r="AE388" i="1"/>
  <c r="AE594" i="1"/>
  <c r="AE447" i="1"/>
  <c r="AE422" i="1"/>
  <c r="AE437" i="1"/>
  <c r="AE677" i="1"/>
  <c r="AE633" i="1"/>
  <c r="AE623" i="1"/>
  <c r="AE421" i="1"/>
  <c r="AE590" i="1"/>
  <c r="AE755" i="1"/>
  <c r="AE706" i="1"/>
  <c r="AE792" i="1"/>
  <c r="AE414" i="1"/>
  <c r="AE735" i="1"/>
  <c r="AE782" i="1"/>
  <c r="AE418" i="1"/>
  <c r="AG619" i="1"/>
  <c r="AF619" i="1"/>
  <c r="AE710" i="1"/>
  <c r="AE440" i="1"/>
  <c r="AE361" i="1"/>
  <c r="AE786" i="1"/>
  <c r="AE788" i="1"/>
  <c r="AE731" i="1"/>
  <c r="AE528" i="1"/>
  <c r="AE772" i="1"/>
  <c r="AE608" i="1"/>
  <c r="AE730" i="1"/>
  <c r="AE752" i="1"/>
  <c r="AE451" i="1"/>
  <c r="AE664" i="1"/>
  <c r="AE754" i="1"/>
  <c r="AE369" i="1"/>
  <c r="AE653" i="1"/>
  <c r="AE391" i="1"/>
  <c r="AE420" i="1"/>
  <c r="AE697" i="1"/>
  <c r="AE635" i="1"/>
  <c r="AG615" i="1"/>
  <c r="AF615" i="1"/>
  <c r="AE517" i="1"/>
  <c r="AG741" i="1"/>
  <c r="AF741" i="1"/>
  <c r="AE575" i="1"/>
  <c r="AE363" i="1"/>
  <c r="AE373" i="1"/>
  <c r="AE683" i="1"/>
  <c r="AE511" i="1"/>
  <c r="AE460" i="1"/>
  <c r="AE718" i="1"/>
  <c r="AE483" i="1"/>
  <c r="AE676" i="1"/>
  <c r="AE498" i="1"/>
  <c r="AE358" i="1"/>
  <c r="AE555" i="1"/>
  <c r="AE761" i="1"/>
  <c r="AE632" i="1"/>
  <c r="AE695" i="1"/>
  <c r="AE472" i="1"/>
  <c r="AE662" i="1"/>
  <c r="AE794" i="1"/>
  <c r="AE609" i="1"/>
  <c r="AE559" i="1"/>
  <c r="AE783" i="1"/>
  <c r="AE580" i="1"/>
  <c r="AE494" i="1"/>
  <c r="AE709" i="1"/>
  <c r="AE561" i="1"/>
  <c r="AE566" i="1"/>
  <c r="AE692" i="1"/>
  <c r="AE685" i="1"/>
  <c r="AE519" i="1"/>
  <c r="AE696" i="1"/>
  <c r="AE553" i="1"/>
  <c r="AE690" i="1"/>
  <c r="AE560" i="1"/>
  <c r="AE413" i="1"/>
  <c r="AE425" i="1"/>
  <c r="AE680" i="1"/>
  <c r="AG707" i="1"/>
  <c r="AE796" i="1"/>
  <c r="AE404" i="1"/>
  <c r="AG485" i="1"/>
  <c r="AE395" i="1"/>
  <c r="AE798" i="1"/>
  <c r="AE771" i="1"/>
  <c r="AE587" i="1"/>
  <c r="AE475" i="1"/>
  <c r="AE484" i="1"/>
  <c r="AE601" i="1"/>
  <c r="AE442" i="1"/>
  <c r="AE760" i="1"/>
  <c r="AE588" i="1"/>
  <c r="AE462" i="1"/>
  <c r="AG746" i="1"/>
  <c r="AF746" i="1"/>
  <c r="AG744" i="1"/>
  <c r="AF744" i="1"/>
  <c r="AE693" i="1"/>
  <c r="AE800" i="1"/>
  <c r="AE436" i="1"/>
  <c r="AE605" i="1"/>
  <c r="AE394" i="1"/>
  <c r="AE441" i="1"/>
  <c r="AE446" i="1"/>
  <c r="AE657" i="1"/>
  <c r="AE626" i="1"/>
  <c r="AE649" i="1"/>
  <c r="AE459" i="1"/>
  <c r="AE507" i="1"/>
  <c r="AE595" i="1"/>
  <c r="AE359" i="1"/>
  <c r="AE758" i="1"/>
  <c r="AE790" i="1"/>
  <c r="AE384" i="1"/>
  <c r="AE611" i="1"/>
  <c r="AE636" i="1"/>
  <c r="AE530" i="1"/>
  <c r="AE424" i="1"/>
  <c r="AE708" i="1"/>
  <c r="AE457" i="1"/>
  <c r="AG620" i="1"/>
  <c r="AF620" i="1"/>
  <c r="AE764" i="1"/>
  <c r="AE518" i="1"/>
  <c r="AF775" i="1"/>
  <c r="AE603" i="1"/>
  <c r="AE521" i="1"/>
  <c r="AE777" i="1"/>
  <c r="AE452" i="1"/>
  <c r="AG743" i="1"/>
  <c r="AF743" i="1"/>
  <c r="AE780" i="1"/>
  <c r="AE500" i="1"/>
  <c r="AE514" i="1"/>
  <c r="AE481" i="1"/>
  <c r="AE694" i="1"/>
  <c r="AE416" i="1"/>
  <c r="AE625" i="1"/>
  <c r="AE417" i="1"/>
  <c r="AE364" i="1"/>
  <c r="AE673" i="1"/>
  <c r="AE549" i="1"/>
  <c r="AE455" i="1"/>
  <c r="AE533" i="1"/>
  <c r="AE621" i="1"/>
  <c r="AE734" i="1"/>
  <c r="AE591" i="1"/>
  <c r="AE504" i="1"/>
  <c r="AE578" i="1"/>
  <c r="AG742" i="1"/>
  <c r="AF742" i="1"/>
  <c r="AE383" i="1"/>
  <c r="AG740" i="1"/>
  <c r="AF740" i="1"/>
  <c r="AE367" i="1"/>
  <c r="AE474" i="1"/>
  <c r="AE568" i="1"/>
  <c r="AE527" i="1"/>
  <c r="AE574" i="1"/>
  <c r="AE736" i="1"/>
  <c r="AE787" i="1"/>
  <c r="AE497" i="1"/>
  <c r="AE769" i="1"/>
  <c r="AE795" i="1"/>
  <c r="AG749" i="1"/>
  <c r="AF749" i="1"/>
  <c r="AE576" i="1"/>
  <c r="AE541" i="1"/>
  <c r="AE674" i="1"/>
  <c r="AE492" i="1"/>
  <c r="AE377" i="1"/>
  <c r="AE585" i="1"/>
  <c r="AE656" i="1"/>
  <c r="AE644" i="1"/>
  <c r="AE793" i="1"/>
  <c r="AF745" i="1"/>
  <c r="AG745" i="1"/>
  <c r="AE520" i="1"/>
  <c r="AE563" i="1"/>
  <c r="AE713" i="1"/>
  <c r="AE670" i="1"/>
  <c r="AE466" i="1"/>
  <c r="AD247" i="1"/>
  <c r="AD189" i="1"/>
  <c r="AD261" i="1"/>
  <c r="Q9" i="1"/>
  <c r="Q3" i="1"/>
  <c r="Q8" i="1"/>
  <c r="AD178" i="1"/>
  <c r="AD289" i="1"/>
  <c r="AD159" i="1"/>
  <c r="AD38" i="1"/>
  <c r="AD139" i="1"/>
  <c r="AD35" i="1"/>
  <c r="AD64" i="1"/>
  <c r="AD315" i="1"/>
  <c r="AD40" i="1"/>
  <c r="AD44" i="1"/>
  <c r="AD332" i="1"/>
  <c r="M12" i="1"/>
  <c r="N11" i="1"/>
  <c r="AD182" i="1"/>
  <c r="AD193" i="1"/>
  <c r="AD330" i="1"/>
  <c r="Q6" i="1"/>
  <c r="AD230" i="1"/>
  <c r="AD233" i="1"/>
  <c r="Q10" i="1"/>
  <c r="Q4" i="1"/>
  <c r="AD27" i="1"/>
  <c r="AD130" i="1"/>
  <c r="AD232" i="1"/>
  <c r="AD237" i="1"/>
  <c r="AD248" i="1"/>
  <c r="AD97" i="1"/>
  <c r="Q5" i="1"/>
  <c r="AD131" i="1"/>
  <c r="AD118" i="1"/>
  <c r="AD163" i="1"/>
  <c r="AD115" i="1"/>
  <c r="AD251" i="1"/>
  <c r="AD127" i="1"/>
  <c r="AD194" i="1"/>
  <c r="AD199" i="1"/>
  <c r="AD95" i="1"/>
  <c r="AD319" i="1"/>
  <c r="AD141" i="1"/>
  <c r="AD294" i="1"/>
  <c r="AD308" i="1"/>
  <c r="AD42" i="1"/>
  <c r="AD185" i="1"/>
  <c r="AD207" i="1" l="1"/>
  <c r="AD91" i="1"/>
  <c r="AD290" i="1"/>
  <c r="AD167" i="1"/>
  <c r="AD323" i="1"/>
  <c r="AD175" i="1"/>
  <c r="AD180" i="1"/>
  <c r="AD88" i="1"/>
  <c r="AD197" i="1"/>
  <c r="AD31" i="1"/>
  <c r="AD174" i="1"/>
  <c r="AD41" i="1"/>
  <c r="AD264" i="1"/>
  <c r="AD293" i="1"/>
  <c r="AF650" i="1"/>
  <c r="AD169" i="1"/>
  <c r="AF505" i="1"/>
  <c r="AD154" i="1"/>
  <c r="AD81" i="1"/>
  <c r="AD30" i="1"/>
  <c r="AD208" i="1"/>
  <c r="AD272" i="1"/>
  <c r="AD176" i="1"/>
  <c r="AD47" i="1"/>
  <c r="AD291" i="1"/>
  <c r="AD158" i="1"/>
  <c r="AD203" i="1"/>
  <c r="AD305" i="1"/>
  <c r="AD32" i="1"/>
  <c r="AD223" i="1"/>
  <c r="AD301" i="1"/>
  <c r="AD333" i="1"/>
  <c r="AE352" i="1" s="1"/>
  <c r="AD313" i="1"/>
  <c r="AD303" i="1"/>
  <c r="AD36" i="1"/>
  <c r="AF554" i="1"/>
  <c r="AD156" i="1"/>
  <c r="AD161" i="1"/>
  <c r="AF613" i="1"/>
  <c r="AD270" i="1"/>
  <c r="AG596" i="1"/>
  <c r="AF408" i="1"/>
  <c r="AF473" i="1"/>
  <c r="AD147" i="1"/>
  <c r="AD314" i="1"/>
  <c r="AD287" i="1"/>
  <c r="AD266" i="1"/>
  <c r="AD300" i="1"/>
  <c r="AD113" i="1"/>
  <c r="AD46" i="1"/>
  <c r="AD96" i="1"/>
  <c r="AD218" i="1"/>
  <c r="AD329" i="1"/>
  <c r="AD50" i="1"/>
  <c r="AD135" i="1"/>
  <c r="AF715" i="1"/>
  <c r="AD152" i="1"/>
  <c r="AD200" i="1"/>
  <c r="AD106" i="1"/>
  <c r="AD231" i="1"/>
  <c r="AD317" i="1"/>
  <c r="AD288" i="1"/>
  <c r="AD269" i="1"/>
  <c r="AD170" i="1"/>
  <c r="AD244" i="1"/>
  <c r="AD76" i="1"/>
  <c r="AD263" i="1"/>
  <c r="AD55" i="1"/>
  <c r="AD292" i="1"/>
  <c r="AD29" i="1"/>
  <c r="AD37" i="1"/>
  <c r="AF773" i="1"/>
  <c r="AG380" i="1"/>
  <c r="AD179" i="1"/>
  <c r="AF430" i="1"/>
  <c r="AG467" i="1"/>
  <c r="AF506" i="1"/>
  <c r="AD26" i="1"/>
  <c r="AD271" i="1"/>
  <c r="AD144" i="1"/>
  <c r="AG540" i="1"/>
  <c r="AG465" i="1"/>
  <c r="AG797" i="1"/>
  <c r="AG577" i="1"/>
  <c r="AG799" i="1"/>
  <c r="AG791" i="1"/>
  <c r="AG687" i="1"/>
  <c r="AF379" i="1"/>
  <c r="AF522" i="1"/>
  <c r="AG398" i="1"/>
  <c r="AG665" i="1"/>
  <c r="AF703" i="1"/>
  <c r="AD205" i="1"/>
  <c r="AG423" i="1"/>
  <c r="AG478" i="1"/>
  <c r="AG537" i="1"/>
  <c r="AG763" i="1"/>
  <c r="AG659" i="1"/>
  <c r="AG567" i="1"/>
  <c r="AD87" i="1"/>
  <c r="AD268" i="1"/>
  <c r="AD107" i="1"/>
  <c r="AD224" i="1"/>
  <c r="AD137" i="1"/>
  <c r="AF711" i="1"/>
  <c r="AF412" i="1"/>
  <c r="AF439" i="1"/>
  <c r="AF543" i="1"/>
  <c r="AF426" i="1"/>
  <c r="AF686" i="1"/>
  <c r="AF602" i="1"/>
  <c r="AF647" i="1"/>
  <c r="AF449" i="1"/>
  <c r="AF490" i="1"/>
  <c r="AG682" i="1"/>
  <c r="AG471" i="1"/>
  <c r="AF471" i="1"/>
  <c r="AG468" i="1"/>
  <c r="AF468" i="1"/>
  <c r="AF469" i="1"/>
  <c r="AG469" i="1"/>
  <c r="AG470" i="1"/>
  <c r="AF470" i="1"/>
  <c r="AD146" i="1"/>
  <c r="AG713" i="1"/>
  <c r="AF713" i="1"/>
  <c r="AG585" i="1"/>
  <c r="AF585" i="1"/>
  <c r="AG541" i="1"/>
  <c r="AF541" i="1"/>
  <c r="AG795" i="1"/>
  <c r="AF795" i="1"/>
  <c r="AG736" i="1"/>
  <c r="AF736" i="1"/>
  <c r="AG474" i="1"/>
  <c r="AF474" i="1"/>
  <c r="AG383" i="1"/>
  <c r="AF383" i="1"/>
  <c r="AG504" i="1"/>
  <c r="AF504" i="1"/>
  <c r="AG533" i="1"/>
  <c r="AF533" i="1"/>
  <c r="AG364" i="1"/>
  <c r="AF364" i="1"/>
  <c r="AG694" i="1"/>
  <c r="AF694" i="1"/>
  <c r="AG780" i="1"/>
  <c r="AF780" i="1"/>
  <c r="AF777" i="1"/>
  <c r="AG777" i="1"/>
  <c r="AG530" i="1"/>
  <c r="AF530" i="1"/>
  <c r="AG790" i="1"/>
  <c r="AF790" i="1"/>
  <c r="AG507" i="1"/>
  <c r="AF507" i="1"/>
  <c r="AG657" i="1"/>
  <c r="AF657" i="1"/>
  <c r="AG605" i="1"/>
  <c r="AF605" i="1"/>
  <c r="AG462" i="1"/>
  <c r="AF462" i="1"/>
  <c r="AG601" i="1"/>
  <c r="AF601" i="1"/>
  <c r="AG771" i="1"/>
  <c r="AF771" i="1"/>
  <c r="AG796" i="1"/>
  <c r="AF796" i="1"/>
  <c r="AG425" i="1"/>
  <c r="AF425" i="1"/>
  <c r="AG560" i="1"/>
  <c r="AF560" i="1"/>
  <c r="AG519" i="1"/>
  <c r="AF519" i="1"/>
  <c r="AG561" i="1"/>
  <c r="AF561" i="1"/>
  <c r="AG783" i="1"/>
  <c r="AF783" i="1"/>
  <c r="AG662" i="1"/>
  <c r="AF662" i="1"/>
  <c r="AG761" i="1"/>
  <c r="AF761" i="1"/>
  <c r="AG676" i="1"/>
  <c r="AF676" i="1"/>
  <c r="AG511" i="1"/>
  <c r="AF511" i="1"/>
  <c r="AG575" i="1"/>
  <c r="AF575" i="1"/>
  <c r="AG420" i="1"/>
  <c r="AF420" i="1"/>
  <c r="AG754" i="1"/>
  <c r="AF754" i="1"/>
  <c r="AG730" i="1"/>
  <c r="AF730" i="1"/>
  <c r="AG731" i="1"/>
  <c r="AF731" i="1"/>
  <c r="AG440" i="1"/>
  <c r="AF440" i="1"/>
  <c r="AG418" i="1"/>
  <c r="AF418" i="1"/>
  <c r="AG792" i="1"/>
  <c r="AF792" i="1"/>
  <c r="AG421" i="1"/>
  <c r="AF421" i="1"/>
  <c r="AG437" i="1"/>
  <c r="AF437" i="1"/>
  <c r="AG388" i="1"/>
  <c r="AF388" i="1"/>
  <c r="AG429" i="1"/>
  <c r="AF429" i="1"/>
  <c r="AG627" i="1"/>
  <c r="AF627" i="1"/>
  <c r="AG434" i="1"/>
  <c r="AF434" i="1"/>
  <c r="AG733" i="1"/>
  <c r="AF733" i="1"/>
  <c r="AG716" i="1"/>
  <c r="AF716" i="1"/>
  <c r="AG651" i="1"/>
  <c r="AF651" i="1"/>
  <c r="AG477" i="1"/>
  <c r="AF477" i="1"/>
  <c r="AG725" i="1"/>
  <c r="AF725" i="1"/>
  <c r="AF558" i="1"/>
  <c r="AG558" i="1"/>
  <c r="AG724" i="1"/>
  <c r="AF724" i="1"/>
  <c r="AG675" i="1"/>
  <c r="AF675" i="1"/>
  <c r="AG562" i="1"/>
  <c r="AF562" i="1"/>
  <c r="AG534" i="1"/>
  <c r="AF534" i="1"/>
  <c r="AG738" i="1"/>
  <c r="AF738" i="1"/>
  <c r="AG525" i="1"/>
  <c r="AF525" i="1"/>
  <c r="AG728" i="1"/>
  <c r="AF728" i="1"/>
  <c r="AG503" i="1"/>
  <c r="AF503" i="1"/>
  <c r="AG622" i="1"/>
  <c r="AF622" i="1"/>
  <c r="AG586" i="1"/>
  <c r="AF586" i="1"/>
  <c r="AG641" i="1"/>
  <c r="AF641" i="1"/>
  <c r="AG464" i="1"/>
  <c r="AF464" i="1"/>
  <c r="AG523" i="1"/>
  <c r="AF523" i="1"/>
  <c r="AG655" i="1"/>
  <c r="AF655" i="1"/>
  <c r="AG569" i="1"/>
  <c r="AF569" i="1"/>
  <c r="AG419" i="1"/>
  <c r="AF419" i="1"/>
  <c r="AG684" i="1"/>
  <c r="AF684" i="1"/>
  <c r="AG538" i="1"/>
  <c r="AF538" i="1"/>
  <c r="AG493" i="1"/>
  <c r="AF493" i="1"/>
  <c r="AG753" i="1"/>
  <c r="AF753" i="1"/>
  <c r="AG548" i="1"/>
  <c r="AF548" i="1"/>
  <c r="AG556" i="1"/>
  <c r="AF556" i="1"/>
  <c r="AG529" i="1"/>
  <c r="AF529" i="1"/>
  <c r="AG552" i="1"/>
  <c r="AF552" i="1"/>
  <c r="AG784" i="1"/>
  <c r="AF784" i="1"/>
  <c r="AG545" i="1"/>
  <c r="AF545" i="1"/>
  <c r="AG461" i="1"/>
  <c r="AF461" i="1"/>
  <c r="AG654" i="1"/>
  <c r="AF654" i="1"/>
  <c r="AG631" i="1"/>
  <c r="AF631" i="1"/>
  <c r="AG400" i="1"/>
  <c r="AF400" i="1"/>
  <c r="AG592" i="1"/>
  <c r="AF592" i="1"/>
  <c r="AG480" i="1"/>
  <c r="AF480" i="1"/>
  <c r="AF702" i="1"/>
  <c r="AG702" i="1"/>
  <c r="AG762" i="1"/>
  <c r="AF762" i="1"/>
  <c r="AG597" i="1"/>
  <c r="AF597" i="1"/>
  <c r="AG444" i="1"/>
  <c r="AF444" i="1"/>
  <c r="AG604" i="1"/>
  <c r="AF604" i="1"/>
  <c r="AG402" i="1"/>
  <c r="AF402" i="1"/>
  <c r="AG600" i="1"/>
  <c r="AF600" i="1"/>
  <c r="AG375" i="1"/>
  <c r="AF375" i="1"/>
  <c r="AG368" i="1"/>
  <c r="AF368" i="1"/>
  <c r="AE350" i="1"/>
  <c r="AD110" i="1"/>
  <c r="AG563" i="1"/>
  <c r="AF563" i="1"/>
  <c r="AG793" i="1"/>
  <c r="AF793" i="1"/>
  <c r="AG377" i="1"/>
  <c r="AF377" i="1"/>
  <c r="AG576" i="1"/>
  <c r="AF576" i="1"/>
  <c r="AF769" i="1"/>
  <c r="AG769" i="1"/>
  <c r="AF574" i="1"/>
  <c r="AG574" i="1"/>
  <c r="AG367" i="1"/>
  <c r="AF367" i="1"/>
  <c r="AG591" i="1"/>
  <c r="AF591" i="1"/>
  <c r="AG455" i="1"/>
  <c r="AF455" i="1"/>
  <c r="AG417" i="1"/>
  <c r="AF417" i="1"/>
  <c r="AG481" i="1"/>
  <c r="AF481" i="1"/>
  <c r="AG521" i="1"/>
  <c r="AF521" i="1"/>
  <c r="AG518" i="1"/>
  <c r="AF518" i="1"/>
  <c r="AG457" i="1"/>
  <c r="AF457" i="1"/>
  <c r="AG636" i="1"/>
  <c r="AF636" i="1"/>
  <c r="AG758" i="1"/>
  <c r="AF758" i="1"/>
  <c r="AG459" i="1"/>
  <c r="AF459" i="1"/>
  <c r="AG446" i="1"/>
  <c r="AF446" i="1"/>
  <c r="AG436" i="1"/>
  <c r="AF436" i="1"/>
  <c r="AG588" i="1"/>
  <c r="AF588" i="1"/>
  <c r="AG484" i="1"/>
  <c r="AF484" i="1"/>
  <c r="AG798" i="1"/>
  <c r="AF798" i="1"/>
  <c r="AG690" i="1"/>
  <c r="AF690" i="1"/>
  <c r="AG685" i="1"/>
  <c r="AF685" i="1"/>
  <c r="AG709" i="1"/>
  <c r="AF709" i="1"/>
  <c r="AG559" i="1"/>
  <c r="AF559" i="1"/>
  <c r="AG472" i="1"/>
  <c r="AF472" i="1"/>
  <c r="AG555" i="1"/>
  <c r="AF555" i="1"/>
  <c r="AG483" i="1"/>
  <c r="AF483" i="1"/>
  <c r="AG683" i="1"/>
  <c r="AF683" i="1"/>
  <c r="AG391" i="1"/>
  <c r="AF391" i="1"/>
  <c r="AG664" i="1"/>
  <c r="AF664" i="1"/>
  <c r="AG608" i="1"/>
  <c r="AF608" i="1"/>
  <c r="AG788" i="1"/>
  <c r="AF788" i="1"/>
  <c r="AG710" i="1"/>
  <c r="AF710" i="1"/>
  <c r="AG782" i="1"/>
  <c r="AF782" i="1"/>
  <c r="AG706" i="1"/>
  <c r="AF706" i="1"/>
  <c r="AG623" i="1"/>
  <c r="AF623" i="1"/>
  <c r="AG422" i="1"/>
  <c r="AF422" i="1"/>
  <c r="AG502" i="1"/>
  <c r="AF502" i="1"/>
  <c r="AG407" i="1"/>
  <c r="AF407" i="1"/>
  <c r="AG495" i="1"/>
  <c r="AF495" i="1"/>
  <c r="AG660" i="1"/>
  <c r="AF660" i="1"/>
  <c r="AG450" i="1"/>
  <c r="AF450" i="1"/>
  <c r="AG479" i="1"/>
  <c r="AF479" i="1"/>
  <c r="AG443" i="1"/>
  <c r="AF443" i="1"/>
  <c r="AG491" i="1"/>
  <c r="AF491" i="1"/>
  <c r="AF435" i="1"/>
  <c r="AG435" i="1"/>
  <c r="AG508" i="1"/>
  <c r="AF508" i="1"/>
  <c r="AG550" i="1"/>
  <c r="AF550" i="1"/>
  <c r="AG378" i="1"/>
  <c r="AF378" i="1"/>
  <c r="AG671" i="1"/>
  <c r="AF671" i="1"/>
  <c r="AG564" i="1"/>
  <c r="AF564" i="1"/>
  <c r="AG385" i="1"/>
  <c r="AF385" i="1"/>
  <c r="AG723" i="1"/>
  <c r="AF723" i="1"/>
  <c r="AG365" i="1"/>
  <c r="AF365" i="1"/>
  <c r="AG565" i="1"/>
  <c r="AF565" i="1"/>
  <c r="AG661" i="1"/>
  <c r="AF661" i="1"/>
  <c r="AG486" i="1"/>
  <c r="AF486" i="1"/>
  <c r="AG456" i="1"/>
  <c r="AF456" i="1"/>
  <c r="AG637" i="1"/>
  <c r="AF637" i="1"/>
  <c r="AG387" i="1"/>
  <c r="AF387" i="1"/>
  <c r="AG778" i="1"/>
  <c r="AF778" i="1"/>
  <c r="AG360" i="1"/>
  <c r="AF360" i="1"/>
  <c r="AG374" i="1"/>
  <c r="AF374" i="1"/>
  <c r="AG509" i="1"/>
  <c r="AF509" i="1"/>
  <c r="AG386" i="1"/>
  <c r="AF386" i="1"/>
  <c r="AG679" i="1"/>
  <c r="AF679" i="1"/>
  <c r="AG570" i="1"/>
  <c r="AF570" i="1"/>
  <c r="AG411" i="1"/>
  <c r="AF411" i="1"/>
  <c r="AG393" i="1"/>
  <c r="AF393" i="1"/>
  <c r="AG652" i="1"/>
  <c r="AF652" i="1"/>
  <c r="AF638" i="1"/>
  <c r="AG638" i="1"/>
  <c r="AG645" i="1"/>
  <c r="AF645" i="1"/>
  <c r="AG717" i="1"/>
  <c r="AF717" i="1"/>
  <c r="AG643" i="1"/>
  <c r="AF643" i="1"/>
  <c r="AG515" i="1"/>
  <c r="AF515" i="1"/>
  <c r="AG366" i="1"/>
  <c r="AF366" i="1"/>
  <c r="AG757" i="1"/>
  <c r="AF757" i="1"/>
  <c r="AG581" i="1"/>
  <c r="AF581" i="1"/>
  <c r="AG672" i="1"/>
  <c r="AF672" i="1"/>
  <c r="AG397" i="1"/>
  <c r="AF397" i="1"/>
  <c r="AG599" i="1"/>
  <c r="AF599" i="1"/>
  <c r="AG355" i="1"/>
  <c r="AF355" i="1"/>
  <c r="AG756" i="1"/>
  <c r="AF756" i="1"/>
  <c r="AG405" i="1"/>
  <c r="AF405" i="1"/>
  <c r="AG789" i="1"/>
  <c r="AF789" i="1"/>
  <c r="AG705" i="1"/>
  <c r="AF705" i="1"/>
  <c r="AG606" i="1"/>
  <c r="AF606" i="1"/>
  <c r="AG353" i="1"/>
  <c r="AF353" i="1"/>
  <c r="AG513" i="1"/>
  <c r="AF513" i="1"/>
  <c r="AG598" i="1"/>
  <c r="AF598" i="1"/>
  <c r="AG536" i="1"/>
  <c r="AF536" i="1"/>
  <c r="AG352" i="1"/>
  <c r="AF352" i="1"/>
  <c r="AD138" i="1"/>
  <c r="AG466" i="1"/>
  <c r="AF466" i="1"/>
  <c r="AG520" i="1"/>
  <c r="AF520" i="1"/>
  <c r="AG644" i="1"/>
  <c r="AF644" i="1"/>
  <c r="AG492" i="1"/>
  <c r="AF492" i="1"/>
  <c r="AG497" i="1"/>
  <c r="AF497" i="1"/>
  <c r="AG527" i="1"/>
  <c r="AF527" i="1"/>
  <c r="AG734" i="1"/>
  <c r="AF734" i="1"/>
  <c r="AG549" i="1"/>
  <c r="AF549" i="1"/>
  <c r="AG625" i="1"/>
  <c r="AF625" i="1"/>
  <c r="AG514" i="1"/>
  <c r="AF514" i="1"/>
  <c r="AG603" i="1"/>
  <c r="AF603" i="1"/>
  <c r="AG764" i="1"/>
  <c r="AF764" i="1"/>
  <c r="AG708" i="1"/>
  <c r="AF708" i="1"/>
  <c r="AG611" i="1"/>
  <c r="AF611" i="1"/>
  <c r="AG359" i="1"/>
  <c r="AF359" i="1"/>
  <c r="AG649" i="1"/>
  <c r="AF649" i="1"/>
  <c r="AG441" i="1"/>
  <c r="AF441" i="1"/>
  <c r="AG800" i="1"/>
  <c r="AF800" i="1"/>
  <c r="AG760" i="1"/>
  <c r="AF760" i="1"/>
  <c r="AG475" i="1"/>
  <c r="AF475" i="1"/>
  <c r="AG395" i="1"/>
  <c r="AF395" i="1"/>
  <c r="AG553" i="1"/>
  <c r="AF553" i="1"/>
  <c r="AG692" i="1"/>
  <c r="AF692" i="1"/>
  <c r="AG494" i="1"/>
  <c r="AF494" i="1"/>
  <c r="AG609" i="1"/>
  <c r="AF609" i="1"/>
  <c r="AG695" i="1"/>
  <c r="AF695" i="1"/>
  <c r="AG358" i="1"/>
  <c r="AF358" i="1"/>
  <c r="AG718" i="1"/>
  <c r="AF718" i="1"/>
  <c r="AG373" i="1"/>
  <c r="AF373" i="1"/>
  <c r="AG635" i="1"/>
  <c r="AF635" i="1"/>
  <c r="AG653" i="1"/>
  <c r="AF653" i="1"/>
  <c r="AG451" i="1"/>
  <c r="AF451" i="1"/>
  <c r="AG772" i="1"/>
  <c r="AF772" i="1"/>
  <c r="AG786" i="1"/>
  <c r="AF786" i="1"/>
  <c r="AG735" i="1"/>
  <c r="AF735" i="1"/>
  <c r="AG755" i="1"/>
  <c r="AF755" i="1"/>
  <c r="AG633" i="1"/>
  <c r="AF633" i="1"/>
  <c r="AG447" i="1"/>
  <c r="AF447" i="1"/>
  <c r="AG759" i="1"/>
  <c r="AF759" i="1"/>
  <c r="AG781" i="1"/>
  <c r="AF781" i="1"/>
  <c r="AG785" i="1"/>
  <c r="AF785" i="1"/>
  <c r="AG448" i="1"/>
  <c r="AF448" i="1"/>
  <c r="AG689" i="1"/>
  <c r="AF689" i="1"/>
  <c r="AG432" i="1"/>
  <c r="AF432" i="1"/>
  <c r="AG382" i="1"/>
  <c r="AF382" i="1"/>
  <c r="AG370" i="1"/>
  <c r="AF370" i="1"/>
  <c r="AG704" i="1"/>
  <c r="AF704" i="1"/>
  <c r="AG573" i="1"/>
  <c r="AF573" i="1"/>
  <c r="AG551" i="1"/>
  <c r="AF551" i="1"/>
  <c r="AG629" i="1"/>
  <c r="AF629" i="1"/>
  <c r="AG583" i="1"/>
  <c r="AF583" i="1"/>
  <c r="AG371" i="1"/>
  <c r="AF371" i="1"/>
  <c r="AG765" i="1"/>
  <c r="AF765" i="1"/>
  <c r="AG482" i="1"/>
  <c r="AF482" i="1"/>
  <c r="AG512" i="1"/>
  <c r="AF512" i="1"/>
  <c r="AG453" i="1"/>
  <c r="AF453" i="1"/>
  <c r="AG593" i="1"/>
  <c r="AF593" i="1"/>
  <c r="AG390" i="1"/>
  <c r="AF390" i="1"/>
  <c r="AG354" i="1"/>
  <c r="AF354" i="1"/>
  <c r="AG729" i="1"/>
  <c r="AF729" i="1"/>
  <c r="AG688" i="1"/>
  <c r="AF688" i="1"/>
  <c r="AG401" i="1"/>
  <c r="AF401" i="1"/>
  <c r="AG357" i="1"/>
  <c r="AF357" i="1"/>
  <c r="AG726" i="1"/>
  <c r="AF726" i="1"/>
  <c r="AG488" i="1"/>
  <c r="AF488" i="1"/>
  <c r="AG584" i="1"/>
  <c r="AF584" i="1"/>
  <c r="AG681" i="1"/>
  <c r="AF681" i="1"/>
  <c r="AG524" i="1"/>
  <c r="AF524" i="1"/>
  <c r="AG589" i="1"/>
  <c r="AF589" i="1"/>
  <c r="AG516" i="1"/>
  <c r="AF516" i="1"/>
  <c r="AG642" i="1"/>
  <c r="AF642" i="1"/>
  <c r="AG610" i="1"/>
  <c r="AF610" i="1"/>
  <c r="AG539" i="1"/>
  <c r="AF539" i="1"/>
  <c r="AG501" i="1"/>
  <c r="AF501" i="1"/>
  <c r="AG476" i="1"/>
  <c r="AF476" i="1"/>
  <c r="AF531" i="1"/>
  <c r="AG531" i="1"/>
  <c r="AG557" i="1"/>
  <c r="AF557" i="1"/>
  <c r="AG356" i="1"/>
  <c r="AF356" i="1"/>
  <c r="AG607" i="1"/>
  <c r="AF607" i="1"/>
  <c r="AG768" i="1"/>
  <c r="AF768" i="1"/>
  <c r="AG639" i="1"/>
  <c r="AF639" i="1"/>
  <c r="AG544" i="1"/>
  <c r="AF544" i="1"/>
  <c r="AG489" i="1"/>
  <c r="AF489" i="1"/>
  <c r="AG428" i="1"/>
  <c r="AF428" i="1"/>
  <c r="AG628" i="1"/>
  <c r="AF628" i="1"/>
  <c r="AG463" i="1"/>
  <c r="AF463" i="1"/>
  <c r="AG510" i="1"/>
  <c r="AF510" i="1"/>
  <c r="AG766" i="1"/>
  <c r="AF766" i="1"/>
  <c r="AG770" i="1"/>
  <c r="AF770" i="1"/>
  <c r="AG438" i="1"/>
  <c r="AF438" i="1"/>
  <c r="AG663" i="1"/>
  <c r="AF663" i="1"/>
  <c r="AG362" i="1"/>
  <c r="AF362" i="1"/>
  <c r="AG392" i="1"/>
  <c r="AF392" i="1"/>
  <c r="AE349" i="1"/>
  <c r="AD235" i="1"/>
  <c r="AD73" i="1"/>
  <c r="AD286" i="1"/>
  <c r="AD57" i="1"/>
  <c r="AG670" i="1"/>
  <c r="AF670" i="1"/>
  <c r="AG656" i="1"/>
  <c r="AF656" i="1"/>
  <c r="AG674" i="1"/>
  <c r="AF674" i="1"/>
  <c r="AG787" i="1"/>
  <c r="AF787" i="1"/>
  <c r="AG568" i="1"/>
  <c r="AF568" i="1"/>
  <c r="AG578" i="1"/>
  <c r="AF578" i="1"/>
  <c r="AG621" i="1"/>
  <c r="AF621" i="1"/>
  <c r="AG673" i="1"/>
  <c r="AF673" i="1"/>
  <c r="AG416" i="1"/>
  <c r="AF416" i="1"/>
  <c r="AG500" i="1"/>
  <c r="AF500" i="1"/>
  <c r="AG452" i="1"/>
  <c r="AF452" i="1"/>
  <c r="AG424" i="1"/>
  <c r="AF424" i="1"/>
  <c r="AG384" i="1"/>
  <c r="AF384" i="1"/>
  <c r="AG595" i="1"/>
  <c r="AF595" i="1"/>
  <c r="AG626" i="1"/>
  <c r="AF626" i="1"/>
  <c r="AG394" i="1"/>
  <c r="AF394" i="1"/>
  <c r="AG693" i="1"/>
  <c r="AF693" i="1"/>
  <c r="AG442" i="1"/>
  <c r="AF442" i="1"/>
  <c r="AG587" i="1"/>
  <c r="AF587" i="1"/>
  <c r="AG404" i="1"/>
  <c r="AF404" i="1"/>
  <c r="AG680" i="1"/>
  <c r="AF680" i="1"/>
  <c r="AG413" i="1"/>
  <c r="AF413" i="1"/>
  <c r="AG696" i="1"/>
  <c r="AF696" i="1"/>
  <c r="AG566" i="1"/>
  <c r="AF566" i="1"/>
  <c r="AG580" i="1"/>
  <c r="AF580" i="1"/>
  <c r="AG794" i="1"/>
  <c r="AF794" i="1"/>
  <c r="AG632" i="1"/>
  <c r="AF632" i="1"/>
  <c r="AG498" i="1"/>
  <c r="AF498" i="1"/>
  <c r="AG460" i="1"/>
  <c r="AF460" i="1"/>
  <c r="AG363" i="1"/>
  <c r="AF363" i="1"/>
  <c r="AG517" i="1"/>
  <c r="AF517" i="1"/>
  <c r="AG697" i="1"/>
  <c r="AF697" i="1"/>
  <c r="AG369" i="1"/>
  <c r="AF369" i="1"/>
  <c r="AG752" i="1"/>
  <c r="AF752" i="1"/>
  <c r="AG528" i="1"/>
  <c r="AF528" i="1"/>
  <c r="AG361" i="1"/>
  <c r="AF361" i="1"/>
  <c r="AG414" i="1"/>
  <c r="AF414" i="1"/>
  <c r="AG590" i="1"/>
  <c r="AF590" i="1"/>
  <c r="AG677" i="1"/>
  <c r="AF677" i="1"/>
  <c r="AG594" i="1"/>
  <c r="AF594" i="1"/>
  <c r="AG389" i="1"/>
  <c r="AF389" i="1"/>
  <c r="AG698" i="1"/>
  <c r="AF698" i="1"/>
  <c r="AG454" i="1"/>
  <c r="AF454" i="1"/>
  <c r="AG431" i="1"/>
  <c r="AF431" i="1"/>
  <c r="AG667" i="1"/>
  <c r="AF667" i="1"/>
  <c r="AG546" i="1"/>
  <c r="AF546" i="1"/>
  <c r="AG727" i="1"/>
  <c r="AF727" i="1"/>
  <c r="AG700" i="1"/>
  <c r="AF700" i="1"/>
  <c r="AG547" i="1"/>
  <c r="AF547" i="1"/>
  <c r="AG535" i="1"/>
  <c r="AF535" i="1"/>
  <c r="AG658" i="1"/>
  <c r="AF658" i="1"/>
  <c r="AG532" i="1"/>
  <c r="AF532" i="1"/>
  <c r="AG669" i="1"/>
  <c r="AF669" i="1"/>
  <c r="AG579" i="1"/>
  <c r="AF579" i="1"/>
  <c r="AF499" i="1"/>
  <c r="AG499" i="1"/>
  <c r="AG376" i="1"/>
  <c r="AF376" i="1"/>
  <c r="AG487" i="1"/>
  <c r="AF487" i="1"/>
  <c r="AG721" i="1"/>
  <c r="AF721" i="1"/>
  <c r="AG767" i="1"/>
  <c r="AF767" i="1"/>
  <c r="AG648" i="1"/>
  <c r="AF648" i="1"/>
  <c r="AF403" i="1"/>
  <c r="AG403" i="1"/>
  <c r="AG634" i="1"/>
  <c r="AF634" i="1"/>
  <c r="AG668" i="1"/>
  <c r="AF668" i="1"/>
  <c r="AG722" i="1"/>
  <c r="AF722" i="1"/>
  <c r="AG399" i="1"/>
  <c r="AF399" i="1"/>
  <c r="AG409" i="1"/>
  <c r="AF409" i="1"/>
  <c r="AG372" i="1"/>
  <c r="AF372" i="1"/>
  <c r="AG542" i="1"/>
  <c r="AF542" i="1"/>
  <c r="AG427" i="1"/>
  <c r="AF427" i="1"/>
  <c r="AG630" i="1"/>
  <c r="AF630" i="1"/>
  <c r="AG666" i="1"/>
  <c r="AF666" i="1"/>
  <c r="AG572" i="1"/>
  <c r="AF572" i="1"/>
  <c r="AG381" i="1"/>
  <c r="AF381" i="1"/>
  <c r="AG646" i="1"/>
  <c r="AF646" i="1"/>
  <c r="AG396" i="1"/>
  <c r="AF396" i="1"/>
  <c r="AG582" i="1"/>
  <c r="AF582" i="1"/>
  <c r="AG714" i="1"/>
  <c r="AF714" i="1"/>
  <c r="AG406" i="1"/>
  <c r="AF406" i="1"/>
  <c r="AG712" i="1"/>
  <c r="AF712" i="1"/>
  <c r="AG779" i="1"/>
  <c r="AF779" i="1"/>
  <c r="AF737" i="1"/>
  <c r="AG737" i="1"/>
  <c r="AG612" i="1"/>
  <c r="AF612" i="1"/>
  <c r="AG458" i="1"/>
  <c r="AF458" i="1"/>
  <c r="AG720" i="1"/>
  <c r="AF720" i="1"/>
  <c r="AG699" i="1"/>
  <c r="AF699" i="1"/>
  <c r="AG526" i="1"/>
  <c r="AF526" i="1"/>
  <c r="AG691" i="1"/>
  <c r="AF691" i="1"/>
  <c r="AG624" i="1"/>
  <c r="AF624" i="1"/>
  <c r="AG496" i="1"/>
  <c r="AF496" i="1"/>
  <c r="AG640" i="1"/>
  <c r="AF640" i="1"/>
  <c r="AG678" i="1"/>
  <c r="AF678" i="1"/>
  <c r="AG701" i="1"/>
  <c r="AF701" i="1"/>
  <c r="AG415" i="1"/>
  <c r="AF415" i="1"/>
  <c r="AG719" i="1"/>
  <c r="AF719" i="1"/>
  <c r="AG571" i="1"/>
  <c r="AF571" i="1"/>
  <c r="AD133" i="1"/>
  <c r="AD148" i="1"/>
  <c r="AD128" i="1"/>
  <c r="AD84" i="1"/>
  <c r="AD22" i="1"/>
  <c r="AD45" i="1"/>
  <c r="AD83" i="1"/>
  <c r="AD61" i="1"/>
  <c r="Q11" i="1"/>
  <c r="P11" i="1"/>
  <c r="M13" i="1"/>
  <c r="N12" i="1"/>
  <c r="AD190" i="1"/>
  <c r="AD111" i="1"/>
  <c r="AD220" i="1"/>
  <c r="AD86" i="1"/>
  <c r="AD217" i="1"/>
  <c r="AD278" i="1"/>
  <c r="AD48" i="1"/>
  <c r="AD321" i="1"/>
  <c r="AD102" i="1"/>
  <c r="AD275" i="1"/>
  <c r="AD101" i="1"/>
  <c r="AD105" i="1"/>
  <c r="AD276" i="1"/>
  <c r="AD129" i="1"/>
  <c r="AD69" i="1"/>
  <c r="AD59" i="1"/>
  <c r="AD253" i="1"/>
  <c r="AD297" i="1"/>
  <c r="AD242" i="1"/>
  <c r="AD33" i="1"/>
  <c r="AD122" i="1"/>
  <c r="AD25" i="1"/>
  <c r="AD254" i="1"/>
  <c r="AD34" i="1"/>
  <c r="AD201" i="1"/>
  <c r="AD281" i="1"/>
  <c r="AD68" i="1"/>
  <c r="AD285" i="1"/>
  <c r="AD119" i="1"/>
  <c r="AD140" i="1"/>
  <c r="AD124" i="1"/>
  <c r="AD166" i="1"/>
  <c r="AD320" i="1"/>
  <c r="AD75" i="1"/>
  <c r="AD162" i="1"/>
  <c r="AD98" i="1"/>
  <c r="AD153" i="1"/>
  <c r="AD259" i="1"/>
  <c r="AD120" i="1"/>
  <c r="AD165" i="1"/>
  <c r="AD326" i="1"/>
  <c r="AE345" i="1" s="1"/>
  <c r="AD322" i="1"/>
  <c r="AD262" i="1"/>
  <c r="AD184" i="1"/>
  <c r="AD116" i="1"/>
  <c r="AD125" i="1"/>
  <c r="AD283" i="1"/>
  <c r="AD80" i="1"/>
  <c r="AD74" i="1"/>
  <c r="AD49" i="1"/>
  <c r="AD312" i="1"/>
  <c r="AD214" i="1"/>
  <c r="AD221" i="1"/>
  <c r="AD173" i="1"/>
  <c r="AD299" i="1"/>
  <c r="AD318" i="1"/>
  <c r="AD157" i="1"/>
  <c r="AD216" i="1"/>
  <c r="AD240" i="1"/>
  <c r="AD172" i="1"/>
  <c r="AD234" i="1"/>
  <c r="AD324" i="1"/>
  <c r="AD168" i="1"/>
  <c r="AD164" i="1"/>
  <c r="AD274" i="1"/>
  <c r="AD195" i="1"/>
  <c r="AD211" i="1"/>
  <c r="AD250" i="1"/>
  <c r="AD227" i="1"/>
  <c r="AD219" i="1"/>
  <c r="AD114" i="1"/>
  <c r="AD43" i="1"/>
  <c r="AD72" i="1"/>
  <c r="AD210" i="1"/>
  <c r="AD60" i="1"/>
  <c r="AD229" i="1"/>
  <c r="AD121" i="1"/>
  <c r="AD198" i="1"/>
  <c r="AD209" i="1"/>
  <c r="AD53" i="1"/>
  <c r="AD309" i="1"/>
  <c r="AD245" i="1"/>
  <c r="AD239" i="1"/>
  <c r="AD77" i="1"/>
  <c r="AD145" i="1"/>
  <c r="AD222" i="1"/>
  <c r="AD302" i="1"/>
  <c r="AD196" i="1"/>
  <c r="AD99" i="1"/>
  <c r="AD94" i="1"/>
  <c r="AD298" i="1"/>
  <c r="AD52" i="1"/>
  <c r="AD123" i="1"/>
  <c r="AD142" i="1"/>
  <c r="AD103" i="1"/>
  <c r="AD117" i="1"/>
  <c r="AD304" i="1"/>
  <c r="AD258" i="1"/>
  <c r="AD226" i="1"/>
  <c r="AD204" i="1"/>
  <c r="AD284" i="1"/>
  <c r="AD246" i="1"/>
  <c r="AD206" i="1"/>
  <c r="AD267" i="1"/>
  <c r="AD143" i="1"/>
  <c r="AD56" i="1"/>
  <c r="AD78" i="1"/>
  <c r="AD277" i="1"/>
  <c r="AD54" i="1"/>
  <c r="AD188" i="1"/>
  <c r="AD70" i="1"/>
  <c r="AD65" i="1"/>
  <c r="AD238" i="1"/>
  <c r="AD112" i="1"/>
  <c r="AD325" i="1"/>
  <c r="AD104" i="1"/>
  <c r="AD90" i="1"/>
  <c r="AD279" i="1"/>
  <c r="AD62" i="1"/>
  <c r="AD296" i="1"/>
  <c r="AD58" i="1"/>
  <c r="AD109" i="1"/>
  <c r="AD236" i="1"/>
  <c r="AD257" i="1"/>
  <c r="AD51" i="1"/>
  <c r="AD307" i="1"/>
  <c r="AD273" i="1"/>
  <c r="AD63" i="1"/>
  <c r="AD85" i="1"/>
  <c r="AD136" i="1"/>
  <c r="AD306" i="1"/>
  <c r="AD151" i="1"/>
  <c r="AD280" i="1"/>
  <c r="AE351" i="1" l="1"/>
  <c r="AE347" i="1"/>
  <c r="AE348" i="1"/>
  <c r="AE346" i="1"/>
  <c r="AE69" i="1"/>
  <c r="AG69" i="1" s="1"/>
  <c r="AE106" i="1"/>
  <c r="AF106" i="1" s="1"/>
  <c r="AE174" i="1"/>
  <c r="AF174" i="1" s="1"/>
  <c r="AE249" i="1"/>
  <c r="AG249" i="1" s="1"/>
  <c r="AE270" i="1"/>
  <c r="AG270" i="1" s="1"/>
  <c r="AE134" i="1"/>
  <c r="AG134" i="1" s="1"/>
  <c r="AE151" i="1"/>
  <c r="AG151" i="1" s="1"/>
  <c r="AE170" i="1"/>
  <c r="AG170" i="1" s="1"/>
  <c r="AE82" i="1"/>
  <c r="AG82" i="1" s="1"/>
  <c r="AE276" i="1"/>
  <c r="AG276" i="1" s="1"/>
  <c r="AE315" i="1"/>
  <c r="AG315" i="1" s="1"/>
  <c r="AE123" i="1"/>
  <c r="AG123" i="1" s="1"/>
  <c r="AE84" i="1"/>
  <c r="AG84" i="1" s="1"/>
  <c r="AE286" i="1"/>
  <c r="AG286" i="1" s="1"/>
  <c r="AE223" i="1"/>
  <c r="AG223" i="1" s="1"/>
  <c r="AE136" i="1"/>
  <c r="AG136" i="1" s="1"/>
  <c r="AE96" i="1"/>
  <c r="AG96" i="1" s="1"/>
  <c r="AE248" i="1"/>
  <c r="AF248" i="1" s="1"/>
  <c r="AE260" i="1"/>
  <c r="AG260" i="1" s="1"/>
  <c r="AE183" i="1"/>
  <c r="AG183" i="1" s="1"/>
  <c r="AE191" i="1"/>
  <c r="AE337" i="1"/>
  <c r="AG337" i="1" s="1"/>
  <c r="AE232" i="1"/>
  <c r="AF232" i="1" s="1"/>
  <c r="AE99" i="1"/>
  <c r="AG99" i="1" s="1"/>
  <c r="AE340" i="1"/>
  <c r="AG340" i="1" s="1"/>
  <c r="AE101" i="1"/>
  <c r="AG101" i="1" s="1"/>
  <c r="AE150" i="1"/>
  <c r="AF150" i="1" s="1"/>
  <c r="AE149" i="1"/>
  <c r="AG149" i="1" s="1"/>
  <c r="AE344" i="1"/>
  <c r="AF344" i="1" s="1"/>
  <c r="AE153" i="1"/>
  <c r="AG153" i="1" s="1"/>
  <c r="AE319" i="1"/>
  <c r="AF319" i="1" s="1"/>
  <c r="AE127" i="1"/>
  <c r="AG127" i="1" s="1"/>
  <c r="AE204" i="1"/>
  <c r="AF204" i="1" s="1"/>
  <c r="AE108" i="1"/>
  <c r="AF108" i="1" s="1"/>
  <c r="AE262" i="1"/>
  <c r="AF262" i="1" s="1"/>
  <c r="AE237" i="1"/>
  <c r="AF237" i="1" s="1"/>
  <c r="AE211" i="1"/>
  <c r="AF211" i="1" s="1"/>
  <c r="AE343" i="1"/>
  <c r="AF343" i="1" s="1"/>
  <c r="AE234" i="1"/>
  <c r="AF234" i="1" s="1"/>
  <c r="AE90" i="1"/>
  <c r="AG90" i="1" s="1"/>
  <c r="AE158" i="1"/>
  <c r="AG158" i="1" s="1"/>
  <c r="AE43" i="1"/>
  <c r="AF43" i="1" s="1"/>
  <c r="AE63" i="1"/>
  <c r="AG63" i="1" s="1"/>
  <c r="AE166" i="1"/>
  <c r="AG166" i="1" s="1"/>
  <c r="AG204" i="1"/>
  <c r="AG108" i="1"/>
  <c r="AG234" i="1"/>
  <c r="AF69" i="1"/>
  <c r="AG174" i="1"/>
  <c r="AE296" i="1"/>
  <c r="AF223" i="1"/>
  <c r="AE71" i="1"/>
  <c r="AE72" i="1"/>
  <c r="AE62" i="1"/>
  <c r="AE203" i="1"/>
  <c r="AE117" i="1"/>
  <c r="AE304" i="1"/>
  <c r="AE52" i="1"/>
  <c r="AE124" i="1"/>
  <c r="AE80" i="1"/>
  <c r="AE112" i="1"/>
  <c r="AE247" i="1"/>
  <c r="AE163" i="1"/>
  <c r="AE244" i="1"/>
  <c r="AE110" i="1"/>
  <c r="AE111" i="1"/>
  <c r="AE280" i="1"/>
  <c r="AE200" i="1"/>
  <c r="AE314" i="1"/>
  <c r="AE160" i="1"/>
  <c r="AE322" i="1"/>
  <c r="AE57" i="1"/>
  <c r="AE180" i="1"/>
  <c r="AE324" i="1"/>
  <c r="AE312" i="1"/>
  <c r="AE338" i="1"/>
  <c r="AE325" i="1"/>
  <c r="AE292" i="1"/>
  <c r="AE255" i="1"/>
  <c r="AE81" i="1"/>
  <c r="AE89" i="1"/>
  <c r="AE97" i="1"/>
  <c r="AE225" i="1"/>
  <c r="AE245" i="1"/>
  <c r="AE122" i="1"/>
  <c r="AE317" i="1"/>
  <c r="AE321" i="1"/>
  <c r="AE258" i="1"/>
  <c r="AE228" i="1"/>
  <c r="AE79" i="1"/>
  <c r="AE133" i="1"/>
  <c r="AE230" i="1"/>
  <c r="AE187" i="1"/>
  <c r="AE259" i="1"/>
  <c r="AE318" i="1"/>
  <c r="AE331" i="1"/>
  <c r="AE302" i="1"/>
  <c r="AE281" i="1"/>
  <c r="AE139" i="1"/>
  <c r="AE181" i="1"/>
  <c r="AE143" i="1"/>
  <c r="AE87" i="1"/>
  <c r="AE273" i="1"/>
  <c r="AE261" i="1"/>
  <c r="AE88" i="1"/>
  <c r="AE120" i="1"/>
  <c r="AE67" i="1"/>
  <c r="AE239" i="1"/>
  <c r="AE102" i="1"/>
  <c r="AE147" i="1"/>
  <c r="AE65" i="1"/>
  <c r="AE332" i="1"/>
  <c r="AE92" i="1"/>
  <c r="AE222" i="1"/>
  <c r="AE212" i="1"/>
  <c r="AE154" i="1"/>
  <c r="AE243" i="1"/>
  <c r="AE289" i="1"/>
  <c r="AE195" i="1"/>
  <c r="AE290" i="1"/>
  <c r="AE114" i="1"/>
  <c r="AE85" i="1"/>
  <c r="AE48" i="1"/>
  <c r="AE263" i="1"/>
  <c r="AE129" i="1"/>
  <c r="AE50" i="1"/>
  <c r="AE56" i="1"/>
  <c r="AE227" i="1"/>
  <c r="AE213" i="1"/>
  <c r="AE226" i="1"/>
  <c r="AE146" i="1"/>
  <c r="AE320" i="1"/>
  <c r="AE197" i="1"/>
  <c r="AE308" i="1"/>
  <c r="AE334" i="1"/>
  <c r="AE59" i="1"/>
  <c r="AE198" i="1"/>
  <c r="AE49" i="1"/>
  <c r="AE173" i="1"/>
  <c r="AE100" i="1"/>
  <c r="AE177" i="1"/>
  <c r="AF276" i="1"/>
  <c r="AE215" i="1"/>
  <c r="AE269" i="1"/>
  <c r="AG191" i="1"/>
  <c r="AF191" i="1"/>
  <c r="AE233" i="1"/>
  <c r="AE184" i="1"/>
  <c r="AE185" i="1"/>
  <c r="AE53" i="1"/>
  <c r="AE78" i="1"/>
  <c r="AE105" i="1"/>
  <c r="AE103" i="1"/>
  <c r="AE305" i="1"/>
  <c r="AE196" i="1"/>
  <c r="AE190" i="1"/>
  <c r="AG150" i="1"/>
  <c r="AE250" i="1"/>
  <c r="AE251" i="1"/>
  <c r="AE86" i="1"/>
  <c r="AE119" i="1"/>
  <c r="AE313" i="1"/>
  <c r="AE155" i="1"/>
  <c r="AE298" i="1"/>
  <c r="AE207" i="1"/>
  <c r="AE277" i="1"/>
  <c r="AE241" i="1"/>
  <c r="AE217" i="1"/>
  <c r="AE214" i="1"/>
  <c r="AE235" i="1"/>
  <c r="AE68" i="1"/>
  <c r="AE341" i="1"/>
  <c r="AE94" i="1"/>
  <c r="AE44" i="1"/>
  <c r="AE294" i="1"/>
  <c r="AE167" i="1"/>
  <c r="AE98" i="1"/>
  <c r="AE178" i="1"/>
  <c r="AE291" i="1"/>
  <c r="AE254" i="1"/>
  <c r="AE55" i="1"/>
  <c r="AE116" i="1"/>
  <c r="AE169" i="1"/>
  <c r="AE216" i="1"/>
  <c r="AE311" i="1"/>
  <c r="AE201" i="1"/>
  <c r="AE46" i="1"/>
  <c r="AE193" i="1"/>
  <c r="AE179" i="1"/>
  <c r="AE306" i="1"/>
  <c r="AE283" i="1"/>
  <c r="AE45" i="1"/>
  <c r="AE175" i="1"/>
  <c r="AE194" i="1"/>
  <c r="AE47" i="1"/>
  <c r="AE267" i="1"/>
  <c r="AE95" i="1"/>
  <c r="AE301" i="1"/>
  <c r="AE202" i="1"/>
  <c r="AE61" i="1"/>
  <c r="AG347" i="1"/>
  <c r="AF347" i="1"/>
  <c r="AE51" i="1"/>
  <c r="AE126" i="1"/>
  <c r="AE266" i="1"/>
  <c r="AE310" i="1"/>
  <c r="AE330" i="1"/>
  <c r="AE199" i="1"/>
  <c r="AE274" i="1"/>
  <c r="AE333" i="1"/>
  <c r="AE188" i="1"/>
  <c r="AE132" i="1"/>
  <c r="AE285" i="1"/>
  <c r="AE288" i="1"/>
  <c r="AE256" i="1"/>
  <c r="AE221" i="1"/>
  <c r="AE219" i="1"/>
  <c r="AE157" i="1"/>
  <c r="AG346" i="1"/>
  <c r="AF346" i="1"/>
  <c r="AE231" i="1"/>
  <c r="AE326" i="1"/>
  <c r="AE128" i="1"/>
  <c r="AE131" i="1"/>
  <c r="AE75" i="1"/>
  <c r="AE265" i="1"/>
  <c r="AE161" i="1"/>
  <c r="AE113" i="1"/>
  <c r="AE264" i="1"/>
  <c r="AE229" i="1"/>
  <c r="AE238" i="1"/>
  <c r="AG343" i="1"/>
  <c r="AE192" i="1"/>
  <c r="AE144" i="1"/>
  <c r="AE278" i="1"/>
  <c r="AE159" i="1"/>
  <c r="AE300" i="1"/>
  <c r="AE316" i="1"/>
  <c r="AE148" i="1"/>
  <c r="AE297" i="1"/>
  <c r="AE130" i="1"/>
  <c r="AE64" i="1"/>
  <c r="AE299" i="1"/>
  <c r="AE104" i="1"/>
  <c r="AE70" i="1"/>
  <c r="AE77" i="1"/>
  <c r="AE109" i="1"/>
  <c r="AE257" i="1"/>
  <c r="AE73" i="1"/>
  <c r="AE162" i="1"/>
  <c r="AE303" i="1"/>
  <c r="AE323" i="1"/>
  <c r="AE142" i="1"/>
  <c r="AE118" i="1"/>
  <c r="AE164" i="1"/>
  <c r="AE328" i="1"/>
  <c r="AE140" i="1"/>
  <c r="AE91" i="1"/>
  <c r="AE246" i="1"/>
  <c r="AE293" i="1"/>
  <c r="AE253" i="1"/>
  <c r="AE176" i="1"/>
  <c r="AE240" i="1"/>
  <c r="AE93" i="1"/>
  <c r="AE135" i="1"/>
  <c r="AG345" i="1"/>
  <c r="AF345" i="1"/>
  <c r="AE172" i="1"/>
  <c r="AE339" i="1"/>
  <c r="AE138" i="1"/>
  <c r="AE220" i="1"/>
  <c r="AE141" i="1"/>
  <c r="AE272" i="1"/>
  <c r="AE295" i="1"/>
  <c r="AE121" i="1"/>
  <c r="AE236" i="1"/>
  <c r="AE209" i="1"/>
  <c r="AE41" i="1"/>
  <c r="AE152" i="1"/>
  <c r="AE76" i="1"/>
  <c r="AE205" i="1"/>
  <c r="AE189" i="1"/>
  <c r="AE210" i="1"/>
  <c r="AE60" i="1"/>
  <c r="AE242" i="1"/>
  <c r="AE182" i="1"/>
  <c r="AE218" i="1"/>
  <c r="AE115" i="1"/>
  <c r="AE271" i="1"/>
  <c r="AG349" i="1"/>
  <c r="AF349" i="1"/>
  <c r="AE171" i="1"/>
  <c r="AE275" i="1"/>
  <c r="AE282" i="1"/>
  <c r="AE168" i="1"/>
  <c r="AE125" i="1"/>
  <c r="AE208" i="1"/>
  <c r="AE107" i="1"/>
  <c r="AE58" i="1"/>
  <c r="AE83" i="1"/>
  <c r="AG350" i="1"/>
  <c r="AF350" i="1"/>
  <c r="AE284" i="1"/>
  <c r="AE268" i="1"/>
  <c r="AE66" i="1"/>
  <c r="AE145" i="1"/>
  <c r="AE287" i="1"/>
  <c r="AE335" i="1"/>
  <c r="AE252" i="1"/>
  <c r="AE137" i="1"/>
  <c r="AE279" i="1"/>
  <c r="AE329" i="1"/>
  <c r="AE165" i="1"/>
  <c r="AE342" i="1"/>
  <c r="AE309" i="1"/>
  <c r="AE186" i="1"/>
  <c r="AE307" i="1"/>
  <c r="AE54" i="1"/>
  <c r="AE42" i="1"/>
  <c r="AE206" i="1"/>
  <c r="AE156" i="1"/>
  <c r="AE74" i="1"/>
  <c r="AE327" i="1"/>
  <c r="AE336" i="1"/>
  <c r="AE224" i="1"/>
  <c r="Q12" i="1"/>
  <c r="P12" i="1"/>
  <c r="M14" i="1"/>
  <c r="N13" i="1"/>
  <c r="AF286" i="1" l="1"/>
  <c r="AG248" i="1"/>
  <c r="AG106" i="1"/>
  <c r="AF351" i="1"/>
  <c r="AG351" i="1"/>
  <c r="AF134" i="1"/>
  <c r="AF153" i="1"/>
  <c r="AF337" i="1"/>
  <c r="AG348" i="1"/>
  <c r="AF348" i="1"/>
  <c r="AG232" i="1"/>
  <c r="AF96" i="1"/>
  <c r="AF82" i="1"/>
  <c r="AF270" i="1"/>
  <c r="AG344" i="1"/>
  <c r="AF340" i="1"/>
  <c r="AF84" i="1"/>
  <c r="AF101" i="1"/>
  <c r="AG43" i="1"/>
  <c r="AF249" i="1"/>
  <c r="AF170" i="1"/>
  <c r="AF166" i="1"/>
  <c r="AF123" i="1"/>
  <c r="AG237" i="1"/>
  <c r="AF136" i="1"/>
  <c r="AG262" i="1"/>
  <c r="AF127" i="1"/>
  <c r="AF99" i="1"/>
  <c r="AF183" i="1"/>
  <c r="AF315" i="1"/>
  <c r="AF260" i="1"/>
  <c r="AF151" i="1"/>
  <c r="AF149" i="1"/>
  <c r="AF63" i="1"/>
  <c r="AF90" i="1"/>
  <c r="AG211" i="1"/>
  <c r="AG319" i="1"/>
  <c r="AF158" i="1"/>
  <c r="AG327" i="1"/>
  <c r="AF327" i="1"/>
  <c r="AG42" i="1"/>
  <c r="AF42" i="1"/>
  <c r="AG309" i="1"/>
  <c r="AF309" i="1"/>
  <c r="AG279" i="1"/>
  <c r="AF279" i="1"/>
  <c r="AG287" i="1"/>
  <c r="AF287" i="1"/>
  <c r="AG284" i="1"/>
  <c r="AF284" i="1"/>
  <c r="AG58" i="1"/>
  <c r="AF58" i="1"/>
  <c r="AG168" i="1"/>
  <c r="AF168" i="1"/>
  <c r="AG218" i="1"/>
  <c r="AF218" i="1"/>
  <c r="AG210" i="1"/>
  <c r="AF210" i="1"/>
  <c r="AG152" i="1"/>
  <c r="AF152" i="1"/>
  <c r="AG121" i="1"/>
  <c r="AF121" i="1"/>
  <c r="AG220" i="1"/>
  <c r="AF220" i="1"/>
  <c r="AG240" i="1"/>
  <c r="AF240" i="1"/>
  <c r="AG246" i="1"/>
  <c r="AF246" i="1"/>
  <c r="AG164" i="1"/>
  <c r="AF164" i="1"/>
  <c r="AG303" i="1"/>
  <c r="AF303" i="1"/>
  <c r="AG109" i="1"/>
  <c r="AF109" i="1"/>
  <c r="AG299" i="1"/>
  <c r="AF299" i="1"/>
  <c r="AG148" i="1"/>
  <c r="AF148" i="1"/>
  <c r="AG278" i="1"/>
  <c r="AF278" i="1"/>
  <c r="AG113" i="1"/>
  <c r="AF113" i="1"/>
  <c r="AG131" i="1"/>
  <c r="AF131" i="1"/>
  <c r="AG288" i="1"/>
  <c r="AF288" i="1"/>
  <c r="AG333" i="1"/>
  <c r="AF333" i="1"/>
  <c r="AG310" i="1"/>
  <c r="AF310" i="1"/>
  <c r="AG301" i="1"/>
  <c r="AF301" i="1"/>
  <c r="AG194" i="1"/>
  <c r="AF194" i="1"/>
  <c r="AG306" i="1"/>
  <c r="AF306" i="1"/>
  <c r="AF201" i="1"/>
  <c r="AG201" i="1"/>
  <c r="AG116" i="1"/>
  <c r="AF116" i="1"/>
  <c r="AG178" i="1"/>
  <c r="AF178" i="1"/>
  <c r="AG44" i="1"/>
  <c r="AF44" i="1"/>
  <c r="AG235" i="1"/>
  <c r="AF235" i="1"/>
  <c r="AG277" i="1"/>
  <c r="AF277" i="1"/>
  <c r="AG313" i="1"/>
  <c r="AF313" i="1"/>
  <c r="AG250" i="1"/>
  <c r="AF250" i="1"/>
  <c r="AG196" i="1"/>
  <c r="AF196" i="1"/>
  <c r="AG78" i="1"/>
  <c r="AF78" i="1"/>
  <c r="AF233" i="1"/>
  <c r="AG233" i="1"/>
  <c r="AG49" i="1"/>
  <c r="AF49" i="1"/>
  <c r="AG226" i="1"/>
  <c r="AF226" i="1"/>
  <c r="AG50" i="1"/>
  <c r="AF50" i="1"/>
  <c r="AG289" i="1"/>
  <c r="AF289" i="1"/>
  <c r="AG147" i="1"/>
  <c r="AF147" i="1"/>
  <c r="AG87" i="1"/>
  <c r="AF87" i="1"/>
  <c r="AG259" i="1"/>
  <c r="AF259" i="1"/>
  <c r="AG79" i="1"/>
  <c r="AF79" i="1"/>
  <c r="AG97" i="1"/>
  <c r="AF97" i="1"/>
  <c r="AG338" i="1"/>
  <c r="AF338" i="1"/>
  <c r="AG200" i="1"/>
  <c r="AF200" i="1"/>
  <c r="AG80" i="1"/>
  <c r="AF80" i="1"/>
  <c r="AG52" i="1"/>
  <c r="AF52" i="1"/>
  <c r="AG74" i="1"/>
  <c r="AF74" i="1"/>
  <c r="AG54" i="1"/>
  <c r="AF54" i="1"/>
  <c r="AG342" i="1"/>
  <c r="AF342" i="1"/>
  <c r="AF137" i="1"/>
  <c r="AG137" i="1"/>
  <c r="AG145" i="1"/>
  <c r="AF145" i="1"/>
  <c r="AG107" i="1"/>
  <c r="AF107" i="1"/>
  <c r="AG282" i="1"/>
  <c r="AF282" i="1"/>
  <c r="AG182" i="1"/>
  <c r="AF182" i="1"/>
  <c r="AG189" i="1"/>
  <c r="AF189" i="1"/>
  <c r="AG41" i="1"/>
  <c r="AF41" i="1"/>
  <c r="AG295" i="1"/>
  <c r="AF295" i="1"/>
  <c r="AG138" i="1"/>
  <c r="AF138" i="1"/>
  <c r="AG176" i="1"/>
  <c r="AF176" i="1"/>
  <c r="AG91" i="1"/>
  <c r="AF91" i="1"/>
  <c r="AG118" i="1"/>
  <c r="AF118" i="1"/>
  <c r="AG162" i="1"/>
  <c r="AF162" i="1"/>
  <c r="AG77" i="1"/>
  <c r="AF77" i="1"/>
  <c r="AG64" i="1"/>
  <c r="AF64" i="1"/>
  <c r="AG316" i="1"/>
  <c r="AF316" i="1"/>
  <c r="AG144" i="1"/>
  <c r="AF144" i="1"/>
  <c r="AG238" i="1"/>
  <c r="AF238" i="1"/>
  <c r="AG161" i="1"/>
  <c r="AF161" i="1"/>
  <c r="AG128" i="1"/>
  <c r="AF128" i="1"/>
  <c r="AG285" i="1"/>
  <c r="AF285" i="1"/>
  <c r="AG274" i="1"/>
  <c r="AF274" i="1"/>
  <c r="AG266" i="1"/>
  <c r="AF266" i="1"/>
  <c r="AG95" i="1"/>
  <c r="AF95" i="1"/>
  <c r="AG175" i="1"/>
  <c r="AF175" i="1"/>
  <c r="AG179" i="1"/>
  <c r="AF179" i="1"/>
  <c r="AG311" i="1"/>
  <c r="AF311" i="1"/>
  <c r="AG55" i="1"/>
  <c r="AF55" i="1"/>
  <c r="AG98" i="1"/>
  <c r="AF98" i="1"/>
  <c r="AG94" i="1"/>
  <c r="AF94" i="1"/>
  <c r="AG214" i="1"/>
  <c r="AF214" i="1"/>
  <c r="AG207" i="1"/>
  <c r="AF207" i="1"/>
  <c r="AG119" i="1"/>
  <c r="AF119" i="1"/>
  <c r="AG305" i="1"/>
  <c r="AF305" i="1"/>
  <c r="AG53" i="1"/>
  <c r="AF53" i="1"/>
  <c r="AG177" i="1"/>
  <c r="AF177" i="1"/>
  <c r="AG198" i="1"/>
  <c r="AF198" i="1"/>
  <c r="AG197" i="1"/>
  <c r="AF197" i="1"/>
  <c r="AG213" i="1"/>
  <c r="AF213" i="1"/>
  <c r="AG129" i="1"/>
  <c r="AF129" i="1"/>
  <c r="AG114" i="1"/>
  <c r="AF114" i="1"/>
  <c r="AG243" i="1"/>
  <c r="AF243" i="1"/>
  <c r="AG92" i="1"/>
  <c r="AF92" i="1"/>
  <c r="AG102" i="1"/>
  <c r="AF102" i="1"/>
  <c r="AG88" i="1"/>
  <c r="AF88" i="1"/>
  <c r="AG143" i="1"/>
  <c r="AF143" i="1"/>
  <c r="AG302" i="1"/>
  <c r="AF302" i="1"/>
  <c r="AG187" i="1"/>
  <c r="AF187" i="1"/>
  <c r="AG228" i="1"/>
  <c r="AF228" i="1"/>
  <c r="AG122" i="1"/>
  <c r="AF122" i="1"/>
  <c r="AF89" i="1"/>
  <c r="AG89" i="1"/>
  <c r="AG255" i="1"/>
  <c r="AF255" i="1"/>
  <c r="AG312" i="1"/>
  <c r="AF312" i="1"/>
  <c r="AG322" i="1"/>
  <c r="AF322" i="1"/>
  <c r="AG280" i="1"/>
  <c r="AF280" i="1"/>
  <c r="AG163" i="1"/>
  <c r="AF163" i="1"/>
  <c r="AG304" i="1"/>
  <c r="AF304" i="1"/>
  <c r="AG296" i="1"/>
  <c r="AF296" i="1"/>
  <c r="AG308" i="1"/>
  <c r="AF308" i="1"/>
  <c r="AG85" i="1"/>
  <c r="AF85" i="1"/>
  <c r="AG222" i="1"/>
  <c r="AF222" i="1"/>
  <c r="AG120" i="1"/>
  <c r="AF120" i="1"/>
  <c r="AG281" i="1"/>
  <c r="AF281" i="1"/>
  <c r="AG317" i="1"/>
  <c r="AF317" i="1"/>
  <c r="AG81" i="1"/>
  <c r="AF81" i="1"/>
  <c r="AG57" i="1"/>
  <c r="AF57" i="1"/>
  <c r="AG244" i="1"/>
  <c r="AF244" i="1"/>
  <c r="AG224" i="1"/>
  <c r="AF224" i="1"/>
  <c r="AG307" i="1"/>
  <c r="AF307" i="1"/>
  <c r="AG275" i="1"/>
  <c r="AF275" i="1"/>
  <c r="AG242" i="1"/>
  <c r="AF242" i="1"/>
  <c r="AG209" i="1"/>
  <c r="AF209" i="1"/>
  <c r="AG272" i="1"/>
  <c r="AF272" i="1"/>
  <c r="AG339" i="1"/>
  <c r="AF339" i="1"/>
  <c r="AG135" i="1"/>
  <c r="AF135" i="1"/>
  <c r="AG253" i="1"/>
  <c r="AF253" i="1"/>
  <c r="AG140" i="1"/>
  <c r="AF140" i="1"/>
  <c r="AG142" i="1"/>
  <c r="AF142" i="1"/>
  <c r="AF73" i="1"/>
  <c r="AG73" i="1"/>
  <c r="AG70" i="1"/>
  <c r="AF70" i="1"/>
  <c r="AG130" i="1"/>
  <c r="AF130" i="1"/>
  <c r="AG300" i="1"/>
  <c r="AF300" i="1"/>
  <c r="AG192" i="1"/>
  <c r="AF192" i="1"/>
  <c r="AG229" i="1"/>
  <c r="AF229" i="1"/>
  <c r="AG265" i="1"/>
  <c r="AF265" i="1"/>
  <c r="AG326" i="1"/>
  <c r="AF326" i="1"/>
  <c r="AG157" i="1"/>
  <c r="AF157" i="1"/>
  <c r="AG221" i="1"/>
  <c r="AF221" i="1"/>
  <c r="AG132" i="1"/>
  <c r="AF132" i="1"/>
  <c r="AG199" i="1"/>
  <c r="AF199" i="1"/>
  <c r="AG126" i="1"/>
  <c r="AF126" i="1"/>
  <c r="AG61" i="1"/>
  <c r="AF61" i="1"/>
  <c r="AG267" i="1"/>
  <c r="AF267" i="1"/>
  <c r="AG45" i="1"/>
  <c r="AF45" i="1"/>
  <c r="AG193" i="1"/>
  <c r="AF193" i="1"/>
  <c r="AG216" i="1"/>
  <c r="AF216" i="1"/>
  <c r="AG254" i="1"/>
  <c r="AF254" i="1"/>
  <c r="AG167" i="1"/>
  <c r="AF167" i="1"/>
  <c r="AG341" i="1"/>
  <c r="AF341" i="1"/>
  <c r="AG217" i="1"/>
  <c r="AF217" i="1"/>
  <c r="AG298" i="1"/>
  <c r="AF298" i="1"/>
  <c r="AG86" i="1"/>
  <c r="AF86" i="1"/>
  <c r="AG103" i="1"/>
  <c r="AF103" i="1"/>
  <c r="AG185" i="1"/>
  <c r="AF185" i="1"/>
  <c r="AG215" i="1"/>
  <c r="AF215" i="1"/>
  <c r="AG100" i="1"/>
  <c r="AF100" i="1"/>
  <c r="AG59" i="1"/>
  <c r="AF59" i="1"/>
  <c r="AG320" i="1"/>
  <c r="AF320" i="1"/>
  <c r="AG227" i="1"/>
  <c r="AF227" i="1"/>
  <c r="AG263" i="1"/>
  <c r="AF263" i="1"/>
  <c r="AG290" i="1"/>
  <c r="AF290" i="1"/>
  <c r="AG154" i="1"/>
  <c r="AF154" i="1"/>
  <c r="AG332" i="1"/>
  <c r="AF332" i="1"/>
  <c r="AG239" i="1"/>
  <c r="AF239" i="1"/>
  <c r="AG261" i="1"/>
  <c r="AF261" i="1"/>
  <c r="AG181" i="1"/>
  <c r="AF181" i="1"/>
  <c r="AG331" i="1"/>
  <c r="AF331" i="1"/>
  <c r="AG230" i="1"/>
  <c r="AF230" i="1"/>
  <c r="AG258" i="1"/>
  <c r="AF258" i="1"/>
  <c r="AG245" i="1"/>
  <c r="AF245" i="1"/>
  <c r="AG292" i="1"/>
  <c r="AF292" i="1"/>
  <c r="AG324" i="1"/>
  <c r="AF324" i="1"/>
  <c r="AG160" i="1"/>
  <c r="AF160" i="1"/>
  <c r="AG111" i="1"/>
  <c r="AF111" i="1"/>
  <c r="AG247" i="1"/>
  <c r="AF247" i="1"/>
  <c r="AG117" i="1"/>
  <c r="AF117" i="1"/>
  <c r="AG62" i="1"/>
  <c r="AF62" i="1"/>
  <c r="AG71" i="1"/>
  <c r="AF71" i="1"/>
  <c r="AG156" i="1"/>
  <c r="AF156" i="1"/>
  <c r="AG165" i="1"/>
  <c r="AF165" i="1"/>
  <c r="AG252" i="1"/>
  <c r="AF252" i="1"/>
  <c r="AG66" i="1"/>
  <c r="AF66" i="1"/>
  <c r="AG208" i="1"/>
  <c r="AF208" i="1"/>
  <c r="AG271" i="1"/>
  <c r="AF271" i="1"/>
  <c r="AG205" i="1"/>
  <c r="AF205" i="1"/>
  <c r="AG336" i="1"/>
  <c r="AF336" i="1"/>
  <c r="AG206" i="1"/>
  <c r="AF206" i="1"/>
  <c r="AG186" i="1"/>
  <c r="AF186" i="1"/>
  <c r="AG329" i="1"/>
  <c r="AF329" i="1"/>
  <c r="AG335" i="1"/>
  <c r="AF335" i="1"/>
  <c r="AG268" i="1"/>
  <c r="AF268" i="1"/>
  <c r="AG83" i="1"/>
  <c r="AF83" i="1"/>
  <c r="AG125" i="1"/>
  <c r="AF125" i="1"/>
  <c r="AG171" i="1"/>
  <c r="AF171" i="1"/>
  <c r="AG115" i="1"/>
  <c r="AF115" i="1"/>
  <c r="AG60" i="1"/>
  <c r="AF60" i="1"/>
  <c r="AG76" i="1"/>
  <c r="AF76" i="1"/>
  <c r="AG236" i="1"/>
  <c r="AF236" i="1"/>
  <c r="AG141" i="1"/>
  <c r="AF141" i="1"/>
  <c r="AG172" i="1"/>
  <c r="AF172" i="1"/>
  <c r="AG93" i="1"/>
  <c r="AF93" i="1"/>
  <c r="AG293" i="1"/>
  <c r="AF293" i="1"/>
  <c r="AG328" i="1"/>
  <c r="AF328" i="1"/>
  <c r="AG323" i="1"/>
  <c r="AF323" i="1"/>
  <c r="AG257" i="1"/>
  <c r="AF257" i="1"/>
  <c r="AG104" i="1"/>
  <c r="AF104" i="1"/>
  <c r="AF297" i="1"/>
  <c r="AG297" i="1"/>
  <c r="AG159" i="1"/>
  <c r="AF159" i="1"/>
  <c r="AG264" i="1"/>
  <c r="AF264" i="1"/>
  <c r="AG75" i="1"/>
  <c r="AF75" i="1"/>
  <c r="AG231" i="1"/>
  <c r="AF231" i="1"/>
  <c r="AG219" i="1"/>
  <c r="AF219" i="1"/>
  <c r="AG256" i="1"/>
  <c r="AF256" i="1"/>
  <c r="AG188" i="1"/>
  <c r="AF188" i="1"/>
  <c r="AG330" i="1"/>
  <c r="AF330" i="1"/>
  <c r="AG51" i="1"/>
  <c r="AF51" i="1"/>
  <c r="AG202" i="1"/>
  <c r="AF202" i="1"/>
  <c r="AG47" i="1"/>
  <c r="AF47" i="1"/>
  <c r="AG283" i="1"/>
  <c r="AF283" i="1"/>
  <c r="AG46" i="1"/>
  <c r="AF46" i="1"/>
  <c r="AF169" i="1"/>
  <c r="AG169" i="1"/>
  <c r="AG291" i="1"/>
  <c r="AF291" i="1"/>
  <c r="AG294" i="1"/>
  <c r="AF294" i="1"/>
  <c r="AG68" i="1"/>
  <c r="AF68" i="1"/>
  <c r="AG241" i="1"/>
  <c r="AF241" i="1"/>
  <c r="AG155" i="1"/>
  <c r="AF155" i="1"/>
  <c r="AG251" i="1"/>
  <c r="AF251" i="1"/>
  <c r="AG190" i="1"/>
  <c r="AF190" i="1"/>
  <c r="AF105" i="1"/>
  <c r="AG105" i="1"/>
  <c r="AG184" i="1"/>
  <c r="AF184" i="1"/>
  <c r="AG269" i="1"/>
  <c r="AF269" i="1"/>
  <c r="AG173" i="1"/>
  <c r="AF173" i="1"/>
  <c r="AG334" i="1"/>
  <c r="AF334" i="1"/>
  <c r="AG146" i="1"/>
  <c r="AF146" i="1"/>
  <c r="AG56" i="1"/>
  <c r="AF56" i="1"/>
  <c r="AG48" i="1"/>
  <c r="AF48" i="1"/>
  <c r="AG195" i="1"/>
  <c r="AF195" i="1"/>
  <c r="AG212" i="1"/>
  <c r="AF212" i="1"/>
  <c r="AG65" i="1"/>
  <c r="AF65" i="1"/>
  <c r="AG67" i="1"/>
  <c r="AF67" i="1"/>
  <c r="AG273" i="1"/>
  <c r="AF273" i="1"/>
  <c r="AG139" i="1"/>
  <c r="AF139" i="1"/>
  <c r="AG318" i="1"/>
  <c r="AF318" i="1"/>
  <c r="AG133" i="1"/>
  <c r="AF133" i="1"/>
  <c r="AG321" i="1"/>
  <c r="AF321" i="1"/>
  <c r="AG225" i="1"/>
  <c r="AF225" i="1"/>
  <c r="AG325" i="1"/>
  <c r="AF325" i="1"/>
  <c r="AG180" i="1"/>
  <c r="AF180" i="1"/>
  <c r="AG314" i="1"/>
  <c r="AF314" i="1"/>
  <c r="AG110" i="1"/>
  <c r="AF110" i="1"/>
  <c r="AG112" i="1"/>
  <c r="AF112" i="1"/>
  <c r="AG124" i="1"/>
  <c r="AF124" i="1"/>
  <c r="AG203" i="1"/>
  <c r="AF203" i="1"/>
  <c r="AG72" i="1"/>
  <c r="AF72" i="1"/>
  <c r="Q13" i="1"/>
  <c r="P13" i="1"/>
  <c r="M15" i="1"/>
  <c r="N14" i="1"/>
  <c r="M16" i="1" l="1"/>
  <c r="N15" i="1"/>
  <c r="P14" i="1"/>
  <c r="Q14" i="1"/>
  <c r="P15" i="1" l="1"/>
  <c r="Q15" i="1"/>
  <c r="M17" i="1"/>
  <c r="N16" i="1"/>
  <c r="M18" i="1" l="1"/>
  <c r="N17" i="1"/>
  <c r="P16" i="1"/>
  <c r="Q16" i="1"/>
  <c r="Q17" i="1" l="1"/>
  <c r="P17" i="1"/>
  <c r="M19" i="1"/>
  <c r="N18" i="1"/>
  <c r="M20" i="1" l="1"/>
  <c r="N19" i="1"/>
  <c r="Q18" i="1"/>
  <c r="P18" i="1"/>
  <c r="P19" i="1" l="1"/>
  <c r="Q19" i="1"/>
  <c r="M21" i="1"/>
  <c r="N20" i="1"/>
  <c r="P20" i="1" l="1"/>
  <c r="Q20" i="1"/>
  <c r="M22" i="1"/>
  <c r="N21" i="1"/>
  <c r="M23" i="1" l="1"/>
  <c r="N22" i="1"/>
  <c r="P21" i="1"/>
  <c r="Q21" i="1"/>
  <c r="P22" i="1" l="1"/>
  <c r="Q22" i="1"/>
  <c r="M24" i="1"/>
  <c r="N23" i="1"/>
  <c r="M25" i="1" l="1"/>
  <c r="N24" i="1"/>
  <c r="P23" i="1"/>
  <c r="Q23" i="1"/>
  <c r="P24" i="1" l="1"/>
  <c r="Q24" i="1"/>
  <c r="M26" i="1"/>
  <c r="N25" i="1"/>
  <c r="M27" i="1" l="1"/>
  <c r="N26" i="1"/>
  <c r="P25" i="1"/>
  <c r="Q25" i="1"/>
  <c r="Q26" i="1" l="1"/>
  <c r="P26" i="1"/>
  <c r="M28" i="1"/>
  <c r="N27" i="1"/>
  <c r="M29" i="1" l="1"/>
  <c r="N28" i="1"/>
  <c r="Q27" i="1"/>
  <c r="P27" i="1"/>
  <c r="P28" i="1" l="1"/>
  <c r="Q28" i="1"/>
  <c r="M30" i="1"/>
  <c r="N29" i="1"/>
  <c r="M31" i="1" l="1"/>
  <c r="N30" i="1"/>
  <c r="P29" i="1"/>
  <c r="Q29" i="1"/>
  <c r="P30" i="1" l="1"/>
  <c r="Q30" i="1"/>
  <c r="M32" i="1"/>
  <c r="N31" i="1"/>
  <c r="M33" i="1" l="1"/>
  <c r="N32" i="1"/>
  <c r="P31" i="1"/>
  <c r="Q31" i="1"/>
  <c r="P32" i="1" l="1"/>
  <c r="Q32" i="1"/>
  <c r="M34" i="1"/>
  <c r="N33" i="1"/>
  <c r="M35" i="1" l="1"/>
  <c r="N34" i="1"/>
  <c r="P33" i="1"/>
  <c r="Q33" i="1"/>
  <c r="M36" i="1" l="1"/>
  <c r="N35" i="1"/>
  <c r="P34" i="1"/>
  <c r="Q34" i="1"/>
  <c r="M37" i="1" l="1"/>
  <c r="N36" i="1"/>
  <c r="P35" i="1"/>
  <c r="Q35" i="1"/>
  <c r="Q36" i="1" l="1"/>
  <c r="P36" i="1"/>
  <c r="M38" i="1"/>
  <c r="N37" i="1"/>
  <c r="M39" i="1" l="1"/>
  <c r="N38" i="1"/>
  <c r="P37" i="1"/>
  <c r="Q37" i="1"/>
  <c r="P38" i="1" l="1"/>
  <c r="Q38" i="1"/>
  <c r="M40" i="1"/>
  <c r="N39" i="1"/>
  <c r="M41" i="1" l="1"/>
  <c r="N40" i="1"/>
  <c r="P39" i="1"/>
  <c r="Q39" i="1"/>
  <c r="P40" i="1" l="1"/>
  <c r="Q40" i="1"/>
  <c r="M42" i="1"/>
  <c r="N41" i="1"/>
  <c r="M43" i="1" l="1"/>
  <c r="N42" i="1"/>
  <c r="Q41" i="1"/>
  <c r="P41" i="1"/>
  <c r="M44" i="1" l="1"/>
  <c r="N43" i="1"/>
  <c r="Q42" i="1"/>
  <c r="P42" i="1"/>
  <c r="M45" i="1" l="1"/>
  <c r="N44" i="1"/>
  <c r="P43" i="1"/>
  <c r="Q43" i="1"/>
  <c r="P44" i="1" l="1"/>
  <c r="Q44" i="1"/>
  <c r="M46" i="1"/>
  <c r="N45" i="1"/>
  <c r="P45" i="1" l="1"/>
  <c r="Q45" i="1"/>
  <c r="M47" i="1"/>
  <c r="N46" i="1"/>
  <c r="Q46" i="1" l="1"/>
  <c r="P46" i="1"/>
  <c r="M48" i="1"/>
  <c r="N47" i="1"/>
  <c r="P47" i="1" l="1"/>
  <c r="Q47" i="1"/>
  <c r="M49" i="1"/>
  <c r="N48" i="1"/>
  <c r="P48" i="1" l="1"/>
  <c r="Q48" i="1"/>
  <c r="M50" i="1"/>
  <c r="N49" i="1"/>
  <c r="P49" i="1" l="1"/>
  <c r="Q49" i="1"/>
  <c r="M51" i="1"/>
  <c r="N50" i="1"/>
  <c r="P50" i="1" l="1"/>
  <c r="Q50" i="1"/>
  <c r="M52" i="1"/>
  <c r="N51" i="1"/>
  <c r="P51" i="1" l="1"/>
  <c r="Q51" i="1"/>
  <c r="M53" i="1"/>
  <c r="N52" i="1"/>
  <c r="M54" i="1" l="1"/>
  <c r="N53" i="1"/>
  <c r="Q52" i="1"/>
  <c r="P52" i="1"/>
  <c r="P53" i="1" l="1"/>
  <c r="Q53" i="1"/>
  <c r="M55" i="1"/>
  <c r="N54" i="1"/>
  <c r="M56" i="1" l="1"/>
  <c r="N55" i="1"/>
  <c r="Q54" i="1"/>
  <c r="P54" i="1"/>
  <c r="P55" i="1" l="1"/>
  <c r="Q55" i="1"/>
  <c r="M57" i="1"/>
  <c r="N56" i="1"/>
  <c r="M58" i="1" l="1"/>
  <c r="N57" i="1"/>
  <c r="P56" i="1"/>
  <c r="Q56" i="1"/>
  <c r="P57" i="1" l="1"/>
  <c r="Q57" i="1"/>
  <c r="M59" i="1"/>
  <c r="N58" i="1"/>
  <c r="P58" i="1" l="1"/>
  <c r="Q58" i="1"/>
  <c r="M60" i="1"/>
  <c r="N59" i="1"/>
  <c r="M61" i="1" l="1"/>
  <c r="N60" i="1"/>
  <c r="P59" i="1"/>
  <c r="Q59" i="1"/>
  <c r="P60" i="1" l="1"/>
  <c r="Q60" i="1"/>
  <c r="M62" i="1"/>
  <c r="N61" i="1"/>
  <c r="M63" i="1" l="1"/>
  <c r="N62" i="1"/>
  <c r="P61" i="1"/>
  <c r="Q61" i="1"/>
  <c r="Q62" i="1" l="1"/>
  <c r="P62" i="1"/>
  <c r="M64" i="1"/>
  <c r="N63" i="1"/>
  <c r="P63" i="1" l="1"/>
  <c r="Q63" i="1"/>
  <c r="M65" i="1"/>
  <c r="N64" i="1"/>
  <c r="M66" i="1" l="1"/>
  <c r="N65" i="1"/>
  <c r="P64" i="1"/>
  <c r="Q64" i="1"/>
  <c r="P65" i="1" l="1"/>
  <c r="Q65" i="1"/>
  <c r="M67" i="1"/>
  <c r="N66" i="1"/>
  <c r="M68" i="1" l="1"/>
  <c r="N67" i="1"/>
  <c r="P66" i="1"/>
  <c r="Q66" i="1"/>
  <c r="P67" i="1" l="1"/>
  <c r="Q67" i="1"/>
  <c r="M69" i="1"/>
  <c r="N68" i="1"/>
  <c r="M70" i="1" l="1"/>
  <c r="N69" i="1"/>
  <c r="P68" i="1"/>
  <c r="Q68" i="1"/>
  <c r="P69" i="1" l="1"/>
  <c r="Q69" i="1"/>
  <c r="M71" i="1"/>
  <c r="N70" i="1"/>
  <c r="P70" i="1" l="1"/>
  <c r="Q70" i="1"/>
  <c r="M72" i="1"/>
  <c r="N71" i="1"/>
  <c r="M73" i="1" l="1"/>
  <c r="N72" i="1"/>
  <c r="P71" i="1"/>
  <c r="Q71" i="1"/>
  <c r="P72" i="1" l="1"/>
  <c r="Q72" i="1"/>
  <c r="M74" i="1"/>
  <c r="N73" i="1"/>
  <c r="M75" i="1" l="1"/>
  <c r="N74" i="1"/>
  <c r="P73" i="1"/>
  <c r="Q73" i="1"/>
  <c r="P74" i="1" l="1"/>
  <c r="Q74" i="1"/>
  <c r="M76" i="1"/>
  <c r="N75" i="1"/>
  <c r="P75" i="1" l="1"/>
  <c r="Q75" i="1"/>
  <c r="M77" i="1"/>
  <c r="N76" i="1"/>
  <c r="P76" i="1" l="1"/>
  <c r="Q76" i="1"/>
  <c r="M78" i="1"/>
  <c r="N77" i="1"/>
  <c r="M79" i="1" l="1"/>
  <c r="N78" i="1"/>
  <c r="Q77" i="1"/>
  <c r="P77" i="1"/>
  <c r="P78" i="1" l="1"/>
  <c r="Q78" i="1"/>
  <c r="M80" i="1"/>
  <c r="N79" i="1"/>
  <c r="M81" i="1" l="1"/>
  <c r="N80" i="1"/>
  <c r="P79" i="1"/>
  <c r="Q79" i="1"/>
  <c r="Q80" i="1" l="1"/>
  <c r="P80" i="1"/>
  <c r="M82" i="1"/>
  <c r="N81" i="1"/>
  <c r="P81" i="1" l="1"/>
  <c r="Q81" i="1"/>
  <c r="M83" i="1"/>
  <c r="N82" i="1"/>
  <c r="M84" i="1" l="1"/>
  <c r="N83" i="1"/>
  <c r="P82" i="1"/>
  <c r="Q82" i="1"/>
  <c r="M85" i="1" l="1"/>
  <c r="N84" i="1"/>
  <c r="P83" i="1"/>
  <c r="Q83" i="1"/>
  <c r="M86" i="1" l="1"/>
  <c r="N85" i="1"/>
  <c r="P84" i="1"/>
  <c r="Q84" i="1"/>
  <c r="M87" i="1" l="1"/>
  <c r="N86" i="1"/>
  <c r="P85" i="1"/>
  <c r="Q85" i="1"/>
  <c r="M88" i="1" l="1"/>
  <c r="N87" i="1"/>
  <c r="Q86" i="1"/>
  <c r="P86" i="1"/>
  <c r="P87" i="1" l="1"/>
  <c r="Q87" i="1"/>
  <c r="M89" i="1"/>
  <c r="N88" i="1"/>
  <c r="Q88" i="1" l="1"/>
  <c r="P88" i="1"/>
  <c r="M90" i="1"/>
  <c r="N89" i="1"/>
  <c r="P89" i="1" l="1"/>
  <c r="Q89" i="1"/>
  <c r="M91" i="1"/>
  <c r="N90" i="1"/>
  <c r="Q90" i="1" l="1"/>
  <c r="P90" i="1"/>
  <c r="M92" i="1"/>
  <c r="N91" i="1"/>
  <c r="P91" i="1" l="1"/>
  <c r="Q91" i="1"/>
  <c r="M93" i="1"/>
  <c r="N92" i="1"/>
  <c r="M94" i="1" l="1"/>
  <c r="N93" i="1"/>
  <c r="P92" i="1"/>
  <c r="Q92" i="1"/>
  <c r="P93" i="1" l="1"/>
  <c r="Q93" i="1"/>
  <c r="M95" i="1"/>
  <c r="N94" i="1"/>
  <c r="P94" i="1" l="1"/>
  <c r="Q94" i="1"/>
  <c r="M96" i="1"/>
  <c r="N95" i="1"/>
  <c r="M97" i="1" l="1"/>
  <c r="N96" i="1"/>
  <c r="P95" i="1"/>
  <c r="Q95" i="1"/>
  <c r="P96" i="1" l="1"/>
  <c r="Q96" i="1"/>
  <c r="M98" i="1"/>
  <c r="N97" i="1"/>
  <c r="M99" i="1" l="1"/>
  <c r="N98" i="1"/>
  <c r="P97" i="1"/>
  <c r="Q97" i="1"/>
  <c r="P98" i="1" l="1"/>
  <c r="Q98" i="1"/>
  <c r="M100" i="1"/>
  <c r="N99" i="1"/>
  <c r="M101" i="1" l="1"/>
  <c r="N100" i="1"/>
  <c r="P99" i="1"/>
  <c r="Q99" i="1"/>
  <c r="Q100" i="1" l="1"/>
  <c r="P100" i="1"/>
  <c r="M102" i="1"/>
  <c r="N101" i="1"/>
  <c r="M103" i="1" l="1"/>
  <c r="N102" i="1"/>
  <c r="Q101" i="1"/>
  <c r="P101" i="1"/>
  <c r="P102" i="1" l="1"/>
  <c r="Q102" i="1"/>
  <c r="M104" i="1"/>
  <c r="N103" i="1"/>
  <c r="P103" i="1" l="1"/>
  <c r="Q103" i="1"/>
  <c r="M105" i="1"/>
  <c r="N104" i="1"/>
  <c r="P104" i="1" l="1"/>
  <c r="Q104" i="1"/>
  <c r="M106" i="1"/>
  <c r="N105" i="1"/>
  <c r="P105" i="1" l="1"/>
  <c r="Q105" i="1"/>
  <c r="M107" i="1"/>
  <c r="N106" i="1"/>
  <c r="M108" i="1" l="1"/>
  <c r="N107" i="1"/>
  <c r="P106" i="1"/>
  <c r="Q106" i="1"/>
  <c r="Q107" i="1" l="1"/>
  <c r="P107" i="1"/>
  <c r="M109" i="1"/>
  <c r="N108" i="1"/>
  <c r="M110" i="1" l="1"/>
  <c r="N109" i="1"/>
  <c r="P108" i="1"/>
  <c r="Q108" i="1"/>
  <c r="P109" i="1" l="1"/>
  <c r="Q109" i="1"/>
  <c r="M111" i="1"/>
  <c r="N110" i="1"/>
  <c r="M112" i="1" l="1"/>
  <c r="N111" i="1"/>
  <c r="P110" i="1"/>
  <c r="Q110" i="1"/>
  <c r="Q111" i="1" l="1"/>
  <c r="P111" i="1"/>
  <c r="M113" i="1"/>
  <c r="N112" i="1"/>
  <c r="P112" i="1" l="1"/>
  <c r="Q112" i="1"/>
  <c r="M114" i="1"/>
  <c r="N113" i="1"/>
  <c r="P113" i="1" l="1"/>
  <c r="Q113" i="1"/>
  <c r="M115" i="1"/>
  <c r="N114" i="1"/>
  <c r="M116" i="1" l="1"/>
  <c r="N115" i="1"/>
  <c r="P114" i="1"/>
  <c r="Q114" i="1"/>
  <c r="M117" i="1" l="1"/>
  <c r="N116" i="1"/>
  <c r="Q115" i="1"/>
  <c r="P115" i="1"/>
  <c r="Q116" i="1" l="1"/>
  <c r="P116" i="1"/>
  <c r="M118" i="1"/>
  <c r="N117" i="1"/>
  <c r="P117" i="1" l="1"/>
  <c r="Q117" i="1"/>
  <c r="M119" i="1"/>
  <c r="N118" i="1"/>
  <c r="P118" i="1" l="1"/>
  <c r="Q118" i="1"/>
  <c r="M120" i="1"/>
  <c r="N119" i="1"/>
  <c r="P119" i="1" l="1"/>
  <c r="Q119" i="1"/>
  <c r="M121" i="1"/>
  <c r="N120" i="1"/>
  <c r="P120" i="1" l="1"/>
  <c r="Q120" i="1"/>
  <c r="M122" i="1"/>
  <c r="N121" i="1"/>
  <c r="M123" i="1" l="1"/>
  <c r="N122" i="1"/>
  <c r="Q121" i="1"/>
  <c r="P121" i="1"/>
  <c r="P122" i="1" l="1"/>
  <c r="Q122" i="1"/>
  <c r="M124" i="1"/>
  <c r="N123" i="1"/>
  <c r="M125" i="1" l="1"/>
  <c r="N124" i="1"/>
  <c r="P123" i="1"/>
  <c r="Q123" i="1"/>
  <c r="P124" i="1" l="1"/>
  <c r="Q124" i="1"/>
  <c r="M126" i="1"/>
  <c r="N125" i="1"/>
  <c r="P125" i="1" l="1"/>
  <c r="Q125" i="1"/>
  <c r="M127" i="1"/>
  <c r="N126" i="1"/>
  <c r="M128" i="1" l="1"/>
  <c r="N127" i="1"/>
  <c r="P126" i="1"/>
  <c r="Q126" i="1"/>
  <c r="P127" i="1" l="1"/>
  <c r="Q127" i="1"/>
  <c r="M129" i="1"/>
  <c r="N128" i="1"/>
  <c r="P128" i="1" l="1"/>
  <c r="Q128" i="1"/>
  <c r="M130" i="1"/>
  <c r="N129" i="1"/>
  <c r="Q129" i="1" l="1"/>
  <c r="P129" i="1"/>
  <c r="M131" i="1"/>
  <c r="N130" i="1"/>
  <c r="Q130" i="1" l="1"/>
  <c r="P130" i="1"/>
  <c r="M132" i="1"/>
  <c r="N131" i="1"/>
  <c r="P131" i="1" l="1"/>
  <c r="Q131" i="1"/>
  <c r="M133" i="1"/>
  <c r="N132" i="1"/>
  <c r="P132" i="1" l="1"/>
  <c r="Q132" i="1"/>
  <c r="M134" i="1"/>
  <c r="N133" i="1"/>
  <c r="M135" i="1" l="1"/>
  <c r="N134" i="1"/>
  <c r="P133" i="1"/>
  <c r="Q133" i="1"/>
  <c r="P134" i="1" l="1"/>
  <c r="Q134" i="1"/>
  <c r="M136" i="1"/>
  <c r="N135" i="1"/>
  <c r="M137" i="1" l="1"/>
  <c r="N136" i="1"/>
  <c r="P135" i="1"/>
  <c r="Q135" i="1"/>
  <c r="P136" i="1" l="1"/>
  <c r="Q136" i="1"/>
  <c r="M138" i="1"/>
  <c r="N137" i="1"/>
  <c r="M139" i="1" l="1"/>
  <c r="N138" i="1"/>
  <c r="Q137" i="1"/>
  <c r="P137" i="1"/>
  <c r="P138" i="1" l="1"/>
  <c r="Q138" i="1"/>
  <c r="M140" i="1"/>
  <c r="N139" i="1"/>
  <c r="M141" i="1" l="1"/>
  <c r="N140" i="1"/>
  <c r="P139" i="1"/>
  <c r="Q139" i="1"/>
  <c r="P140" i="1" l="1"/>
  <c r="Q140" i="1"/>
  <c r="M142" i="1"/>
  <c r="N141" i="1"/>
  <c r="M143" i="1" l="1"/>
  <c r="N142" i="1"/>
  <c r="P141" i="1"/>
  <c r="Q141" i="1"/>
  <c r="Q142" i="1" l="1"/>
  <c r="P142" i="1"/>
  <c r="M144" i="1"/>
  <c r="N143" i="1"/>
  <c r="M145" i="1" l="1"/>
  <c r="N144" i="1"/>
  <c r="P143" i="1"/>
  <c r="Q143" i="1"/>
  <c r="Q144" i="1" l="1"/>
  <c r="P144" i="1"/>
  <c r="M146" i="1"/>
  <c r="N145" i="1"/>
  <c r="M147" i="1" l="1"/>
  <c r="N146" i="1"/>
  <c r="Q145" i="1"/>
  <c r="P145" i="1"/>
  <c r="Q146" i="1" l="1"/>
  <c r="P146" i="1"/>
  <c r="M148" i="1"/>
  <c r="N147" i="1"/>
  <c r="M149" i="1" l="1"/>
  <c r="N148" i="1"/>
  <c r="P147" i="1"/>
  <c r="Q147" i="1"/>
  <c r="P148" i="1" l="1"/>
  <c r="Q148" i="1"/>
  <c r="M150" i="1"/>
  <c r="N149" i="1"/>
  <c r="M151" i="1" l="1"/>
  <c r="N150" i="1"/>
  <c r="P149" i="1"/>
  <c r="Q149" i="1"/>
  <c r="P150" i="1" l="1"/>
  <c r="Q150" i="1"/>
  <c r="M152" i="1"/>
  <c r="N151" i="1"/>
  <c r="M153" i="1" l="1"/>
  <c r="N152" i="1"/>
  <c r="P151" i="1"/>
  <c r="Q151" i="1"/>
  <c r="P152" i="1" l="1"/>
  <c r="Q152" i="1"/>
  <c r="M154" i="1"/>
  <c r="N153" i="1"/>
  <c r="M155" i="1" l="1"/>
  <c r="N154" i="1"/>
  <c r="P153" i="1"/>
  <c r="Q153" i="1"/>
  <c r="P154" i="1" l="1"/>
  <c r="Q154" i="1"/>
  <c r="M156" i="1"/>
  <c r="N155" i="1"/>
  <c r="M157" i="1" l="1"/>
  <c r="N156" i="1"/>
  <c r="P155" i="1"/>
  <c r="Q155" i="1"/>
  <c r="Q156" i="1" l="1"/>
  <c r="P156" i="1"/>
  <c r="M158" i="1"/>
  <c r="N157" i="1"/>
  <c r="M159" i="1" l="1"/>
  <c r="N158" i="1"/>
  <c r="Q157" i="1"/>
  <c r="P157" i="1"/>
  <c r="P158" i="1" l="1"/>
  <c r="Q158" i="1"/>
  <c r="M160" i="1"/>
  <c r="N159" i="1"/>
  <c r="M161" i="1" l="1"/>
  <c r="N160" i="1"/>
  <c r="P159" i="1"/>
  <c r="Q159" i="1"/>
  <c r="Q160" i="1" l="1"/>
  <c r="P160" i="1"/>
  <c r="M162" i="1"/>
  <c r="N161" i="1"/>
  <c r="M163" i="1" l="1"/>
  <c r="N162" i="1"/>
  <c r="P161" i="1"/>
  <c r="Q161" i="1"/>
  <c r="P162" i="1" l="1"/>
  <c r="Q162" i="1"/>
  <c r="M164" i="1"/>
  <c r="N163" i="1"/>
  <c r="M165" i="1" l="1"/>
  <c r="N164" i="1"/>
  <c r="P163" i="1"/>
  <c r="Q163" i="1"/>
  <c r="Q164" i="1" l="1"/>
  <c r="P164" i="1"/>
  <c r="M166" i="1"/>
  <c r="N165" i="1"/>
  <c r="M167" i="1" l="1"/>
  <c r="N166" i="1"/>
  <c r="P165" i="1"/>
  <c r="Q165" i="1"/>
  <c r="P166" i="1" l="1"/>
  <c r="Q166" i="1"/>
  <c r="M168" i="1"/>
  <c r="N167" i="1"/>
  <c r="M169" i="1" l="1"/>
  <c r="N168" i="1"/>
  <c r="Q167" i="1"/>
  <c r="P167" i="1"/>
  <c r="P168" i="1" l="1"/>
  <c r="Q168" i="1"/>
  <c r="M170" i="1"/>
  <c r="N169" i="1"/>
  <c r="M171" i="1" l="1"/>
  <c r="N170" i="1"/>
  <c r="P169" i="1"/>
  <c r="Q169" i="1"/>
  <c r="P170" i="1" l="1"/>
  <c r="Q170" i="1"/>
  <c r="M172" i="1"/>
  <c r="N171" i="1"/>
  <c r="M173" i="1" l="1"/>
  <c r="N172" i="1"/>
  <c r="P171" i="1"/>
  <c r="Q171" i="1"/>
  <c r="Q172" i="1" l="1"/>
  <c r="P172" i="1"/>
  <c r="M174" i="1"/>
  <c r="N173" i="1"/>
  <c r="M175" i="1" l="1"/>
  <c r="N174" i="1"/>
  <c r="P173" i="1"/>
  <c r="Q173" i="1"/>
  <c r="P174" i="1" l="1"/>
  <c r="Q174" i="1"/>
  <c r="M176" i="1"/>
  <c r="N175" i="1"/>
  <c r="M177" i="1" l="1"/>
  <c r="N176" i="1"/>
  <c r="P175" i="1"/>
  <c r="Q175" i="1"/>
  <c r="P176" i="1" l="1"/>
  <c r="Q176" i="1"/>
  <c r="M178" i="1"/>
  <c r="N177" i="1"/>
  <c r="M179" i="1" l="1"/>
  <c r="N178" i="1"/>
  <c r="P177" i="1"/>
  <c r="Q177" i="1"/>
  <c r="M180" i="1" l="1"/>
  <c r="N179" i="1"/>
  <c r="P178" i="1"/>
  <c r="Q178" i="1"/>
  <c r="P179" i="1" l="1"/>
  <c r="Q179" i="1"/>
  <c r="M181" i="1"/>
  <c r="N180" i="1"/>
  <c r="M182" i="1" l="1"/>
  <c r="N181" i="1"/>
  <c r="P180" i="1"/>
  <c r="Q180" i="1"/>
  <c r="P181" i="1" l="1"/>
  <c r="Q181" i="1"/>
  <c r="M183" i="1"/>
  <c r="N182" i="1"/>
  <c r="Q182" i="1" l="1"/>
  <c r="P182" i="1"/>
  <c r="M184" i="1"/>
  <c r="N183" i="1"/>
  <c r="M185" i="1" l="1"/>
  <c r="N184" i="1"/>
  <c r="Q183" i="1"/>
  <c r="P183" i="1"/>
  <c r="P184" i="1" l="1"/>
  <c r="Q184" i="1"/>
  <c r="M186" i="1"/>
  <c r="N185" i="1"/>
  <c r="M187" i="1" l="1"/>
  <c r="N186" i="1"/>
  <c r="P185" i="1"/>
  <c r="Q185" i="1"/>
  <c r="Q186" i="1" l="1"/>
  <c r="P186" i="1"/>
  <c r="M188" i="1"/>
  <c r="N187" i="1"/>
  <c r="P187" i="1" l="1"/>
  <c r="Q187" i="1"/>
  <c r="M189" i="1"/>
  <c r="N188" i="1"/>
  <c r="P188" i="1" l="1"/>
  <c r="Q188" i="1"/>
  <c r="M190" i="1"/>
  <c r="N189" i="1"/>
  <c r="M191" i="1" l="1"/>
  <c r="N190" i="1"/>
  <c r="P189" i="1"/>
  <c r="Q189" i="1"/>
  <c r="Q190" i="1" l="1"/>
  <c r="P190" i="1"/>
  <c r="M192" i="1"/>
  <c r="N191" i="1"/>
  <c r="M193" i="1" l="1"/>
  <c r="N192" i="1"/>
  <c r="P191" i="1"/>
  <c r="Q191" i="1"/>
  <c r="P192" i="1" l="1"/>
  <c r="Q192" i="1"/>
  <c r="M194" i="1"/>
  <c r="N193" i="1"/>
  <c r="P193" i="1" l="1"/>
  <c r="Q193" i="1"/>
  <c r="M195" i="1"/>
  <c r="N194" i="1"/>
  <c r="M196" i="1" l="1"/>
  <c r="N195" i="1"/>
  <c r="P194" i="1"/>
  <c r="Q194" i="1"/>
  <c r="Q195" i="1" l="1"/>
  <c r="P195" i="1"/>
  <c r="M197" i="1"/>
  <c r="N196" i="1"/>
  <c r="M198" i="1" l="1"/>
  <c r="N197" i="1"/>
  <c r="P196" i="1"/>
  <c r="Q196" i="1"/>
  <c r="P197" i="1" l="1"/>
  <c r="Q197" i="1"/>
  <c r="M199" i="1"/>
  <c r="N198" i="1"/>
  <c r="M200" i="1" l="1"/>
  <c r="N199" i="1"/>
  <c r="P198" i="1"/>
  <c r="Q198" i="1"/>
  <c r="P199" i="1" l="1"/>
  <c r="Q199" i="1"/>
  <c r="M201" i="1"/>
  <c r="N200" i="1"/>
  <c r="M202" i="1" l="1"/>
  <c r="N201" i="1"/>
  <c r="Q200" i="1"/>
  <c r="P200" i="1"/>
  <c r="P201" i="1" l="1"/>
  <c r="Q201" i="1"/>
  <c r="M203" i="1"/>
  <c r="N202" i="1"/>
  <c r="M204" i="1" l="1"/>
  <c r="N203" i="1"/>
  <c r="Q202" i="1"/>
  <c r="P202" i="1"/>
  <c r="P203" i="1" l="1"/>
  <c r="Q203" i="1"/>
  <c r="M205" i="1"/>
  <c r="N204" i="1"/>
  <c r="M206" i="1" l="1"/>
  <c r="N205" i="1"/>
  <c r="P204" i="1"/>
  <c r="Q204" i="1"/>
  <c r="P205" i="1" l="1"/>
  <c r="Q205" i="1"/>
  <c r="M207" i="1"/>
  <c r="N206" i="1"/>
  <c r="M208" i="1" l="1"/>
  <c r="N207" i="1"/>
  <c r="P206" i="1"/>
  <c r="Q206" i="1"/>
  <c r="P207" i="1" l="1"/>
  <c r="Q207" i="1"/>
  <c r="M209" i="1"/>
  <c r="N208" i="1"/>
  <c r="M210" i="1" l="1"/>
  <c r="N209" i="1"/>
  <c r="P208" i="1"/>
  <c r="Q208" i="1"/>
  <c r="P209" i="1" l="1"/>
  <c r="Q209" i="1"/>
  <c r="M211" i="1"/>
  <c r="N210" i="1"/>
  <c r="M212" i="1" l="1"/>
  <c r="N211" i="1"/>
  <c r="P210" i="1"/>
  <c r="Q210" i="1"/>
  <c r="P211" i="1" l="1"/>
  <c r="Q211" i="1"/>
  <c r="M213" i="1"/>
  <c r="N212" i="1"/>
  <c r="M214" i="1" l="1"/>
  <c r="N213" i="1"/>
  <c r="P212" i="1"/>
  <c r="Q212" i="1"/>
  <c r="Q213" i="1" l="1"/>
  <c r="P213" i="1"/>
  <c r="M215" i="1"/>
  <c r="N214" i="1"/>
  <c r="M216" i="1" l="1"/>
  <c r="N215" i="1"/>
  <c r="P214" i="1"/>
  <c r="Q214" i="1"/>
  <c r="P215" i="1" l="1"/>
  <c r="Q215" i="1"/>
  <c r="M217" i="1"/>
  <c r="N216" i="1"/>
  <c r="M218" i="1" l="1"/>
  <c r="N217" i="1"/>
  <c r="Q216" i="1"/>
  <c r="P216" i="1"/>
  <c r="P217" i="1" l="1"/>
  <c r="Q217" i="1"/>
  <c r="M219" i="1"/>
  <c r="N218" i="1"/>
  <c r="M220" i="1" l="1"/>
  <c r="N219" i="1"/>
  <c r="P218" i="1"/>
  <c r="Q218" i="1"/>
  <c r="P219" i="1" l="1"/>
  <c r="Q219" i="1"/>
  <c r="M221" i="1"/>
  <c r="N220" i="1"/>
  <c r="Q220" i="1" l="1"/>
  <c r="P220" i="1"/>
  <c r="M222" i="1"/>
  <c r="N221" i="1"/>
  <c r="M223" i="1" l="1"/>
  <c r="N222" i="1"/>
  <c r="P221" i="1"/>
  <c r="Q221" i="1"/>
  <c r="P222" i="1" l="1"/>
  <c r="Q222" i="1"/>
  <c r="M224" i="1"/>
  <c r="N223" i="1"/>
  <c r="Q223" i="1" l="1"/>
  <c r="P223" i="1"/>
  <c r="M225" i="1"/>
  <c r="N224" i="1"/>
  <c r="M226" i="1" l="1"/>
  <c r="N225" i="1"/>
  <c r="P224" i="1"/>
  <c r="Q224" i="1"/>
  <c r="P225" i="1" l="1"/>
  <c r="Q225" i="1"/>
  <c r="M227" i="1"/>
  <c r="N226" i="1"/>
  <c r="M228" i="1" l="1"/>
  <c r="N227" i="1"/>
  <c r="P226" i="1"/>
  <c r="Q226" i="1"/>
  <c r="Q227" i="1" l="1"/>
  <c r="P227" i="1"/>
  <c r="M229" i="1"/>
  <c r="N228" i="1"/>
  <c r="M230" i="1" l="1"/>
  <c r="N229" i="1"/>
  <c r="Q228" i="1"/>
  <c r="P228" i="1"/>
  <c r="Q229" i="1" l="1"/>
  <c r="P229" i="1"/>
  <c r="M231" i="1"/>
  <c r="N230" i="1"/>
  <c r="M232" i="1" l="1"/>
  <c r="N231" i="1"/>
  <c r="P230" i="1"/>
  <c r="Q230" i="1"/>
  <c r="Q231" i="1" l="1"/>
  <c r="P231" i="1"/>
  <c r="M233" i="1"/>
  <c r="N232" i="1"/>
  <c r="M234" i="1" l="1"/>
  <c r="N233" i="1"/>
  <c r="P232" i="1"/>
  <c r="Q232" i="1"/>
  <c r="P233" i="1" l="1"/>
  <c r="Q233" i="1"/>
  <c r="M235" i="1"/>
  <c r="N234" i="1"/>
  <c r="M236" i="1" l="1"/>
  <c r="N235" i="1"/>
  <c r="Q234" i="1"/>
  <c r="P234" i="1"/>
  <c r="P235" i="1" l="1"/>
  <c r="Q235" i="1"/>
  <c r="M237" i="1"/>
  <c r="N236" i="1"/>
  <c r="M238" i="1" l="1"/>
  <c r="N237" i="1"/>
  <c r="P236" i="1"/>
  <c r="Q236" i="1"/>
  <c r="P237" i="1" l="1"/>
  <c r="Q237" i="1"/>
  <c r="M239" i="1"/>
  <c r="N238" i="1"/>
  <c r="M240" i="1" l="1"/>
  <c r="N239" i="1"/>
  <c r="P238" i="1"/>
  <c r="Q238" i="1"/>
  <c r="P239" i="1" l="1"/>
  <c r="Q239" i="1"/>
  <c r="M241" i="1"/>
  <c r="N240" i="1"/>
  <c r="M242" i="1" l="1"/>
  <c r="N241" i="1"/>
  <c r="P240" i="1"/>
  <c r="Q240" i="1"/>
  <c r="P241" i="1" l="1"/>
  <c r="Q241" i="1"/>
  <c r="M243" i="1"/>
  <c r="N242" i="1"/>
  <c r="M244" i="1" l="1"/>
  <c r="N243" i="1"/>
  <c r="P242" i="1"/>
  <c r="Q242" i="1"/>
  <c r="P243" i="1" l="1"/>
  <c r="Q243" i="1"/>
  <c r="M245" i="1"/>
  <c r="N244" i="1"/>
  <c r="M246" i="1" l="1"/>
  <c r="N245" i="1"/>
  <c r="Q244" i="1"/>
  <c r="P244" i="1"/>
  <c r="P245" i="1" l="1"/>
  <c r="Q245" i="1"/>
  <c r="M247" i="1"/>
  <c r="N246" i="1"/>
  <c r="M248" i="1" l="1"/>
  <c r="N247" i="1"/>
  <c r="P246" i="1"/>
  <c r="Q246" i="1"/>
  <c r="P247" i="1" l="1"/>
  <c r="Q247" i="1"/>
  <c r="M249" i="1"/>
  <c r="N248" i="1"/>
  <c r="M250" i="1" l="1"/>
  <c r="N249" i="1"/>
  <c r="P248" i="1"/>
  <c r="Q248" i="1"/>
  <c r="P249" i="1" l="1"/>
  <c r="Q249" i="1"/>
  <c r="M251" i="1"/>
  <c r="N250" i="1"/>
  <c r="M252" i="1" l="1"/>
  <c r="N251" i="1"/>
  <c r="Q250" i="1"/>
  <c r="P250" i="1"/>
  <c r="P251" i="1" l="1"/>
  <c r="Q251" i="1"/>
  <c r="M253" i="1"/>
  <c r="N252" i="1"/>
  <c r="M254" i="1" l="1"/>
  <c r="N253" i="1"/>
  <c r="P252" i="1"/>
  <c r="Q252" i="1"/>
  <c r="P253" i="1" l="1"/>
  <c r="Q253" i="1"/>
  <c r="M255" i="1"/>
  <c r="N254" i="1"/>
  <c r="M256" i="1" l="1"/>
  <c r="N255" i="1"/>
  <c r="P254" i="1"/>
  <c r="Q254" i="1"/>
  <c r="Q255" i="1" l="1"/>
  <c r="P255" i="1"/>
  <c r="M257" i="1"/>
  <c r="N256" i="1"/>
  <c r="M258" i="1" l="1"/>
  <c r="N257" i="1"/>
  <c r="P256" i="1"/>
  <c r="Q256" i="1"/>
  <c r="P257" i="1" l="1"/>
  <c r="Q257" i="1"/>
  <c r="M259" i="1"/>
  <c r="N258" i="1"/>
  <c r="M260" i="1" l="1"/>
  <c r="N259" i="1"/>
  <c r="P258" i="1"/>
  <c r="Q258" i="1"/>
  <c r="Q259" i="1" l="1"/>
  <c r="P259" i="1"/>
  <c r="M261" i="1"/>
  <c r="N260" i="1"/>
  <c r="M262" i="1" l="1"/>
  <c r="N261" i="1"/>
  <c r="Q260" i="1"/>
  <c r="P260" i="1"/>
  <c r="P261" i="1" l="1"/>
  <c r="Q261" i="1"/>
  <c r="M263" i="1"/>
  <c r="N262" i="1"/>
  <c r="M264" i="1" l="1"/>
  <c r="N263" i="1"/>
  <c r="P262" i="1"/>
  <c r="Q262" i="1"/>
  <c r="Q263" i="1" l="1"/>
  <c r="P263" i="1"/>
  <c r="M265" i="1"/>
  <c r="N264" i="1"/>
  <c r="M266" i="1" l="1"/>
  <c r="N265" i="1"/>
  <c r="P264" i="1"/>
  <c r="Q264" i="1"/>
  <c r="Q265" i="1" l="1"/>
  <c r="P265" i="1"/>
  <c r="M267" i="1"/>
  <c r="N266" i="1"/>
  <c r="M268" i="1" l="1"/>
  <c r="N267" i="1"/>
  <c r="P266" i="1"/>
  <c r="Q266" i="1"/>
  <c r="P267" i="1" l="1"/>
  <c r="Q267" i="1"/>
  <c r="M269" i="1"/>
  <c r="N268" i="1"/>
  <c r="M270" i="1" l="1"/>
  <c r="N269" i="1"/>
  <c r="P268" i="1"/>
  <c r="Q268" i="1"/>
  <c r="P269" i="1" l="1"/>
  <c r="Q269" i="1"/>
  <c r="M271" i="1"/>
  <c r="N270" i="1"/>
  <c r="M272" i="1" l="1"/>
  <c r="N271" i="1"/>
  <c r="P270" i="1"/>
  <c r="Q270" i="1"/>
  <c r="Q271" i="1" l="1"/>
  <c r="P271" i="1"/>
  <c r="M273" i="1"/>
  <c r="N272" i="1"/>
  <c r="M274" i="1" l="1"/>
  <c r="N273" i="1"/>
  <c r="Q272" i="1"/>
  <c r="P272" i="1"/>
  <c r="Q273" i="1" l="1"/>
  <c r="P273" i="1"/>
  <c r="M275" i="1"/>
  <c r="N274" i="1"/>
  <c r="M276" i="1" l="1"/>
  <c r="N275" i="1"/>
  <c r="Q274" i="1"/>
  <c r="P274" i="1"/>
  <c r="P275" i="1" l="1"/>
  <c r="Q275" i="1"/>
  <c r="M277" i="1"/>
  <c r="N276" i="1"/>
  <c r="M278" i="1" l="1"/>
  <c r="N277" i="1"/>
  <c r="P276" i="1"/>
  <c r="Q276" i="1"/>
  <c r="P277" i="1" l="1"/>
  <c r="Q277" i="1"/>
  <c r="M279" i="1"/>
  <c r="N278" i="1"/>
  <c r="M280" i="1" l="1"/>
  <c r="N279" i="1"/>
  <c r="P278" i="1"/>
  <c r="Q278" i="1"/>
  <c r="P279" i="1" l="1"/>
  <c r="Q279" i="1"/>
  <c r="M281" i="1"/>
  <c r="N280" i="1"/>
  <c r="M282" i="1" l="1"/>
  <c r="N281" i="1"/>
  <c r="P280" i="1"/>
  <c r="Q280" i="1"/>
  <c r="P281" i="1" l="1"/>
  <c r="Q281" i="1"/>
  <c r="M283" i="1"/>
  <c r="N282" i="1"/>
  <c r="M284" i="1" l="1"/>
  <c r="N283" i="1"/>
  <c r="P282" i="1"/>
  <c r="Q282" i="1"/>
  <c r="P283" i="1" l="1"/>
  <c r="Q283" i="1"/>
  <c r="M285" i="1"/>
  <c r="N284" i="1"/>
  <c r="M286" i="1" l="1"/>
  <c r="N285" i="1"/>
  <c r="P284" i="1"/>
  <c r="Q284" i="1"/>
  <c r="P285" i="1" l="1"/>
  <c r="Q285" i="1"/>
  <c r="M287" i="1"/>
  <c r="N286" i="1"/>
  <c r="M288" i="1" l="1"/>
  <c r="N287" i="1"/>
  <c r="P286" i="1"/>
  <c r="Q286" i="1"/>
  <c r="Q287" i="1" l="1"/>
  <c r="P287" i="1"/>
  <c r="M289" i="1"/>
  <c r="N288" i="1"/>
  <c r="M290" i="1" l="1"/>
  <c r="N289" i="1"/>
  <c r="Q288" i="1"/>
  <c r="P288" i="1"/>
  <c r="P289" i="1" l="1"/>
  <c r="Q289" i="1"/>
  <c r="M291" i="1"/>
  <c r="N290" i="1"/>
  <c r="M292" i="1" l="1"/>
  <c r="N291" i="1"/>
  <c r="P290" i="1"/>
  <c r="Q290" i="1"/>
  <c r="Q291" i="1" l="1"/>
  <c r="P291" i="1"/>
  <c r="M293" i="1"/>
  <c r="N292" i="1"/>
  <c r="M294" i="1" l="1"/>
  <c r="N293" i="1"/>
  <c r="P292" i="1"/>
  <c r="Q292" i="1"/>
  <c r="P293" i="1" l="1"/>
  <c r="Q293" i="1"/>
  <c r="M295" i="1"/>
  <c r="N294" i="1"/>
  <c r="M296" i="1" l="1"/>
  <c r="N295" i="1"/>
  <c r="Q294" i="1"/>
  <c r="P294" i="1"/>
  <c r="P295" i="1" l="1"/>
  <c r="Q295" i="1"/>
  <c r="M297" i="1"/>
  <c r="N296" i="1"/>
  <c r="M298" i="1" l="1"/>
  <c r="N297" i="1"/>
  <c r="P296" i="1"/>
  <c r="Q296" i="1"/>
  <c r="P297" i="1" l="1"/>
  <c r="Q297" i="1"/>
  <c r="M299" i="1"/>
  <c r="N298" i="1"/>
  <c r="M300" i="1" l="1"/>
  <c r="N299" i="1"/>
  <c r="P298" i="1"/>
  <c r="Q298" i="1"/>
  <c r="P299" i="1" l="1"/>
  <c r="Q299" i="1"/>
  <c r="M301" i="1"/>
  <c r="N300" i="1"/>
  <c r="M302" i="1" l="1"/>
  <c r="N301" i="1"/>
  <c r="P300" i="1"/>
  <c r="Q300" i="1"/>
  <c r="P301" i="1" l="1"/>
  <c r="Q301" i="1"/>
  <c r="M303" i="1"/>
  <c r="N302" i="1"/>
  <c r="M304" i="1" l="1"/>
  <c r="N303" i="1"/>
  <c r="Q302" i="1"/>
  <c r="P302" i="1"/>
  <c r="P303" i="1" l="1"/>
  <c r="Q303" i="1"/>
  <c r="M305" i="1"/>
  <c r="N304" i="1"/>
  <c r="M306" i="1" l="1"/>
  <c r="N305" i="1"/>
  <c r="P304" i="1"/>
  <c r="Q304" i="1"/>
  <c r="P305" i="1" l="1"/>
  <c r="Q305" i="1"/>
  <c r="M307" i="1"/>
  <c r="N306" i="1"/>
  <c r="M308" i="1" l="1"/>
  <c r="N307" i="1"/>
  <c r="P306" i="1"/>
  <c r="Q306" i="1"/>
  <c r="Q307" i="1" l="1"/>
  <c r="P307" i="1"/>
  <c r="M309" i="1"/>
  <c r="N308" i="1"/>
  <c r="M310" i="1" l="1"/>
  <c r="N309" i="1"/>
  <c r="P308" i="1"/>
  <c r="Q308" i="1"/>
  <c r="P309" i="1" l="1"/>
  <c r="Q309" i="1"/>
  <c r="M311" i="1"/>
  <c r="N310" i="1"/>
  <c r="M312" i="1" l="1"/>
  <c r="N311" i="1"/>
  <c r="Q310" i="1"/>
  <c r="P310" i="1"/>
  <c r="P311" i="1" l="1"/>
  <c r="Q311" i="1"/>
  <c r="M313" i="1"/>
  <c r="N312" i="1"/>
  <c r="M314" i="1" l="1"/>
  <c r="N313" i="1"/>
  <c r="P312" i="1"/>
  <c r="Q312" i="1"/>
  <c r="P313" i="1" l="1"/>
  <c r="Q313" i="1"/>
  <c r="M315" i="1"/>
  <c r="N314" i="1"/>
  <c r="M316" i="1" l="1"/>
  <c r="N315" i="1"/>
  <c r="Q314" i="1"/>
  <c r="P314" i="1"/>
  <c r="P315" i="1" l="1"/>
  <c r="Q315" i="1"/>
  <c r="M317" i="1"/>
  <c r="N316" i="1"/>
  <c r="M318" i="1" l="1"/>
  <c r="N317" i="1"/>
  <c r="P316" i="1"/>
  <c r="Q316" i="1"/>
  <c r="P317" i="1" l="1"/>
  <c r="Q317" i="1"/>
  <c r="M319" i="1"/>
  <c r="N318" i="1"/>
  <c r="M320" i="1" l="1"/>
  <c r="N319" i="1"/>
  <c r="Q318" i="1"/>
  <c r="P318" i="1"/>
  <c r="P319" i="1" l="1"/>
  <c r="Q319" i="1"/>
  <c r="M321" i="1"/>
  <c r="N320" i="1"/>
  <c r="M322" i="1" l="1"/>
  <c r="N321" i="1"/>
  <c r="P320" i="1"/>
  <c r="Q320" i="1"/>
  <c r="P321" i="1" l="1"/>
  <c r="Q321" i="1"/>
  <c r="M323" i="1"/>
  <c r="N322" i="1"/>
  <c r="M324" i="1" l="1"/>
  <c r="N323" i="1"/>
  <c r="P322" i="1"/>
  <c r="Q322" i="1"/>
  <c r="P323" i="1" l="1"/>
  <c r="Q323" i="1"/>
  <c r="M325" i="1"/>
  <c r="N324" i="1"/>
  <c r="M326" i="1" l="1"/>
  <c r="N325" i="1"/>
  <c r="P324" i="1"/>
  <c r="Q324" i="1"/>
  <c r="P325" i="1" l="1"/>
  <c r="Q325" i="1"/>
  <c r="M327" i="1"/>
  <c r="N326" i="1"/>
  <c r="M328" i="1" l="1"/>
  <c r="N327" i="1"/>
  <c r="P326" i="1"/>
  <c r="Q326" i="1"/>
  <c r="P327" i="1" l="1"/>
  <c r="Q327" i="1"/>
  <c r="M329" i="1"/>
  <c r="N328" i="1"/>
  <c r="M330" i="1" l="1"/>
  <c r="N329" i="1"/>
  <c r="P328" i="1"/>
  <c r="Q328" i="1"/>
  <c r="P329" i="1" l="1"/>
  <c r="Q329" i="1"/>
  <c r="M331" i="1"/>
  <c r="N330" i="1"/>
  <c r="M332" i="1" l="1"/>
  <c r="N331" i="1"/>
  <c r="P330" i="1"/>
  <c r="Q330" i="1"/>
  <c r="P331" i="1" l="1"/>
  <c r="Q331" i="1"/>
  <c r="M333" i="1"/>
  <c r="N332" i="1"/>
  <c r="M334" i="1" l="1"/>
  <c r="N333" i="1"/>
  <c r="P332" i="1"/>
  <c r="Q332" i="1"/>
  <c r="P333" i="1" l="1"/>
  <c r="Q333" i="1"/>
  <c r="M335" i="1"/>
  <c r="N334" i="1"/>
  <c r="M336" i="1" l="1"/>
  <c r="N335" i="1"/>
  <c r="P334" i="1"/>
  <c r="Q334" i="1"/>
  <c r="P335" i="1" l="1"/>
  <c r="Q335" i="1"/>
  <c r="M337" i="1"/>
  <c r="N336" i="1"/>
  <c r="M338" i="1" l="1"/>
  <c r="N337" i="1"/>
  <c r="P336" i="1"/>
  <c r="Q336" i="1"/>
  <c r="P337" i="1" l="1"/>
  <c r="Q337" i="1"/>
  <c r="M339" i="1"/>
  <c r="N338" i="1"/>
  <c r="M340" i="1" l="1"/>
  <c r="N339" i="1"/>
  <c r="P338" i="1"/>
  <c r="Q338" i="1"/>
  <c r="P339" i="1" l="1"/>
  <c r="Q339" i="1"/>
  <c r="M341" i="1"/>
  <c r="N340" i="1"/>
  <c r="M342" i="1" l="1"/>
  <c r="N341" i="1"/>
  <c r="Q340" i="1"/>
  <c r="P340" i="1"/>
  <c r="P341" i="1" l="1"/>
  <c r="Q341" i="1"/>
  <c r="M343" i="1"/>
  <c r="N342" i="1"/>
  <c r="M344" i="1" l="1"/>
  <c r="N343" i="1"/>
  <c r="P342" i="1"/>
  <c r="Q342" i="1"/>
  <c r="P343" i="1" l="1"/>
  <c r="Q343" i="1"/>
  <c r="M345" i="1"/>
  <c r="N344" i="1"/>
  <c r="M346" i="1" l="1"/>
  <c r="N345" i="1"/>
  <c r="P344" i="1"/>
  <c r="Q344" i="1"/>
  <c r="P345" i="1" l="1"/>
  <c r="Q345" i="1"/>
  <c r="M347" i="1"/>
  <c r="N346" i="1"/>
  <c r="M348" i="1" l="1"/>
  <c r="N347" i="1"/>
  <c r="P346" i="1"/>
  <c r="Q346" i="1"/>
  <c r="P347" i="1" l="1"/>
  <c r="Q347" i="1"/>
  <c r="M349" i="1"/>
  <c r="N348" i="1"/>
  <c r="M350" i="1" l="1"/>
  <c r="N349" i="1"/>
  <c r="P348" i="1"/>
  <c r="Q348" i="1"/>
  <c r="Q349" i="1" l="1"/>
  <c r="P349" i="1"/>
  <c r="M351" i="1"/>
  <c r="N350" i="1"/>
  <c r="M352" i="1" l="1"/>
  <c r="N351" i="1"/>
  <c r="Q350" i="1"/>
  <c r="P350" i="1"/>
  <c r="P351" i="1" l="1"/>
  <c r="Q351" i="1"/>
  <c r="M353" i="1"/>
  <c r="N352" i="1"/>
  <c r="M354" i="1" l="1"/>
  <c r="N353" i="1"/>
  <c r="P352" i="1"/>
  <c r="Q352" i="1"/>
  <c r="P353" i="1" l="1"/>
  <c r="Q353" i="1"/>
  <c r="M355" i="1"/>
  <c r="N354" i="1"/>
  <c r="M356" i="1" l="1"/>
  <c r="N355" i="1"/>
  <c r="P354" i="1"/>
  <c r="Q354" i="1"/>
  <c r="P355" i="1" l="1"/>
  <c r="Q355" i="1"/>
  <c r="M357" i="1"/>
  <c r="N356" i="1"/>
  <c r="M358" i="1" l="1"/>
  <c r="N357" i="1"/>
  <c r="P356" i="1"/>
  <c r="Q356" i="1"/>
  <c r="P357" i="1" l="1"/>
  <c r="Q357" i="1"/>
  <c r="M359" i="1"/>
  <c r="N358" i="1"/>
  <c r="M360" i="1" l="1"/>
  <c r="N359" i="1"/>
  <c r="Q358" i="1"/>
  <c r="P358" i="1"/>
  <c r="P359" i="1" l="1"/>
  <c r="Q359" i="1"/>
  <c r="M361" i="1"/>
  <c r="N360" i="1"/>
  <c r="M362" i="1" l="1"/>
  <c r="N361" i="1"/>
  <c r="P360" i="1"/>
  <c r="Q360" i="1"/>
  <c r="M363" i="1" l="1"/>
  <c r="N362" i="1"/>
  <c r="Q361" i="1"/>
  <c r="P361" i="1"/>
  <c r="P362" i="1" l="1"/>
  <c r="Q362" i="1"/>
  <c r="M364" i="1"/>
  <c r="N363" i="1"/>
  <c r="M365" i="1" l="1"/>
  <c r="N364" i="1"/>
  <c r="P363" i="1"/>
  <c r="Q363" i="1"/>
  <c r="P364" i="1" l="1"/>
  <c r="Q364" i="1"/>
  <c r="M366" i="1"/>
  <c r="N365" i="1"/>
  <c r="M367" i="1" l="1"/>
  <c r="N366" i="1"/>
  <c r="P365" i="1"/>
  <c r="Q365" i="1"/>
  <c r="P366" i="1" l="1"/>
  <c r="Q366" i="1"/>
  <c r="M368" i="1"/>
  <c r="N367" i="1"/>
  <c r="M369" i="1" l="1"/>
  <c r="N368" i="1"/>
  <c r="Q367" i="1"/>
  <c r="P367" i="1"/>
  <c r="P368" i="1" l="1"/>
  <c r="Q368" i="1"/>
  <c r="M370" i="1"/>
  <c r="N369" i="1"/>
  <c r="M371" i="1" l="1"/>
  <c r="N370" i="1"/>
  <c r="P369" i="1"/>
  <c r="Q369" i="1"/>
  <c r="P370" i="1" l="1"/>
  <c r="Q370" i="1"/>
  <c r="M372" i="1"/>
  <c r="N371" i="1"/>
  <c r="M373" i="1" l="1"/>
  <c r="N372" i="1"/>
  <c r="P371" i="1"/>
  <c r="Q371" i="1"/>
  <c r="P372" i="1" l="1"/>
  <c r="Q372" i="1"/>
  <c r="M374" i="1"/>
  <c r="N373" i="1"/>
  <c r="M375" i="1" l="1"/>
  <c r="N374" i="1"/>
  <c r="P373" i="1"/>
  <c r="Q373" i="1"/>
  <c r="P374" i="1" l="1"/>
  <c r="Q374" i="1"/>
  <c r="M376" i="1"/>
  <c r="N375" i="1"/>
  <c r="M377" i="1" l="1"/>
  <c r="N376" i="1"/>
  <c r="P375" i="1"/>
  <c r="Q375" i="1"/>
  <c r="P376" i="1" l="1"/>
  <c r="Q376" i="1"/>
  <c r="M378" i="1"/>
  <c r="N377" i="1"/>
  <c r="M379" i="1" l="1"/>
  <c r="N378" i="1"/>
  <c r="Q377" i="1"/>
  <c r="P377" i="1"/>
  <c r="P378" i="1" l="1"/>
  <c r="Q378" i="1"/>
  <c r="M380" i="1"/>
  <c r="N379" i="1"/>
  <c r="M381" i="1" l="1"/>
  <c r="N380" i="1"/>
  <c r="P379" i="1"/>
  <c r="Q379" i="1"/>
  <c r="P380" i="1" l="1"/>
  <c r="Q380" i="1"/>
  <c r="M382" i="1"/>
  <c r="N381" i="1"/>
  <c r="M383" i="1" l="1"/>
  <c r="N382" i="1"/>
  <c r="P381" i="1"/>
  <c r="Q381" i="1"/>
  <c r="Q382" i="1" l="1"/>
  <c r="P382" i="1"/>
  <c r="M384" i="1"/>
  <c r="N383" i="1"/>
  <c r="M385" i="1" l="1"/>
  <c r="N384" i="1"/>
  <c r="P383" i="1"/>
  <c r="Q383" i="1"/>
  <c r="P384" i="1" l="1"/>
  <c r="Q384" i="1"/>
  <c r="M386" i="1"/>
  <c r="N385" i="1"/>
  <c r="M387" i="1" l="1"/>
  <c r="N386" i="1"/>
  <c r="P385" i="1"/>
  <c r="Q385" i="1"/>
  <c r="P386" i="1" l="1"/>
  <c r="Q386" i="1"/>
  <c r="M388" i="1"/>
  <c r="N387" i="1"/>
  <c r="M389" i="1" l="1"/>
  <c r="N388" i="1"/>
  <c r="P387" i="1"/>
  <c r="Q387" i="1"/>
  <c r="P388" i="1" l="1"/>
  <c r="Q388" i="1"/>
  <c r="M390" i="1"/>
  <c r="N389" i="1"/>
  <c r="M391" i="1" l="1"/>
  <c r="N390" i="1"/>
  <c r="P389" i="1"/>
  <c r="Q389" i="1"/>
  <c r="P390" i="1" l="1"/>
  <c r="Q390" i="1"/>
  <c r="M392" i="1"/>
  <c r="N391" i="1"/>
  <c r="M393" i="1" l="1"/>
  <c r="N392" i="1"/>
  <c r="P391" i="1"/>
  <c r="Q391" i="1"/>
  <c r="P392" i="1" l="1"/>
  <c r="Q392" i="1"/>
  <c r="M394" i="1"/>
  <c r="N393" i="1"/>
  <c r="M395" i="1" l="1"/>
  <c r="N394" i="1"/>
  <c r="P393" i="1"/>
  <c r="Q393" i="1"/>
  <c r="P394" i="1" l="1"/>
  <c r="Q394" i="1"/>
  <c r="M396" i="1"/>
  <c r="N395" i="1"/>
  <c r="M397" i="1" l="1"/>
  <c r="N396" i="1"/>
  <c r="Q395" i="1"/>
  <c r="P395" i="1"/>
  <c r="Q396" i="1" l="1"/>
  <c r="P396" i="1"/>
  <c r="M398" i="1"/>
  <c r="N397" i="1"/>
  <c r="M399" i="1" l="1"/>
  <c r="N398" i="1"/>
  <c r="P397" i="1"/>
  <c r="Q397" i="1"/>
  <c r="P398" i="1" l="1"/>
  <c r="Q398" i="1"/>
  <c r="M400" i="1"/>
  <c r="N399" i="1"/>
  <c r="M401" i="1" l="1"/>
  <c r="N400" i="1"/>
  <c r="P399" i="1"/>
  <c r="Q399" i="1"/>
  <c r="Q400" i="1" l="1"/>
  <c r="P400" i="1"/>
  <c r="M402" i="1"/>
  <c r="N401" i="1"/>
  <c r="M403" i="1" l="1"/>
  <c r="N402" i="1"/>
  <c r="P401" i="1"/>
  <c r="Q401" i="1"/>
  <c r="P402" i="1" l="1"/>
  <c r="Q402" i="1"/>
  <c r="M404" i="1"/>
  <c r="N403" i="1"/>
  <c r="M405" i="1" l="1"/>
  <c r="N404" i="1"/>
  <c r="Q403" i="1"/>
  <c r="P403" i="1"/>
  <c r="Q404" i="1" l="1"/>
  <c r="P404" i="1"/>
  <c r="M406" i="1"/>
  <c r="N405" i="1"/>
  <c r="M407" i="1" l="1"/>
  <c r="N406" i="1"/>
  <c r="P405" i="1"/>
  <c r="Q405" i="1"/>
  <c r="P406" i="1" l="1"/>
  <c r="Q406" i="1"/>
  <c r="M408" i="1"/>
  <c r="N407" i="1"/>
  <c r="M409" i="1" l="1"/>
  <c r="N408" i="1"/>
  <c r="Q407" i="1"/>
  <c r="P407" i="1"/>
  <c r="P408" i="1" l="1"/>
  <c r="Q408" i="1"/>
  <c r="M410" i="1"/>
  <c r="N409" i="1"/>
  <c r="M411" i="1" l="1"/>
  <c r="N410" i="1"/>
  <c r="P409" i="1"/>
  <c r="Q409" i="1"/>
  <c r="P410" i="1" l="1"/>
  <c r="Q410" i="1"/>
  <c r="M412" i="1"/>
  <c r="N411" i="1"/>
  <c r="M413" i="1" l="1"/>
  <c r="N412" i="1"/>
  <c r="Q411" i="1"/>
  <c r="P411" i="1"/>
  <c r="Q412" i="1" l="1"/>
  <c r="P412" i="1"/>
  <c r="M414" i="1"/>
  <c r="N413" i="1"/>
  <c r="M415" i="1" l="1"/>
  <c r="N414" i="1"/>
  <c r="P413" i="1"/>
  <c r="Q413" i="1"/>
  <c r="P414" i="1" l="1"/>
  <c r="Q414" i="1"/>
  <c r="M416" i="1"/>
  <c r="N415" i="1"/>
  <c r="M417" i="1" l="1"/>
  <c r="N416" i="1"/>
  <c r="P415" i="1"/>
  <c r="Q415" i="1"/>
  <c r="P416" i="1" l="1"/>
  <c r="Q416" i="1"/>
  <c r="M418" i="1"/>
  <c r="N417" i="1"/>
  <c r="M419" i="1" l="1"/>
  <c r="N418" i="1"/>
  <c r="P417" i="1"/>
  <c r="Q417" i="1"/>
  <c r="P418" i="1" l="1"/>
  <c r="Q418" i="1"/>
  <c r="M420" i="1"/>
  <c r="N419" i="1"/>
  <c r="M421" i="1" l="1"/>
  <c r="N420" i="1"/>
  <c r="P419" i="1"/>
  <c r="Q419" i="1"/>
  <c r="Q420" i="1" l="1"/>
  <c r="P420" i="1"/>
  <c r="M422" i="1"/>
  <c r="N421" i="1"/>
  <c r="M423" i="1" l="1"/>
  <c r="N422" i="1"/>
  <c r="P421" i="1"/>
  <c r="Q421" i="1"/>
  <c r="P422" i="1" l="1"/>
  <c r="Q422" i="1"/>
  <c r="M424" i="1"/>
  <c r="N423" i="1"/>
  <c r="M425" i="1" l="1"/>
  <c r="N424" i="1"/>
  <c r="P423" i="1"/>
  <c r="Q423" i="1"/>
  <c r="P424" i="1" l="1"/>
  <c r="Q424" i="1"/>
  <c r="M426" i="1"/>
  <c r="N425" i="1"/>
  <c r="M427" i="1" l="1"/>
  <c r="N426" i="1"/>
  <c r="P425" i="1"/>
  <c r="Q425" i="1"/>
  <c r="P426" i="1" l="1"/>
  <c r="Q426" i="1"/>
  <c r="M428" i="1"/>
  <c r="N427" i="1"/>
  <c r="M429" i="1" l="1"/>
  <c r="N428" i="1"/>
  <c r="P427" i="1"/>
  <c r="Q427" i="1"/>
  <c r="P428" i="1" l="1"/>
  <c r="Q428" i="1"/>
  <c r="M430" i="1"/>
  <c r="N429" i="1"/>
  <c r="M431" i="1" l="1"/>
  <c r="N430" i="1"/>
  <c r="Q429" i="1"/>
  <c r="P429" i="1"/>
  <c r="P430" i="1" l="1"/>
  <c r="Q430" i="1"/>
  <c r="M432" i="1"/>
  <c r="N431" i="1"/>
  <c r="M433" i="1" l="1"/>
  <c r="N432" i="1"/>
  <c r="P431" i="1"/>
  <c r="Q431" i="1"/>
  <c r="Q432" i="1" l="1"/>
  <c r="P432" i="1"/>
  <c r="M434" i="1"/>
  <c r="N433" i="1"/>
  <c r="M435" i="1" l="1"/>
  <c r="N434" i="1"/>
  <c r="P433" i="1"/>
  <c r="Q433" i="1"/>
  <c r="P434" i="1" l="1"/>
  <c r="Q434" i="1"/>
  <c r="M436" i="1"/>
  <c r="N435" i="1"/>
  <c r="M437" i="1" l="1"/>
  <c r="N436" i="1"/>
  <c r="P435" i="1"/>
  <c r="Q435" i="1"/>
  <c r="P436" i="1" l="1"/>
  <c r="Q436" i="1"/>
  <c r="M438" i="1"/>
  <c r="N437" i="1"/>
  <c r="M439" i="1" l="1"/>
  <c r="N438" i="1"/>
  <c r="P437" i="1"/>
  <c r="Q437" i="1"/>
  <c r="P438" i="1" l="1"/>
  <c r="Q438" i="1"/>
  <c r="M440" i="1"/>
  <c r="N439" i="1"/>
  <c r="M441" i="1" l="1"/>
  <c r="N440" i="1"/>
  <c r="P439" i="1"/>
  <c r="Q439" i="1"/>
  <c r="P440" i="1" l="1"/>
  <c r="Q440" i="1"/>
  <c r="M442" i="1"/>
  <c r="N441" i="1"/>
  <c r="M443" i="1" l="1"/>
  <c r="N442" i="1"/>
  <c r="P441" i="1"/>
  <c r="Q441" i="1"/>
  <c r="Q442" i="1" l="1"/>
  <c r="P442" i="1"/>
  <c r="M444" i="1"/>
  <c r="N443" i="1"/>
  <c r="M445" i="1" l="1"/>
  <c r="N444" i="1"/>
  <c r="P443" i="1"/>
  <c r="Q443" i="1"/>
  <c r="P444" i="1" l="1"/>
  <c r="Q444" i="1"/>
  <c r="M446" i="1"/>
  <c r="N445" i="1"/>
  <c r="M447" i="1" l="1"/>
  <c r="N446" i="1"/>
  <c r="Q445" i="1"/>
  <c r="P445" i="1"/>
  <c r="P446" i="1" l="1"/>
  <c r="Q446" i="1"/>
  <c r="M448" i="1"/>
  <c r="N447" i="1"/>
  <c r="M449" i="1" l="1"/>
  <c r="N448" i="1"/>
  <c r="P447" i="1"/>
  <c r="Q447" i="1"/>
  <c r="P448" i="1" l="1"/>
  <c r="Q448" i="1"/>
  <c r="M450" i="1"/>
  <c r="N449" i="1"/>
  <c r="M451" i="1" l="1"/>
  <c r="N450" i="1"/>
  <c r="P449" i="1"/>
  <c r="Q449" i="1"/>
  <c r="Q450" i="1" l="1"/>
  <c r="P450" i="1"/>
  <c r="M452" i="1"/>
  <c r="N451" i="1"/>
  <c r="P451" i="1" l="1"/>
  <c r="Q451" i="1"/>
  <c r="M453" i="1"/>
  <c r="N452" i="1"/>
  <c r="M454" i="1" l="1"/>
  <c r="N453" i="1"/>
  <c r="P452" i="1"/>
  <c r="Q452" i="1"/>
  <c r="Q453" i="1" l="1"/>
  <c r="P453" i="1"/>
  <c r="M455" i="1"/>
  <c r="N454" i="1"/>
  <c r="M456" i="1" l="1"/>
  <c r="N455" i="1"/>
  <c r="P454" i="1"/>
  <c r="Q454" i="1"/>
  <c r="P455" i="1" l="1"/>
  <c r="Q455" i="1"/>
  <c r="M457" i="1"/>
  <c r="N456" i="1"/>
  <c r="M458" i="1" l="1"/>
  <c r="N457" i="1"/>
  <c r="Q456" i="1"/>
  <c r="P456" i="1"/>
  <c r="Q457" i="1" l="1"/>
  <c r="P457" i="1"/>
  <c r="M459" i="1"/>
  <c r="N458" i="1"/>
  <c r="M460" i="1" l="1"/>
  <c r="N459" i="1"/>
  <c r="P458" i="1"/>
  <c r="Q458" i="1"/>
  <c r="P459" i="1" l="1"/>
  <c r="Q459" i="1"/>
  <c r="M461" i="1"/>
  <c r="N460" i="1"/>
  <c r="M462" i="1" l="1"/>
  <c r="N461" i="1"/>
  <c r="P460" i="1"/>
  <c r="Q460" i="1"/>
  <c r="P461" i="1" l="1"/>
  <c r="Q461" i="1"/>
  <c r="M463" i="1"/>
  <c r="N462" i="1"/>
  <c r="M464" i="1" l="1"/>
  <c r="N463" i="1"/>
  <c r="Q462" i="1"/>
  <c r="P462" i="1"/>
  <c r="P463" i="1" l="1"/>
  <c r="Q463" i="1"/>
  <c r="M465" i="1"/>
  <c r="N464" i="1"/>
  <c r="M466" i="1" l="1"/>
  <c r="N465" i="1"/>
  <c r="P464" i="1"/>
  <c r="Q464" i="1"/>
  <c r="Q465" i="1" l="1"/>
  <c r="P465" i="1"/>
  <c r="M467" i="1"/>
  <c r="N466" i="1"/>
  <c r="M468" i="1" l="1"/>
  <c r="N467" i="1"/>
  <c r="Q466" i="1"/>
  <c r="P466" i="1"/>
  <c r="P467" i="1" l="1"/>
  <c r="Q467" i="1"/>
  <c r="M469" i="1"/>
  <c r="N468" i="1"/>
  <c r="M470" i="1" l="1"/>
  <c r="N469" i="1"/>
  <c r="P468" i="1"/>
  <c r="Q468" i="1"/>
  <c r="Q469" i="1" l="1"/>
  <c r="P469" i="1"/>
  <c r="M471" i="1"/>
  <c r="N470" i="1"/>
  <c r="M472" i="1" l="1"/>
  <c r="N471" i="1"/>
  <c r="Q470" i="1"/>
  <c r="P470" i="1"/>
  <c r="P471" i="1" l="1"/>
  <c r="Q471" i="1"/>
  <c r="M473" i="1"/>
  <c r="N472" i="1"/>
  <c r="M474" i="1" l="1"/>
  <c r="N473" i="1"/>
  <c r="P472" i="1"/>
  <c r="Q472" i="1"/>
  <c r="Q473" i="1" l="1"/>
  <c r="P473" i="1"/>
  <c r="M475" i="1"/>
  <c r="N474" i="1"/>
  <c r="M476" i="1" l="1"/>
  <c r="N475" i="1"/>
  <c r="P474" i="1"/>
  <c r="Q474" i="1"/>
  <c r="P475" i="1" l="1"/>
  <c r="Q475" i="1"/>
  <c r="M477" i="1"/>
  <c r="N476" i="1"/>
  <c r="M478" i="1" l="1"/>
  <c r="N477" i="1"/>
  <c r="P476" i="1"/>
  <c r="Q476" i="1"/>
  <c r="P477" i="1" l="1"/>
  <c r="Q477" i="1"/>
  <c r="M479" i="1"/>
  <c r="N478" i="1"/>
  <c r="M480" i="1" l="1"/>
  <c r="N479" i="1"/>
  <c r="Q478" i="1"/>
  <c r="P478" i="1"/>
  <c r="Q479" i="1" l="1"/>
  <c r="P479" i="1"/>
  <c r="M481" i="1"/>
  <c r="N480" i="1"/>
  <c r="M482" i="1" l="1"/>
  <c r="N481" i="1"/>
  <c r="Q480" i="1"/>
  <c r="P480" i="1"/>
  <c r="Q481" i="1" l="1"/>
  <c r="P481" i="1"/>
  <c r="M483" i="1"/>
  <c r="N482" i="1"/>
  <c r="M484" i="1" l="1"/>
  <c r="N483" i="1"/>
  <c r="P482" i="1"/>
  <c r="Q482" i="1"/>
  <c r="Q483" i="1" l="1"/>
  <c r="P483" i="1"/>
  <c r="M485" i="1"/>
  <c r="N484" i="1"/>
  <c r="M486" i="1" l="1"/>
  <c r="N485" i="1"/>
  <c r="P484" i="1"/>
  <c r="Q484" i="1"/>
  <c r="P485" i="1" l="1"/>
  <c r="Q485" i="1"/>
  <c r="M487" i="1"/>
  <c r="N486" i="1"/>
  <c r="M488" i="1" l="1"/>
  <c r="N487" i="1"/>
  <c r="Q486" i="1"/>
  <c r="P486" i="1"/>
  <c r="P487" i="1" l="1"/>
  <c r="Q487" i="1"/>
  <c r="M489" i="1"/>
  <c r="N488" i="1"/>
  <c r="M490" i="1" l="1"/>
  <c r="N489" i="1"/>
  <c r="P488" i="1"/>
  <c r="Q488" i="1"/>
  <c r="P489" i="1" l="1"/>
  <c r="Q489" i="1"/>
  <c r="M491" i="1"/>
  <c r="N490" i="1"/>
  <c r="M492" i="1" l="1"/>
  <c r="N491" i="1"/>
  <c r="P490" i="1"/>
  <c r="Q490" i="1"/>
  <c r="P491" i="1" l="1"/>
  <c r="Q491" i="1"/>
  <c r="M493" i="1"/>
  <c r="N492" i="1"/>
  <c r="M494" i="1" l="1"/>
  <c r="N493" i="1"/>
  <c r="P492" i="1"/>
  <c r="Q492" i="1"/>
  <c r="P493" i="1" l="1"/>
  <c r="Q493" i="1"/>
  <c r="M495" i="1"/>
  <c r="N494" i="1"/>
  <c r="M496" i="1" l="1"/>
  <c r="N495" i="1"/>
  <c r="P494" i="1"/>
  <c r="Q494" i="1"/>
  <c r="Q495" i="1" l="1"/>
  <c r="P495" i="1"/>
  <c r="M497" i="1"/>
  <c r="N496" i="1"/>
  <c r="M498" i="1" l="1"/>
  <c r="N497" i="1"/>
  <c r="P496" i="1"/>
  <c r="Q496" i="1"/>
  <c r="P497" i="1" l="1"/>
  <c r="Q497" i="1"/>
  <c r="M499" i="1"/>
  <c r="N498" i="1"/>
  <c r="M500" i="1" l="1"/>
  <c r="N499" i="1"/>
  <c r="Q498" i="1"/>
  <c r="P498" i="1"/>
  <c r="P499" i="1" l="1"/>
  <c r="Q499" i="1"/>
  <c r="M501" i="1"/>
  <c r="N500" i="1"/>
  <c r="M502" i="1" l="1"/>
  <c r="N501" i="1"/>
  <c r="P500" i="1"/>
  <c r="Q500" i="1"/>
  <c r="P501" i="1" l="1"/>
  <c r="Q501" i="1"/>
  <c r="M503" i="1"/>
  <c r="N502" i="1"/>
  <c r="M504" i="1" l="1"/>
  <c r="N503" i="1"/>
  <c r="P502" i="1"/>
  <c r="Q502" i="1"/>
  <c r="P503" i="1" l="1"/>
  <c r="Q503" i="1"/>
  <c r="M505" i="1"/>
  <c r="N504" i="1"/>
  <c r="M506" i="1" l="1"/>
  <c r="N505" i="1"/>
  <c r="P504" i="1"/>
  <c r="Q504" i="1"/>
  <c r="P505" i="1" l="1"/>
  <c r="Q505" i="1"/>
  <c r="M507" i="1"/>
  <c r="N506" i="1"/>
  <c r="M508" i="1" l="1"/>
  <c r="N507" i="1"/>
  <c r="P506" i="1"/>
  <c r="Q506" i="1"/>
  <c r="P507" i="1" l="1"/>
  <c r="Q507" i="1"/>
  <c r="M509" i="1"/>
  <c r="N508" i="1"/>
  <c r="M510" i="1" l="1"/>
  <c r="N509" i="1"/>
  <c r="P508" i="1"/>
  <c r="Q508" i="1"/>
  <c r="P509" i="1" l="1"/>
  <c r="Q509" i="1"/>
  <c r="M511" i="1"/>
  <c r="N510" i="1"/>
  <c r="M512" i="1" l="1"/>
  <c r="N511" i="1"/>
  <c r="P510" i="1"/>
  <c r="Q510" i="1"/>
  <c r="P511" i="1" l="1"/>
  <c r="Q511" i="1"/>
  <c r="M513" i="1"/>
  <c r="N512" i="1"/>
  <c r="M514" i="1" l="1"/>
  <c r="N513" i="1"/>
  <c r="P512" i="1"/>
  <c r="Q512" i="1"/>
  <c r="Q513" i="1" l="1"/>
  <c r="P513" i="1"/>
  <c r="M515" i="1"/>
  <c r="N514" i="1"/>
  <c r="M516" i="1" l="1"/>
  <c r="N515" i="1"/>
  <c r="Q514" i="1"/>
  <c r="P514" i="1"/>
  <c r="Q515" i="1" l="1"/>
  <c r="P515" i="1"/>
  <c r="M517" i="1"/>
  <c r="N516" i="1"/>
  <c r="M518" i="1" l="1"/>
  <c r="N517" i="1"/>
  <c r="P516" i="1"/>
  <c r="Q516" i="1"/>
  <c r="Q517" i="1" l="1"/>
  <c r="P517" i="1"/>
  <c r="M519" i="1"/>
  <c r="N518" i="1"/>
  <c r="M520" i="1" l="1"/>
  <c r="N519" i="1"/>
  <c r="P518" i="1"/>
  <c r="Q518" i="1"/>
  <c r="Q519" i="1" l="1"/>
  <c r="P519" i="1"/>
  <c r="M521" i="1"/>
  <c r="N520" i="1"/>
  <c r="M522" i="1" l="1"/>
  <c r="N521" i="1"/>
  <c r="P520" i="1"/>
  <c r="Q520" i="1"/>
  <c r="P521" i="1" l="1"/>
  <c r="Q521" i="1"/>
  <c r="M523" i="1"/>
  <c r="N522" i="1"/>
  <c r="M524" i="1" l="1"/>
  <c r="N523" i="1"/>
  <c r="P522" i="1"/>
  <c r="Q522" i="1"/>
  <c r="P523" i="1" l="1"/>
  <c r="Q523" i="1"/>
  <c r="M525" i="1"/>
  <c r="N524" i="1"/>
  <c r="M526" i="1" l="1"/>
  <c r="N525" i="1"/>
  <c r="P524" i="1"/>
  <c r="Q524" i="1"/>
  <c r="P525" i="1" l="1"/>
  <c r="Q525" i="1"/>
  <c r="M527" i="1"/>
  <c r="N526" i="1"/>
  <c r="M528" i="1" l="1"/>
  <c r="N527" i="1"/>
  <c r="P526" i="1"/>
  <c r="Q526" i="1"/>
  <c r="P527" i="1" l="1"/>
  <c r="Q527" i="1"/>
  <c r="M529" i="1"/>
  <c r="N528" i="1"/>
  <c r="M530" i="1" l="1"/>
  <c r="N529" i="1"/>
  <c r="P528" i="1"/>
  <c r="Q528" i="1"/>
  <c r="P529" i="1" l="1"/>
  <c r="Q529" i="1"/>
  <c r="M531" i="1"/>
  <c r="N530" i="1"/>
  <c r="M532" i="1" l="1"/>
  <c r="N531" i="1"/>
  <c r="Q530" i="1"/>
  <c r="P530" i="1"/>
  <c r="P531" i="1" l="1"/>
  <c r="Q531" i="1"/>
  <c r="M533" i="1"/>
  <c r="N532" i="1"/>
  <c r="M534" i="1" l="1"/>
  <c r="N533" i="1"/>
  <c r="P532" i="1"/>
  <c r="Q532" i="1"/>
  <c r="P533" i="1" l="1"/>
  <c r="Q533" i="1"/>
  <c r="M535" i="1"/>
  <c r="N534" i="1"/>
  <c r="M536" i="1" l="1"/>
  <c r="N535" i="1"/>
  <c r="P534" i="1"/>
  <c r="Q534" i="1"/>
  <c r="P535" i="1" l="1"/>
  <c r="Q535" i="1"/>
  <c r="M537" i="1"/>
  <c r="N536" i="1"/>
  <c r="M538" i="1" l="1"/>
  <c r="N537" i="1"/>
  <c r="P536" i="1"/>
  <c r="Q536" i="1"/>
  <c r="P537" i="1" l="1"/>
  <c r="Q537" i="1"/>
  <c r="M539" i="1"/>
  <c r="N538" i="1"/>
  <c r="M540" i="1" l="1"/>
  <c r="N539" i="1"/>
  <c r="P538" i="1"/>
  <c r="Q538" i="1"/>
  <c r="Q539" i="1" l="1"/>
  <c r="P539" i="1"/>
  <c r="M541" i="1"/>
  <c r="N540" i="1"/>
  <c r="M542" i="1" l="1"/>
  <c r="N541" i="1"/>
  <c r="Q540" i="1"/>
  <c r="P540" i="1"/>
  <c r="P541" i="1" l="1"/>
  <c r="Q541" i="1"/>
  <c r="M543" i="1"/>
  <c r="N542" i="1"/>
  <c r="M544" i="1" l="1"/>
  <c r="N543" i="1"/>
  <c r="P542" i="1"/>
  <c r="Q542" i="1"/>
  <c r="P543" i="1" l="1"/>
  <c r="Q543" i="1"/>
  <c r="M545" i="1"/>
  <c r="N544" i="1"/>
  <c r="M546" i="1" l="1"/>
  <c r="N545" i="1"/>
  <c r="P544" i="1"/>
  <c r="Q544" i="1"/>
  <c r="Q545" i="1" l="1"/>
  <c r="P545" i="1"/>
  <c r="M547" i="1"/>
  <c r="N546" i="1"/>
  <c r="M548" i="1" l="1"/>
  <c r="N547" i="1"/>
  <c r="P546" i="1"/>
  <c r="Q546" i="1"/>
  <c r="Q547" i="1" l="1"/>
  <c r="P547" i="1"/>
  <c r="M549" i="1"/>
  <c r="N548" i="1"/>
  <c r="M550" i="1" l="1"/>
  <c r="N549" i="1"/>
  <c r="P548" i="1"/>
  <c r="Q548" i="1"/>
  <c r="P549" i="1" l="1"/>
  <c r="Q549" i="1"/>
  <c r="M551" i="1"/>
  <c r="N550" i="1"/>
  <c r="M552" i="1" l="1"/>
  <c r="N551" i="1"/>
  <c r="P550" i="1"/>
  <c r="Q550" i="1"/>
  <c r="P551" i="1" l="1"/>
  <c r="Q551" i="1"/>
  <c r="M553" i="1"/>
  <c r="N552" i="1"/>
  <c r="M554" i="1" l="1"/>
  <c r="N553" i="1"/>
  <c r="P552" i="1"/>
  <c r="Q552" i="1"/>
  <c r="Q553" i="1" l="1"/>
  <c r="P553" i="1"/>
  <c r="M555" i="1"/>
  <c r="N554" i="1"/>
  <c r="M556" i="1" l="1"/>
  <c r="N555" i="1"/>
  <c r="Q554" i="1"/>
  <c r="P554" i="1"/>
  <c r="P555" i="1" l="1"/>
  <c r="Q555" i="1"/>
  <c r="M557" i="1"/>
  <c r="N556" i="1"/>
  <c r="M558" i="1" l="1"/>
  <c r="N557" i="1"/>
  <c r="P556" i="1"/>
  <c r="Q556" i="1"/>
  <c r="P557" i="1" l="1"/>
  <c r="Q557" i="1"/>
  <c r="M559" i="1"/>
  <c r="N558" i="1"/>
  <c r="M560" i="1" l="1"/>
  <c r="N559" i="1"/>
  <c r="Q558" i="1"/>
  <c r="P558" i="1"/>
  <c r="P559" i="1" l="1"/>
  <c r="Q559" i="1"/>
  <c r="M561" i="1"/>
  <c r="N560" i="1"/>
  <c r="M562" i="1" l="1"/>
  <c r="N561" i="1"/>
  <c r="P560" i="1"/>
  <c r="Q560" i="1"/>
  <c r="P561" i="1" l="1"/>
  <c r="Q561" i="1"/>
  <c r="M563" i="1"/>
  <c r="N562" i="1"/>
  <c r="M564" i="1" l="1"/>
  <c r="N563" i="1"/>
  <c r="P562" i="1"/>
  <c r="Q562" i="1"/>
  <c r="P563" i="1" l="1"/>
  <c r="Q563" i="1"/>
  <c r="M565" i="1"/>
  <c r="N564" i="1"/>
  <c r="M566" i="1" l="1"/>
  <c r="N565" i="1"/>
  <c r="P564" i="1"/>
  <c r="Q564" i="1"/>
  <c r="P565" i="1" l="1"/>
  <c r="Q565" i="1"/>
  <c r="M567" i="1"/>
  <c r="N566" i="1"/>
  <c r="M568" i="1" l="1"/>
  <c r="N567" i="1"/>
  <c r="P566" i="1"/>
  <c r="Q566" i="1"/>
  <c r="P567" i="1" l="1"/>
  <c r="Q567" i="1"/>
  <c r="M569" i="1"/>
  <c r="N568" i="1"/>
  <c r="M570" i="1" l="1"/>
  <c r="N569" i="1"/>
  <c r="Q568" i="1"/>
  <c r="P568" i="1"/>
  <c r="P569" i="1" l="1"/>
  <c r="Q569" i="1"/>
  <c r="M571" i="1"/>
  <c r="N570" i="1"/>
  <c r="M572" i="1" l="1"/>
  <c r="N571" i="1"/>
  <c r="Q570" i="1"/>
  <c r="P570" i="1"/>
  <c r="P571" i="1" l="1"/>
  <c r="Q571" i="1"/>
  <c r="M573" i="1"/>
  <c r="N572" i="1"/>
  <c r="M574" i="1" l="1"/>
  <c r="N573" i="1"/>
  <c r="P572" i="1"/>
  <c r="Q572" i="1"/>
  <c r="P573" i="1" l="1"/>
  <c r="Q573" i="1"/>
  <c r="M575" i="1"/>
  <c r="N574" i="1"/>
  <c r="M576" i="1" l="1"/>
  <c r="N575" i="1"/>
  <c r="P574" i="1"/>
  <c r="Q574" i="1"/>
  <c r="Q575" i="1" l="1"/>
  <c r="P575" i="1"/>
  <c r="M577" i="1"/>
  <c r="N576" i="1"/>
  <c r="M578" i="1" l="1"/>
  <c r="N577" i="1"/>
  <c r="Q576" i="1"/>
  <c r="P576" i="1"/>
  <c r="P577" i="1" l="1"/>
  <c r="Q577" i="1"/>
  <c r="M579" i="1"/>
  <c r="N578" i="1"/>
  <c r="M580" i="1" l="1"/>
  <c r="N579" i="1"/>
  <c r="P578" i="1"/>
  <c r="Q578" i="1"/>
  <c r="P579" i="1" l="1"/>
  <c r="Q579" i="1"/>
  <c r="M581" i="1"/>
  <c r="N580" i="1"/>
  <c r="M582" i="1" l="1"/>
  <c r="N581" i="1"/>
  <c r="Q580" i="1"/>
  <c r="P580" i="1"/>
  <c r="P581" i="1" l="1"/>
  <c r="Q581" i="1"/>
  <c r="M583" i="1"/>
  <c r="N582" i="1"/>
  <c r="M584" i="1" l="1"/>
  <c r="N583" i="1"/>
  <c r="P582" i="1"/>
  <c r="Q582" i="1"/>
  <c r="P583" i="1" l="1"/>
  <c r="Q583" i="1"/>
  <c r="M585" i="1"/>
  <c r="N584" i="1"/>
  <c r="M586" i="1" l="1"/>
  <c r="N585" i="1"/>
  <c r="Q584" i="1"/>
  <c r="P584" i="1"/>
  <c r="P585" i="1" l="1"/>
  <c r="Q585" i="1"/>
  <c r="M587" i="1"/>
  <c r="N586" i="1"/>
  <c r="M588" i="1" l="1"/>
  <c r="N587" i="1"/>
  <c r="P586" i="1"/>
  <c r="Q586" i="1"/>
  <c r="P587" i="1" l="1"/>
  <c r="Q587" i="1"/>
  <c r="M589" i="1"/>
  <c r="N588" i="1"/>
  <c r="M590" i="1" l="1"/>
  <c r="N589" i="1"/>
  <c r="P588" i="1"/>
  <c r="Q588" i="1"/>
  <c r="P589" i="1" l="1"/>
  <c r="Q589" i="1"/>
  <c r="M591" i="1"/>
  <c r="N590" i="1"/>
  <c r="M592" i="1" l="1"/>
  <c r="N591" i="1"/>
  <c r="P590" i="1"/>
  <c r="Q590" i="1"/>
  <c r="P591" i="1" l="1"/>
  <c r="Q591" i="1"/>
  <c r="M593" i="1"/>
  <c r="N592" i="1"/>
  <c r="M594" i="1" l="1"/>
  <c r="N593" i="1"/>
  <c r="P592" i="1"/>
  <c r="Q592" i="1"/>
  <c r="Q593" i="1" l="1"/>
  <c r="P593" i="1"/>
  <c r="M595" i="1"/>
  <c r="N594" i="1"/>
  <c r="M596" i="1" l="1"/>
  <c r="N595" i="1"/>
  <c r="P594" i="1"/>
  <c r="Q594" i="1"/>
  <c r="Q595" i="1" l="1"/>
  <c r="P595" i="1"/>
  <c r="M597" i="1"/>
  <c r="N596" i="1"/>
  <c r="M598" i="1" l="1"/>
  <c r="N597" i="1"/>
  <c r="Q596" i="1"/>
  <c r="P596" i="1"/>
  <c r="P597" i="1" l="1"/>
  <c r="Q597" i="1"/>
  <c r="M599" i="1"/>
  <c r="N598" i="1"/>
  <c r="M600" i="1" l="1"/>
  <c r="N599" i="1"/>
  <c r="P598" i="1"/>
  <c r="Q598" i="1"/>
  <c r="P599" i="1" l="1"/>
  <c r="Q599" i="1"/>
  <c r="M601" i="1"/>
  <c r="N600" i="1"/>
  <c r="M602" i="1" l="1"/>
  <c r="N601" i="1"/>
  <c r="P600" i="1"/>
  <c r="Q600" i="1"/>
  <c r="P601" i="1" l="1"/>
  <c r="Q601" i="1"/>
  <c r="M603" i="1"/>
  <c r="N602" i="1"/>
  <c r="M604" i="1" l="1"/>
  <c r="N603" i="1"/>
  <c r="P602" i="1"/>
  <c r="Q602" i="1"/>
  <c r="Q603" i="1" l="1"/>
  <c r="P603" i="1"/>
  <c r="M605" i="1"/>
  <c r="N604" i="1"/>
  <c r="M606" i="1" l="1"/>
  <c r="N605" i="1"/>
  <c r="P604" i="1"/>
  <c r="Q604" i="1"/>
  <c r="P605" i="1" l="1"/>
  <c r="Q605" i="1"/>
  <c r="M607" i="1"/>
  <c r="N606" i="1"/>
  <c r="M608" i="1" l="1"/>
  <c r="N607" i="1"/>
  <c r="P606" i="1"/>
  <c r="Q606" i="1"/>
  <c r="P607" i="1" l="1"/>
  <c r="Q607" i="1"/>
  <c r="M609" i="1"/>
  <c r="N608" i="1"/>
  <c r="M610" i="1" l="1"/>
  <c r="N609" i="1"/>
  <c r="P608" i="1"/>
  <c r="Q608" i="1"/>
  <c r="Q609" i="1" l="1"/>
  <c r="P609" i="1"/>
  <c r="M611" i="1"/>
  <c r="N610" i="1"/>
  <c r="M612" i="1" l="1"/>
  <c r="N611" i="1"/>
  <c r="P610" i="1"/>
  <c r="Q610" i="1"/>
  <c r="P611" i="1" l="1"/>
  <c r="Q611" i="1"/>
  <c r="M613" i="1"/>
  <c r="N612" i="1"/>
  <c r="P612" i="1" l="1"/>
  <c r="Q612" i="1"/>
  <c r="M614" i="1"/>
  <c r="N613" i="1"/>
  <c r="M615" i="1" l="1"/>
  <c r="N614" i="1"/>
  <c r="P613" i="1"/>
  <c r="Q613" i="1"/>
  <c r="P614" i="1" l="1"/>
  <c r="Q614" i="1"/>
  <c r="M616" i="1"/>
  <c r="N615" i="1"/>
  <c r="M617" i="1" l="1"/>
  <c r="N616" i="1"/>
  <c r="P615" i="1"/>
  <c r="Q615" i="1"/>
  <c r="P616" i="1" l="1"/>
  <c r="Q616" i="1"/>
  <c r="M618" i="1"/>
  <c r="N617" i="1"/>
  <c r="M619" i="1" l="1"/>
  <c r="N618" i="1"/>
  <c r="P617" i="1"/>
  <c r="Q617" i="1"/>
  <c r="P618" i="1" l="1"/>
  <c r="Q618" i="1"/>
  <c r="M620" i="1"/>
  <c r="N619" i="1"/>
  <c r="M621" i="1" l="1"/>
  <c r="N620" i="1"/>
  <c r="P619" i="1"/>
  <c r="Q619" i="1"/>
  <c r="Q620" i="1" l="1"/>
  <c r="P620" i="1"/>
  <c r="M622" i="1"/>
  <c r="N621" i="1"/>
  <c r="M623" i="1" l="1"/>
  <c r="N622" i="1"/>
  <c r="P621" i="1"/>
  <c r="Q621" i="1"/>
  <c r="P622" i="1" l="1"/>
  <c r="Q622" i="1"/>
  <c r="M624" i="1"/>
  <c r="N623" i="1"/>
  <c r="M625" i="1" l="1"/>
  <c r="N624" i="1"/>
  <c r="P623" i="1"/>
  <c r="Q623" i="1"/>
  <c r="P624" i="1" l="1"/>
  <c r="Q624" i="1"/>
  <c r="M626" i="1"/>
  <c r="N625" i="1"/>
  <c r="M627" i="1" l="1"/>
  <c r="N626" i="1"/>
  <c r="P625" i="1"/>
  <c r="Q625" i="1"/>
  <c r="P626" i="1" l="1"/>
  <c r="Q626" i="1"/>
  <c r="M628" i="1"/>
  <c r="N627" i="1"/>
  <c r="M629" i="1" l="1"/>
  <c r="N628" i="1"/>
  <c r="Q627" i="1"/>
  <c r="P627" i="1"/>
  <c r="Q628" i="1" l="1"/>
  <c r="P628" i="1"/>
  <c r="M630" i="1"/>
  <c r="N629" i="1"/>
  <c r="M631" i="1" l="1"/>
  <c r="N630" i="1"/>
  <c r="P629" i="1"/>
  <c r="Q629" i="1"/>
  <c r="Q630" i="1" l="1"/>
  <c r="P630" i="1"/>
  <c r="M632" i="1"/>
  <c r="N631" i="1"/>
  <c r="M633" i="1" l="1"/>
  <c r="N632" i="1"/>
  <c r="P631" i="1"/>
  <c r="Q631" i="1"/>
  <c r="Q632" i="1" l="1"/>
  <c r="P632" i="1"/>
  <c r="M634" i="1"/>
  <c r="N633" i="1"/>
  <c r="M635" i="1" l="1"/>
  <c r="N634" i="1"/>
  <c r="P633" i="1"/>
  <c r="Q633" i="1"/>
  <c r="Q634" i="1" l="1"/>
  <c r="P634" i="1"/>
  <c r="M636" i="1"/>
  <c r="N635" i="1"/>
  <c r="M637" i="1" l="1"/>
  <c r="N636" i="1"/>
  <c r="P635" i="1"/>
  <c r="Q635" i="1"/>
  <c r="P636" i="1" l="1"/>
  <c r="Q636" i="1"/>
  <c r="M638" i="1"/>
  <c r="N637" i="1"/>
  <c r="M639" i="1" l="1"/>
  <c r="N638" i="1"/>
  <c r="P637" i="1"/>
  <c r="Q637" i="1"/>
  <c r="P638" i="1" l="1"/>
  <c r="Q638" i="1"/>
  <c r="M640" i="1"/>
  <c r="N639" i="1"/>
  <c r="M641" i="1" l="1"/>
  <c r="N640" i="1"/>
  <c r="Q639" i="1"/>
  <c r="P639" i="1"/>
  <c r="Q640" i="1" l="1"/>
  <c r="P640" i="1"/>
  <c r="M642" i="1"/>
  <c r="N641" i="1"/>
  <c r="M643" i="1" l="1"/>
  <c r="N642" i="1"/>
  <c r="P641" i="1"/>
  <c r="Q641" i="1"/>
  <c r="P642" i="1" l="1"/>
  <c r="Q642" i="1"/>
  <c r="M644" i="1"/>
  <c r="N643" i="1"/>
  <c r="M645" i="1" l="1"/>
  <c r="N644" i="1"/>
  <c r="Q643" i="1"/>
  <c r="P643" i="1"/>
  <c r="P644" i="1" l="1"/>
  <c r="Q644" i="1"/>
  <c r="M646" i="1"/>
  <c r="N645" i="1"/>
  <c r="M647" i="1" l="1"/>
  <c r="N646" i="1"/>
  <c r="P645" i="1"/>
  <c r="Q645" i="1"/>
  <c r="P646" i="1" l="1"/>
  <c r="Q646" i="1"/>
  <c r="M648" i="1"/>
  <c r="N647" i="1"/>
  <c r="M649" i="1" l="1"/>
  <c r="N648" i="1"/>
  <c r="Q647" i="1"/>
  <c r="P647" i="1"/>
  <c r="P648" i="1" l="1"/>
  <c r="Q648" i="1"/>
  <c r="M650" i="1"/>
  <c r="N649" i="1"/>
  <c r="M651" i="1" l="1"/>
  <c r="N650" i="1"/>
  <c r="P649" i="1"/>
  <c r="Q649" i="1"/>
  <c r="Q650" i="1" l="1"/>
  <c r="P650" i="1"/>
  <c r="M652" i="1"/>
  <c r="N651" i="1"/>
  <c r="M653" i="1" l="1"/>
  <c r="N652" i="1"/>
  <c r="P651" i="1"/>
  <c r="Q651" i="1"/>
  <c r="P652" i="1" l="1"/>
  <c r="Q652" i="1"/>
  <c r="M654" i="1"/>
  <c r="N653" i="1"/>
  <c r="M655" i="1" l="1"/>
  <c r="N654" i="1"/>
  <c r="P653" i="1"/>
  <c r="Q653" i="1"/>
  <c r="P654" i="1" l="1"/>
  <c r="Q654" i="1"/>
  <c r="M656" i="1"/>
  <c r="N655" i="1"/>
  <c r="M657" i="1" l="1"/>
  <c r="N656" i="1"/>
  <c r="P655" i="1"/>
  <c r="Q655" i="1"/>
  <c r="Q656" i="1" l="1"/>
  <c r="P656" i="1"/>
  <c r="M658" i="1"/>
  <c r="N657" i="1"/>
  <c r="M659" i="1" l="1"/>
  <c r="N658" i="1"/>
  <c r="P657" i="1"/>
  <c r="Q657" i="1"/>
  <c r="Q658" i="1" l="1"/>
  <c r="P658" i="1"/>
  <c r="M660" i="1"/>
  <c r="N659" i="1"/>
  <c r="M661" i="1" l="1"/>
  <c r="N660" i="1"/>
  <c r="P659" i="1"/>
  <c r="Q659" i="1"/>
  <c r="P660" i="1" l="1"/>
  <c r="Q660" i="1"/>
  <c r="M662" i="1"/>
  <c r="N661" i="1"/>
  <c r="M663" i="1" l="1"/>
  <c r="N662" i="1"/>
  <c r="P661" i="1"/>
  <c r="Q661" i="1"/>
  <c r="P662" i="1" l="1"/>
  <c r="Q662" i="1"/>
  <c r="M664" i="1"/>
  <c r="N663" i="1"/>
  <c r="M665" i="1" l="1"/>
  <c r="N664" i="1"/>
  <c r="P663" i="1"/>
  <c r="Q663" i="1"/>
  <c r="P664" i="1" l="1"/>
  <c r="Q664" i="1"/>
  <c r="M666" i="1"/>
  <c r="N665" i="1"/>
  <c r="M667" i="1" l="1"/>
  <c r="N666" i="1"/>
  <c r="P665" i="1"/>
  <c r="Q665" i="1"/>
  <c r="P666" i="1" l="1"/>
  <c r="Q666" i="1"/>
  <c r="M668" i="1"/>
  <c r="N667" i="1"/>
  <c r="M669" i="1" l="1"/>
  <c r="N668" i="1"/>
  <c r="P667" i="1"/>
  <c r="Q667" i="1"/>
  <c r="P668" i="1" l="1"/>
  <c r="Q668" i="1"/>
  <c r="M670" i="1"/>
  <c r="N669" i="1"/>
  <c r="M671" i="1" l="1"/>
  <c r="N670" i="1"/>
  <c r="Q669" i="1"/>
  <c r="P669" i="1"/>
  <c r="P670" i="1" l="1"/>
  <c r="Q670" i="1"/>
  <c r="M672" i="1"/>
  <c r="N671" i="1"/>
  <c r="M673" i="1" l="1"/>
  <c r="N672" i="1"/>
  <c r="Q671" i="1"/>
  <c r="P671" i="1"/>
  <c r="P672" i="1" l="1"/>
  <c r="Q672" i="1"/>
  <c r="M674" i="1"/>
  <c r="N673" i="1"/>
  <c r="M675" i="1" l="1"/>
  <c r="N674" i="1"/>
  <c r="P673" i="1"/>
  <c r="Q673" i="1"/>
  <c r="Q674" i="1" l="1"/>
  <c r="P674" i="1"/>
  <c r="M676" i="1"/>
  <c r="N675" i="1"/>
  <c r="M677" i="1" l="1"/>
  <c r="N676" i="1"/>
  <c r="P675" i="1"/>
  <c r="Q675" i="1"/>
  <c r="Q676" i="1" l="1"/>
  <c r="P676" i="1"/>
  <c r="M678" i="1"/>
  <c r="N677" i="1"/>
  <c r="M679" i="1" l="1"/>
  <c r="N678" i="1"/>
  <c r="P677" i="1"/>
  <c r="Q677" i="1"/>
  <c r="P678" i="1" l="1"/>
  <c r="Q678" i="1"/>
  <c r="M680" i="1"/>
  <c r="N679" i="1"/>
  <c r="M681" i="1" l="1"/>
  <c r="N680" i="1"/>
  <c r="Q679" i="1"/>
  <c r="P679" i="1"/>
  <c r="P680" i="1" l="1"/>
  <c r="Q680" i="1"/>
  <c r="M682" i="1"/>
  <c r="N681" i="1"/>
  <c r="M683" i="1" l="1"/>
  <c r="N682" i="1"/>
  <c r="P681" i="1"/>
  <c r="Q681" i="1"/>
  <c r="P682" i="1" l="1"/>
  <c r="Q682" i="1"/>
  <c r="M684" i="1"/>
  <c r="N683" i="1"/>
  <c r="M685" i="1" l="1"/>
  <c r="N684" i="1"/>
  <c r="P683" i="1"/>
  <c r="Q683" i="1"/>
  <c r="P684" i="1" l="1"/>
  <c r="Q684" i="1"/>
  <c r="M686" i="1"/>
  <c r="N685" i="1"/>
  <c r="M687" i="1" l="1"/>
  <c r="N686" i="1"/>
  <c r="P685" i="1"/>
  <c r="Q685" i="1"/>
  <c r="Q686" i="1" l="1"/>
  <c r="P686" i="1"/>
  <c r="M688" i="1"/>
  <c r="N687" i="1"/>
  <c r="M689" i="1" l="1"/>
  <c r="N688" i="1"/>
  <c r="P687" i="1"/>
  <c r="Q687" i="1"/>
  <c r="P688" i="1" l="1"/>
  <c r="Q688" i="1"/>
  <c r="M690" i="1"/>
  <c r="N689" i="1"/>
  <c r="M691" i="1" l="1"/>
  <c r="N690" i="1"/>
  <c r="P689" i="1"/>
  <c r="Q689" i="1"/>
  <c r="P690" i="1" l="1"/>
  <c r="Q690" i="1"/>
  <c r="M692" i="1"/>
  <c r="N691" i="1"/>
  <c r="M693" i="1" l="1"/>
  <c r="N692" i="1"/>
  <c r="P691" i="1"/>
  <c r="Q691" i="1"/>
  <c r="P692" i="1" l="1"/>
  <c r="Q692" i="1"/>
  <c r="M694" i="1"/>
  <c r="N693" i="1"/>
  <c r="M695" i="1" l="1"/>
  <c r="N694" i="1"/>
  <c r="P693" i="1"/>
  <c r="Q693" i="1"/>
  <c r="P694" i="1" l="1"/>
  <c r="Q694" i="1"/>
  <c r="M696" i="1"/>
  <c r="N695" i="1"/>
  <c r="M697" i="1" l="1"/>
  <c r="N696" i="1"/>
  <c r="P695" i="1"/>
  <c r="Q695" i="1"/>
  <c r="P696" i="1" l="1"/>
  <c r="Q696" i="1"/>
  <c r="M698" i="1"/>
  <c r="N697" i="1"/>
  <c r="M699" i="1" l="1"/>
  <c r="N698" i="1"/>
  <c r="Q697" i="1"/>
  <c r="P697" i="1"/>
  <c r="Q698" i="1" l="1"/>
  <c r="P698" i="1"/>
  <c r="M700" i="1"/>
  <c r="N699" i="1"/>
  <c r="M701" i="1" l="1"/>
  <c r="N700" i="1"/>
  <c r="P699" i="1"/>
  <c r="Q699" i="1"/>
  <c r="P700" i="1" l="1"/>
  <c r="Q700" i="1"/>
  <c r="M702" i="1"/>
  <c r="N701" i="1"/>
  <c r="M703" i="1" l="1"/>
  <c r="N702" i="1"/>
  <c r="P701" i="1"/>
  <c r="Q701" i="1"/>
  <c r="P702" i="1" l="1"/>
  <c r="Q702" i="1"/>
  <c r="M704" i="1"/>
  <c r="N703" i="1"/>
  <c r="M705" i="1" l="1"/>
  <c r="N704" i="1"/>
  <c r="P703" i="1"/>
  <c r="Q703" i="1"/>
  <c r="Q704" i="1" l="1"/>
  <c r="P704" i="1"/>
  <c r="M706" i="1"/>
  <c r="N705" i="1"/>
  <c r="M707" i="1" l="1"/>
  <c r="N706" i="1"/>
  <c r="Q705" i="1"/>
  <c r="P705" i="1"/>
  <c r="P706" i="1" l="1"/>
  <c r="Q706" i="1"/>
  <c r="M708" i="1"/>
  <c r="N707" i="1"/>
  <c r="M709" i="1" l="1"/>
  <c r="N708" i="1"/>
  <c r="Q707" i="1"/>
  <c r="P707" i="1"/>
  <c r="P708" i="1" l="1"/>
  <c r="Q708" i="1"/>
  <c r="M710" i="1"/>
  <c r="N709" i="1"/>
  <c r="M711" i="1" l="1"/>
  <c r="N710" i="1"/>
  <c r="P709" i="1"/>
  <c r="Q709" i="1"/>
  <c r="Q710" i="1" l="1"/>
  <c r="P710" i="1"/>
  <c r="M712" i="1"/>
  <c r="N711" i="1"/>
  <c r="P711" i="1" l="1"/>
  <c r="Q711" i="1"/>
  <c r="M713" i="1"/>
  <c r="N712" i="1"/>
  <c r="M714" i="1" l="1"/>
  <c r="N713" i="1"/>
  <c r="P712" i="1"/>
  <c r="Q712" i="1"/>
  <c r="Q713" i="1" l="1"/>
  <c r="P713" i="1"/>
  <c r="M715" i="1"/>
  <c r="N714" i="1"/>
  <c r="M716" i="1" l="1"/>
  <c r="N715" i="1"/>
  <c r="P714" i="1"/>
  <c r="Q714" i="1"/>
  <c r="P715" i="1" l="1"/>
  <c r="Q715" i="1"/>
  <c r="M717" i="1"/>
  <c r="N716" i="1"/>
  <c r="M718" i="1" l="1"/>
  <c r="N717" i="1"/>
  <c r="P716" i="1"/>
  <c r="Q716" i="1"/>
  <c r="P717" i="1" l="1"/>
  <c r="Q717" i="1"/>
  <c r="M719" i="1"/>
  <c r="N718" i="1"/>
  <c r="M720" i="1" l="1"/>
  <c r="N719" i="1"/>
  <c r="P718" i="1"/>
  <c r="Q718" i="1"/>
  <c r="P719" i="1" l="1"/>
  <c r="Q719" i="1"/>
  <c r="M721" i="1"/>
  <c r="N720" i="1"/>
  <c r="M722" i="1" l="1"/>
  <c r="N721" i="1"/>
  <c r="P720" i="1"/>
  <c r="Q720" i="1"/>
  <c r="P721" i="1" l="1"/>
  <c r="Q721" i="1"/>
  <c r="M723" i="1"/>
  <c r="N722" i="1"/>
  <c r="M724" i="1" l="1"/>
  <c r="N723" i="1"/>
  <c r="Q722" i="1"/>
  <c r="P722" i="1"/>
  <c r="P723" i="1" l="1"/>
  <c r="Q723" i="1"/>
  <c r="M725" i="1"/>
  <c r="N724" i="1"/>
  <c r="M726" i="1" l="1"/>
  <c r="N725" i="1"/>
  <c r="P724" i="1"/>
  <c r="Q724" i="1"/>
  <c r="Q725" i="1" l="1"/>
  <c r="P725" i="1"/>
  <c r="M727" i="1"/>
  <c r="N726" i="1"/>
  <c r="M728" i="1" l="1"/>
  <c r="N727" i="1"/>
  <c r="P726" i="1"/>
  <c r="Q726" i="1"/>
  <c r="Q727" i="1" l="1"/>
  <c r="P727" i="1"/>
  <c r="M729" i="1"/>
  <c r="N728" i="1"/>
  <c r="M730" i="1" l="1"/>
  <c r="N729" i="1"/>
  <c r="Q728" i="1"/>
  <c r="P728" i="1"/>
  <c r="P729" i="1" l="1"/>
  <c r="Q729" i="1"/>
  <c r="M731" i="1"/>
  <c r="N730" i="1"/>
  <c r="M732" i="1" l="1"/>
  <c r="N731" i="1"/>
  <c r="P730" i="1"/>
  <c r="Q730" i="1"/>
  <c r="P731" i="1" l="1"/>
  <c r="Q731" i="1"/>
  <c r="M733" i="1"/>
  <c r="N732" i="1"/>
  <c r="Q732" i="1" l="1"/>
  <c r="P732" i="1"/>
  <c r="M734" i="1"/>
  <c r="N733" i="1"/>
  <c r="M735" i="1" l="1"/>
  <c r="N734" i="1"/>
  <c r="P733" i="1"/>
  <c r="Q733" i="1"/>
  <c r="P734" i="1" l="1"/>
  <c r="Q734" i="1"/>
  <c r="M736" i="1"/>
  <c r="N735" i="1"/>
  <c r="M737" i="1" l="1"/>
  <c r="N736" i="1"/>
  <c r="P735" i="1"/>
  <c r="Q735" i="1"/>
  <c r="P736" i="1" l="1"/>
  <c r="Q736" i="1"/>
  <c r="M738" i="1"/>
  <c r="N737" i="1"/>
  <c r="M739" i="1" l="1"/>
  <c r="N738" i="1"/>
  <c r="P737" i="1"/>
  <c r="Q737" i="1"/>
  <c r="P738" i="1" l="1"/>
  <c r="Q738" i="1"/>
  <c r="M740" i="1"/>
  <c r="N739" i="1"/>
  <c r="M741" i="1" l="1"/>
  <c r="N740" i="1"/>
  <c r="P739" i="1"/>
  <c r="Q739" i="1"/>
  <c r="Q740" i="1" l="1"/>
  <c r="P740" i="1"/>
  <c r="M742" i="1"/>
  <c r="N741" i="1"/>
  <c r="M743" i="1" l="1"/>
  <c r="N742" i="1"/>
  <c r="P741" i="1"/>
  <c r="Q741" i="1"/>
  <c r="P742" i="1" l="1"/>
  <c r="Q742" i="1"/>
  <c r="M744" i="1"/>
  <c r="N743" i="1"/>
  <c r="M745" i="1" l="1"/>
  <c r="N744" i="1"/>
  <c r="P743" i="1"/>
  <c r="Q743" i="1"/>
  <c r="Q744" i="1" l="1"/>
  <c r="P744" i="1"/>
  <c r="M746" i="1"/>
  <c r="N745" i="1"/>
  <c r="M747" i="1" l="1"/>
  <c r="N746" i="1"/>
  <c r="P745" i="1"/>
  <c r="Q745" i="1"/>
  <c r="P746" i="1" l="1"/>
  <c r="Q746" i="1"/>
  <c r="M748" i="1"/>
  <c r="N747" i="1"/>
  <c r="M749" i="1" l="1"/>
  <c r="N748" i="1"/>
  <c r="P747" i="1"/>
  <c r="Q747" i="1"/>
  <c r="Q748" i="1" l="1"/>
  <c r="P748" i="1"/>
  <c r="M750" i="1"/>
  <c r="N749" i="1"/>
  <c r="M751" i="1" l="1"/>
  <c r="N750" i="1"/>
  <c r="P749" i="1"/>
  <c r="Q749" i="1"/>
  <c r="P750" i="1" l="1"/>
  <c r="Q750" i="1"/>
  <c r="M752" i="1"/>
  <c r="N751" i="1"/>
  <c r="M753" i="1" l="1"/>
  <c r="N752" i="1"/>
  <c r="Q751" i="1"/>
  <c r="P751" i="1"/>
  <c r="Q752" i="1" l="1"/>
  <c r="P752" i="1"/>
  <c r="M754" i="1"/>
  <c r="N753" i="1"/>
  <c r="M755" i="1" l="1"/>
  <c r="N754" i="1"/>
  <c r="P753" i="1"/>
  <c r="Q753" i="1"/>
  <c r="Q754" i="1" l="1"/>
  <c r="P754" i="1"/>
  <c r="M756" i="1"/>
  <c r="N755" i="1"/>
  <c r="M757" i="1" l="1"/>
  <c r="N756" i="1"/>
  <c r="P755" i="1"/>
  <c r="Q755" i="1"/>
  <c r="P756" i="1" l="1"/>
  <c r="Q756" i="1"/>
  <c r="M758" i="1"/>
  <c r="N757" i="1"/>
  <c r="M759" i="1" l="1"/>
  <c r="N758" i="1"/>
  <c r="P757" i="1"/>
  <c r="Q757" i="1"/>
  <c r="P758" i="1" l="1"/>
  <c r="Q758" i="1"/>
  <c r="M760" i="1"/>
  <c r="N759" i="1"/>
  <c r="M761" i="1" l="1"/>
  <c r="N760" i="1"/>
  <c r="P759" i="1"/>
  <c r="Q759" i="1"/>
  <c r="P760" i="1" l="1"/>
  <c r="Q760" i="1"/>
  <c r="M762" i="1"/>
  <c r="N761" i="1"/>
  <c r="M763" i="1" l="1"/>
  <c r="N762" i="1"/>
  <c r="P761" i="1"/>
  <c r="Q761" i="1"/>
  <c r="P762" i="1" l="1"/>
  <c r="Q762" i="1"/>
  <c r="M764" i="1"/>
  <c r="N763" i="1"/>
  <c r="M765" i="1" l="1"/>
  <c r="N764" i="1"/>
  <c r="P763" i="1"/>
  <c r="Q763" i="1"/>
  <c r="P764" i="1" l="1"/>
  <c r="Q764" i="1"/>
  <c r="M766" i="1"/>
  <c r="N765" i="1"/>
  <c r="M767" i="1" l="1"/>
  <c r="N766" i="1"/>
  <c r="Q765" i="1"/>
  <c r="P765" i="1"/>
  <c r="Q766" i="1" l="1"/>
  <c r="P766" i="1"/>
  <c r="M768" i="1"/>
  <c r="N767" i="1"/>
  <c r="M769" i="1" l="1"/>
  <c r="N768" i="1"/>
  <c r="P767" i="1"/>
  <c r="Q767" i="1"/>
  <c r="P768" i="1" l="1"/>
  <c r="Q768" i="1"/>
  <c r="M770" i="1"/>
  <c r="N769" i="1"/>
  <c r="M771" i="1" l="1"/>
  <c r="N770" i="1"/>
  <c r="P769" i="1"/>
  <c r="Q769" i="1"/>
  <c r="Q770" i="1" l="1"/>
  <c r="P770" i="1"/>
  <c r="M772" i="1"/>
  <c r="N771" i="1"/>
  <c r="M773" i="1" l="1"/>
  <c r="N772" i="1"/>
  <c r="P771" i="1"/>
  <c r="Q771" i="1"/>
  <c r="P772" i="1" l="1"/>
  <c r="Q772" i="1"/>
  <c r="M774" i="1"/>
  <c r="N773" i="1"/>
  <c r="M775" i="1" l="1"/>
  <c r="N774" i="1"/>
  <c r="P773" i="1"/>
  <c r="Q773" i="1"/>
  <c r="Q774" i="1" l="1"/>
  <c r="P774" i="1"/>
  <c r="M776" i="1"/>
  <c r="N775" i="1"/>
  <c r="M777" i="1" l="1"/>
  <c r="N776" i="1"/>
  <c r="P775" i="1"/>
  <c r="Q775" i="1"/>
  <c r="Q776" i="1" l="1"/>
  <c r="P776" i="1"/>
  <c r="M778" i="1"/>
  <c r="N777" i="1"/>
  <c r="M779" i="1" l="1"/>
  <c r="N778" i="1"/>
  <c r="P777" i="1"/>
  <c r="Q777" i="1"/>
  <c r="Q778" i="1" l="1"/>
  <c r="P778" i="1"/>
  <c r="M780" i="1"/>
  <c r="N779" i="1"/>
  <c r="M781" i="1" l="1"/>
  <c r="N780" i="1"/>
  <c r="P779" i="1"/>
  <c r="Q779" i="1"/>
  <c r="P780" i="1" l="1"/>
  <c r="Q780" i="1"/>
  <c r="M782" i="1"/>
  <c r="N781" i="1"/>
  <c r="M783" i="1" l="1"/>
  <c r="N782" i="1"/>
  <c r="Q781" i="1"/>
  <c r="P781" i="1"/>
  <c r="P782" i="1" l="1"/>
  <c r="Q782" i="1"/>
  <c r="M784" i="1"/>
  <c r="N783" i="1"/>
  <c r="M785" i="1" l="1"/>
  <c r="N784" i="1"/>
  <c r="P783" i="1"/>
  <c r="Q783" i="1"/>
  <c r="P784" i="1" l="1"/>
  <c r="Q784" i="1"/>
  <c r="M786" i="1"/>
  <c r="N785" i="1"/>
  <c r="M787" i="1" l="1"/>
  <c r="N786" i="1"/>
  <c r="Q785" i="1"/>
  <c r="P785" i="1"/>
  <c r="P786" i="1" l="1"/>
  <c r="Q786" i="1"/>
  <c r="M788" i="1"/>
  <c r="N787" i="1"/>
  <c r="M789" i="1" l="1"/>
  <c r="N788" i="1"/>
  <c r="P787" i="1"/>
  <c r="Q787" i="1"/>
  <c r="P788" i="1" l="1"/>
  <c r="Q788" i="1"/>
  <c r="M790" i="1"/>
  <c r="N789" i="1"/>
  <c r="M791" i="1" l="1"/>
  <c r="N790" i="1"/>
  <c r="P789" i="1"/>
  <c r="Q789" i="1"/>
  <c r="P790" i="1" l="1"/>
  <c r="Q790" i="1"/>
  <c r="M792" i="1"/>
  <c r="N791" i="1"/>
  <c r="Q791" i="1" l="1"/>
  <c r="P791" i="1"/>
  <c r="M793" i="1"/>
  <c r="N792" i="1"/>
  <c r="M794" i="1" l="1"/>
  <c r="N793" i="1"/>
  <c r="P792" i="1"/>
  <c r="Q792" i="1"/>
  <c r="P793" i="1" l="1"/>
  <c r="Q793" i="1"/>
  <c r="M795" i="1"/>
  <c r="N794" i="1"/>
  <c r="M796" i="1" l="1"/>
  <c r="N795" i="1"/>
  <c r="P794" i="1"/>
  <c r="Q794" i="1"/>
  <c r="Q795" i="1" l="1"/>
  <c r="P795" i="1"/>
  <c r="M797" i="1"/>
  <c r="N796" i="1"/>
  <c r="M798" i="1" l="1"/>
  <c r="N797" i="1"/>
  <c r="P796" i="1"/>
  <c r="Q796" i="1"/>
  <c r="Q797" i="1" l="1"/>
  <c r="P797" i="1"/>
  <c r="M799" i="1"/>
  <c r="N798" i="1"/>
  <c r="M800" i="1" l="1"/>
  <c r="T8" i="1" s="1"/>
  <c r="N799" i="1"/>
  <c r="P798" i="1"/>
  <c r="Q798" i="1"/>
  <c r="Q799" i="1" l="1"/>
  <c r="P799" i="1"/>
  <c r="N800" i="1"/>
  <c r="O800" i="1"/>
  <c r="R800" i="1" l="1"/>
  <c r="Q800" i="1"/>
  <c r="P800" i="1"/>
  <c r="O3" i="1"/>
  <c r="R3" i="1" s="1"/>
  <c r="O4" i="1"/>
  <c r="R4" i="1" s="1"/>
  <c r="O5" i="1"/>
  <c r="R5" i="1" s="1"/>
  <c r="O6" i="1"/>
  <c r="R6" i="1" s="1"/>
  <c r="O7" i="1"/>
  <c r="R7" i="1" s="1"/>
  <c r="O8" i="1"/>
  <c r="R8" i="1" s="1"/>
  <c r="O9" i="1"/>
  <c r="R9" i="1" s="1"/>
  <c r="O10" i="1"/>
  <c r="R10" i="1" s="1"/>
  <c r="O11" i="1"/>
  <c r="R11" i="1" s="1"/>
  <c r="O12" i="1"/>
  <c r="R12" i="1" s="1"/>
  <c r="O13" i="1"/>
  <c r="R13" i="1" s="1"/>
  <c r="O14" i="1"/>
  <c r="R14" i="1" s="1"/>
  <c r="O15" i="1"/>
  <c r="R15" i="1" s="1"/>
  <c r="O16" i="1"/>
  <c r="R16" i="1" s="1"/>
  <c r="O17" i="1"/>
  <c r="R17" i="1" s="1"/>
  <c r="O18" i="1"/>
  <c r="R18" i="1" s="1"/>
  <c r="O19" i="1"/>
  <c r="R19" i="1" s="1"/>
  <c r="O20" i="1"/>
  <c r="R20" i="1" s="1"/>
  <c r="O21" i="1"/>
  <c r="R21" i="1" s="1"/>
  <c r="O22" i="1"/>
  <c r="R22" i="1" s="1"/>
  <c r="O23" i="1"/>
  <c r="R23" i="1" s="1"/>
  <c r="O24" i="1"/>
  <c r="R24" i="1" s="1"/>
  <c r="O25" i="1"/>
  <c r="R25" i="1" s="1"/>
  <c r="O26" i="1"/>
  <c r="R26" i="1" s="1"/>
  <c r="O27" i="1"/>
  <c r="R27" i="1" s="1"/>
  <c r="O28" i="1"/>
  <c r="R28" i="1" s="1"/>
  <c r="O29" i="1"/>
  <c r="R29" i="1" s="1"/>
  <c r="O30" i="1"/>
  <c r="R30" i="1" s="1"/>
  <c r="O31" i="1"/>
  <c r="R31" i="1" s="1"/>
  <c r="O32" i="1"/>
  <c r="R32" i="1" s="1"/>
  <c r="O33" i="1"/>
  <c r="R33" i="1" s="1"/>
  <c r="O34" i="1"/>
  <c r="R34" i="1" s="1"/>
  <c r="O35" i="1"/>
  <c r="R35" i="1" s="1"/>
  <c r="O36" i="1"/>
  <c r="R36" i="1" s="1"/>
  <c r="O37" i="1"/>
  <c r="R37" i="1" s="1"/>
  <c r="O38" i="1"/>
  <c r="R38" i="1" s="1"/>
  <c r="O39" i="1"/>
  <c r="R39" i="1" s="1"/>
  <c r="O40" i="1"/>
  <c r="R40" i="1" s="1"/>
  <c r="O41" i="1"/>
  <c r="R41" i="1" s="1"/>
  <c r="O42" i="1"/>
  <c r="R42" i="1" s="1"/>
  <c r="O43" i="1"/>
  <c r="R43" i="1" s="1"/>
  <c r="O44" i="1"/>
  <c r="R44" i="1" s="1"/>
  <c r="O45" i="1"/>
  <c r="R45" i="1" s="1"/>
  <c r="O46" i="1"/>
  <c r="R46" i="1" s="1"/>
  <c r="O47" i="1"/>
  <c r="R47" i="1" s="1"/>
  <c r="O48" i="1"/>
  <c r="R48" i="1" s="1"/>
  <c r="O49" i="1"/>
  <c r="R49" i="1" s="1"/>
  <c r="O50" i="1"/>
  <c r="R50" i="1" s="1"/>
  <c r="O51" i="1"/>
  <c r="R51" i="1" s="1"/>
  <c r="O52" i="1"/>
  <c r="R52" i="1" s="1"/>
  <c r="O53" i="1"/>
  <c r="R53" i="1" s="1"/>
  <c r="O54" i="1"/>
  <c r="R54" i="1" s="1"/>
  <c r="O55" i="1"/>
  <c r="R55" i="1" s="1"/>
  <c r="O56" i="1"/>
  <c r="R56" i="1" s="1"/>
  <c r="O57" i="1"/>
  <c r="R57" i="1" s="1"/>
  <c r="O58" i="1"/>
  <c r="R58" i="1" s="1"/>
  <c r="O59" i="1"/>
  <c r="R59" i="1" s="1"/>
  <c r="O60" i="1"/>
  <c r="R60" i="1" s="1"/>
  <c r="O61" i="1"/>
  <c r="R61" i="1" s="1"/>
  <c r="O62" i="1"/>
  <c r="R62" i="1" s="1"/>
  <c r="O63" i="1"/>
  <c r="R63" i="1" s="1"/>
  <c r="O64" i="1"/>
  <c r="R64" i="1" s="1"/>
  <c r="O65" i="1"/>
  <c r="R65" i="1" s="1"/>
  <c r="O66" i="1"/>
  <c r="R66" i="1" s="1"/>
  <c r="O67" i="1"/>
  <c r="R67" i="1" s="1"/>
  <c r="O68" i="1"/>
  <c r="R68" i="1" s="1"/>
  <c r="O69" i="1"/>
  <c r="R69" i="1" s="1"/>
  <c r="O70" i="1"/>
  <c r="R70" i="1" s="1"/>
  <c r="O71" i="1"/>
  <c r="R71" i="1" s="1"/>
  <c r="O72" i="1"/>
  <c r="R72" i="1" s="1"/>
  <c r="O73" i="1"/>
  <c r="R73" i="1" s="1"/>
  <c r="O74" i="1"/>
  <c r="R74" i="1" s="1"/>
  <c r="O75" i="1"/>
  <c r="R75" i="1" s="1"/>
  <c r="O76" i="1"/>
  <c r="R76" i="1" s="1"/>
  <c r="O77" i="1"/>
  <c r="R77" i="1" s="1"/>
  <c r="O78" i="1"/>
  <c r="R78" i="1" s="1"/>
  <c r="O79" i="1"/>
  <c r="R79" i="1" s="1"/>
  <c r="O80" i="1"/>
  <c r="R80" i="1" s="1"/>
  <c r="O81" i="1"/>
  <c r="R81" i="1" s="1"/>
  <c r="O82" i="1"/>
  <c r="R82" i="1" s="1"/>
  <c r="O83" i="1"/>
  <c r="R83" i="1" s="1"/>
  <c r="O84" i="1"/>
  <c r="R84" i="1" s="1"/>
  <c r="O85" i="1"/>
  <c r="R85" i="1" s="1"/>
  <c r="O86" i="1"/>
  <c r="R86" i="1" s="1"/>
  <c r="O87" i="1"/>
  <c r="R87" i="1" s="1"/>
  <c r="O88" i="1"/>
  <c r="R88" i="1" s="1"/>
  <c r="O89" i="1"/>
  <c r="R89" i="1" s="1"/>
  <c r="O90" i="1"/>
  <c r="R90" i="1" s="1"/>
  <c r="O91" i="1"/>
  <c r="R91" i="1" s="1"/>
  <c r="O92" i="1"/>
  <c r="R92" i="1" s="1"/>
  <c r="O93" i="1"/>
  <c r="R93" i="1" s="1"/>
  <c r="O94" i="1"/>
  <c r="R94" i="1" s="1"/>
  <c r="O95" i="1"/>
  <c r="R95" i="1" s="1"/>
  <c r="O96" i="1"/>
  <c r="R96" i="1" s="1"/>
  <c r="O97" i="1"/>
  <c r="R97" i="1" s="1"/>
  <c r="O98" i="1"/>
  <c r="R98" i="1" s="1"/>
  <c r="O99" i="1"/>
  <c r="R99" i="1" s="1"/>
  <c r="O100" i="1"/>
  <c r="R100" i="1" s="1"/>
  <c r="O101" i="1"/>
  <c r="R101" i="1" s="1"/>
  <c r="O102" i="1"/>
  <c r="R102" i="1" s="1"/>
  <c r="O103" i="1"/>
  <c r="R103" i="1" s="1"/>
  <c r="O104" i="1"/>
  <c r="R104" i="1" s="1"/>
  <c r="O105" i="1"/>
  <c r="R105" i="1" s="1"/>
  <c r="O106" i="1"/>
  <c r="R106" i="1" s="1"/>
  <c r="O107" i="1"/>
  <c r="R107" i="1" s="1"/>
  <c r="O108" i="1"/>
  <c r="R108" i="1" s="1"/>
  <c r="O109" i="1"/>
  <c r="R109" i="1" s="1"/>
  <c r="O110" i="1"/>
  <c r="R110" i="1" s="1"/>
  <c r="O111" i="1"/>
  <c r="R111" i="1" s="1"/>
  <c r="O112" i="1"/>
  <c r="R112" i="1" s="1"/>
  <c r="O113" i="1"/>
  <c r="R113" i="1" s="1"/>
  <c r="O114" i="1"/>
  <c r="R114" i="1" s="1"/>
  <c r="O115" i="1"/>
  <c r="R115" i="1" s="1"/>
  <c r="O116" i="1"/>
  <c r="R116" i="1" s="1"/>
  <c r="O117" i="1"/>
  <c r="R117" i="1" s="1"/>
  <c r="O118" i="1"/>
  <c r="R118" i="1" s="1"/>
  <c r="O119" i="1"/>
  <c r="R119" i="1" s="1"/>
  <c r="O120" i="1"/>
  <c r="R120" i="1" s="1"/>
  <c r="O121" i="1"/>
  <c r="R121" i="1" s="1"/>
  <c r="O122" i="1"/>
  <c r="R122" i="1" s="1"/>
  <c r="O123" i="1"/>
  <c r="R123" i="1" s="1"/>
  <c r="O124" i="1"/>
  <c r="R124" i="1" s="1"/>
  <c r="O125" i="1"/>
  <c r="R125" i="1" s="1"/>
  <c r="O126" i="1"/>
  <c r="R126" i="1" s="1"/>
  <c r="O127" i="1"/>
  <c r="R127" i="1" s="1"/>
  <c r="O128" i="1"/>
  <c r="R128" i="1" s="1"/>
  <c r="O129" i="1"/>
  <c r="R129" i="1" s="1"/>
  <c r="O130" i="1"/>
  <c r="R130" i="1" s="1"/>
  <c r="O131" i="1"/>
  <c r="R131" i="1" s="1"/>
  <c r="O132" i="1"/>
  <c r="R132" i="1" s="1"/>
  <c r="O133" i="1"/>
  <c r="R133" i="1" s="1"/>
  <c r="O134" i="1"/>
  <c r="R134" i="1" s="1"/>
  <c r="O135" i="1"/>
  <c r="R135" i="1" s="1"/>
  <c r="O136" i="1"/>
  <c r="R136" i="1" s="1"/>
  <c r="O137" i="1"/>
  <c r="R137" i="1" s="1"/>
  <c r="O138" i="1"/>
  <c r="R138" i="1" s="1"/>
  <c r="O139" i="1"/>
  <c r="R139" i="1" s="1"/>
  <c r="O140" i="1"/>
  <c r="R140" i="1" s="1"/>
  <c r="O141" i="1"/>
  <c r="R141" i="1" s="1"/>
  <c r="O142" i="1"/>
  <c r="R142" i="1" s="1"/>
  <c r="O143" i="1"/>
  <c r="R143" i="1" s="1"/>
  <c r="O144" i="1"/>
  <c r="R144" i="1" s="1"/>
  <c r="O145" i="1"/>
  <c r="R145" i="1" s="1"/>
  <c r="O146" i="1"/>
  <c r="R146" i="1" s="1"/>
  <c r="O147" i="1"/>
  <c r="R147" i="1" s="1"/>
  <c r="O148" i="1"/>
  <c r="R148" i="1" s="1"/>
  <c r="O149" i="1"/>
  <c r="R149" i="1" s="1"/>
  <c r="O150" i="1"/>
  <c r="R150" i="1" s="1"/>
  <c r="O151" i="1"/>
  <c r="R151" i="1" s="1"/>
  <c r="O152" i="1"/>
  <c r="R152" i="1" s="1"/>
  <c r="O153" i="1"/>
  <c r="R153" i="1" s="1"/>
  <c r="O154" i="1"/>
  <c r="R154" i="1" s="1"/>
  <c r="O155" i="1"/>
  <c r="R155" i="1" s="1"/>
  <c r="O156" i="1"/>
  <c r="R156" i="1" s="1"/>
  <c r="O157" i="1"/>
  <c r="R157" i="1" s="1"/>
  <c r="O158" i="1"/>
  <c r="R158" i="1" s="1"/>
  <c r="O159" i="1"/>
  <c r="R159" i="1" s="1"/>
  <c r="O160" i="1"/>
  <c r="R160" i="1" s="1"/>
  <c r="O161" i="1"/>
  <c r="R161" i="1" s="1"/>
  <c r="O162" i="1"/>
  <c r="R162" i="1" s="1"/>
  <c r="O163" i="1"/>
  <c r="R163" i="1" s="1"/>
  <c r="O164" i="1"/>
  <c r="R164" i="1" s="1"/>
  <c r="O165" i="1"/>
  <c r="R165" i="1" s="1"/>
  <c r="O166" i="1"/>
  <c r="R166" i="1" s="1"/>
  <c r="O167" i="1"/>
  <c r="R167" i="1" s="1"/>
  <c r="O168" i="1"/>
  <c r="R168" i="1" s="1"/>
  <c r="O169" i="1"/>
  <c r="R169" i="1" s="1"/>
  <c r="O170" i="1"/>
  <c r="R170" i="1" s="1"/>
  <c r="O171" i="1"/>
  <c r="R171" i="1" s="1"/>
  <c r="O172" i="1"/>
  <c r="R172" i="1" s="1"/>
  <c r="O173" i="1"/>
  <c r="R173" i="1" s="1"/>
  <c r="O174" i="1"/>
  <c r="R174" i="1" s="1"/>
  <c r="O175" i="1"/>
  <c r="R175" i="1" s="1"/>
  <c r="O176" i="1"/>
  <c r="R176" i="1" s="1"/>
  <c r="O177" i="1"/>
  <c r="R177" i="1" s="1"/>
  <c r="O178" i="1"/>
  <c r="R178" i="1" s="1"/>
  <c r="O179" i="1"/>
  <c r="R179" i="1" s="1"/>
  <c r="O180" i="1"/>
  <c r="R180" i="1" s="1"/>
  <c r="O181" i="1"/>
  <c r="R181" i="1" s="1"/>
  <c r="O182" i="1"/>
  <c r="R182" i="1" s="1"/>
  <c r="O183" i="1"/>
  <c r="R183" i="1" s="1"/>
  <c r="O184" i="1"/>
  <c r="R184" i="1" s="1"/>
  <c r="O185" i="1"/>
  <c r="R185" i="1" s="1"/>
  <c r="O186" i="1"/>
  <c r="R186" i="1" s="1"/>
  <c r="O187" i="1"/>
  <c r="R187" i="1" s="1"/>
  <c r="O188" i="1"/>
  <c r="R188" i="1" s="1"/>
  <c r="O189" i="1"/>
  <c r="R189" i="1" s="1"/>
  <c r="O190" i="1"/>
  <c r="R190" i="1" s="1"/>
  <c r="O191" i="1"/>
  <c r="R191" i="1" s="1"/>
  <c r="O192" i="1"/>
  <c r="R192" i="1" s="1"/>
  <c r="O193" i="1"/>
  <c r="R193" i="1" s="1"/>
  <c r="O194" i="1"/>
  <c r="R194" i="1" s="1"/>
  <c r="O195" i="1"/>
  <c r="R195" i="1" s="1"/>
  <c r="O196" i="1"/>
  <c r="R196" i="1" s="1"/>
  <c r="O197" i="1"/>
  <c r="R197" i="1" s="1"/>
  <c r="O198" i="1"/>
  <c r="R198" i="1" s="1"/>
  <c r="O199" i="1"/>
  <c r="R199" i="1" s="1"/>
  <c r="O200" i="1"/>
  <c r="R200" i="1" s="1"/>
  <c r="O201" i="1"/>
  <c r="R201" i="1" s="1"/>
  <c r="O202" i="1"/>
  <c r="R202" i="1" s="1"/>
  <c r="O203" i="1"/>
  <c r="R203" i="1" s="1"/>
  <c r="O204" i="1"/>
  <c r="R204" i="1" s="1"/>
  <c r="O205" i="1"/>
  <c r="R205" i="1" s="1"/>
  <c r="O206" i="1"/>
  <c r="R206" i="1" s="1"/>
  <c r="O207" i="1"/>
  <c r="R207" i="1" s="1"/>
  <c r="O208" i="1"/>
  <c r="R208" i="1" s="1"/>
  <c r="O209" i="1"/>
  <c r="R209" i="1" s="1"/>
  <c r="O210" i="1"/>
  <c r="R210" i="1" s="1"/>
  <c r="O211" i="1"/>
  <c r="R211" i="1" s="1"/>
  <c r="O212" i="1"/>
  <c r="R212" i="1" s="1"/>
  <c r="O213" i="1"/>
  <c r="R213" i="1" s="1"/>
  <c r="O214" i="1"/>
  <c r="R214" i="1" s="1"/>
  <c r="O215" i="1"/>
  <c r="R215" i="1" s="1"/>
  <c r="O216" i="1"/>
  <c r="R216" i="1" s="1"/>
  <c r="O217" i="1"/>
  <c r="R217" i="1" s="1"/>
  <c r="O218" i="1"/>
  <c r="R218" i="1" s="1"/>
  <c r="O219" i="1"/>
  <c r="R219" i="1" s="1"/>
  <c r="O220" i="1"/>
  <c r="R220" i="1" s="1"/>
  <c r="O221" i="1"/>
  <c r="R221" i="1" s="1"/>
  <c r="O222" i="1"/>
  <c r="R222" i="1" s="1"/>
  <c r="O223" i="1"/>
  <c r="R223" i="1" s="1"/>
  <c r="O224" i="1"/>
  <c r="R224" i="1" s="1"/>
  <c r="O225" i="1"/>
  <c r="R225" i="1" s="1"/>
  <c r="O226" i="1"/>
  <c r="R226" i="1" s="1"/>
  <c r="O227" i="1"/>
  <c r="R227" i="1" s="1"/>
  <c r="O228" i="1"/>
  <c r="R228" i="1" s="1"/>
  <c r="O229" i="1"/>
  <c r="R229" i="1" s="1"/>
  <c r="O230" i="1"/>
  <c r="R230" i="1" s="1"/>
  <c r="O231" i="1"/>
  <c r="R231" i="1" s="1"/>
  <c r="O232" i="1"/>
  <c r="R232" i="1" s="1"/>
  <c r="O233" i="1"/>
  <c r="R233" i="1" s="1"/>
  <c r="O234" i="1"/>
  <c r="R234" i="1" s="1"/>
  <c r="O235" i="1"/>
  <c r="R235" i="1" s="1"/>
  <c r="O236" i="1"/>
  <c r="R236" i="1" s="1"/>
  <c r="O237" i="1"/>
  <c r="R237" i="1" s="1"/>
  <c r="O238" i="1"/>
  <c r="R238" i="1" s="1"/>
  <c r="O239" i="1"/>
  <c r="R239" i="1" s="1"/>
  <c r="O240" i="1"/>
  <c r="R240" i="1" s="1"/>
  <c r="O241" i="1"/>
  <c r="R241" i="1" s="1"/>
  <c r="O242" i="1"/>
  <c r="R242" i="1" s="1"/>
  <c r="O243" i="1"/>
  <c r="R243" i="1" s="1"/>
  <c r="O244" i="1"/>
  <c r="R244" i="1" s="1"/>
  <c r="O245" i="1"/>
  <c r="R245" i="1" s="1"/>
  <c r="O246" i="1"/>
  <c r="R246" i="1" s="1"/>
  <c r="O247" i="1"/>
  <c r="R247" i="1" s="1"/>
  <c r="O248" i="1"/>
  <c r="R248" i="1" s="1"/>
  <c r="O249" i="1"/>
  <c r="R249" i="1" s="1"/>
  <c r="O250" i="1"/>
  <c r="R250" i="1" s="1"/>
  <c r="O251" i="1"/>
  <c r="R251" i="1" s="1"/>
  <c r="O252" i="1"/>
  <c r="R252" i="1" s="1"/>
  <c r="O253" i="1"/>
  <c r="R253" i="1" s="1"/>
  <c r="O254" i="1"/>
  <c r="R254" i="1" s="1"/>
  <c r="O255" i="1"/>
  <c r="R255" i="1" s="1"/>
  <c r="O256" i="1"/>
  <c r="R256" i="1" s="1"/>
  <c r="O257" i="1"/>
  <c r="R257" i="1" s="1"/>
  <c r="O258" i="1"/>
  <c r="R258" i="1" s="1"/>
  <c r="O259" i="1"/>
  <c r="R259" i="1" s="1"/>
  <c r="O260" i="1"/>
  <c r="R260" i="1" s="1"/>
  <c r="O261" i="1"/>
  <c r="R261" i="1" s="1"/>
  <c r="O262" i="1"/>
  <c r="R262" i="1" s="1"/>
  <c r="O263" i="1"/>
  <c r="R263" i="1" s="1"/>
  <c r="O264" i="1"/>
  <c r="R264" i="1" s="1"/>
  <c r="O265" i="1"/>
  <c r="R265" i="1" s="1"/>
  <c r="O266" i="1"/>
  <c r="R266" i="1" s="1"/>
  <c r="O267" i="1"/>
  <c r="R267" i="1" s="1"/>
  <c r="O268" i="1"/>
  <c r="R268" i="1" s="1"/>
  <c r="O269" i="1"/>
  <c r="R269" i="1" s="1"/>
  <c r="O270" i="1"/>
  <c r="R270" i="1" s="1"/>
  <c r="O271" i="1"/>
  <c r="R271" i="1" s="1"/>
  <c r="O272" i="1"/>
  <c r="R272" i="1" s="1"/>
  <c r="O273" i="1"/>
  <c r="R273" i="1" s="1"/>
  <c r="O274" i="1"/>
  <c r="R274" i="1" s="1"/>
  <c r="O275" i="1"/>
  <c r="R275" i="1" s="1"/>
  <c r="O276" i="1"/>
  <c r="R276" i="1" s="1"/>
  <c r="O277" i="1"/>
  <c r="R277" i="1" s="1"/>
  <c r="O278" i="1"/>
  <c r="R278" i="1" s="1"/>
  <c r="O279" i="1"/>
  <c r="R279" i="1" s="1"/>
  <c r="O280" i="1"/>
  <c r="R280" i="1" s="1"/>
  <c r="O281" i="1"/>
  <c r="R281" i="1" s="1"/>
  <c r="O282" i="1"/>
  <c r="R282" i="1" s="1"/>
  <c r="O283" i="1"/>
  <c r="R283" i="1" s="1"/>
  <c r="O284" i="1"/>
  <c r="R284" i="1" s="1"/>
  <c r="O285" i="1"/>
  <c r="R285" i="1" s="1"/>
  <c r="O286" i="1"/>
  <c r="R286" i="1" s="1"/>
  <c r="O287" i="1"/>
  <c r="R287" i="1" s="1"/>
  <c r="O288" i="1"/>
  <c r="R288" i="1" s="1"/>
  <c r="O289" i="1"/>
  <c r="R289" i="1" s="1"/>
  <c r="O290" i="1"/>
  <c r="R290" i="1" s="1"/>
  <c r="O291" i="1"/>
  <c r="R291" i="1" s="1"/>
  <c r="O292" i="1"/>
  <c r="R292" i="1" s="1"/>
  <c r="O293" i="1"/>
  <c r="R293" i="1" s="1"/>
  <c r="O294" i="1"/>
  <c r="R294" i="1" s="1"/>
  <c r="O295" i="1"/>
  <c r="R295" i="1" s="1"/>
  <c r="O296" i="1"/>
  <c r="R296" i="1" s="1"/>
  <c r="O297" i="1"/>
  <c r="R297" i="1" s="1"/>
  <c r="O298" i="1"/>
  <c r="R298" i="1" s="1"/>
  <c r="O299" i="1"/>
  <c r="R299" i="1" s="1"/>
  <c r="O300" i="1"/>
  <c r="R300" i="1" s="1"/>
  <c r="O301" i="1"/>
  <c r="R301" i="1" s="1"/>
  <c r="O302" i="1"/>
  <c r="R302" i="1" s="1"/>
  <c r="O303" i="1"/>
  <c r="R303" i="1" s="1"/>
  <c r="O304" i="1"/>
  <c r="R304" i="1" s="1"/>
  <c r="O305" i="1"/>
  <c r="R305" i="1" s="1"/>
  <c r="O306" i="1"/>
  <c r="R306" i="1" s="1"/>
  <c r="O307" i="1"/>
  <c r="R307" i="1" s="1"/>
  <c r="O308" i="1"/>
  <c r="R308" i="1" s="1"/>
  <c r="O309" i="1"/>
  <c r="R309" i="1" s="1"/>
  <c r="O310" i="1"/>
  <c r="R310" i="1" s="1"/>
  <c r="O311" i="1"/>
  <c r="R311" i="1" s="1"/>
  <c r="O312" i="1"/>
  <c r="R312" i="1" s="1"/>
  <c r="O313" i="1"/>
  <c r="R313" i="1" s="1"/>
  <c r="O314" i="1"/>
  <c r="R314" i="1" s="1"/>
  <c r="O315" i="1"/>
  <c r="R315" i="1" s="1"/>
  <c r="O316" i="1"/>
  <c r="R316" i="1" s="1"/>
  <c r="O317" i="1"/>
  <c r="R317" i="1" s="1"/>
  <c r="O318" i="1"/>
  <c r="R318" i="1" s="1"/>
  <c r="O319" i="1"/>
  <c r="R319" i="1" s="1"/>
  <c r="O320" i="1"/>
  <c r="R320" i="1" s="1"/>
  <c r="O321" i="1"/>
  <c r="R321" i="1" s="1"/>
  <c r="O322" i="1"/>
  <c r="R322" i="1" s="1"/>
  <c r="O323" i="1"/>
  <c r="R323" i="1" s="1"/>
  <c r="O324" i="1"/>
  <c r="R324" i="1" s="1"/>
  <c r="O325" i="1"/>
  <c r="R325" i="1" s="1"/>
  <c r="O326" i="1"/>
  <c r="R326" i="1" s="1"/>
  <c r="O327" i="1"/>
  <c r="R327" i="1" s="1"/>
  <c r="O328" i="1"/>
  <c r="R328" i="1" s="1"/>
  <c r="O329" i="1"/>
  <c r="R329" i="1" s="1"/>
  <c r="O330" i="1"/>
  <c r="R330" i="1" s="1"/>
  <c r="O331" i="1"/>
  <c r="R331" i="1" s="1"/>
  <c r="O332" i="1"/>
  <c r="R332" i="1" s="1"/>
  <c r="O333" i="1"/>
  <c r="R333" i="1" s="1"/>
  <c r="O334" i="1"/>
  <c r="R334" i="1" s="1"/>
  <c r="O335" i="1"/>
  <c r="R335" i="1" s="1"/>
  <c r="O336" i="1"/>
  <c r="R336" i="1" s="1"/>
  <c r="O337" i="1"/>
  <c r="R337" i="1" s="1"/>
  <c r="O338" i="1"/>
  <c r="R338" i="1" s="1"/>
  <c r="O339" i="1"/>
  <c r="R339" i="1" s="1"/>
  <c r="O340" i="1"/>
  <c r="R340" i="1" s="1"/>
  <c r="O341" i="1"/>
  <c r="R341" i="1" s="1"/>
  <c r="O342" i="1"/>
  <c r="R342" i="1" s="1"/>
  <c r="O343" i="1"/>
  <c r="R343" i="1" s="1"/>
  <c r="O344" i="1"/>
  <c r="R344" i="1" s="1"/>
  <c r="O345" i="1"/>
  <c r="R345" i="1" s="1"/>
  <c r="O346" i="1"/>
  <c r="R346" i="1" s="1"/>
  <c r="O347" i="1"/>
  <c r="R347" i="1" s="1"/>
  <c r="O348" i="1"/>
  <c r="R348" i="1" s="1"/>
  <c r="O349" i="1"/>
  <c r="R349" i="1" s="1"/>
  <c r="O350" i="1"/>
  <c r="R350" i="1" s="1"/>
  <c r="O351" i="1"/>
  <c r="R351" i="1" s="1"/>
  <c r="O352" i="1"/>
  <c r="R352" i="1" s="1"/>
  <c r="O353" i="1"/>
  <c r="R353" i="1" s="1"/>
  <c r="O354" i="1"/>
  <c r="R354" i="1" s="1"/>
  <c r="O355" i="1"/>
  <c r="R355" i="1" s="1"/>
  <c r="O356" i="1"/>
  <c r="R356" i="1" s="1"/>
  <c r="O357" i="1"/>
  <c r="R357" i="1" s="1"/>
  <c r="O358" i="1"/>
  <c r="R358" i="1" s="1"/>
  <c r="O359" i="1"/>
  <c r="R359" i="1" s="1"/>
  <c r="O360" i="1"/>
  <c r="R360" i="1" s="1"/>
  <c r="O361" i="1"/>
  <c r="R361" i="1" s="1"/>
  <c r="O362" i="1"/>
  <c r="R362" i="1" s="1"/>
  <c r="O363" i="1"/>
  <c r="R363" i="1" s="1"/>
  <c r="O364" i="1"/>
  <c r="R364" i="1" s="1"/>
  <c r="O365" i="1"/>
  <c r="R365" i="1" s="1"/>
  <c r="O366" i="1"/>
  <c r="R366" i="1" s="1"/>
  <c r="O367" i="1"/>
  <c r="R367" i="1" s="1"/>
  <c r="O368" i="1"/>
  <c r="R368" i="1" s="1"/>
  <c r="O369" i="1"/>
  <c r="R369" i="1" s="1"/>
  <c r="O370" i="1"/>
  <c r="R370" i="1" s="1"/>
  <c r="O371" i="1"/>
  <c r="R371" i="1" s="1"/>
  <c r="O372" i="1"/>
  <c r="R372" i="1" s="1"/>
  <c r="O373" i="1"/>
  <c r="R373" i="1" s="1"/>
  <c r="O374" i="1"/>
  <c r="R374" i="1" s="1"/>
  <c r="O375" i="1"/>
  <c r="R375" i="1" s="1"/>
  <c r="O376" i="1"/>
  <c r="R376" i="1" s="1"/>
  <c r="O377" i="1"/>
  <c r="R377" i="1" s="1"/>
  <c r="O378" i="1"/>
  <c r="R378" i="1" s="1"/>
  <c r="O379" i="1"/>
  <c r="R379" i="1" s="1"/>
  <c r="O380" i="1"/>
  <c r="R380" i="1" s="1"/>
  <c r="O381" i="1"/>
  <c r="R381" i="1" s="1"/>
  <c r="O382" i="1"/>
  <c r="R382" i="1" s="1"/>
  <c r="O383" i="1"/>
  <c r="R383" i="1" s="1"/>
  <c r="O384" i="1"/>
  <c r="R384" i="1" s="1"/>
  <c r="O385" i="1"/>
  <c r="R385" i="1" s="1"/>
  <c r="O386" i="1"/>
  <c r="R386" i="1" s="1"/>
  <c r="O387" i="1"/>
  <c r="R387" i="1" s="1"/>
  <c r="O388" i="1"/>
  <c r="R388" i="1" s="1"/>
  <c r="O389" i="1"/>
  <c r="R389" i="1" s="1"/>
  <c r="O390" i="1"/>
  <c r="R390" i="1" s="1"/>
  <c r="O391" i="1"/>
  <c r="R391" i="1" s="1"/>
  <c r="O392" i="1"/>
  <c r="R392" i="1" s="1"/>
  <c r="O393" i="1"/>
  <c r="R393" i="1" s="1"/>
  <c r="O394" i="1"/>
  <c r="R394" i="1" s="1"/>
  <c r="O395" i="1"/>
  <c r="R395" i="1" s="1"/>
  <c r="O396" i="1"/>
  <c r="R396" i="1" s="1"/>
  <c r="O397" i="1"/>
  <c r="R397" i="1" s="1"/>
  <c r="O398" i="1"/>
  <c r="R398" i="1" s="1"/>
  <c r="O399" i="1"/>
  <c r="R399" i="1" s="1"/>
  <c r="O400" i="1"/>
  <c r="R400" i="1" s="1"/>
  <c r="O401" i="1"/>
  <c r="R401" i="1" s="1"/>
  <c r="O402" i="1"/>
  <c r="R402" i="1" s="1"/>
  <c r="O403" i="1"/>
  <c r="R403" i="1" s="1"/>
  <c r="O404" i="1"/>
  <c r="R404" i="1" s="1"/>
  <c r="O405" i="1"/>
  <c r="R405" i="1" s="1"/>
  <c r="O406" i="1"/>
  <c r="R406" i="1" s="1"/>
  <c r="O407" i="1"/>
  <c r="R407" i="1" s="1"/>
  <c r="O408" i="1"/>
  <c r="R408" i="1" s="1"/>
  <c r="O409" i="1"/>
  <c r="R409" i="1" s="1"/>
  <c r="O410" i="1"/>
  <c r="R410" i="1" s="1"/>
  <c r="O411" i="1"/>
  <c r="R411" i="1" s="1"/>
  <c r="O412" i="1"/>
  <c r="R412" i="1" s="1"/>
  <c r="O413" i="1"/>
  <c r="R413" i="1" s="1"/>
  <c r="O414" i="1"/>
  <c r="R414" i="1" s="1"/>
  <c r="O415" i="1"/>
  <c r="R415" i="1" s="1"/>
  <c r="O416" i="1"/>
  <c r="R416" i="1" s="1"/>
  <c r="O417" i="1"/>
  <c r="R417" i="1" s="1"/>
  <c r="O418" i="1"/>
  <c r="R418" i="1" s="1"/>
  <c r="O419" i="1"/>
  <c r="R419" i="1" s="1"/>
  <c r="O420" i="1"/>
  <c r="R420" i="1" s="1"/>
  <c r="O421" i="1"/>
  <c r="R421" i="1" s="1"/>
  <c r="O422" i="1"/>
  <c r="R422" i="1" s="1"/>
  <c r="O423" i="1"/>
  <c r="R423" i="1" s="1"/>
  <c r="O424" i="1"/>
  <c r="R424" i="1" s="1"/>
  <c r="O425" i="1"/>
  <c r="R425" i="1" s="1"/>
  <c r="O426" i="1"/>
  <c r="R426" i="1" s="1"/>
  <c r="O427" i="1"/>
  <c r="R427" i="1" s="1"/>
  <c r="O428" i="1"/>
  <c r="R428" i="1" s="1"/>
  <c r="O429" i="1"/>
  <c r="R429" i="1" s="1"/>
  <c r="O430" i="1"/>
  <c r="R430" i="1" s="1"/>
  <c r="O431" i="1"/>
  <c r="R431" i="1" s="1"/>
  <c r="O432" i="1"/>
  <c r="R432" i="1" s="1"/>
  <c r="O433" i="1"/>
  <c r="R433" i="1" s="1"/>
  <c r="O434" i="1"/>
  <c r="R434" i="1" s="1"/>
  <c r="O435" i="1"/>
  <c r="R435" i="1" s="1"/>
  <c r="O436" i="1"/>
  <c r="R436" i="1" s="1"/>
  <c r="O437" i="1"/>
  <c r="R437" i="1" s="1"/>
  <c r="O438" i="1"/>
  <c r="R438" i="1" s="1"/>
  <c r="O439" i="1"/>
  <c r="R439" i="1" s="1"/>
  <c r="O440" i="1"/>
  <c r="R440" i="1" s="1"/>
  <c r="O441" i="1"/>
  <c r="R441" i="1" s="1"/>
  <c r="O442" i="1"/>
  <c r="R442" i="1" s="1"/>
  <c r="O443" i="1"/>
  <c r="R443" i="1" s="1"/>
  <c r="O444" i="1"/>
  <c r="R444" i="1" s="1"/>
  <c r="O445" i="1"/>
  <c r="R445" i="1" s="1"/>
  <c r="O446" i="1"/>
  <c r="R446" i="1" s="1"/>
  <c r="O447" i="1"/>
  <c r="R447" i="1" s="1"/>
  <c r="O448" i="1"/>
  <c r="R448" i="1" s="1"/>
  <c r="O449" i="1"/>
  <c r="R449" i="1" s="1"/>
  <c r="O450" i="1"/>
  <c r="R450" i="1" s="1"/>
  <c r="O451" i="1"/>
  <c r="R451" i="1" s="1"/>
  <c r="O452" i="1"/>
  <c r="R452" i="1" s="1"/>
  <c r="O453" i="1"/>
  <c r="R453" i="1" s="1"/>
  <c r="O454" i="1"/>
  <c r="R454" i="1" s="1"/>
  <c r="O455" i="1"/>
  <c r="R455" i="1" s="1"/>
  <c r="O456" i="1"/>
  <c r="R456" i="1" s="1"/>
  <c r="O457" i="1"/>
  <c r="R457" i="1" s="1"/>
  <c r="O458" i="1"/>
  <c r="R458" i="1" s="1"/>
  <c r="O459" i="1"/>
  <c r="R459" i="1" s="1"/>
  <c r="O460" i="1"/>
  <c r="R460" i="1" s="1"/>
  <c r="O461" i="1"/>
  <c r="R461" i="1" s="1"/>
  <c r="O462" i="1"/>
  <c r="R462" i="1" s="1"/>
  <c r="O463" i="1"/>
  <c r="R463" i="1" s="1"/>
  <c r="O464" i="1"/>
  <c r="R464" i="1" s="1"/>
  <c r="O465" i="1"/>
  <c r="R465" i="1" s="1"/>
  <c r="O466" i="1"/>
  <c r="R466" i="1" s="1"/>
  <c r="O467" i="1"/>
  <c r="R467" i="1" s="1"/>
  <c r="O468" i="1"/>
  <c r="R468" i="1" s="1"/>
  <c r="O469" i="1"/>
  <c r="R469" i="1" s="1"/>
  <c r="O470" i="1"/>
  <c r="R470" i="1" s="1"/>
  <c r="O471" i="1"/>
  <c r="R471" i="1" s="1"/>
  <c r="O472" i="1"/>
  <c r="R472" i="1" s="1"/>
  <c r="O473" i="1"/>
  <c r="R473" i="1" s="1"/>
  <c r="O474" i="1"/>
  <c r="R474" i="1" s="1"/>
  <c r="O475" i="1"/>
  <c r="R475" i="1" s="1"/>
  <c r="O476" i="1"/>
  <c r="R476" i="1" s="1"/>
  <c r="O477" i="1"/>
  <c r="R477" i="1" s="1"/>
  <c r="O478" i="1"/>
  <c r="R478" i="1" s="1"/>
  <c r="O479" i="1"/>
  <c r="R479" i="1" s="1"/>
  <c r="O480" i="1"/>
  <c r="R480" i="1" s="1"/>
  <c r="O481" i="1"/>
  <c r="R481" i="1" s="1"/>
  <c r="O482" i="1"/>
  <c r="R482" i="1" s="1"/>
  <c r="O483" i="1"/>
  <c r="R483" i="1" s="1"/>
  <c r="O484" i="1"/>
  <c r="R484" i="1" s="1"/>
  <c r="O485" i="1"/>
  <c r="R485" i="1" s="1"/>
  <c r="O486" i="1"/>
  <c r="R486" i="1" s="1"/>
  <c r="O487" i="1"/>
  <c r="R487" i="1" s="1"/>
  <c r="O488" i="1"/>
  <c r="R488" i="1" s="1"/>
  <c r="O489" i="1"/>
  <c r="R489" i="1" s="1"/>
  <c r="O490" i="1"/>
  <c r="R490" i="1" s="1"/>
  <c r="O491" i="1"/>
  <c r="R491" i="1" s="1"/>
  <c r="O492" i="1"/>
  <c r="R492" i="1" s="1"/>
  <c r="O493" i="1"/>
  <c r="R493" i="1" s="1"/>
  <c r="O494" i="1"/>
  <c r="R494" i="1" s="1"/>
  <c r="O495" i="1"/>
  <c r="R495" i="1" s="1"/>
  <c r="O496" i="1"/>
  <c r="R496" i="1" s="1"/>
  <c r="O497" i="1"/>
  <c r="R497" i="1" s="1"/>
  <c r="O498" i="1"/>
  <c r="R498" i="1" s="1"/>
  <c r="O499" i="1"/>
  <c r="R499" i="1" s="1"/>
  <c r="O500" i="1"/>
  <c r="R500" i="1" s="1"/>
  <c r="O501" i="1"/>
  <c r="R501" i="1" s="1"/>
  <c r="O502" i="1"/>
  <c r="R502" i="1" s="1"/>
  <c r="O503" i="1"/>
  <c r="R503" i="1" s="1"/>
  <c r="O504" i="1"/>
  <c r="R504" i="1" s="1"/>
  <c r="O505" i="1"/>
  <c r="R505" i="1" s="1"/>
  <c r="O506" i="1"/>
  <c r="R506" i="1" s="1"/>
  <c r="O507" i="1"/>
  <c r="R507" i="1" s="1"/>
  <c r="O508" i="1"/>
  <c r="R508" i="1" s="1"/>
  <c r="O509" i="1"/>
  <c r="R509" i="1" s="1"/>
  <c r="O510" i="1"/>
  <c r="R510" i="1" s="1"/>
  <c r="O511" i="1"/>
  <c r="R511" i="1" s="1"/>
  <c r="O512" i="1"/>
  <c r="R512" i="1" s="1"/>
  <c r="O513" i="1"/>
  <c r="R513" i="1" s="1"/>
  <c r="O514" i="1"/>
  <c r="R514" i="1" s="1"/>
  <c r="O515" i="1"/>
  <c r="R515" i="1" s="1"/>
  <c r="O516" i="1"/>
  <c r="R516" i="1" s="1"/>
  <c r="O517" i="1"/>
  <c r="R517" i="1" s="1"/>
  <c r="O518" i="1"/>
  <c r="R518" i="1" s="1"/>
  <c r="O519" i="1"/>
  <c r="R519" i="1" s="1"/>
  <c r="O520" i="1"/>
  <c r="R520" i="1" s="1"/>
  <c r="O521" i="1"/>
  <c r="R521" i="1" s="1"/>
  <c r="O522" i="1"/>
  <c r="R522" i="1" s="1"/>
  <c r="O523" i="1"/>
  <c r="R523" i="1" s="1"/>
  <c r="O524" i="1"/>
  <c r="R524" i="1" s="1"/>
  <c r="O525" i="1"/>
  <c r="R525" i="1" s="1"/>
  <c r="O526" i="1"/>
  <c r="R526" i="1" s="1"/>
  <c r="O527" i="1"/>
  <c r="R527" i="1" s="1"/>
  <c r="O528" i="1"/>
  <c r="R528" i="1" s="1"/>
  <c r="O529" i="1"/>
  <c r="R529" i="1" s="1"/>
  <c r="O530" i="1"/>
  <c r="R530" i="1" s="1"/>
  <c r="O531" i="1"/>
  <c r="R531" i="1" s="1"/>
  <c r="O532" i="1"/>
  <c r="R532" i="1" s="1"/>
  <c r="O533" i="1"/>
  <c r="R533" i="1" s="1"/>
  <c r="O534" i="1"/>
  <c r="R534" i="1" s="1"/>
  <c r="O535" i="1"/>
  <c r="R535" i="1" s="1"/>
  <c r="O536" i="1"/>
  <c r="R536" i="1" s="1"/>
  <c r="O537" i="1"/>
  <c r="R537" i="1" s="1"/>
  <c r="O538" i="1"/>
  <c r="R538" i="1" s="1"/>
  <c r="O539" i="1"/>
  <c r="R539" i="1" s="1"/>
  <c r="O540" i="1"/>
  <c r="R540" i="1" s="1"/>
  <c r="O541" i="1"/>
  <c r="R541" i="1" s="1"/>
  <c r="O542" i="1"/>
  <c r="R542" i="1" s="1"/>
  <c r="O543" i="1"/>
  <c r="R543" i="1" s="1"/>
  <c r="O544" i="1"/>
  <c r="R544" i="1" s="1"/>
  <c r="O545" i="1"/>
  <c r="R545" i="1" s="1"/>
  <c r="O546" i="1"/>
  <c r="R546" i="1" s="1"/>
  <c r="O547" i="1"/>
  <c r="R547" i="1" s="1"/>
  <c r="O548" i="1"/>
  <c r="R548" i="1" s="1"/>
  <c r="O549" i="1"/>
  <c r="R549" i="1" s="1"/>
  <c r="O550" i="1"/>
  <c r="R550" i="1" s="1"/>
  <c r="O551" i="1"/>
  <c r="R551" i="1" s="1"/>
  <c r="O552" i="1"/>
  <c r="R552" i="1" s="1"/>
  <c r="O553" i="1"/>
  <c r="R553" i="1" s="1"/>
  <c r="O554" i="1"/>
  <c r="R554" i="1" s="1"/>
  <c r="O555" i="1"/>
  <c r="R555" i="1" s="1"/>
  <c r="O556" i="1"/>
  <c r="R556" i="1" s="1"/>
  <c r="O557" i="1"/>
  <c r="R557" i="1" s="1"/>
  <c r="O558" i="1"/>
  <c r="R558" i="1" s="1"/>
  <c r="O559" i="1"/>
  <c r="R559" i="1" s="1"/>
  <c r="O560" i="1"/>
  <c r="R560" i="1" s="1"/>
  <c r="O561" i="1"/>
  <c r="R561" i="1" s="1"/>
  <c r="O562" i="1"/>
  <c r="R562" i="1" s="1"/>
  <c r="O563" i="1"/>
  <c r="R563" i="1" s="1"/>
  <c r="O564" i="1"/>
  <c r="R564" i="1" s="1"/>
  <c r="O565" i="1"/>
  <c r="R565" i="1" s="1"/>
  <c r="O566" i="1"/>
  <c r="R566" i="1" s="1"/>
  <c r="O567" i="1"/>
  <c r="R567" i="1" s="1"/>
  <c r="O568" i="1"/>
  <c r="R568" i="1" s="1"/>
  <c r="O569" i="1"/>
  <c r="R569" i="1" s="1"/>
  <c r="O570" i="1"/>
  <c r="R570" i="1" s="1"/>
  <c r="O571" i="1"/>
  <c r="R571" i="1" s="1"/>
  <c r="O572" i="1"/>
  <c r="R572" i="1" s="1"/>
  <c r="O573" i="1"/>
  <c r="R573" i="1" s="1"/>
  <c r="O574" i="1"/>
  <c r="R574" i="1" s="1"/>
  <c r="O575" i="1"/>
  <c r="R575" i="1" s="1"/>
  <c r="O576" i="1"/>
  <c r="R576" i="1" s="1"/>
  <c r="O577" i="1"/>
  <c r="R577" i="1" s="1"/>
  <c r="O578" i="1"/>
  <c r="R578" i="1" s="1"/>
  <c r="O579" i="1"/>
  <c r="R579" i="1" s="1"/>
  <c r="O580" i="1"/>
  <c r="R580" i="1" s="1"/>
  <c r="O581" i="1"/>
  <c r="R581" i="1" s="1"/>
  <c r="O582" i="1"/>
  <c r="R582" i="1" s="1"/>
  <c r="O583" i="1"/>
  <c r="R583" i="1" s="1"/>
  <c r="O584" i="1"/>
  <c r="R584" i="1" s="1"/>
  <c r="O585" i="1"/>
  <c r="R585" i="1" s="1"/>
  <c r="O586" i="1"/>
  <c r="R586" i="1" s="1"/>
  <c r="O587" i="1"/>
  <c r="R587" i="1" s="1"/>
  <c r="O588" i="1"/>
  <c r="R588" i="1" s="1"/>
  <c r="O589" i="1"/>
  <c r="R589" i="1" s="1"/>
  <c r="O590" i="1"/>
  <c r="R590" i="1" s="1"/>
  <c r="O591" i="1"/>
  <c r="R591" i="1" s="1"/>
  <c r="O592" i="1"/>
  <c r="R592" i="1" s="1"/>
  <c r="O593" i="1"/>
  <c r="R593" i="1" s="1"/>
  <c r="O594" i="1"/>
  <c r="R594" i="1" s="1"/>
  <c r="O595" i="1"/>
  <c r="R595" i="1" s="1"/>
  <c r="O596" i="1"/>
  <c r="R596" i="1" s="1"/>
  <c r="O597" i="1"/>
  <c r="R597" i="1" s="1"/>
  <c r="O598" i="1"/>
  <c r="R598" i="1" s="1"/>
  <c r="O599" i="1"/>
  <c r="R599" i="1" s="1"/>
  <c r="O600" i="1"/>
  <c r="R600" i="1" s="1"/>
  <c r="O601" i="1"/>
  <c r="R601" i="1" s="1"/>
  <c r="O602" i="1"/>
  <c r="R602" i="1" s="1"/>
  <c r="O603" i="1"/>
  <c r="R603" i="1" s="1"/>
  <c r="O604" i="1"/>
  <c r="R604" i="1" s="1"/>
  <c r="O605" i="1"/>
  <c r="R605" i="1" s="1"/>
  <c r="O606" i="1"/>
  <c r="R606" i="1" s="1"/>
  <c r="O607" i="1"/>
  <c r="R607" i="1" s="1"/>
  <c r="O608" i="1"/>
  <c r="R608" i="1" s="1"/>
  <c r="O609" i="1"/>
  <c r="R609" i="1" s="1"/>
  <c r="O610" i="1"/>
  <c r="R610" i="1" s="1"/>
  <c r="O611" i="1"/>
  <c r="R611" i="1" s="1"/>
  <c r="O612" i="1"/>
  <c r="R612" i="1" s="1"/>
  <c r="O613" i="1"/>
  <c r="R613" i="1" s="1"/>
  <c r="O614" i="1"/>
  <c r="R614" i="1" s="1"/>
  <c r="O615" i="1"/>
  <c r="R615" i="1" s="1"/>
  <c r="O616" i="1"/>
  <c r="R616" i="1" s="1"/>
  <c r="O617" i="1"/>
  <c r="R617" i="1" s="1"/>
  <c r="O618" i="1"/>
  <c r="R618" i="1" s="1"/>
  <c r="O619" i="1"/>
  <c r="R619" i="1" s="1"/>
  <c r="O620" i="1"/>
  <c r="R620" i="1" s="1"/>
  <c r="O621" i="1"/>
  <c r="R621" i="1" s="1"/>
  <c r="O622" i="1"/>
  <c r="R622" i="1" s="1"/>
  <c r="O623" i="1"/>
  <c r="R623" i="1" s="1"/>
  <c r="O624" i="1"/>
  <c r="R624" i="1" s="1"/>
  <c r="O625" i="1"/>
  <c r="R625" i="1" s="1"/>
  <c r="O626" i="1"/>
  <c r="R626" i="1" s="1"/>
  <c r="O627" i="1"/>
  <c r="R627" i="1" s="1"/>
  <c r="O628" i="1"/>
  <c r="R628" i="1" s="1"/>
  <c r="O629" i="1"/>
  <c r="R629" i="1" s="1"/>
  <c r="O630" i="1"/>
  <c r="R630" i="1" s="1"/>
  <c r="O631" i="1"/>
  <c r="R631" i="1" s="1"/>
  <c r="O632" i="1"/>
  <c r="R632" i="1" s="1"/>
  <c r="O633" i="1"/>
  <c r="R633" i="1" s="1"/>
  <c r="O634" i="1"/>
  <c r="R634" i="1" s="1"/>
  <c r="O635" i="1"/>
  <c r="R635" i="1" s="1"/>
  <c r="O636" i="1"/>
  <c r="R636" i="1" s="1"/>
  <c r="O637" i="1"/>
  <c r="R637" i="1" s="1"/>
  <c r="O638" i="1"/>
  <c r="R638" i="1" s="1"/>
  <c r="O639" i="1"/>
  <c r="R639" i="1" s="1"/>
  <c r="O640" i="1"/>
  <c r="R640" i="1" s="1"/>
  <c r="O641" i="1"/>
  <c r="R641" i="1" s="1"/>
  <c r="O642" i="1"/>
  <c r="R642" i="1" s="1"/>
  <c r="O643" i="1"/>
  <c r="R643" i="1" s="1"/>
  <c r="O644" i="1"/>
  <c r="R644" i="1" s="1"/>
  <c r="O645" i="1"/>
  <c r="R645" i="1" s="1"/>
  <c r="O646" i="1"/>
  <c r="R646" i="1" s="1"/>
  <c r="O647" i="1"/>
  <c r="R647" i="1" s="1"/>
  <c r="O648" i="1"/>
  <c r="R648" i="1" s="1"/>
  <c r="O649" i="1"/>
  <c r="R649" i="1" s="1"/>
  <c r="O650" i="1"/>
  <c r="R650" i="1" s="1"/>
  <c r="O651" i="1"/>
  <c r="R651" i="1" s="1"/>
  <c r="O652" i="1"/>
  <c r="R652" i="1" s="1"/>
  <c r="O653" i="1"/>
  <c r="R653" i="1" s="1"/>
  <c r="O654" i="1"/>
  <c r="R654" i="1" s="1"/>
  <c r="O655" i="1"/>
  <c r="R655" i="1" s="1"/>
  <c r="O656" i="1"/>
  <c r="R656" i="1" s="1"/>
  <c r="O657" i="1"/>
  <c r="R657" i="1" s="1"/>
  <c r="O658" i="1"/>
  <c r="R658" i="1" s="1"/>
  <c r="O659" i="1"/>
  <c r="R659" i="1" s="1"/>
  <c r="O660" i="1"/>
  <c r="R660" i="1" s="1"/>
  <c r="O661" i="1"/>
  <c r="R661" i="1" s="1"/>
  <c r="O662" i="1"/>
  <c r="R662" i="1" s="1"/>
  <c r="O663" i="1"/>
  <c r="R663" i="1" s="1"/>
  <c r="O664" i="1"/>
  <c r="R664" i="1" s="1"/>
  <c r="O665" i="1"/>
  <c r="R665" i="1" s="1"/>
  <c r="O666" i="1"/>
  <c r="R666" i="1" s="1"/>
  <c r="O667" i="1"/>
  <c r="R667" i="1" s="1"/>
  <c r="O668" i="1"/>
  <c r="R668" i="1" s="1"/>
  <c r="O669" i="1"/>
  <c r="R669" i="1" s="1"/>
  <c r="O670" i="1"/>
  <c r="R670" i="1" s="1"/>
  <c r="O671" i="1"/>
  <c r="R671" i="1" s="1"/>
  <c r="O672" i="1"/>
  <c r="R672" i="1" s="1"/>
  <c r="O673" i="1"/>
  <c r="R673" i="1" s="1"/>
  <c r="O674" i="1"/>
  <c r="R674" i="1" s="1"/>
  <c r="O675" i="1"/>
  <c r="R675" i="1" s="1"/>
  <c r="O676" i="1"/>
  <c r="R676" i="1" s="1"/>
  <c r="O677" i="1"/>
  <c r="R677" i="1" s="1"/>
  <c r="O678" i="1"/>
  <c r="R678" i="1" s="1"/>
  <c r="O679" i="1"/>
  <c r="R679" i="1" s="1"/>
  <c r="O680" i="1"/>
  <c r="R680" i="1" s="1"/>
  <c r="O681" i="1"/>
  <c r="R681" i="1" s="1"/>
  <c r="O682" i="1"/>
  <c r="R682" i="1" s="1"/>
  <c r="O683" i="1"/>
  <c r="R683" i="1" s="1"/>
  <c r="O684" i="1"/>
  <c r="R684" i="1" s="1"/>
  <c r="O685" i="1"/>
  <c r="R685" i="1" s="1"/>
  <c r="O686" i="1"/>
  <c r="R686" i="1" s="1"/>
  <c r="O687" i="1"/>
  <c r="R687" i="1" s="1"/>
  <c r="O688" i="1"/>
  <c r="R688" i="1" s="1"/>
  <c r="O689" i="1"/>
  <c r="R689" i="1" s="1"/>
  <c r="O690" i="1"/>
  <c r="R690" i="1" s="1"/>
  <c r="O691" i="1"/>
  <c r="R691" i="1" s="1"/>
  <c r="O692" i="1"/>
  <c r="R692" i="1" s="1"/>
  <c r="O693" i="1"/>
  <c r="R693" i="1" s="1"/>
  <c r="O694" i="1"/>
  <c r="R694" i="1" s="1"/>
  <c r="O695" i="1"/>
  <c r="R695" i="1" s="1"/>
  <c r="O696" i="1"/>
  <c r="R696" i="1" s="1"/>
  <c r="O697" i="1"/>
  <c r="R697" i="1" s="1"/>
  <c r="O698" i="1"/>
  <c r="R698" i="1" s="1"/>
  <c r="O699" i="1"/>
  <c r="R699" i="1" s="1"/>
  <c r="O700" i="1"/>
  <c r="R700" i="1" s="1"/>
  <c r="O701" i="1"/>
  <c r="R701" i="1" s="1"/>
  <c r="O702" i="1"/>
  <c r="R702" i="1" s="1"/>
  <c r="O703" i="1"/>
  <c r="R703" i="1" s="1"/>
  <c r="O704" i="1"/>
  <c r="R704" i="1" s="1"/>
  <c r="O705" i="1"/>
  <c r="R705" i="1" s="1"/>
  <c r="O706" i="1"/>
  <c r="R706" i="1" s="1"/>
  <c r="O707" i="1"/>
  <c r="R707" i="1" s="1"/>
  <c r="O708" i="1"/>
  <c r="R708" i="1" s="1"/>
  <c r="O709" i="1"/>
  <c r="R709" i="1" s="1"/>
  <c r="O710" i="1"/>
  <c r="R710" i="1" s="1"/>
  <c r="O711" i="1"/>
  <c r="R711" i="1" s="1"/>
  <c r="O712" i="1"/>
  <c r="R712" i="1" s="1"/>
  <c r="O713" i="1"/>
  <c r="R713" i="1" s="1"/>
  <c r="O714" i="1"/>
  <c r="R714" i="1" s="1"/>
  <c r="O715" i="1"/>
  <c r="R715" i="1" s="1"/>
  <c r="O716" i="1"/>
  <c r="R716" i="1" s="1"/>
  <c r="O717" i="1"/>
  <c r="R717" i="1" s="1"/>
  <c r="O718" i="1"/>
  <c r="R718" i="1" s="1"/>
  <c r="O719" i="1"/>
  <c r="R719" i="1" s="1"/>
  <c r="O720" i="1"/>
  <c r="R720" i="1" s="1"/>
  <c r="O721" i="1"/>
  <c r="R721" i="1" s="1"/>
  <c r="O722" i="1"/>
  <c r="R722" i="1" s="1"/>
  <c r="O723" i="1"/>
  <c r="R723" i="1" s="1"/>
  <c r="O724" i="1"/>
  <c r="R724" i="1" s="1"/>
  <c r="O725" i="1"/>
  <c r="R725" i="1" s="1"/>
  <c r="O726" i="1"/>
  <c r="R726" i="1" s="1"/>
  <c r="O727" i="1"/>
  <c r="R727" i="1" s="1"/>
  <c r="O728" i="1"/>
  <c r="R728" i="1" s="1"/>
  <c r="O729" i="1"/>
  <c r="R729" i="1" s="1"/>
  <c r="O730" i="1"/>
  <c r="R730" i="1" s="1"/>
  <c r="O731" i="1"/>
  <c r="R731" i="1" s="1"/>
  <c r="O732" i="1"/>
  <c r="R732" i="1" s="1"/>
  <c r="O733" i="1"/>
  <c r="R733" i="1" s="1"/>
  <c r="O734" i="1"/>
  <c r="R734" i="1" s="1"/>
  <c r="O735" i="1"/>
  <c r="R735" i="1" s="1"/>
  <c r="O736" i="1"/>
  <c r="R736" i="1" s="1"/>
  <c r="O737" i="1"/>
  <c r="R737" i="1" s="1"/>
  <c r="O738" i="1"/>
  <c r="R738" i="1" s="1"/>
  <c r="O739" i="1"/>
  <c r="R739" i="1" s="1"/>
  <c r="O740" i="1"/>
  <c r="R740" i="1" s="1"/>
  <c r="O741" i="1"/>
  <c r="R741" i="1" s="1"/>
  <c r="O742" i="1"/>
  <c r="R742" i="1" s="1"/>
  <c r="O743" i="1"/>
  <c r="R743" i="1" s="1"/>
  <c r="O744" i="1"/>
  <c r="R744" i="1" s="1"/>
  <c r="O745" i="1"/>
  <c r="R745" i="1" s="1"/>
  <c r="O746" i="1"/>
  <c r="R746" i="1" s="1"/>
  <c r="O747" i="1"/>
  <c r="R747" i="1" s="1"/>
  <c r="O748" i="1"/>
  <c r="R748" i="1" s="1"/>
  <c r="O749" i="1"/>
  <c r="R749" i="1" s="1"/>
  <c r="O750" i="1"/>
  <c r="R750" i="1" s="1"/>
  <c r="O751" i="1"/>
  <c r="R751" i="1" s="1"/>
  <c r="O752" i="1"/>
  <c r="R752" i="1" s="1"/>
  <c r="O753" i="1"/>
  <c r="R753" i="1" s="1"/>
  <c r="O754" i="1"/>
  <c r="R754" i="1" s="1"/>
  <c r="O755" i="1"/>
  <c r="R755" i="1" s="1"/>
  <c r="O756" i="1"/>
  <c r="R756" i="1" s="1"/>
  <c r="O757" i="1"/>
  <c r="R757" i="1" s="1"/>
  <c r="O758" i="1"/>
  <c r="R758" i="1" s="1"/>
  <c r="O759" i="1"/>
  <c r="R759" i="1" s="1"/>
  <c r="O760" i="1"/>
  <c r="R760" i="1" s="1"/>
  <c r="O761" i="1"/>
  <c r="R761" i="1" s="1"/>
  <c r="O762" i="1"/>
  <c r="R762" i="1" s="1"/>
  <c r="O763" i="1"/>
  <c r="R763" i="1" s="1"/>
  <c r="O764" i="1"/>
  <c r="R764" i="1" s="1"/>
  <c r="O765" i="1"/>
  <c r="R765" i="1" s="1"/>
  <c r="O766" i="1"/>
  <c r="R766" i="1" s="1"/>
  <c r="O767" i="1"/>
  <c r="R767" i="1" s="1"/>
  <c r="O768" i="1"/>
  <c r="R768" i="1" s="1"/>
  <c r="O769" i="1"/>
  <c r="R769" i="1" s="1"/>
  <c r="O770" i="1"/>
  <c r="R770" i="1" s="1"/>
  <c r="O771" i="1"/>
  <c r="R771" i="1" s="1"/>
  <c r="O772" i="1"/>
  <c r="R772" i="1" s="1"/>
  <c r="O773" i="1"/>
  <c r="R773" i="1" s="1"/>
  <c r="O774" i="1"/>
  <c r="R774" i="1" s="1"/>
  <c r="O775" i="1"/>
  <c r="R775" i="1" s="1"/>
  <c r="O776" i="1"/>
  <c r="R776" i="1" s="1"/>
  <c r="O777" i="1"/>
  <c r="R777" i="1" s="1"/>
  <c r="O778" i="1"/>
  <c r="R778" i="1" s="1"/>
  <c r="O779" i="1"/>
  <c r="R779" i="1" s="1"/>
  <c r="O780" i="1"/>
  <c r="R780" i="1" s="1"/>
  <c r="O781" i="1"/>
  <c r="R781" i="1" s="1"/>
  <c r="O782" i="1"/>
  <c r="R782" i="1" s="1"/>
  <c r="O783" i="1"/>
  <c r="R783" i="1" s="1"/>
  <c r="O784" i="1"/>
  <c r="R784" i="1" s="1"/>
  <c r="O785" i="1"/>
  <c r="R785" i="1" s="1"/>
  <c r="O786" i="1"/>
  <c r="R786" i="1" s="1"/>
  <c r="O787" i="1"/>
  <c r="R787" i="1" s="1"/>
  <c r="O788" i="1"/>
  <c r="R788" i="1" s="1"/>
  <c r="O789" i="1"/>
  <c r="R789" i="1" s="1"/>
  <c r="O790" i="1"/>
  <c r="R790" i="1" s="1"/>
  <c r="O791" i="1"/>
  <c r="R791" i="1" s="1"/>
  <c r="O792" i="1"/>
  <c r="R792" i="1" s="1"/>
  <c r="O793" i="1"/>
  <c r="R793" i="1" s="1"/>
  <c r="O794" i="1"/>
  <c r="R794" i="1" s="1"/>
  <c r="O795" i="1"/>
  <c r="R795" i="1" s="1"/>
  <c r="O796" i="1"/>
  <c r="R796" i="1" s="1"/>
  <c r="O797" i="1"/>
  <c r="R797" i="1" s="1"/>
  <c r="O798" i="1"/>
  <c r="R798" i="1" s="1"/>
  <c r="O799" i="1"/>
  <c r="R799" i="1" s="1"/>
  <c r="T10" i="1" l="1"/>
  <c r="T11" i="1" s="1"/>
  <c r="S12" i="1" s="1"/>
  <c r="BE801" i="1" l="1"/>
  <c r="BG801" i="1" l="1"/>
  <c r="BF801" i="1"/>
  <c r="BH801" i="1" s="1"/>
  <c r="BJ801" i="1" l="1"/>
  <c r="BN801" i="1" s="1"/>
  <c r="BO801" i="1" s="1"/>
  <c r="BI801" i="1"/>
</calcChain>
</file>

<file path=xl/sharedStrings.xml><?xml version="1.0" encoding="utf-8"?>
<sst xmlns="http://schemas.openxmlformats.org/spreadsheetml/2006/main" count="113" uniqueCount="101">
  <si>
    <t>Date</t>
  </si>
  <si>
    <t>Close</t>
  </si>
  <si>
    <t>Volume</t>
  </si>
  <si>
    <t>-</t>
  </si>
  <si>
    <t>+</t>
  </si>
  <si>
    <t>average(-)</t>
  </si>
  <si>
    <t>average(+)</t>
  </si>
  <si>
    <t>std(+)</t>
  </si>
  <si>
    <t>std(-)</t>
  </si>
  <si>
    <t>Risk 20 Days</t>
  </si>
  <si>
    <t>Risk 10 Days</t>
  </si>
  <si>
    <t>Risk 50 Days</t>
  </si>
  <si>
    <t>Risk 100 Days</t>
  </si>
  <si>
    <t>Count</t>
  </si>
  <si>
    <t>Risk 200 Days</t>
  </si>
  <si>
    <t>Risk 400 Days</t>
  </si>
  <si>
    <t>Risk 600 Days</t>
  </si>
  <si>
    <t>Roc 10 Days</t>
  </si>
  <si>
    <t>Roc 20 Days</t>
  </si>
  <si>
    <t>Roc 50 Days</t>
  </si>
  <si>
    <t>Roc 100 Days</t>
  </si>
  <si>
    <t>Roc 200 Days</t>
  </si>
  <si>
    <t>Roc 400 Days</t>
  </si>
  <si>
    <t>Roc 600 Days</t>
  </si>
  <si>
    <t>W</t>
  </si>
  <si>
    <t>Roc</t>
  </si>
  <si>
    <t>Risk</t>
  </si>
  <si>
    <t>Days</t>
  </si>
  <si>
    <t>Multi 01</t>
  </si>
  <si>
    <t>Multi 02</t>
  </si>
  <si>
    <t>Risk(600)</t>
  </si>
  <si>
    <t>Max Count</t>
  </si>
  <si>
    <t>Weighted Coff:</t>
  </si>
  <si>
    <t>Absolute Percentage Error</t>
  </si>
  <si>
    <t>MAPE:</t>
  </si>
  <si>
    <t>Rank</t>
  </si>
  <si>
    <t>Rank Return</t>
  </si>
  <si>
    <t>Empirical CDF</t>
  </si>
  <si>
    <t>Normal CDF</t>
  </si>
  <si>
    <t>Cauchy CDF</t>
  </si>
  <si>
    <t>average:</t>
  </si>
  <si>
    <t>std:</t>
  </si>
  <si>
    <t>median:</t>
  </si>
  <si>
    <t>q(25)</t>
  </si>
  <si>
    <t>q(75)</t>
  </si>
  <si>
    <t>gamma(scale)</t>
  </si>
  <si>
    <t>max count</t>
  </si>
  <si>
    <t>Risk (-)</t>
  </si>
  <si>
    <t>Risk (+)</t>
  </si>
  <si>
    <t xml:space="preserve">Risk </t>
  </si>
  <si>
    <t>Average Risk</t>
  </si>
  <si>
    <t>Forcast Price (Linear Trend)</t>
  </si>
  <si>
    <t>Forcast Price (Exponential Growth Trend)</t>
  </si>
  <si>
    <t>Return/Risk</t>
  </si>
  <si>
    <t>Moving Average 20 Days</t>
  </si>
  <si>
    <t>Momentum</t>
  </si>
  <si>
    <t>Momentum (-)</t>
  </si>
  <si>
    <t>Momentum (+)</t>
  </si>
  <si>
    <t>Average (-)</t>
  </si>
  <si>
    <t>Average (+)</t>
  </si>
  <si>
    <t>RSI Forcast</t>
  </si>
  <si>
    <t>Check RSI</t>
  </si>
  <si>
    <t>Corrected Last Forcast with RSI</t>
  </si>
  <si>
    <t>Price (Percentile (25%)+Percentile (75%))*0.5</t>
  </si>
  <si>
    <t>Tenkan-Sen (Conversion Line)</t>
  </si>
  <si>
    <t xml:space="preserve">Kijun-Sen (Base Line) </t>
  </si>
  <si>
    <t>Moving Average RSI</t>
  </si>
  <si>
    <t>Count Seasonality</t>
  </si>
  <si>
    <t>supremum</t>
  </si>
  <si>
    <t>P Value</t>
  </si>
  <si>
    <t>Difference</t>
  </si>
  <si>
    <t>Lower Band</t>
  </si>
  <si>
    <t>Uper Band</t>
  </si>
  <si>
    <t>Upper Band</t>
  </si>
  <si>
    <t>Value</t>
  </si>
  <si>
    <t>Average Price 20 Days</t>
  </si>
  <si>
    <t>Average Price 50 Days</t>
  </si>
  <si>
    <t>VWMA 10 Days</t>
  </si>
  <si>
    <t>VWMA 20 Days</t>
  </si>
  <si>
    <t>VWMA 50 Days</t>
  </si>
  <si>
    <t>VWMA 100 Days</t>
  </si>
  <si>
    <t>VWMA 200 Days</t>
  </si>
  <si>
    <t>VWMA 400 Days</t>
  </si>
  <si>
    <t>VWMA 600 Days</t>
  </si>
  <si>
    <t>Roc VWMA 10 Days</t>
  </si>
  <si>
    <t>Roc VWMA 20 Days</t>
  </si>
  <si>
    <t>Roc VWMA 50 Days</t>
  </si>
  <si>
    <t>Roc VWMA 100 Days</t>
  </si>
  <si>
    <t>Roc VWMA 200 Days</t>
  </si>
  <si>
    <t>Roc VWMA 400 Days</t>
  </si>
  <si>
    <t>Roc VWMA 600 Days</t>
  </si>
  <si>
    <t>Return</t>
  </si>
  <si>
    <t>Return Tenkan-Sen (Conversion Line)</t>
  </si>
  <si>
    <t xml:space="preserve">Return Kijun-Sen (Base Line) </t>
  </si>
  <si>
    <t>Kurosis</t>
  </si>
  <si>
    <t>Skewness</t>
  </si>
  <si>
    <t>MA 20</t>
  </si>
  <si>
    <t>Upper Bands</t>
  </si>
  <si>
    <t>Lower Bands</t>
  </si>
  <si>
    <t>MA20 skewness</t>
  </si>
  <si>
    <t>MA20 Kurosis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</si>
</sst>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000"/>
    <numFmt numFmtId="165" formatCode="0.000"/>
    <numFmt numFmtId="166" formatCode="0.0"/>
    <numFmt numFmtId="167" formatCode="0.0%"/>
    <numFmt numFmtId="168" formatCode="0.00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rgb="FF00206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4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3" fillId="26" borderId="0" applyNumberFormat="0" applyBorder="0" applyAlignment="0" applyProtection="0"/>
    <xf numFmtId="0" fontId="4" fillId="27" borderId="1" applyNumberFormat="0" applyAlignment="0" applyProtection="0"/>
    <xf numFmtId="0" fontId="5" fillId="28" borderId="2" applyNumberFormat="0" applyAlignment="0" applyProtection="0"/>
    <xf numFmtId="0" fontId="6" fillId="0" borderId="0" applyNumberFormat="0" applyFill="0" applyBorder="0" applyAlignment="0" applyProtection="0"/>
    <xf numFmtId="0" fontId="7" fillId="29" borderId="0" applyNumberFormat="0" applyBorder="0" applyAlignment="0" applyProtection="0"/>
    <xf numFmtId="0" fontId="8" fillId="0" borderId="3" applyNumberFormat="0" applyFill="0" applyAlignment="0" applyProtection="0"/>
    <xf numFmtId="0" fontId="9" fillId="0" borderId="4" applyNumberFormat="0" applyFill="0" applyAlignment="0" applyProtection="0"/>
    <xf numFmtId="0" fontId="10" fillId="0" borderId="5" applyNumberFormat="0" applyFill="0" applyAlignment="0" applyProtection="0"/>
    <xf numFmtId="0" fontId="10" fillId="0" borderId="0" applyNumberFormat="0" applyFill="0" applyBorder="0" applyAlignment="0" applyProtection="0"/>
    <xf numFmtId="0" fontId="11" fillId="30" borderId="1" applyNumberFormat="0" applyAlignment="0" applyProtection="0"/>
    <xf numFmtId="0" fontId="12" fillId="0" borderId="6" applyNumberFormat="0" applyFill="0" applyAlignment="0" applyProtection="0"/>
    <xf numFmtId="0" fontId="13" fillId="31" borderId="0" applyNumberFormat="0" applyBorder="0" applyAlignment="0" applyProtection="0"/>
    <xf numFmtId="0" fontId="1" fillId="32" borderId="7" applyNumberFormat="0" applyFont="0" applyAlignment="0" applyProtection="0"/>
    <xf numFmtId="0" fontId="14" fillId="27" borderId="8" applyNumberFormat="0" applyAlignment="0" applyProtection="0"/>
    <xf numFmtId="9" fontId="1" fillId="0" borderId="0" applyFont="0" applyFill="0" applyBorder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0" borderId="0" applyNumberFormat="0" applyFill="0" applyBorder="0" applyAlignment="0" applyProtection="0"/>
  </cellStyleXfs>
  <cellXfs count="46">
    <xf numFmtId="0" fontId="0" fillId="0" borderId="0" xfId="0"/>
    <xf numFmtId="0" fontId="0" fillId="0" borderId="0" xfId="0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center"/>
    </xf>
    <xf numFmtId="0" fontId="16" fillId="0" borderId="0" xfId="0" applyFont="1" applyAlignment="1">
      <alignment horizontal="center" vertical="center"/>
    </xf>
    <xf numFmtId="167" fontId="0" fillId="0" borderId="0" xfId="39" applyNumberFormat="1" applyFont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33" borderId="10" xfId="0" applyFill="1" applyBorder="1" applyAlignment="1">
      <alignment horizontal="center" vertical="center"/>
    </xf>
    <xf numFmtId="167" fontId="0" fillId="33" borderId="10" xfId="0" applyNumberForma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Border="1" applyAlignment="1">
      <alignment horizontal="center" vertical="top"/>
    </xf>
    <xf numFmtId="0" fontId="16" fillId="0" borderId="0" xfId="0" applyFont="1"/>
    <xf numFmtId="165" fontId="0" fillId="0" borderId="0" xfId="39" applyNumberFormat="1" applyFont="1" applyAlignment="1">
      <alignment horizontal="center" vertical="center"/>
    </xf>
    <xf numFmtId="167" fontId="16" fillId="0" borderId="0" xfId="39" applyNumberFormat="1" applyFont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0" fontId="16" fillId="33" borderId="10" xfId="0" applyFont="1" applyFill="1" applyBorder="1" applyAlignment="1">
      <alignment horizontal="center" vertical="center"/>
    </xf>
    <xf numFmtId="0" fontId="0" fillId="33" borderId="13" xfId="0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0" fillId="34" borderId="0" xfId="0" applyFill="1" applyAlignment="1">
      <alignment horizontal="center" vertical="center"/>
    </xf>
    <xf numFmtId="0" fontId="0" fillId="34" borderId="0" xfId="0" applyFill="1"/>
    <xf numFmtId="166" fontId="0" fillId="34" borderId="0" xfId="0" applyNumberFormat="1" applyFill="1" applyAlignment="1">
      <alignment horizontal="center" vertical="center"/>
    </xf>
    <xf numFmtId="167" fontId="0" fillId="34" borderId="0" xfId="39" applyNumberFormat="1" applyFont="1" applyFill="1" applyAlignment="1">
      <alignment horizontal="center" vertical="center"/>
    </xf>
    <xf numFmtId="166" fontId="0" fillId="34" borderId="0" xfId="0" applyNumberFormat="1" applyFill="1" applyAlignment="1">
      <alignment horizontal="center"/>
    </xf>
    <xf numFmtId="2" fontId="0" fillId="34" borderId="0" xfId="0" applyNumberFormat="1" applyFill="1" applyAlignment="1">
      <alignment horizontal="center" vertical="center"/>
    </xf>
    <xf numFmtId="2" fontId="0" fillId="34" borderId="0" xfId="0" applyNumberFormat="1" applyFill="1" applyAlignment="1">
      <alignment horizontal="center"/>
    </xf>
    <xf numFmtId="10" fontId="0" fillId="0" borderId="0" xfId="39" applyNumberFormat="1" applyFont="1" applyAlignment="1">
      <alignment horizontal="center" vertical="center"/>
    </xf>
    <xf numFmtId="168" fontId="0" fillId="0" borderId="0" xfId="39" applyNumberFormat="1" applyFont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10" xfId="0" applyFont="1" applyFill="1" applyBorder="1" applyAlignment="1">
      <alignment horizontal="center" vertical="center"/>
    </xf>
    <xf numFmtId="11" fontId="0" fillId="0" borderId="0" xfId="0" applyNumberFormat="1" applyAlignment="1">
      <alignment horizontal="center"/>
    </xf>
    <xf numFmtId="11" fontId="0" fillId="34" borderId="0" xfId="0" applyNumberFormat="1" applyFill="1"/>
    <xf numFmtId="11" fontId="0" fillId="0" borderId="0" xfId="0" applyNumberFormat="1"/>
    <xf numFmtId="11" fontId="0" fillId="0" borderId="0" xfId="0" applyNumberFormat="1" applyAlignment="1">
      <alignment horizontal="center" vertical="center"/>
    </xf>
    <xf numFmtId="11" fontId="16" fillId="33" borderId="10" xfId="0" applyNumberFormat="1" applyFont="1" applyFill="1" applyBorder="1" applyAlignment="1">
      <alignment horizontal="center" vertical="center"/>
    </xf>
    <xf numFmtId="0" fontId="16" fillId="33" borderId="0" xfId="0" applyFont="1" applyFill="1" applyBorder="1" applyAlignment="1">
      <alignment horizontal="center" vertical="center"/>
    </xf>
    <xf numFmtId="0" fontId="16" fillId="33" borderId="11" xfId="0" applyFont="1" applyFill="1" applyBorder="1" applyAlignment="1">
      <alignment horizontal="center" vertical="top"/>
    </xf>
    <xf numFmtId="0" fontId="16" fillId="33" borderId="12" xfId="0" applyFont="1" applyFill="1" applyBorder="1" applyAlignment="1">
      <alignment horizontal="center" vertical="top"/>
    </xf>
    <xf numFmtId="0" fontId="16" fillId="33" borderId="10" xfId="0" applyFont="1" applyFill="1" applyBorder="1" applyAlignment="1">
      <alignment horizontal="center" vertical="top"/>
    </xf>
    <xf numFmtId="0" fontId="18" fillId="33" borderId="0" xfId="0" applyFont="1" applyFill="1" applyAlignment="1">
      <alignment horizontal="center" vertical="center"/>
    </xf>
  </cellXfs>
  <cellStyles count="43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te" xfId="37" builtinId="10" customBuiltin="1"/>
    <cellStyle name="Output" xfId="38" builtinId="21" customBuiltin="1"/>
    <cellStyle name="Percent" xfId="39" builtinId="5"/>
    <cellStyle name="Title" xfId="40" builtinId="15" customBuiltin="1"/>
    <cellStyle name="Total" xfId="41" builtinId="25" customBuiltin="1"/>
    <cellStyle name="Warning Text" xfId="4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7.xml"/><Relationship Id="rId13" Type="http://schemas.openxmlformats.org/officeDocument/2006/relationships/chartsheet" Target="chartsheets/sheet12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6.xml"/><Relationship Id="rId12" Type="http://schemas.openxmlformats.org/officeDocument/2006/relationships/chartsheet" Target="chartsheets/sheet11.xml"/><Relationship Id="rId17" Type="http://schemas.openxmlformats.org/officeDocument/2006/relationships/calcChain" Target="calcChain.xml"/><Relationship Id="rId2" Type="http://schemas.openxmlformats.org/officeDocument/2006/relationships/chartsheet" Target="chartsheets/sheet1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5.xml"/><Relationship Id="rId11" Type="http://schemas.openxmlformats.org/officeDocument/2006/relationships/chartsheet" Target="chartsheets/sheet10.xml"/><Relationship Id="rId5" Type="http://schemas.openxmlformats.org/officeDocument/2006/relationships/chartsheet" Target="chartsheets/sheet4.xml"/><Relationship Id="rId15" Type="http://schemas.openxmlformats.org/officeDocument/2006/relationships/styles" Target="styles.xml"/><Relationship Id="rId10" Type="http://schemas.openxmlformats.org/officeDocument/2006/relationships/chartsheet" Target="chartsheets/sheet9.xml"/><Relationship Id="rId4" Type="http://schemas.openxmlformats.org/officeDocument/2006/relationships/chartsheet" Target="chartsheets/sheet3.xml"/><Relationship Id="rId9" Type="http://schemas.openxmlformats.org/officeDocument/2006/relationships/chartsheet" Target="chart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CDF Chart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DATA!$P$1</c:f>
              <c:strCache>
                <c:ptCount val="1"/>
                <c:pt idx="0">
                  <c:v>Normal CDF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DATA!$N$3:$N$800</c:f>
              <c:numCache>
                <c:formatCode>0.000</c:formatCode>
                <c:ptCount val="798"/>
                <c:pt idx="0">
                  <c:v>-0.1544419278269871</c:v>
                </c:pt>
                <c:pt idx="1">
                  <c:v>-0.14229093293450587</c:v>
                </c:pt>
                <c:pt idx="2">
                  <c:v>-0.11656201413680838</c:v>
                </c:pt>
                <c:pt idx="3">
                  <c:v>-0.11488027599842202</c:v>
                </c:pt>
                <c:pt idx="4">
                  <c:v>-6.5892093808703256E-2</c:v>
                </c:pt>
                <c:pt idx="5">
                  <c:v>-6.3057556478541332E-2</c:v>
                </c:pt>
                <c:pt idx="6">
                  <c:v>-6.1430099105251754E-2</c:v>
                </c:pt>
                <c:pt idx="7">
                  <c:v>-5.9568037341310484E-2</c:v>
                </c:pt>
                <c:pt idx="8">
                  <c:v>-5.8801584217274064E-2</c:v>
                </c:pt>
                <c:pt idx="9">
                  <c:v>-5.6548457913063017E-2</c:v>
                </c:pt>
                <c:pt idx="10">
                  <c:v>-5.5813805798868729E-2</c:v>
                </c:pt>
                <c:pt idx="11">
                  <c:v>-5.574015785466209E-2</c:v>
                </c:pt>
                <c:pt idx="12">
                  <c:v>-5.5188599912959171E-2</c:v>
                </c:pt>
                <c:pt idx="13">
                  <c:v>-5.4445180174792773E-2</c:v>
                </c:pt>
                <c:pt idx="14">
                  <c:v>-5.1786236552023697E-2</c:v>
                </c:pt>
                <c:pt idx="15">
                  <c:v>-5.1588893375571106E-2</c:v>
                </c:pt>
                <c:pt idx="16">
                  <c:v>-5.1310594278273315E-2</c:v>
                </c:pt>
                <c:pt idx="17">
                  <c:v>-5.1293294387550578E-2</c:v>
                </c:pt>
                <c:pt idx="18">
                  <c:v>-5.1290259297355256E-2</c:v>
                </c:pt>
                <c:pt idx="19">
                  <c:v>-5.1243938076102225E-2</c:v>
                </c:pt>
                <c:pt idx="20">
                  <c:v>-5.1226808016254399E-2</c:v>
                </c:pt>
                <c:pt idx="21">
                  <c:v>-5.0977644936188921E-2</c:v>
                </c:pt>
                <c:pt idx="22">
                  <c:v>-5.0620632228678242E-2</c:v>
                </c:pt>
                <c:pt idx="23">
                  <c:v>-4.9990928238629592E-2</c:v>
                </c:pt>
                <c:pt idx="24">
                  <c:v>-4.9422265744036777E-2</c:v>
                </c:pt>
                <c:pt idx="25">
                  <c:v>-4.9157338765075394E-2</c:v>
                </c:pt>
                <c:pt idx="26">
                  <c:v>-4.8963080721906908E-2</c:v>
                </c:pt>
                <c:pt idx="27">
                  <c:v>-4.8705378888106075E-2</c:v>
                </c:pt>
                <c:pt idx="28">
                  <c:v>-4.8598448419396E-2</c:v>
                </c:pt>
                <c:pt idx="29">
                  <c:v>-4.8570750695409594E-2</c:v>
                </c:pt>
                <c:pt idx="30">
                  <c:v>-4.8509524173696729E-2</c:v>
                </c:pt>
                <c:pt idx="31">
                  <c:v>-4.8477346461398965E-2</c:v>
                </c:pt>
                <c:pt idx="32">
                  <c:v>-4.8449564711098583E-2</c:v>
                </c:pt>
                <c:pt idx="33">
                  <c:v>-4.8169012095091467E-2</c:v>
                </c:pt>
                <c:pt idx="34">
                  <c:v>-4.7287456422345664E-2</c:v>
                </c:pt>
                <c:pt idx="35">
                  <c:v>-4.6697991163727491E-2</c:v>
                </c:pt>
                <c:pt idx="36">
                  <c:v>-4.5197511417532948E-2</c:v>
                </c:pt>
                <c:pt idx="37">
                  <c:v>-4.5194744579522016E-2</c:v>
                </c:pt>
                <c:pt idx="38">
                  <c:v>-4.516289602198207E-2</c:v>
                </c:pt>
                <c:pt idx="39">
                  <c:v>-4.4818724278828409E-2</c:v>
                </c:pt>
                <c:pt idx="40">
                  <c:v>-4.417420324074553E-2</c:v>
                </c:pt>
                <c:pt idx="41">
                  <c:v>-4.4015302304570979E-2</c:v>
                </c:pt>
                <c:pt idx="42">
                  <c:v>-4.3826490339505975E-2</c:v>
                </c:pt>
                <c:pt idx="43">
                  <c:v>-4.3452831913442451E-2</c:v>
                </c:pt>
                <c:pt idx="44">
                  <c:v>-4.3138214120987624E-2</c:v>
                </c:pt>
                <c:pt idx="45">
                  <c:v>-4.3043311633775838E-2</c:v>
                </c:pt>
                <c:pt idx="46">
                  <c:v>-4.2907501011276432E-2</c:v>
                </c:pt>
                <c:pt idx="47">
                  <c:v>-4.2805447904000593E-2</c:v>
                </c:pt>
                <c:pt idx="48">
                  <c:v>-4.0884747493197801E-2</c:v>
                </c:pt>
                <c:pt idx="49">
                  <c:v>-4.0865557065185909E-2</c:v>
                </c:pt>
                <c:pt idx="50">
                  <c:v>-4.0335342675277969E-2</c:v>
                </c:pt>
                <c:pt idx="51">
                  <c:v>-4.0243458200965504E-2</c:v>
                </c:pt>
                <c:pt idx="52">
                  <c:v>-4.0090735832389306E-2</c:v>
                </c:pt>
                <c:pt idx="53">
                  <c:v>-3.9915923784754941E-2</c:v>
                </c:pt>
                <c:pt idx="54">
                  <c:v>-3.9829085308601513E-2</c:v>
                </c:pt>
                <c:pt idx="55">
                  <c:v>-3.9547991833996675E-2</c:v>
                </c:pt>
                <c:pt idx="56">
                  <c:v>-3.9302927240884369E-2</c:v>
                </c:pt>
                <c:pt idx="57">
                  <c:v>-3.9300701809478193E-2</c:v>
                </c:pt>
                <c:pt idx="58">
                  <c:v>-3.9234272567243635E-2</c:v>
                </c:pt>
                <c:pt idx="59">
                  <c:v>-3.9163977174144958E-2</c:v>
                </c:pt>
                <c:pt idx="60">
                  <c:v>-3.9065926371763364E-2</c:v>
                </c:pt>
                <c:pt idx="61">
                  <c:v>-3.9017117941979811E-2</c:v>
                </c:pt>
                <c:pt idx="62">
                  <c:v>-3.8439030421082016E-2</c:v>
                </c:pt>
                <c:pt idx="63">
                  <c:v>-3.8377009981706636E-2</c:v>
                </c:pt>
                <c:pt idx="64">
                  <c:v>-3.8362236130100161E-2</c:v>
                </c:pt>
                <c:pt idx="65">
                  <c:v>-3.8329745280554273E-2</c:v>
                </c:pt>
                <c:pt idx="66">
                  <c:v>-3.8146706733429972E-2</c:v>
                </c:pt>
                <c:pt idx="67">
                  <c:v>-3.7890264260210131E-2</c:v>
                </c:pt>
                <c:pt idx="68">
                  <c:v>-3.769469835693904E-2</c:v>
                </c:pt>
                <c:pt idx="69">
                  <c:v>-3.7654871544214541E-2</c:v>
                </c:pt>
                <c:pt idx="70">
                  <c:v>-3.7596017426279507E-2</c:v>
                </c:pt>
                <c:pt idx="71">
                  <c:v>-3.7322828338572846E-2</c:v>
                </c:pt>
                <c:pt idx="72">
                  <c:v>-3.6874312835316399E-2</c:v>
                </c:pt>
                <c:pt idx="73">
                  <c:v>-3.6576247689158965E-2</c:v>
                </c:pt>
                <c:pt idx="74">
                  <c:v>-3.642696846715783E-2</c:v>
                </c:pt>
                <c:pt idx="75">
                  <c:v>-3.50264089824983E-2</c:v>
                </c:pt>
                <c:pt idx="76">
                  <c:v>-3.4907018988441577E-2</c:v>
                </c:pt>
                <c:pt idx="77">
                  <c:v>-3.4778447520779118E-2</c:v>
                </c:pt>
                <c:pt idx="78">
                  <c:v>-3.4643580613688538E-2</c:v>
                </c:pt>
                <c:pt idx="79">
                  <c:v>-3.4463825924396375E-2</c:v>
                </c:pt>
                <c:pt idx="80">
                  <c:v>-3.4390411326293252E-2</c:v>
                </c:pt>
                <c:pt idx="81">
                  <c:v>-3.4118849892773626E-2</c:v>
                </c:pt>
                <c:pt idx="82">
                  <c:v>-3.4111834506863149E-2</c:v>
                </c:pt>
                <c:pt idx="83">
                  <c:v>-3.409680878807711E-2</c:v>
                </c:pt>
                <c:pt idx="84">
                  <c:v>-3.3976310154856797E-2</c:v>
                </c:pt>
                <c:pt idx="85">
                  <c:v>-3.3931826724502123E-2</c:v>
                </c:pt>
                <c:pt idx="86">
                  <c:v>-3.3397699850492485E-2</c:v>
                </c:pt>
                <c:pt idx="87">
                  <c:v>-3.3282257056256447E-2</c:v>
                </c:pt>
                <c:pt idx="88">
                  <c:v>-3.2671437597328774E-2</c:v>
                </c:pt>
                <c:pt idx="89">
                  <c:v>-3.1341047465177865E-2</c:v>
                </c:pt>
                <c:pt idx="90">
                  <c:v>-3.0988395051138807E-2</c:v>
                </c:pt>
                <c:pt idx="91">
                  <c:v>-3.0424175023945316E-2</c:v>
                </c:pt>
                <c:pt idx="92">
                  <c:v>-3.0320364848527844E-2</c:v>
                </c:pt>
                <c:pt idx="93">
                  <c:v>-3.0297944172382799E-2</c:v>
                </c:pt>
                <c:pt idx="94">
                  <c:v>-3.0106480707129721E-2</c:v>
                </c:pt>
                <c:pt idx="95">
                  <c:v>-3.0098031157279413E-2</c:v>
                </c:pt>
                <c:pt idx="96">
                  <c:v>-3.002646883242753E-2</c:v>
                </c:pt>
                <c:pt idx="97">
                  <c:v>-2.9841240576107229E-2</c:v>
                </c:pt>
                <c:pt idx="98">
                  <c:v>-2.9791714502791118E-2</c:v>
                </c:pt>
                <c:pt idx="99">
                  <c:v>-2.921520802602412E-2</c:v>
                </c:pt>
                <c:pt idx="100">
                  <c:v>-2.8899860729387754E-2</c:v>
                </c:pt>
                <c:pt idx="101">
                  <c:v>-2.8756484335498489E-2</c:v>
                </c:pt>
                <c:pt idx="102">
                  <c:v>-2.8383241483017338E-2</c:v>
                </c:pt>
                <c:pt idx="103">
                  <c:v>-2.7642431280004712E-2</c:v>
                </c:pt>
                <c:pt idx="104">
                  <c:v>-2.7531613376557112E-2</c:v>
                </c:pt>
                <c:pt idx="105">
                  <c:v>-2.73323325913571E-2</c:v>
                </c:pt>
                <c:pt idx="106">
                  <c:v>-2.724452210656551E-2</c:v>
                </c:pt>
                <c:pt idx="107">
                  <c:v>-2.7197560261674809E-2</c:v>
                </c:pt>
                <c:pt idx="108">
                  <c:v>-2.6354301082979918E-2</c:v>
                </c:pt>
                <c:pt idx="109">
                  <c:v>-2.6318733581171892E-2</c:v>
                </c:pt>
                <c:pt idx="110">
                  <c:v>-2.6288132958879128E-2</c:v>
                </c:pt>
                <c:pt idx="111">
                  <c:v>-2.6274089370180196E-2</c:v>
                </c:pt>
                <c:pt idx="112">
                  <c:v>-2.5994243378511424E-2</c:v>
                </c:pt>
                <c:pt idx="113">
                  <c:v>-2.5966983761064665E-2</c:v>
                </c:pt>
                <c:pt idx="114">
                  <c:v>-2.5636035610648502E-2</c:v>
                </c:pt>
                <c:pt idx="115">
                  <c:v>-2.5533302005164762E-2</c:v>
                </c:pt>
                <c:pt idx="116">
                  <c:v>-2.5317807984289783E-2</c:v>
                </c:pt>
                <c:pt idx="117">
                  <c:v>-2.4811196696287455E-2</c:v>
                </c:pt>
                <c:pt idx="118">
                  <c:v>-2.480851334633969E-2</c:v>
                </c:pt>
                <c:pt idx="119">
                  <c:v>-2.4777740708240237E-2</c:v>
                </c:pt>
                <c:pt idx="120">
                  <c:v>-2.4509419723714058E-2</c:v>
                </c:pt>
                <c:pt idx="121">
                  <c:v>-2.3810648693718447E-2</c:v>
                </c:pt>
                <c:pt idx="122">
                  <c:v>-2.3764588941051247E-2</c:v>
                </c:pt>
                <c:pt idx="123">
                  <c:v>-2.3728399647135346E-2</c:v>
                </c:pt>
                <c:pt idx="124">
                  <c:v>-2.3600169750675172E-2</c:v>
                </c:pt>
                <c:pt idx="125">
                  <c:v>-2.3054420276708121E-2</c:v>
                </c:pt>
                <c:pt idx="126">
                  <c:v>-2.3049576056876391E-2</c:v>
                </c:pt>
                <c:pt idx="127">
                  <c:v>-2.2969813441756162E-2</c:v>
                </c:pt>
                <c:pt idx="128">
                  <c:v>-2.2668799812712939E-2</c:v>
                </c:pt>
                <c:pt idx="129">
                  <c:v>-2.2616905075985207E-2</c:v>
                </c:pt>
                <c:pt idx="130">
                  <c:v>-2.2435258636396605E-2</c:v>
                </c:pt>
                <c:pt idx="131">
                  <c:v>-2.2330820485013485E-2</c:v>
                </c:pt>
                <c:pt idx="132">
                  <c:v>-2.2289348227297771E-2</c:v>
                </c:pt>
                <c:pt idx="133">
                  <c:v>-2.2239611927838361E-2</c:v>
                </c:pt>
                <c:pt idx="134">
                  <c:v>-2.2080486281054645E-2</c:v>
                </c:pt>
                <c:pt idx="135">
                  <c:v>-2.1860752290800568E-2</c:v>
                </c:pt>
                <c:pt idx="136">
                  <c:v>-2.1713760223784247E-2</c:v>
                </c:pt>
                <c:pt idx="137">
                  <c:v>-2.1636580310279638E-2</c:v>
                </c:pt>
                <c:pt idx="138">
                  <c:v>-2.1250941002880018E-2</c:v>
                </c:pt>
                <c:pt idx="139">
                  <c:v>-2.1185025667629941E-2</c:v>
                </c:pt>
                <c:pt idx="140">
                  <c:v>-2.1048748576666738E-2</c:v>
                </c:pt>
                <c:pt idx="141">
                  <c:v>-2.0906684819313712E-2</c:v>
                </c:pt>
                <c:pt idx="142">
                  <c:v>-2.0698324215810006E-2</c:v>
                </c:pt>
                <c:pt idx="143">
                  <c:v>-2.0696881771154862E-2</c:v>
                </c:pt>
                <c:pt idx="144">
                  <c:v>-2.0510795721509056E-2</c:v>
                </c:pt>
                <c:pt idx="145">
                  <c:v>-2.0219753837472952E-2</c:v>
                </c:pt>
                <c:pt idx="146">
                  <c:v>-2.008675856673723E-2</c:v>
                </c:pt>
                <c:pt idx="147">
                  <c:v>-2.0008800907976371E-2</c:v>
                </c:pt>
                <c:pt idx="148">
                  <c:v>-1.996543124569793E-2</c:v>
                </c:pt>
                <c:pt idx="149">
                  <c:v>-1.9734832984096482E-2</c:v>
                </c:pt>
                <c:pt idx="150">
                  <c:v>-1.9668971916829075E-2</c:v>
                </c:pt>
                <c:pt idx="151">
                  <c:v>-1.9349440890647461E-2</c:v>
                </c:pt>
                <c:pt idx="152">
                  <c:v>-1.9300566406703287E-2</c:v>
                </c:pt>
                <c:pt idx="153">
                  <c:v>-1.9036874044078243E-2</c:v>
                </c:pt>
                <c:pt idx="154">
                  <c:v>-1.8881439748989582E-2</c:v>
                </c:pt>
                <c:pt idx="155">
                  <c:v>-1.8636640656210384E-2</c:v>
                </c:pt>
                <c:pt idx="156">
                  <c:v>-1.8585506312876265E-2</c:v>
                </c:pt>
                <c:pt idx="157">
                  <c:v>-1.8532962198125929E-2</c:v>
                </c:pt>
                <c:pt idx="158">
                  <c:v>-1.8384107047528839E-2</c:v>
                </c:pt>
                <c:pt idx="159">
                  <c:v>-1.8365487667651344E-2</c:v>
                </c:pt>
                <c:pt idx="160">
                  <c:v>-1.8334511193410331E-2</c:v>
                </c:pt>
                <c:pt idx="161">
                  <c:v>-1.8167303955448938E-2</c:v>
                </c:pt>
                <c:pt idx="162">
                  <c:v>-1.8161304846043978E-2</c:v>
                </c:pt>
                <c:pt idx="163">
                  <c:v>-1.8127384592556715E-2</c:v>
                </c:pt>
                <c:pt idx="164">
                  <c:v>-1.7845063387574946E-2</c:v>
                </c:pt>
                <c:pt idx="165">
                  <c:v>-1.7822310649582219E-2</c:v>
                </c:pt>
                <c:pt idx="166">
                  <c:v>-1.7601090278968307E-2</c:v>
                </c:pt>
                <c:pt idx="167">
                  <c:v>-1.7525092555380845E-2</c:v>
                </c:pt>
                <c:pt idx="168">
                  <c:v>-1.7303586499002977E-2</c:v>
                </c:pt>
                <c:pt idx="169">
                  <c:v>-1.7123611793427494E-2</c:v>
                </c:pt>
                <c:pt idx="170">
                  <c:v>-1.6972884513178341E-2</c:v>
                </c:pt>
                <c:pt idx="171">
                  <c:v>-1.6904787139238795E-2</c:v>
                </c:pt>
                <c:pt idx="172">
                  <c:v>-1.6887831823830503E-2</c:v>
                </c:pt>
                <c:pt idx="173">
                  <c:v>-1.6753987588212161E-2</c:v>
                </c:pt>
                <c:pt idx="174">
                  <c:v>-1.6611677666896228E-2</c:v>
                </c:pt>
                <c:pt idx="175">
                  <c:v>-1.6551043681200847E-2</c:v>
                </c:pt>
                <c:pt idx="176">
                  <c:v>-1.6518683397715287E-2</c:v>
                </c:pt>
                <c:pt idx="177">
                  <c:v>-1.6508762256048266E-2</c:v>
                </c:pt>
                <c:pt idx="178">
                  <c:v>-1.6335590527794468E-2</c:v>
                </c:pt>
                <c:pt idx="179">
                  <c:v>-1.6325533332524803E-2</c:v>
                </c:pt>
                <c:pt idx="180">
                  <c:v>-1.6306993274698936E-2</c:v>
                </c:pt>
                <c:pt idx="181">
                  <c:v>-1.6288238893269694E-2</c:v>
                </c:pt>
                <c:pt idx="182">
                  <c:v>-1.6040867374288035E-2</c:v>
                </c:pt>
                <c:pt idx="183">
                  <c:v>-1.5870846552539487E-2</c:v>
                </c:pt>
                <c:pt idx="184">
                  <c:v>-1.5868276106020537E-2</c:v>
                </c:pt>
                <c:pt idx="185">
                  <c:v>-1.5727755035864585E-2</c:v>
                </c:pt>
                <c:pt idx="186">
                  <c:v>-1.5580470975248022E-2</c:v>
                </c:pt>
                <c:pt idx="187">
                  <c:v>-1.553684972944854E-2</c:v>
                </c:pt>
                <c:pt idx="188">
                  <c:v>-1.5343117034127083E-2</c:v>
                </c:pt>
                <c:pt idx="189">
                  <c:v>-1.519801803991452E-2</c:v>
                </c:pt>
                <c:pt idx="190">
                  <c:v>-1.5101887550073584E-2</c:v>
                </c:pt>
                <c:pt idx="191">
                  <c:v>-1.5029184622545384E-2</c:v>
                </c:pt>
                <c:pt idx="192">
                  <c:v>-1.4815085785140587E-2</c:v>
                </c:pt>
                <c:pt idx="193">
                  <c:v>-1.4770161406629217E-2</c:v>
                </c:pt>
                <c:pt idx="194">
                  <c:v>-1.4737217304964247E-2</c:v>
                </c:pt>
                <c:pt idx="195">
                  <c:v>-1.4541870454255701E-2</c:v>
                </c:pt>
                <c:pt idx="196">
                  <c:v>-1.4418931144639579E-2</c:v>
                </c:pt>
                <c:pt idx="197">
                  <c:v>-1.4312462710443292E-2</c:v>
                </c:pt>
                <c:pt idx="198">
                  <c:v>-1.4128656045153532E-2</c:v>
                </c:pt>
                <c:pt idx="199">
                  <c:v>-1.4106391795386933E-2</c:v>
                </c:pt>
                <c:pt idx="200">
                  <c:v>-1.4076594584739132E-2</c:v>
                </c:pt>
                <c:pt idx="201">
                  <c:v>-1.3876384459826131E-2</c:v>
                </c:pt>
                <c:pt idx="202">
                  <c:v>-1.3861608086624429E-2</c:v>
                </c:pt>
                <c:pt idx="203">
                  <c:v>-1.3818736707596126E-2</c:v>
                </c:pt>
                <c:pt idx="204">
                  <c:v>-1.3557035969850129E-2</c:v>
                </c:pt>
                <c:pt idx="205">
                  <c:v>-1.3533314330636982E-2</c:v>
                </c:pt>
                <c:pt idx="206">
                  <c:v>-1.3488979937726169E-2</c:v>
                </c:pt>
                <c:pt idx="207">
                  <c:v>-1.3302268019394497E-2</c:v>
                </c:pt>
                <c:pt idx="208">
                  <c:v>-1.3294021363953575E-2</c:v>
                </c:pt>
                <c:pt idx="209">
                  <c:v>-1.3279119434487169E-2</c:v>
                </c:pt>
                <c:pt idx="210">
                  <c:v>-1.3249438615266264E-2</c:v>
                </c:pt>
                <c:pt idx="211">
                  <c:v>-1.3230622986630514E-2</c:v>
                </c:pt>
                <c:pt idx="212">
                  <c:v>-1.2992330979888307E-2</c:v>
                </c:pt>
                <c:pt idx="213">
                  <c:v>-1.2930043779380935E-2</c:v>
                </c:pt>
                <c:pt idx="214">
                  <c:v>-1.2726226678486205E-2</c:v>
                </c:pt>
                <c:pt idx="215">
                  <c:v>-1.2695100362776761E-2</c:v>
                </c:pt>
                <c:pt idx="216">
                  <c:v>-1.2620130516163114E-2</c:v>
                </c:pt>
                <c:pt idx="217">
                  <c:v>-1.2406049545960435E-2</c:v>
                </c:pt>
                <c:pt idx="218">
                  <c:v>-1.2337956977915761E-2</c:v>
                </c:pt>
                <c:pt idx="219">
                  <c:v>-1.2216556821876891E-2</c:v>
                </c:pt>
                <c:pt idx="220">
                  <c:v>-1.2200232660947273E-2</c:v>
                </c:pt>
                <c:pt idx="221">
                  <c:v>-1.2115742895211296E-2</c:v>
                </c:pt>
                <c:pt idx="222">
                  <c:v>-1.2108018037164629E-2</c:v>
                </c:pt>
                <c:pt idx="223">
                  <c:v>-1.2101714411372528E-2</c:v>
                </c:pt>
                <c:pt idx="224">
                  <c:v>-1.2064427768249371E-2</c:v>
                </c:pt>
                <c:pt idx="225">
                  <c:v>-1.2056447798270408E-2</c:v>
                </c:pt>
                <c:pt idx="226">
                  <c:v>-1.2026288737222652E-2</c:v>
                </c:pt>
                <c:pt idx="227">
                  <c:v>-1.2022471987461179E-2</c:v>
                </c:pt>
                <c:pt idx="228">
                  <c:v>-1.1654407538231614E-2</c:v>
                </c:pt>
                <c:pt idx="229">
                  <c:v>-1.1632634420741578E-2</c:v>
                </c:pt>
                <c:pt idx="230">
                  <c:v>-1.162509932947898E-2</c:v>
                </c:pt>
                <c:pt idx="231">
                  <c:v>-1.1609864720735889E-2</c:v>
                </c:pt>
                <c:pt idx="232">
                  <c:v>-1.1565178686953602E-2</c:v>
                </c:pt>
                <c:pt idx="233">
                  <c:v>-1.1418956629502045E-2</c:v>
                </c:pt>
                <c:pt idx="234">
                  <c:v>-1.1344916164078253E-2</c:v>
                </c:pt>
                <c:pt idx="235">
                  <c:v>-1.1236073266925842E-2</c:v>
                </c:pt>
                <c:pt idx="236">
                  <c:v>-1.1067151791625131E-2</c:v>
                </c:pt>
                <c:pt idx="237">
                  <c:v>-1.0875339961680797E-2</c:v>
                </c:pt>
                <c:pt idx="238">
                  <c:v>-1.0787591128997352E-2</c:v>
                </c:pt>
                <c:pt idx="239">
                  <c:v>-1.0725704318986756E-2</c:v>
                </c:pt>
                <c:pt idx="240">
                  <c:v>-1.0635865004293267E-2</c:v>
                </c:pt>
                <c:pt idx="241">
                  <c:v>-1.0620343978895747E-2</c:v>
                </c:pt>
                <c:pt idx="242">
                  <c:v>-1.0606921305979065E-2</c:v>
                </c:pt>
                <c:pt idx="243">
                  <c:v>-1.0497013888627444E-2</c:v>
                </c:pt>
                <c:pt idx="244">
                  <c:v>-1.043318938500272E-2</c:v>
                </c:pt>
                <c:pt idx="245">
                  <c:v>-1.0367127774904774E-2</c:v>
                </c:pt>
                <c:pt idx="246">
                  <c:v>-1.032463451336992E-2</c:v>
                </c:pt>
                <c:pt idx="247">
                  <c:v>-1.0276215074465181E-2</c:v>
                </c:pt>
                <c:pt idx="248">
                  <c:v>-1.0266170198847803E-2</c:v>
                </c:pt>
                <c:pt idx="249">
                  <c:v>-1.0220115140836291E-2</c:v>
                </c:pt>
                <c:pt idx="250">
                  <c:v>-1.0153529703239626E-2</c:v>
                </c:pt>
                <c:pt idx="251">
                  <c:v>-9.7026952396848942E-3</c:v>
                </c:pt>
                <c:pt idx="252">
                  <c:v>-9.689998300969057E-3</c:v>
                </c:pt>
                <c:pt idx="253">
                  <c:v>-9.6074561066017139E-3</c:v>
                </c:pt>
                <c:pt idx="254">
                  <c:v>-9.5756023697826115E-3</c:v>
                </c:pt>
                <c:pt idx="255">
                  <c:v>-9.5656048697009572E-3</c:v>
                </c:pt>
                <c:pt idx="256">
                  <c:v>-9.5063948409598205E-3</c:v>
                </c:pt>
                <c:pt idx="257">
                  <c:v>-9.4675612430156469E-3</c:v>
                </c:pt>
                <c:pt idx="258">
                  <c:v>-9.2005030168624668E-3</c:v>
                </c:pt>
                <c:pt idx="259">
                  <c:v>-9.1109116819108535E-3</c:v>
                </c:pt>
                <c:pt idx="260">
                  <c:v>-8.9984957738259135E-3</c:v>
                </c:pt>
                <c:pt idx="261">
                  <c:v>-8.9787359652758712E-3</c:v>
                </c:pt>
                <c:pt idx="262">
                  <c:v>-8.9717063908111867E-3</c:v>
                </c:pt>
                <c:pt idx="263">
                  <c:v>-8.9218671096594065E-3</c:v>
                </c:pt>
                <c:pt idx="264">
                  <c:v>-8.8678187738747746E-3</c:v>
                </c:pt>
                <c:pt idx="265">
                  <c:v>-8.8284859929118869E-3</c:v>
                </c:pt>
                <c:pt idx="266">
                  <c:v>-8.6165616280132664E-3</c:v>
                </c:pt>
                <c:pt idx="267">
                  <c:v>-8.5690327251014033E-3</c:v>
                </c:pt>
                <c:pt idx="268">
                  <c:v>-8.5122310592763845E-3</c:v>
                </c:pt>
                <c:pt idx="269">
                  <c:v>-8.3109029798625004E-3</c:v>
                </c:pt>
                <c:pt idx="270">
                  <c:v>-8.2804778955533082E-3</c:v>
                </c:pt>
                <c:pt idx="271">
                  <c:v>-8.2661364202454273E-3</c:v>
                </c:pt>
                <c:pt idx="272">
                  <c:v>-8.1688677537958727E-3</c:v>
                </c:pt>
                <c:pt idx="273">
                  <c:v>-8.0783928512724486E-3</c:v>
                </c:pt>
                <c:pt idx="274">
                  <c:v>-7.9330517407958778E-3</c:v>
                </c:pt>
                <c:pt idx="275">
                  <c:v>-7.9153263831439145E-3</c:v>
                </c:pt>
                <c:pt idx="276">
                  <c:v>-7.8531656915610173E-3</c:v>
                </c:pt>
                <c:pt idx="277">
                  <c:v>-7.8182537404670738E-3</c:v>
                </c:pt>
                <c:pt idx="278">
                  <c:v>-7.5499298334811091E-3</c:v>
                </c:pt>
                <c:pt idx="279">
                  <c:v>-7.5034558817458959E-3</c:v>
                </c:pt>
                <c:pt idx="280">
                  <c:v>-7.4498593291787646E-3</c:v>
                </c:pt>
                <c:pt idx="281">
                  <c:v>-7.3444756703385612E-3</c:v>
                </c:pt>
                <c:pt idx="282">
                  <c:v>-7.1590633763738793E-3</c:v>
                </c:pt>
                <c:pt idx="283">
                  <c:v>-7.1167336625411522E-3</c:v>
                </c:pt>
                <c:pt idx="284">
                  <c:v>-7.0168265784586381E-3</c:v>
                </c:pt>
                <c:pt idx="285">
                  <c:v>-6.9427017970846707E-3</c:v>
                </c:pt>
                <c:pt idx="286">
                  <c:v>-6.8555202647274599E-3</c:v>
                </c:pt>
                <c:pt idx="287">
                  <c:v>-6.7769842790237084E-3</c:v>
                </c:pt>
                <c:pt idx="288">
                  <c:v>-6.7595674080233852E-3</c:v>
                </c:pt>
                <c:pt idx="289">
                  <c:v>-6.700192569819562E-3</c:v>
                </c:pt>
                <c:pt idx="290">
                  <c:v>-6.6632125467599897E-3</c:v>
                </c:pt>
                <c:pt idx="291">
                  <c:v>-6.6579127119995203E-3</c:v>
                </c:pt>
                <c:pt idx="292">
                  <c:v>-6.6524360326370635E-3</c:v>
                </c:pt>
                <c:pt idx="293">
                  <c:v>-6.6467883982617645E-3</c:v>
                </c:pt>
                <c:pt idx="294">
                  <c:v>-6.4732246443750009E-3</c:v>
                </c:pt>
                <c:pt idx="295">
                  <c:v>-6.4393190563417305E-3</c:v>
                </c:pt>
                <c:pt idx="296">
                  <c:v>-6.3972303077351371E-3</c:v>
                </c:pt>
                <c:pt idx="297">
                  <c:v>-6.3265007482759357E-3</c:v>
                </c:pt>
                <c:pt idx="298">
                  <c:v>-6.2939859756252856E-3</c:v>
                </c:pt>
                <c:pt idx="299">
                  <c:v>-6.2592857956961399E-3</c:v>
                </c:pt>
                <c:pt idx="300">
                  <c:v>-6.2435166396850473E-3</c:v>
                </c:pt>
                <c:pt idx="301">
                  <c:v>-6.0186946803605966E-3</c:v>
                </c:pt>
                <c:pt idx="302">
                  <c:v>-5.895450699954982E-3</c:v>
                </c:pt>
                <c:pt idx="303">
                  <c:v>-5.7443910952660751E-3</c:v>
                </c:pt>
                <c:pt idx="304">
                  <c:v>-5.739330057341307E-3</c:v>
                </c:pt>
                <c:pt idx="305">
                  <c:v>-5.4269885790699758E-3</c:v>
                </c:pt>
                <c:pt idx="306">
                  <c:v>-5.3191614775999329E-3</c:v>
                </c:pt>
                <c:pt idx="307">
                  <c:v>-5.1861572064889885E-3</c:v>
                </c:pt>
                <c:pt idx="308">
                  <c:v>-5.0890695074712932E-3</c:v>
                </c:pt>
                <c:pt idx="309">
                  <c:v>-4.9900138242219066E-3</c:v>
                </c:pt>
                <c:pt idx="310">
                  <c:v>-4.7961722634930551E-3</c:v>
                </c:pt>
                <c:pt idx="311">
                  <c:v>-4.7341676183645697E-3</c:v>
                </c:pt>
                <c:pt idx="312">
                  <c:v>-4.6868772664983111E-3</c:v>
                </c:pt>
                <c:pt idx="313">
                  <c:v>-4.648854462498098E-3</c:v>
                </c:pt>
                <c:pt idx="314">
                  <c:v>-4.624483706113602E-3</c:v>
                </c:pt>
                <c:pt idx="315">
                  <c:v>-4.5898732305741695E-3</c:v>
                </c:pt>
                <c:pt idx="316">
                  <c:v>-4.4625052600636506E-3</c:v>
                </c:pt>
                <c:pt idx="317">
                  <c:v>-4.4189201380353347E-3</c:v>
                </c:pt>
                <c:pt idx="318">
                  <c:v>-4.4125830008760218E-3</c:v>
                </c:pt>
                <c:pt idx="319">
                  <c:v>-4.2666731393756849E-3</c:v>
                </c:pt>
                <c:pt idx="320">
                  <c:v>-4.1511060023785747E-3</c:v>
                </c:pt>
                <c:pt idx="321">
                  <c:v>-4.0682819001650449E-3</c:v>
                </c:pt>
                <c:pt idx="322">
                  <c:v>-4.0573885541602987E-3</c:v>
                </c:pt>
                <c:pt idx="323">
                  <c:v>-4.0004951912065443E-3</c:v>
                </c:pt>
                <c:pt idx="324">
                  <c:v>-3.957266739201961E-3</c:v>
                </c:pt>
                <c:pt idx="325">
                  <c:v>-3.8408826367915309E-3</c:v>
                </c:pt>
                <c:pt idx="326">
                  <c:v>-3.777976013520631E-3</c:v>
                </c:pt>
                <c:pt idx="327">
                  <c:v>-3.6340356367680015E-3</c:v>
                </c:pt>
                <c:pt idx="328">
                  <c:v>-3.632652422495373E-3</c:v>
                </c:pt>
                <c:pt idx="329">
                  <c:v>-3.5484209424235589E-3</c:v>
                </c:pt>
                <c:pt idx="330">
                  <c:v>-3.5477022267576602E-3</c:v>
                </c:pt>
                <c:pt idx="331">
                  <c:v>-3.5388630916506222E-3</c:v>
                </c:pt>
                <c:pt idx="332">
                  <c:v>-3.4326761745435115E-3</c:v>
                </c:pt>
                <c:pt idx="333">
                  <c:v>-3.4305350967891368E-3</c:v>
                </c:pt>
                <c:pt idx="334">
                  <c:v>-3.3373642806638908E-3</c:v>
                </c:pt>
                <c:pt idx="335">
                  <c:v>-3.2336325670649104E-3</c:v>
                </c:pt>
                <c:pt idx="336">
                  <c:v>-3.1652750822501029E-3</c:v>
                </c:pt>
                <c:pt idx="337">
                  <c:v>-3.1505539525136738E-3</c:v>
                </c:pt>
                <c:pt idx="338">
                  <c:v>-3.0410565757789344E-3</c:v>
                </c:pt>
                <c:pt idx="339">
                  <c:v>-3.0136550410938268E-3</c:v>
                </c:pt>
                <c:pt idx="340">
                  <c:v>-2.9203129852913476E-3</c:v>
                </c:pt>
                <c:pt idx="341">
                  <c:v>-2.8834443844082767E-3</c:v>
                </c:pt>
                <c:pt idx="342">
                  <c:v>-2.7993842324195053E-3</c:v>
                </c:pt>
                <c:pt idx="343">
                  <c:v>-2.7189322289773426E-3</c:v>
                </c:pt>
                <c:pt idx="344">
                  <c:v>-2.504697615009282E-3</c:v>
                </c:pt>
                <c:pt idx="345">
                  <c:v>-2.4409198849620981E-3</c:v>
                </c:pt>
                <c:pt idx="346">
                  <c:v>-2.3664787248658041E-3</c:v>
                </c:pt>
                <c:pt idx="347">
                  <c:v>-2.1762794225955173E-3</c:v>
                </c:pt>
                <c:pt idx="348">
                  <c:v>-2.1399282968482284E-3</c:v>
                </c:pt>
                <c:pt idx="349">
                  <c:v>-2.0947477849874029E-3</c:v>
                </c:pt>
                <c:pt idx="350">
                  <c:v>-1.9037376936983359E-3</c:v>
                </c:pt>
                <c:pt idx="351">
                  <c:v>-1.8633545764114596E-3</c:v>
                </c:pt>
                <c:pt idx="352">
                  <c:v>-1.7564323034412455E-3</c:v>
                </c:pt>
                <c:pt idx="353">
                  <c:v>-1.7462437230058017E-3</c:v>
                </c:pt>
                <c:pt idx="354">
                  <c:v>-1.7154297545076385E-3</c:v>
                </c:pt>
                <c:pt idx="355">
                  <c:v>-1.6592924161022171E-3</c:v>
                </c:pt>
                <c:pt idx="356">
                  <c:v>-1.5953207318596587E-3</c:v>
                </c:pt>
                <c:pt idx="357">
                  <c:v>-1.411183864460448E-3</c:v>
                </c:pt>
                <c:pt idx="358">
                  <c:v>-1.2734220385547796E-3</c:v>
                </c:pt>
                <c:pt idx="359">
                  <c:v>-1.0911737261148613E-3</c:v>
                </c:pt>
                <c:pt idx="360">
                  <c:v>-1.0620060773922908E-3</c:v>
                </c:pt>
                <c:pt idx="361">
                  <c:v>-9.6696220266042254E-4</c:v>
                </c:pt>
                <c:pt idx="362">
                  <c:v>-9.1954029467854594E-4</c:v>
                </c:pt>
                <c:pt idx="363">
                  <c:v>-8.7757794135900761E-4</c:v>
                </c:pt>
                <c:pt idx="364">
                  <c:v>-7.7889206547063303E-4</c:v>
                </c:pt>
                <c:pt idx="365">
                  <c:v>-7.2192488928955203E-4</c:v>
                </c:pt>
                <c:pt idx="366">
                  <c:v>-6.0791955228208492E-4</c:v>
                </c:pt>
                <c:pt idx="367">
                  <c:v>-5.8027882643494721E-4</c:v>
                </c:pt>
                <c:pt idx="368">
                  <c:v>-5.3893830461027026E-4</c:v>
                </c:pt>
                <c:pt idx="369">
                  <c:v>-5.3731665362371269E-4</c:v>
                </c:pt>
                <c:pt idx="370">
                  <c:v>-4.969767351522713E-4</c:v>
                </c:pt>
                <c:pt idx="371">
                  <c:v>-4.5502116633468068E-4</c:v>
                </c:pt>
                <c:pt idx="372">
                  <c:v>-4.5392647170706821E-4</c:v>
                </c:pt>
                <c:pt idx="373">
                  <c:v>-4.2964554903670801E-4</c:v>
                </c:pt>
                <c:pt idx="374">
                  <c:v>-3.6914514922341941E-4</c:v>
                </c:pt>
                <c:pt idx="375">
                  <c:v>-3.5229875298326116E-4</c:v>
                </c:pt>
                <c:pt idx="376">
                  <c:v>-3.3338890123761844E-4</c:v>
                </c:pt>
                <c:pt idx="377">
                  <c:v>-3.2252862721135613E-4</c:v>
                </c:pt>
                <c:pt idx="378">
                  <c:v>-3.0280091071641438E-4</c:v>
                </c:pt>
                <c:pt idx="379">
                  <c:v>-2.6133542550407242E-4</c:v>
                </c:pt>
                <c:pt idx="380">
                  <c:v>-2.214594184668663E-4</c:v>
                </c:pt>
                <c:pt idx="381">
                  <c:v>-2.1903406067202459E-4</c:v>
                </c:pt>
                <c:pt idx="382">
                  <c:v>0</c:v>
                </c:pt>
                <c:pt idx="383">
                  <c:v>2.945551481097339E-5</c:v>
                </c:pt>
                <c:pt idx="384">
                  <c:v>2.0646835945733007E-4</c:v>
                </c:pt>
                <c:pt idx="385">
                  <c:v>3.2509753212194091E-4</c:v>
                </c:pt>
                <c:pt idx="386">
                  <c:v>4.2292240004446164E-4</c:v>
                </c:pt>
                <c:pt idx="387">
                  <c:v>4.7242235436336142E-4</c:v>
                </c:pt>
                <c:pt idx="388">
                  <c:v>4.822763536929912E-4</c:v>
                </c:pt>
                <c:pt idx="389">
                  <c:v>7.7575224148553263E-4</c:v>
                </c:pt>
                <c:pt idx="390">
                  <c:v>8.7757794135894223E-4</c:v>
                </c:pt>
                <c:pt idx="391">
                  <c:v>9.2265114956838949E-4</c:v>
                </c:pt>
                <c:pt idx="392">
                  <c:v>9.8083807094789029E-4</c:v>
                </c:pt>
                <c:pt idx="393">
                  <c:v>1.0581502598601433E-3</c:v>
                </c:pt>
                <c:pt idx="394">
                  <c:v>1.1104942840271153E-3</c:v>
                </c:pt>
                <c:pt idx="395">
                  <c:v>1.182096747182521E-3</c:v>
                </c:pt>
                <c:pt idx="396">
                  <c:v>1.2507819016526766E-3</c:v>
                </c:pt>
                <c:pt idx="397">
                  <c:v>1.3142333341227724E-3</c:v>
                </c:pt>
                <c:pt idx="398">
                  <c:v>1.5770003874779742E-3</c:v>
                </c:pt>
                <c:pt idx="399">
                  <c:v>1.7426940802123308E-3</c:v>
                </c:pt>
                <c:pt idx="400">
                  <c:v>1.7899280671801918E-3</c:v>
                </c:pt>
                <c:pt idx="401">
                  <c:v>1.8191959478579323E-3</c:v>
                </c:pt>
                <c:pt idx="402">
                  <c:v>1.985170267173837E-3</c:v>
                </c:pt>
                <c:pt idx="403">
                  <c:v>1.9980026626730579E-3</c:v>
                </c:pt>
                <c:pt idx="404">
                  <c:v>2.0387366898483089E-3</c:v>
                </c:pt>
                <c:pt idx="405">
                  <c:v>2.0390692599885673E-3</c:v>
                </c:pt>
                <c:pt idx="406">
                  <c:v>2.0402965506775422E-3</c:v>
                </c:pt>
                <c:pt idx="407">
                  <c:v>2.2887046119333438E-3</c:v>
                </c:pt>
                <c:pt idx="408">
                  <c:v>2.3653381633349166E-3</c:v>
                </c:pt>
                <c:pt idx="409">
                  <c:v>2.385416022930078E-3</c:v>
                </c:pt>
                <c:pt idx="410">
                  <c:v>2.4387552271142423E-3</c:v>
                </c:pt>
                <c:pt idx="411">
                  <c:v>2.4742280663512788E-3</c:v>
                </c:pt>
                <c:pt idx="412">
                  <c:v>2.5425897247143554E-3</c:v>
                </c:pt>
                <c:pt idx="413">
                  <c:v>2.5502085864548053E-3</c:v>
                </c:pt>
                <c:pt idx="414">
                  <c:v>2.6112297653369219E-3</c:v>
                </c:pt>
                <c:pt idx="415">
                  <c:v>2.6283452326234416E-3</c:v>
                </c:pt>
                <c:pt idx="416">
                  <c:v>2.6391383788177264E-3</c:v>
                </c:pt>
                <c:pt idx="417">
                  <c:v>2.6545484759059029E-3</c:v>
                </c:pt>
                <c:pt idx="418">
                  <c:v>2.7588733411039595E-3</c:v>
                </c:pt>
                <c:pt idx="419">
                  <c:v>2.7908991924024892E-3</c:v>
                </c:pt>
                <c:pt idx="420">
                  <c:v>2.8660560797253323E-3</c:v>
                </c:pt>
                <c:pt idx="421">
                  <c:v>2.9434702231879561E-3</c:v>
                </c:pt>
                <c:pt idx="422">
                  <c:v>2.9555551809132617E-3</c:v>
                </c:pt>
                <c:pt idx="423">
                  <c:v>3.0090750809223343E-3</c:v>
                </c:pt>
                <c:pt idx="424">
                  <c:v>3.1152673169494998E-3</c:v>
                </c:pt>
                <c:pt idx="425">
                  <c:v>3.2786914616982953E-3</c:v>
                </c:pt>
                <c:pt idx="426">
                  <c:v>3.2960594878574077E-3</c:v>
                </c:pt>
                <c:pt idx="427">
                  <c:v>3.3066289825619982E-3</c:v>
                </c:pt>
                <c:pt idx="428">
                  <c:v>3.5894964303394175E-3</c:v>
                </c:pt>
                <c:pt idx="429">
                  <c:v>3.6809510090080235E-3</c:v>
                </c:pt>
                <c:pt idx="430">
                  <c:v>3.6933097066514406E-3</c:v>
                </c:pt>
                <c:pt idx="431">
                  <c:v>3.7084853853031731E-3</c:v>
                </c:pt>
                <c:pt idx="432">
                  <c:v>3.8340029349452805E-3</c:v>
                </c:pt>
                <c:pt idx="433">
                  <c:v>3.8938270386160781E-3</c:v>
                </c:pt>
                <c:pt idx="434">
                  <c:v>4.0504105780224059E-3</c:v>
                </c:pt>
                <c:pt idx="435">
                  <c:v>4.077477616656079E-3</c:v>
                </c:pt>
                <c:pt idx="436">
                  <c:v>4.173448572063314E-3</c:v>
                </c:pt>
                <c:pt idx="437">
                  <c:v>4.2311609722681222E-3</c:v>
                </c:pt>
                <c:pt idx="438">
                  <c:v>4.2419769166967452E-3</c:v>
                </c:pt>
                <c:pt idx="439">
                  <c:v>4.2745256251116616E-3</c:v>
                </c:pt>
                <c:pt idx="440">
                  <c:v>4.2949242828808709E-3</c:v>
                </c:pt>
                <c:pt idx="441">
                  <c:v>4.5124167818619927E-3</c:v>
                </c:pt>
                <c:pt idx="442">
                  <c:v>4.6663640437648443E-3</c:v>
                </c:pt>
                <c:pt idx="443">
                  <c:v>4.6741658133823269E-3</c:v>
                </c:pt>
                <c:pt idx="444">
                  <c:v>4.6776485272830353E-3</c:v>
                </c:pt>
                <c:pt idx="445">
                  <c:v>4.7305376271804854E-3</c:v>
                </c:pt>
                <c:pt idx="446">
                  <c:v>4.7345370821119228E-3</c:v>
                </c:pt>
                <c:pt idx="447">
                  <c:v>4.8785474511074609E-3</c:v>
                </c:pt>
                <c:pt idx="448">
                  <c:v>5.0153986358274583E-3</c:v>
                </c:pt>
                <c:pt idx="449">
                  <c:v>5.0273417140252966E-3</c:v>
                </c:pt>
                <c:pt idx="450">
                  <c:v>5.0538743026788176E-3</c:v>
                </c:pt>
                <c:pt idx="451">
                  <c:v>5.0835560953541668E-3</c:v>
                </c:pt>
                <c:pt idx="452">
                  <c:v>5.1600268194146046E-3</c:v>
                </c:pt>
                <c:pt idx="453">
                  <c:v>5.2152120782661378E-3</c:v>
                </c:pt>
                <c:pt idx="454">
                  <c:v>5.2789783101298378E-3</c:v>
                </c:pt>
                <c:pt idx="455">
                  <c:v>5.3344840040124965E-3</c:v>
                </c:pt>
                <c:pt idx="456">
                  <c:v>5.5014950438574172E-3</c:v>
                </c:pt>
                <c:pt idx="457">
                  <c:v>5.5998423309939153E-3</c:v>
                </c:pt>
                <c:pt idx="458">
                  <c:v>5.6562810175357766E-3</c:v>
                </c:pt>
                <c:pt idx="459">
                  <c:v>5.7328155053761234E-3</c:v>
                </c:pt>
                <c:pt idx="460">
                  <c:v>5.7738330353117734E-3</c:v>
                </c:pt>
                <c:pt idx="461">
                  <c:v>6.060503787510863E-3</c:v>
                </c:pt>
                <c:pt idx="462">
                  <c:v>6.0687981272530269E-3</c:v>
                </c:pt>
                <c:pt idx="463">
                  <c:v>6.1133508052923476E-3</c:v>
                </c:pt>
                <c:pt idx="464">
                  <c:v>6.2233205443798243E-3</c:v>
                </c:pt>
                <c:pt idx="465">
                  <c:v>6.2514469607432314E-3</c:v>
                </c:pt>
                <c:pt idx="466">
                  <c:v>6.2766401982593612E-3</c:v>
                </c:pt>
                <c:pt idx="467">
                  <c:v>6.2848661004391761E-3</c:v>
                </c:pt>
                <c:pt idx="468">
                  <c:v>6.2887076738256855E-3</c:v>
                </c:pt>
                <c:pt idx="469">
                  <c:v>6.3590486692802657E-3</c:v>
                </c:pt>
                <c:pt idx="470">
                  <c:v>6.4260850290822086E-3</c:v>
                </c:pt>
                <c:pt idx="471">
                  <c:v>6.5558652037279123E-3</c:v>
                </c:pt>
                <c:pt idx="472">
                  <c:v>6.6467509578296401E-3</c:v>
                </c:pt>
                <c:pt idx="473">
                  <c:v>6.7006981569364696E-3</c:v>
                </c:pt>
                <c:pt idx="474">
                  <c:v>6.734965932935765E-3</c:v>
                </c:pt>
                <c:pt idx="475">
                  <c:v>6.9589703243035225E-3</c:v>
                </c:pt>
                <c:pt idx="476">
                  <c:v>7.1174677688639549E-3</c:v>
                </c:pt>
                <c:pt idx="477">
                  <c:v>7.2218280830677623E-3</c:v>
                </c:pt>
                <c:pt idx="478">
                  <c:v>7.2322326023446307E-3</c:v>
                </c:pt>
                <c:pt idx="479">
                  <c:v>7.2919609003174032E-3</c:v>
                </c:pt>
                <c:pt idx="480">
                  <c:v>7.3900841015534253E-3</c:v>
                </c:pt>
                <c:pt idx="481">
                  <c:v>7.4552577327251799E-3</c:v>
                </c:pt>
                <c:pt idx="482">
                  <c:v>7.4636599567344886E-3</c:v>
                </c:pt>
                <c:pt idx="483">
                  <c:v>7.6282770470040466E-3</c:v>
                </c:pt>
                <c:pt idx="484">
                  <c:v>7.6592547343859113E-3</c:v>
                </c:pt>
                <c:pt idx="485">
                  <c:v>7.7689970223734483E-3</c:v>
                </c:pt>
                <c:pt idx="486">
                  <c:v>7.8778388009012081E-3</c:v>
                </c:pt>
                <c:pt idx="487">
                  <c:v>8.0149438485370861E-3</c:v>
                </c:pt>
                <c:pt idx="488">
                  <c:v>8.0455420814178023E-3</c:v>
                </c:pt>
                <c:pt idx="489">
                  <c:v>8.0630625412736537E-3</c:v>
                </c:pt>
                <c:pt idx="490">
                  <c:v>8.1840214543827967E-3</c:v>
                </c:pt>
                <c:pt idx="491">
                  <c:v>8.2370903898281826E-3</c:v>
                </c:pt>
                <c:pt idx="492">
                  <c:v>8.3887244813812024E-3</c:v>
                </c:pt>
                <c:pt idx="493">
                  <c:v>9.0284173770841785E-3</c:v>
                </c:pt>
                <c:pt idx="494">
                  <c:v>9.2738304852208117E-3</c:v>
                </c:pt>
                <c:pt idx="495">
                  <c:v>9.3153533409710502E-3</c:v>
                </c:pt>
                <c:pt idx="496">
                  <c:v>9.3465646074882176E-3</c:v>
                </c:pt>
                <c:pt idx="497">
                  <c:v>9.401857439002707E-3</c:v>
                </c:pt>
                <c:pt idx="498">
                  <c:v>9.6479281897201112E-3</c:v>
                </c:pt>
                <c:pt idx="499">
                  <c:v>9.6799787863656277E-3</c:v>
                </c:pt>
                <c:pt idx="500">
                  <c:v>1.0180260822014954E-2</c:v>
                </c:pt>
                <c:pt idx="501">
                  <c:v>1.0196738020515085E-2</c:v>
                </c:pt>
                <c:pt idx="502">
                  <c:v>1.0321340497897508E-2</c:v>
                </c:pt>
                <c:pt idx="503">
                  <c:v>1.042741992078104E-2</c:v>
                </c:pt>
                <c:pt idx="504">
                  <c:v>1.0566015212132237E-2</c:v>
                </c:pt>
                <c:pt idx="505">
                  <c:v>1.0577242783425025E-2</c:v>
                </c:pt>
                <c:pt idx="506">
                  <c:v>1.0665179727016822E-2</c:v>
                </c:pt>
                <c:pt idx="507">
                  <c:v>1.0701475953016602E-2</c:v>
                </c:pt>
                <c:pt idx="508">
                  <c:v>1.0752791776261697E-2</c:v>
                </c:pt>
                <c:pt idx="509">
                  <c:v>1.0937787066147855E-2</c:v>
                </c:pt>
                <c:pt idx="510">
                  <c:v>1.0980502483444048E-2</c:v>
                </c:pt>
                <c:pt idx="511">
                  <c:v>1.1013327177982974E-2</c:v>
                </c:pt>
                <c:pt idx="512">
                  <c:v>1.1360563103628906E-2</c:v>
                </c:pt>
                <c:pt idx="513">
                  <c:v>1.1416069481284511E-2</c:v>
                </c:pt>
                <c:pt idx="514">
                  <c:v>1.1416833919905596E-2</c:v>
                </c:pt>
                <c:pt idx="515">
                  <c:v>1.1488821415391558E-2</c:v>
                </c:pt>
                <c:pt idx="516">
                  <c:v>1.1592828162115732E-2</c:v>
                </c:pt>
                <c:pt idx="517">
                  <c:v>1.1628037995119214E-2</c:v>
                </c:pt>
                <c:pt idx="518">
                  <c:v>1.1688152840628982E-2</c:v>
                </c:pt>
                <c:pt idx="519">
                  <c:v>1.171609344020071E-2</c:v>
                </c:pt>
                <c:pt idx="520">
                  <c:v>1.1763303857337346E-2</c:v>
                </c:pt>
                <c:pt idx="521">
                  <c:v>1.1843727867439587E-2</c:v>
                </c:pt>
                <c:pt idx="522">
                  <c:v>1.191035609491603E-2</c:v>
                </c:pt>
                <c:pt idx="523">
                  <c:v>1.1956914124083071E-2</c:v>
                </c:pt>
                <c:pt idx="524">
                  <c:v>1.2099791748413502E-2</c:v>
                </c:pt>
                <c:pt idx="525">
                  <c:v>1.2133617011426161E-2</c:v>
                </c:pt>
                <c:pt idx="526">
                  <c:v>1.2256089108599943E-2</c:v>
                </c:pt>
                <c:pt idx="527">
                  <c:v>1.237635938906894E-2</c:v>
                </c:pt>
                <c:pt idx="528">
                  <c:v>1.240760364202604E-2</c:v>
                </c:pt>
                <c:pt idx="529">
                  <c:v>1.2427674757301558E-2</c:v>
                </c:pt>
                <c:pt idx="530">
                  <c:v>1.2631987578889522E-2</c:v>
                </c:pt>
                <c:pt idx="531">
                  <c:v>1.295502972944303E-2</c:v>
                </c:pt>
                <c:pt idx="532">
                  <c:v>1.3005963679133984E-2</c:v>
                </c:pt>
                <c:pt idx="533">
                  <c:v>1.3007966762804161E-2</c:v>
                </c:pt>
                <c:pt idx="534">
                  <c:v>1.319389901139954E-2</c:v>
                </c:pt>
                <c:pt idx="535">
                  <c:v>1.3203014464430214E-2</c:v>
                </c:pt>
                <c:pt idx="536">
                  <c:v>1.3263581556292826E-2</c:v>
                </c:pt>
                <c:pt idx="537">
                  <c:v>1.3476177701371224E-2</c:v>
                </c:pt>
                <c:pt idx="538">
                  <c:v>1.3540258546799374E-2</c:v>
                </c:pt>
                <c:pt idx="539">
                  <c:v>1.3723898261636613E-2</c:v>
                </c:pt>
                <c:pt idx="540">
                  <c:v>1.3975099230616293E-2</c:v>
                </c:pt>
                <c:pt idx="541">
                  <c:v>1.4261056144469507E-2</c:v>
                </c:pt>
                <c:pt idx="542">
                  <c:v>1.4285223141153767E-2</c:v>
                </c:pt>
                <c:pt idx="543">
                  <c:v>1.4388737452099671E-2</c:v>
                </c:pt>
                <c:pt idx="544">
                  <c:v>1.4413725270539452E-2</c:v>
                </c:pt>
                <c:pt idx="545">
                  <c:v>1.4421635810094985E-2</c:v>
                </c:pt>
                <c:pt idx="546">
                  <c:v>1.4549781014731365E-2</c:v>
                </c:pt>
                <c:pt idx="547">
                  <c:v>1.4721265896108211E-2</c:v>
                </c:pt>
                <c:pt idx="548">
                  <c:v>1.4766470116300995E-2</c:v>
                </c:pt>
                <c:pt idx="549">
                  <c:v>1.4770198452338443E-2</c:v>
                </c:pt>
                <c:pt idx="550">
                  <c:v>1.4843545039898105E-2</c:v>
                </c:pt>
                <c:pt idx="551">
                  <c:v>1.484432423166587E-2</c:v>
                </c:pt>
                <c:pt idx="552">
                  <c:v>1.4903229919183832E-2</c:v>
                </c:pt>
                <c:pt idx="553">
                  <c:v>1.5290247542454933E-2</c:v>
                </c:pt>
                <c:pt idx="554">
                  <c:v>1.5303286642320727E-2</c:v>
                </c:pt>
                <c:pt idx="555">
                  <c:v>1.5387492100212521E-2</c:v>
                </c:pt>
                <c:pt idx="556">
                  <c:v>1.5428670039444566E-2</c:v>
                </c:pt>
                <c:pt idx="557">
                  <c:v>1.5566952502725721E-2</c:v>
                </c:pt>
                <c:pt idx="558">
                  <c:v>1.5610475990422677E-2</c:v>
                </c:pt>
                <c:pt idx="559">
                  <c:v>1.5613331025186342E-2</c:v>
                </c:pt>
                <c:pt idx="560">
                  <c:v>1.5669900814033782E-2</c:v>
                </c:pt>
                <c:pt idx="561">
                  <c:v>1.5695044442833463E-2</c:v>
                </c:pt>
                <c:pt idx="562">
                  <c:v>1.584026450921755E-2</c:v>
                </c:pt>
                <c:pt idx="563">
                  <c:v>1.5907568030834693E-2</c:v>
                </c:pt>
                <c:pt idx="564">
                  <c:v>1.5933277947699373E-2</c:v>
                </c:pt>
                <c:pt idx="565">
                  <c:v>1.6040867374288149E-2</c:v>
                </c:pt>
                <c:pt idx="566">
                  <c:v>1.6090776533542191E-2</c:v>
                </c:pt>
                <c:pt idx="567">
                  <c:v>1.6260520871780326E-2</c:v>
                </c:pt>
                <c:pt idx="568">
                  <c:v>1.6636618239243194E-2</c:v>
                </c:pt>
                <c:pt idx="569">
                  <c:v>1.6891894163793181E-2</c:v>
                </c:pt>
                <c:pt idx="570">
                  <c:v>1.6897097958547897E-2</c:v>
                </c:pt>
                <c:pt idx="571">
                  <c:v>1.7092618478914363E-2</c:v>
                </c:pt>
                <c:pt idx="572">
                  <c:v>1.7294036789375637E-2</c:v>
                </c:pt>
                <c:pt idx="573">
                  <c:v>1.7598097183880321E-2</c:v>
                </c:pt>
                <c:pt idx="574">
                  <c:v>1.7619097440591251E-2</c:v>
                </c:pt>
                <c:pt idx="575">
                  <c:v>1.8154810280371744E-2</c:v>
                </c:pt>
                <c:pt idx="576">
                  <c:v>1.8309789860687362E-2</c:v>
                </c:pt>
                <c:pt idx="577">
                  <c:v>1.8459779320238078E-2</c:v>
                </c:pt>
                <c:pt idx="578">
                  <c:v>1.8517995787332483E-2</c:v>
                </c:pt>
                <c:pt idx="579">
                  <c:v>1.9015266113487531E-2</c:v>
                </c:pt>
                <c:pt idx="580">
                  <c:v>1.9385352097135371E-2</c:v>
                </c:pt>
                <c:pt idx="581">
                  <c:v>1.9396030033812003E-2</c:v>
                </c:pt>
                <c:pt idx="582">
                  <c:v>1.9447705394150392E-2</c:v>
                </c:pt>
                <c:pt idx="583">
                  <c:v>1.9835361056145896E-2</c:v>
                </c:pt>
                <c:pt idx="584">
                  <c:v>1.9897101804838561E-2</c:v>
                </c:pt>
                <c:pt idx="585">
                  <c:v>2.0932253221533404E-2</c:v>
                </c:pt>
                <c:pt idx="586">
                  <c:v>2.1150881511472191E-2</c:v>
                </c:pt>
                <c:pt idx="587">
                  <c:v>2.1490345637186801E-2</c:v>
                </c:pt>
                <c:pt idx="588">
                  <c:v>2.1506205220963682E-2</c:v>
                </c:pt>
                <c:pt idx="589">
                  <c:v>2.1628062882194297E-2</c:v>
                </c:pt>
                <c:pt idx="590">
                  <c:v>2.2289904320636114E-2</c:v>
                </c:pt>
                <c:pt idx="591">
                  <c:v>2.229338707914336E-2</c:v>
                </c:pt>
                <c:pt idx="592">
                  <c:v>2.2485489212975069E-2</c:v>
                </c:pt>
                <c:pt idx="593">
                  <c:v>2.2521759194611704E-2</c:v>
                </c:pt>
                <c:pt idx="594">
                  <c:v>2.2676459639792434E-2</c:v>
                </c:pt>
                <c:pt idx="595">
                  <c:v>2.2679258983379334E-2</c:v>
                </c:pt>
                <c:pt idx="596">
                  <c:v>2.2714457281020214E-2</c:v>
                </c:pt>
                <c:pt idx="597">
                  <c:v>2.3020423438410795E-2</c:v>
                </c:pt>
                <c:pt idx="598">
                  <c:v>2.3173230311633587E-2</c:v>
                </c:pt>
                <c:pt idx="599">
                  <c:v>2.3242636502595847E-2</c:v>
                </c:pt>
                <c:pt idx="600">
                  <c:v>2.3477881062282605E-2</c:v>
                </c:pt>
                <c:pt idx="601">
                  <c:v>2.3728849963231626E-2</c:v>
                </c:pt>
                <c:pt idx="602">
                  <c:v>2.3922097591418532E-2</c:v>
                </c:pt>
                <c:pt idx="603">
                  <c:v>2.3969190112996402E-2</c:v>
                </c:pt>
                <c:pt idx="604">
                  <c:v>2.4137946969143974E-2</c:v>
                </c:pt>
                <c:pt idx="605">
                  <c:v>2.4397103580430936E-2</c:v>
                </c:pt>
                <c:pt idx="606">
                  <c:v>2.4624628800702247E-2</c:v>
                </c:pt>
                <c:pt idx="607">
                  <c:v>2.472168278034733E-2</c:v>
                </c:pt>
                <c:pt idx="608">
                  <c:v>2.4869006511118476E-2</c:v>
                </c:pt>
                <c:pt idx="609">
                  <c:v>2.4878704234396795E-2</c:v>
                </c:pt>
                <c:pt idx="610">
                  <c:v>2.5060977423062965E-2</c:v>
                </c:pt>
                <c:pt idx="611">
                  <c:v>2.5093732966440373E-2</c:v>
                </c:pt>
                <c:pt idx="612">
                  <c:v>2.5663434089413625E-2</c:v>
                </c:pt>
                <c:pt idx="613">
                  <c:v>2.6061302442331073E-2</c:v>
                </c:pt>
                <c:pt idx="614">
                  <c:v>2.6321032719094788E-2</c:v>
                </c:pt>
                <c:pt idx="615">
                  <c:v>2.6362558209912637E-2</c:v>
                </c:pt>
                <c:pt idx="616">
                  <c:v>2.6386755173195029E-2</c:v>
                </c:pt>
                <c:pt idx="617">
                  <c:v>2.6472777597388829E-2</c:v>
                </c:pt>
                <c:pt idx="618">
                  <c:v>2.6636971461281807E-2</c:v>
                </c:pt>
                <c:pt idx="619">
                  <c:v>2.672643397848868E-2</c:v>
                </c:pt>
                <c:pt idx="620">
                  <c:v>2.70231554357044E-2</c:v>
                </c:pt>
                <c:pt idx="621">
                  <c:v>2.7183909707282589E-2</c:v>
                </c:pt>
                <c:pt idx="622">
                  <c:v>2.803312643269534E-2</c:v>
                </c:pt>
                <c:pt idx="623">
                  <c:v>2.8170876966696224E-2</c:v>
                </c:pt>
                <c:pt idx="624">
                  <c:v>2.8641575963384153E-2</c:v>
                </c:pt>
                <c:pt idx="625">
                  <c:v>2.8678537051855069E-2</c:v>
                </c:pt>
                <c:pt idx="626">
                  <c:v>2.8743903770800161E-2</c:v>
                </c:pt>
                <c:pt idx="627">
                  <c:v>2.9066399517657063E-2</c:v>
                </c:pt>
                <c:pt idx="628">
                  <c:v>2.9240150726255132E-2</c:v>
                </c:pt>
                <c:pt idx="629">
                  <c:v>2.9453785796827319E-2</c:v>
                </c:pt>
                <c:pt idx="630">
                  <c:v>2.9490428510705158E-2</c:v>
                </c:pt>
                <c:pt idx="631">
                  <c:v>3.0324987951354122E-2</c:v>
                </c:pt>
                <c:pt idx="632">
                  <c:v>3.0345769315478843E-2</c:v>
                </c:pt>
                <c:pt idx="633">
                  <c:v>3.0598967635016853E-2</c:v>
                </c:pt>
                <c:pt idx="634">
                  <c:v>3.0807547912544992E-2</c:v>
                </c:pt>
                <c:pt idx="635">
                  <c:v>3.0851036817115592E-2</c:v>
                </c:pt>
                <c:pt idx="636">
                  <c:v>3.1011074493283379E-2</c:v>
                </c:pt>
                <c:pt idx="637">
                  <c:v>3.1233889658846953E-2</c:v>
                </c:pt>
                <c:pt idx="638">
                  <c:v>3.1240861540493898E-2</c:v>
                </c:pt>
                <c:pt idx="639">
                  <c:v>3.1286133803229151E-2</c:v>
                </c:pt>
                <c:pt idx="640">
                  <c:v>3.1425237832874008E-2</c:v>
                </c:pt>
                <c:pt idx="641">
                  <c:v>3.1632150994522594E-2</c:v>
                </c:pt>
                <c:pt idx="642">
                  <c:v>3.1697646836446519E-2</c:v>
                </c:pt>
                <c:pt idx="643">
                  <c:v>3.2368508217228018E-2</c:v>
                </c:pt>
                <c:pt idx="644">
                  <c:v>3.269538283814212E-2</c:v>
                </c:pt>
                <c:pt idx="645">
                  <c:v>3.274174705557209E-2</c:v>
                </c:pt>
                <c:pt idx="646">
                  <c:v>3.2784578448238309E-2</c:v>
                </c:pt>
                <c:pt idx="647">
                  <c:v>3.3058259798698579E-2</c:v>
                </c:pt>
                <c:pt idx="648">
                  <c:v>3.3271548029351158E-2</c:v>
                </c:pt>
                <c:pt idx="649">
                  <c:v>3.3316346462902519E-2</c:v>
                </c:pt>
                <c:pt idx="650">
                  <c:v>3.3387016032736978E-2</c:v>
                </c:pt>
                <c:pt idx="651">
                  <c:v>3.3405123192555349E-2</c:v>
                </c:pt>
                <c:pt idx="652">
                  <c:v>3.3584600043368357E-2</c:v>
                </c:pt>
                <c:pt idx="653">
                  <c:v>3.3921044663079707E-2</c:v>
                </c:pt>
                <c:pt idx="654">
                  <c:v>3.3959507571261136E-2</c:v>
                </c:pt>
                <c:pt idx="655">
                  <c:v>3.4108056580906723E-2</c:v>
                </c:pt>
                <c:pt idx="656">
                  <c:v>3.4197584833556678E-2</c:v>
                </c:pt>
                <c:pt idx="657">
                  <c:v>3.4266837363588418E-2</c:v>
                </c:pt>
                <c:pt idx="658">
                  <c:v>3.4583945462583844E-2</c:v>
                </c:pt>
                <c:pt idx="659">
                  <c:v>3.4854247735964579E-2</c:v>
                </c:pt>
                <c:pt idx="660">
                  <c:v>3.488725900044054E-2</c:v>
                </c:pt>
                <c:pt idx="661">
                  <c:v>3.4935908737034345E-2</c:v>
                </c:pt>
                <c:pt idx="662">
                  <c:v>3.4984298626919062E-2</c:v>
                </c:pt>
                <c:pt idx="663">
                  <c:v>3.5546935279702915E-2</c:v>
                </c:pt>
                <c:pt idx="664">
                  <c:v>3.5810314195676013E-2</c:v>
                </c:pt>
                <c:pt idx="665">
                  <c:v>3.5835508915135421E-2</c:v>
                </c:pt>
                <c:pt idx="666">
                  <c:v>3.5960536234010167E-2</c:v>
                </c:pt>
                <c:pt idx="667">
                  <c:v>3.6232167013963715E-2</c:v>
                </c:pt>
                <c:pt idx="668">
                  <c:v>3.6352787868459656E-2</c:v>
                </c:pt>
                <c:pt idx="669">
                  <c:v>3.6439285106536039E-2</c:v>
                </c:pt>
                <c:pt idx="670">
                  <c:v>3.672765971227597E-2</c:v>
                </c:pt>
                <c:pt idx="671">
                  <c:v>3.6785756816511125E-2</c:v>
                </c:pt>
                <c:pt idx="672">
                  <c:v>3.7026767560660735E-2</c:v>
                </c:pt>
                <c:pt idx="673">
                  <c:v>3.7355392375410933E-2</c:v>
                </c:pt>
                <c:pt idx="674">
                  <c:v>3.7359380278672555E-2</c:v>
                </c:pt>
                <c:pt idx="675">
                  <c:v>3.7460853487812411E-2</c:v>
                </c:pt>
                <c:pt idx="676">
                  <c:v>3.7514979658972637E-2</c:v>
                </c:pt>
                <c:pt idx="677">
                  <c:v>3.7658812612059826E-2</c:v>
                </c:pt>
                <c:pt idx="678">
                  <c:v>3.7882687465903758E-2</c:v>
                </c:pt>
                <c:pt idx="679">
                  <c:v>3.7948887994778593E-2</c:v>
                </c:pt>
                <c:pt idx="680">
                  <c:v>3.7978660219111005E-2</c:v>
                </c:pt>
                <c:pt idx="681">
                  <c:v>3.798877254372153E-2</c:v>
                </c:pt>
                <c:pt idx="682">
                  <c:v>3.8042097648663918E-2</c:v>
                </c:pt>
                <c:pt idx="683">
                  <c:v>3.8112084212024708E-2</c:v>
                </c:pt>
                <c:pt idx="684">
                  <c:v>3.8203235006202575E-2</c:v>
                </c:pt>
                <c:pt idx="685">
                  <c:v>3.8219707429771078E-2</c:v>
                </c:pt>
                <c:pt idx="686">
                  <c:v>3.8603603643434639E-2</c:v>
                </c:pt>
                <c:pt idx="687">
                  <c:v>3.878255865299722E-2</c:v>
                </c:pt>
                <c:pt idx="688">
                  <c:v>3.8810372564839837E-2</c:v>
                </c:pt>
                <c:pt idx="689">
                  <c:v>3.8870774388993327E-2</c:v>
                </c:pt>
                <c:pt idx="690">
                  <c:v>3.9337235079838405E-2</c:v>
                </c:pt>
                <c:pt idx="691">
                  <c:v>3.9443869326335257E-2</c:v>
                </c:pt>
                <c:pt idx="692">
                  <c:v>3.9711889530556023E-2</c:v>
                </c:pt>
                <c:pt idx="693">
                  <c:v>3.9729224147637958E-2</c:v>
                </c:pt>
                <c:pt idx="694">
                  <c:v>3.9868545927804137E-2</c:v>
                </c:pt>
                <c:pt idx="695">
                  <c:v>3.9980533872155749E-2</c:v>
                </c:pt>
                <c:pt idx="696">
                  <c:v>4.0243069034216386E-2</c:v>
                </c:pt>
                <c:pt idx="697">
                  <c:v>4.031106934864951E-2</c:v>
                </c:pt>
                <c:pt idx="698">
                  <c:v>4.0337229737887469E-2</c:v>
                </c:pt>
                <c:pt idx="699">
                  <c:v>4.0350553774184755E-2</c:v>
                </c:pt>
                <c:pt idx="700">
                  <c:v>4.0393266880030601E-2</c:v>
                </c:pt>
                <c:pt idx="701">
                  <c:v>4.0531043107088424E-2</c:v>
                </c:pt>
                <c:pt idx="702">
                  <c:v>4.0796303759935731E-2</c:v>
                </c:pt>
                <c:pt idx="703">
                  <c:v>4.0877165412106571E-2</c:v>
                </c:pt>
                <c:pt idx="704">
                  <c:v>4.0949510300505712E-2</c:v>
                </c:pt>
                <c:pt idx="705">
                  <c:v>4.0987113819323691E-2</c:v>
                </c:pt>
                <c:pt idx="706">
                  <c:v>4.1335624057907333E-2</c:v>
                </c:pt>
                <c:pt idx="707">
                  <c:v>4.2068428337622213E-2</c:v>
                </c:pt>
                <c:pt idx="708">
                  <c:v>4.2069770637043542E-2</c:v>
                </c:pt>
                <c:pt idx="709">
                  <c:v>4.2171712016777649E-2</c:v>
                </c:pt>
                <c:pt idx="710">
                  <c:v>4.219908638749071E-2</c:v>
                </c:pt>
                <c:pt idx="711">
                  <c:v>4.221570648408101E-2</c:v>
                </c:pt>
                <c:pt idx="712">
                  <c:v>4.2332035049509019E-2</c:v>
                </c:pt>
                <c:pt idx="713">
                  <c:v>4.2462342225106843E-2</c:v>
                </c:pt>
                <c:pt idx="714">
                  <c:v>4.2540873964714065E-2</c:v>
                </c:pt>
                <c:pt idx="715">
                  <c:v>4.2867273250093076E-2</c:v>
                </c:pt>
                <c:pt idx="716">
                  <c:v>4.2954382705330148E-2</c:v>
                </c:pt>
                <c:pt idx="717">
                  <c:v>4.2989251995426157E-2</c:v>
                </c:pt>
                <c:pt idx="718">
                  <c:v>4.307858272148106E-2</c:v>
                </c:pt>
                <c:pt idx="719">
                  <c:v>4.3371932153527845E-2</c:v>
                </c:pt>
                <c:pt idx="720">
                  <c:v>4.3480109200739164E-2</c:v>
                </c:pt>
                <c:pt idx="721">
                  <c:v>4.3553204632490607E-2</c:v>
                </c:pt>
                <c:pt idx="722">
                  <c:v>4.3585554342953477E-2</c:v>
                </c:pt>
                <c:pt idx="723">
                  <c:v>4.3634632181319993E-2</c:v>
                </c:pt>
                <c:pt idx="724">
                  <c:v>4.3782642438809728E-2</c:v>
                </c:pt>
                <c:pt idx="725">
                  <c:v>4.3877070592594193E-2</c:v>
                </c:pt>
                <c:pt idx="726">
                  <c:v>4.4047622982573441E-2</c:v>
                </c:pt>
                <c:pt idx="727">
                  <c:v>4.4323478864113947E-2</c:v>
                </c:pt>
                <c:pt idx="728">
                  <c:v>4.4591848023188746E-2</c:v>
                </c:pt>
                <c:pt idx="729">
                  <c:v>4.4617065488806694E-2</c:v>
                </c:pt>
                <c:pt idx="730">
                  <c:v>4.4636366595725917E-2</c:v>
                </c:pt>
                <c:pt idx="731">
                  <c:v>4.4808690504233667E-2</c:v>
                </c:pt>
                <c:pt idx="732">
                  <c:v>4.5104656312255985E-2</c:v>
                </c:pt>
                <c:pt idx="733">
                  <c:v>4.5150881778363509E-2</c:v>
                </c:pt>
                <c:pt idx="734">
                  <c:v>4.5180011301659315E-2</c:v>
                </c:pt>
                <c:pt idx="735">
                  <c:v>4.5292419114413257E-2</c:v>
                </c:pt>
                <c:pt idx="736">
                  <c:v>4.5374872119420831E-2</c:v>
                </c:pt>
                <c:pt idx="737">
                  <c:v>4.5454756741225226E-2</c:v>
                </c:pt>
                <c:pt idx="738">
                  <c:v>4.5472672725693469E-2</c:v>
                </c:pt>
                <c:pt idx="739">
                  <c:v>4.5679884926351326E-2</c:v>
                </c:pt>
                <c:pt idx="740">
                  <c:v>4.5796836830903957E-2</c:v>
                </c:pt>
                <c:pt idx="741">
                  <c:v>4.5874332946983766E-2</c:v>
                </c:pt>
                <c:pt idx="742">
                  <c:v>4.5905813507993609E-2</c:v>
                </c:pt>
                <c:pt idx="743">
                  <c:v>4.6063081653901626E-2</c:v>
                </c:pt>
                <c:pt idx="744">
                  <c:v>4.6222768664186148E-2</c:v>
                </c:pt>
                <c:pt idx="745">
                  <c:v>4.6247251165319622E-2</c:v>
                </c:pt>
                <c:pt idx="746">
                  <c:v>4.6551734982111362E-2</c:v>
                </c:pt>
                <c:pt idx="747">
                  <c:v>4.6563534371774226E-2</c:v>
                </c:pt>
                <c:pt idx="748">
                  <c:v>4.6619288954277138E-2</c:v>
                </c:pt>
                <c:pt idx="749">
                  <c:v>4.6705600482123556E-2</c:v>
                </c:pt>
                <c:pt idx="750">
                  <c:v>4.6994211486661774E-2</c:v>
                </c:pt>
                <c:pt idx="751">
                  <c:v>4.7004884136709009E-2</c:v>
                </c:pt>
                <c:pt idx="752">
                  <c:v>4.7377614499194157E-2</c:v>
                </c:pt>
                <c:pt idx="753">
                  <c:v>4.7506230325388678E-2</c:v>
                </c:pt>
                <c:pt idx="754">
                  <c:v>4.7811111434267653E-2</c:v>
                </c:pt>
                <c:pt idx="755">
                  <c:v>4.8081903242265099E-2</c:v>
                </c:pt>
                <c:pt idx="756">
                  <c:v>4.8156213322741004E-2</c:v>
                </c:pt>
                <c:pt idx="757">
                  <c:v>4.8365145964116424E-2</c:v>
                </c:pt>
                <c:pt idx="758">
                  <c:v>4.8387180135814764E-2</c:v>
                </c:pt>
                <c:pt idx="759">
                  <c:v>4.8709678033125599E-2</c:v>
                </c:pt>
                <c:pt idx="760">
                  <c:v>4.874972827043534E-2</c:v>
                </c:pt>
                <c:pt idx="761">
                  <c:v>4.8749970031741481E-2</c:v>
                </c:pt>
                <c:pt idx="762">
                  <c:v>4.8755723570851131E-2</c:v>
                </c:pt>
                <c:pt idx="763">
                  <c:v>4.8757888708124635E-2</c:v>
                </c:pt>
                <c:pt idx="764">
                  <c:v>4.8772748786423799E-2</c:v>
                </c:pt>
                <c:pt idx="765">
                  <c:v>4.8773577808396203E-2</c:v>
                </c:pt>
                <c:pt idx="766">
                  <c:v>4.8774925958092984E-2</c:v>
                </c:pt>
                <c:pt idx="767">
                  <c:v>4.8780360645421551E-2</c:v>
                </c:pt>
                <c:pt idx="768">
                  <c:v>4.8783518654247335E-2</c:v>
                </c:pt>
                <c:pt idx="769">
                  <c:v>4.8783613686497564E-2</c:v>
                </c:pt>
                <c:pt idx="770">
                  <c:v>4.878623390026738E-2</c:v>
                </c:pt>
                <c:pt idx="771">
                  <c:v>4.8789696954051984E-2</c:v>
                </c:pt>
                <c:pt idx="772">
                  <c:v>4.9099617985919768E-2</c:v>
                </c:pt>
                <c:pt idx="773">
                  <c:v>4.9202685793001473E-2</c:v>
                </c:pt>
                <c:pt idx="774">
                  <c:v>4.9266241302918047E-2</c:v>
                </c:pt>
                <c:pt idx="775">
                  <c:v>4.9279570225896484E-2</c:v>
                </c:pt>
                <c:pt idx="776">
                  <c:v>4.9358776770044285E-2</c:v>
                </c:pt>
                <c:pt idx="777">
                  <c:v>4.94692612916523E-2</c:v>
                </c:pt>
                <c:pt idx="778">
                  <c:v>5.025614927197132E-2</c:v>
                </c:pt>
                <c:pt idx="779">
                  <c:v>5.032856372793023E-2</c:v>
                </c:pt>
                <c:pt idx="780">
                  <c:v>5.083206828797756E-2</c:v>
                </c:pt>
                <c:pt idx="781">
                  <c:v>5.1248603980339105E-2</c:v>
                </c:pt>
                <c:pt idx="782">
                  <c:v>5.2261724004819099E-2</c:v>
                </c:pt>
                <c:pt idx="783">
                  <c:v>5.3473527809319625E-2</c:v>
                </c:pt>
                <c:pt idx="784">
                  <c:v>5.4998694547184777E-2</c:v>
                </c:pt>
                <c:pt idx="785">
                  <c:v>5.5192075435108685E-2</c:v>
                </c:pt>
                <c:pt idx="786">
                  <c:v>5.5494931144803653E-2</c:v>
                </c:pt>
                <c:pt idx="787">
                  <c:v>5.6379487889678281E-2</c:v>
                </c:pt>
                <c:pt idx="788">
                  <c:v>5.6601240215302807E-2</c:v>
                </c:pt>
                <c:pt idx="789">
                  <c:v>5.7974547559354134E-2</c:v>
                </c:pt>
                <c:pt idx="790">
                  <c:v>5.8765309226251602E-2</c:v>
                </c:pt>
                <c:pt idx="791">
                  <c:v>5.9545470090903309E-2</c:v>
                </c:pt>
                <c:pt idx="792">
                  <c:v>6.0446574989649164E-2</c:v>
                </c:pt>
                <c:pt idx="793">
                  <c:v>6.1835635171025971E-2</c:v>
                </c:pt>
                <c:pt idx="794">
                  <c:v>6.304469003064235E-2</c:v>
                </c:pt>
                <c:pt idx="795">
                  <c:v>6.4877943230061963E-2</c:v>
                </c:pt>
                <c:pt idx="796">
                  <c:v>9.5043548686894144E-2</c:v>
                </c:pt>
                <c:pt idx="797">
                  <c:v>0.14549721820207126</c:v>
                </c:pt>
              </c:numCache>
            </c:numRef>
          </c:xVal>
          <c:yVal>
            <c:numRef>
              <c:f>DATA!$P$3:$P$800</c:f>
              <c:numCache>
                <c:formatCode>0.000</c:formatCode>
                <c:ptCount val="798"/>
                <c:pt idx="0">
                  <c:v>4.0323939462047898E-8</c:v>
                </c:pt>
                <c:pt idx="1">
                  <c:v>3.685833650964858E-7</c:v>
                </c:pt>
                <c:pt idx="2">
                  <c:v>2.3114709496024749E-5</c:v>
                </c:pt>
                <c:pt idx="3">
                  <c:v>2.9526282928460369E-5</c:v>
                </c:pt>
                <c:pt idx="4">
                  <c:v>9.4880784679844919E-3</c:v>
                </c:pt>
                <c:pt idx="5">
                  <c:v>1.2245521836554241E-2</c:v>
                </c:pt>
                <c:pt idx="6">
                  <c:v>1.412350297871966E-2</c:v>
                </c:pt>
                <c:pt idx="7">
                  <c:v>1.6571785278228127E-2</c:v>
                </c:pt>
                <c:pt idx="8">
                  <c:v>1.7680386253030388E-2</c:v>
                </c:pt>
                <c:pt idx="9">
                  <c:v>2.131240213994446E-2</c:v>
                </c:pt>
                <c:pt idx="10">
                  <c:v>2.2625420722668634E-2</c:v>
                </c:pt>
                <c:pt idx="11">
                  <c:v>2.2760731976650933E-2</c:v>
                </c:pt>
                <c:pt idx="12">
                  <c:v>2.3795928036287748E-2</c:v>
                </c:pt>
                <c:pt idx="13">
                  <c:v>2.5253603283874621E-2</c:v>
                </c:pt>
                <c:pt idx="14">
                  <c:v>3.1092845243549459E-2</c:v>
                </c:pt>
                <c:pt idx="15">
                  <c:v>3.1567488383668532E-2</c:v>
                </c:pt>
                <c:pt idx="16">
                  <c:v>3.2247007059329924E-2</c:v>
                </c:pt>
                <c:pt idx="17">
                  <c:v>3.2289643470083354E-2</c:v>
                </c:pt>
                <c:pt idx="18">
                  <c:v>3.2297128390391727E-2</c:v>
                </c:pt>
                <c:pt idx="19">
                  <c:v>3.2411540235628304E-2</c:v>
                </c:pt>
                <c:pt idx="20">
                  <c:v>3.2453935512376617E-2</c:v>
                </c:pt>
                <c:pt idx="21">
                  <c:v>3.3075779476438902E-2</c:v>
                </c:pt>
                <c:pt idx="22">
                  <c:v>3.3983867760879076E-2</c:v>
                </c:pt>
                <c:pt idx="23">
                  <c:v>3.5635498453294459E-2</c:v>
                </c:pt>
                <c:pt idx="24">
                  <c:v>3.7183024643422227E-2</c:v>
                </c:pt>
                <c:pt idx="25">
                  <c:v>3.792250744404127E-2</c:v>
                </c:pt>
                <c:pt idx="26">
                  <c:v>3.8472324271540424E-2</c:v>
                </c:pt>
                <c:pt idx="27">
                  <c:v>3.9211717377579523E-2</c:v>
                </c:pt>
                <c:pt idx="28">
                  <c:v>3.9521896332156428E-2</c:v>
                </c:pt>
                <c:pt idx="29">
                  <c:v>3.9602565208206597E-2</c:v>
                </c:pt>
                <c:pt idx="30">
                  <c:v>3.9781361005015718E-2</c:v>
                </c:pt>
                <c:pt idx="31">
                  <c:v>3.987559022018753E-2</c:v>
                </c:pt>
                <c:pt idx="32">
                  <c:v>3.9957092164093516E-2</c:v>
                </c:pt>
                <c:pt idx="33">
                  <c:v>4.0787744850594609E-2</c:v>
                </c:pt>
                <c:pt idx="34">
                  <c:v>4.3489383060881473E-2</c:v>
                </c:pt>
                <c:pt idx="35">
                  <c:v>4.5375150463843723E-2</c:v>
                </c:pt>
                <c:pt idx="36">
                  <c:v>5.0473001870672787E-2</c:v>
                </c:pt>
                <c:pt idx="37">
                  <c:v>5.0482807100542273E-2</c:v>
                </c:pt>
                <c:pt idx="38">
                  <c:v>5.0595782584994184E-2</c:v>
                </c:pt>
                <c:pt idx="39">
                  <c:v>5.1829541632920716E-2</c:v>
                </c:pt>
                <c:pt idx="40">
                  <c:v>5.4204182132680433E-2</c:v>
                </c:pt>
                <c:pt idx="41">
                  <c:v>5.4802662118234348E-2</c:v>
                </c:pt>
                <c:pt idx="42">
                  <c:v>5.5520575418392927E-2</c:v>
                </c:pt>
                <c:pt idx="43">
                  <c:v>5.6963193039844817E-2</c:v>
                </c:pt>
                <c:pt idx="44">
                  <c:v>5.8200614753452305E-2</c:v>
                </c:pt>
                <c:pt idx="45">
                  <c:v>5.8577992370170424E-2</c:v>
                </c:pt>
                <c:pt idx="46">
                  <c:v>5.9121378802803715E-2</c:v>
                </c:pt>
                <c:pt idx="47">
                  <c:v>5.9532294912725631E-2</c:v>
                </c:pt>
                <c:pt idx="48">
                  <c:v>6.7690682825030546E-2</c:v>
                </c:pt>
                <c:pt idx="49">
                  <c:v>6.7776348942704748E-2</c:v>
                </c:pt>
                <c:pt idx="50">
                  <c:v>7.0176494427887884E-2</c:v>
                </c:pt>
                <c:pt idx="51">
                  <c:v>7.0598998527162712E-2</c:v>
                </c:pt>
                <c:pt idx="52">
                  <c:v>7.1305569740249958E-2</c:v>
                </c:pt>
                <c:pt idx="53">
                  <c:v>7.2120987800652722E-2</c:v>
                </c:pt>
                <c:pt idx="54">
                  <c:v>7.252869763802007E-2</c:v>
                </c:pt>
                <c:pt idx="55">
                  <c:v>7.3860553295845718E-2</c:v>
                </c:pt>
                <c:pt idx="56">
                  <c:v>7.5036879999303571E-2</c:v>
                </c:pt>
                <c:pt idx="57">
                  <c:v>7.5047627304923634E-2</c:v>
                </c:pt>
                <c:pt idx="58">
                  <c:v>7.5368975731297264E-2</c:v>
                </c:pt>
                <c:pt idx="59">
                  <c:v>7.571016749572991E-2</c:v>
                </c:pt>
                <c:pt idx="60">
                  <c:v>7.6188038781530132E-2</c:v>
                </c:pt>
                <c:pt idx="61">
                  <c:v>7.6426771162079576E-2</c:v>
                </c:pt>
                <c:pt idx="62">
                  <c:v>7.9297765529184577E-2</c:v>
                </c:pt>
                <c:pt idx="63">
                  <c:v>7.9610567805558877E-2</c:v>
                </c:pt>
                <c:pt idx="64">
                  <c:v>7.9685217744761574E-2</c:v>
                </c:pt>
                <c:pt idx="65">
                  <c:v>7.9849575147408869E-2</c:v>
                </c:pt>
                <c:pt idx="66">
                  <c:v>8.0780283231895192E-2</c:v>
                </c:pt>
                <c:pt idx="67">
                  <c:v>8.2097978777389891E-2</c:v>
                </c:pt>
                <c:pt idx="68">
                  <c:v>8.311370255585751E-2</c:v>
                </c:pt>
                <c:pt idx="69">
                  <c:v>8.3321707096215114E-2</c:v>
                </c:pt>
                <c:pt idx="70">
                  <c:v>8.3629802126501868E-2</c:v>
                </c:pt>
                <c:pt idx="71">
                  <c:v>8.5071133279040742E-2</c:v>
                </c:pt>
                <c:pt idx="72">
                  <c:v>8.7477728680853309E-2</c:v>
                </c:pt>
                <c:pt idx="73">
                  <c:v>8.9104928495836982E-2</c:v>
                </c:pt>
                <c:pt idx="74">
                  <c:v>8.9928292348111352E-2</c:v>
                </c:pt>
                <c:pt idx="75">
                  <c:v>9.7930206875987219E-2</c:v>
                </c:pt>
                <c:pt idx="76">
                  <c:v>9.8635729641546793E-2</c:v>
                </c:pt>
                <c:pt idx="77">
                  <c:v>9.939966228502102E-2</c:v>
                </c:pt>
                <c:pt idx="78">
                  <c:v>0.10020563896530599</c:v>
                </c:pt>
                <c:pt idx="79">
                  <c:v>0.10128727115892271</c:v>
                </c:pt>
                <c:pt idx="80">
                  <c:v>0.10173146446849886</c:v>
                </c:pt>
                <c:pt idx="81">
                  <c:v>0.10338686459678882</c:v>
                </c:pt>
                <c:pt idx="82">
                  <c:v>0.10342988698510187</c:v>
                </c:pt>
                <c:pt idx="83">
                  <c:v>0.10352207706999526</c:v>
                </c:pt>
                <c:pt idx="84">
                  <c:v>0.10426355218824607</c:v>
                </c:pt>
                <c:pt idx="85">
                  <c:v>0.1045382465880276</c:v>
                </c:pt>
                <c:pt idx="86">
                  <c:v>0.10787760736622215</c:v>
                </c:pt>
                <c:pt idx="87">
                  <c:v>0.1086093428235349</c:v>
                </c:pt>
                <c:pt idx="88">
                  <c:v>0.11254047267335569</c:v>
                </c:pt>
                <c:pt idx="89">
                  <c:v>0.12145186057806746</c:v>
                </c:pt>
                <c:pt idx="90">
                  <c:v>0.12389504483800003</c:v>
                </c:pt>
                <c:pt idx="91">
                  <c:v>0.12787514142466277</c:v>
                </c:pt>
                <c:pt idx="92">
                  <c:v>0.12861700560620293</c:v>
                </c:pt>
                <c:pt idx="93">
                  <c:v>0.12877762307955348</c:v>
                </c:pt>
                <c:pt idx="94">
                  <c:v>0.13015489947834943</c:v>
                </c:pt>
                <c:pt idx="95">
                  <c:v>0.13021591456660322</c:v>
                </c:pt>
                <c:pt idx="96">
                  <c:v>0.13073346728349677</c:v>
                </c:pt>
                <c:pt idx="97">
                  <c:v>0.1320796716696418</c:v>
                </c:pt>
                <c:pt idx="98">
                  <c:v>0.1324412318373773</c:v>
                </c:pt>
                <c:pt idx="99">
                  <c:v>0.13670015826698587</c:v>
                </c:pt>
                <c:pt idx="100">
                  <c:v>0.13906897773414351</c:v>
                </c:pt>
                <c:pt idx="101">
                  <c:v>0.14015517599033375</c:v>
                </c:pt>
                <c:pt idx="102">
                  <c:v>0.14300978086867053</c:v>
                </c:pt>
                <c:pt idx="103">
                  <c:v>0.14879124576744621</c:v>
                </c:pt>
                <c:pt idx="104">
                  <c:v>0.14966934246540001</c:v>
                </c:pt>
                <c:pt idx="105">
                  <c:v>0.1512570823540251</c:v>
                </c:pt>
                <c:pt idx="106">
                  <c:v>0.15196024245386391</c:v>
                </c:pt>
                <c:pt idx="107">
                  <c:v>0.15233718862233825</c:v>
                </c:pt>
                <c:pt idx="108">
                  <c:v>0.15921131343561576</c:v>
                </c:pt>
                <c:pt idx="109">
                  <c:v>0.15950565184830459</c:v>
                </c:pt>
                <c:pt idx="110">
                  <c:v>0.15975917178519514</c:v>
                </c:pt>
                <c:pt idx="111">
                  <c:v>0.15987560827245967</c:v>
                </c:pt>
                <c:pt idx="112">
                  <c:v>0.16220740362508643</c:v>
                </c:pt>
                <c:pt idx="113">
                  <c:v>0.16243571997335773</c:v>
                </c:pt>
                <c:pt idx="114">
                  <c:v>0.16522429068828978</c:v>
                </c:pt>
                <c:pt idx="115">
                  <c:v>0.16609618924647213</c:v>
                </c:pt>
                <c:pt idx="116">
                  <c:v>0.16793472227379372</c:v>
                </c:pt>
                <c:pt idx="117">
                  <c:v>0.17230836509182229</c:v>
                </c:pt>
                <c:pt idx="118">
                  <c:v>0.17233172260937149</c:v>
                </c:pt>
                <c:pt idx="119">
                  <c:v>0.17259973085228875</c:v>
                </c:pt>
                <c:pt idx="120">
                  <c:v>0.17494787112983748</c:v>
                </c:pt>
                <c:pt idx="121">
                  <c:v>0.18115757695946766</c:v>
                </c:pt>
                <c:pt idx="122">
                  <c:v>0.18157168565581849</c:v>
                </c:pt>
                <c:pt idx="123">
                  <c:v>0.18189746742993687</c:v>
                </c:pt>
                <c:pt idx="124">
                  <c:v>0.18305475332804938</c:v>
                </c:pt>
                <c:pt idx="125">
                  <c:v>0.18803139510250294</c:v>
                </c:pt>
                <c:pt idx="126">
                  <c:v>0.18807593979339665</c:v>
                </c:pt>
                <c:pt idx="127">
                  <c:v>0.18881032772849526</c:v>
                </c:pt>
                <c:pt idx="128">
                  <c:v>0.19159769587488354</c:v>
                </c:pt>
                <c:pt idx="129">
                  <c:v>0.19208077282809616</c:v>
                </c:pt>
                <c:pt idx="130">
                  <c:v>0.19377754222510496</c:v>
                </c:pt>
                <c:pt idx="131">
                  <c:v>0.19475722866313588</c:v>
                </c:pt>
                <c:pt idx="132">
                  <c:v>0.19514709520974788</c:v>
                </c:pt>
                <c:pt idx="133">
                  <c:v>0.19561527421738464</c:v>
                </c:pt>
                <c:pt idx="134">
                  <c:v>0.19711773497489427</c:v>
                </c:pt>
                <c:pt idx="135">
                  <c:v>0.19920390045958511</c:v>
                </c:pt>
                <c:pt idx="136">
                  <c:v>0.20060684498590634</c:v>
                </c:pt>
                <c:pt idx="137">
                  <c:v>0.20134584673863951</c:v>
                </c:pt>
                <c:pt idx="138">
                  <c:v>0.20506274334318197</c:v>
                </c:pt>
                <c:pt idx="139">
                  <c:v>0.20570210985334592</c:v>
                </c:pt>
                <c:pt idx="140">
                  <c:v>0.20702771794646685</c:v>
                </c:pt>
                <c:pt idx="141">
                  <c:v>0.20841498141990339</c:v>
                </c:pt>
                <c:pt idx="142">
                  <c:v>0.21045952563989104</c:v>
                </c:pt>
                <c:pt idx="143">
                  <c:v>0.21047372057774749</c:v>
                </c:pt>
                <c:pt idx="144">
                  <c:v>0.21230968079152332</c:v>
                </c:pt>
                <c:pt idx="145">
                  <c:v>0.21519984394575253</c:v>
                </c:pt>
                <c:pt idx="146">
                  <c:v>0.21652810590155555</c:v>
                </c:pt>
                <c:pt idx="147">
                  <c:v>0.21730889151444935</c:v>
                </c:pt>
                <c:pt idx="148">
                  <c:v>0.21774396369187959</c:v>
                </c:pt>
                <c:pt idx="149">
                  <c:v>0.22006568300737125</c:v>
                </c:pt>
                <c:pt idx="150">
                  <c:v>0.2207313862028277</c:v>
                </c:pt>
                <c:pt idx="151">
                  <c:v>0.22397743134913406</c:v>
                </c:pt>
                <c:pt idx="152">
                  <c:v>0.22447631698397863</c:v>
                </c:pt>
                <c:pt idx="153">
                  <c:v>0.22717880648656627</c:v>
                </c:pt>
                <c:pt idx="154">
                  <c:v>0.22878034961595525</c:v>
                </c:pt>
                <c:pt idx="155">
                  <c:v>0.23131548210429573</c:v>
                </c:pt>
                <c:pt idx="156">
                  <c:v>0.2318469993159262</c:v>
                </c:pt>
                <c:pt idx="157">
                  <c:v>0.23239387838549611</c:v>
                </c:pt>
                <c:pt idx="158">
                  <c:v>0.23394705141629188</c:v>
                </c:pt>
                <c:pt idx="159">
                  <c:v>0.23414173216994774</c:v>
                </c:pt>
                <c:pt idx="160">
                  <c:v>0.23446581506474568</c:v>
                </c:pt>
                <c:pt idx="161">
                  <c:v>0.23621945348451215</c:v>
                </c:pt>
                <c:pt idx="162">
                  <c:v>0.23628250497726019</c:v>
                </c:pt>
                <c:pt idx="163">
                  <c:v>0.23663918594310868</c:v>
                </c:pt>
                <c:pt idx="164">
                  <c:v>0.2396193350052061</c:v>
                </c:pt>
                <c:pt idx="165">
                  <c:v>0.2398603989926395</c:v>
                </c:pt>
                <c:pt idx="166">
                  <c:v>0.24221109814352532</c:v>
                </c:pt>
                <c:pt idx="167">
                  <c:v>0.24302152643595409</c:v>
                </c:pt>
                <c:pt idx="168">
                  <c:v>0.24539197791270789</c:v>
                </c:pt>
                <c:pt idx="169">
                  <c:v>0.2473270926975607</c:v>
                </c:pt>
                <c:pt idx="170">
                  <c:v>0.24895399031317922</c:v>
                </c:pt>
                <c:pt idx="171">
                  <c:v>0.24969087300245901</c:v>
                </c:pt>
                <c:pt idx="172">
                  <c:v>0.24987452666994997</c:v>
                </c:pt>
                <c:pt idx="173">
                  <c:v>0.25132679114834761</c:v>
                </c:pt>
                <c:pt idx="174">
                  <c:v>0.25287579251856585</c:v>
                </c:pt>
                <c:pt idx="175">
                  <c:v>0.25353729891420534</c:v>
                </c:pt>
                <c:pt idx="176">
                  <c:v>0.25389071578600542</c:v>
                </c:pt>
                <c:pt idx="177">
                  <c:v>0.25399911947082876</c:v>
                </c:pt>
                <c:pt idx="178">
                  <c:v>0.2558951906185134</c:v>
                </c:pt>
                <c:pt idx="179">
                  <c:v>0.2560055341566333</c:v>
                </c:pt>
                <c:pt idx="180">
                  <c:v>0.25620901332046964</c:v>
                </c:pt>
                <c:pt idx="181">
                  <c:v>0.25641493046827413</c:v>
                </c:pt>
                <c:pt idx="182">
                  <c:v>0.25913904000012866</c:v>
                </c:pt>
                <c:pt idx="183">
                  <c:v>0.26101998488231792</c:v>
                </c:pt>
                <c:pt idx="184">
                  <c:v>0.26104847556923505</c:v>
                </c:pt>
                <c:pt idx="185">
                  <c:v>0.26260843236001813</c:v>
                </c:pt>
                <c:pt idx="186">
                  <c:v>0.26424857162562998</c:v>
                </c:pt>
                <c:pt idx="187">
                  <c:v>0.26473533239854702</c:v>
                </c:pt>
                <c:pt idx="188">
                  <c:v>0.26690265187529005</c:v>
                </c:pt>
                <c:pt idx="189">
                  <c:v>0.26853174840465632</c:v>
                </c:pt>
                <c:pt idx="190">
                  <c:v>0.26961379780107408</c:v>
                </c:pt>
                <c:pt idx="191">
                  <c:v>0.27043359369954323</c:v>
                </c:pt>
                <c:pt idx="192">
                  <c:v>0.27285497812829312</c:v>
                </c:pt>
                <c:pt idx="193">
                  <c:v>0.27336441897542862</c:v>
                </c:pt>
                <c:pt idx="194">
                  <c:v>0.27373830302417013</c:v>
                </c:pt>
                <c:pt idx="195">
                  <c:v>0.27596048567822007</c:v>
                </c:pt>
                <c:pt idx="196">
                  <c:v>0.27736351893699102</c:v>
                </c:pt>
                <c:pt idx="197">
                  <c:v>0.2785813913744396</c:v>
                </c:pt>
                <c:pt idx="198">
                  <c:v>0.28069003091088895</c:v>
                </c:pt>
                <c:pt idx="199">
                  <c:v>0.28094597080437422</c:v>
                </c:pt>
                <c:pt idx="200">
                  <c:v>0.28128868264772522</c:v>
                </c:pt>
                <c:pt idx="201">
                  <c:v>0.28359661301177436</c:v>
                </c:pt>
                <c:pt idx="202">
                  <c:v>0.28376730711134984</c:v>
                </c:pt>
                <c:pt idx="203">
                  <c:v>0.2842628280710261</c:v>
                </c:pt>
                <c:pt idx="204">
                  <c:v>0.28729658250850632</c:v>
                </c:pt>
                <c:pt idx="205">
                  <c:v>0.28757233012993316</c:v>
                </c:pt>
                <c:pt idx="206">
                  <c:v>0.28808802189788585</c:v>
                </c:pt>
                <c:pt idx="207">
                  <c:v>0.29026460512492702</c:v>
                </c:pt>
                <c:pt idx="208">
                  <c:v>0.29036091738631464</c:v>
                </c:pt>
                <c:pt idx="209">
                  <c:v>0.29053499418866535</c:v>
                </c:pt>
                <c:pt idx="210">
                  <c:v>0.29088185593491767</c:v>
                </c:pt>
                <c:pt idx="211">
                  <c:v>0.29110184297779351</c:v>
                </c:pt>
                <c:pt idx="212">
                  <c:v>0.29389458556663495</c:v>
                </c:pt>
                <c:pt idx="213">
                  <c:v>0.2946266188756112</c:v>
                </c:pt>
                <c:pt idx="214">
                  <c:v>0.29702784811321764</c:v>
                </c:pt>
                <c:pt idx="215">
                  <c:v>0.29739534285383307</c:v>
                </c:pt>
                <c:pt idx="216">
                  <c:v>0.29828133027893561</c:v>
                </c:pt>
                <c:pt idx="217">
                  <c:v>0.3008179121527762</c:v>
                </c:pt>
                <c:pt idx="218">
                  <c:v>0.30162675581191911</c:v>
                </c:pt>
                <c:pt idx="219">
                  <c:v>0.30307123937400582</c:v>
                </c:pt>
                <c:pt idx="220">
                  <c:v>0.30326570873462488</c:v>
                </c:pt>
                <c:pt idx="221">
                  <c:v>0.30427312363558229</c:v>
                </c:pt>
                <c:pt idx="222">
                  <c:v>0.30436530540726636</c:v>
                </c:pt>
                <c:pt idx="223">
                  <c:v>0.30444053663409021</c:v>
                </c:pt>
                <c:pt idx="224">
                  <c:v>0.30488570680977956</c:v>
                </c:pt>
                <c:pt idx="225">
                  <c:v>0.30498101829190871</c:v>
                </c:pt>
                <c:pt idx="226">
                  <c:v>0.30534135274252561</c:v>
                </c:pt>
                <c:pt idx="227">
                  <c:v>0.30538696796656223</c:v>
                </c:pt>
                <c:pt idx="228">
                  <c:v>0.30979993729600691</c:v>
                </c:pt>
                <c:pt idx="229">
                  <c:v>0.31006185890855792</c:v>
                </c:pt>
                <c:pt idx="230">
                  <c:v>0.31015252540728011</c:v>
                </c:pt>
                <c:pt idx="231">
                  <c:v>0.31033587213020886</c:v>
                </c:pt>
                <c:pt idx="232">
                  <c:v>0.31087393510732242</c:v>
                </c:pt>
                <c:pt idx="233">
                  <c:v>0.31263741345393681</c:v>
                </c:pt>
                <c:pt idx="234">
                  <c:v>0.31353200383459934</c:v>
                </c:pt>
                <c:pt idx="235">
                  <c:v>0.31484908535375189</c:v>
                </c:pt>
                <c:pt idx="236">
                  <c:v>0.31689782993713378</c:v>
                </c:pt>
                <c:pt idx="237">
                  <c:v>0.31923102063833692</c:v>
                </c:pt>
                <c:pt idx="238">
                  <c:v>0.32030079249761034</c:v>
                </c:pt>
                <c:pt idx="239">
                  <c:v>0.3210561725834285</c:v>
                </c:pt>
                <c:pt idx="240">
                  <c:v>0.32215405463906677</c:v>
                </c:pt>
                <c:pt idx="241">
                  <c:v>0.32234388710688433</c:v>
                </c:pt>
                <c:pt idx="242">
                  <c:v>0.32250809269591574</c:v>
                </c:pt>
                <c:pt idx="243">
                  <c:v>0.32385393978202653</c:v>
                </c:pt>
                <c:pt idx="244">
                  <c:v>0.32463654846075052</c:v>
                </c:pt>
                <c:pt idx="245">
                  <c:v>0.32544740448826098</c:v>
                </c:pt>
                <c:pt idx="246">
                  <c:v>0.32596941424942172</c:v>
                </c:pt>
                <c:pt idx="247">
                  <c:v>0.32656464030327903</c:v>
                </c:pt>
                <c:pt idx="248">
                  <c:v>0.32668817856603255</c:v>
                </c:pt>
                <c:pt idx="249">
                  <c:v>0.32725483608360584</c:v>
                </c:pt>
                <c:pt idx="250">
                  <c:v>0.32807480173821912</c:v>
                </c:pt>
                <c:pt idx="251">
                  <c:v>0.33364824391292514</c:v>
                </c:pt>
                <c:pt idx="252">
                  <c:v>0.33380574993923706</c:v>
                </c:pt>
                <c:pt idx="253">
                  <c:v>0.33483040214953719</c:v>
                </c:pt>
                <c:pt idx="254">
                  <c:v>0.33522615377799081</c:v>
                </c:pt>
                <c:pt idx="255">
                  <c:v>0.33535040071407685</c:v>
                </c:pt>
                <c:pt idx="256">
                  <c:v>0.336086619967288</c:v>
                </c:pt>
                <c:pt idx="257">
                  <c:v>0.33656981995585528</c:v>
                </c:pt>
                <c:pt idx="258">
                  <c:v>0.33990005707310861</c:v>
                </c:pt>
                <c:pt idx="259">
                  <c:v>0.3410200888257503</c:v>
                </c:pt>
                <c:pt idx="260">
                  <c:v>0.34242744672944242</c:v>
                </c:pt>
                <c:pt idx="261">
                  <c:v>0.34267505077301896</c:v>
                </c:pt>
                <c:pt idx="262">
                  <c:v>0.34276315250380895</c:v>
                </c:pt>
                <c:pt idx="263">
                  <c:v>0.34338803376526961</c:v>
                </c:pt>
                <c:pt idx="264">
                  <c:v>0.34406617199243528</c:v>
                </c:pt>
                <c:pt idx="265">
                  <c:v>0.34455999147807004</c:v>
                </c:pt>
                <c:pt idx="266">
                  <c:v>0.34722522502634623</c:v>
                </c:pt>
                <c:pt idx="267">
                  <c:v>0.34782400922836221</c:v>
                </c:pt>
                <c:pt idx="268">
                  <c:v>0.3485401126832674</c:v>
                </c:pt>
                <c:pt idx="269">
                  <c:v>0.35108260756215359</c:v>
                </c:pt>
                <c:pt idx="270">
                  <c:v>0.35146741812660981</c:v>
                </c:pt>
                <c:pt idx="271">
                  <c:v>0.35164885915742022</c:v>
                </c:pt>
                <c:pt idx="272">
                  <c:v>0.3528803428575108</c:v>
                </c:pt>
                <c:pt idx="273">
                  <c:v>0.35402719869230281</c:v>
                </c:pt>
                <c:pt idx="274">
                  <c:v>0.35587230772897188</c:v>
                </c:pt>
                <c:pt idx="275">
                  <c:v>0.35609756377272084</c:v>
                </c:pt>
                <c:pt idx="276">
                  <c:v>0.35688790607145993</c:v>
                </c:pt>
                <c:pt idx="277">
                  <c:v>0.35733206396179118</c:v>
                </c:pt>
                <c:pt idx="278">
                  <c:v>0.36075215611700395</c:v>
                </c:pt>
                <c:pt idx="279">
                  <c:v>0.36134566147287783</c:v>
                </c:pt>
                <c:pt idx="280">
                  <c:v>0.36203054197233031</c:v>
                </c:pt>
                <c:pt idx="281">
                  <c:v>0.36337846830955678</c:v>
                </c:pt>
                <c:pt idx="282">
                  <c:v>0.3657541157295966</c:v>
                </c:pt>
                <c:pt idx="283">
                  <c:v>0.36629720359755602</c:v>
                </c:pt>
                <c:pt idx="284">
                  <c:v>0.36758006653865227</c:v>
                </c:pt>
                <c:pt idx="285">
                  <c:v>0.36853282694134254</c:v>
                </c:pt>
                <c:pt idx="286">
                  <c:v>0.36965444665901048</c:v>
                </c:pt>
                <c:pt idx="287">
                  <c:v>0.37066578927472793</c:v>
                </c:pt>
                <c:pt idx="288">
                  <c:v>0.37089019542972046</c:v>
                </c:pt>
                <c:pt idx="289">
                  <c:v>0.37165553500507775</c:v>
                </c:pt>
                <c:pt idx="290">
                  <c:v>0.37213246291781543</c:v>
                </c:pt>
                <c:pt idx="291">
                  <c:v>0.37220083048613672</c:v>
                </c:pt>
                <c:pt idx="292">
                  <c:v>0.37227148357227857</c:v>
                </c:pt>
                <c:pt idx="293">
                  <c:v>0.37234434660366411</c:v>
                </c:pt>
                <c:pt idx="294">
                  <c:v>0.37458579832902017</c:v>
                </c:pt>
                <c:pt idx="295">
                  <c:v>0.37502416267170002</c:v>
                </c:pt>
                <c:pt idx="296">
                  <c:v>0.37556855146639173</c:v>
                </c:pt>
                <c:pt idx="297">
                  <c:v>0.37648394701897014</c:v>
                </c:pt>
                <c:pt idx="298">
                  <c:v>0.37690499298310509</c:v>
                </c:pt>
                <c:pt idx="299">
                  <c:v>0.37735450012801081</c:v>
                </c:pt>
                <c:pt idx="300">
                  <c:v>0.37755882920190897</c:v>
                </c:pt>
                <c:pt idx="301">
                  <c:v>0.38047566502554908</c:v>
                </c:pt>
                <c:pt idx="302">
                  <c:v>0.38207753040693881</c:v>
                </c:pt>
                <c:pt idx="303">
                  <c:v>0.38404368399819211</c:v>
                </c:pt>
                <c:pt idx="304">
                  <c:v>0.38410960919975379</c:v>
                </c:pt>
                <c:pt idx="305">
                  <c:v>0.3881845956158731</c:v>
                </c:pt>
                <c:pt idx="306">
                  <c:v>0.38959425864239905</c:v>
                </c:pt>
                <c:pt idx="307">
                  <c:v>0.39133507307149518</c:v>
                </c:pt>
                <c:pt idx="308">
                  <c:v>0.3926071745831049</c:v>
                </c:pt>
                <c:pt idx="309">
                  <c:v>0.39390624520565576</c:v>
                </c:pt>
                <c:pt idx="310">
                  <c:v>0.39645179579876311</c:v>
                </c:pt>
                <c:pt idx="311">
                  <c:v>0.39726698655944809</c:v>
                </c:pt>
                <c:pt idx="312">
                  <c:v>0.39788902678965066</c:v>
                </c:pt>
                <c:pt idx="313">
                  <c:v>0.39838935344347609</c:v>
                </c:pt>
                <c:pt idx="314">
                  <c:v>0.39871012626024882</c:v>
                </c:pt>
                <c:pt idx="315">
                  <c:v>0.39916579388804518</c:v>
                </c:pt>
                <c:pt idx="316">
                  <c:v>0.40084384839209386</c:v>
                </c:pt>
                <c:pt idx="317">
                  <c:v>0.40141849816241537</c:v>
                </c:pt>
                <c:pt idx="318">
                  <c:v>0.4015020681873685</c:v>
                </c:pt>
                <c:pt idx="319">
                  <c:v>0.403427470767317</c:v>
                </c:pt>
                <c:pt idx="320">
                  <c:v>0.40495414121540785</c:v>
                </c:pt>
                <c:pt idx="321">
                  <c:v>0.40604916008213543</c:v>
                </c:pt>
                <c:pt idx="322">
                  <c:v>0.40619323609970348</c:v>
                </c:pt>
                <c:pt idx="323">
                  <c:v>0.4069459169797307</c:v>
                </c:pt>
                <c:pt idx="324">
                  <c:v>0.4075180455145555</c:v>
                </c:pt>
                <c:pt idx="325">
                  <c:v>0.40905936657166397</c:v>
                </c:pt>
                <c:pt idx="326">
                  <c:v>0.40989305146850885</c:v>
                </c:pt>
                <c:pt idx="327">
                  <c:v>0.41180218258433587</c:v>
                </c:pt>
                <c:pt idx="328">
                  <c:v>0.41182053884367542</c:v>
                </c:pt>
                <c:pt idx="329">
                  <c:v>0.41293871404639476</c:v>
                </c:pt>
                <c:pt idx="330">
                  <c:v>0.41294825807019919</c:v>
                </c:pt>
                <c:pt idx="331">
                  <c:v>0.41306563959229226</c:v>
                </c:pt>
                <c:pt idx="332">
                  <c:v>0.41447638014486443</c:v>
                </c:pt>
                <c:pt idx="333">
                  <c:v>0.41450483673247107</c:v>
                </c:pt>
                <c:pt idx="334">
                  <c:v>0.41574358194440186</c:v>
                </c:pt>
                <c:pt idx="335">
                  <c:v>0.41712372383270069</c:v>
                </c:pt>
                <c:pt idx="336">
                  <c:v>0.41803377419711729</c:v>
                </c:pt>
                <c:pt idx="337">
                  <c:v>0.41822981576410095</c:v>
                </c:pt>
                <c:pt idx="338">
                  <c:v>0.41968862880399899</c:v>
                </c:pt>
                <c:pt idx="339">
                  <c:v>0.42005386786726773</c:v>
                </c:pt>
                <c:pt idx="340">
                  <c:v>0.42129855277339434</c:v>
                </c:pt>
                <c:pt idx="341">
                  <c:v>0.42179040064613132</c:v>
                </c:pt>
                <c:pt idx="342">
                  <c:v>0.42291226546138572</c:v>
                </c:pt>
                <c:pt idx="343">
                  <c:v>0.42398656193523021</c:v>
                </c:pt>
                <c:pt idx="344">
                  <c:v>0.42685002753789897</c:v>
                </c:pt>
                <c:pt idx="345">
                  <c:v>0.42770323471102056</c:v>
                </c:pt>
                <c:pt idx="346">
                  <c:v>0.42869952284792767</c:v>
                </c:pt>
                <c:pt idx="347">
                  <c:v>0.43124711740596094</c:v>
                </c:pt>
                <c:pt idx="348">
                  <c:v>0.43173434595903992</c:v>
                </c:pt>
                <c:pt idx="349">
                  <c:v>0.43234006297355954</c:v>
                </c:pt>
                <c:pt idx="350">
                  <c:v>0.43490259984452495</c:v>
                </c:pt>
                <c:pt idx="351">
                  <c:v>0.43544472231997983</c:v>
                </c:pt>
                <c:pt idx="352">
                  <c:v>0.43688068192075413</c:v>
                </c:pt>
                <c:pt idx="353">
                  <c:v>0.43701755765107336</c:v>
                </c:pt>
                <c:pt idx="354">
                  <c:v>0.43743156539992728</c:v>
                </c:pt>
                <c:pt idx="355">
                  <c:v>0.43818598657513713</c:v>
                </c:pt>
                <c:pt idx="356">
                  <c:v>0.4390459661243078</c:v>
                </c:pt>
                <c:pt idx="357">
                  <c:v>0.44152293418547595</c:v>
                </c:pt>
                <c:pt idx="358">
                  <c:v>0.44337757774085174</c:v>
                </c:pt>
                <c:pt idx="359">
                  <c:v>0.44583302921935797</c:v>
                </c:pt>
                <c:pt idx="360">
                  <c:v>0.44622620358419046</c:v>
                </c:pt>
                <c:pt idx="361">
                  <c:v>0.44750774184742564</c:v>
                </c:pt>
                <c:pt idx="362">
                  <c:v>0.44814736805486272</c:v>
                </c:pt>
                <c:pt idx="363">
                  <c:v>0.44871346834407483</c:v>
                </c:pt>
                <c:pt idx="364">
                  <c:v>0.45004521659357044</c:v>
                </c:pt>
                <c:pt idx="365">
                  <c:v>0.45081423560906847</c:v>
                </c:pt>
                <c:pt idx="366">
                  <c:v>0.45235378363567008</c:v>
                </c:pt>
                <c:pt idx="367">
                  <c:v>0.45272715765763666</c:v>
                </c:pt>
                <c:pt idx="368">
                  <c:v>0.45328566797505787</c:v>
                </c:pt>
                <c:pt idx="369">
                  <c:v>0.45330757836554464</c:v>
                </c:pt>
                <c:pt idx="370">
                  <c:v>0.45385266314829548</c:v>
                </c:pt>
                <c:pt idx="371">
                  <c:v>0.4544196712885657</c:v>
                </c:pt>
                <c:pt idx="372">
                  <c:v>0.45443446677734123</c:v>
                </c:pt>
                <c:pt idx="373">
                  <c:v>0.4547626549875311</c:v>
                </c:pt>
                <c:pt idx="374">
                  <c:v>0.45558053033728951</c:v>
                </c:pt>
                <c:pt idx="375">
                  <c:v>0.45580830220015628</c:v>
                </c:pt>
                <c:pt idx="376">
                  <c:v>0.45606399033206302</c:v>
                </c:pt>
                <c:pt idx="377">
                  <c:v>0.4562108449397303</c:v>
                </c:pt>
                <c:pt idx="378">
                  <c:v>0.45647762201145775</c:v>
                </c:pt>
                <c:pt idx="379">
                  <c:v>0.45703842181961685</c:v>
                </c:pt>
                <c:pt idx="380">
                  <c:v>0.4575778054601265</c:v>
                </c:pt>
                <c:pt idx="381">
                  <c:v>0.45761061464398406</c:v>
                </c:pt>
                <c:pt idx="382">
                  <c:v>0.46057477582924394</c:v>
                </c:pt>
                <c:pt idx="383">
                  <c:v>0.46097356455773686</c:v>
                </c:pt>
                <c:pt idx="384">
                  <c:v>0.46337089711774471</c:v>
                </c:pt>
                <c:pt idx="385">
                  <c:v>0.46497827409189862</c:v>
                </c:pt>
                <c:pt idx="386">
                  <c:v>0.46630419243578014</c:v>
                </c:pt>
                <c:pt idx="387">
                  <c:v>0.46697525831783765</c:v>
                </c:pt>
                <c:pt idx="388">
                  <c:v>0.46710885925742662</c:v>
                </c:pt>
                <c:pt idx="389">
                  <c:v>0.47108945043251044</c:v>
                </c:pt>
                <c:pt idx="390">
                  <c:v>0.47247126967913144</c:v>
                </c:pt>
                <c:pt idx="391">
                  <c:v>0.47308303961073234</c:v>
                </c:pt>
                <c:pt idx="392">
                  <c:v>0.4738728931209209</c:v>
                </c:pt>
                <c:pt idx="393">
                  <c:v>0.47492251937097218</c:v>
                </c:pt>
                <c:pt idx="394">
                  <c:v>0.47563326547217372</c:v>
                </c:pt>
                <c:pt idx="395">
                  <c:v>0.4766056347621947</c:v>
                </c:pt>
                <c:pt idx="396">
                  <c:v>0.47753851767549466</c:v>
                </c:pt>
                <c:pt idx="397">
                  <c:v>0.47840042558942947</c:v>
                </c:pt>
                <c:pt idx="398">
                  <c:v>0.48197081619580218</c:v>
                </c:pt>
                <c:pt idx="399">
                  <c:v>0.48422296835828749</c:v>
                </c:pt>
                <c:pt idx="400">
                  <c:v>0.4848650804552021</c:v>
                </c:pt>
                <c:pt idx="401">
                  <c:v>0.48526297605325069</c:v>
                </c:pt>
                <c:pt idx="402">
                  <c:v>0.48751965578498585</c:v>
                </c:pt>
                <c:pt idx="403">
                  <c:v>0.48769414978607345</c:v>
                </c:pt>
                <c:pt idx="404">
                  <c:v>0.48824806363711665</c:v>
                </c:pt>
                <c:pt idx="405">
                  <c:v>0.48825258612309413</c:v>
                </c:pt>
                <c:pt idx="406">
                  <c:v>0.48826927556272004</c:v>
                </c:pt>
                <c:pt idx="407">
                  <c:v>0.49164766080600403</c:v>
                </c:pt>
                <c:pt idx="408">
                  <c:v>0.4926900203168344</c:v>
                </c:pt>
                <c:pt idx="409">
                  <c:v>0.4929631252703201</c:v>
                </c:pt>
                <c:pt idx="410">
                  <c:v>0.49368867649682663</c:v>
                </c:pt>
                <c:pt idx="411">
                  <c:v>0.49417121062789432</c:v>
                </c:pt>
                <c:pt idx="412">
                  <c:v>0.49510115211599998</c:v>
                </c:pt>
                <c:pt idx="413">
                  <c:v>0.49520479522309541</c:v>
                </c:pt>
                <c:pt idx="414">
                  <c:v>0.49603490728864419</c:v>
                </c:pt>
                <c:pt idx="415">
                  <c:v>0.49626774371932136</c:v>
                </c:pt>
                <c:pt idx="416">
                  <c:v>0.49641457283402901</c:v>
                </c:pt>
                <c:pt idx="417">
                  <c:v>0.496624211423631</c:v>
                </c:pt>
                <c:pt idx="418">
                  <c:v>0.49804346596674426</c:v>
                </c:pt>
                <c:pt idx="419">
                  <c:v>0.49847915730422815</c:v>
                </c:pt>
                <c:pt idx="420">
                  <c:v>0.49950162516147817</c:v>
                </c:pt>
                <c:pt idx="421">
                  <c:v>0.50055480509160444</c:v>
                </c:pt>
                <c:pt idx="422">
                  <c:v>0.50071921461389468</c:v>
                </c:pt>
                <c:pt idx="423">
                  <c:v>0.50144732297909411</c:v>
                </c:pt>
                <c:pt idx="424">
                  <c:v>0.50289199244626448</c:v>
                </c:pt>
                <c:pt idx="425">
                  <c:v>0.50511518038391978</c:v>
                </c:pt>
                <c:pt idx="426">
                  <c:v>0.50535144325529713</c:v>
                </c:pt>
                <c:pt idx="427">
                  <c:v>0.50549522259325519</c:v>
                </c:pt>
                <c:pt idx="428">
                  <c:v>0.50934281066149489</c:v>
                </c:pt>
                <c:pt idx="429">
                  <c:v>0.51058661526845439</c:v>
                </c:pt>
                <c:pt idx="430">
                  <c:v>0.51075468894644827</c:v>
                </c:pt>
                <c:pt idx="431">
                  <c:v>0.51096106989993861</c:v>
                </c:pt>
                <c:pt idx="432">
                  <c:v>0.51266792246979587</c:v>
                </c:pt>
                <c:pt idx="433">
                  <c:v>0.51348136185253246</c:v>
                </c:pt>
                <c:pt idx="434">
                  <c:v>0.51561018299543093</c:v>
                </c:pt>
                <c:pt idx="435">
                  <c:v>0.51597812772550788</c:v>
                </c:pt>
                <c:pt idx="436">
                  <c:v>0.51728262882308251</c:v>
                </c:pt>
                <c:pt idx="437">
                  <c:v>0.51806700599497857</c:v>
                </c:pt>
                <c:pt idx="438">
                  <c:v>0.5182139992942103</c:v>
                </c:pt>
                <c:pt idx="439">
                  <c:v>0.51865633510948561</c:v>
                </c:pt>
                <c:pt idx="440">
                  <c:v>0.51893354048591056</c:v>
                </c:pt>
                <c:pt idx="441">
                  <c:v>0.52188853556039394</c:v>
                </c:pt>
                <c:pt idx="442">
                  <c:v>0.5239794460708902</c:v>
                </c:pt>
                <c:pt idx="443">
                  <c:v>0.52408539255498832</c:v>
                </c:pt>
                <c:pt idx="444">
                  <c:v>0.52413268656976886</c:v>
                </c:pt>
                <c:pt idx="445">
                  <c:v>0.52485085954463828</c:v>
                </c:pt>
                <c:pt idx="446">
                  <c:v>0.52490516427547407</c:v>
                </c:pt>
                <c:pt idx="447">
                  <c:v>0.52686022572502322</c:v>
                </c:pt>
                <c:pt idx="448">
                  <c:v>0.52871749658451739</c:v>
                </c:pt>
                <c:pt idx="449">
                  <c:v>0.52887955259349528</c:v>
                </c:pt>
                <c:pt idx="450">
                  <c:v>0.52923955698380643</c:v>
                </c:pt>
                <c:pt idx="451">
                  <c:v>0.52964226265768899</c:v>
                </c:pt>
                <c:pt idx="452">
                  <c:v>0.5306796332832544</c:v>
                </c:pt>
                <c:pt idx="453">
                  <c:v>0.5314281250301176</c:v>
                </c:pt>
                <c:pt idx="454">
                  <c:v>0.53229286421093569</c:v>
                </c:pt>
                <c:pt idx="455">
                  <c:v>0.53304545765561406</c:v>
                </c:pt>
                <c:pt idx="456">
                  <c:v>0.5353092122618851</c:v>
                </c:pt>
                <c:pt idx="457">
                  <c:v>0.53664173288684469</c:v>
                </c:pt>
                <c:pt idx="458">
                  <c:v>0.53740624359918288</c:v>
                </c:pt>
                <c:pt idx="459">
                  <c:v>0.53844274804929326</c:v>
                </c:pt>
                <c:pt idx="460">
                  <c:v>0.5389981403237013</c:v>
                </c:pt>
                <c:pt idx="461">
                  <c:v>0.54287758333088476</c:v>
                </c:pt>
                <c:pt idx="462">
                  <c:v>0.54298976954531741</c:v>
                </c:pt>
                <c:pt idx="463">
                  <c:v>0.54359231397369434</c:v>
                </c:pt>
                <c:pt idx="464">
                  <c:v>0.54507914743407337</c:v>
                </c:pt>
                <c:pt idx="465">
                  <c:v>0.54545932692365118</c:v>
                </c:pt>
                <c:pt idx="466">
                  <c:v>0.54579982384310521</c:v>
                </c:pt>
                <c:pt idx="467">
                  <c:v>0.54591099300237755</c:v>
                </c:pt>
                <c:pt idx="468">
                  <c:v>0.54596290880977205</c:v>
                </c:pt>
                <c:pt idx="469">
                  <c:v>0.54691337165723497</c:v>
                </c:pt>
                <c:pt idx="470">
                  <c:v>0.54781893157828843</c:v>
                </c:pt>
                <c:pt idx="471">
                  <c:v>0.54957135469715135</c:v>
                </c:pt>
                <c:pt idx="472">
                  <c:v>0.55079801296058206</c:v>
                </c:pt>
                <c:pt idx="473">
                  <c:v>0.55152589363765947</c:v>
                </c:pt>
                <c:pt idx="474">
                  <c:v>0.55198816048567345</c:v>
                </c:pt>
                <c:pt idx="475">
                  <c:v>0.5550081769928209</c:v>
                </c:pt>
                <c:pt idx="476">
                  <c:v>0.55714311541405304</c:v>
                </c:pt>
                <c:pt idx="477">
                  <c:v>0.55854793286316484</c:v>
                </c:pt>
                <c:pt idx="478">
                  <c:v>0.55868795034591345</c:v>
                </c:pt>
                <c:pt idx="479">
                  <c:v>0.55949159381468205</c:v>
                </c:pt>
                <c:pt idx="480">
                  <c:v>0.56081130689460146</c:v>
                </c:pt>
                <c:pt idx="481">
                  <c:v>0.56168749053343336</c:v>
                </c:pt>
                <c:pt idx="482">
                  <c:v>0.56180042675186226</c:v>
                </c:pt>
                <c:pt idx="483">
                  <c:v>0.564012056239523</c:v>
                </c:pt>
                <c:pt idx="484">
                  <c:v>0.56442801973966095</c:v>
                </c:pt>
                <c:pt idx="485">
                  <c:v>0.56590104532781371</c:v>
                </c:pt>
                <c:pt idx="486">
                  <c:v>0.56736108050775169</c:v>
                </c:pt>
                <c:pt idx="487">
                  <c:v>0.56919893685620349</c:v>
                </c:pt>
                <c:pt idx="488">
                  <c:v>0.56960889494454414</c:v>
                </c:pt>
                <c:pt idx="489">
                  <c:v>0.56984360201681794</c:v>
                </c:pt>
                <c:pt idx="490">
                  <c:v>0.57146331066654132</c:v>
                </c:pt>
                <c:pt idx="491">
                  <c:v>0.57217355584741847</c:v>
                </c:pt>
                <c:pt idx="492">
                  <c:v>0.57420164640907634</c:v>
                </c:pt>
                <c:pt idx="493">
                  <c:v>0.58273527171236816</c:v>
                </c:pt>
                <c:pt idx="494">
                  <c:v>0.58599904316912133</c:v>
                </c:pt>
                <c:pt idx="495">
                  <c:v>0.5865506789521836</c:v>
                </c:pt>
                <c:pt idx="496">
                  <c:v>0.58696521174151184</c:v>
                </c:pt>
                <c:pt idx="497">
                  <c:v>0.58769934583383276</c:v>
                </c:pt>
                <c:pt idx="498">
                  <c:v>0.59096272236767555</c:v>
                </c:pt>
                <c:pt idx="499">
                  <c:v>0.59138731702732994</c:v>
                </c:pt>
                <c:pt idx="500">
                  <c:v>0.59800066837998522</c:v>
                </c:pt>
                <c:pt idx="501">
                  <c:v>0.59821801912434691</c:v>
                </c:pt>
                <c:pt idx="502">
                  <c:v>0.59986066261098603</c:v>
                </c:pt>
                <c:pt idx="503">
                  <c:v>0.60125772560389712</c:v>
                </c:pt>
                <c:pt idx="504">
                  <c:v>0.6030810659306598</c:v>
                </c:pt>
                <c:pt idx="505">
                  <c:v>0.60322867625399501</c:v>
                </c:pt>
                <c:pt idx="506">
                  <c:v>0.60438428140148148</c:v>
                </c:pt>
                <c:pt idx="507">
                  <c:v>0.60486099394588311</c:v>
                </c:pt>
                <c:pt idx="508">
                  <c:v>0.60553470513712604</c:v>
                </c:pt>
                <c:pt idx="509">
                  <c:v>0.60796082401525309</c:v>
                </c:pt>
                <c:pt idx="510">
                  <c:v>0.60852042272320062</c:v>
                </c:pt>
                <c:pt idx="511">
                  <c:v>0.60895029428583791</c:v>
                </c:pt>
                <c:pt idx="512">
                  <c:v>0.61348944298018337</c:v>
                </c:pt>
                <c:pt idx="513">
                  <c:v>0.61421361570019473</c:v>
                </c:pt>
                <c:pt idx="514">
                  <c:v>0.61422358629751628</c:v>
                </c:pt>
                <c:pt idx="515">
                  <c:v>0.61516218246534804</c:v>
                </c:pt>
                <c:pt idx="516">
                  <c:v>0.61651706352725655</c:v>
                </c:pt>
                <c:pt idx="517">
                  <c:v>0.61697541529482325</c:v>
                </c:pt>
                <c:pt idx="518">
                  <c:v>0.61775759483623938</c:v>
                </c:pt>
                <c:pt idx="519">
                  <c:v>0.61812097843251901</c:v>
                </c:pt>
                <c:pt idx="520">
                  <c:v>0.61873474052471833</c:v>
                </c:pt>
                <c:pt idx="521">
                  <c:v>0.61977960994127734</c:v>
                </c:pt>
                <c:pt idx="522">
                  <c:v>0.62064458324658123</c:v>
                </c:pt>
                <c:pt idx="523">
                  <c:v>0.62124864558899429</c:v>
                </c:pt>
                <c:pt idx="524">
                  <c:v>0.62310054235176182</c:v>
                </c:pt>
                <c:pt idx="525">
                  <c:v>0.62353855326371443</c:v>
                </c:pt>
                <c:pt idx="526">
                  <c:v>0.62512313787751395</c:v>
                </c:pt>
                <c:pt idx="527">
                  <c:v>0.62667718185995802</c:v>
                </c:pt>
                <c:pt idx="528">
                  <c:v>0.62708056130501066</c:v>
                </c:pt>
                <c:pt idx="529">
                  <c:v>0.62733961631998614</c:v>
                </c:pt>
                <c:pt idx="530">
                  <c:v>0.62997335711673441</c:v>
                </c:pt>
                <c:pt idx="531">
                  <c:v>0.63412515161993999</c:v>
                </c:pt>
                <c:pt idx="532">
                  <c:v>0.63477834687285961</c:v>
                </c:pt>
                <c:pt idx="533">
                  <c:v>0.63480402716197193</c:v>
                </c:pt>
                <c:pt idx="534">
                  <c:v>0.6371851025402262</c:v>
                </c:pt>
                <c:pt idx="535">
                  <c:v>0.63730170094647498</c:v>
                </c:pt>
                <c:pt idx="536">
                  <c:v>0.63807610842322471</c:v>
                </c:pt>
                <c:pt idx="537">
                  <c:v>0.6407898602332226</c:v>
                </c:pt>
                <c:pt idx="538">
                  <c:v>0.64160645686585793</c:v>
                </c:pt>
                <c:pt idx="539">
                  <c:v>0.64394302323079078</c:v>
                </c:pt>
                <c:pt idx="540">
                  <c:v>0.64713046453708878</c:v>
                </c:pt>
                <c:pt idx="541">
                  <c:v>0.65074637839335203</c:v>
                </c:pt>
                <c:pt idx="542">
                  <c:v>0.65105134847226198</c:v>
                </c:pt>
                <c:pt idx="543">
                  <c:v>0.65235651860083399</c:v>
                </c:pt>
                <c:pt idx="544">
                  <c:v>0.65267131022709246</c:v>
                </c:pt>
                <c:pt idx="545">
                  <c:v>0.6527709437193171</c:v>
                </c:pt>
                <c:pt idx="546">
                  <c:v>0.65438346154806581</c:v>
                </c:pt>
                <c:pt idx="547">
                  <c:v>0.65653696563350317</c:v>
                </c:pt>
                <c:pt idx="548">
                  <c:v>0.65710379763104165</c:v>
                </c:pt>
                <c:pt idx="549">
                  <c:v>0.6571505328189986</c:v>
                </c:pt>
                <c:pt idx="550">
                  <c:v>0.65806945227435931</c:v>
                </c:pt>
                <c:pt idx="551">
                  <c:v>0.65807920933062758</c:v>
                </c:pt>
                <c:pt idx="552">
                  <c:v>0.65881652153428982</c:v>
                </c:pt>
                <c:pt idx="553">
                  <c:v>0.66364557291446569</c:v>
                </c:pt>
                <c:pt idx="554">
                  <c:v>0.66380780595819655</c:v>
                </c:pt>
                <c:pt idx="555">
                  <c:v>0.66485475821272133</c:v>
                </c:pt>
                <c:pt idx="556">
                  <c:v>0.66536627086720634</c:v>
                </c:pt>
                <c:pt idx="557">
                  <c:v>0.66708176735706148</c:v>
                </c:pt>
                <c:pt idx="558">
                  <c:v>0.66762098784318458</c:v>
                </c:pt>
                <c:pt idx="559">
                  <c:v>0.66765634728637868</c:v>
                </c:pt>
                <c:pt idx="560">
                  <c:v>0.66835665285832557</c:v>
                </c:pt>
                <c:pt idx="561">
                  <c:v>0.66866772974408595</c:v>
                </c:pt>
                <c:pt idx="562">
                  <c:v>0.67046210984212962</c:v>
                </c:pt>
                <c:pt idx="563">
                  <c:v>0.67129240520029376</c:v>
                </c:pt>
                <c:pt idx="564">
                  <c:v>0.67160935490054119</c:v>
                </c:pt>
                <c:pt idx="565">
                  <c:v>0.67293436677515583</c:v>
                </c:pt>
                <c:pt idx="566">
                  <c:v>0.67354828231802155</c:v>
                </c:pt>
                <c:pt idx="567">
                  <c:v>0.67563272550483877</c:v>
                </c:pt>
                <c:pt idx="568">
                  <c:v>0.68023152934881659</c:v>
                </c:pt>
                <c:pt idx="569">
                  <c:v>0.68333731061306957</c:v>
                </c:pt>
                <c:pt idx="570">
                  <c:v>0.68340048865740044</c:v>
                </c:pt>
                <c:pt idx="571">
                  <c:v>0.6857703666898527</c:v>
                </c:pt>
                <c:pt idx="572">
                  <c:v>0.68820374751543778</c:v>
                </c:pt>
                <c:pt idx="573">
                  <c:v>0.69186163144852264</c:v>
                </c:pt>
                <c:pt idx="574">
                  <c:v>0.69211357060293144</c:v>
                </c:pt>
                <c:pt idx="575">
                  <c:v>0.69850961851941495</c:v>
                </c:pt>
                <c:pt idx="576">
                  <c:v>0.7003487578517964</c:v>
                </c:pt>
                <c:pt idx="577">
                  <c:v>0.70212382379897964</c:v>
                </c:pt>
                <c:pt idx="578">
                  <c:v>0.70281149867412784</c:v>
                </c:pt>
                <c:pt idx="579">
                  <c:v>0.70865563623263461</c:v>
                </c:pt>
                <c:pt idx="580">
                  <c:v>0.71296993379653539</c:v>
                </c:pt>
                <c:pt idx="581">
                  <c:v>0.71309396204232367</c:v>
                </c:pt>
                <c:pt idx="582">
                  <c:v>0.71369383167725287</c:v>
                </c:pt>
                <c:pt idx="583">
                  <c:v>0.71817480717476823</c:v>
                </c:pt>
                <c:pt idx="584">
                  <c:v>0.71888534645829738</c:v>
                </c:pt>
                <c:pt idx="585">
                  <c:v>0.73066767025434953</c:v>
                </c:pt>
                <c:pt idx="586">
                  <c:v>0.73312409613281782</c:v>
                </c:pt>
                <c:pt idx="587">
                  <c:v>0.73691562493314755</c:v>
                </c:pt>
                <c:pt idx="588">
                  <c:v>0.73709208773434798</c:v>
                </c:pt>
                <c:pt idx="589">
                  <c:v>0.73844592402229603</c:v>
                </c:pt>
                <c:pt idx="590">
                  <c:v>0.74573595945682514</c:v>
                </c:pt>
                <c:pt idx="591">
                  <c:v>0.74577403751549398</c:v>
                </c:pt>
                <c:pt idx="592">
                  <c:v>0.7478697088229076</c:v>
                </c:pt>
                <c:pt idx="593">
                  <c:v>0.74826435841622896</c:v>
                </c:pt>
                <c:pt idx="594">
                  <c:v>0.74994396699594246</c:v>
                </c:pt>
                <c:pt idx="595">
                  <c:v>0.74997430507430995</c:v>
                </c:pt>
                <c:pt idx="596">
                  <c:v>0.75035560232098431</c:v>
                </c:pt>
                <c:pt idx="597">
                  <c:v>0.75365702944124946</c:v>
                </c:pt>
                <c:pt idx="598">
                  <c:v>0.75529703682001192</c:v>
                </c:pt>
                <c:pt idx="599">
                  <c:v>0.75603999615724082</c:v>
                </c:pt>
                <c:pt idx="600">
                  <c:v>0.75854909584570218</c:v>
                </c:pt>
                <c:pt idx="601">
                  <c:v>0.76121038138804686</c:v>
                </c:pt>
                <c:pt idx="602">
                  <c:v>0.76324860333840783</c:v>
                </c:pt>
                <c:pt idx="603">
                  <c:v>0.76374384381899074</c:v>
                </c:pt>
                <c:pt idx="604">
                  <c:v>0.76551385263363769</c:v>
                </c:pt>
                <c:pt idx="605">
                  <c:v>0.76821767931284679</c:v>
                </c:pt>
                <c:pt idx="606">
                  <c:v>0.77057710129287349</c:v>
                </c:pt>
                <c:pt idx="607">
                  <c:v>0.77157943446880095</c:v>
                </c:pt>
                <c:pt idx="608">
                  <c:v>0.77309621976855736</c:v>
                </c:pt>
                <c:pt idx="609">
                  <c:v>0.77319586390820028</c:v>
                </c:pt>
                <c:pt idx="610">
                  <c:v>0.77506412273807945</c:v>
                </c:pt>
                <c:pt idx="611">
                  <c:v>0.77539893256853931</c:v>
                </c:pt>
                <c:pt idx="612">
                  <c:v>0.78117671571712266</c:v>
                </c:pt>
                <c:pt idx="613">
                  <c:v>0.78516057871394751</c:v>
                </c:pt>
                <c:pt idx="614">
                  <c:v>0.78773837386926227</c:v>
                </c:pt>
                <c:pt idx="615">
                  <c:v>0.78814882715923629</c:v>
                </c:pt>
                <c:pt idx="616">
                  <c:v>0.7883877846033569</c:v>
                </c:pt>
                <c:pt idx="617">
                  <c:v>0.78923602171102081</c:v>
                </c:pt>
                <c:pt idx="618">
                  <c:v>0.790849532440971</c:v>
                </c:pt>
                <c:pt idx="619">
                  <c:v>0.79172559902522721</c:v>
                </c:pt>
                <c:pt idx="620">
                  <c:v>0.79461572022667049</c:v>
                </c:pt>
                <c:pt idx="621">
                  <c:v>0.79617149789461006</c:v>
                </c:pt>
                <c:pt idx="622">
                  <c:v>0.80427294773124003</c:v>
                </c:pt>
                <c:pt idx="623">
                  <c:v>0.80556840427694576</c:v>
                </c:pt>
                <c:pt idx="624">
                  <c:v>0.80995549519228094</c:v>
                </c:pt>
                <c:pt idx="625">
                  <c:v>0.81029739081528218</c:v>
                </c:pt>
                <c:pt idx="626">
                  <c:v>0.81090111591178782</c:v>
                </c:pt>
                <c:pt idx="627">
                  <c:v>0.81386232317420726</c:v>
                </c:pt>
                <c:pt idx="628">
                  <c:v>0.81544575362229166</c:v>
                </c:pt>
                <c:pt idx="629">
                  <c:v>0.8173811336493737</c:v>
                </c:pt>
                <c:pt idx="630">
                  <c:v>0.81771181238102908</c:v>
                </c:pt>
                <c:pt idx="631">
                  <c:v>0.82514167119169968</c:v>
                </c:pt>
                <c:pt idx="632">
                  <c:v>0.82532419541249757</c:v>
                </c:pt>
                <c:pt idx="633">
                  <c:v>0.82753833206681326</c:v>
                </c:pt>
                <c:pt idx="634">
                  <c:v>0.82934879054009825</c:v>
                </c:pt>
                <c:pt idx="635">
                  <c:v>0.8297247320523865</c:v>
                </c:pt>
                <c:pt idx="636">
                  <c:v>0.83110361089869089</c:v>
                </c:pt>
                <c:pt idx="637">
                  <c:v>0.83301139659901635</c:v>
                </c:pt>
                <c:pt idx="638">
                  <c:v>0.83307086607382619</c:v>
                </c:pt>
                <c:pt idx="639">
                  <c:v>0.8334567016859149</c:v>
                </c:pt>
                <c:pt idx="640">
                  <c:v>0.83463861928762317</c:v>
                </c:pt>
                <c:pt idx="641">
                  <c:v>0.83638662116391371</c:v>
                </c:pt>
                <c:pt idx="642">
                  <c:v>0.83693742087071121</c:v>
                </c:pt>
                <c:pt idx="643">
                  <c:v>0.84250966563152319</c:v>
                </c:pt>
                <c:pt idx="644">
                  <c:v>0.8451788373646596</c:v>
                </c:pt>
                <c:pt idx="645">
                  <c:v>0.84555500101162107</c:v>
                </c:pt>
                <c:pt idx="646">
                  <c:v>0.84590196469038481</c:v>
                </c:pt>
                <c:pt idx="647">
                  <c:v>0.84810678972951459</c:v>
                </c:pt>
                <c:pt idx="648">
                  <c:v>0.84981047519612507</c:v>
                </c:pt>
                <c:pt idx="649">
                  <c:v>0.85016668742644264</c:v>
                </c:pt>
                <c:pt idx="650">
                  <c:v>0.85072746605618688</c:v>
                </c:pt>
                <c:pt idx="651">
                  <c:v>0.85087092453766366</c:v>
                </c:pt>
                <c:pt idx="652">
                  <c:v>0.85228789398058413</c:v>
                </c:pt>
                <c:pt idx="653">
                  <c:v>0.85491975789862773</c:v>
                </c:pt>
                <c:pt idx="654">
                  <c:v>0.85521861403827426</c:v>
                </c:pt>
                <c:pt idx="655">
                  <c:v>0.85636894268397157</c:v>
                </c:pt>
                <c:pt idx="656">
                  <c:v>0.85705924141602519</c:v>
                </c:pt>
                <c:pt idx="657">
                  <c:v>0.85759166589936697</c:v>
                </c:pt>
                <c:pt idx="658">
                  <c:v>0.86001249398880431</c:v>
                </c:pt>
                <c:pt idx="659">
                  <c:v>0.86205380222171546</c:v>
                </c:pt>
                <c:pt idx="660">
                  <c:v>0.86230170309078191</c:v>
                </c:pt>
                <c:pt idx="661">
                  <c:v>0.86266648790217504</c:v>
                </c:pt>
                <c:pt idx="662">
                  <c:v>0.8630286691223249</c:v>
                </c:pt>
                <c:pt idx="663">
                  <c:v>0.86719190297396986</c:v>
                </c:pt>
                <c:pt idx="664">
                  <c:v>0.8691105237537371</c:v>
                </c:pt>
                <c:pt idx="665">
                  <c:v>0.8692930492875528</c:v>
                </c:pt>
                <c:pt idx="666">
                  <c:v>0.87019621797170288</c:v>
                </c:pt>
                <c:pt idx="667">
                  <c:v>0.87214349785605805</c:v>
                </c:pt>
                <c:pt idx="668">
                  <c:v>0.87300166885933805</c:v>
                </c:pt>
                <c:pt idx="669">
                  <c:v>0.87361458996616848</c:v>
                </c:pt>
                <c:pt idx="670">
                  <c:v>0.87564311512189497</c:v>
                </c:pt>
                <c:pt idx="671">
                  <c:v>0.87604901878313024</c:v>
                </c:pt>
                <c:pt idx="672">
                  <c:v>0.87772296923437509</c:v>
                </c:pt>
                <c:pt idx="673">
                  <c:v>0.87997978038764946</c:v>
                </c:pt>
                <c:pt idx="674">
                  <c:v>0.88000698557439816</c:v>
                </c:pt>
                <c:pt idx="675">
                  <c:v>0.88069776644453301</c:v>
                </c:pt>
                <c:pt idx="676">
                  <c:v>0.88106508151843399</c:v>
                </c:pt>
                <c:pt idx="677">
                  <c:v>0.88203728827849082</c:v>
                </c:pt>
                <c:pt idx="678">
                  <c:v>0.8835393117021334</c:v>
                </c:pt>
                <c:pt idx="679">
                  <c:v>0.88398085474012089</c:v>
                </c:pt>
                <c:pt idx="680">
                  <c:v>0.88417904107325151</c:v>
                </c:pt>
                <c:pt idx="681">
                  <c:v>0.88424630158834927</c:v>
                </c:pt>
                <c:pt idx="682">
                  <c:v>0.88460052617458529</c:v>
                </c:pt>
                <c:pt idx="683">
                  <c:v>0.88506425846607806</c:v>
                </c:pt>
                <c:pt idx="684">
                  <c:v>0.88566623595283889</c:v>
                </c:pt>
                <c:pt idx="685">
                  <c:v>0.88577478308536595</c:v>
                </c:pt>
                <c:pt idx="686">
                  <c:v>0.88828375745295585</c:v>
                </c:pt>
                <c:pt idx="687">
                  <c:v>0.88943975835089062</c:v>
                </c:pt>
                <c:pt idx="688">
                  <c:v>0.88961865599290357</c:v>
                </c:pt>
                <c:pt idx="689">
                  <c:v>0.89000644237345894</c:v>
                </c:pt>
                <c:pt idx="690">
                  <c:v>0.89296827869680906</c:v>
                </c:pt>
                <c:pt idx="691">
                  <c:v>0.89363720871865526</c:v>
                </c:pt>
                <c:pt idx="692">
                  <c:v>0.8953051905575401</c:v>
                </c:pt>
                <c:pt idx="693">
                  <c:v>0.89541241388830395</c:v>
                </c:pt>
                <c:pt idx="694">
                  <c:v>0.89627130133941912</c:v>
                </c:pt>
                <c:pt idx="695">
                  <c:v>0.89695796326974231</c:v>
                </c:pt>
                <c:pt idx="696">
                  <c:v>0.8985547602279812</c:v>
                </c:pt>
                <c:pt idx="697">
                  <c:v>0.89896539873224413</c:v>
                </c:pt>
                <c:pt idx="698">
                  <c:v>0.89912305224945344</c:v>
                </c:pt>
                <c:pt idx="699">
                  <c:v>0.89920327952557133</c:v>
                </c:pt>
                <c:pt idx="700">
                  <c:v>0.8994601518999833</c:v>
                </c:pt>
                <c:pt idx="701">
                  <c:v>0.9002854692165263</c:v>
                </c:pt>
                <c:pt idx="702">
                  <c:v>0.9018604937753264</c:v>
                </c:pt>
                <c:pt idx="703">
                  <c:v>0.90233697766503829</c:v>
                </c:pt>
                <c:pt idx="704">
                  <c:v>0.90276183622223494</c:v>
                </c:pt>
                <c:pt idx="705">
                  <c:v>0.9029821333556689</c:v>
                </c:pt>
                <c:pt idx="706">
                  <c:v>0.90500644224770721</c:v>
                </c:pt>
                <c:pt idx="707">
                  <c:v>0.9091611010773536</c:v>
                </c:pt>
                <c:pt idx="708">
                  <c:v>0.90916858555217073</c:v>
                </c:pt>
                <c:pt idx="709">
                  <c:v>0.90973566044648635</c:v>
                </c:pt>
                <c:pt idx="710">
                  <c:v>0.90988748855247659</c:v>
                </c:pt>
                <c:pt idx="711">
                  <c:v>0.90997957697415877</c:v>
                </c:pt>
                <c:pt idx="712">
                  <c:v>0.91062217207715335</c:v>
                </c:pt>
                <c:pt idx="713">
                  <c:v>0.91133792564204907</c:v>
                </c:pt>
                <c:pt idx="714">
                  <c:v>0.91176721949659467</c:v>
                </c:pt>
                <c:pt idx="715">
                  <c:v>0.91353488846339648</c:v>
                </c:pt>
                <c:pt idx="716">
                  <c:v>0.91400213751717296</c:v>
                </c:pt>
                <c:pt idx="717">
                  <c:v>0.91418864353147444</c:v>
                </c:pt>
                <c:pt idx="718">
                  <c:v>0.91466506689743143</c:v>
                </c:pt>
                <c:pt idx="719">
                  <c:v>0.9162156376114996</c:v>
                </c:pt>
                <c:pt idx="720">
                  <c:v>0.91678206129783457</c:v>
                </c:pt>
                <c:pt idx="721">
                  <c:v>0.91716316165663447</c:v>
                </c:pt>
                <c:pt idx="722">
                  <c:v>0.9173314047709098</c:v>
                </c:pt>
                <c:pt idx="723">
                  <c:v>0.91758615567666657</c:v>
                </c:pt>
                <c:pt idx="724">
                  <c:v>0.91835086095624052</c:v>
                </c:pt>
                <c:pt idx="725">
                  <c:v>0.91883592784246015</c:v>
                </c:pt>
                <c:pt idx="726">
                  <c:v>0.91970652118411422</c:v>
                </c:pt>
                <c:pt idx="727">
                  <c:v>0.92109967675794613</c:v>
                </c:pt>
                <c:pt idx="728">
                  <c:v>0.92243737384415803</c:v>
                </c:pt>
                <c:pt idx="729">
                  <c:v>0.92256218082998565</c:v>
                </c:pt>
                <c:pt idx="730">
                  <c:v>0.92265760331790447</c:v>
                </c:pt>
                <c:pt idx="731">
                  <c:v>0.92350559847172109</c:v>
                </c:pt>
                <c:pt idx="732">
                  <c:v>0.92494549569820406</c:v>
                </c:pt>
                <c:pt idx="733">
                  <c:v>0.92516850760132219</c:v>
                </c:pt>
                <c:pt idx="734">
                  <c:v>0.92530878129824579</c:v>
                </c:pt>
                <c:pt idx="735">
                  <c:v>0.9258482022892951</c:v>
                </c:pt>
                <c:pt idx="736">
                  <c:v>0.92624198098401489</c:v>
                </c:pt>
                <c:pt idx="737">
                  <c:v>0.92662196719057588</c:v>
                </c:pt>
                <c:pt idx="738">
                  <c:v>0.92670698201623602</c:v>
                </c:pt>
                <c:pt idx="739">
                  <c:v>0.92768477638542812</c:v>
                </c:pt>
                <c:pt idx="740">
                  <c:v>0.92823221949420776</c:v>
                </c:pt>
                <c:pt idx="741">
                  <c:v>0.92859321827061159</c:v>
                </c:pt>
                <c:pt idx="742">
                  <c:v>0.92873946491686477</c:v>
                </c:pt>
                <c:pt idx="743">
                  <c:v>0.92946663103307492</c:v>
                </c:pt>
                <c:pt idx="744">
                  <c:v>0.93019913159125334</c:v>
                </c:pt>
                <c:pt idx="745">
                  <c:v>0.93031091579321323</c:v>
                </c:pt>
                <c:pt idx="746">
                  <c:v>0.93168966314056512</c:v>
                </c:pt>
                <c:pt idx="747">
                  <c:v>0.93174266576132769</c:v>
                </c:pt>
                <c:pt idx="748">
                  <c:v>0.93199268501452226</c:v>
                </c:pt>
                <c:pt idx="749">
                  <c:v>0.93237833489775845</c:v>
                </c:pt>
                <c:pt idx="750">
                  <c:v>0.93365561868467684</c:v>
                </c:pt>
                <c:pt idx="751">
                  <c:v>0.93370249112952863</c:v>
                </c:pt>
                <c:pt idx="752">
                  <c:v>0.9353234247022294</c:v>
                </c:pt>
                <c:pt idx="753">
                  <c:v>0.93587555137714418</c:v>
                </c:pt>
                <c:pt idx="754">
                  <c:v>0.9371697159856166</c:v>
                </c:pt>
                <c:pt idx="755">
                  <c:v>0.9383020301107593</c:v>
                </c:pt>
                <c:pt idx="756">
                  <c:v>0.93860995465010355</c:v>
                </c:pt>
                <c:pt idx="757">
                  <c:v>0.93946929423581127</c:v>
                </c:pt>
                <c:pt idx="758">
                  <c:v>0.93955936941881457</c:v>
                </c:pt>
                <c:pt idx="759">
                  <c:v>0.94086576481100848</c:v>
                </c:pt>
                <c:pt idx="760">
                  <c:v>0.94102644508172717</c:v>
                </c:pt>
                <c:pt idx="761">
                  <c:v>0.94102741397921785</c:v>
                </c:pt>
                <c:pt idx="762">
                  <c:v>0.94105046853168206</c:v>
                </c:pt>
                <c:pt idx="763">
                  <c:v>0.94105914245092803</c:v>
                </c:pt>
                <c:pt idx="764">
                  <c:v>0.94111864750938945</c:v>
                </c:pt>
                <c:pt idx="765">
                  <c:v>0.94112196582054475</c:v>
                </c:pt>
                <c:pt idx="766">
                  <c:v>0.94112736172144651</c:v>
                </c:pt>
                <c:pt idx="767">
                  <c:v>0.94114910984733358</c:v>
                </c:pt>
                <c:pt idx="768">
                  <c:v>0.94116174443484479</c:v>
                </c:pt>
                <c:pt idx="769">
                  <c:v>0.94116212460765425</c:v>
                </c:pt>
                <c:pt idx="770">
                  <c:v>0.94117260591135421</c:v>
                </c:pt>
                <c:pt idx="771">
                  <c:v>0.94118645647133869</c:v>
                </c:pt>
                <c:pt idx="772">
                  <c:v>0.94241566259177278</c:v>
                </c:pt>
                <c:pt idx="773">
                  <c:v>0.94281994202369002</c:v>
                </c:pt>
                <c:pt idx="774">
                  <c:v>0.94306812038276422</c:v>
                </c:pt>
                <c:pt idx="775">
                  <c:v>0.94312006083582278</c:v>
                </c:pt>
                <c:pt idx="776">
                  <c:v>0.94342794535271257</c:v>
                </c:pt>
                <c:pt idx="777">
                  <c:v>0.9438552156869322</c:v>
                </c:pt>
                <c:pt idx="778">
                  <c:v>0.94682512792239426</c:v>
                </c:pt>
                <c:pt idx="779">
                  <c:v>0.94709205902263149</c:v>
                </c:pt>
                <c:pt idx="780">
                  <c:v>0.94891878322302481</c:v>
                </c:pt>
                <c:pt idx="781">
                  <c:v>0.95039173599338211</c:v>
                </c:pt>
                <c:pt idx="782">
                  <c:v>0.95383303177018508</c:v>
                </c:pt>
                <c:pt idx="783">
                  <c:v>0.95769451359309965</c:v>
                </c:pt>
                <c:pt idx="784">
                  <c:v>0.96217861385864789</c:v>
                </c:pt>
                <c:pt idx="785">
                  <c:v>0.96271838362834061</c:v>
                </c:pt>
                <c:pt idx="786">
                  <c:v>0.9635510623504524</c:v>
                </c:pt>
                <c:pt idx="787">
                  <c:v>0.96589630229442247</c:v>
                </c:pt>
                <c:pt idx="788">
                  <c:v>0.96646437173601785</c:v>
                </c:pt>
                <c:pt idx="789">
                  <c:v>0.96981133011257481</c:v>
                </c:pt>
                <c:pt idx="790">
                  <c:v>0.97160957775858792</c:v>
                </c:pt>
                <c:pt idx="791">
                  <c:v>0.97329546777572506</c:v>
                </c:pt>
                <c:pt idx="792">
                  <c:v>0.97513782100020219</c:v>
                </c:pt>
                <c:pt idx="793">
                  <c:v>0.97776833921438366</c:v>
                </c:pt>
                <c:pt idx="794">
                  <c:v>0.97986297015030299</c:v>
                </c:pt>
                <c:pt idx="795">
                  <c:v>0.98271858620517849</c:v>
                </c:pt>
                <c:pt idx="796">
                  <c:v>0.99916139122213155</c:v>
                </c:pt>
                <c:pt idx="797">
                  <c:v>0.99999942094852967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15-4B0C-82E5-B48A6A5C2DDA}"/>
            </c:ext>
          </c:extLst>
        </c:ser>
        <c:ser>
          <c:idx val="1"/>
          <c:order val="1"/>
          <c:tx>
            <c:strRef>
              <c:f>DATA!$Q$1</c:f>
              <c:strCache>
                <c:ptCount val="1"/>
                <c:pt idx="0">
                  <c:v>Cauchy CDF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DATA!$N$3:$N$800</c:f>
              <c:numCache>
                <c:formatCode>0.000</c:formatCode>
                <c:ptCount val="798"/>
                <c:pt idx="0">
                  <c:v>-0.1544419278269871</c:v>
                </c:pt>
                <c:pt idx="1">
                  <c:v>-0.14229093293450587</c:v>
                </c:pt>
                <c:pt idx="2">
                  <c:v>-0.11656201413680838</c:v>
                </c:pt>
                <c:pt idx="3">
                  <c:v>-0.11488027599842202</c:v>
                </c:pt>
                <c:pt idx="4">
                  <c:v>-6.5892093808703256E-2</c:v>
                </c:pt>
                <c:pt idx="5">
                  <c:v>-6.3057556478541332E-2</c:v>
                </c:pt>
                <c:pt idx="6">
                  <c:v>-6.1430099105251754E-2</c:v>
                </c:pt>
                <c:pt idx="7">
                  <c:v>-5.9568037341310484E-2</c:v>
                </c:pt>
                <c:pt idx="8">
                  <c:v>-5.8801584217274064E-2</c:v>
                </c:pt>
                <c:pt idx="9">
                  <c:v>-5.6548457913063017E-2</c:v>
                </c:pt>
                <c:pt idx="10">
                  <c:v>-5.5813805798868729E-2</c:v>
                </c:pt>
                <c:pt idx="11">
                  <c:v>-5.574015785466209E-2</c:v>
                </c:pt>
                <c:pt idx="12">
                  <c:v>-5.5188599912959171E-2</c:v>
                </c:pt>
                <c:pt idx="13">
                  <c:v>-5.4445180174792773E-2</c:v>
                </c:pt>
                <c:pt idx="14">
                  <c:v>-5.1786236552023697E-2</c:v>
                </c:pt>
                <c:pt idx="15">
                  <c:v>-5.1588893375571106E-2</c:v>
                </c:pt>
                <c:pt idx="16">
                  <c:v>-5.1310594278273315E-2</c:v>
                </c:pt>
                <c:pt idx="17">
                  <c:v>-5.1293294387550578E-2</c:v>
                </c:pt>
                <c:pt idx="18">
                  <c:v>-5.1290259297355256E-2</c:v>
                </c:pt>
                <c:pt idx="19">
                  <c:v>-5.1243938076102225E-2</c:v>
                </c:pt>
                <c:pt idx="20">
                  <c:v>-5.1226808016254399E-2</c:v>
                </c:pt>
                <c:pt idx="21">
                  <c:v>-5.0977644936188921E-2</c:v>
                </c:pt>
                <c:pt idx="22">
                  <c:v>-5.0620632228678242E-2</c:v>
                </c:pt>
                <c:pt idx="23">
                  <c:v>-4.9990928238629592E-2</c:v>
                </c:pt>
                <c:pt idx="24">
                  <c:v>-4.9422265744036777E-2</c:v>
                </c:pt>
                <c:pt idx="25">
                  <c:v>-4.9157338765075394E-2</c:v>
                </c:pt>
                <c:pt idx="26">
                  <c:v>-4.8963080721906908E-2</c:v>
                </c:pt>
                <c:pt idx="27">
                  <c:v>-4.8705378888106075E-2</c:v>
                </c:pt>
                <c:pt idx="28">
                  <c:v>-4.8598448419396E-2</c:v>
                </c:pt>
                <c:pt idx="29">
                  <c:v>-4.8570750695409594E-2</c:v>
                </c:pt>
                <c:pt idx="30">
                  <c:v>-4.8509524173696729E-2</c:v>
                </c:pt>
                <c:pt idx="31">
                  <c:v>-4.8477346461398965E-2</c:v>
                </c:pt>
                <c:pt idx="32">
                  <c:v>-4.8449564711098583E-2</c:v>
                </c:pt>
                <c:pt idx="33">
                  <c:v>-4.8169012095091467E-2</c:v>
                </c:pt>
                <c:pt idx="34">
                  <c:v>-4.7287456422345664E-2</c:v>
                </c:pt>
                <c:pt idx="35">
                  <c:v>-4.6697991163727491E-2</c:v>
                </c:pt>
                <c:pt idx="36">
                  <c:v>-4.5197511417532948E-2</c:v>
                </c:pt>
                <c:pt idx="37">
                  <c:v>-4.5194744579522016E-2</c:v>
                </c:pt>
                <c:pt idx="38">
                  <c:v>-4.516289602198207E-2</c:v>
                </c:pt>
                <c:pt idx="39">
                  <c:v>-4.4818724278828409E-2</c:v>
                </c:pt>
                <c:pt idx="40">
                  <c:v>-4.417420324074553E-2</c:v>
                </c:pt>
                <c:pt idx="41">
                  <c:v>-4.4015302304570979E-2</c:v>
                </c:pt>
                <c:pt idx="42">
                  <c:v>-4.3826490339505975E-2</c:v>
                </c:pt>
                <c:pt idx="43">
                  <c:v>-4.3452831913442451E-2</c:v>
                </c:pt>
                <c:pt idx="44">
                  <c:v>-4.3138214120987624E-2</c:v>
                </c:pt>
                <c:pt idx="45">
                  <c:v>-4.3043311633775838E-2</c:v>
                </c:pt>
                <c:pt idx="46">
                  <c:v>-4.2907501011276432E-2</c:v>
                </c:pt>
                <c:pt idx="47">
                  <c:v>-4.2805447904000593E-2</c:v>
                </c:pt>
                <c:pt idx="48">
                  <c:v>-4.0884747493197801E-2</c:v>
                </c:pt>
                <c:pt idx="49">
                  <c:v>-4.0865557065185909E-2</c:v>
                </c:pt>
                <c:pt idx="50">
                  <c:v>-4.0335342675277969E-2</c:v>
                </c:pt>
                <c:pt idx="51">
                  <c:v>-4.0243458200965504E-2</c:v>
                </c:pt>
                <c:pt idx="52">
                  <c:v>-4.0090735832389306E-2</c:v>
                </c:pt>
                <c:pt idx="53">
                  <c:v>-3.9915923784754941E-2</c:v>
                </c:pt>
                <c:pt idx="54">
                  <c:v>-3.9829085308601513E-2</c:v>
                </c:pt>
                <c:pt idx="55">
                  <c:v>-3.9547991833996675E-2</c:v>
                </c:pt>
                <c:pt idx="56">
                  <c:v>-3.9302927240884369E-2</c:v>
                </c:pt>
                <c:pt idx="57">
                  <c:v>-3.9300701809478193E-2</c:v>
                </c:pt>
                <c:pt idx="58">
                  <c:v>-3.9234272567243635E-2</c:v>
                </c:pt>
                <c:pt idx="59">
                  <c:v>-3.9163977174144958E-2</c:v>
                </c:pt>
                <c:pt idx="60">
                  <c:v>-3.9065926371763364E-2</c:v>
                </c:pt>
                <c:pt idx="61">
                  <c:v>-3.9017117941979811E-2</c:v>
                </c:pt>
                <c:pt idx="62">
                  <c:v>-3.8439030421082016E-2</c:v>
                </c:pt>
                <c:pt idx="63">
                  <c:v>-3.8377009981706636E-2</c:v>
                </c:pt>
                <c:pt idx="64">
                  <c:v>-3.8362236130100161E-2</c:v>
                </c:pt>
                <c:pt idx="65">
                  <c:v>-3.8329745280554273E-2</c:v>
                </c:pt>
                <c:pt idx="66">
                  <c:v>-3.8146706733429972E-2</c:v>
                </c:pt>
                <c:pt idx="67">
                  <c:v>-3.7890264260210131E-2</c:v>
                </c:pt>
                <c:pt idx="68">
                  <c:v>-3.769469835693904E-2</c:v>
                </c:pt>
                <c:pt idx="69">
                  <c:v>-3.7654871544214541E-2</c:v>
                </c:pt>
                <c:pt idx="70">
                  <c:v>-3.7596017426279507E-2</c:v>
                </c:pt>
                <c:pt idx="71">
                  <c:v>-3.7322828338572846E-2</c:v>
                </c:pt>
                <c:pt idx="72">
                  <c:v>-3.6874312835316399E-2</c:v>
                </c:pt>
                <c:pt idx="73">
                  <c:v>-3.6576247689158965E-2</c:v>
                </c:pt>
                <c:pt idx="74">
                  <c:v>-3.642696846715783E-2</c:v>
                </c:pt>
                <c:pt idx="75">
                  <c:v>-3.50264089824983E-2</c:v>
                </c:pt>
                <c:pt idx="76">
                  <c:v>-3.4907018988441577E-2</c:v>
                </c:pt>
                <c:pt idx="77">
                  <c:v>-3.4778447520779118E-2</c:v>
                </c:pt>
                <c:pt idx="78">
                  <c:v>-3.4643580613688538E-2</c:v>
                </c:pt>
                <c:pt idx="79">
                  <c:v>-3.4463825924396375E-2</c:v>
                </c:pt>
                <c:pt idx="80">
                  <c:v>-3.4390411326293252E-2</c:v>
                </c:pt>
                <c:pt idx="81">
                  <c:v>-3.4118849892773626E-2</c:v>
                </c:pt>
                <c:pt idx="82">
                  <c:v>-3.4111834506863149E-2</c:v>
                </c:pt>
                <c:pt idx="83">
                  <c:v>-3.409680878807711E-2</c:v>
                </c:pt>
                <c:pt idx="84">
                  <c:v>-3.3976310154856797E-2</c:v>
                </c:pt>
                <c:pt idx="85">
                  <c:v>-3.3931826724502123E-2</c:v>
                </c:pt>
                <c:pt idx="86">
                  <c:v>-3.3397699850492485E-2</c:v>
                </c:pt>
                <c:pt idx="87">
                  <c:v>-3.3282257056256447E-2</c:v>
                </c:pt>
                <c:pt idx="88">
                  <c:v>-3.2671437597328774E-2</c:v>
                </c:pt>
                <c:pt idx="89">
                  <c:v>-3.1341047465177865E-2</c:v>
                </c:pt>
                <c:pt idx="90">
                  <c:v>-3.0988395051138807E-2</c:v>
                </c:pt>
                <c:pt idx="91">
                  <c:v>-3.0424175023945316E-2</c:v>
                </c:pt>
                <c:pt idx="92">
                  <c:v>-3.0320364848527844E-2</c:v>
                </c:pt>
                <c:pt idx="93">
                  <c:v>-3.0297944172382799E-2</c:v>
                </c:pt>
                <c:pt idx="94">
                  <c:v>-3.0106480707129721E-2</c:v>
                </c:pt>
                <c:pt idx="95">
                  <c:v>-3.0098031157279413E-2</c:v>
                </c:pt>
                <c:pt idx="96">
                  <c:v>-3.002646883242753E-2</c:v>
                </c:pt>
                <c:pt idx="97">
                  <c:v>-2.9841240576107229E-2</c:v>
                </c:pt>
                <c:pt idx="98">
                  <c:v>-2.9791714502791118E-2</c:v>
                </c:pt>
                <c:pt idx="99">
                  <c:v>-2.921520802602412E-2</c:v>
                </c:pt>
                <c:pt idx="100">
                  <c:v>-2.8899860729387754E-2</c:v>
                </c:pt>
                <c:pt idx="101">
                  <c:v>-2.8756484335498489E-2</c:v>
                </c:pt>
                <c:pt idx="102">
                  <c:v>-2.8383241483017338E-2</c:v>
                </c:pt>
                <c:pt idx="103">
                  <c:v>-2.7642431280004712E-2</c:v>
                </c:pt>
                <c:pt idx="104">
                  <c:v>-2.7531613376557112E-2</c:v>
                </c:pt>
                <c:pt idx="105">
                  <c:v>-2.73323325913571E-2</c:v>
                </c:pt>
                <c:pt idx="106">
                  <c:v>-2.724452210656551E-2</c:v>
                </c:pt>
                <c:pt idx="107">
                  <c:v>-2.7197560261674809E-2</c:v>
                </c:pt>
                <c:pt idx="108">
                  <c:v>-2.6354301082979918E-2</c:v>
                </c:pt>
                <c:pt idx="109">
                  <c:v>-2.6318733581171892E-2</c:v>
                </c:pt>
                <c:pt idx="110">
                  <c:v>-2.6288132958879128E-2</c:v>
                </c:pt>
                <c:pt idx="111">
                  <c:v>-2.6274089370180196E-2</c:v>
                </c:pt>
                <c:pt idx="112">
                  <c:v>-2.5994243378511424E-2</c:v>
                </c:pt>
                <c:pt idx="113">
                  <c:v>-2.5966983761064665E-2</c:v>
                </c:pt>
                <c:pt idx="114">
                  <c:v>-2.5636035610648502E-2</c:v>
                </c:pt>
                <c:pt idx="115">
                  <c:v>-2.5533302005164762E-2</c:v>
                </c:pt>
                <c:pt idx="116">
                  <c:v>-2.5317807984289783E-2</c:v>
                </c:pt>
                <c:pt idx="117">
                  <c:v>-2.4811196696287455E-2</c:v>
                </c:pt>
                <c:pt idx="118">
                  <c:v>-2.480851334633969E-2</c:v>
                </c:pt>
                <c:pt idx="119">
                  <c:v>-2.4777740708240237E-2</c:v>
                </c:pt>
                <c:pt idx="120">
                  <c:v>-2.4509419723714058E-2</c:v>
                </c:pt>
                <c:pt idx="121">
                  <c:v>-2.3810648693718447E-2</c:v>
                </c:pt>
                <c:pt idx="122">
                  <c:v>-2.3764588941051247E-2</c:v>
                </c:pt>
                <c:pt idx="123">
                  <c:v>-2.3728399647135346E-2</c:v>
                </c:pt>
                <c:pt idx="124">
                  <c:v>-2.3600169750675172E-2</c:v>
                </c:pt>
                <c:pt idx="125">
                  <c:v>-2.3054420276708121E-2</c:v>
                </c:pt>
                <c:pt idx="126">
                  <c:v>-2.3049576056876391E-2</c:v>
                </c:pt>
                <c:pt idx="127">
                  <c:v>-2.2969813441756162E-2</c:v>
                </c:pt>
                <c:pt idx="128">
                  <c:v>-2.2668799812712939E-2</c:v>
                </c:pt>
                <c:pt idx="129">
                  <c:v>-2.2616905075985207E-2</c:v>
                </c:pt>
                <c:pt idx="130">
                  <c:v>-2.2435258636396605E-2</c:v>
                </c:pt>
                <c:pt idx="131">
                  <c:v>-2.2330820485013485E-2</c:v>
                </c:pt>
                <c:pt idx="132">
                  <c:v>-2.2289348227297771E-2</c:v>
                </c:pt>
                <c:pt idx="133">
                  <c:v>-2.2239611927838361E-2</c:v>
                </c:pt>
                <c:pt idx="134">
                  <c:v>-2.2080486281054645E-2</c:v>
                </c:pt>
                <c:pt idx="135">
                  <c:v>-2.1860752290800568E-2</c:v>
                </c:pt>
                <c:pt idx="136">
                  <c:v>-2.1713760223784247E-2</c:v>
                </c:pt>
                <c:pt idx="137">
                  <c:v>-2.1636580310279638E-2</c:v>
                </c:pt>
                <c:pt idx="138">
                  <c:v>-2.1250941002880018E-2</c:v>
                </c:pt>
                <c:pt idx="139">
                  <c:v>-2.1185025667629941E-2</c:v>
                </c:pt>
                <c:pt idx="140">
                  <c:v>-2.1048748576666738E-2</c:v>
                </c:pt>
                <c:pt idx="141">
                  <c:v>-2.0906684819313712E-2</c:v>
                </c:pt>
                <c:pt idx="142">
                  <c:v>-2.0698324215810006E-2</c:v>
                </c:pt>
                <c:pt idx="143">
                  <c:v>-2.0696881771154862E-2</c:v>
                </c:pt>
                <c:pt idx="144">
                  <c:v>-2.0510795721509056E-2</c:v>
                </c:pt>
                <c:pt idx="145">
                  <c:v>-2.0219753837472952E-2</c:v>
                </c:pt>
                <c:pt idx="146">
                  <c:v>-2.008675856673723E-2</c:v>
                </c:pt>
                <c:pt idx="147">
                  <c:v>-2.0008800907976371E-2</c:v>
                </c:pt>
                <c:pt idx="148">
                  <c:v>-1.996543124569793E-2</c:v>
                </c:pt>
                <c:pt idx="149">
                  <c:v>-1.9734832984096482E-2</c:v>
                </c:pt>
                <c:pt idx="150">
                  <c:v>-1.9668971916829075E-2</c:v>
                </c:pt>
                <c:pt idx="151">
                  <c:v>-1.9349440890647461E-2</c:v>
                </c:pt>
                <c:pt idx="152">
                  <c:v>-1.9300566406703287E-2</c:v>
                </c:pt>
                <c:pt idx="153">
                  <c:v>-1.9036874044078243E-2</c:v>
                </c:pt>
                <c:pt idx="154">
                  <c:v>-1.8881439748989582E-2</c:v>
                </c:pt>
                <c:pt idx="155">
                  <c:v>-1.8636640656210384E-2</c:v>
                </c:pt>
                <c:pt idx="156">
                  <c:v>-1.8585506312876265E-2</c:v>
                </c:pt>
                <c:pt idx="157">
                  <c:v>-1.8532962198125929E-2</c:v>
                </c:pt>
                <c:pt idx="158">
                  <c:v>-1.8384107047528839E-2</c:v>
                </c:pt>
                <c:pt idx="159">
                  <c:v>-1.8365487667651344E-2</c:v>
                </c:pt>
                <c:pt idx="160">
                  <c:v>-1.8334511193410331E-2</c:v>
                </c:pt>
                <c:pt idx="161">
                  <c:v>-1.8167303955448938E-2</c:v>
                </c:pt>
                <c:pt idx="162">
                  <c:v>-1.8161304846043978E-2</c:v>
                </c:pt>
                <c:pt idx="163">
                  <c:v>-1.8127384592556715E-2</c:v>
                </c:pt>
                <c:pt idx="164">
                  <c:v>-1.7845063387574946E-2</c:v>
                </c:pt>
                <c:pt idx="165">
                  <c:v>-1.7822310649582219E-2</c:v>
                </c:pt>
                <c:pt idx="166">
                  <c:v>-1.7601090278968307E-2</c:v>
                </c:pt>
                <c:pt idx="167">
                  <c:v>-1.7525092555380845E-2</c:v>
                </c:pt>
                <c:pt idx="168">
                  <c:v>-1.7303586499002977E-2</c:v>
                </c:pt>
                <c:pt idx="169">
                  <c:v>-1.7123611793427494E-2</c:v>
                </c:pt>
                <c:pt idx="170">
                  <c:v>-1.6972884513178341E-2</c:v>
                </c:pt>
                <c:pt idx="171">
                  <c:v>-1.6904787139238795E-2</c:v>
                </c:pt>
                <c:pt idx="172">
                  <c:v>-1.6887831823830503E-2</c:v>
                </c:pt>
                <c:pt idx="173">
                  <c:v>-1.6753987588212161E-2</c:v>
                </c:pt>
                <c:pt idx="174">
                  <c:v>-1.6611677666896228E-2</c:v>
                </c:pt>
                <c:pt idx="175">
                  <c:v>-1.6551043681200847E-2</c:v>
                </c:pt>
                <c:pt idx="176">
                  <c:v>-1.6518683397715287E-2</c:v>
                </c:pt>
                <c:pt idx="177">
                  <c:v>-1.6508762256048266E-2</c:v>
                </c:pt>
                <c:pt idx="178">
                  <c:v>-1.6335590527794468E-2</c:v>
                </c:pt>
                <c:pt idx="179">
                  <c:v>-1.6325533332524803E-2</c:v>
                </c:pt>
                <c:pt idx="180">
                  <c:v>-1.6306993274698936E-2</c:v>
                </c:pt>
                <c:pt idx="181">
                  <c:v>-1.6288238893269694E-2</c:v>
                </c:pt>
                <c:pt idx="182">
                  <c:v>-1.6040867374288035E-2</c:v>
                </c:pt>
                <c:pt idx="183">
                  <c:v>-1.5870846552539487E-2</c:v>
                </c:pt>
                <c:pt idx="184">
                  <c:v>-1.5868276106020537E-2</c:v>
                </c:pt>
                <c:pt idx="185">
                  <c:v>-1.5727755035864585E-2</c:v>
                </c:pt>
                <c:pt idx="186">
                  <c:v>-1.5580470975248022E-2</c:v>
                </c:pt>
                <c:pt idx="187">
                  <c:v>-1.553684972944854E-2</c:v>
                </c:pt>
                <c:pt idx="188">
                  <c:v>-1.5343117034127083E-2</c:v>
                </c:pt>
                <c:pt idx="189">
                  <c:v>-1.519801803991452E-2</c:v>
                </c:pt>
                <c:pt idx="190">
                  <c:v>-1.5101887550073584E-2</c:v>
                </c:pt>
                <c:pt idx="191">
                  <c:v>-1.5029184622545384E-2</c:v>
                </c:pt>
                <c:pt idx="192">
                  <c:v>-1.4815085785140587E-2</c:v>
                </c:pt>
                <c:pt idx="193">
                  <c:v>-1.4770161406629217E-2</c:v>
                </c:pt>
                <c:pt idx="194">
                  <c:v>-1.4737217304964247E-2</c:v>
                </c:pt>
                <c:pt idx="195">
                  <c:v>-1.4541870454255701E-2</c:v>
                </c:pt>
                <c:pt idx="196">
                  <c:v>-1.4418931144639579E-2</c:v>
                </c:pt>
                <c:pt idx="197">
                  <c:v>-1.4312462710443292E-2</c:v>
                </c:pt>
                <c:pt idx="198">
                  <c:v>-1.4128656045153532E-2</c:v>
                </c:pt>
                <c:pt idx="199">
                  <c:v>-1.4106391795386933E-2</c:v>
                </c:pt>
                <c:pt idx="200">
                  <c:v>-1.4076594584739132E-2</c:v>
                </c:pt>
                <c:pt idx="201">
                  <c:v>-1.3876384459826131E-2</c:v>
                </c:pt>
                <c:pt idx="202">
                  <c:v>-1.3861608086624429E-2</c:v>
                </c:pt>
                <c:pt idx="203">
                  <c:v>-1.3818736707596126E-2</c:v>
                </c:pt>
                <c:pt idx="204">
                  <c:v>-1.3557035969850129E-2</c:v>
                </c:pt>
                <c:pt idx="205">
                  <c:v>-1.3533314330636982E-2</c:v>
                </c:pt>
                <c:pt idx="206">
                  <c:v>-1.3488979937726169E-2</c:v>
                </c:pt>
                <c:pt idx="207">
                  <c:v>-1.3302268019394497E-2</c:v>
                </c:pt>
                <c:pt idx="208">
                  <c:v>-1.3294021363953575E-2</c:v>
                </c:pt>
                <c:pt idx="209">
                  <c:v>-1.3279119434487169E-2</c:v>
                </c:pt>
                <c:pt idx="210">
                  <c:v>-1.3249438615266264E-2</c:v>
                </c:pt>
                <c:pt idx="211">
                  <c:v>-1.3230622986630514E-2</c:v>
                </c:pt>
                <c:pt idx="212">
                  <c:v>-1.2992330979888307E-2</c:v>
                </c:pt>
                <c:pt idx="213">
                  <c:v>-1.2930043779380935E-2</c:v>
                </c:pt>
                <c:pt idx="214">
                  <c:v>-1.2726226678486205E-2</c:v>
                </c:pt>
                <c:pt idx="215">
                  <c:v>-1.2695100362776761E-2</c:v>
                </c:pt>
                <c:pt idx="216">
                  <c:v>-1.2620130516163114E-2</c:v>
                </c:pt>
                <c:pt idx="217">
                  <c:v>-1.2406049545960435E-2</c:v>
                </c:pt>
                <c:pt idx="218">
                  <c:v>-1.2337956977915761E-2</c:v>
                </c:pt>
                <c:pt idx="219">
                  <c:v>-1.2216556821876891E-2</c:v>
                </c:pt>
                <c:pt idx="220">
                  <c:v>-1.2200232660947273E-2</c:v>
                </c:pt>
                <c:pt idx="221">
                  <c:v>-1.2115742895211296E-2</c:v>
                </c:pt>
                <c:pt idx="222">
                  <c:v>-1.2108018037164629E-2</c:v>
                </c:pt>
                <c:pt idx="223">
                  <c:v>-1.2101714411372528E-2</c:v>
                </c:pt>
                <c:pt idx="224">
                  <c:v>-1.2064427768249371E-2</c:v>
                </c:pt>
                <c:pt idx="225">
                  <c:v>-1.2056447798270408E-2</c:v>
                </c:pt>
                <c:pt idx="226">
                  <c:v>-1.2026288737222652E-2</c:v>
                </c:pt>
                <c:pt idx="227">
                  <c:v>-1.2022471987461179E-2</c:v>
                </c:pt>
                <c:pt idx="228">
                  <c:v>-1.1654407538231614E-2</c:v>
                </c:pt>
                <c:pt idx="229">
                  <c:v>-1.1632634420741578E-2</c:v>
                </c:pt>
                <c:pt idx="230">
                  <c:v>-1.162509932947898E-2</c:v>
                </c:pt>
                <c:pt idx="231">
                  <c:v>-1.1609864720735889E-2</c:v>
                </c:pt>
                <c:pt idx="232">
                  <c:v>-1.1565178686953602E-2</c:v>
                </c:pt>
                <c:pt idx="233">
                  <c:v>-1.1418956629502045E-2</c:v>
                </c:pt>
                <c:pt idx="234">
                  <c:v>-1.1344916164078253E-2</c:v>
                </c:pt>
                <c:pt idx="235">
                  <c:v>-1.1236073266925842E-2</c:v>
                </c:pt>
                <c:pt idx="236">
                  <c:v>-1.1067151791625131E-2</c:v>
                </c:pt>
                <c:pt idx="237">
                  <c:v>-1.0875339961680797E-2</c:v>
                </c:pt>
                <c:pt idx="238">
                  <c:v>-1.0787591128997352E-2</c:v>
                </c:pt>
                <c:pt idx="239">
                  <c:v>-1.0725704318986756E-2</c:v>
                </c:pt>
                <c:pt idx="240">
                  <c:v>-1.0635865004293267E-2</c:v>
                </c:pt>
                <c:pt idx="241">
                  <c:v>-1.0620343978895747E-2</c:v>
                </c:pt>
                <c:pt idx="242">
                  <c:v>-1.0606921305979065E-2</c:v>
                </c:pt>
                <c:pt idx="243">
                  <c:v>-1.0497013888627444E-2</c:v>
                </c:pt>
                <c:pt idx="244">
                  <c:v>-1.043318938500272E-2</c:v>
                </c:pt>
                <c:pt idx="245">
                  <c:v>-1.0367127774904774E-2</c:v>
                </c:pt>
                <c:pt idx="246">
                  <c:v>-1.032463451336992E-2</c:v>
                </c:pt>
                <c:pt idx="247">
                  <c:v>-1.0276215074465181E-2</c:v>
                </c:pt>
                <c:pt idx="248">
                  <c:v>-1.0266170198847803E-2</c:v>
                </c:pt>
                <c:pt idx="249">
                  <c:v>-1.0220115140836291E-2</c:v>
                </c:pt>
                <c:pt idx="250">
                  <c:v>-1.0153529703239626E-2</c:v>
                </c:pt>
                <c:pt idx="251">
                  <c:v>-9.7026952396848942E-3</c:v>
                </c:pt>
                <c:pt idx="252">
                  <c:v>-9.689998300969057E-3</c:v>
                </c:pt>
                <c:pt idx="253">
                  <c:v>-9.6074561066017139E-3</c:v>
                </c:pt>
                <c:pt idx="254">
                  <c:v>-9.5756023697826115E-3</c:v>
                </c:pt>
                <c:pt idx="255">
                  <c:v>-9.5656048697009572E-3</c:v>
                </c:pt>
                <c:pt idx="256">
                  <c:v>-9.5063948409598205E-3</c:v>
                </c:pt>
                <c:pt idx="257">
                  <c:v>-9.4675612430156469E-3</c:v>
                </c:pt>
                <c:pt idx="258">
                  <c:v>-9.2005030168624668E-3</c:v>
                </c:pt>
                <c:pt idx="259">
                  <c:v>-9.1109116819108535E-3</c:v>
                </c:pt>
                <c:pt idx="260">
                  <c:v>-8.9984957738259135E-3</c:v>
                </c:pt>
                <c:pt idx="261">
                  <c:v>-8.9787359652758712E-3</c:v>
                </c:pt>
                <c:pt idx="262">
                  <c:v>-8.9717063908111867E-3</c:v>
                </c:pt>
                <c:pt idx="263">
                  <c:v>-8.9218671096594065E-3</c:v>
                </c:pt>
                <c:pt idx="264">
                  <c:v>-8.8678187738747746E-3</c:v>
                </c:pt>
                <c:pt idx="265">
                  <c:v>-8.8284859929118869E-3</c:v>
                </c:pt>
                <c:pt idx="266">
                  <c:v>-8.6165616280132664E-3</c:v>
                </c:pt>
                <c:pt idx="267">
                  <c:v>-8.5690327251014033E-3</c:v>
                </c:pt>
                <c:pt idx="268">
                  <c:v>-8.5122310592763845E-3</c:v>
                </c:pt>
                <c:pt idx="269">
                  <c:v>-8.3109029798625004E-3</c:v>
                </c:pt>
                <c:pt idx="270">
                  <c:v>-8.2804778955533082E-3</c:v>
                </c:pt>
                <c:pt idx="271">
                  <c:v>-8.2661364202454273E-3</c:v>
                </c:pt>
                <c:pt idx="272">
                  <c:v>-8.1688677537958727E-3</c:v>
                </c:pt>
                <c:pt idx="273">
                  <c:v>-8.0783928512724486E-3</c:v>
                </c:pt>
                <c:pt idx="274">
                  <c:v>-7.9330517407958778E-3</c:v>
                </c:pt>
                <c:pt idx="275">
                  <c:v>-7.9153263831439145E-3</c:v>
                </c:pt>
                <c:pt idx="276">
                  <c:v>-7.8531656915610173E-3</c:v>
                </c:pt>
                <c:pt idx="277">
                  <c:v>-7.8182537404670738E-3</c:v>
                </c:pt>
                <c:pt idx="278">
                  <c:v>-7.5499298334811091E-3</c:v>
                </c:pt>
                <c:pt idx="279">
                  <c:v>-7.5034558817458959E-3</c:v>
                </c:pt>
                <c:pt idx="280">
                  <c:v>-7.4498593291787646E-3</c:v>
                </c:pt>
                <c:pt idx="281">
                  <c:v>-7.3444756703385612E-3</c:v>
                </c:pt>
                <c:pt idx="282">
                  <c:v>-7.1590633763738793E-3</c:v>
                </c:pt>
                <c:pt idx="283">
                  <c:v>-7.1167336625411522E-3</c:v>
                </c:pt>
                <c:pt idx="284">
                  <c:v>-7.0168265784586381E-3</c:v>
                </c:pt>
                <c:pt idx="285">
                  <c:v>-6.9427017970846707E-3</c:v>
                </c:pt>
                <c:pt idx="286">
                  <c:v>-6.8555202647274599E-3</c:v>
                </c:pt>
                <c:pt idx="287">
                  <c:v>-6.7769842790237084E-3</c:v>
                </c:pt>
                <c:pt idx="288">
                  <c:v>-6.7595674080233852E-3</c:v>
                </c:pt>
                <c:pt idx="289">
                  <c:v>-6.700192569819562E-3</c:v>
                </c:pt>
                <c:pt idx="290">
                  <c:v>-6.6632125467599897E-3</c:v>
                </c:pt>
                <c:pt idx="291">
                  <c:v>-6.6579127119995203E-3</c:v>
                </c:pt>
                <c:pt idx="292">
                  <c:v>-6.6524360326370635E-3</c:v>
                </c:pt>
                <c:pt idx="293">
                  <c:v>-6.6467883982617645E-3</c:v>
                </c:pt>
                <c:pt idx="294">
                  <c:v>-6.4732246443750009E-3</c:v>
                </c:pt>
                <c:pt idx="295">
                  <c:v>-6.4393190563417305E-3</c:v>
                </c:pt>
                <c:pt idx="296">
                  <c:v>-6.3972303077351371E-3</c:v>
                </c:pt>
                <c:pt idx="297">
                  <c:v>-6.3265007482759357E-3</c:v>
                </c:pt>
                <c:pt idx="298">
                  <c:v>-6.2939859756252856E-3</c:v>
                </c:pt>
                <c:pt idx="299">
                  <c:v>-6.2592857956961399E-3</c:v>
                </c:pt>
                <c:pt idx="300">
                  <c:v>-6.2435166396850473E-3</c:v>
                </c:pt>
                <c:pt idx="301">
                  <c:v>-6.0186946803605966E-3</c:v>
                </c:pt>
                <c:pt idx="302">
                  <c:v>-5.895450699954982E-3</c:v>
                </c:pt>
                <c:pt idx="303">
                  <c:v>-5.7443910952660751E-3</c:v>
                </c:pt>
                <c:pt idx="304">
                  <c:v>-5.739330057341307E-3</c:v>
                </c:pt>
                <c:pt idx="305">
                  <c:v>-5.4269885790699758E-3</c:v>
                </c:pt>
                <c:pt idx="306">
                  <c:v>-5.3191614775999329E-3</c:v>
                </c:pt>
                <c:pt idx="307">
                  <c:v>-5.1861572064889885E-3</c:v>
                </c:pt>
                <c:pt idx="308">
                  <c:v>-5.0890695074712932E-3</c:v>
                </c:pt>
                <c:pt idx="309">
                  <c:v>-4.9900138242219066E-3</c:v>
                </c:pt>
                <c:pt idx="310">
                  <c:v>-4.7961722634930551E-3</c:v>
                </c:pt>
                <c:pt idx="311">
                  <c:v>-4.7341676183645697E-3</c:v>
                </c:pt>
                <c:pt idx="312">
                  <c:v>-4.6868772664983111E-3</c:v>
                </c:pt>
                <c:pt idx="313">
                  <c:v>-4.648854462498098E-3</c:v>
                </c:pt>
                <c:pt idx="314">
                  <c:v>-4.624483706113602E-3</c:v>
                </c:pt>
                <c:pt idx="315">
                  <c:v>-4.5898732305741695E-3</c:v>
                </c:pt>
                <c:pt idx="316">
                  <c:v>-4.4625052600636506E-3</c:v>
                </c:pt>
                <c:pt idx="317">
                  <c:v>-4.4189201380353347E-3</c:v>
                </c:pt>
                <c:pt idx="318">
                  <c:v>-4.4125830008760218E-3</c:v>
                </c:pt>
                <c:pt idx="319">
                  <c:v>-4.2666731393756849E-3</c:v>
                </c:pt>
                <c:pt idx="320">
                  <c:v>-4.1511060023785747E-3</c:v>
                </c:pt>
                <c:pt idx="321">
                  <c:v>-4.0682819001650449E-3</c:v>
                </c:pt>
                <c:pt idx="322">
                  <c:v>-4.0573885541602987E-3</c:v>
                </c:pt>
                <c:pt idx="323">
                  <c:v>-4.0004951912065443E-3</c:v>
                </c:pt>
                <c:pt idx="324">
                  <c:v>-3.957266739201961E-3</c:v>
                </c:pt>
                <c:pt idx="325">
                  <c:v>-3.8408826367915309E-3</c:v>
                </c:pt>
                <c:pt idx="326">
                  <c:v>-3.777976013520631E-3</c:v>
                </c:pt>
                <c:pt idx="327">
                  <c:v>-3.6340356367680015E-3</c:v>
                </c:pt>
                <c:pt idx="328">
                  <c:v>-3.632652422495373E-3</c:v>
                </c:pt>
                <c:pt idx="329">
                  <c:v>-3.5484209424235589E-3</c:v>
                </c:pt>
                <c:pt idx="330">
                  <c:v>-3.5477022267576602E-3</c:v>
                </c:pt>
                <c:pt idx="331">
                  <c:v>-3.5388630916506222E-3</c:v>
                </c:pt>
                <c:pt idx="332">
                  <c:v>-3.4326761745435115E-3</c:v>
                </c:pt>
                <c:pt idx="333">
                  <c:v>-3.4305350967891368E-3</c:v>
                </c:pt>
                <c:pt idx="334">
                  <c:v>-3.3373642806638908E-3</c:v>
                </c:pt>
                <c:pt idx="335">
                  <c:v>-3.2336325670649104E-3</c:v>
                </c:pt>
                <c:pt idx="336">
                  <c:v>-3.1652750822501029E-3</c:v>
                </c:pt>
                <c:pt idx="337">
                  <c:v>-3.1505539525136738E-3</c:v>
                </c:pt>
                <c:pt idx="338">
                  <c:v>-3.0410565757789344E-3</c:v>
                </c:pt>
                <c:pt idx="339">
                  <c:v>-3.0136550410938268E-3</c:v>
                </c:pt>
                <c:pt idx="340">
                  <c:v>-2.9203129852913476E-3</c:v>
                </c:pt>
                <c:pt idx="341">
                  <c:v>-2.8834443844082767E-3</c:v>
                </c:pt>
                <c:pt idx="342">
                  <c:v>-2.7993842324195053E-3</c:v>
                </c:pt>
                <c:pt idx="343">
                  <c:v>-2.7189322289773426E-3</c:v>
                </c:pt>
                <c:pt idx="344">
                  <c:v>-2.504697615009282E-3</c:v>
                </c:pt>
                <c:pt idx="345">
                  <c:v>-2.4409198849620981E-3</c:v>
                </c:pt>
                <c:pt idx="346">
                  <c:v>-2.3664787248658041E-3</c:v>
                </c:pt>
                <c:pt idx="347">
                  <c:v>-2.1762794225955173E-3</c:v>
                </c:pt>
                <c:pt idx="348">
                  <c:v>-2.1399282968482284E-3</c:v>
                </c:pt>
                <c:pt idx="349">
                  <c:v>-2.0947477849874029E-3</c:v>
                </c:pt>
                <c:pt idx="350">
                  <c:v>-1.9037376936983359E-3</c:v>
                </c:pt>
                <c:pt idx="351">
                  <c:v>-1.8633545764114596E-3</c:v>
                </c:pt>
                <c:pt idx="352">
                  <c:v>-1.7564323034412455E-3</c:v>
                </c:pt>
                <c:pt idx="353">
                  <c:v>-1.7462437230058017E-3</c:v>
                </c:pt>
                <c:pt idx="354">
                  <c:v>-1.7154297545076385E-3</c:v>
                </c:pt>
                <c:pt idx="355">
                  <c:v>-1.6592924161022171E-3</c:v>
                </c:pt>
                <c:pt idx="356">
                  <c:v>-1.5953207318596587E-3</c:v>
                </c:pt>
                <c:pt idx="357">
                  <c:v>-1.411183864460448E-3</c:v>
                </c:pt>
                <c:pt idx="358">
                  <c:v>-1.2734220385547796E-3</c:v>
                </c:pt>
                <c:pt idx="359">
                  <c:v>-1.0911737261148613E-3</c:v>
                </c:pt>
                <c:pt idx="360">
                  <c:v>-1.0620060773922908E-3</c:v>
                </c:pt>
                <c:pt idx="361">
                  <c:v>-9.6696220266042254E-4</c:v>
                </c:pt>
                <c:pt idx="362">
                  <c:v>-9.1954029467854594E-4</c:v>
                </c:pt>
                <c:pt idx="363">
                  <c:v>-8.7757794135900761E-4</c:v>
                </c:pt>
                <c:pt idx="364">
                  <c:v>-7.7889206547063303E-4</c:v>
                </c:pt>
                <c:pt idx="365">
                  <c:v>-7.2192488928955203E-4</c:v>
                </c:pt>
                <c:pt idx="366">
                  <c:v>-6.0791955228208492E-4</c:v>
                </c:pt>
                <c:pt idx="367">
                  <c:v>-5.8027882643494721E-4</c:v>
                </c:pt>
                <c:pt idx="368">
                  <c:v>-5.3893830461027026E-4</c:v>
                </c:pt>
                <c:pt idx="369">
                  <c:v>-5.3731665362371269E-4</c:v>
                </c:pt>
                <c:pt idx="370">
                  <c:v>-4.969767351522713E-4</c:v>
                </c:pt>
                <c:pt idx="371">
                  <c:v>-4.5502116633468068E-4</c:v>
                </c:pt>
                <c:pt idx="372">
                  <c:v>-4.5392647170706821E-4</c:v>
                </c:pt>
                <c:pt idx="373">
                  <c:v>-4.2964554903670801E-4</c:v>
                </c:pt>
                <c:pt idx="374">
                  <c:v>-3.6914514922341941E-4</c:v>
                </c:pt>
                <c:pt idx="375">
                  <c:v>-3.5229875298326116E-4</c:v>
                </c:pt>
                <c:pt idx="376">
                  <c:v>-3.3338890123761844E-4</c:v>
                </c:pt>
                <c:pt idx="377">
                  <c:v>-3.2252862721135613E-4</c:v>
                </c:pt>
                <c:pt idx="378">
                  <c:v>-3.0280091071641438E-4</c:v>
                </c:pt>
                <c:pt idx="379">
                  <c:v>-2.6133542550407242E-4</c:v>
                </c:pt>
                <c:pt idx="380">
                  <c:v>-2.214594184668663E-4</c:v>
                </c:pt>
                <c:pt idx="381">
                  <c:v>-2.1903406067202459E-4</c:v>
                </c:pt>
                <c:pt idx="382">
                  <c:v>0</c:v>
                </c:pt>
                <c:pt idx="383">
                  <c:v>2.945551481097339E-5</c:v>
                </c:pt>
                <c:pt idx="384">
                  <c:v>2.0646835945733007E-4</c:v>
                </c:pt>
                <c:pt idx="385">
                  <c:v>3.2509753212194091E-4</c:v>
                </c:pt>
                <c:pt idx="386">
                  <c:v>4.2292240004446164E-4</c:v>
                </c:pt>
                <c:pt idx="387">
                  <c:v>4.7242235436336142E-4</c:v>
                </c:pt>
                <c:pt idx="388">
                  <c:v>4.822763536929912E-4</c:v>
                </c:pt>
                <c:pt idx="389">
                  <c:v>7.7575224148553263E-4</c:v>
                </c:pt>
                <c:pt idx="390">
                  <c:v>8.7757794135894223E-4</c:v>
                </c:pt>
                <c:pt idx="391">
                  <c:v>9.2265114956838949E-4</c:v>
                </c:pt>
                <c:pt idx="392">
                  <c:v>9.8083807094789029E-4</c:v>
                </c:pt>
                <c:pt idx="393">
                  <c:v>1.0581502598601433E-3</c:v>
                </c:pt>
                <c:pt idx="394">
                  <c:v>1.1104942840271153E-3</c:v>
                </c:pt>
                <c:pt idx="395">
                  <c:v>1.182096747182521E-3</c:v>
                </c:pt>
                <c:pt idx="396">
                  <c:v>1.2507819016526766E-3</c:v>
                </c:pt>
                <c:pt idx="397">
                  <c:v>1.3142333341227724E-3</c:v>
                </c:pt>
                <c:pt idx="398">
                  <c:v>1.5770003874779742E-3</c:v>
                </c:pt>
                <c:pt idx="399">
                  <c:v>1.7426940802123308E-3</c:v>
                </c:pt>
                <c:pt idx="400">
                  <c:v>1.7899280671801918E-3</c:v>
                </c:pt>
                <c:pt idx="401">
                  <c:v>1.8191959478579323E-3</c:v>
                </c:pt>
                <c:pt idx="402">
                  <c:v>1.985170267173837E-3</c:v>
                </c:pt>
                <c:pt idx="403">
                  <c:v>1.9980026626730579E-3</c:v>
                </c:pt>
                <c:pt idx="404">
                  <c:v>2.0387366898483089E-3</c:v>
                </c:pt>
                <c:pt idx="405">
                  <c:v>2.0390692599885673E-3</c:v>
                </c:pt>
                <c:pt idx="406">
                  <c:v>2.0402965506775422E-3</c:v>
                </c:pt>
                <c:pt idx="407">
                  <c:v>2.2887046119333438E-3</c:v>
                </c:pt>
                <c:pt idx="408">
                  <c:v>2.3653381633349166E-3</c:v>
                </c:pt>
                <c:pt idx="409">
                  <c:v>2.385416022930078E-3</c:v>
                </c:pt>
                <c:pt idx="410">
                  <c:v>2.4387552271142423E-3</c:v>
                </c:pt>
                <c:pt idx="411">
                  <c:v>2.4742280663512788E-3</c:v>
                </c:pt>
                <c:pt idx="412">
                  <c:v>2.5425897247143554E-3</c:v>
                </c:pt>
                <c:pt idx="413">
                  <c:v>2.5502085864548053E-3</c:v>
                </c:pt>
                <c:pt idx="414">
                  <c:v>2.6112297653369219E-3</c:v>
                </c:pt>
                <c:pt idx="415">
                  <c:v>2.6283452326234416E-3</c:v>
                </c:pt>
                <c:pt idx="416">
                  <c:v>2.6391383788177264E-3</c:v>
                </c:pt>
                <c:pt idx="417">
                  <c:v>2.6545484759059029E-3</c:v>
                </c:pt>
                <c:pt idx="418">
                  <c:v>2.7588733411039595E-3</c:v>
                </c:pt>
                <c:pt idx="419">
                  <c:v>2.7908991924024892E-3</c:v>
                </c:pt>
                <c:pt idx="420">
                  <c:v>2.8660560797253323E-3</c:v>
                </c:pt>
                <c:pt idx="421">
                  <c:v>2.9434702231879561E-3</c:v>
                </c:pt>
                <c:pt idx="422">
                  <c:v>2.9555551809132617E-3</c:v>
                </c:pt>
                <c:pt idx="423">
                  <c:v>3.0090750809223343E-3</c:v>
                </c:pt>
                <c:pt idx="424">
                  <c:v>3.1152673169494998E-3</c:v>
                </c:pt>
                <c:pt idx="425">
                  <c:v>3.2786914616982953E-3</c:v>
                </c:pt>
                <c:pt idx="426">
                  <c:v>3.2960594878574077E-3</c:v>
                </c:pt>
                <c:pt idx="427">
                  <c:v>3.3066289825619982E-3</c:v>
                </c:pt>
                <c:pt idx="428">
                  <c:v>3.5894964303394175E-3</c:v>
                </c:pt>
                <c:pt idx="429">
                  <c:v>3.6809510090080235E-3</c:v>
                </c:pt>
                <c:pt idx="430">
                  <c:v>3.6933097066514406E-3</c:v>
                </c:pt>
                <c:pt idx="431">
                  <c:v>3.7084853853031731E-3</c:v>
                </c:pt>
                <c:pt idx="432">
                  <c:v>3.8340029349452805E-3</c:v>
                </c:pt>
                <c:pt idx="433">
                  <c:v>3.8938270386160781E-3</c:v>
                </c:pt>
                <c:pt idx="434">
                  <c:v>4.0504105780224059E-3</c:v>
                </c:pt>
                <c:pt idx="435">
                  <c:v>4.077477616656079E-3</c:v>
                </c:pt>
                <c:pt idx="436">
                  <c:v>4.173448572063314E-3</c:v>
                </c:pt>
                <c:pt idx="437">
                  <c:v>4.2311609722681222E-3</c:v>
                </c:pt>
                <c:pt idx="438">
                  <c:v>4.2419769166967452E-3</c:v>
                </c:pt>
                <c:pt idx="439">
                  <c:v>4.2745256251116616E-3</c:v>
                </c:pt>
                <c:pt idx="440">
                  <c:v>4.2949242828808709E-3</c:v>
                </c:pt>
                <c:pt idx="441">
                  <c:v>4.5124167818619927E-3</c:v>
                </c:pt>
                <c:pt idx="442">
                  <c:v>4.6663640437648443E-3</c:v>
                </c:pt>
                <c:pt idx="443">
                  <c:v>4.6741658133823269E-3</c:v>
                </c:pt>
                <c:pt idx="444">
                  <c:v>4.6776485272830353E-3</c:v>
                </c:pt>
                <c:pt idx="445">
                  <c:v>4.7305376271804854E-3</c:v>
                </c:pt>
                <c:pt idx="446">
                  <c:v>4.7345370821119228E-3</c:v>
                </c:pt>
                <c:pt idx="447">
                  <c:v>4.8785474511074609E-3</c:v>
                </c:pt>
                <c:pt idx="448">
                  <c:v>5.0153986358274583E-3</c:v>
                </c:pt>
                <c:pt idx="449">
                  <c:v>5.0273417140252966E-3</c:v>
                </c:pt>
                <c:pt idx="450">
                  <c:v>5.0538743026788176E-3</c:v>
                </c:pt>
                <c:pt idx="451">
                  <c:v>5.0835560953541668E-3</c:v>
                </c:pt>
                <c:pt idx="452">
                  <c:v>5.1600268194146046E-3</c:v>
                </c:pt>
                <c:pt idx="453">
                  <c:v>5.2152120782661378E-3</c:v>
                </c:pt>
                <c:pt idx="454">
                  <c:v>5.2789783101298378E-3</c:v>
                </c:pt>
                <c:pt idx="455">
                  <c:v>5.3344840040124965E-3</c:v>
                </c:pt>
                <c:pt idx="456">
                  <c:v>5.5014950438574172E-3</c:v>
                </c:pt>
                <c:pt idx="457">
                  <c:v>5.5998423309939153E-3</c:v>
                </c:pt>
                <c:pt idx="458">
                  <c:v>5.6562810175357766E-3</c:v>
                </c:pt>
                <c:pt idx="459">
                  <c:v>5.7328155053761234E-3</c:v>
                </c:pt>
                <c:pt idx="460">
                  <c:v>5.7738330353117734E-3</c:v>
                </c:pt>
                <c:pt idx="461">
                  <c:v>6.060503787510863E-3</c:v>
                </c:pt>
                <c:pt idx="462">
                  <c:v>6.0687981272530269E-3</c:v>
                </c:pt>
                <c:pt idx="463">
                  <c:v>6.1133508052923476E-3</c:v>
                </c:pt>
                <c:pt idx="464">
                  <c:v>6.2233205443798243E-3</c:v>
                </c:pt>
                <c:pt idx="465">
                  <c:v>6.2514469607432314E-3</c:v>
                </c:pt>
                <c:pt idx="466">
                  <c:v>6.2766401982593612E-3</c:v>
                </c:pt>
                <c:pt idx="467">
                  <c:v>6.2848661004391761E-3</c:v>
                </c:pt>
                <c:pt idx="468">
                  <c:v>6.2887076738256855E-3</c:v>
                </c:pt>
                <c:pt idx="469">
                  <c:v>6.3590486692802657E-3</c:v>
                </c:pt>
                <c:pt idx="470">
                  <c:v>6.4260850290822086E-3</c:v>
                </c:pt>
                <c:pt idx="471">
                  <c:v>6.5558652037279123E-3</c:v>
                </c:pt>
                <c:pt idx="472">
                  <c:v>6.6467509578296401E-3</c:v>
                </c:pt>
                <c:pt idx="473">
                  <c:v>6.7006981569364696E-3</c:v>
                </c:pt>
                <c:pt idx="474">
                  <c:v>6.734965932935765E-3</c:v>
                </c:pt>
                <c:pt idx="475">
                  <c:v>6.9589703243035225E-3</c:v>
                </c:pt>
                <c:pt idx="476">
                  <c:v>7.1174677688639549E-3</c:v>
                </c:pt>
                <c:pt idx="477">
                  <c:v>7.2218280830677623E-3</c:v>
                </c:pt>
                <c:pt idx="478">
                  <c:v>7.2322326023446307E-3</c:v>
                </c:pt>
                <c:pt idx="479">
                  <c:v>7.2919609003174032E-3</c:v>
                </c:pt>
                <c:pt idx="480">
                  <c:v>7.3900841015534253E-3</c:v>
                </c:pt>
                <c:pt idx="481">
                  <c:v>7.4552577327251799E-3</c:v>
                </c:pt>
                <c:pt idx="482">
                  <c:v>7.4636599567344886E-3</c:v>
                </c:pt>
                <c:pt idx="483">
                  <c:v>7.6282770470040466E-3</c:v>
                </c:pt>
                <c:pt idx="484">
                  <c:v>7.6592547343859113E-3</c:v>
                </c:pt>
                <c:pt idx="485">
                  <c:v>7.7689970223734483E-3</c:v>
                </c:pt>
                <c:pt idx="486">
                  <c:v>7.8778388009012081E-3</c:v>
                </c:pt>
                <c:pt idx="487">
                  <c:v>8.0149438485370861E-3</c:v>
                </c:pt>
                <c:pt idx="488">
                  <c:v>8.0455420814178023E-3</c:v>
                </c:pt>
                <c:pt idx="489">
                  <c:v>8.0630625412736537E-3</c:v>
                </c:pt>
                <c:pt idx="490">
                  <c:v>8.1840214543827967E-3</c:v>
                </c:pt>
                <c:pt idx="491">
                  <c:v>8.2370903898281826E-3</c:v>
                </c:pt>
                <c:pt idx="492">
                  <c:v>8.3887244813812024E-3</c:v>
                </c:pt>
                <c:pt idx="493">
                  <c:v>9.0284173770841785E-3</c:v>
                </c:pt>
                <c:pt idx="494">
                  <c:v>9.2738304852208117E-3</c:v>
                </c:pt>
                <c:pt idx="495">
                  <c:v>9.3153533409710502E-3</c:v>
                </c:pt>
                <c:pt idx="496">
                  <c:v>9.3465646074882176E-3</c:v>
                </c:pt>
                <c:pt idx="497">
                  <c:v>9.401857439002707E-3</c:v>
                </c:pt>
                <c:pt idx="498">
                  <c:v>9.6479281897201112E-3</c:v>
                </c:pt>
                <c:pt idx="499">
                  <c:v>9.6799787863656277E-3</c:v>
                </c:pt>
                <c:pt idx="500">
                  <c:v>1.0180260822014954E-2</c:v>
                </c:pt>
                <c:pt idx="501">
                  <c:v>1.0196738020515085E-2</c:v>
                </c:pt>
                <c:pt idx="502">
                  <c:v>1.0321340497897508E-2</c:v>
                </c:pt>
                <c:pt idx="503">
                  <c:v>1.042741992078104E-2</c:v>
                </c:pt>
                <c:pt idx="504">
                  <c:v>1.0566015212132237E-2</c:v>
                </c:pt>
                <c:pt idx="505">
                  <c:v>1.0577242783425025E-2</c:v>
                </c:pt>
                <c:pt idx="506">
                  <c:v>1.0665179727016822E-2</c:v>
                </c:pt>
                <c:pt idx="507">
                  <c:v>1.0701475953016602E-2</c:v>
                </c:pt>
                <c:pt idx="508">
                  <c:v>1.0752791776261697E-2</c:v>
                </c:pt>
                <c:pt idx="509">
                  <c:v>1.0937787066147855E-2</c:v>
                </c:pt>
                <c:pt idx="510">
                  <c:v>1.0980502483444048E-2</c:v>
                </c:pt>
                <c:pt idx="511">
                  <c:v>1.1013327177982974E-2</c:v>
                </c:pt>
                <c:pt idx="512">
                  <c:v>1.1360563103628906E-2</c:v>
                </c:pt>
                <c:pt idx="513">
                  <c:v>1.1416069481284511E-2</c:v>
                </c:pt>
                <c:pt idx="514">
                  <c:v>1.1416833919905596E-2</c:v>
                </c:pt>
                <c:pt idx="515">
                  <c:v>1.1488821415391558E-2</c:v>
                </c:pt>
                <c:pt idx="516">
                  <c:v>1.1592828162115732E-2</c:v>
                </c:pt>
                <c:pt idx="517">
                  <c:v>1.1628037995119214E-2</c:v>
                </c:pt>
                <c:pt idx="518">
                  <c:v>1.1688152840628982E-2</c:v>
                </c:pt>
                <c:pt idx="519">
                  <c:v>1.171609344020071E-2</c:v>
                </c:pt>
                <c:pt idx="520">
                  <c:v>1.1763303857337346E-2</c:v>
                </c:pt>
                <c:pt idx="521">
                  <c:v>1.1843727867439587E-2</c:v>
                </c:pt>
                <c:pt idx="522">
                  <c:v>1.191035609491603E-2</c:v>
                </c:pt>
                <c:pt idx="523">
                  <c:v>1.1956914124083071E-2</c:v>
                </c:pt>
                <c:pt idx="524">
                  <c:v>1.2099791748413502E-2</c:v>
                </c:pt>
                <c:pt idx="525">
                  <c:v>1.2133617011426161E-2</c:v>
                </c:pt>
                <c:pt idx="526">
                  <c:v>1.2256089108599943E-2</c:v>
                </c:pt>
                <c:pt idx="527">
                  <c:v>1.237635938906894E-2</c:v>
                </c:pt>
                <c:pt idx="528">
                  <c:v>1.240760364202604E-2</c:v>
                </c:pt>
                <c:pt idx="529">
                  <c:v>1.2427674757301558E-2</c:v>
                </c:pt>
                <c:pt idx="530">
                  <c:v>1.2631987578889522E-2</c:v>
                </c:pt>
                <c:pt idx="531">
                  <c:v>1.295502972944303E-2</c:v>
                </c:pt>
                <c:pt idx="532">
                  <c:v>1.3005963679133984E-2</c:v>
                </c:pt>
                <c:pt idx="533">
                  <c:v>1.3007966762804161E-2</c:v>
                </c:pt>
                <c:pt idx="534">
                  <c:v>1.319389901139954E-2</c:v>
                </c:pt>
                <c:pt idx="535">
                  <c:v>1.3203014464430214E-2</c:v>
                </c:pt>
                <c:pt idx="536">
                  <c:v>1.3263581556292826E-2</c:v>
                </c:pt>
                <c:pt idx="537">
                  <c:v>1.3476177701371224E-2</c:v>
                </c:pt>
                <c:pt idx="538">
                  <c:v>1.3540258546799374E-2</c:v>
                </c:pt>
                <c:pt idx="539">
                  <c:v>1.3723898261636613E-2</c:v>
                </c:pt>
                <c:pt idx="540">
                  <c:v>1.3975099230616293E-2</c:v>
                </c:pt>
                <c:pt idx="541">
                  <c:v>1.4261056144469507E-2</c:v>
                </c:pt>
                <c:pt idx="542">
                  <c:v>1.4285223141153767E-2</c:v>
                </c:pt>
                <c:pt idx="543">
                  <c:v>1.4388737452099671E-2</c:v>
                </c:pt>
                <c:pt idx="544">
                  <c:v>1.4413725270539452E-2</c:v>
                </c:pt>
                <c:pt idx="545">
                  <c:v>1.4421635810094985E-2</c:v>
                </c:pt>
                <c:pt idx="546">
                  <c:v>1.4549781014731365E-2</c:v>
                </c:pt>
                <c:pt idx="547">
                  <c:v>1.4721265896108211E-2</c:v>
                </c:pt>
                <c:pt idx="548">
                  <c:v>1.4766470116300995E-2</c:v>
                </c:pt>
                <c:pt idx="549">
                  <c:v>1.4770198452338443E-2</c:v>
                </c:pt>
                <c:pt idx="550">
                  <c:v>1.4843545039898105E-2</c:v>
                </c:pt>
                <c:pt idx="551">
                  <c:v>1.484432423166587E-2</c:v>
                </c:pt>
                <c:pt idx="552">
                  <c:v>1.4903229919183832E-2</c:v>
                </c:pt>
                <c:pt idx="553">
                  <c:v>1.5290247542454933E-2</c:v>
                </c:pt>
                <c:pt idx="554">
                  <c:v>1.5303286642320727E-2</c:v>
                </c:pt>
                <c:pt idx="555">
                  <c:v>1.5387492100212521E-2</c:v>
                </c:pt>
                <c:pt idx="556">
                  <c:v>1.5428670039444566E-2</c:v>
                </c:pt>
                <c:pt idx="557">
                  <c:v>1.5566952502725721E-2</c:v>
                </c:pt>
                <c:pt idx="558">
                  <c:v>1.5610475990422677E-2</c:v>
                </c:pt>
                <c:pt idx="559">
                  <c:v>1.5613331025186342E-2</c:v>
                </c:pt>
                <c:pt idx="560">
                  <c:v>1.5669900814033782E-2</c:v>
                </c:pt>
                <c:pt idx="561">
                  <c:v>1.5695044442833463E-2</c:v>
                </c:pt>
                <c:pt idx="562">
                  <c:v>1.584026450921755E-2</c:v>
                </c:pt>
                <c:pt idx="563">
                  <c:v>1.5907568030834693E-2</c:v>
                </c:pt>
                <c:pt idx="564">
                  <c:v>1.5933277947699373E-2</c:v>
                </c:pt>
                <c:pt idx="565">
                  <c:v>1.6040867374288149E-2</c:v>
                </c:pt>
                <c:pt idx="566">
                  <c:v>1.6090776533542191E-2</c:v>
                </c:pt>
                <c:pt idx="567">
                  <c:v>1.6260520871780326E-2</c:v>
                </c:pt>
                <c:pt idx="568">
                  <c:v>1.6636618239243194E-2</c:v>
                </c:pt>
                <c:pt idx="569">
                  <c:v>1.6891894163793181E-2</c:v>
                </c:pt>
                <c:pt idx="570">
                  <c:v>1.6897097958547897E-2</c:v>
                </c:pt>
                <c:pt idx="571">
                  <c:v>1.7092618478914363E-2</c:v>
                </c:pt>
                <c:pt idx="572">
                  <c:v>1.7294036789375637E-2</c:v>
                </c:pt>
                <c:pt idx="573">
                  <c:v>1.7598097183880321E-2</c:v>
                </c:pt>
                <c:pt idx="574">
                  <c:v>1.7619097440591251E-2</c:v>
                </c:pt>
                <c:pt idx="575">
                  <c:v>1.8154810280371744E-2</c:v>
                </c:pt>
                <c:pt idx="576">
                  <c:v>1.8309789860687362E-2</c:v>
                </c:pt>
                <c:pt idx="577">
                  <c:v>1.8459779320238078E-2</c:v>
                </c:pt>
                <c:pt idx="578">
                  <c:v>1.8517995787332483E-2</c:v>
                </c:pt>
                <c:pt idx="579">
                  <c:v>1.9015266113487531E-2</c:v>
                </c:pt>
                <c:pt idx="580">
                  <c:v>1.9385352097135371E-2</c:v>
                </c:pt>
                <c:pt idx="581">
                  <c:v>1.9396030033812003E-2</c:v>
                </c:pt>
                <c:pt idx="582">
                  <c:v>1.9447705394150392E-2</c:v>
                </c:pt>
                <c:pt idx="583">
                  <c:v>1.9835361056145896E-2</c:v>
                </c:pt>
                <c:pt idx="584">
                  <c:v>1.9897101804838561E-2</c:v>
                </c:pt>
                <c:pt idx="585">
                  <c:v>2.0932253221533404E-2</c:v>
                </c:pt>
                <c:pt idx="586">
                  <c:v>2.1150881511472191E-2</c:v>
                </c:pt>
                <c:pt idx="587">
                  <c:v>2.1490345637186801E-2</c:v>
                </c:pt>
                <c:pt idx="588">
                  <c:v>2.1506205220963682E-2</c:v>
                </c:pt>
                <c:pt idx="589">
                  <c:v>2.1628062882194297E-2</c:v>
                </c:pt>
                <c:pt idx="590">
                  <c:v>2.2289904320636114E-2</c:v>
                </c:pt>
                <c:pt idx="591">
                  <c:v>2.229338707914336E-2</c:v>
                </c:pt>
                <c:pt idx="592">
                  <c:v>2.2485489212975069E-2</c:v>
                </c:pt>
                <c:pt idx="593">
                  <c:v>2.2521759194611704E-2</c:v>
                </c:pt>
                <c:pt idx="594">
                  <c:v>2.2676459639792434E-2</c:v>
                </c:pt>
                <c:pt idx="595">
                  <c:v>2.2679258983379334E-2</c:v>
                </c:pt>
                <c:pt idx="596">
                  <c:v>2.2714457281020214E-2</c:v>
                </c:pt>
                <c:pt idx="597">
                  <c:v>2.3020423438410795E-2</c:v>
                </c:pt>
                <c:pt idx="598">
                  <c:v>2.3173230311633587E-2</c:v>
                </c:pt>
                <c:pt idx="599">
                  <c:v>2.3242636502595847E-2</c:v>
                </c:pt>
                <c:pt idx="600">
                  <c:v>2.3477881062282605E-2</c:v>
                </c:pt>
                <c:pt idx="601">
                  <c:v>2.3728849963231626E-2</c:v>
                </c:pt>
                <c:pt idx="602">
                  <c:v>2.3922097591418532E-2</c:v>
                </c:pt>
                <c:pt idx="603">
                  <c:v>2.3969190112996402E-2</c:v>
                </c:pt>
                <c:pt idx="604">
                  <c:v>2.4137946969143974E-2</c:v>
                </c:pt>
                <c:pt idx="605">
                  <c:v>2.4397103580430936E-2</c:v>
                </c:pt>
                <c:pt idx="606">
                  <c:v>2.4624628800702247E-2</c:v>
                </c:pt>
                <c:pt idx="607">
                  <c:v>2.472168278034733E-2</c:v>
                </c:pt>
                <c:pt idx="608">
                  <c:v>2.4869006511118476E-2</c:v>
                </c:pt>
                <c:pt idx="609">
                  <c:v>2.4878704234396795E-2</c:v>
                </c:pt>
                <c:pt idx="610">
                  <c:v>2.5060977423062965E-2</c:v>
                </c:pt>
                <c:pt idx="611">
                  <c:v>2.5093732966440373E-2</c:v>
                </c:pt>
                <c:pt idx="612">
                  <c:v>2.5663434089413625E-2</c:v>
                </c:pt>
                <c:pt idx="613">
                  <c:v>2.6061302442331073E-2</c:v>
                </c:pt>
                <c:pt idx="614">
                  <c:v>2.6321032719094788E-2</c:v>
                </c:pt>
                <c:pt idx="615">
                  <c:v>2.6362558209912637E-2</c:v>
                </c:pt>
                <c:pt idx="616">
                  <c:v>2.6386755173195029E-2</c:v>
                </c:pt>
                <c:pt idx="617">
                  <c:v>2.6472777597388829E-2</c:v>
                </c:pt>
                <c:pt idx="618">
                  <c:v>2.6636971461281807E-2</c:v>
                </c:pt>
                <c:pt idx="619">
                  <c:v>2.672643397848868E-2</c:v>
                </c:pt>
                <c:pt idx="620">
                  <c:v>2.70231554357044E-2</c:v>
                </c:pt>
                <c:pt idx="621">
                  <c:v>2.7183909707282589E-2</c:v>
                </c:pt>
                <c:pt idx="622">
                  <c:v>2.803312643269534E-2</c:v>
                </c:pt>
                <c:pt idx="623">
                  <c:v>2.8170876966696224E-2</c:v>
                </c:pt>
                <c:pt idx="624">
                  <c:v>2.8641575963384153E-2</c:v>
                </c:pt>
                <c:pt idx="625">
                  <c:v>2.8678537051855069E-2</c:v>
                </c:pt>
                <c:pt idx="626">
                  <c:v>2.8743903770800161E-2</c:v>
                </c:pt>
                <c:pt idx="627">
                  <c:v>2.9066399517657063E-2</c:v>
                </c:pt>
                <c:pt idx="628">
                  <c:v>2.9240150726255132E-2</c:v>
                </c:pt>
                <c:pt idx="629">
                  <c:v>2.9453785796827319E-2</c:v>
                </c:pt>
                <c:pt idx="630">
                  <c:v>2.9490428510705158E-2</c:v>
                </c:pt>
                <c:pt idx="631">
                  <c:v>3.0324987951354122E-2</c:v>
                </c:pt>
                <c:pt idx="632">
                  <c:v>3.0345769315478843E-2</c:v>
                </c:pt>
                <c:pt idx="633">
                  <c:v>3.0598967635016853E-2</c:v>
                </c:pt>
                <c:pt idx="634">
                  <c:v>3.0807547912544992E-2</c:v>
                </c:pt>
                <c:pt idx="635">
                  <c:v>3.0851036817115592E-2</c:v>
                </c:pt>
                <c:pt idx="636">
                  <c:v>3.1011074493283379E-2</c:v>
                </c:pt>
                <c:pt idx="637">
                  <c:v>3.1233889658846953E-2</c:v>
                </c:pt>
                <c:pt idx="638">
                  <c:v>3.1240861540493898E-2</c:v>
                </c:pt>
                <c:pt idx="639">
                  <c:v>3.1286133803229151E-2</c:v>
                </c:pt>
                <c:pt idx="640">
                  <c:v>3.1425237832874008E-2</c:v>
                </c:pt>
                <c:pt idx="641">
                  <c:v>3.1632150994522594E-2</c:v>
                </c:pt>
                <c:pt idx="642">
                  <c:v>3.1697646836446519E-2</c:v>
                </c:pt>
                <c:pt idx="643">
                  <c:v>3.2368508217228018E-2</c:v>
                </c:pt>
                <c:pt idx="644">
                  <c:v>3.269538283814212E-2</c:v>
                </c:pt>
                <c:pt idx="645">
                  <c:v>3.274174705557209E-2</c:v>
                </c:pt>
                <c:pt idx="646">
                  <c:v>3.2784578448238309E-2</c:v>
                </c:pt>
                <c:pt idx="647">
                  <c:v>3.3058259798698579E-2</c:v>
                </c:pt>
                <c:pt idx="648">
                  <c:v>3.3271548029351158E-2</c:v>
                </c:pt>
                <c:pt idx="649">
                  <c:v>3.3316346462902519E-2</c:v>
                </c:pt>
                <c:pt idx="650">
                  <c:v>3.3387016032736978E-2</c:v>
                </c:pt>
                <c:pt idx="651">
                  <c:v>3.3405123192555349E-2</c:v>
                </c:pt>
                <c:pt idx="652">
                  <c:v>3.3584600043368357E-2</c:v>
                </c:pt>
                <c:pt idx="653">
                  <c:v>3.3921044663079707E-2</c:v>
                </c:pt>
                <c:pt idx="654">
                  <c:v>3.3959507571261136E-2</c:v>
                </c:pt>
                <c:pt idx="655">
                  <c:v>3.4108056580906723E-2</c:v>
                </c:pt>
                <c:pt idx="656">
                  <c:v>3.4197584833556678E-2</c:v>
                </c:pt>
                <c:pt idx="657">
                  <c:v>3.4266837363588418E-2</c:v>
                </c:pt>
                <c:pt idx="658">
                  <c:v>3.4583945462583844E-2</c:v>
                </c:pt>
                <c:pt idx="659">
                  <c:v>3.4854247735964579E-2</c:v>
                </c:pt>
                <c:pt idx="660">
                  <c:v>3.488725900044054E-2</c:v>
                </c:pt>
                <c:pt idx="661">
                  <c:v>3.4935908737034345E-2</c:v>
                </c:pt>
                <c:pt idx="662">
                  <c:v>3.4984298626919062E-2</c:v>
                </c:pt>
                <c:pt idx="663">
                  <c:v>3.5546935279702915E-2</c:v>
                </c:pt>
                <c:pt idx="664">
                  <c:v>3.5810314195676013E-2</c:v>
                </c:pt>
                <c:pt idx="665">
                  <c:v>3.5835508915135421E-2</c:v>
                </c:pt>
                <c:pt idx="666">
                  <c:v>3.5960536234010167E-2</c:v>
                </c:pt>
                <c:pt idx="667">
                  <c:v>3.6232167013963715E-2</c:v>
                </c:pt>
                <c:pt idx="668">
                  <c:v>3.6352787868459656E-2</c:v>
                </c:pt>
                <c:pt idx="669">
                  <c:v>3.6439285106536039E-2</c:v>
                </c:pt>
                <c:pt idx="670">
                  <c:v>3.672765971227597E-2</c:v>
                </c:pt>
                <c:pt idx="671">
                  <c:v>3.6785756816511125E-2</c:v>
                </c:pt>
                <c:pt idx="672">
                  <c:v>3.7026767560660735E-2</c:v>
                </c:pt>
                <c:pt idx="673">
                  <c:v>3.7355392375410933E-2</c:v>
                </c:pt>
                <c:pt idx="674">
                  <c:v>3.7359380278672555E-2</c:v>
                </c:pt>
                <c:pt idx="675">
                  <c:v>3.7460853487812411E-2</c:v>
                </c:pt>
                <c:pt idx="676">
                  <c:v>3.7514979658972637E-2</c:v>
                </c:pt>
                <c:pt idx="677">
                  <c:v>3.7658812612059826E-2</c:v>
                </c:pt>
                <c:pt idx="678">
                  <c:v>3.7882687465903758E-2</c:v>
                </c:pt>
                <c:pt idx="679">
                  <c:v>3.7948887994778593E-2</c:v>
                </c:pt>
                <c:pt idx="680">
                  <c:v>3.7978660219111005E-2</c:v>
                </c:pt>
                <c:pt idx="681">
                  <c:v>3.798877254372153E-2</c:v>
                </c:pt>
                <c:pt idx="682">
                  <c:v>3.8042097648663918E-2</c:v>
                </c:pt>
                <c:pt idx="683">
                  <c:v>3.8112084212024708E-2</c:v>
                </c:pt>
                <c:pt idx="684">
                  <c:v>3.8203235006202575E-2</c:v>
                </c:pt>
                <c:pt idx="685">
                  <c:v>3.8219707429771078E-2</c:v>
                </c:pt>
                <c:pt idx="686">
                  <c:v>3.8603603643434639E-2</c:v>
                </c:pt>
                <c:pt idx="687">
                  <c:v>3.878255865299722E-2</c:v>
                </c:pt>
                <c:pt idx="688">
                  <c:v>3.8810372564839837E-2</c:v>
                </c:pt>
                <c:pt idx="689">
                  <c:v>3.8870774388993327E-2</c:v>
                </c:pt>
                <c:pt idx="690">
                  <c:v>3.9337235079838405E-2</c:v>
                </c:pt>
                <c:pt idx="691">
                  <c:v>3.9443869326335257E-2</c:v>
                </c:pt>
                <c:pt idx="692">
                  <c:v>3.9711889530556023E-2</c:v>
                </c:pt>
                <c:pt idx="693">
                  <c:v>3.9729224147637958E-2</c:v>
                </c:pt>
                <c:pt idx="694">
                  <c:v>3.9868545927804137E-2</c:v>
                </c:pt>
                <c:pt idx="695">
                  <c:v>3.9980533872155749E-2</c:v>
                </c:pt>
                <c:pt idx="696">
                  <c:v>4.0243069034216386E-2</c:v>
                </c:pt>
                <c:pt idx="697">
                  <c:v>4.031106934864951E-2</c:v>
                </c:pt>
                <c:pt idx="698">
                  <c:v>4.0337229737887469E-2</c:v>
                </c:pt>
                <c:pt idx="699">
                  <c:v>4.0350553774184755E-2</c:v>
                </c:pt>
                <c:pt idx="700">
                  <c:v>4.0393266880030601E-2</c:v>
                </c:pt>
                <c:pt idx="701">
                  <c:v>4.0531043107088424E-2</c:v>
                </c:pt>
                <c:pt idx="702">
                  <c:v>4.0796303759935731E-2</c:v>
                </c:pt>
                <c:pt idx="703">
                  <c:v>4.0877165412106571E-2</c:v>
                </c:pt>
                <c:pt idx="704">
                  <c:v>4.0949510300505712E-2</c:v>
                </c:pt>
                <c:pt idx="705">
                  <c:v>4.0987113819323691E-2</c:v>
                </c:pt>
                <c:pt idx="706">
                  <c:v>4.1335624057907333E-2</c:v>
                </c:pt>
                <c:pt idx="707">
                  <c:v>4.2068428337622213E-2</c:v>
                </c:pt>
                <c:pt idx="708">
                  <c:v>4.2069770637043542E-2</c:v>
                </c:pt>
                <c:pt idx="709">
                  <c:v>4.2171712016777649E-2</c:v>
                </c:pt>
                <c:pt idx="710">
                  <c:v>4.219908638749071E-2</c:v>
                </c:pt>
                <c:pt idx="711">
                  <c:v>4.221570648408101E-2</c:v>
                </c:pt>
                <c:pt idx="712">
                  <c:v>4.2332035049509019E-2</c:v>
                </c:pt>
                <c:pt idx="713">
                  <c:v>4.2462342225106843E-2</c:v>
                </c:pt>
                <c:pt idx="714">
                  <c:v>4.2540873964714065E-2</c:v>
                </c:pt>
                <c:pt idx="715">
                  <c:v>4.2867273250093076E-2</c:v>
                </c:pt>
                <c:pt idx="716">
                  <c:v>4.2954382705330148E-2</c:v>
                </c:pt>
                <c:pt idx="717">
                  <c:v>4.2989251995426157E-2</c:v>
                </c:pt>
                <c:pt idx="718">
                  <c:v>4.307858272148106E-2</c:v>
                </c:pt>
                <c:pt idx="719">
                  <c:v>4.3371932153527845E-2</c:v>
                </c:pt>
                <c:pt idx="720">
                  <c:v>4.3480109200739164E-2</c:v>
                </c:pt>
                <c:pt idx="721">
                  <c:v>4.3553204632490607E-2</c:v>
                </c:pt>
                <c:pt idx="722">
                  <c:v>4.3585554342953477E-2</c:v>
                </c:pt>
                <c:pt idx="723">
                  <c:v>4.3634632181319993E-2</c:v>
                </c:pt>
                <c:pt idx="724">
                  <c:v>4.3782642438809728E-2</c:v>
                </c:pt>
                <c:pt idx="725">
                  <c:v>4.3877070592594193E-2</c:v>
                </c:pt>
                <c:pt idx="726">
                  <c:v>4.4047622982573441E-2</c:v>
                </c:pt>
                <c:pt idx="727">
                  <c:v>4.4323478864113947E-2</c:v>
                </c:pt>
                <c:pt idx="728">
                  <c:v>4.4591848023188746E-2</c:v>
                </c:pt>
                <c:pt idx="729">
                  <c:v>4.4617065488806694E-2</c:v>
                </c:pt>
                <c:pt idx="730">
                  <c:v>4.4636366595725917E-2</c:v>
                </c:pt>
                <c:pt idx="731">
                  <c:v>4.4808690504233667E-2</c:v>
                </c:pt>
                <c:pt idx="732">
                  <c:v>4.5104656312255985E-2</c:v>
                </c:pt>
                <c:pt idx="733">
                  <c:v>4.5150881778363509E-2</c:v>
                </c:pt>
                <c:pt idx="734">
                  <c:v>4.5180011301659315E-2</c:v>
                </c:pt>
                <c:pt idx="735">
                  <c:v>4.5292419114413257E-2</c:v>
                </c:pt>
                <c:pt idx="736">
                  <c:v>4.5374872119420831E-2</c:v>
                </c:pt>
                <c:pt idx="737">
                  <c:v>4.5454756741225226E-2</c:v>
                </c:pt>
                <c:pt idx="738">
                  <c:v>4.5472672725693469E-2</c:v>
                </c:pt>
                <c:pt idx="739">
                  <c:v>4.5679884926351326E-2</c:v>
                </c:pt>
                <c:pt idx="740">
                  <c:v>4.5796836830903957E-2</c:v>
                </c:pt>
                <c:pt idx="741">
                  <c:v>4.5874332946983766E-2</c:v>
                </c:pt>
                <c:pt idx="742">
                  <c:v>4.5905813507993609E-2</c:v>
                </c:pt>
                <c:pt idx="743">
                  <c:v>4.6063081653901626E-2</c:v>
                </c:pt>
                <c:pt idx="744">
                  <c:v>4.6222768664186148E-2</c:v>
                </c:pt>
                <c:pt idx="745">
                  <c:v>4.6247251165319622E-2</c:v>
                </c:pt>
                <c:pt idx="746">
                  <c:v>4.6551734982111362E-2</c:v>
                </c:pt>
                <c:pt idx="747">
                  <c:v>4.6563534371774226E-2</c:v>
                </c:pt>
                <c:pt idx="748">
                  <c:v>4.6619288954277138E-2</c:v>
                </c:pt>
                <c:pt idx="749">
                  <c:v>4.6705600482123556E-2</c:v>
                </c:pt>
                <c:pt idx="750">
                  <c:v>4.6994211486661774E-2</c:v>
                </c:pt>
                <c:pt idx="751">
                  <c:v>4.7004884136709009E-2</c:v>
                </c:pt>
                <c:pt idx="752">
                  <c:v>4.7377614499194157E-2</c:v>
                </c:pt>
                <c:pt idx="753">
                  <c:v>4.7506230325388678E-2</c:v>
                </c:pt>
                <c:pt idx="754">
                  <c:v>4.7811111434267653E-2</c:v>
                </c:pt>
                <c:pt idx="755">
                  <c:v>4.8081903242265099E-2</c:v>
                </c:pt>
                <c:pt idx="756">
                  <c:v>4.8156213322741004E-2</c:v>
                </c:pt>
                <c:pt idx="757">
                  <c:v>4.8365145964116424E-2</c:v>
                </c:pt>
                <c:pt idx="758">
                  <c:v>4.8387180135814764E-2</c:v>
                </c:pt>
                <c:pt idx="759">
                  <c:v>4.8709678033125599E-2</c:v>
                </c:pt>
                <c:pt idx="760">
                  <c:v>4.874972827043534E-2</c:v>
                </c:pt>
                <c:pt idx="761">
                  <c:v>4.8749970031741481E-2</c:v>
                </c:pt>
                <c:pt idx="762">
                  <c:v>4.8755723570851131E-2</c:v>
                </c:pt>
                <c:pt idx="763">
                  <c:v>4.8757888708124635E-2</c:v>
                </c:pt>
                <c:pt idx="764">
                  <c:v>4.8772748786423799E-2</c:v>
                </c:pt>
                <c:pt idx="765">
                  <c:v>4.8773577808396203E-2</c:v>
                </c:pt>
                <c:pt idx="766">
                  <c:v>4.8774925958092984E-2</c:v>
                </c:pt>
                <c:pt idx="767">
                  <c:v>4.8780360645421551E-2</c:v>
                </c:pt>
                <c:pt idx="768">
                  <c:v>4.8783518654247335E-2</c:v>
                </c:pt>
                <c:pt idx="769">
                  <c:v>4.8783613686497564E-2</c:v>
                </c:pt>
                <c:pt idx="770">
                  <c:v>4.878623390026738E-2</c:v>
                </c:pt>
                <c:pt idx="771">
                  <c:v>4.8789696954051984E-2</c:v>
                </c:pt>
                <c:pt idx="772">
                  <c:v>4.9099617985919768E-2</c:v>
                </c:pt>
                <c:pt idx="773">
                  <c:v>4.9202685793001473E-2</c:v>
                </c:pt>
                <c:pt idx="774">
                  <c:v>4.9266241302918047E-2</c:v>
                </c:pt>
                <c:pt idx="775">
                  <c:v>4.9279570225896484E-2</c:v>
                </c:pt>
                <c:pt idx="776">
                  <c:v>4.9358776770044285E-2</c:v>
                </c:pt>
                <c:pt idx="777">
                  <c:v>4.94692612916523E-2</c:v>
                </c:pt>
                <c:pt idx="778">
                  <c:v>5.025614927197132E-2</c:v>
                </c:pt>
                <c:pt idx="779">
                  <c:v>5.032856372793023E-2</c:v>
                </c:pt>
                <c:pt idx="780">
                  <c:v>5.083206828797756E-2</c:v>
                </c:pt>
                <c:pt idx="781">
                  <c:v>5.1248603980339105E-2</c:v>
                </c:pt>
                <c:pt idx="782">
                  <c:v>5.2261724004819099E-2</c:v>
                </c:pt>
                <c:pt idx="783">
                  <c:v>5.3473527809319625E-2</c:v>
                </c:pt>
                <c:pt idx="784">
                  <c:v>5.4998694547184777E-2</c:v>
                </c:pt>
                <c:pt idx="785">
                  <c:v>5.5192075435108685E-2</c:v>
                </c:pt>
                <c:pt idx="786">
                  <c:v>5.5494931144803653E-2</c:v>
                </c:pt>
                <c:pt idx="787">
                  <c:v>5.6379487889678281E-2</c:v>
                </c:pt>
                <c:pt idx="788">
                  <c:v>5.6601240215302807E-2</c:v>
                </c:pt>
                <c:pt idx="789">
                  <c:v>5.7974547559354134E-2</c:v>
                </c:pt>
                <c:pt idx="790">
                  <c:v>5.8765309226251602E-2</c:v>
                </c:pt>
                <c:pt idx="791">
                  <c:v>5.9545470090903309E-2</c:v>
                </c:pt>
                <c:pt idx="792">
                  <c:v>6.0446574989649164E-2</c:v>
                </c:pt>
                <c:pt idx="793">
                  <c:v>6.1835635171025971E-2</c:v>
                </c:pt>
                <c:pt idx="794">
                  <c:v>6.304469003064235E-2</c:v>
                </c:pt>
                <c:pt idx="795">
                  <c:v>6.4877943230061963E-2</c:v>
                </c:pt>
                <c:pt idx="796">
                  <c:v>9.5043548686894144E-2</c:v>
                </c:pt>
                <c:pt idx="797">
                  <c:v>0.14549721820207126</c:v>
                </c:pt>
              </c:numCache>
            </c:numRef>
          </c:xVal>
          <c:yVal>
            <c:numRef>
              <c:f>DATA!$Q$3:$Q$800</c:f>
              <c:numCache>
                <c:formatCode>0.000</c:formatCode>
                <c:ptCount val="798"/>
                <c:pt idx="0">
                  <c:v>3.7556473466159757E-2</c:v>
                </c:pt>
                <c:pt idx="1">
                  <c:v>4.0666713560247481E-2</c:v>
                </c:pt>
                <c:pt idx="2">
                  <c:v>4.9297745824046835E-2</c:v>
                </c:pt>
                <c:pt idx="3">
                  <c:v>4.999019483660222E-2</c:v>
                </c:pt>
                <c:pt idx="4">
                  <c:v>8.4272671746951022E-2</c:v>
                </c:pt>
                <c:pt idx="5">
                  <c:v>8.7717017074405657E-2</c:v>
                </c:pt>
                <c:pt idx="6">
                  <c:v>8.9821417546275983E-2</c:v>
                </c:pt>
                <c:pt idx="7">
                  <c:v>9.2352938696972031E-2</c:v>
                </c:pt>
                <c:pt idx="8">
                  <c:v>9.3435684226977733E-2</c:v>
                </c:pt>
                <c:pt idx="9">
                  <c:v>9.6766161195145028E-2</c:v>
                </c:pt>
                <c:pt idx="10">
                  <c:v>9.79023796681458E-2</c:v>
                </c:pt>
                <c:pt idx="11">
                  <c:v>9.8017710551864534E-2</c:v>
                </c:pt>
                <c:pt idx="12">
                  <c:v>9.8889869222062221E-2</c:v>
                </c:pt>
                <c:pt idx="13">
                  <c:v>0.10008944460518865</c:v>
                </c:pt>
                <c:pt idx="14">
                  <c:v>0.10461987895607794</c:v>
                </c:pt>
                <c:pt idx="15">
                  <c:v>0.10497192777953851</c:v>
                </c:pt>
                <c:pt idx="16">
                  <c:v>0.10547229399035341</c:v>
                </c:pt>
                <c:pt idx="17">
                  <c:v>0.10550354994260847</c:v>
                </c:pt>
                <c:pt idx="18">
                  <c:v>0.10550903532183775</c:v>
                </c:pt>
                <c:pt idx="19">
                  <c:v>0.10559282081277505</c:v>
                </c:pt>
                <c:pt idx="20">
                  <c:v>0.10562383800928993</c:v>
                </c:pt>
                <c:pt idx="21">
                  <c:v>0.1060769864833952</c:v>
                </c:pt>
                <c:pt idx="22">
                  <c:v>0.10673284065934696</c:v>
                </c:pt>
                <c:pt idx="23">
                  <c:v>0.10790886010444634</c:v>
                </c:pt>
                <c:pt idx="24">
                  <c:v>0.10899248770715164</c:v>
                </c:pt>
                <c:pt idx="25">
                  <c:v>0.10950449491192532</c:v>
                </c:pt>
                <c:pt idx="26">
                  <c:v>0.10988286945141867</c:v>
                </c:pt>
                <c:pt idx="27">
                  <c:v>0.1103887094615863</c:v>
                </c:pt>
                <c:pt idx="28">
                  <c:v>0.11059991628216342</c:v>
                </c:pt>
                <c:pt idx="29">
                  <c:v>0.11065475074301812</c:v>
                </c:pt>
                <c:pt idx="30">
                  <c:v>0.11077614900183108</c:v>
                </c:pt>
                <c:pt idx="31">
                  <c:v>0.11084005257249063</c:v>
                </c:pt>
                <c:pt idx="32">
                  <c:v>0.1108952828662807</c:v>
                </c:pt>
                <c:pt idx="33">
                  <c:v>0.11145599555982999</c:v>
                </c:pt>
                <c:pt idx="34">
                  <c:v>0.11325377616346211</c:v>
                </c:pt>
                <c:pt idx="35">
                  <c:v>0.11448717610078785</c:v>
                </c:pt>
                <c:pt idx="36">
                  <c:v>0.11774574575285879</c:v>
                </c:pt>
                <c:pt idx="37">
                  <c:v>0.11775191791958517</c:v>
                </c:pt>
                <c:pt idx="38">
                  <c:v>0.11782300905476756</c:v>
                </c:pt>
                <c:pt idx="39">
                  <c:v>0.11859651081648637</c:v>
                </c:pt>
                <c:pt idx="40">
                  <c:v>0.12007136109589678</c:v>
                </c:pt>
                <c:pt idx="41">
                  <c:v>0.12044035405964565</c:v>
                </c:pt>
                <c:pt idx="42">
                  <c:v>0.12088162080602682</c:v>
                </c:pt>
                <c:pt idx="43">
                  <c:v>0.12176401481481075</c:v>
                </c:pt>
                <c:pt idx="44">
                  <c:v>0.1225165351517305</c:v>
                </c:pt>
                <c:pt idx="45">
                  <c:v>0.12274526606969288</c:v>
                </c:pt>
                <c:pt idx="46">
                  <c:v>0.12307400709232563</c:v>
                </c:pt>
                <c:pt idx="47">
                  <c:v>0.12332213763336686</c:v>
                </c:pt>
                <c:pt idx="48">
                  <c:v>0.12817551212839484</c:v>
                </c:pt>
                <c:pt idx="49">
                  <c:v>0.12822582695212781</c:v>
                </c:pt>
                <c:pt idx="50">
                  <c:v>0.12963089269209532</c:v>
                </c:pt>
                <c:pt idx="51">
                  <c:v>0.12987734670577755</c:v>
                </c:pt>
                <c:pt idx="52">
                  <c:v>0.13028894348798803</c:v>
                </c:pt>
                <c:pt idx="53">
                  <c:v>0.13076310438408578</c:v>
                </c:pt>
                <c:pt idx="54">
                  <c:v>0.13099985738598197</c:v>
                </c:pt>
                <c:pt idx="55">
                  <c:v>0.13177179164874242</c:v>
                </c:pt>
                <c:pt idx="56">
                  <c:v>0.13245181004897411</c:v>
                </c:pt>
                <c:pt idx="57">
                  <c:v>0.13245801557677411</c:v>
                </c:pt>
                <c:pt idx="58">
                  <c:v>0.13264350330930536</c:v>
                </c:pt>
                <c:pt idx="59">
                  <c:v>0.13284031963465737</c:v>
                </c:pt>
                <c:pt idx="60">
                  <c:v>0.13311576674926384</c:v>
                </c:pt>
                <c:pt idx="61">
                  <c:v>0.13325328186595992</c:v>
                </c:pt>
                <c:pt idx="62">
                  <c:v>0.13490256651130006</c:v>
                </c:pt>
                <c:pt idx="63">
                  <c:v>0.13508179172179841</c:v>
                </c:pt>
                <c:pt idx="64">
                  <c:v>0.13512455083389729</c:v>
                </c:pt>
                <c:pt idx="65">
                  <c:v>0.13521867673167598</c:v>
                </c:pt>
                <c:pt idx="66">
                  <c:v>0.13575124786921949</c:v>
                </c:pt>
                <c:pt idx="67">
                  <c:v>0.13650405112736858</c:v>
                </c:pt>
                <c:pt idx="68">
                  <c:v>0.13708343012520691</c:v>
                </c:pt>
                <c:pt idx="69">
                  <c:v>0.13720198559834906</c:v>
                </c:pt>
                <c:pt idx="70">
                  <c:v>0.13737753335428327</c:v>
                </c:pt>
                <c:pt idx="71">
                  <c:v>0.13819793202518676</c:v>
                </c:pt>
                <c:pt idx="72">
                  <c:v>0.13956491191542975</c:v>
                </c:pt>
                <c:pt idx="73">
                  <c:v>0.14048741808265924</c:v>
                </c:pt>
                <c:pt idx="74">
                  <c:v>0.14095372872688494</c:v>
                </c:pt>
                <c:pt idx="75">
                  <c:v>0.14547338639181662</c:v>
                </c:pt>
                <c:pt idx="76">
                  <c:v>0.14587115341365714</c:v>
                </c:pt>
                <c:pt idx="77">
                  <c:v>0.14630177557399254</c:v>
                </c:pt>
                <c:pt idx="78">
                  <c:v>0.14675602676458344</c:v>
                </c:pt>
                <c:pt idx="79">
                  <c:v>0.14736555102424792</c:v>
                </c:pt>
                <c:pt idx="80">
                  <c:v>0.14761584278353967</c:v>
                </c:pt>
                <c:pt idx="81">
                  <c:v>0.14854856326817295</c:v>
                </c:pt>
                <c:pt idx="82">
                  <c:v>0.14857280341496637</c:v>
                </c:pt>
                <c:pt idx="83">
                  <c:v>0.14862474619553501</c:v>
                </c:pt>
                <c:pt idx="84">
                  <c:v>0.14904252047226996</c:v>
                </c:pt>
                <c:pt idx="85">
                  <c:v>0.14919729658508457</c:v>
                </c:pt>
                <c:pt idx="86">
                  <c:v>0.15107922843766092</c:v>
                </c:pt>
                <c:pt idx="87">
                  <c:v>0.15149175466879006</c:v>
                </c:pt>
                <c:pt idx="88">
                  <c:v>0.15370951872776972</c:v>
                </c:pt>
                <c:pt idx="89">
                  <c:v>0.15875256047347813</c:v>
                </c:pt>
                <c:pt idx="90">
                  <c:v>0.16014052471592505</c:v>
                </c:pt>
                <c:pt idx="91">
                  <c:v>0.16240785756780574</c:v>
                </c:pt>
                <c:pt idx="92">
                  <c:v>0.16283141111403876</c:v>
                </c:pt>
                <c:pt idx="93">
                  <c:v>0.16292315367355115</c:v>
                </c:pt>
                <c:pt idx="94">
                  <c:v>0.16371044952721242</c:v>
                </c:pt>
                <c:pt idx="95">
                  <c:v>0.16374535359374859</c:v>
                </c:pt>
                <c:pt idx="96">
                  <c:v>0.16404151291245783</c:v>
                </c:pt>
                <c:pt idx="97">
                  <c:v>0.16481262049018713</c:v>
                </c:pt>
                <c:pt idx="98">
                  <c:v>0.16501991587178272</c:v>
                </c:pt>
                <c:pt idx="99">
                  <c:v>0.1674682120857342</c:v>
                </c:pt>
                <c:pt idx="100">
                  <c:v>0.16883545626081403</c:v>
                </c:pt>
                <c:pt idx="101">
                  <c:v>0.16946378734269996</c:v>
                </c:pt>
                <c:pt idx="102">
                  <c:v>0.17111945924733296</c:v>
                </c:pt>
                <c:pt idx="103">
                  <c:v>0.17449339953387771</c:v>
                </c:pt>
                <c:pt idx="104">
                  <c:v>0.17500840378080862</c:v>
                </c:pt>
                <c:pt idx="105">
                  <c:v>0.17594141263505941</c:v>
                </c:pt>
                <c:pt idx="106">
                  <c:v>0.17635536542772789</c:v>
                </c:pt>
                <c:pt idx="107">
                  <c:v>0.17657746778139871</c:v>
                </c:pt>
                <c:pt idx="108">
                  <c:v>0.18065236143787661</c:v>
                </c:pt>
                <c:pt idx="109">
                  <c:v>0.18082791844213136</c:v>
                </c:pt>
                <c:pt idx="110">
                  <c:v>0.18097920270996071</c:v>
                </c:pt>
                <c:pt idx="111">
                  <c:v>0.18104870725363154</c:v>
                </c:pt>
                <c:pt idx="112">
                  <c:v>0.18244368408495171</c:v>
                </c:pt>
                <c:pt idx="113">
                  <c:v>0.18258058885695339</c:v>
                </c:pt>
                <c:pt idx="114">
                  <c:v>0.18425734843263297</c:v>
                </c:pt>
                <c:pt idx="115">
                  <c:v>0.18478341242005719</c:v>
                </c:pt>
                <c:pt idx="116">
                  <c:v>0.18589556115158773</c:v>
                </c:pt>
                <c:pt idx="117">
                  <c:v>0.18855724549182706</c:v>
                </c:pt>
                <c:pt idx="118">
                  <c:v>0.18857152220039908</c:v>
                </c:pt>
                <c:pt idx="119">
                  <c:v>0.18873538352214125</c:v>
                </c:pt>
                <c:pt idx="120">
                  <c:v>0.19017484611525215</c:v>
                </c:pt>
                <c:pt idx="121">
                  <c:v>0.19401539046846888</c:v>
                </c:pt>
                <c:pt idx="122">
                  <c:v>0.19427330456829728</c:v>
                </c:pt>
                <c:pt idx="123">
                  <c:v>0.19447636859771694</c:v>
                </c:pt>
                <c:pt idx="124">
                  <c:v>0.19519887636809152</c:v>
                </c:pt>
                <c:pt idx="125">
                  <c:v>0.19832681941752894</c:v>
                </c:pt>
                <c:pt idx="126">
                  <c:v>0.19835497323868789</c:v>
                </c:pt>
                <c:pt idx="127">
                  <c:v>0.19881953889241072</c:v>
                </c:pt>
                <c:pt idx="128">
                  <c:v>0.20058984161134874</c:v>
                </c:pt>
                <c:pt idx="129">
                  <c:v>0.20089779782670819</c:v>
                </c:pt>
                <c:pt idx="130">
                  <c:v>0.20198218890471747</c:v>
                </c:pt>
                <c:pt idx="131">
                  <c:v>0.20261024220959911</c:v>
                </c:pt>
                <c:pt idx="132">
                  <c:v>0.20286057525556589</c:v>
                </c:pt>
                <c:pt idx="133">
                  <c:v>0.20316149431728431</c:v>
                </c:pt>
                <c:pt idx="134">
                  <c:v>0.20412942800710726</c:v>
                </c:pt>
                <c:pt idx="135">
                  <c:v>0.20547911688229276</c:v>
                </c:pt>
                <c:pt idx="136">
                  <c:v>0.20639056419542168</c:v>
                </c:pt>
                <c:pt idx="137">
                  <c:v>0.20687190548495449</c:v>
                </c:pt>
                <c:pt idx="138">
                  <c:v>0.20930598385115545</c:v>
                </c:pt>
                <c:pt idx="139">
                  <c:v>0.20972691716761199</c:v>
                </c:pt>
                <c:pt idx="140">
                  <c:v>0.21060175991865965</c:v>
                </c:pt>
                <c:pt idx="141">
                  <c:v>0.21152037246907346</c:v>
                </c:pt>
                <c:pt idx="142">
                  <c:v>0.21288002472130541</c:v>
                </c:pt>
                <c:pt idx="143">
                  <c:v>0.21288948892643889</c:v>
                </c:pt>
                <c:pt idx="144">
                  <c:v>0.21411643647871836</c:v>
                </c:pt>
                <c:pt idx="145">
                  <c:v>0.21605949688405995</c:v>
                </c:pt>
                <c:pt idx="146">
                  <c:v>0.21695731082629316</c:v>
                </c:pt>
                <c:pt idx="147">
                  <c:v>0.21748650034708039</c:v>
                </c:pt>
                <c:pt idx="148">
                  <c:v>0.21778183969800746</c:v>
                </c:pt>
                <c:pt idx="149">
                  <c:v>0.21936352509849461</c:v>
                </c:pt>
                <c:pt idx="150">
                  <c:v>0.21981880301524426</c:v>
                </c:pt>
                <c:pt idx="151">
                  <c:v>0.2220501922183265</c:v>
                </c:pt>
                <c:pt idx="152">
                  <c:v>0.22239482740163291</c:v>
                </c:pt>
                <c:pt idx="153">
                  <c:v>0.22426966992872627</c:v>
                </c:pt>
                <c:pt idx="154">
                  <c:v>0.22538711591571697</c:v>
                </c:pt>
                <c:pt idx="155">
                  <c:v>0.22716578994210396</c:v>
                </c:pt>
                <c:pt idx="156">
                  <c:v>0.22754024943426393</c:v>
                </c:pt>
                <c:pt idx="157">
                  <c:v>0.22792609305776579</c:v>
                </c:pt>
                <c:pt idx="158">
                  <c:v>0.22902503526302803</c:v>
                </c:pt>
                <c:pt idx="159">
                  <c:v>0.22916310785375898</c:v>
                </c:pt>
                <c:pt idx="160">
                  <c:v>0.22939311788092792</c:v>
                </c:pt>
                <c:pt idx="161">
                  <c:v>0.2306412481105255</c:v>
                </c:pt>
                <c:pt idx="162">
                  <c:v>0.23068623554299328</c:v>
                </c:pt>
                <c:pt idx="163">
                  <c:v>0.23094087455426032</c:v>
                </c:pt>
                <c:pt idx="164">
                  <c:v>0.23307819938235952</c:v>
                </c:pt>
                <c:pt idx="165">
                  <c:v>0.23325185418069261</c:v>
                </c:pt>
                <c:pt idx="166">
                  <c:v>0.23495129638434781</c:v>
                </c:pt>
                <c:pt idx="167">
                  <c:v>0.23553976561019357</c:v>
                </c:pt>
                <c:pt idx="168">
                  <c:v>0.23726863080685806</c:v>
                </c:pt>
                <c:pt idx="169">
                  <c:v>0.23868848954360838</c:v>
                </c:pt>
                <c:pt idx="170">
                  <c:v>0.23988816935852669</c:v>
                </c:pt>
                <c:pt idx="171">
                  <c:v>0.24043335600373128</c:v>
                </c:pt>
                <c:pt idx="172">
                  <c:v>0.24056940924013775</c:v>
                </c:pt>
                <c:pt idx="173">
                  <c:v>0.24164775091517487</c:v>
                </c:pt>
                <c:pt idx="174">
                  <c:v>0.24280280607982274</c:v>
                </c:pt>
                <c:pt idx="175">
                  <c:v>0.24329762124950621</c:v>
                </c:pt>
                <c:pt idx="176">
                  <c:v>0.24356236198547726</c:v>
                </c:pt>
                <c:pt idx="177">
                  <c:v>0.2436436191955404</c:v>
                </c:pt>
                <c:pt idx="178">
                  <c:v>0.24506892804857477</c:v>
                </c:pt>
                <c:pt idx="179">
                  <c:v>0.24515211196019882</c:v>
                </c:pt>
                <c:pt idx="180">
                  <c:v>0.24530557590002933</c:v>
                </c:pt>
                <c:pt idx="181">
                  <c:v>0.24546096910189652</c:v>
                </c:pt>
                <c:pt idx="182">
                  <c:v>0.24752530112740068</c:v>
                </c:pt>
                <c:pt idx="183">
                  <c:v>0.24896009340438463</c:v>
                </c:pt>
                <c:pt idx="184">
                  <c:v>0.2489818857152572</c:v>
                </c:pt>
                <c:pt idx="185">
                  <c:v>0.25017780843000786</c:v>
                </c:pt>
                <c:pt idx="186">
                  <c:v>0.25144099722873492</c:v>
                </c:pt>
                <c:pt idx="187">
                  <c:v>0.25181703554764645</c:v>
                </c:pt>
                <c:pt idx="188">
                  <c:v>0.25349778088618613</c:v>
                </c:pt>
                <c:pt idx="189">
                  <c:v>0.25476808141258006</c:v>
                </c:pt>
                <c:pt idx="190">
                  <c:v>0.25561513314059325</c:v>
                </c:pt>
                <c:pt idx="191">
                  <c:v>0.25625865738778275</c:v>
                </c:pt>
                <c:pt idx="192">
                  <c:v>0.25816835919421088</c:v>
                </c:pt>
                <c:pt idx="193">
                  <c:v>0.25857185889531564</c:v>
                </c:pt>
                <c:pt idx="194">
                  <c:v>0.25886837210078883</c:v>
                </c:pt>
                <c:pt idx="195">
                  <c:v>0.26063737269077991</c:v>
                </c:pt>
                <c:pt idx="196">
                  <c:v>0.26176018927542899</c:v>
                </c:pt>
                <c:pt idx="197">
                  <c:v>0.26273855754913528</c:v>
                </c:pt>
                <c:pt idx="198">
                  <c:v>0.26444076381645643</c:v>
                </c:pt>
                <c:pt idx="199">
                  <c:v>0.26464808670337858</c:v>
                </c:pt>
                <c:pt idx="200">
                  <c:v>0.26492594179853268</c:v>
                </c:pt>
                <c:pt idx="201">
                  <c:v>0.26680437620988523</c:v>
                </c:pt>
                <c:pt idx="202">
                  <c:v>0.26694380927464129</c:v>
                </c:pt>
                <c:pt idx="203">
                  <c:v>0.26734897507732303</c:v>
                </c:pt>
                <c:pt idx="204">
                  <c:v>0.26984240338761933</c:v>
                </c:pt>
                <c:pt idx="205">
                  <c:v>0.27007013970429466</c:v>
                </c:pt>
                <c:pt idx="206">
                  <c:v>0.27049653700021653</c:v>
                </c:pt>
                <c:pt idx="207">
                  <c:v>0.27230335354216684</c:v>
                </c:pt>
                <c:pt idx="208">
                  <c:v>0.27238357060717383</c:v>
                </c:pt>
                <c:pt idx="209">
                  <c:v>0.27252861410712981</c:v>
                </c:pt>
                <c:pt idx="210">
                  <c:v>0.27281784556417005</c:v>
                </c:pt>
                <c:pt idx="211">
                  <c:v>0.27300143479063899</c:v>
                </c:pt>
                <c:pt idx="212">
                  <c:v>0.27534243244659162</c:v>
                </c:pt>
                <c:pt idx="213">
                  <c:v>0.27595923308083259</c:v>
                </c:pt>
                <c:pt idx="214">
                  <c:v>0.27799179602401658</c:v>
                </c:pt>
                <c:pt idx="215">
                  <c:v>0.27830413334405718</c:v>
                </c:pt>
                <c:pt idx="216">
                  <c:v>0.27905852791823249</c:v>
                </c:pt>
                <c:pt idx="217">
                  <c:v>0.28122922643750314</c:v>
                </c:pt>
                <c:pt idx="218">
                  <c:v>0.28192480022098532</c:v>
                </c:pt>
                <c:pt idx="219">
                  <c:v>0.2831711061462901</c:v>
                </c:pt>
                <c:pt idx="220">
                  <c:v>0.28333929803909241</c:v>
                </c:pt>
                <c:pt idx="221">
                  <c:v>0.28421212136360574</c:v>
                </c:pt>
                <c:pt idx="222">
                  <c:v>0.28429211614758265</c:v>
                </c:pt>
                <c:pt idx="223">
                  <c:v>0.28435741734370301</c:v>
                </c:pt>
                <c:pt idx="224">
                  <c:v>0.28474412227673346</c:v>
                </c:pt>
                <c:pt idx="225">
                  <c:v>0.28482698175576571</c:v>
                </c:pt>
                <c:pt idx="226">
                  <c:v>0.28514044902252778</c:v>
                </c:pt>
                <c:pt idx="227">
                  <c:v>0.2851801548300954</c:v>
                </c:pt>
                <c:pt idx="228">
                  <c:v>0.28904656027469788</c:v>
                </c:pt>
                <c:pt idx="229">
                  <c:v>0.2892776116167739</c:v>
                </c:pt>
                <c:pt idx="230">
                  <c:v>0.28935763322665253</c:v>
                </c:pt>
                <c:pt idx="231">
                  <c:v>0.28951951841006701</c:v>
                </c:pt>
                <c:pt idx="232">
                  <c:v>0.28999509865736728</c:v>
                </c:pt>
                <c:pt idx="233">
                  <c:v>0.29155902897303881</c:v>
                </c:pt>
                <c:pt idx="234">
                  <c:v>0.29235546592590256</c:v>
                </c:pt>
                <c:pt idx="235">
                  <c:v>0.29353181570553122</c:v>
                </c:pt>
                <c:pt idx="236">
                  <c:v>0.29537061563482714</c:v>
                </c:pt>
                <c:pt idx="237">
                  <c:v>0.29747805475450934</c:v>
                </c:pt>
                <c:pt idx="238">
                  <c:v>0.29844908531058828</c:v>
                </c:pt>
                <c:pt idx="239">
                  <c:v>0.29913655222737978</c:v>
                </c:pt>
                <c:pt idx="240">
                  <c:v>0.30013840275257875</c:v>
                </c:pt>
                <c:pt idx="241">
                  <c:v>0.30031195230076035</c:v>
                </c:pt>
                <c:pt idx="242">
                  <c:v>0.3004621496841105</c:v>
                </c:pt>
                <c:pt idx="243">
                  <c:v>0.30169586284611805</c:v>
                </c:pt>
                <c:pt idx="244">
                  <c:v>0.3024154640217549</c:v>
                </c:pt>
                <c:pt idx="245">
                  <c:v>0.30316274595886172</c:v>
                </c:pt>
                <c:pt idx="246">
                  <c:v>0.3036447486923981</c:v>
                </c:pt>
                <c:pt idx="247">
                  <c:v>0.30419523694313211</c:v>
                </c:pt>
                <c:pt idx="248">
                  <c:v>0.30430960758429249</c:v>
                </c:pt>
                <c:pt idx="249">
                  <c:v>0.30483473260847616</c:v>
                </c:pt>
                <c:pt idx="250">
                  <c:v>0.30559610806368459</c:v>
                </c:pt>
                <c:pt idx="251">
                  <c:v>0.31081870392099509</c:v>
                </c:pt>
                <c:pt idx="252">
                  <c:v>0.31096749866654472</c:v>
                </c:pt>
                <c:pt idx="253">
                  <c:v>0.3119370986955125</c:v>
                </c:pt>
                <c:pt idx="254">
                  <c:v>0.31231233913240736</c:v>
                </c:pt>
                <c:pt idx="255">
                  <c:v>0.31243023296965777</c:v>
                </c:pt>
                <c:pt idx="256">
                  <c:v>0.31312965496117262</c:v>
                </c:pt>
                <c:pt idx="257">
                  <c:v>0.31358949270953018</c:v>
                </c:pt>
                <c:pt idx="258">
                  <c:v>0.31677573560207217</c:v>
                </c:pt>
                <c:pt idx="259">
                  <c:v>0.31785402596070056</c:v>
                </c:pt>
                <c:pt idx="260">
                  <c:v>0.31921371140897387</c:v>
                </c:pt>
                <c:pt idx="261">
                  <c:v>0.31945347874425334</c:v>
                </c:pt>
                <c:pt idx="262">
                  <c:v>0.31953883178811587</c:v>
                </c:pt>
                <c:pt idx="263">
                  <c:v>0.32014481618411239</c:v>
                </c:pt>
                <c:pt idx="264">
                  <c:v>0.32080363483812291</c:v>
                </c:pt>
                <c:pt idx="265">
                  <c:v>0.32128416394474901</c:v>
                </c:pt>
                <c:pt idx="266">
                  <c:v>0.32388899047549241</c:v>
                </c:pt>
                <c:pt idx="267">
                  <c:v>0.32447683240392933</c:v>
                </c:pt>
                <c:pt idx="268">
                  <c:v>0.32518111641922698</c:v>
                </c:pt>
                <c:pt idx="269">
                  <c:v>0.32769279233718002</c:v>
                </c:pt>
                <c:pt idx="270">
                  <c:v>0.32807445359070331</c:v>
                </c:pt>
                <c:pt idx="271">
                  <c:v>0.32825454786941605</c:v>
                </c:pt>
                <c:pt idx="272">
                  <c:v>0.32947923051385608</c:v>
                </c:pt>
                <c:pt idx="273">
                  <c:v>0.33062341937757778</c:v>
                </c:pt>
                <c:pt idx="274">
                  <c:v>0.33247165482634783</c:v>
                </c:pt>
                <c:pt idx="275">
                  <c:v>0.33269791882355015</c:v>
                </c:pt>
                <c:pt idx="276">
                  <c:v>0.33349287500497382</c:v>
                </c:pt>
                <c:pt idx="277">
                  <c:v>0.3339403615364207</c:v>
                </c:pt>
                <c:pt idx="278">
                  <c:v>0.33740379880091098</c:v>
                </c:pt>
                <c:pt idx="279">
                  <c:v>0.33800801503645317</c:v>
                </c:pt>
                <c:pt idx="280">
                  <c:v>0.33870642590157285</c:v>
                </c:pt>
                <c:pt idx="281">
                  <c:v>0.34008464134491623</c:v>
                </c:pt>
                <c:pt idx="282">
                  <c:v>0.34252546694872393</c:v>
                </c:pt>
                <c:pt idx="283">
                  <c:v>0.34308556488900444</c:v>
                </c:pt>
                <c:pt idx="284">
                  <c:v>0.34441172050030516</c:v>
                </c:pt>
                <c:pt idx="285">
                  <c:v>0.34539945965078167</c:v>
                </c:pt>
                <c:pt idx="286">
                  <c:v>0.34656533904699116</c:v>
                </c:pt>
                <c:pt idx="287">
                  <c:v>0.34761944200141515</c:v>
                </c:pt>
                <c:pt idx="288">
                  <c:v>0.3478537023915782</c:v>
                </c:pt>
                <c:pt idx="289">
                  <c:v>0.34865364897162648</c:v>
                </c:pt>
                <c:pt idx="290">
                  <c:v>0.3491529232230422</c:v>
                </c:pt>
                <c:pt idx="291">
                  <c:v>0.34922454322012508</c:v>
                </c:pt>
                <c:pt idx="292">
                  <c:v>0.34929857039007906</c:v>
                </c:pt>
                <c:pt idx="293">
                  <c:v>0.34937492680301968</c:v>
                </c:pt>
                <c:pt idx="294">
                  <c:v>0.35173065916802487</c:v>
                </c:pt>
                <c:pt idx="295">
                  <c:v>0.35219291405149433</c:v>
                </c:pt>
                <c:pt idx="296">
                  <c:v>0.35276767161035838</c:v>
                </c:pt>
                <c:pt idx="297">
                  <c:v>0.3537358784203789</c:v>
                </c:pt>
                <c:pt idx="298">
                  <c:v>0.35418194960830662</c:v>
                </c:pt>
                <c:pt idx="299">
                  <c:v>0.35465868340860007</c:v>
                </c:pt>
                <c:pt idx="300">
                  <c:v>0.35487556260190312</c:v>
                </c:pt>
                <c:pt idx="301">
                  <c:v>0.35798336921109869</c:v>
                </c:pt>
                <c:pt idx="302">
                  <c:v>0.3596994673106817</c:v>
                </c:pt>
                <c:pt idx="303">
                  <c:v>0.36181484442249329</c:v>
                </c:pt>
                <c:pt idx="304">
                  <c:v>0.36188594458211476</c:v>
                </c:pt>
                <c:pt idx="305">
                  <c:v>0.36630226820613171</c:v>
                </c:pt>
                <c:pt idx="306">
                  <c:v>0.36783978213128743</c:v>
                </c:pt>
                <c:pt idx="307">
                  <c:v>0.36974535352540072</c:v>
                </c:pt>
                <c:pt idx="308">
                  <c:v>0.37114262658299046</c:v>
                </c:pt>
                <c:pt idx="309">
                  <c:v>0.37257366000499614</c:v>
                </c:pt>
                <c:pt idx="310">
                  <c:v>0.37538982997173226</c:v>
                </c:pt>
                <c:pt idx="311">
                  <c:v>0.37629503055413382</c:v>
                </c:pt>
                <c:pt idx="312">
                  <c:v>0.37698683910550079</c:v>
                </c:pt>
                <c:pt idx="313">
                  <c:v>0.37754396227311293</c:v>
                </c:pt>
                <c:pt idx="314">
                  <c:v>0.37790146689533982</c:v>
                </c:pt>
                <c:pt idx="315">
                  <c:v>0.3784097395067173</c:v>
                </c:pt>
                <c:pt idx="316">
                  <c:v>0.38028581559156704</c:v>
                </c:pt>
                <c:pt idx="317">
                  <c:v>0.38092982429923933</c:v>
                </c:pt>
                <c:pt idx="318">
                  <c:v>0.38102354648662701</c:v>
                </c:pt>
                <c:pt idx="319">
                  <c:v>0.38318742991262134</c:v>
                </c:pt>
                <c:pt idx="320">
                  <c:v>0.38490939579053485</c:v>
                </c:pt>
                <c:pt idx="321">
                  <c:v>0.38614784154898107</c:v>
                </c:pt>
                <c:pt idx="322">
                  <c:v>0.38631099598697144</c:v>
                </c:pt>
                <c:pt idx="323">
                  <c:v>0.38716412639810688</c:v>
                </c:pt>
                <c:pt idx="324">
                  <c:v>0.38781348224904461</c:v>
                </c:pt>
                <c:pt idx="325">
                  <c:v>0.38956658668636224</c:v>
                </c:pt>
                <c:pt idx="326">
                  <c:v>0.39051707748868353</c:v>
                </c:pt>
                <c:pt idx="327">
                  <c:v>0.3926996000349578</c:v>
                </c:pt>
                <c:pt idx="328">
                  <c:v>0.39272062461461599</c:v>
                </c:pt>
                <c:pt idx="329">
                  <c:v>0.39400275596279771</c:v>
                </c:pt>
                <c:pt idx="330">
                  <c:v>0.39401371136165975</c:v>
                </c:pt>
                <c:pt idx="331">
                  <c:v>0.39414846781733093</c:v>
                </c:pt>
                <c:pt idx="332">
                  <c:v>0.39577040564222044</c:v>
                </c:pt>
                <c:pt idx="333">
                  <c:v>0.39580316737808141</c:v>
                </c:pt>
                <c:pt idx="334">
                  <c:v>0.39723103401427878</c:v>
                </c:pt>
                <c:pt idx="335">
                  <c:v>0.3988258046020427</c:v>
                </c:pt>
                <c:pt idx="336">
                  <c:v>0.39987961877340084</c:v>
                </c:pt>
                <c:pt idx="337">
                  <c:v>0.40010686123998923</c:v>
                </c:pt>
                <c:pt idx="338">
                  <c:v>0.40180041097913199</c:v>
                </c:pt>
                <c:pt idx="339">
                  <c:v>0.40222512302064289</c:v>
                </c:pt>
                <c:pt idx="340">
                  <c:v>0.40367457896781311</c:v>
                </c:pt>
                <c:pt idx="341">
                  <c:v>0.4042482316038295</c:v>
                </c:pt>
                <c:pt idx="342">
                  <c:v>0.40555855249569817</c:v>
                </c:pt>
                <c:pt idx="343">
                  <c:v>0.40681572691180001</c:v>
                </c:pt>
                <c:pt idx="344">
                  <c:v>0.41017799429648488</c:v>
                </c:pt>
                <c:pt idx="345">
                  <c:v>0.41118297053586383</c:v>
                </c:pt>
                <c:pt idx="346">
                  <c:v>0.41235827812094572</c:v>
                </c:pt>
                <c:pt idx="347">
                  <c:v>0.41537232377889599</c:v>
                </c:pt>
                <c:pt idx="348">
                  <c:v>0.41595016326830114</c:v>
                </c:pt>
                <c:pt idx="349">
                  <c:v>0.41666914619698908</c:v>
                </c:pt>
                <c:pt idx="350">
                  <c:v>0.41971835686573883</c:v>
                </c:pt>
                <c:pt idx="351">
                  <c:v>0.42036496981028459</c:v>
                </c:pt>
                <c:pt idx="352">
                  <c:v>0.42208023882591467</c:v>
                </c:pt>
                <c:pt idx="353">
                  <c:v>0.42224392903135732</c:v>
                </c:pt>
                <c:pt idx="354">
                  <c:v>0.42273924282377412</c:v>
                </c:pt>
                <c:pt idx="355">
                  <c:v>0.42364259317652575</c:v>
                </c:pt>
                <c:pt idx="356">
                  <c:v>0.42467354248932432</c:v>
                </c:pt>
                <c:pt idx="357">
                  <c:v>0.427649980089715</c:v>
                </c:pt>
                <c:pt idx="358">
                  <c:v>0.42988527887884143</c:v>
                </c:pt>
                <c:pt idx="359">
                  <c:v>0.43285321076129435</c:v>
                </c:pt>
                <c:pt idx="360">
                  <c:v>0.43332932500524668</c:v>
                </c:pt>
                <c:pt idx="361">
                  <c:v>0.43488285342232963</c:v>
                </c:pt>
                <c:pt idx="362">
                  <c:v>0.43565916553791023</c:v>
                </c:pt>
                <c:pt idx="363">
                  <c:v>0.43634675099996123</c:v>
                </c:pt>
                <c:pt idx="364">
                  <c:v>0.43796616002436889</c:v>
                </c:pt>
                <c:pt idx="365">
                  <c:v>0.43890246468181432</c:v>
                </c:pt>
                <c:pt idx="366">
                  <c:v>0.4407794445772778</c:v>
                </c:pt>
                <c:pt idx="367">
                  <c:v>0.44123515391642409</c:v>
                </c:pt>
                <c:pt idx="368">
                  <c:v>0.44191718463081564</c:v>
                </c:pt>
                <c:pt idx="369">
                  <c:v>0.4419439494623828</c:v>
                </c:pt>
                <c:pt idx="370">
                  <c:v>0.44261001324719296</c:v>
                </c:pt>
                <c:pt idx="371">
                  <c:v>0.44330329284732262</c:v>
                </c:pt>
                <c:pt idx="372">
                  <c:v>0.44332138904137003</c:v>
                </c:pt>
                <c:pt idx="373">
                  <c:v>0.44372286747985396</c:v>
                </c:pt>
                <c:pt idx="374">
                  <c:v>0.44472401007407736</c:v>
                </c:pt>
                <c:pt idx="375">
                  <c:v>0.44500297684222978</c:v>
                </c:pt>
                <c:pt idx="376">
                  <c:v>0.44531621492887252</c:v>
                </c:pt>
                <c:pt idx="377">
                  <c:v>0.44549616170467676</c:v>
                </c:pt>
                <c:pt idx="378">
                  <c:v>0.44582312544194375</c:v>
                </c:pt>
                <c:pt idx="379">
                  <c:v>0.44651074288269188</c:v>
                </c:pt>
                <c:pt idx="380">
                  <c:v>0.44717247796879922</c:v>
                </c:pt>
                <c:pt idx="381">
                  <c:v>0.44721274127156124</c:v>
                </c:pt>
                <c:pt idx="382">
                  <c:v>0.45085580392158792</c:v>
                </c:pt>
                <c:pt idx="383">
                  <c:v>0.45134673297365774</c:v>
                </c:pt>
                <c:pt idx="384">
                  <c:v>0.45430180888220645</c:v>
                </c:pt>
                <c:pt idx="385">
                  <c:v>0.45628670039446795</c:v>
                </c:pt>
                <c:pt idx="386">
                  <c:v>0.45792608090940068</c:v>
                </c:pt>
                <c:pt idx="387">
                  <c:v>0.45875647881932891</c:v>
                </c:pt>
                <c:pt idx="388">
                  <c:v>0.45892185462600138</c:v>
                </c:pt>
                <c:pt idx="389">
                  <c:v>0.46385699363571864</c:v>
                </c:pt>
                <c:pt idx="390">
                  <c:v>0.46557352028714494</c:v>
                </c:pt>
                <c:pt idx="391">
                  <c:v>0.46633399015152466</c:v>
                </c:pt>
                <c:pt idx="392">
                  <c:v>0.46731628255168861</c:v>
                </c:pt>
                <c:pt idx="393">
                  <c:v>0.46862240538371414</c:v>
                </c:pt>
                <c:pt idx="394">
                  <c:v>0.46950731749425467</c:v>
                </c:pt>
                <c:pt idx="395">
                  <c:v>0.47071857035576747</c:v>
                </c:pt>
                <c:pt idx="396">
                  <c:v>0.47188127310174616</c:v>
                </c:pt>
                <c:pt idx="397">
                  <c:v>0.47295604898515731</c:v>
                </c:pt>
                <c:pt idx="398">
                  <c:v>0.47741326014981378</c:v>
                </c:pt>
                <c:pt idx="399">
                  <c:v>0.48022853476361205</c:v>
                </c:pt>
                <c:pt idx="400">
                  <c:v>0.48103166671724579</c:v>
                </c:pt>
                <c:pt idx="401">
                  <c:v>0.48152943823251509</c:v>
                </c:pt>
                <c:pt idx="402">
                  <c:v>0.48435387517976219</c:v>
                </c:pt>
                <c:pt idx="403">
                  <c:v>0.4845723565120984</c:v>
                </c:pt>
                <c:pt idx="404">
                  <c:v>0.48526597983770886</c:v>
                </c:pt>
                <c:pt idx="405">
                  <c:v>0.48527164346255958</c:v>
                </c:pt>
                <c:pt idx="406">
                  <c:v>0.48529254413900152</c:v>
                </c:pt>
                <c:pt idx="407">
                  <c:v>0.48952528096754183</c:v>
                </c:pt>
                <c:pt idx="408">
                  <c:v>0.490831892653666</c:v>
                </c:pt>
                <c:pt idx="409">
                  <c:v>0.49117427557458004</c:v>
                </c:pt>
                <c:pt idx="410">
                  <c:v>0.49208395332596605</c:v>
                </c:pt>
                <c:pt idx="411">
                  <c:v>0.49268900025103307</c:v>
                </c:pt>
                <c:pt idx="412">
                  <c:v>0.49385516468151619</c:v>
                </c:pt>
                <c:pt idx="413">
                  <c:v>0.49398514373101171</c:v>
                </c:pt>
                <c:pt idx="414">
                  <c:v>0.49502624392767092</c:v>
                </c:pt>
                <c:pt idx="415">
                  <c:v>0.49531827599742873</c:v>
                </c:pt>
                <c:pt idx="416">
                  <c:v>0.49550243776535435</c:v>
                </c:pt>
                <c:pt idx="417">
                  <c:v>0.49576538303375794</c:v>
                </c:pt>
                <c:pt idx="418">
                  <c:v>0.49754563090564663</c:v>
                </c:pt>
                <c:pt idx="419">
                  <c:v>0.49809217084798096</c:v>
                </c:pt>
                <c:pt idx="420">
                  <c:v>0.49937480572086096</c:v>
                </c:pt>
                <c:pt idx="421">
                  <c:v>0.50069598394092185</c:v>
                </c:pt>
                <c:pt idx="422">
                  <c:v>0.50090222926194827</c:v>
                </c:pt>
                <c:pt idx="423">
                  <c:v>0.50181560359140542</c:v>
                </c:pt>
                <c:pt idx="424">
                  <c:v>0.50362778454700718</c:v>
                </c:pt>
                <c:pt idx="425">
                  <c:v>0.50641613307687738</c:v>
                </c:pt>
                <c:pt idx="426">
                  <c:v>0.5067124165627076</c:v>
                </c:pt>
                <c:pt idx="427">
                  <c:v>0.50689271732855445</c:v>
                </c:pt>
                <c:pt idx="428">
                  <c:v>0.51171602801550609</c:v>
                </c:pt>
                <c:pt idx="429">
                  <c:v>0.51327442071973051</c:v>
                </c:pt>
                <c:pt idx="430">
                  <c:v>0.51348496665770471</c:v>
                </c:pt>
                <c:pt idx="431">
                  <c:v>0.51374348723707697</c:v>
                </c:pt>
                <c:pt idx="432">
                  <c:v>0.51588097562863433</c:v>
                </c:pt>
                <c:pt idx="433">
                  <c:v>0.51689925180175844</c:v>
                </c:pt>
                <c:pt idx="434">
                  <c:v>0.51956279561548058</c:v>
                </c:pt>
                <c:pt idx="435">
                  <c:v>0.52002294845620289</c:v>
                </c:pt>
                <c:pt idx="436">
                  <c:v>0.52165381327912863</c:v>
                </c:pt>
                <c:pt idx="437">
                  <c:v>0.52263399592088233</c:v>
                </c:pt>
                <c:pt idx="438">
                  <c:v>0.52281764575932221</c:v>
                </c:pt>
                <c:pt idx="439">
                  <c:v>0.52337021581129806</c:v>
                </c:pt>
                <c:pt idx="440">
                  <c:v>0.52371644624975278</c:v>
                </c:pt>
                <c:pt idx="441">
                  <c:v>0.52740433358177885</c:v>
                </c:pt>
                <c:pt idx="442">
                  <c:v>0.53001033115772755</c:v>
                </c:pt>
                <c:pt idx="443">
                  <c:v>0.53014229401774904</c:v>
                </c:pt>
                <c:pt idx="444">
                  <c:v>0.53020119895304929</c:v>
                </c:pt>
                <c:pt idx="445">
                  <c:v>0.5310954822986681</c:v>
                </c:pt>
                <c:pt idx="446">
                  <c:v>0.53116308784263433</c:v>
                </c:pt>
                <c:pt idx="447">
                  <c:v>0.53359546930946533</c:v>
                </c:pt>
                <c:pt idx="448">
                  <c:v>0.53590329067826714</c:v>
                </c:pt>
                <c:pt idx="449">
                  <c:v>0.53610451933357905</c:v>
                </c:pt>
                <c:pt idx="450">
                  <c:v>0.53655146239635199</c:v>
                </c:pt>
                <c:pt idx="451">
                  <c:v>0.5370512824135687</c:v>
                </c:pt>
                <c:pt idx="452">
                  <c:v>0.53833814338975972</c:v>
                </c:pt>
                <c:pt idx="453">
                  <c:v>0.53926603009875484</c:v>
                </c:pt>
                <c:pt idx="454">
                  <c:v>0.54033736192015003</c:v>
                </c:pt>
                <c:pt idx="455">
                  <c:v>0.54126916252946611</c:v>
                </c:pt>
                <c:pt idx="456">
                  <c:v>0.54406850913700255</c:v>
                </c:pt>
                <c:pt idx="457">
                  <c:v>0.5457137763759593</c:v>
                </c:pt>
                <c:pt idx="458">
                  <c:v>0.5466568442588543</c:v>
                </c:pt>
                <c:pt idx="459">
                  <c:v>0.54793438524050431</c:v>
                </c:pt>
                <c:pt idx="460">
                  <c:v>0.54861842725638843</c:v>
                </c:pt>
                <c:pt idx="461">
                  <c:v>0.55338623341876048</c:v>
                </c:pt>
                <c:pt idx="462">
                  <c:v>0.55352383316705323</c:v>
                </c:pt>
                <c:pt idx="463">
                  <c:v>0.55426259742516093</c:v>
                </c:pt>
                <c:pt idx="464">
                  <c:v>0.55608355540922505</c:v>
                </c:pt>
                <c:pt idx="465">
                  <c:v>0.55654870264765255</c:v>
                </c:pt>
                <c:pt idx="466">
                  <c:v>0.55696513468334108</c:v>
                </c:pt>
                <c:pt idx="467">
                  <c:v>0.55710106226656464</c:v>
                </c:pt>
                <c:pt idx="468">
                  <c:v>0.55716453451400694</c:v>
                </c:pt>
                <c:pt idx="469">
                  <c:v>0.5583259238766255</c:v>
                </c:pt>
                <c:pt idx="470">
                  <c:v>0.55943129170402439</c:v>
                </c:pt>
                <c:pt idx="471">
                  <c:v>0.56156711008641269</c:v>
                </c:pt>
                <c:pt idx="472">
                  <c:v>0.56305951167322055</c:v>
                </c:pt>
                <c:pt idx="473">
                  <c:v>0.56394403638092039</c:v>
                </c:pt>
                <c:pt idx="474">
                  <c:v>0.56450537637790277</c:v>
                </c:pt>
                <c:pt idx="475">
                  <c:v>0.56816463825964703</c:v>
                </c:pt>
                <c:pt idx="476">
                  <c:v>0.57074285047307249</c:v>
                </c:pt>
                <c:pt idx="477">
                  <c:v>0.57243531991905927</c:v>
                </c:pt>
                <c:pt idx="478">
                  <c:v>0.57260382921677799</c:v>
                </c:pt>
                <c:pt idx="479">
                  <c:v>0.57357037204221029</c:v>
                </c:pt>
                <c:pt idx="480">
                  <c:v>0.57515523242754807</c:v>
                </c:pt>
                <c:pt idx="481">
                  <c:v>0.57620581039249852</c:v>
                </c:pt>
                <c:pt idx="482">
                  <c:v>0.57634112895478329</c:v>
                </c:pt>
                <c:pt idx="483">
                  <c:v>0.57898657778031515</c:v>
                </c:pt>
                <c:pt idx="484">
                  <c:v>0.57948316762223273</c:v>
                </c:pt>
                <c:pt idx="485">
                  <c:v>0.58123920835836673</c:v>
                </c:pt>
                <c:pt idx="486">
                  <c:v>0.58297586103742138</c:v>
                </c:pt>
                <c:pt idx="487">
                  <c:v>0.58515629242684342</c:v>
                </c:pt>
                <c:pt idx="488">
                  <c:v>0.58564179944544414</c:v>
                </c:pt>
                <c:pt idx="489">
                  <c:v>0.58591961576288043</c:v>
                </c:pt>
                <c:pt idx="490">
                  <c:v>0.58783394611531725</c:v>
                </c:pt>
                <c:pt idx="491">
                  <c:v>0.58867178564122624</c:v>
                </c:pt>
                <c:pt idx="492">
                  <c:v>0.59105877723758249</c:v>
                </c:pt>
                <c:pt idx="493">
                  <c:v>0.60101103206472895</c:v>
                </c:pt>
                <c:pt idx="494">
                  <c:v>0.60477668098394544</c:v>
                </c:pt>
                <c:pt idx="495">
                  <c:v>0.605410845216521</c:v>
                </c:pt>
                <c:pt idx="496">
                  <c:v>0.60588695311751739</c:v>
                </c:pt>
                <c:pt idx="497">
                  <c:v>0.60672920223169668</c:v>
                </c:pt>
                <c:pt idx="498">
                  <c:v>0.61045857563634831</c:v>
                </c:pt>
                <c:pt idx="499">
                  <c:v>0.61094203118125046</c:v>
                </c:pt>
                <c:pt idx="500">
                  <c:v>0.61841843911829819</c:v>
                </c:pt>
                <c:pt idx="501">
                  <c:v>0.61866241592256577</c:v>
                </c:pt>
                <c:pt idx="502">
                  <c:v>0.62050265353599277</c:v>
                </c:pt>
                <c:pt idx="503">
                  <c:v>0.62206268999364678</c:v>
                </c:pt>
                <c:pt idx="504">
                  <c:v>0.62409165006274303</c:v>
                </c:pt>
                <c:pt idx="505">
                  <c:v>0.6242555538013147</c:v>
                </c:pt>
                <c:pt idx="506">
                  <c:v>0.62553688128705398</c:v>
                </c:pt>
                <c:pt idx="507">
                  <c:v>0.62606450644762091</c:v>
                </c:pt>
                <c:pt idx="508">
                  <c:v>0.62680921949691237</c:v>
                </c:pt>
                <c:pt idx="509">
                  <c:v>0.62948175830104214</c:v>
                </c:pt>
                <c:pt idx="510">
                  <c:v>0.63009612593357023</c:v>
                </c:pt>
                <c:pt idx="511">
                  <c:v>0.63056754056033104</c:v>
                </c:pt>
                <c:pt idx="512">
                  <c:v>0.63551709261459455</c:v>
                </c:pt>
                <c:pt idx="513">
                  <c:v>0.63630193158474202</c:v>
                </c:pt>
                <c:pt idx="514">
                  <c:v>0.63631272815832673</c:v>
                </c:pt>
                <c:pt idx="515">
                  <c:v>0.63732794643783197</c:v>
                </c:pt>
                <c:pt idx="516">
                  <c:v>0.63878947114656282</c:v>
                </c:pt>
                <c:pt idx="517">
                  <c:v>0.63928283743008685</c:v>
                </c:pt>
                <c:pt idx="518">
                  <c:v>0.64012352545380113</c:v>
                </c:pt>
                <c:pt idx="519">
                  <c:v>0.64051355629575768</c:v>
                </c:pt>
                <c:pt idx="520">
                  <c:v>0.64117155471091625</c:v>
                </c:pt>
                <c:pt idx="521">
                  <c:v>0.64228949871985164</c:v>
                </c:pt>
                <c:pt idx="522">
                  <c:v>0.64321283147075592</c:v>
                </c:pt>
                <c:pt idx="523">
                  <c:v>0.64385650087938595</c:v>
                </c:pt>
                <c:pt idx="524">
                  <c:v>0.64582391772142156</c:v>
                </c:pt>
                <c:pt idx="525">
                  <c:v>0.64628794617454177</c:v>
                </c:pt>
                <c:pt idx="526">
                  <c:v>0.64796247039387667</c:v>
                </c:pt>
                <c:pt idx="527">
                  <c:v>0.64959833665657085</c:v>
                </c:pt>
                <c:pt idx="528">
                  <c:v>0.65002191848351643</c:v>
                </c:pt>
                <c:pt idx="529">
                  <c:v>0.65029372219636572</c:v>
                </c:pt>
                <c:pt idx="530">
                  <c:v>0.65304704226368626</c:v>
                </c:pt>
                <c:pt idx="531">
                  <c:v>0.65735008672980166</c:v>
                </c:pt>
                <c:pt idx="532">
                  <c:v>0.65802291124553636</c:v>
                </c:pt>
                <c:pt idx="533">
                  <c:v>0.65804934005938842</c:v>
                </c:pt>
                <c:pt idx="534">
                  <c:v>0.66049218353830519</c:v>
                </c:pt>
                <c:pt idx="535">
                  <c:v>0.66061141825724334</c:v>
                </c:pt>
                <c:pt idx="536">
                  <c:v>0.66140241386693321</c:v>
                </c:pt>
                <c:pt idx="537">
                  <c:v>0.6641616399061302</c:v>
                </c:pt>
                <c:pt idx="538">
                  <c:v>0.66498806089083806</c:v>
                </c:pt>
                <c:pt idx="539">
                  <c:v>0.66734285985623509</c:v>
                </c:pt>
                <c:pt idx="540">
                  <c:v>0.67053153493190676</c:v>
                </c:pt>
                <c:pt idx="541">
                  <c:v>0.67411577899498953</c:v>
                </c:pt>
                <c:pt idx="542">
                  <c:v>0.67441646963543866</c:v>
                </c:pt>
                <c:pt idx="543">
                  <c:v>0.67570049801206489</c:v>
                </c:pt>
                <c:pt idx="544">
                  <c:v>0.67600950445241303</c:v>
                </c:pt>
                <c:pt idx="545">
                  <c:v>0.67610725134958272</c:v>
                </c:pt>
                <c:pt idx="546">
                  <c:v>0.67768552162117401</c:v>
                </c:pt>
                <c:pt idx="547">
                  <c:v>0.67978238073007646</c:v>
                </c:pt>
                <c:pt idx="548">
                  <c:v>0.68033222982589137</c:v>
                </c:pt>
                <c:pt idx="549">
                  <c:v>0.6803775262344145</c:v>
                </c:pt>
                <c:pt idx="550">
                  <c:v>0.68126696355217842</c:v>
                </c:pt>
                <c:pt idx="551">
                  <c:v>0.68127639539277629</c:v>
                </c:pt>
                <c:pt idx="552">
                  <c:v>0.68198839204019257</c:v>
                </c:pt>
                <c:pt idx="553">
                  <c:v>0.6866155633682085</c:v>
                </c:pt>
                <c:pt idx="554">
                  <c:v>0.68676992874682474</c:v>
                </c:pt>
                <c:pt idx="555">
                  <c:v>0.68776441339072814</c:v>
                </c:pt>
                <c:pt idx="556">
                  <c:v>0.68824922523529852</c:v>
                </c:pt>
                <c:pt idx="557">
                  <c:v>0.68987006678745266</c:v>
                </c:pt>
                <c:pt idx="558">
                  <c:v>0.69037791134616677</c:v>
                </c:pt>
                <c:pt idx="559">
                  <c:v>0.69041118619661712</c:v>
                </c:pt>
                <c:pt idx="560">
                  <c:v>0.69106951848852682</c:v>
                </c:pt>
                <c:pt idx="561">
                  <c:v>0.69136153125014443</c:v>
                </c:pt>
                <c:pt idx="562">
                  <c:v>0.6930409114107543</c:v>
                </c:pt>
                <c:pt idx="563">
                  <c:v>0.6938150942545227</c:v>
                </c:pt>
                <c:pt idx="564">
                  <c:v>0.69411014077523148</c:v>
                </c:pt>
                <c:pt idx="565">
                  <c:v>0.69534069754169703</c:v>
                </c:pt>
                <c:pt idx="566">
                  <c:v>0.69590927044617779</c:v>
                </c:pt>
                <c:pt idx="567">
                  <c:v>0.69783231339302088</c:v>
                </c:pt>
                <c:pt idx="568">
                  <c:v>0.70203447775014438</c:v>
                </c:pt>
                <c:pt idx="569">
                  <c:v>0.70484098455056554</c:v>
                </c:pt>
                <c:pt idx="570">
                  <c:v>0.7048978131389414</c:v>
                </c:pt>
                <c:pt idx="571">
                  <c:v>0.70702200806592996</c:v>
                </c:pt>
                <c:pt idx="572">
                  <c:v>0.70918795162045112</c:v>
                </c:pt>
                <c:pt idx="573">
                  <c:v>0.71241506888910433</c:v>
                </c:pt>
                <c:pt idx="574">
                  <c:v>0.71263607342329749</c:v>
                </c:pt>
                <c:pt idx="575">
                  <c:v>0.71819259190095364</c:v>
                </c:pt>
                <c:pt idx="576">
                  <c:v>0.71977116457654255</c:v>
                </c:pt>
                <c:pt idx="577">
                  <c:v>0.72128669313148908</c:v>
                </c:pt>
                <c:pt idx="578">
                  <c:v>0.7218717046720321</c:v>
                </c:pt>
                <c:pt idx="579">
                  <c:v>0.72679603322854491</c:v>
                </c:pt>
                <c:pt idx="580">
                  <c:v>0.73037753407951278</c:v>
                </c:pt>
                <c:pt idx="581">
                  <c:v>0.73047982745566875</c:v>
                </c:pt>
                <c:pt idx="582">
                  <c:v>0.73097405079338351</c:v>
                </c:pt>
                <c:pt idx="583">
                  <c:v>0.73463852083273573</c:v>
                </c:pt>
                <c:pt idx="584">
                  <c:v>0.73521518783174655</c:v>
                </c:pt>
                <c:pt idx="585">
                  <c:v>0.74460546163842412</c:v>
                </c:pt>
                <c:pt idx="586">
                  <c:v>0.74652302620501421</c:v>
                </c:pt>
                <c:pt idx="587">
                  <c:v>0.74945624750474094</c:v>
                </c:pt>
                <c:pt idx="588">
                  <c:v>0.74959198508862168</c:v>
                </c:pt>
                <c:pt idx="589">
                  <c:v>0.75063108799091616</c:v>
                </c:pt>
                <c:pt idx="590">
                  <c:v>0.756157696134377</c:v>
                </c:pt>
                <c:pt idx="591">
                  <c:v>0.75618626298840574</c:v>
                </c:pt>
                <c:pt idx="592">
                  <c:v>0.7577537288352123</c:v>
                </c:pt>
                <c:pt idx="593">
                  <c:v>0.75804786971997851</c:v>
                </c:pt>
                <c:pt idx="594">
                  <c:v>0.75929605914930587</c:v>
                </c:pt>
                <c:pt idx="595">
                  <c:v>0.75931855037245555</c:v>
                </c:pt>
                <c:pt idx="596">
                  <c:v>0.75960106242241188</c:v>
                </c:pt>
                <c:pt idx="597">
                  <c:v>0.76203455411264176</c:v>
                </c:pt>
                <c:pt idx="598">
                  <c:v>0.76323507238851407</c:v>
                </c:pt>
                <c:pt idx="599">
                  <c:v>0.7637771290432539</c:v>
                </c:pt>
                <c:pt idx="600">
                  <c:v>0.76559949632281032</c:v>
                </c:pt>
                <c:pt idx="601">
                  <c:v>0.76751862125599257</c:v>
                </c:pt>
                <c:pt idx="602">
                  <c:v>0.7689789654302448</c:v>
                </c:pt>
                <c:pt idx="603">
                  <c:v>0.76933256534634753</c:v>
                </c:pt>
                <c:pt idx="604">
                  <c:v>0.77059244499881707</c:v>
                </c:pt>
                <c:pt idx="605">
                  <c:v>0.77250534606117771</c:v>
                </c:pt>
                <c:pt idx="606">
                  <c:v>0.77416321041050895</c:v>
                </c:pt>
                <c:pt idx="607">
                  <c:v>0.77486433320651638</c:v>
                </c:pt>
                <c:pt idx="608">
                  <c:v>0.77592174438546646</c:v>
                </c:pt>
                <c:pt idx="609">
                  <c:v>0.77599106068151991</c:v>
                </c:pt>
                <c:pt idx="610">
                  <c:v>0.77728730149671699</c:v>
                </c:pt>
                <c:pt idx="611">
                  <c:v>0.77751892273603906</c:v>
                </c:pt>
                <c:pt idx="612">
                  <c:v>0.7814840511075104</c:v>
                </c:pt>
                <c:pt idx="613">
                  <c:v>0.78418359754339351</c:v>
                </c:pt>
                <c:pt idx="614">
                  <c:v>0.78591575032750094</c:v>
                </c:pt>
                <c:pt idx="615">
                  <c:v>0.78619051085470493</c:v>
                </c:pt>
                <c:pt idx="616">
                  <c:v>0.78635033958846545</c:v>
                </c:pt>
                <c:pt idx="617">
                  <c:v>0.78691691321121682</c:v>
                </c:pt>
                <c:pt idx="618">
                  <c:v>0.78799131856055782</c:v>
                </c:pt>
                <c:pt idx="619">
                  <c:v>0.78857286079330013</c:v>
                </c:pt>
                <c:pt idx="620">
                  <c:v>0.79048241211618664</c:v>
                </c:pt>
                <c:pt idx="621">
                  <c:v>0.79150472695370722</c:v>
                </c:pt>
                <c:pt idx="622">
                  <c:v>0.79676661225792533</c:v>
                </c:pt>
                <c:pt idx="623">
                  <c:v>0.79759867206939306</c:v>
                </c:pt>
                <c:pt idx="624">
                  <c:v>0.80039799829583491</c:v>
                </c:pt>
                <c:pt idx="625">
                  <c:v>0.80061497758082445</c:v>
                </c:pt>
                <c:pt idx="626">
                  <c:v>0.80099771318396373</c:v>
                </c:pt>
                <c:pt idx="627">
                  <c:v>0.80286748875835401</c:v>
                </c:pt>
                <c:pt idx="628">
                  <c:v>0.8038622636150845</c:v>
                </c:pt>
                <c:pt idx="629">
                  <c:v>0.80507346574050453</c:v>
                </c:pt>
                <c:pt idx="630">
                  <c:v>0.80527990223038415</c:v>
                </c:pt>
                <c:pt idx="631">
                  <c:v>0.80988017151852976</c:v>
                </c:pt>
                <c:pt idx="632">
                  <c:v>0.80999228897074071</c:v>
                </c:pt>
                <c:pt idx="633">
                  <c:v>0.81134903970780248</c:v>
                </c:pt>
                <c:pt idx="634">
                  <c:v>0.81245395452646507</c:v>
                </c:pt>
                <c:pt idx="635">
                  <c:v>0.81268289284260808</c:v>
                </c:pt>
                <c:pt idx="636">
                  <c:v>0.81352114818419008</c:v>
                </c:pt>
                <c:pt idx="637">
                  <c:v>0.81467724458796675</c:v>
                </c:pt>
                <c:pt idx="638">
                  <c:v>0.81471321432391031</c:v>
                </c:pt>
                <c:pt idx="639">
                  <c:v>0.81494648544246129</c:v>
                </c:pt>
                <c:pt idx="640">
                  <c:v>0.81565999494687857</c:v>
                </c:pt>
                <c:pt idx="641">
                  <c:v>0.81671234408969928</c:v>
                </c:pt>
                <c:pt idx="642">
                  <c:v>0.81704323504617471</c:v>
                </c:pt>
                <c:pt idx="643">
                  <c:v>0.82037229793488087</c:v>
                </c:pt>
                <c:pt idx="644">
                  <c:v>0.82195551046192139</c:v>
                </c:pt>
                <c:pt idx="645">
                  <c:v>0.82217805776430453</c:v>
                </c:pt>
                <c:pt idx="646">
                  <c:v>0.82238320613855853</c:v>
                </c:pt>
                <c:pt idx="647">
                  <c:v>0.82368411680165421</c:v>
                </c:pt>
                <c:pt idx="648">
                  <c:v>0.82468617675301303</c:v>
                </c:pt>
                <c:pt idx="649">
                  <c:v>0.82489534976062928</c:v>
                </c:pt>
                <c:pt idx="650">
                  <c:v>0.82522441145160197</c:v>
                </c:pt>
                <c:pt idx="651">
                  <c:v>0.82530854602805215</c:v>
                </c:pt>
                <c:pt idx="652">
                  <c:v>0.82613856488491277</c:v>
                </c:pt>
                <c:pt idx="653">
                  <c:v>0.82767554519803976</c:v>
                </c:pt>
                <c:pt idx="654">
                  <c:v>0.82784969830903932</c:v>
                </c:pt>
                <c:pt idx="655">
                  <c:v>0.82851933433938552</c:v>
                </c:pt>
                <c:pt idx="656">
                  <c:v>0.82892065044325558</c:v>
                </c:pt>
                <c:pt idx="657">
                  <c:v>0.82922991907990007</c:v>
                </c:pt>
                <c:pt idx="658">
                  <c:v>0.83063326302967844</c:v>
                </c:pt>
                <c:pt idx="659">
                  <c:v>0.83181310571481981</c:v>
                </c:pt>
                <c:pt idx="660">
                  <c:v>0.83195617784056508</c:v>
                </c:pt>
                <c:pt idx="661">
                  <c:v>0.83216662643740202</c:v>
                </c:pt>
                <c:pt idx="662">
                  <c:v>0.83237547795588129</c:v>
                </c:pt>
                <c:pt idx="663">
                  <c:v>0.83476966191238988</c:v>
                </c:pt>
                <c:pt idx="664">
                  <c:v>0.83586918221852091</c:v>
                </c:pt>
                <c:pt idx="665">
                  <c:v>0.8359736646074245</c:v>
                </c:pt>
                <c:pt idx="666">
                  <c:v>0.83649036633012031</c:v>
                </c:pt>
                <c:pt idx="667">
                  <c:v>0.8376027802132</c:v>
                </c:pt>
                <c:pt idx="668">
                  <c:v>0.83809234729662219</c:v>
                </c:pt>
                <c:pt idx="669">
                  <c:v>0.83844176112394253</c:v>
                </c:pt>
                <c:pt idx="670">
                  <c:v>0.83959679273635146</c:v>
                </c:pt>
                <c:pt idx="671">
                  <c:v>0.83982766561500077</c:v>
                </c:pt>
                <c:pt idx="672">
                  <c:v>0.84077896544016151</c:v>
                </c:pt>
                <c:pt idx="673">
                  <c:v>0.84205953640206033</c:v>
                </c:pt>
                <c:pt idx="674">
                  <c:v>0.84207496036220142</c:v>
                </c:pt>
                <c:pt idx="675">
                  <c:v>0.84246649983637867</c:v>
                </c:pt>
                <c:pt idx="676">
                  <c:v>0.84267462111630231</c:v>
                </c:pt>
                <c:pt idx="677">
                  <c:v>0.84322523126077065</c:v>
                </c:pt>
                <c:pt idx="678">
                  <c:v>0.84407524573465376</c:v>
                </c:pt>
                <c:pt idx="679">
                  <c:v>0.84432497777722637</c:v>
                </c:pt>
                <c:pt idx="680">
                  <c:v>0.84443704974168121</c:v>
                </c:pt>
                <c:pt idx="681">
                  <c:v>0.84447508195983767</c:v>
                </c:pt>
                <c:pt idx="682">
                  <c:v>0.84467535403047733</c:v>
                </c:pt>
                <c:pt idx="683">
                  <c:v>0.84493748266787772</c:v>
                </c:pt>
                <c:pt idx="684">
                  <c:v>0.84527766245370484</c:v>
                </c:pt>
                <c:pt idx="685">
                  <c:v>0.84533899199928331</c:v>
                </c:pt>
                <c:pt idx="686">
                  <c:v>0.84675572858797221</c:v>
                </c:pt>
                <c:pt idx="687">
                  <c:v>0.84740800291789964</c:v>
                </c:pt>
                <c:pt idx="688">
                  <c:v>0.84750892250902332</c:v>
                </c:pt>
                <c:pt idx="689">
                  <c:v>0.84772766011820355</c:v>
                </c:pt>
                <c:pt idx="690">
                  <c:v>0.84939757070041355</c:v>
                </c:pt>
                <c:pt idx="691">
                  <c:v>0.84977457347548602</c:v>
                </c:pt>
                <c:pt idx="692">
                  <c:v>0.85071448719167342</c:v>
                </c:pt>
                <c:pt idx="693">
                  <c:v>0.85077490287895197</c:v>
                </c:pt>
                <c:pt idx="694">
                  <c:v>0.85125883648499157</c:v>
                </c:pt>
                <c:pt idx="695">
                  <c:v>0.85164572341478251</c:v>
                </c:pt>
                <c:pt idx="696">
                  <c:v>0.85254543648966763</c:v>
                </c:pt>
                <c:pt idx="697">
                  <c:v>0.85277682691401302</c:v>
                </c:pt>
                <c:pt idx="698">
                  <c:v>0.85286566574100187</c:v>
                </c:pt>
                <c:pt idx="699">
                  <c:v>0.85291087500132434</c:v>
                </c:pt>
                <c:pt idx="700">
                  <c:v>0.85305562953416214</c:v>
                </c:pt>
                <c:pt idx="701">
                  <c:v>0.85352075565479169</c:v>
                </c:pt>
                <c:pt idx="702">
                  <c:v>0.85440860494294546</c:v>
                </c:pt>
                <c:pt idx="703">
                  <c:v>0.85467726957965873</c:v>
                </c:pt>
                <c:pt idx="704">
                  <c:v>0.85491685700493791</c:v>
                </c:pt>
                <c:pt idx="705">
                  <c:v>0.85504110016156876</c:v>
                </c:pt>
                <c:pt idx="706">
                  <c:v>0.85618323671412222</c:v>
                </c:pt>
                <c:pt idx="707">
                  <c:v>0.85853089095557678</c:v>
                </c:pt>
                <c:pt idx="708">
                  <c:v>0.85853512559632139</c:v>
                </c:pt>
                <c:pt idx="709">
                  <c:v>0.85885603686190781</c:v>
                </c:pt>
                <c:pt idx="710">
                  <c:v>0.85894197994149635</c:v>
                </c:pt>
                <c:pt idx="711">
                  <c:v>0.85899411182913021</c:v>
                </c:pt>
                <c:pt idx="712">
                  <c:v>0.85935799207502872</c:v>
                </c:pt>
                <c:pt idx="713">
                  <c:v>0.85976352007960877</c:v>
                </c:pt>
                <c:pt idx="714">
                  <c:v>0.86000686436339824</c:v>
                </c:pt>
                <c:pt idx="715">
                  <c:v>0.86100986370688293</c:v>
                </c:pt>
                <c:pt idx="716">
                  <c:v>0.86127527478993859</c:v>
                </c:pt>
                <c:pt idx="717">
                  <c:v>0.86138125125223475</c:v>
                </c:pt>
                <c:pt idx="718">
                  <c:v>0.8616520593114696</c:v>
                </c:pt>
                <c:pt idx="719">
                  <c:v>0.86253442538038838</c:v>
                </c:pt>
                <c:pt idx="720">
                  <c:v>0.86285715500262217</c:v>
                </c:pt>
                <c:pt idx="721">
                  <c:v>0.8630744209788288</c:v>
                </c:pt>
                <c:pt idx="722">
                  <c:v>0.86317037008376829</c:v>
                </c:pt>
                <c:pt idx="723">
                  <c:v>0.86331569423013899</c:v>
                </c:pt>
                <c:pt idx="724">
                  <c:v>0.8637522186083213</c:v>
                </c:pt>
                <c:pt idx="725">
                  <c:v>0.86402934977190071</c:v>
                </c:pt>
                <c:pt idx="726">
                  <c:v>0.86452722062011245</c:v>
                </c:pt>
                <c:pt idx="727">
                  <c:v>0.86532528136785025</c:v>
                </c:pt>
                <c:pt idx="728">
                  <c:v>0.86609324692115319</c:v>
                </c:pt>
                <c:pt idx="729">
                  <c:v>0.86616498617264615</c:v>
                </c:pt>
                <c:pt idx="730">
                  <c:v>0.86621984560782495</c:v>
                </c:pt>
                <c:pt idx="731">
                  <c:v>0.86670777245492792</c:v>
                </c:pt>
                <c:pt idx="732">
                  <c:v>0.86753801369211614</c:v>
                </c:pt>
                <c:pt idx="733">
                  <c:v>0.86766680651970485</c:v>
                </c:pt>
                <c:pt idx="734">
                  <c:v>0.8677478457648613</c:v>
                </c:pt>
                <c:pt idx="735">
                  <c:v>0.86805969329498689</c:v>
                </c:pt>
                <c:pt idx="736">
                  <c:v>0.86828755915993572</c:v>
                </c:pt>
                <c:pt idx="737">
                  <c:v>0.86850762079385735</c:v>
                </c:pt>
                <c:pt idx="738">
                  <c:v>0.86855687962175354</c:v>
                </c:pt>
                <c:pt idx="739">
                  <c:v>0.86912407801518676</c:v>
                </c:pt>
                <c:pt idx="740">
                  <c:v>0.86944217493117093</c:v>
                </c:pt>
                <c:pt idx="741">
                  <c:v>0.86965215391619688</c:v>
                </c:pt>
                <c:pt idx="742">
                  <c:v>0.86973726991708866</c:v>
                </c:pt>
                <c:pt idx="743">
                  <c:v>0.87016091956053998</c:v>
                </c:pt>
                <c:pt idx="744">
                  <c:v>0.87058843152379473</c:v>
                </c:pt>
                <c:pt idx="745">
                  <c:v>0.87065374082764779</c:v>
                </c:pt>
                <c:pt idx="746">
                  <c:v>0.87146080666330428</c:v>
                </c:pt>
                <c:pt idx="747">
                  <c:v>0.87149189064162214</c:v>
                </c:pt>
                <c:pt idx="748">
                  <c:v>0.87163857694866487</c:v>
                </c:pt>
                <c:pt idx="749">
                  <c:v>0.8718650331014709</c:v>
                </c:pt>
                <c:pt idx="750">
                  <c:v>0.87261680633648797</c:v>
                </c:pt>
                <c:pt idx="751">
                  <c:v>0.87264444645335915</c:v>
                </c:pt>
                <c:pt idx="752">
                  <c:v>0.8736026757356643</c:v>
                </c:pt>
                <c:pt idx="753">
                  <c:v>0.87393016499693088</c:v>
                </c:pt>
                <c:pt idx="754">
                  <c:v>0.87470008538471489</c:v>
                </c:pt>
                <c:pt idx="755">
                  <c:v>0.87537648179574301</c:v>
                </c:pt>
                <c:pt idx="756">
                  <c:v>0.87556088756592443</c:v>
                </c:pt>
                <c:pt idx="757">
                  <c:v>0.876076605368862</c:v>
                </c:pt>
                <c:pt idx="758">
                  <c:v>0.87613075694199449</c:v>
                </c:pt>
                <c:pt idx="759">
                  <c:v>0.87691822356007321</c:v>
                </c:pt>
                <c:pt idx="760">
                  <c:v>0.87701535390225782</c:v>
                </c:pt>
                <c:pt idx="761">
                  <c:v>0.87701593978274395</c:v>
                </c:pt>
                <c:pt idx="762">
                  <c:v>0.87702988125326065</c:v>
                </c:pt>
                <c:pt idx="763">
                  <c:v>0.87703512684632101</c:v>
                </c:pt>
                <c:pt idx="764">
                  <c:v>0.87707111768075485</c:v>
                </c:pt>
                <c:pt idx="765">
                  <c:v>0.87707312496731016</c:v>
                </c:pt>
                <c:pt idx="766">
                  <c:v>0.87707638906963181</c:v>
                </c:pt>
                <c:pt idx="767">
                  <c:v>0.87708954571305986</c:v>
                </c:pt>
                <c:pt idx="768">
                  <c:v>0.8770971895968378</c:v>
                </c:pt>
                <c:pt idx="769">
                  <c:v>0.87709741960609877</c:v>
                </c:pt>
                <c:pt idx="770">
                  <c:v>0.87710376106201982</c:v>
                </c:pt>
                <c:pt idx="771">
                  <c:v>0.87711214141046234</c:v>
                </c:pt>
                <c:pt idx="772">
                  <c:v>0.8778577568567747</c:v>
                </c:pt>
                <c:pt idx="773">
                  <c:v>0.87810381786798919</c:v>
                </c:pt>
                <c:pt idx="774">
                  <c:v>0.87825507916549139</c:v>
                </c:pt>
                <c:pt idx="775">
                  <c:v>0.87828675656640809</c:v>
                </c:pt>
                <c:pt idx="776">
                  <c:v>0.87847467528874279</c:v>
                </c:pt>
                <c:pt idx="777">
                  <c:v>0.87873588159255211</c:v>
                </c:pt>
                <c:pt idx="778">
                  <c:v>0.88056576306390089</c:v>
                </c:pt>
                <c:pt idx="779">
                  <c:v>0.88073152031770796</c:v>
                </c:pt>
                <c:pt idx="780">
                  <c:v>0.88187203074734155</c:v>
                </c:pt>
                <c:pt idx="781">
                  <c:v>0.88279993380861121</c:v>
                </c:pt>
                <c:pt idx="782">
                  <c:v>0.88499974700965822</c:v>
                </c:pt>
                <c:pt idx="783">
                  <c:v>0.88752935059819882</c:v>
                </c:pt>
                <c:pt idx="784">
                  <c:v>0.89056530716261406</c:v>
                </c:pt>
                <c:pt idx="785">
                  <c:v>0.89093903843158584</c:v>
                </c:pt>
                <c:pt idx="786">
                  <c:v>0.89151943975866099</c:v>
                </c:pt>
                <c:pt idx="787">
                  <c:v>0.89318111909786913</c:v>
                </c:pt>
                <c:pt idx="788">
                  <c:v>0.8935900392597329</c:v>
                </c:pt>
                <c:pt idx="789">
                  <c:v>0.89605679732440202</c:v>
                </c:pt>
                <c:pt idx="790">
                  <c:v>0.89742776140964331</c:v>
                </c:pt>
                <c:pt idx="791">
                  <c:v>0.89874655039968743</c:v>
                </c:pt>
                <c:pt idx="792">
                  <c:v>0.90022956901884621</c:v>
                </c:pt>
                <c:pt idx="793">
                  <c:v>0.90243506107365845</c:v>
                </c:pt>
                <c:pt idx="794">
                  <c:v>0.90427923909397778</c:v>
                </c:pt>
                <c:pt idx="795">
                  <c:v>0.90694992857346945</c:v>
                </c:pt>
                <c:pt idx="796">
                  <c:v>0.93642631652404851</c:v>
                </c:pt>
                <c:pt idx="797">
                  <c:v>0.95860030543381791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415-4B0C-82E5-B48A6A5C2DDA}"/>
            </c:ext>
          </c:extLst>
        </c:ser>
        <c:ser>
          <c:idx val="2"/>
          <c:order val="2"/>
          <c:tx>
            <c:strRef>
              <c:f>DATA!$O$1</c:f>
              <c:strCache>
                <c:ptCount val="1"/>
                <c:pt idx="0">
                  <c:v>Empirical CDF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DATA!$N$3:$N$800</c:f>
              <c:numCache>
                <c:formatCode>0.000</c:formatCode>
                <c:ptCount val="798"/>
                <c:pt idx="0">
                  <c:v>-0.1544419278269871</c:v>
                </c:pt>
                <c:pt idx="1">
                  <c:v>-0.14229093293450587</c:v>
                </c:pt>
                <c:pt idx="2">
                  <c:v>-0.11656201413680838</c:v>
                </c:pt>
                <c:pt idx="3">
                  <c:v>-0.11488027599842202</c:v>
                </c:pt>
                <c:pt idx="4">
                  <c:v>-6.5892093808703256E-2</c:v>
                </c:pt>
                <c:pt idx="5">
                  <c:v>-6.3057556478541332E-2</c:v>
                </c:pt>
                <c:pt idx="6">
                  <c:v>-6.1430099105251754E-2</c:v>
                </c:pt>
                <c:pt idx="7">
                  <c:v>-5.9568037341310484E-2</c:v>
                </c:pt>
                <c:pt idx="8">
                  <c:v>-5.8801584217274064E-2</c:v>
                </c:pt>
                <c:pt idx="9">
                  <c:v>-5.6548457913063017E-2</c:v>
                </c:pt>
                <c:pt idx="10">
                  <c:v>-5.5813805798868729E-2</c:v>
                </c:pt>
                <c:pt idx="11">
                  <c:v>-5.574015785466209E-2</c:v>
                </c:pt>
                <c:pt idx="12">
                  <c:v>-5.5188599912959171E-2</c:v>
                </c:pt>
                <c:pt idx="13">
                  <c:v>-5.4445180174792773E-2</c:v>
                </c:pt>
                <c:pt idx="14">
                  <c:v>-5.1786236552023697E-2</c:v>
                </c:pt>
                <c:pt idx="15">
                  <c:v>-5.1588893375571106E-2</c:v>
                </c:pt>
                <c:pt idx="16">
                  <c:v>-5.1310594278273315E-2</c:v>
                </c:pt>
                <c:pt idx="17">
                  <c:v>-5.1293294387550578E-2</c:v>
                </c:pt>
                <c:pt idx="18">
                  <c:v>-5.1290259297355256E-2</c:v>
                </c:pt>
                <c:pt idx="19">
                  <c:v>-5.1243938076102225E-2</c:v>
                </c:pt>
                <c:pt idx="20">
                  <c:v>-5.1226808016254399E-2</c:v>
                </c:pt>
                <c:pt idx="21">
                  <c:v>-5.0977644936188921E-2</c:v>
                </c:pt>
                <c:pt idx="22">
                  <c:v>-5.0620632228678242E-2</c:v>
                </c:pt>
                <c:pt idx="23">
                  <c:v>-4.9990928238629592E-2</c:v>
                </c:pt>
                <c:pt idx="24">
                  <c:v>-4.9422265744036777E-2</c:v>
                </c:pt>
                <c:pt idx="25">
                  <c:v>-4.9157338765075394E-2</c:v>
                </c:pt>
                <c:pt idx="26">
                  <c:v>-4.8963080721906908E-2</c:v>
                </c:pt>
                <c:pt idx="27">
                  <c:v>-4.8705378888106075E-2</c:v>
                </c:pt>
                <c:pt idx="28">
                  <c:v>-4.8598448419396E-2</c:v>
                </c:pt>
                <c:pt idx="29">
                  <c:v>-4.8570750695409594E-2</c:v>
                </c:pt>
                <c:pt idx="30">
                  <c:v>-4.8509524173696729E-2</c:v>
                </c:pt>
                <c:pt idx="31">
                  <c:v>-4.8477346461398965E-2</c:v>
                </c:pt>
                <c:pt idx="32">
                  <c:v>-4.8449564711098583E-2</c:v>
                </c:pt>
                <c:pt idx="33">
                  <c:v>-4.8169012095091467E-2</c:v>
                </c:pt>
                <c:pt idx="34">
                  <c:v>-4.7287456422345664E-2</c:v>
                </c:pt>
                <c:pt idx="35">
                  <c:v>-4.6697991163727491E-2</c:v>
                </c:pt>
                <c:pt idx="36">
                  <c:v>-4.5197511417532948E-2</c:v>
                </c:pt>
                <c:pt idx="37">
                  <c:v>-4.5194744579522016E-2</c:v>
                </c:pt>
                <c:pt idx="38">
                  <c:v>-4.516289602198207E-2</c:v>
                </c:pt>
                <c:pt idx="39">
                  <c:v>-4.4818724278828409E-2</c:v>
                </c:pt>
                <c:pt idx="40">
                  <c:v>-4.417420324074553E-2</c:v>
                </c:pt>
                <c:pt idx="41">
                  <c:v>-4.4015302304570979E-2</c:v>
                </c:pt>
                <c:pt idx="42">
                  <c:v>-4.3826490339505975E-2</c:v>
                </c:pt>
                <c:pt idx="43">
                  <c:v>-4.3452831913442451E-2</c:v>
                </c:pt>
                <c:pt idx="44">
                  <c:v>-4.3138214120987624E-2</c:v>
                </c:pt>
                <c:pt idx="45">
                  <c:v>-4.3043311633775838E-2</c:v>
                </c:pt>
                <c:pt idx="46">
                  <c:v>-4.2907501011276432E-2</c:v>
                </c:pt>
                <c:pt idx="47">
                  <c:v>-4.2805447904000593E-2</c:v>
                </c:pt>
                <c:pt idx="48">
                  <c:v>-4.0884747493197801E-2</c:v>
                </c:pt>
                <c:pt idx="49">
                  <c:v>-4.0865557065185909E-2</c:v>
                </c:pt>
                <c:pt idx="50">
                  <c:v>-4.0335342675277969E-2</c:v>
                </c:pt>
                <c:pt idx="51">
                  <c:v>-4.0243458200965504E-2</c:v>
                </c:pt>
                <c:pt idx="52">
                  <c:v>-4.0090735832389306E-2</c:v>
                </c:pt>
                <c:pt idx="53">
                  <c:v>-3.9915923784754941E-2</c:v>
                </c:pt>
                <c:pt idx="54">
                  <c:v>-3.9829085308601513E-2</c:v>
                </c:pt>
                <c:pt idx="55">
                  <c:v>-3.9547991833996675E-2</c:v>
                </c:pt>
                <c:pt idx="56">
                  <c:v>-3.9302927240884369E-2</c:v>
                </c:pt>
                <c:pt idx="57">
                  <c:v>-3.9300701809478193E-2</c:v>
                </c:pt>
                <c:pt idx="58">
                  <c:v>-3.9234272567243635E-2</c:v>
                </c:pt>
                <c:pt idx="59">
                  <c:v>-3.9163977174144958E-2</c:v>
                </c:pt>
                <c:pt idx="60">
                  <c:v>-3.9065926371763364E-2</c:v>
                </c:pt>
                <c:pt idx="61">
                  <c:v>-3.9017117941979811E-2</c:v>
                </c:pt>
                <c:pt idx="62">
                  <c:v>-3.8439030421082016E-2</c:v>
                </c:pt>
                <c:pt idx="63">
                  <c:v>-3.8377009981706636E-2</c:v>
                </c:pt>
                <c:pt idx="64">
                  <c:v>-3.8362236130100161E-2</c:v>
                </c:pt>
                <c:pt idx="65">
                  <c:v>-3.8329745280554273E-2</c:v>
                </c:pt>
                <c:pt idx="66">
                  <c:v>-3.8146706733429972E-2</c:v>
                </c:pt>
                <c:pt idx="67">
                  <c:v>-3.7890264260210131E-2</c:v>
                </c:pt>
                <c:pt idx="68">
                  <c:v>-3.769469835693904E-2</c:v>
                </c:pt>
                <c:pt idx="69">
                  <c:v>-3.7654871544214541E-2</c:v>
                </c:pt>
                <c:pt idx="70">
                  <c:v>-3.7596017426279507E-2</c:v>
                </c:pt>
                <c:pt idx="71">
                  <c:v>-3.7322828338572846E-2</c:v>
                </c:pt>
                <c:pt idx="72">
                  <c:v>-3.6874312835316399E-2</c:v>
                </c:pt>
                <c:pt idx="73">
                  <c:v>-3.6576247689158965E-2</c:v>
                </c:pt>
                <c:pt idx="74">
                  <c:v>-3.642696846715783E-2</c:v>
                </c:pt>
                <c:pt idx="75">
                  <c:v>-3.50264089824983E-2</c:v>
                </c:pt>
                <c:pt idx="76">
                  <c:v>-3.4907018988441577E-2</c:v>
                </c:pt>
                <c:pt idx="77">
                  <c:v>-3.4778447520779118E-2</c:v>
                </c:pt>
                <c:pt idx="78">
                  <c:v>-3.4643580613688538E-2</c:v>
                </c:pt>
                <c:pt idx="79">
                  <c:v>-3.4463825924396375E-2</c:v>
                </c:pt>
                <c:pt idx="80">
                  <c:v>-3.4390411326293252E-2</c:v>
                </c:pt>
                <c:pt idx="81">
                  <c:v>-3.4118849892773626E-2</c:v>
                </c:pt>
                <c:pt idx="82">
                  <c:v>-3.4111834506863149E-2</c:v>
                </c:pt>
                <c:pt idx="83">
                  <c:v>-3.409680878807711E-2</c:v>
                </c:pt>
                <c:pt idx="84">
                  <c:v>-3.3976310154856797E-2</c:v>
                </c:pt>
                <c:pt idx="85">
                  <c:v>-3.3931826724502123E-2</c:v>
                </c:pt>
                <c:pt idx="86">
                  <c:v>-3.3397699850492485E-2</c:v>
                </c:pt>
                <c:pt idx="87">
                  <c:v>-3.3282257056256447E-2</c:v>
                </c:pt>
                <c:pt idx="88">
                  <c:v>-3.2671437597328774E-2</c:v>
                </c:pt>
                <c:pt idx="89">
                  <c:v>-3.1341047465177865E-2</c:v>
                </c:pt>
                <c:pt idx="90">
                  <c:v>-3.0988395051138807E-2</c:v>
                </c:pt>
                <c:pt idx="91">
                  <c:v>-3.0424175023945316E-2</c:v>
                </c:pt>
                <c:pt idx="92">
                  <c:v>-3.0320364848527844E-2</c:v>
                </c:pt>
                <c:pt idx="93">
                  <c:v>-3.0297944172382799E-2</c:v>
                </c:pt>
                <c:pt idx="94">
                  <c:v>-3.0106480707129721E-2</c:v>
                </c:pt>
                <c:pt idx="95">
                  <c:v>-3.0098031157279413E-2</c:v>
                </c:pt>
                <c:pt idx="96">
                  <c:v>-3.002646883242753E-2</c:v>
                </c:pt>
                <c:pt idx="97">
                  <c:v>-2.9841240576107229E-2</c:v>
                </c:pt>
                <c:pt idx="98">
                  <c:v>-2.9791714502791118E-2</c:v>
                </c:pt>
                <c:pt idx="99">
                  <c:v>-2.921520802602412E-2</c:v>
                </c:pt>
                <c:pt idx="100">
                  <c:v>-2.8899860729387754E-2</c:v>
                </c:pt>
                <c:pt idx="101">
                  <c:v>-2.8756484335498489E-2</c:v>
                </c:pt>
                <c:pt idx="102">
                  <c:v>-2.8383241483017338E-2</c:v>
                </c:pt>
                <c:pt idx="103">
                  <c:v>-2.7642431280004712E-2</c:v>
                </c:pt>
                <c:pt idx="104">
                  <c:v>-2.7531613376557112E-2</c:v>
                </c:pt>
                <c:pt idx="105">
                  <c:v>-2.73323325913571E-2</c:v>
                </c:pt>
                <c:pt idx="106">
                  <c:v>-2.724452210656551E-2</c:v>
                </c:pt>
                <c:pt idx="107">
                  <c:v>-2.7197560261674809E-2</c:v>
                </c:pt>
                <c:pt idx="108">
                  <c:v>-2.6354301082979918E-2</c:v>
                </c:pt>
                <c:pt idx="109">
                  <c:v>-2.6318733581171892E-2</c:v>
                </c:pt>
                <c:pt idx="110">
                  <c:v>-2.6288132958879128E-2</c:v>
                </c:pt>
                <c:pt idx="111">
                  <c:v>-2.6274089370180196E-2</c:v>
                </c:pt>
                <c:pt idx="112">
                  <c:v>-2.5994243378511424E-2</c:v>
                </c:pt>
                <c:pt idx="113">
                  <c:v>-2.5966983761064665E-2</c:v>
                </c:pt>
                <c:pt idx="114">
                  <c:v>-2.5636035610648502E-2</c:v>
                </c:pt>
                <c:pt idx="115">
                  <c:v>-2.5533302005164762E-2</c:v>
                </c:pt>
                <c:pt idx="116">
                  <c:v>-2.5317807984289783E-2</c:v>
                </c:pt>
                <c:pt idx="117">
                  <c:v>-2.4811196696287455E-2</c:v>
                </c:pt>
                <c:pt idx="118">
                  <c:v>-2.480851334633969E-2</c:v>
                </c:pt>
                <c:pt idx="119">
                  <c:v>-2.4777740708240237E-2</c:v>
                </c:pt>
                <c:pt idx="120">
                  <c:v>-2.4509419723714058E-2</c:v>
                </c:pt>
                <c:pt idx="121">
                  <c:v>-2.3810648693718447E-2</c:v>
                </c:pt>
                <c:pt idx="122">
                  <c:v>-2.3764588941051247E-2</c:v>
                </c:pt>
                <c:pt idx="123">
                  <c:v>-2.3728399647135346E-2</c:v>
                </c:pt>
                <c:pt idx="124">
                  <c:v>-2.3600169750675172E-2</c:v>
                </c:pt>
                <c:pt idx="125">
                  <c:v>-2.3054420276708121E-2</c:v>
                </c:pt>
                <c:pt idx="126">
                  <c:v>-2.3049576056876391E-2</c:v>
                </c:pt>
                <c:pt idx="127">
                  <c:v>-2.2969813441756162E-2</c:v>
                </c:pt>
                <c:pt idx="128">
                  <c:v>-2.2668799812712939E-2</c:v>
                </c:pt>
                <c:pt idx="129">
                  <c:v>-2.2616905075985207E-2</c:v>
                </c:pt>
                <c:pt idx="130">
                  <c:v>-2.2435258636396605E-2</c:v>
                </c:pt>
                <c:pt idx="131">
                  <c:v>-2.2330820485013485E-2</c:v>
                </c:pt>
                <c:pt idx="132">
                  <c:v>-2.2289348227297771E-2</c:v>
                </c:pt>
                <c:pt idx="133">
                  <c:v>-2.2239611927838361E-2</c:v>
                </c:pt>
                <c:pt idx="134">
                  <c:v>-2.2080486281054645E-2</c:v>
                </c:pt>
                <c:pt idx="135">
                  <c:v>-2.1860752290800568E-2</c:v>
                </c:pt>
                <c:pt idx="136">
                  <c:v>-2.1713760223784247E-2</c:v>
                </c:pt>
                <c:pt idx="137">
                  <c:v>-2.1636580310279638E-2</c:v>
                </c:pt>
                <c:pt idx="138">
                  <c:v>-2.1250941002880018E-2</c:v>
                </c:pt>
                <c:pt idx="139">
                  <c:v>-2.1185025667629941E-2</c:v>
                </c:pt>
                <c:pt idx="140">
                  <c:v>-2.1048748576666738E-2</c:v>
                </c:pt>
                <c:pt idx="141">
                  <c:v>-2.0906684819313712E-2</c:v>
                </c:pt>
                <c:pt idx="142">
                  <c:v>-2.0698324215810006E-2</c:v>
                </c:pt>
                <c:pt idx="143">
                  <c:v>-2.0696881771154862E-2</c:v>
                </c:pt>
                <c:pt idx="144">
                  <c:v>-2.0510795721509056E-2</c:v>
                </c:pt>
                <c:pt idx="145">
                  <c:v>-2.0219753837472952E-2</c:v>
                </c:pt>
                <c:pt idx="146">
                  <c:v>-2.008675856673723E-2</c:v>
                </c:pt>
                <c:pt idx="147">
                  <c:v>-2.0008800907976371E-2</c:v>
                </c:pt>
                <c:pt idx="148">
                  <c:v>-1.996543124569793E-2</c:v>
                </c:pt>
                <c:pt idx="149">
                  <c:v>-1.9734832984096482E-2</c:v>
                </c:pt>
                <c:pt idx="150">
                  <c:v>-1.9668971916829075E-2</c:v>
                </c:pt>
                <c:pt idx="151">
                  <c:v>-1.9349440890647461E-2</c:v>
                </c:pt>
                <c:pt idx="152">
                  <c:v>-1.9300566406703287E-2</c:v>
                </c:pt>
                <c:pt idx="153">
                  <c:v>-1.9036874044078243E-2</c:v>
                </c:pt>
                <c:pt idx="154">
                  <c:v>-1.8881439748989582E-2</c:v>
                </c:pt>
                <c:pt idx="155">
                  <c:v>-1.8636640656210384E-2</c:v>
                </c:pt>
                <c:pt idx="156">
                  <c:v>-1.8585506312876265E-2</c:v>
                </c:pt>
                <c:pt idx="157">
                  <c:v>-1.8532962198125929E-2</c:v>
                </c:pt>
                <c:pt idx="158">
                  <c:v>-1.8384107047528839E-2</c:v>
                </c:pt>
                <c:pt idx="159">
                  <c:v>-1.8365487667651344E-2</c:v>
                </c:pt>
                <c:pt idx="160">
                  <c:v>-1.8334511193410331E-2</c:v>
                </c:pt>
                <c:pt idx="161">
                  <c:v>-1.8167303955448938E-2</c:v>
                </c:pt>
                <c:pt idx="162">
                  <c:v>-1.8161304846043978E-2</c:v>
                </c:pt>
                <c:pt idx="163">
                  <c:v>-1.8127384592556715E-2</c:v>
                </c:pt>
                <c:pt idx="164">
                  <c:v>-1.7845063387574946E-2</c:v>
                </c:pt>
                <c:pt idx="165">
                  <c:v>-1.7822310649582219E-2</c:v>
                </c:pt>
                <c:pt idx="166">
                  <c:v>-1.7601090278968307E-2</c:v>
                </c:pt>
                <c:pt idx="167">
                  <c:v>-1.7525092555380845E-2</c:v>
                </c:pt>
                <c:pt idx="168">
                  <c:v>-1.7303586499002977E-2</c:v>
                </c:pt>
                <c:pt idx="169">
                  <c:v>-1.7123611793427494E-2</c:v>
                </c:pt>
                <c:pt idx="170">
                  <c:v>-1.6972884513178341E-2</c:v>
                </c:pt>
                <c:pt idx="171">
                  <c:v>-1.6904787139238795E-2</c:v>
                </c:pt>
                <c:pt idx="172">
                  <c:v>-1.6887831823830503E-2</c:v>
                </c:pt>
                <c:pt idx="173">
                  <c:v>-1.6753987588212161E-2</c:v>
                </c:pt>
                <c:pt idx="174">
                  <c:v>-1.6611677666896228E-2</c:v>
                </c:pt>
                <c:pt idx="175">
                  <c:v>-1.6551043681200847E-2</c:v>
                </c:pt>
                <c:pt idx="176">
                  <c:v>-1.6518683397715287E-2</c:v>
                </c:pt>
                <c:pt idx="177">
                  <c:v>-1.6508762256048266E-2</c:v>
                </c:pt>
                <c:pt idx="178">
                  <c:v>-1.6335590527794468E-2</c:v>
                </c:pt>
                <c:pt idx="179">
                  <c:v>-1.6325533332524803E-2</c:v>
                </c:pt>
                <c:pt idx="180">
                  <c:v>-1.6306993274698936E-2</c:v>
                </c:pt>
                <c:pt idx="181">
                  <c:v>-1.6288238893269694E-2</c:v>
                </c:pt>
                <c:pt idx="182">
                  <c:v>-1.6040867374288035E-2</c:v>
                </c:pt>
                <c:pt idx="183">
                  <c:v>-1.5870846552539487E-2</c:v>
                </c:pt>
                <c:pt idx="184">
                  <c:v>-1.5868276106020537E-2</c:v>
                </c:pt>
                <c:pt idx="185">
                  <c:v>-1.5727755035864585E-2</c:v>
                </c:pt>
                <c:pt idx="186">
                  <c:v>-1.5580470975248022E-2</c:v>
                </c:pt>
                <c:pt idx="187">
                  <c:v>-1.553684972944854E-2</c:v>
                </c:pt>
                <c:pt idx="188">
                  <c:v>-1.5343117034127083E-2</c:v>
                </c:pt>
                <c:pt idx="189">
                  <c:v>-1.519801803991452E-2</c:v>
                </c:pt>
                <c:pt idx="190">
                  <c:v>-1.5101887550073584E-2</c:v>
                </c:pt>
                <c:pt idx="191">
                  <c:v>-1.5029184622545384E-2</c:v>
                </c:pt>
                <c:pt idx="192">
                  <c:v>-1.4815085785140587E-2</c:v>
                </c:pt>
                <c:pt idx="193">
                  <c:v>-1.4770161406629217E-2</c:v>
                </c:pt>
                <c:pt idx="194">
                  <c:v>-1.4737217304964247E-2</c:v>
                </c:pt>
                <c:pt idx="195">
                  <c:v>-1.4541870454255701E-2</c:v>
                </c:pt>
                <c:pt idx="196">
                  <c:v>-1.4418931144639579E-2</c:v>
                </c:pt>
                <c:pt idx="197">
                  <c:v>-1.4312462710443292E-2</c:v>
                </c:pt>
                <c:pt idx="198">
                  <c:v>-1.4128656045153532E-2</c:v>
                </c:pt>
                <c:pt idx="199">
                  <c:v>-1.4106391795386933E-2</c:v>
                </c:pt>
                <c:pt idx="200">
                  <c:v>-1.4076594584739132E-2</c:v>
                </c:pt>
                <c:pt idx="201">
                  <c:v>-1.3876384459826131E-2</c:v>
                </c:pt>
                <c:pt idx="202">
                  <c:v>-1.3861608086624429E-2</c:v>
                </c:pt>
                <c:pt idx="203">
                  <c:v>-1.3818736707596126E-2</c:v>
                </c:pt>
                <c:pt idx="204">
                  <c:v>-1.3557035969850129E-2</c:v>
                </c:pt>
                <c:pt idx="205">
                  <c:v>-1.3533314330636982E-2</c:v>
                </c:pt>
                <c:pt idx="206">
                  <c:v>-1.3488979937726169E-2</c:v>
                </c:pt>
                <c:pt idx="207">
                  <c:v>-1.3302268019394497E-2</c:v>
                </c:pt>
                <c:pt idx="208">
                  <c:v>-1.3294021363953575E-2</c:v>
                </c:pt>
                <c:pt idx="209">
                  <c:v>-1.3279119434487169E-2</c:v>
                </c:pt>
                <c:pt idx="210">
                  <c:v>-1.3249438615266264E-2</c:v>
                </c:pt>
                <c:pt idx="211">
                  <c:v>-1.3230622986630514E-2</c:v>
                </c:pt>
                <c:pt idx="212">
                  <c:v>-1.2992330979888307E-2</c:v>
                </c:pt>
                <c:pt idx="213">
                  <c:v>-1.2930043779380935E-2</c:v>
                </c:pt>
                <c:pt idx="214">
                  <c:v>-1.2726226678486205E-2</c:v>
                </c:pt>
                <c:pt idx="215">
                  <c:v>-1.2695100362776761E-2</c:v>
                </c:pt>
                <c:pt idx="216">
                  <c:v>-1.2620130516163114E-2</c:v>
                </c:pt>
                <c:pt idx="217">
                  <c:v>-1.2406049545960435E-2</c:v>
                </c:pt>
                <c:pt idx="218">
                  <c:v>-1.2337956977915761E-2</c:v>
                </c:pt>
                <c:pt idx="219">
                  <c:v>-1.2216556821876891E-2</c:v>
                </c:pt>
                <c:pt idx="220">
                  <c:v>-1.2200232660947273E-2</c:v>
                </c:pt>
                <c:pt idx="221">
                  <c:v>-1.2115742895211296E-2</c:v>
                </c:pt>
                <c:pt idx="222">
                  <c:v>-1.2108018037164629E-2</c:v>
                </c:pt>
                <c:pt idx="223">
                  <c:v>-1.2101714411372528E-2</c:v>
                </c:pt>
                <c:pt idx="224">
                  <c:v>-1.2064427768249371E-2</c:v>
                </c:pt>
                <c:pt idx="225">
                  <c:v>-1.2056447798270408E-2</c:v>
                </c:pt>
                <c:pt idx="226">
                  <c:v>-1.2026288737222652E-2</c:v>
                </c:pt>
                <c:pt idx="227">
                  <c:v>-1.2022471987461179E-2</c:v>
                </c:pt>
                <c:pt idx="228">
                  <c:v>-1.1654407538231614E-2</c:v>
                </c:pt>
                <c:pt idx="229">
                  <c:v>-1.1632634420741578E-2</c:v>
                </c:pt>
                <c:pt idx="230">
                  <c:v>-1.162509932947898E-2</c:v>
                </c:pt>
                <c:pt idx="231">
                  <c:v>-1.1609864720735889E-2</c:v>
                </c:pt>
                <c:pt idx="232">
                  <c:v>-1.1565178686953602E-2</c:v>
                </c:pt>
                <c:pt idx="233">
                  <c:v>-1.1418956629502045E-2</c:v>
                </c:pt>
                <c:pt idx="234">
                  <c:v>-1.1344916164078253E-2</c:v>
                </c:pt>
                <c:pt idx="235">
                  <c:v>-1.1236073266925842E-2</c:v>
                </c:pt>
                <c:pt idx="236">
                  <c:v>-1.1067151791625131E-2</c:v>
                </c:pt>
                <c:pt idx="237">
                  <c:v>-1.0875339961680797E-2</c:v>
                </c:pt>
                <c:pt idx="238">
                  <c:v>-1.0787591128997352E-2</c:v>
                </c:pt>
                <c:pt idx="239">
                  <c:v>-1.0725704318986756E-2</c:v>
                </c:pt>
                <c:pt idx="240">
                  <c:v>-1.0635865004293267E-2</c:v>
                </c:pt>
                <c:pt idx="241">
                  <c:v>-1.0620343978895747E-2</c:v>
                </c:pt>
                <c:pt idx="242">
                  <c:v>-1.0606921305979065E-2</c:v>
                </c:pt>
                <c:pt idx="243">
                  <c:v>-1.0497013888627444E-2</c:v>
                </c:pt>
                <c:pt idx="244">
                  <c:v>-1.043318938500272E-2</c:v>
                </c:pt>
                <c:pt idx="245">
                  <c:v>-1.0367127774904774E-2</c:v>
                </c:pt>
                <c:pt idx="246">
                  <c:v>-1.032463451336992E-2</c:v>
                </c:pt>
                <c:pt idx="247">
                  <c:v>-1.0276215074465181E-2</c:v>
                </c:pt>
                <c:pt idx="248">
                  <c:v>-1.0266170198847803E-2</c:v>
                </c:pt>
                <c:pt idx="249">
                  <c:v>-1.0220115140836291E-2</c:v>
                </c:pt>
                <c:pt idx="250">
                  <c:v>-1.0153529703239626E-2</c:v>
                </c:pt>
                <c:pt idx="251">
                  <c:v>-9.7026952396848942E-3</c:v>
                </c:pt>
                <c:pt idx="252">
                  <c:v>-9.689998300969057E-3</c:v>
                </c:pt>
                <c:pt idx="253">
                  <c:v>-9.6074561066017139E-3</c:v>
                </c:pt>
                <c:pt idx="254">
                  <c:v>-9.5756023697826115E-3</c:v>
                </c:pt>
                <c:pt idx="255">
                  <c:v>-9.5656048697009572E-3</c:v>
                </c:pt>
                <c:pt idx="256">
                  <c:v>-9.5063948409598205E-3</c:v>
                </c:pt>
                <c:pt idx="257">
                  <c:v>-9.4675612430156469E-3</c:v>
                </c:pt>
                <c:pt idx="258">
                  <c:v>-9.2005030168624668E-3</c:v>
                </c:pt>
                <c:pt idx="259">
                  <c:v>-9.1109116819108535E-3</c:v>
                </c:pt>
                <c:pt idx="260">
                  <c:v>-8.9984957738259135E-3</c:v>
                </c:pt>
                <c:pt idx="261">
                  <c:v>-8.9787359652758712E-3</c:v>
                </c:pt>
                <c:pt idx="262">
                  <c:v>-8.9717063908111867E-3</c:v>
                </c:pt>
                <c:pt idx="263">
                  <c:v>-8.9218671096594065E-3</c:v>
                </c:pt>
                <c:pt idx="264">
                  <c:v>-8.8678187738747746E-3</c:v>
                </c:pt>
                <c:pt idx="265">
                  <c:v>-8.8284859929118869E-3</c:v>
                </c:pt>
                <c:pt idx="266">
                  <c:v>-8.6165616280132664E-3</c:v>
                </c:pt>
                <c:pt idx="267">
                  <c:v>-8.5690327251014033E-3</c:v>
                </c:pt>
                <c:pt idx="268">
                  <c:v>-8.5122310592763845E-3</c:v>
                </c:pt>
                <c:pt idx="269">
                  <c:v>-8.3109029798625004E-3</c:v>
                </c:pt>
                <c:pt idx="270">
                  <c:v>-8.2804778955533082E-3</c:v>
                </c:pt>
                <c:pt idx="271">
                  <c:v>-8.2661364202454273E-3</c:v>
                </c:pt>
                <c:pt idx="272">
                  <c:v>-8.1688677537958727E-3</c:v>
                </c:pt>
                <c:pt idx="273">
                  <c:v>-8.0783928512724486E-3</c:v>
                </c:pt>
                <c:pt idx="274">
                  <c:v>-7.9330517407958778E-3</c:v>
                </c:pt>
                <c:pt idx="275">
                  <c:v>-7.9153263831439145E-3</c:v>
                </c:pt>
                <c:pt idx="276">
                  <c:v>-7.8531656915610173E-3</c:v>
                </c:pt>
                <c:pt idx="277">
                  <c:v>-7.8182537404670738E-3</c:v>
                </c:pt>
                <c:pt idx="278">
                  <c:v>-7.5499298334811091E-3</c:v>
                </c:pt>
                <c:pt idx="279">
                  <c:v>-7.5034558817458959E-3</c:v>
                </c:pt>
                <c:pt idx="280">
                  <c:v>-7.4498593291787646E-3</c:v>
                </c:pt>
                <c:pt idx="281">
                  <c:v>-7.3444756703385612E-3</c:v>
                </c:pt>
                <c:pt idx="282">
                  <c:v>-7.1590633763738793E-3</c:v>
                </c:pt>
                <c:pt idx="283">
                  <c:v>-7.1167336625411522E-3</c:v>
                </c:pt>
                <c:pt idx="284">
                  <c:v>-7.0168265784586381E-3</c:v>
                </c:pt>
                <c:pt idx="285">
                  <c:v>-6.9427017970846707E-3</c:v>
                </c:pt>
                <c:pt idx="286">
                  <c:v>-6.8555202647274599E-3</c:v>
                </c:pt>
                <c:pt idx="287">
                  <c:v>-6.7769842790237084E-3</c:v>
                </c:pt>
                <c:pt idx="288">
                  <c:v>-6.7595674080233852E-3</c:v>
                </c:pt>
                <c:pt idx="289">
                  <c:v>-6.700192569819562E-3</c:v>
                </c:pt>
                <c:pt idx="290">
                  <c:v>-6.6632125467599897E-3</c:v>
                </c:pt>
                <c:pt idx="291">
                  <c:v>-6.6579127119995203E-3</c:v>
                </c:pt>
                <c:pt idx="292">
                  <c:v>-6.6524360326370635E-3</c:v>
                </c:pt>
                <c:pt idx="293">
                  <c:v>-6.6467883982617645E-3</c:v>
                </c:pt>
                <c:pt idx="294">
                  <c:v>-6.4732246443750009E-3</c:v>
                </c:pt>
                <c:pt idx="295">
                  <c:v>-6.4393190563417305E-3</c:v>
                </c:pt>
                <c:pt idx="296">
                  <c:v>-6.3972303077351371E-3</c:v>
                </c:pt>
                <c:pt idx="297">
                  <c:v>-6.3265007482759357E-3</c:v>
                </c:pt>
                <c:pt idx="298">
                  <c:v>-6.2939859756252856E-3</c:v>
                </c:pt>
                <c:pt idx="299">
                  <c:v>-6.2592857956961399E-3</c:v>
                </c:pt>
                <c:pt idx="300">
                  <c:v>-6.2435166396850473E-3</c:v>
                </c:pt>
                <c:pt idx="301">
                  <c:v>-6.0186946803605966E-3</c:v>
                </c:pt>
                <c:pt idx="302">
                  <c:v>-5.895450699954982E-3</c:v>
                </c:pt>
                <c:pt idx="303">
                  <c:v>-5.7443910952660751E-3</c:v>
                </c:pt>
                <c:pt idx="304">
                  <c:v>-5.739330057341307E-3</c:v>
                </c:pt>
                <c:pt idx="305">
                  <c:v>-5.4269885790699758E-3</c:v>
                </c:pt>
                <c:pt idx="306">
                  <c:v>-5.3191614775999329E-3</c:v>
                </c:pt>
                <c:pt idx="307">
                  <c:v>-5.1861572064889885E-3</c:v>
                </c:pt>
                <c:pt idx="308">
                  <c:v>-5.0890695074712932E-3</c:v>
                </c:pt>
                <c:pt idx="309">
                  <c:v>-4.9900138242219066E-3</c:v>
                </c:pt>
                <c:pt idx="310">
                  <c:v>-4.7961722634930551E-3</c:v>
                </c:pt>
                <c:pt idx="311">
                  <c:v>-4.7341676183645697E-3</c:v>
                </c:pt>
                <c:pt idx="312">
                  <c:v>-4.6868772664983111E-3</c:v>
                </c:pt>
                <c:pt idx="313">
                  <c:v>-4.648854462498098E-3</c:v>
                </c:pt>
                <c:pt idx="314">
                  <c:v>-4.624483706113602E-3</c:v>
                </c:pt>
                <c:pt idx="315">
                  <c:v>-4.5898732305741695E-3</c:v>
                </c:pt>
                <c:pt idx="316">
                  <c:v>-4.4625052600636506E-3</c:v>
                </c:pt>
                <c:pt idx="317">
                  <c:v>-4.4189201380353347E-3</c:v>
                </c:pt>
                <c:pt idx="318">
                  <c:v>-4.4125830008760218E-3</c:v>
                </c:pt>
                <c:pt idx="319">
                  <c:v>-4.2666731393756849E-3</c:v>
                </c:pt>
                <c:pt idx="320">
                  <c:v>-4.1511060023785747E-3</c:v>
                </c:pt>
                <c:pt idx="321">
                  <c:v>-4.0682819001650449E-3</c:v>
                </c:pt>
                <c:pt idx="322">
                  <c:v>-4.0573885541602987E-3</c:v>
                </c:pt>
                <c:pt idx="323">
                  <c:v>-4.0004951912065443E-3</c:v>
                </c:pt>
                <c:pt idx="324">
                  <c:v>-3.957266739201961E-3</c:v>
                </c:pt>
                <c:pt idx="325">
                  <c:v>-3.8408826367915309E-3</c:v>
                </c:pt>
                <c:pt idx="326">
                  <c:v>-3.777976013520631E-3</c:v>
                </c:pt>
                <c:pt idx="327">
                  <c:v>-3.6340356367680015E-3</c:v>
                </c:pt>
                <c:pt idx="328">
                  <c:v>-3.632652422495373E-3</c:v>
                </c:pt>
                <c:pt idx="329">
                  <c:v>-3.5484209424235589E-3</c:v>
                </c:pt>
                <c:pt idx="330">
                  <c:v>-3.5477022267576602E-3</c:v>
                </c:pt>
                <c:pt idx="331">
                  <c:v>-3.5388630916506222E-3</c:v>
                </c:pt>
                <c:pt idx="332">
                  <c:v>-3.4326761745435115E-3</c:v>
                </c:pt>
                <c:pt idx="333">
                  <c:v>-3.4305350967891368E-3</c:v>
                </c:pt>
                <c:pt idx="334">
                  <c:v>-3.3373642806638908E-3</c:v>
                </c:pt>
                <c:pt idx="335">
                  <c:v>-3.2336325670649104E-3</c:v>
                </c:pt>
                <c:pt idx="336">
                  <c:v>-3.1652750822501029E-3</c:v>
                </c:pt>
                <c:pt idx="337">
                  <c:v>-3.1505539525136738E-3</c:v>
                </c:pt>
                <c:pt idx="338">
                  <c:v>-3.0410565757789344E-3</c:v>
                </c:pt>
                <c:pt idx="339">
                  <c:v>-3.0136550410938268E-3</c:v>
                </c:pt>
                <c:pt idx="340">
                  <c:v>-2.9203129852913476E-3</c:v>
                </c:pt>
                <c:pt idx="341">
                  <c:v>-2.8834443844082767E-3</c:v>
                </c:pt>
                <c:pt idx="342">
                  <c:v>-2.7993842324195053E-3</c:v>
                </c:pt>
                <c:pt idx="343">
                  <c:v>-2.7189322289773426E-3</c:v>
                </c:pt>
                <c:pt idx="344">
                  <c:v>-2.504697615009282E-3</c:v>
                </c:pt>
                <c:pt idx="345">
                  <c:v>-2.4409198849620981E-3</c:v>
                </c:pt>
                <c:pt idx="346">
                  <c:v>-2.3664787248658041E-3</c:v>
                </c:pt>
                <c:pt idx="347">
                  <c:v>-2.1762794225955173E-3</c:v>
                </c:pt>
                <c:pt idx="348">
                  <c:v>-2.1399282968482284E-3</c:v>
                </c:pt>
                <c:pt idx="349">
                  <c:v>-2.0947477849874029E-3</c:v>
                </c:pt>
                <c:pt idx="350">
                  <c:v>-1.9037376936983359E-3</c:v>
                </c:pt>
                <c:pt idx="351">
                  <c:v>-1.8633545764114596E-3</c:v>
                </c:pt>
                <c:pt idx="352">
                  <c:v>-1.7564323034412455E-3</c:v>
                </c:pt>
                <c:pt idx="353">
                  <c:v>-1.7462437230058017E-3</c:v>
                </c:pt>
                <c:pt idx="354">
                  <c:v>-1.7154297545076385E-3</c:v>
                </c:pt>
                <c:pt idx="355">
                  <c:v>-1.6592924161022171E-3</c:v>
                </c:pt>
                <c:pt idx="356">
                  <c:v>-1.5953207318596587E-3</c:v>
                </c:pt>
                <c:pt idx="357">
                  <c:v>-1.411183864460448E-3</c:v>
                </c:pt>
                <c:pt idx="358">
                  <c:v>-1.2734220385547796E-3</c:v>
                </c:pt>
                <c:pt idx="359">
                  <c:v>-1.0911737261148613E-3</c:v>
                </c:pt>
                <c:pt idx="360">
                  <c:v>-1.0620060773922908E-3</c:v>
                </c:pt>
                <c:pt idx="361">
                  <c:v>-9.6696220266042254E-4</c:v>
                </c:pt>
                <c:pt idx="362">
                  <c:v>-9.1954029467854594E-4</c:v>
                </c:pt>
                <c:pt idx="363">
                  <c:v>-8.7757794135900761E-4</c:v>
                </c:pt>
                <c:pt idx="364">
                  <c:v>-7.7889206547063303E-4</c:v>
                </c:pt>
                <c:pt idx="365">
                  <c:v>-7.2192488928955203E-4</c:v>
                </c:pt>
                <c:pt idx="366">
                  <c:v>-6.0791955228208492E-4</c:v>
                </c:pt>
                <c:pt idx="367">
                  <c:v>-5.8027882643494721E-4</c:v>
                </c:pt>
                <c:pt idx="368">
                  <c:v>-5.3893830461027026E-4</c:v>
                </c:pt>
                <c:pt idx="369">
                  <c:v>-5.3731665362371269E-4</c:v>
                </c:pt>
                <c:pt idx="370">
                  <c:v>-4.969767351522713E-4</c:v>
                </c:pt>
                <c:pt idx="371">
                  <c:v>-4.5502116633468068E-4</c:v>
                </c:pt>
                <c:pt idx="372">
                  <c:v>-4.5392647170706821E-4</c:v>
                </c:pt>
                <c:pt idx="373">
                  <c:v>-4.2964554903670801E-4</c:v>
                </c:pt>
                <c:pt idx="374">
                  <c:v>-3.6914514922341941E-4</c:v>
                </c:pt>
                <c:pt idx="375">
                  <c:v>-3.5229875298326116E-4</c:v>
                </c:pt>
                <c:pt idx="376">
                  <c:v>-3.3338890123761844E-4</c:v>
                </c:pt>
                <c:pt idx="377">
                  <c:v>-3.2252862721135613E-4</c:v>
                </c:pt>
                <c:pt idx="378">
                  <c:v>-3.0280091071641438E-4</c:v>
                </c:pt>
                <c:pt idx="379">
                  <c:v>-2.6133542550407242E-4</c:v>
                </c:pt>
                <c:pt idx="380">
                  <c:v>-2.214594184668663E-4</c:v>
                </c:pt>
                <c:pt idx="381">
                  <c:v>-2.1903406067202459E-4</c:v>
                </c:pt>
                <c:pt idx="382">
                  <c:v>0</c:v>
                </c:pt>
                <c:pt idx="383">
                  <c:v>2.945551481097339E-5</c:v>
                </c:pt>
                <c:pt idx="384">
                  <c:v>2.0646835945733007E-4</c:v>
                </c:pt>
                <c:pt idx="385">
                  <c:v>3.2509753212194091E-4</c:v>
                </c:pt>
                <c:pt idx="386">
                  <c:v>4.2292240004446164E-4</c:v>
                </c:pt>
                <c:pt idx="387">
                  <c:v>4.7242235436336142E-4</c:v>
                </c:pt>
                <c:pt idx="388">
                  <c:v>4.822763536929912E-4</c:v>
                </c:pt>
                <c:pt idx="389">
                  <c:v>7.7575224148553263E-4</c:v>
                </c:pt>
                <c:pt idx="390">
                  <c:v>8.7757794135894223E-4</c:v>
                </c:pt>
                <c:pt idx="391">
                  <c:v>9.2265114956838949E-4</c:v>
                </c:pt>
                <c:pt idx="392">
                  <c:v>9.8083807094789029E-4</c:v>
                </c:pt>
                <c:pt idx="393">
                  <c:v>1.0581502598601433E-3</c:v>
                </c:pt>
                <c:pt idx="394">
                  <c:v>1.1104942840271153E-3</c:v>
                </c:pt>
                <c:pt idx="395">
                  <c:v>1.182096747182521E-3</c:v>
                </c:pt>
                <c:pt idx="396">
                  <c:v>1.2507819016526766E-3</c:v>
                </c:pt>
                <c:pt idx="397">
                  <c:v>1.3142333341227724E-3</c:v>
                </c:pt>
                <c:pt idx="398">
                  <c:v>1.5770003874779742E-3</c:v>
                </c:pt>
                <c:pt idx="399">
                  <c:v>1.7426940802123308E-3</c:v>
                </c:pt>
                <c:pt idx="400">
                  <c:v>1.7899280671801918E-3</c:v>
                </c:pt>
                <c:pt idx="401">
                  <c:v>1.8191959478579323E-3</c:v>
                </c:pt>
                <c:pt idx="402">
                  <c:v>1.985170267173837E-3</c:v>
                </c:pt>
                <c:pt idx="403">
                  <c:v>1.9980026626730579E-3</c:v>
                </c:pt>
                <c:pt idx="404">
                  <c:v>2.0387366898483089E-3</c:v>
                </c:pt>
                <c:pt idx="405">
                  <c:v>2.0390692599885673E-3</c:v>
                </c:pt>
                <c:pt idx="406">
                  <c:v>2.0402965506775422E-3</c:v>
                </c:pt>
                <c:pt idx="407">
                  <c:v>2.2887046119333438E-3</c:v>
                </c:pt>
                <c:pt idx="408">
                  <c:v>2.3653381633349166E-3</c:v>
                </c:pt>
                <c:pt idx="409">
                  <c:v>2.385416022930078E-3</c:v>
                </c:pt>
                <c:pt idx="410">
                  <c:v>2.4387552271142423E-3</c:v>
                </c:pt>
                <c:pt idx="411">
                  <c:v>2.4742280663512788E-3</c:v>
                </c:pt>
                <c:pt idx="412">
                  <c:v>2.5425897247143554E-3</c:v>
                </c:pt>
                <c:pt idx="413">
                  <c:v>2.5502085864548053E-3</c:v>
                </c:pt>
                <c:pt idx="414">
                  <c:v>2.6112297653369219E-3</c:v>
                </c:pt>
                <c:pt idx="415">
                  <c:v>2.6283452326234416E-3</c:v>
                </c:pt>
                <c:pt idx="416">
                  <c:v>2.6391383788177264E-3</c:v>
                </c:pt>
                <c:pt idx="417">
                  <c:v>2.6545484759059029E-3</c:v>
                </c:pt>
                <c:pt idx="418">
                  <c:v>2.7588733411039595E-3</c:v>
                </c:pt>
                <c:pt idx="419">
                  <c:v>2.7908991924024892E-3</c:v>
                </c:pt>
                <c:pt idx="420">
                  <c:v>2.8660560797253323E-3</c:v>
                </c:pt>
                <c:pt idx="421">
                  <c:v>2.9434702231879561E-3</c:v>
                </c:pt>
                <c:pt idx="422">
                  <c:v>2.9555551809132617E-3</c:v>
                </c:pt>
                <c:pt idx="423">
                  <c:v>3.0090750809223343E-3</c:v>
                </c:pt>
                <c:pt idx="424">
                  <c:v>3.1152673169494998E-3</c:v>
                </c:pt>
                <c:pt idx="425">
                  <c:v>3.2786914616982953E-3</c:v>
                </c:pt>
                <c:pt idx="426">
                  <c:v>3.2960594878574077E-3</c:v>
                </c:pt>
                <c:pt idx="427">
                  <c:v>3.3066289825619982E-3</c:v>
                </c:pt>
                <c:pt idx="428">
                  <c:v>3.5894964303394175E-3</c:v>
                </c:pt>
                <c:pt idx="429">
                  <c:v>3.6809510090080235E-3</c:v>
                </c:pt>
                <c:pt idx="430">
                  <c:v>3.6933097066514406E-3</c:v>
                </c:pt>
                <c:pt idx="431">
                  <c:v>3.7084853853031731E-3</c:v>
                </c:pt>
                <c:pt idx="432">
                  <c:v>3.8340029349452805E-3</c:v>
                </c:pt>
                <c:pt idx="433">
                  <c:v>3.8938270386160781E-3</c:v>
                </c:pt>
                <c:pt idx="434">
                  <c:v>4.0504105780224059E-3</c:v>
                </c:pt>
                <c:pt idx="435">
                  <c:v>4.077477616656079E-3</c:v>
                </c:pt>
                <c:pt idx="436">
                  <c:v>4.173448572063314E-3</c:v>
                </c:pt>
                <c:pt idx="437">
                  <c:v>4.2311609722681222E-3</c:v>
                </c:pt>
                <c:pt idx="438">
                  <c:v>4.2419769166967452E-3</c:v>
                </c:pt>
                <c:pt idx="439">
                  <c:v>4.2745256251116616E-3</c:v>
                </c:pt>
                <c:pt idx="440">
                  <c:v>4.2949242828808709E-3</c:v>
                </c:pt>
                <c:pt idx="441">
                  <c:v>4.5124167818619927E-3</c:v>
                </c:pt>
                <c:pt idx="442">
                  <c:v>4.6663640437648443E-3</c:v>
                </c:pt>
                <c:pt idx="443">
                  <c:v>4.6741658133823269E-3</c:v>
                </c:pt>
                <c:pt idx="444">
                  <c:v>4.6776485272830353E-3</c:v>
                </c:pt>
                <c:pt idx="445">
                  <c:v>4.7305376271804854E-3</c:v>
                </c:pt>
                <c:pt idx="446">
                  <c:v>4.7345370821119228E-3</c:v>
                </c:pt>
                <c:pt idx="447">
                  <c:v>4.8785474511074609E-3</c:v>
                </c:pt>
                <c:pt idx="448">
                  <c:v>5.0153986358274583E-3</c:v>
                </c:pt>
                <c:pt idx="449">
                  <c:v>5.0273417140252966E-3</c:v>
                </c:pt>
                <c:pt idx="450">
                  <c:v>5.0538743026788176E-3</c:v>
                </c:pt>
                <c:pt idx="451">
                  <c:v>5.0835560953541668E-3</c:v>
                </c:pt>
                <c:pt idx="452">
                  <c:v>5.1600268194146046E-3</c:v>
                </c:pt>
                <c:pt idx="453">
                  <c:v>5.2152120782661378E-3</c:v>
                </c:pt>
                <c:pt idx="454">
                  <c:v>5.2789783101298378E-3</c:v>
                </c:pt>
                <c:pt idx="455">
                  <c:v>5.3344840040124965E-3</c:v>
                </c:pt>
                <c:pt idx="456">
                  <c:v>5.5014950438574172E-3</c:v>
                </c:pt>
                <c:pt idx="457">
                  <c:v>5.5998423309939153E-3</c:v>
                </c:pt>
                <c:pt idx="458">
                  <c:v>5.6562810175357766E-3</c:v>
                </c:pt>
                <c:pt idx="459">
                  <c:v>5.7328155053761234E-3</c:v>
                </c:pt>
                <c:pt idx="460">
                  <c:v>5.7738330353117734E-3</c:v>
                </c:pt>
                <c:pt idx="461">
                  <c:v>6.060503787510863E-3</c:v>
                </c:pt>
                <c:pt idx="462">
                  <c:v>6.0687981272530269E-3</c:v>
                </c:pt>
                <c:pt idx="463">
                  <c:v>6.1133508052923476E-3</c:v>
                </c:pt>
                <c:pt idx="464">
                  <c:v>6.2233205443798243E-3</c:v>
                </c:pt>
                <c:pt idx="465">
                  <c:v>6.2514469607432314E-3</c:v>
                </c:pt>
                <c:pt idx="466">
                  <c:v>6.2766401982593612E-3</c:v>
                </c:pt>
                <c:pt idx="467">
                  <c:v>6.2848661004391761E-3</c:v>
                </c:pt>
                <c:pt idx="468">
                  <c:v>6.2887076738256855E-3</c:v>
                </c:pt>
                <c:pt idx="469">
                  <c:v>6.3590486692802657E-3</c:v>
                </c:pt>
                <c:pt idx="470">
                  <c:v>6.4260850290822086E-3</c:v>
                </c:pt>
                <c:pt idx="471">
                  <c:v>6.5558652037279123E-3</c:v>
                </c:pt>
                <c:pt idx="472">
                  <c:v>6.6467509578296401E-3</c:v>
                </c:pt>
                <c:pt idx="473">
                  <c:v>6.7006981569364696E-3</c:v>
                </c:pt>
                <c:pt idx="474">
                  <c:v>6.734965932935765E-3</c:v>
                </c:pt>
                <c:pt idx="475">
                  <c:v>6.9589703243035225E-3</c:v>
                </c:pt>
                <c:pt idx="476">
                  <c:v>7.1174677688639549E-3</c:v>
                </c:pt>
                <c:pt idx="477">
                  <c:v>7.2218280830677623E-3</c:v>
                </c:pt>
                <c:pt idx="478">
                  <c:v>7.2322326023446307E-3</c:v>
                </c:pt>
                <c:pt idx="479">
                  <c:v>7.2919609003174032E-3</c:v>
                </c:pt>
                <c:pt idx="480">
                  <c:v>7.3900841015534253E-3</c:v>
                </c:pt>
                <c:pt idx="481">
                  <c:v>7.4552577327251799E-3</c:v>
                </c:pt>
                <c:pt idx="482">
                  <c:v>7.4636599567344886E-3</c:v>
                </c:pt>
                <c:pt idx="483">
                  <c:v>7.6282770470040466E-3</c:v>
                </c:pt>
                <c:pt idx="484">
                  <c:v>7.6592547343859113E-3</c:v>
                </c:pt>
                <c:pt idx="485">
                  <c:v>7.7689970223734483E-3</c:v>
                </c:pt>
                <c:pt idx="486">
                  <c:v>7.8778388009012081E-3</c:v>
                </c:pt>
                <c:pt idx="487">
                  <c:v>8.0149438485370861E-3</c:v>
                </c:pt>
                <c:pt idx="488">
                  <c:v>8.0455420814178023E-3</c:v>
                </c:pt>
                <c:pt idx="489">
                  <c:v>8.0630625412736537E-3</c:v>
                </c:pt>
                <c:pt idx="490">
                  <c:v>8.1840214543827967E-3</c:v>
                </c:pt>
                <c:pt idx="491">
                  <c:v>8.2370903898281826E-3</c:v>
                </c:pt>
                <c:pt idx="492">
                  <c:v>8.3887244813812024E-3</c:v>
                </c:pt>
                <c:pt idx="493">
                  <c:v>9.0284173770841785E-3</c:v>
                </c:pt>
                <c:pt idx="494">
                  <c:v>9.2738304852208117E-3</c:v>
                </c:pt>
                <c:pt idx="495">
                  <c:v>9.3153533409710502E-3</c:v>
                </c:pt>
                <c:pt idx="496">
                  <c:v>9.3465646074882176E-3</c:v>
                </c:pt>
                <c:pt idx="497">
                  <c:v>9.401857439002707E-3</c:v>
                </c:pt>
                <c:pt idx="498">
                  <c:v>9.6479281897201112E-3</c:v>
                </c:pt>
                <c:pt idx="499">
                  <c:v>9.6799787863656277E-3</c:v>
                </c:pt>
                <c:pt idx="500">
                  <c:v>1.0180260822014954E-2</c:v>
                </c:pt>
                <c:pt idx="501">
                  <c:v>1.0196738020515085E-2</c:v>
                </c:pt>
                <c:pt idx="502">
                  <c:v>1.0321340497897508E-2</c:v>
                </c:pt>
                <c:pt idx="503">
                  <c:v>1.042741992078104E-2</c:v>
                </c:pt>
                <c:pt idx="504">
                  <c:v>1.0566015212132237E-2</c:v>
                </c:pt>
                <c:pt idx="505">
                  <c:v>1.0577242783425025E-2</c:v>
                </c:pt>
                <c:pt idx="506">
                  <c:v>1.0665179727016822E-2</c:v>
                </c:pt>
                <c:pt idx="507">
                  <c:v>1.0701475953016602E-2</c:v>
                </c:pt>
                <c:pt idx="508">
                  <c:v>1.0752791776261697E-2</c:v>
                </c:pt>
                <c:pt idx="509">
                  <c:v>1.0937787066147855E-2</c:v>
                </c:pt>
                <c:pt idx="510">
                  <c:v>1.0980502483444048E-2</c:v>
                </c:pt>
                <c:pt idx="511">
                  <c:v>1.1013327177982974E-2</c:v>
                </c:pt>
                <c:pt idx="512">
                  <c:v>1.1360563103628906E-2</c:v>
                </c:pt>
                <c:pt idx="513">
                  <c:v>1.1416069481284511E-2</c:v>
                </c:pt>
                <c:pt idx="514">
                  <c:v>1.1416833919905596E-2</c:v>
                </c:pt>
                <c:pt idx="515">
                  <c:v>1.1488821415391558E-2</c:v>
                </c:pt>
                <c:pt idx="516">
                  <c:v>1.1592828162115732E-2</c:v>
                </c:pt>
                <c:pt idx="517">
                  <c:v>1.1628037995119214E-2</c:v>
                </c:pt>
                <c:pt idx="518">
                  <c:v>1.1688152840628982E-2</c:v>
                </c:pt>
                <c:pt idx="519">
                  <c:v>1.171609344020071E-2</c:v>
                </c:pt>
                <c:pt idx="520">
                  <c:v>1.1763303857337346E-2</c:v>
                </c:pt>
                <c:pt idx="521">
                  <c:v>1.1843727867439587E-2</c:v>
                </c:pt>
                <c:pt idx="522">
                  <c:v>1.191035609491603E-2</c:v>
                </c:pt>
                <c:pt idx="523">
                  <c:v>1.1956914124083071E-2</c:v>
                </c:pt>
                <c:pt idx="524">
                  <c:v>1.2099791748413502E-2</c:v>
                </c:pt>
                <c:pt idx="525">
                  <c:v>1.2133617011426161E-2</c:v>
                </c:pt>
                <c:pt idx="526">
                  <c:v>1.2256089108599943E-2</c:v>
                </c:pt>
                <c:pt idx="527">
                  <c:v>1.237635938906894E-2</c:v>
                </c:pt>
                <c:pt idx="528">
                  <c:v>1.240760364202604E-2</c:v>
                </c:pt>
                <c:pt idx="529">
                  <c:v>1.2427674757301558E-2</c:v>
                </c:pt>
                <c:pt idx="530">
                  <c:v>1.2631987578889522E-2</c:v>
                </c:pt>
                <c:pt idx="531">
                  <c:v>1.295502972944303E-2</c:v>
                </c:pt>
                <c:pt idx="532">
                  <c:v>1.3005963679133984E-2</c:v>
                </c:pt>
                <c:pt idx="533">
                  <c:v>1.3007966762804161E-2</c:v>
                </c:pt>
                <c:pt idx="534">
                  <c:v>1.319389901139954E-2</c:v>
                </c:pt>
                <c:pt idx="535">
                  <c:v>1.3203014464430214E-2</c:v>
                </c:pt>
                <c:pt idx="536">
                  <c:v>1.3263581556292826E-2</c:v>
                </c:pt>
                <c:pt idx="537">
                  <c:v>1.3476177701371224E-2</c:v>
                </c:pt>
                <c:pt idx="538">
                  <c:v>1.3540258546799374E-2</c:v>
                </c:pt>
                <c:pt idx="539">
                  <c:v>1.3723898261636613E-2</c:v>
                </c:pt>
                <c:pt idx="540">
                  <c:v>1.3975099230616293E-2</c:v>
                </c:pt>
                <c:pt idx="541">
                  <c:v>1.4261056144469507E-2</c:v>
                </c:pt>
                <c:pt idx="542">
                  <c:v>1.4285223141153767E-2</c:v>
                </c:pt>
                <c:pt idx="543">
                  <c:v>1.4388737452099671E-2</c:v>
                </c:pt>
                <c:pt idx="544">
                  <c:v>1.4413725270539452E-2</c:v>
                </c:pt>
                <c:pt idx="545">
                  <c:v>1.4421635810094985E-2</c:v>
                </c:pt>
                <c:pt idx="546">
                  <c:v>1.4549781014731365E-2</c:v>
                </c:pt>
                <c:pt idx="547">
                  <c:v>1.4721265896108211E-2</c:v>
                </c:pt>
                <c:pt idx="548">
                  <c:v>1.4766470116300995E-2</c:v>
                </c:pt>
                <c:pt idx="549">
                  <c:v>1.4770198452338443E-2</c:v>
                </c:pt>
                <c:pt idx="550">
                  <c:v>1.4843545039898105E-2</c:v>
                </c:pt>
                <c:pt idx="551">
                  <c:v>1.484432423166587E-2</c:v>
                </c:pt>
                <c:pt idx="552">
                  <c:v>1.4903229919183832E-2</c:v>
                </c:pt>
                <c:pt idx="553">
                  <c:v>1.5290247542454933E-2</c:v>
                </c:pt>
                <c:pt idx="554">
                  <c:v>1.5303286642320727E-2</c:v>
                </c:pt>
                <c:pt idx="555">
                  <c:v>1.5387492100212521E-2</c:v>
                </c:pt>
                <c:pt idx="556">
                  <c:v>1.5428670039444566E-2</c:v>
                </c:pt>
                <c:pt idx="557">
                  <c:v>1.5566952502725721E-2</c:v>
                </c:pt>
                <c:pt idx="558">
                  <c:v>1.5610475990422677E-2</c:v>
                </c:pt>
                <c:pt idx="559">
                  <c:v>1.5613331025186342E-2</c:v>
                </c:pt>
                <c:pt idx="560">
                  <c:v>1.5669900814033782E-2</c:v>
                </c:pt>
                <c:pt idx="561">
                  <c:v>1.5695044442833463E-2</c:v>
                </c:pt>
                <c:pt idx="562">
                  <c:v>1.584026450921755E-2</c:v>
                </c:pt>
                <c:pt idx="563">
                  <c:v>1.5907568030834693E-2</c:v>
                </c:pt>
                <c:pt idx="564">
                  <c:v>1.5933277947699373E-2</c:v>
                </c:pt>
                <c:pt idx="565">
                  <c:v>1.6040867374288149E-2</c:v>
                </c:pt>
                <c:pt idx="566">
                  <c:v>1.6090776533542191E-2</c:v>
                </c:pt>
                <c:pt idx="567">
                  <c:v>1.6260520871780326E-2</c:v>
                </c:pt>
                <c:pt idx="568">
                  <c:v>1.6636618239243194E-2</c:v>
                </c:pt>
                <c:pt idx="569">
                  <c:v>1.6891894163793181E-2</c:v>
                </c:pt>
                <c:pt idx="570">
                  <c:v>1.6897097958547897E-2</c:v>
                </c:pt>
                <c:pt idx="571">
                  <c:v>1.7092618478914363E-2</c:v>
                </c:pt>
                <c:pt idx="572">
                  <c:v>1.7294036789375637E-2</c:v>
                </c:pt>
                <c:pt idx="573">
                  <c:v>1.7598097183880321E-2</c:v>
                </c:pt>
                <c:pt idx="574">
                  <c:v>1.7619097440591251E-2</c:v>
                </c:pt>
                <c:pt idx="575">
                  <c:v>1.8154810280371744E-2</c:v>
                </c:pt>
                <c:pt idx="576">
                  <c:v>1.8309789860687362E-2</c:v>
                </c:pt>
                <c:pt idx="577">
                  <c:v>1.8459779320238078E-2</c:v>
                </c:pt>
                <c:pt idx="578">
                  <c:v>1.8517995787332483E-2</c:v>
                </c:pt>
                <c:pt idx="579">
                  <c:v>1.9015266113487531E-2</c:v>
                </c:pt>
                <c:pt idx="580">
                  <c:v>1.9385352097135371E-2</c:v>
                </c:pt>
                <c:pt idx="581">
                  <c:v>1.9396030033812003E-2</c:v>
                </c:pt>
                <c:pt idx="582">
                  <c:v>1.9447705394150392E-2</c:v>
                </c:pt>
                <c:pt idx="583">
                  <c:v>1.9835361056145896E-2</c:v>
                </c:pt>
                <c:pt idx="584">
                  <c:v>1.9897101804838561E-2</c:v>
                </c:pt>
                <c:pt idx="585">
                  <c:v>2.0932253221533404E-2</c:v>
                </c:pt>
                <c:pt idx="586">
                  <c:v>2.1150881511472191E-2</c:v>
                </c:pt>
                <c:pt idx="587">
                  <c:v>2.1490345637186801E-2</c:v>
                </c:pt>
                <c:pt idx="588">
                  <c:v>2.1506205220963682E-2</c:v>
                </c:pt>
                <c:pt idx="589">
                  <c:v>2.1628062882194297E-2</c:v>
                </c:pt>
                <c:pt idx="590">
                  <c:v>2.2289904320636114E-2</c:v>
                </c:pt>
                <c:pt idx="591">
                  <c:v>2.229338707914336E-2</c:v>
                </c:pt>
                <c:pt idx="592">
                  <c:v>2.2485489212975069E-2</c:v>
                </c:pt>
                <c:pt idx="593">
                  <c:v>2.2521759194611704E-2</c:v>
                </c:pt>
                <c:pt idx="594">
                  <c:v>2.2676459639792434E-2</c:v>
                </c:pt>
                <c:pt idx="595">
                  <c:v>2.2679258983379334E-2</c:v>
                </c:pt>
                <c:pt idx="596">
                  <c:v>2.2714457281020214E-2</c:v>
                </c:pt>
                <c:pt idx="597">
                  <c:v>2.3020423438410795E-2</c:v>
                </c:pt>
                <c:pt idx="598">
                  <c:v>2.3173230311633587E-2</c:v>
                </c:pt>
                <c:pt idx="599">
                  <c:v>2.3242636502595847E-2</c:v>
                </c:pt>
                <c:pt idx="600">
                  <c:v>2.3477881062282605E-2</c:v>
                </c:pt>
                <c:pt idx="601">
                  <c:v>2.3728849963231626E-2</c:v>
                </c:pt>
                <c:pt idx="602">
                  <c:v>2.3922097591418532E-2</c:v>
                </c:pt>
                <c:pt idx="603">
                  <c:v>2.3969190112996402E-2</c:v>
                </c:pt>
                <c:pt idx="604">
                  <c:v>2.4137946969143974E-2</c:v>
                </c:pt>
                <c:pt idx="605">
                  <c:v>2.4397103580430936E-2</c:v>
                </c:pt>
                <c:pt idx="606">
                  <c:v>2.4624628800702247E-2</c:v>
                </c:pt>
                <c:pt idx="607">
                  <c:v>2.472168278034733E-2</c:v>
                </c:pt>
                <c:pt idx="608">
                  <c:v>2.4869006511118476E-2</c:v>
                </c:pt>
                <c:pt idx="609">
                  <c:v>2.4878704234396795E-2</c:v>
                </c:pt>
                <c:pt idx="610">
                  <c:v>2.5060977423062965E-2</c:v>
                </c:pt>
                <c:pt idx="611">
                  <c:v>2.5093732966440373E-2</c:v>
                </c:pt>
                <c:pt idx="612">
                  <c:v>2.5663434089413625E-2</c:v>
                </c:pt>
                <c:pt idx="613">
                  <c:v>2.6061302442331073E-2</c:v>
                </c:pt>
                <c:pt idx="614">
                  <c:v>2.6321032719094788E-2</c:v>
                </c:pt>
                <c:pt idx="615">
                  <c:v>2.6362558209912637E-2</c:v>
                </c:pt>
                <c:pt idx="616">
                  <c:v>2.6386755173195029E-2</c:v>
                </c:pt>
                <c:pt idx="617">
                  <c:v>2.6472777597388829E-2</c:v>
                </c:pt>
                <c:pt idx="618">
                  <c:v>2.6636971461281807E-2</c:v>
                </c:pt>
                <c:pt idx="619">
                  <c:v>2.672643397848868E-2</c:v>
                </c:pt>
                <c:pt idx="620">
                  <c:v>2.70231554357044E-2</c:v>
                </c:pt>
                <c:pt idx="621">
                  <c:v>2.7183909707282589E-2</c:v>
                </c:pt>
                <c:pt idx="622">
                  <c:v>2.803312643269534E-2</c:v>
                </c:pt>
                <c:pt idx="623">
                  <c:v>2.8170876966696224E-2</c:v>
                </c:pt>
                <c:pt idx="624">
                  <c:v>2.8641575963384153E-2</c:v>
                </c:pt>
                <c:pt idx="625">
                  <c:v>2.8678537051855069E-2</c:v>
                </c:pt>
                <c:pt idx="626">
                  <c:v>2.8743903770800161E-2</c:v>
                </c:pt>
                <c:pt idx="627">
                  <c:v>2.9066399517657063E-2</c:v>
                </c:pt>
                <c:pt idx="628">
                  <c:v>2.9240150726255132E-2</c:v>
                </c:pt>
                <c:pt idx="629">
                  <c:v>2.9453785796827319E-2</c:v>
                </c:pt>
                <c:pt idx="630">
                  <c:v>2.9490428510705158E-2</c:v>
                </c:pt>
                <c:pt idx="631">
                  <c:v>3.0324987951354122E-2</c:v>
                </c:pt>
                <c:pt idx="632">
                  <c:v>3.0345769315478843E-2</c:v>
                </c:pt>
                <c:pt idx="633">
                  <c:v>3.0598967635016853E-2</c:v>
                </c:pt>
                <c:pt idx="634">
                  <c:v>3.0807547912544992E-2</c:v>
                </c:pt>
                <c:pt idx="635">
                  <c:v>3.0851036817115592E-2</c:v>
                </c:pt>
                <c:pt idx="636">
                  <c:v>3.1011074493283379E-2</c:v>
                </c:pt>
                <c:pt idx="637">
                  <c:v>3.1233889658846953E-2</c:v>
                </c:pt>
                <c:pt idx="638">
                  <c:v>3.1240861540493898E-2</c:v>
                </c:pt>
                <c:pt idx="639">
                  <c:v>3.1286133803229151E-2</c:v>
                </c:pt>
                <c:pt idx="640">
                  <c:v>3.1425237832874008E-2</c:v>
                </c:pt>
                <c:pt idx="641">
                  <c:v>3.1632150994522594E-2</c:v>
                </c:pt>
                <c:pt idx="642">
                  <c:v>3.1697646836446519E-2</c:v>
                </c:pt>
                <c:pt idx="643">
                  <c:v>3.2368508217228018E-2</c:v>
                </c:pt>
                <c:pt idx="644">
                  <c:v>3.269538283814212E-2</c:v>
                </c:pt>
                <c:pt idx="645">
                  <c:v>3.274174705557209E-2</c:v>
                </c:pt>
                <c:pt idx="646">
                  <c:v>3.2784578448238309E-2</c:v>
                </c:pt>
                <c:pt idx="647">
                  <c:v>3.3058259798698579E-2</c:v>
                </c:pt>
                <c:pt idx="648">
                  <c:v>3.3271548029351158E-2</c:v>
                </c:pt>
                <c:pt idx="649">
                  <c:v>3.3316346462902519E-2</c:v>
                </c:pt>
                <c:pt idx="650">
                  <c:v>3.3387016032736978E-2</c:v>
                </c:pt>
                <c:pt idx="651">
                  <c:v>3.3405123192555349E-2</c:v>
                </c:pt>
                <c:pt idx="652">
                  <c:v>3.3584600043368357E-2</c:v>
                </c:pt>
                <c:pt idx="653">
                  <c:v>3.3921044663079707E-2</c:v>
                </c:pt>
                <c:pt idx="654">
                  <c:v>3.3959507571261136E-2</c:v>
                </c:pt>
                <c:pt idx="655">
                  <c:v>3.4108056580906723E-2</c:v>
                </c:pt>
                <c:pt idx="656">
                  <c:v>3.4197584833556678E-2</c:v>
                </c:pt>
                <c:pt idx="657">
                  <c:v>3.4266837363588418E-2</c:v>
                </c:pt>
                <c:pt idx="658">
                  <c:v>3.4583945462583844E-2</c:v>
                </c:pt>
                <c:pt idx="659">
                  <c:v>3.4854247735964579E-2</c:v>
                </c:pt>
                <c:pt idx="660">
                  <c:v>3.488725900044054E-2</c:v>
                </c:pt>
                <c:pt idx="661">
                  <c:v>3.4935908737034345E-2</c:v>
                </c:pt>
                <c:pt idx="662">
                  <c:v>3.4984298626919062E-2</c:v>
                </c:pt>
                <c:pt idx="663">
                  <c:v>3.5546935279702915E-2</c:v>
                </c:pt>
                <c:pt idx="664">
                  <c:v>3.5810314195676013E-2</c:v>
                </c:pt>
                <c:pt idx="665">
                  <c:v>3.5835508915135421E-2</c:v>
                </c:pt>
                <c:pt idx="666">
                  <c:v>3.5960536234010167E-2</c:v>
                </c:pt>
                <c:pt idx="667">
                  <c:v>3.6232167013963715E-2</c:v>
                </c:pt>
                <c:pt idx="668">
                  <c:v>3.6352787868459656E-2</c:v>
                </c:pt>
                <c:pt idx="669">
                  <c:v>3.6439285106536039E-2</c:v>
                </c:pt>
                <c:pt idx="670">
                  <c:v>3.672765971227597E-2</c:v>
                </c:pt>
                <c:pt idx="671">
                  <c:v>3.6785756816511125E-2</c:v>
                </c:pt>
                <c:pt idx="672">
                  <c:v>3.7026767560660735E-2</c:v>
                </c:pt>
                <c:pt idx="673">
                  <c:v>3.7355392375410933E-2</c:v>
                </c:pt>
                <c:pt idx="674">
                  <c:v>3.7359380278672555E-2</c:v>
                </c:pt>
                <c:pt idx="675">
                  <c:v>3.7460853487812411E-2</c:v>
                </c:pt>
                <c:pt idx="676">
                  <c:v>3.7514979658972637E-2</c:v>
                </c:pt>
                <c:pt idx="677">
                  <c:v>3.7658812612059826E-2</c:v>
                </c:pt>
                <c:pt idx="678">
                  <c:v>3.7882687465903758E-2</c:v>
                </c:pt>
                <c:pt idx="679">
                  <c:v>3.7948887994778593E-2</c:v>
                </c:pt>
                <c:pt idx="680">
                  <c:v>3.7978660219111005E-2</c:v>
                </c:pt>
                <c:pt idx="681">
                  <c:v>3.798877254372153E-2</c:v>
                </c:pt>
                <c:pt idx="682">
                  <c:v>3.8042097648663918E-2</c:v>
                </c:pt>
                <c:pt idx="683">
                  <c:v>3.8112084212024708E-2</c:v>
                </c:pt>
                <c:pt idx="684">
                  <c:v>3.8203235006202575E-2</c:v>
                </c:pt>
                <c:pt idx="685">
                  <c:v>3.8219707429771078E-2</c:v>
                </c:pt>
                <c:pt idx="686">
                  <c:v>3.8603603643434639E-2</c:v>
                </c:pt>
                <c:pt idx="687">
                  <c:v>3.878255865299722E-2</c:v>
                </c:pt>
                <c:pt idx="688">
                  <c:v>3.8810372564839837E-2</c:v>
                </c:pt>
                <c:pt idx="689">
                  <c:v>3.8870774388993327E-2</c:v>
                </c:pt>
                <c:pt idx="690">
                  <c:v>3.9337235079838405E-2</c:v>
                </c:pt>
                <c:pt idx="691">
                  <c:v>3.9443869326335257E-2</c:v>
                </c:pt>
                <c:pt idx="692">
                  <c:v>3.9711889530556023E-2</c:v>
                </c:pt>
                <c:pt idx="693">
                  <c:v>3.9729224147637958E-2</c:v>
                </c:pt>
                <c:pt idx="694">
                  <c:v>3.9868545927804137E-2</c:v>
                </c:pt>
                <c:pt idx="695">
                  <c:v>3.9980533872155749E-2</c:v>
                </c:pt>
                <c:pt idx="696">
                  <c:v>4.0243069034216386E-2</c:v>
                </c:pt>
                <c:pt idx="697">
                  <c:v>4.031106934864951E-2</c:v>
                </c:pt>
                <c:pt idx="698">
                  <c:v>4.0337229737887469E-2</c:v>
                </c:pt>
                <c:pt idx="699">
                  <c:v>4.0350553774184755E-2</c:v>
                </c:pt>
                <c:pt idx="700">
                  <c:v>4.0393266880030601E-2</c:v>
                </c:pt>
                <c:pt idx="701">
                  <c:v>4.0531043107088424E-2</c:v>
                </c:pt>
                <c:pt idx="702">
                  <c:v>4.0796303759935731E-2</c:v>
                </c:pt>
                <c:pt idx="703">
                  <c:v>4.0877165412106571E-2</c:v>
                </c:pt>
                <c:pt idx="704">
                  <c:v>4.0949510300505712E-2</c:v>
                </c:pt>
                <c:pt idx="705">
                  <c:v>4.0987113819323691E-2</c:v>
                </c:pt>
                <c:pt idx="706">
                  <c:v>4.1335624057907333E-2</c:v>
                </c:pt>
                <c:pt idx="707">
                  <c:v>4.2068428337622213E-2</c:v>
                </c:pt>
                <c:pt idx="708">
                  <c:v>4.2069770637043542E-2</c:v>
                </c:pt>
                <c:pt idx="709">
                  <c:v>4.2171712016777649E-2</c:v>
                </c:pt>
                <c:pt idx="710">
                  <c:v>4.219908638749071E-2</c:v>
                </c:pt>
                <c:pt idx="711">
                  <c:v>4.221570648408101E-2</c:v>
                </c:pt>
                <c:pt idx="712">
                  <c:v>4.2332035049509019E-2</c:v>
                </c:pt>
                <c:pt idx="713">
                  <c:v>4.2462342225106843E-2</c:v>
                </c:pt>
                <c:pt idx="714">
                  <c:v>4.2540873964714065E-2</c:v>
                </c:pt>
                <c:pt idx="715">
                  <c:v>4.2867273250093076E-2</c:v>
                </c:pt>
                <c:pt idx="716">
                  <c:v>4.2954382705330148E-2</c:v>
                </c:pt>
                <c:pt idx="717">
                  <c:v>4.2989251995426157E-2</c:v>
                </c:pt>
                <c:pt idx="718">
                  <c:v>4.307858272148106E-2</c:v>
                </c:pt>
                <c:pt idx="719">
                  <c:v>4.3371932153527845E-2</c:v>
                </c:pt>
                <c:pt idx="720">
                  <c:v>4.3480109200739164E-2</c:v>
                </c:pt>
                <c:pt idx="721">
                  <c:v>4.3553204632490607E-2</c:v>
                </c:pt>
                <c:pt idx="722">
                  <c:v>4.3585554342953477E-2</c:v>
                </c:pt>
                <c:pt idx="723">
                  <c:v>4.3634632181319993E-2</c:v>
                </c:pt>
                <c:pt idx="724">
                  <c:v>4.3782642438809728E-2</c:v>
                </c:pt>
                <c:pt idx="725">
                  <c:v>4.3877070592594193E-2</c:v>
                </c:pt>
                <c:pt idx="726">
                  <c:v>4.4047622982573441E-2</c:v>
                </c:pt>
                <c:pt idx="727">
                  <c:v>4.4323478864113947E-2</c:v>
                </c:pt>
                <c:pt idx="728">
                  <c:v>4.4591848023188746E-2</c:v>
                </c:pt>
                <c:pt idx="729">
                  <c:v>4.4617065488806694E-2</c:v>
                </c:pt>
                <c:pt idx="730">
                  <c:v>4.4636366595725917E-2</c:v>
                </c:pt>
                <c:pt idx="731">
                  <c:v>4.4808690504233667E-2</c:v>
                </c:pt>
                <c:pt idx="732">
                  <c:v>4.5104656312255985E-2</c:v>
                </c:pt>
                <c:pt idx="733">
                  <c:v>4.5150881778363509E-2</c:v>
                </c:pt>
                <c:pt idx="734">
                  <c:v>4.5180011301659315E-2</c:v>
                </c:pt>
                <c:pt idx="735">
                  <c:v>4.5292419114413257E-2</c:v>
                </c:pt>
                <c:pt idx="736">
                  <c:v>4.5374872119420831E-2</c:v>
                </c:pt>
                <c:pt idx="737">
                  <c:v>4.5454756741225226E-2</c:v>
                </c:pt>
                <c:pt idx="738">
                  <c:v>4.5472672725693469E-2</c:v>
                </c:pt>
                <c:pt idx="739">
                  <c:v>4.5679884926351326E-2</c:v>
                </c:pt>
                <c:pt idx="740">
                  <c:v>4.5796836830903957E-2</c:v>
                </c:pt>
                <c:pt idx="741">
                  <c:v>4.5874332946983766E-2</c:v>
                </c:pt>
                <c:pt idx="742">
                  <c:v>4.5905813507993609E-2</c:v>
                </c:pt>
                <c:pt idx="743">
                  <c:v>4.6063081653901626E-2</c:v>
                </c:pt>
                <c:pt idx="744">
                  <c:v>4.6222768664186148E-2</c:v>
                </c:pt>
                <c:pt idx="745">
                  <c:v>4.6247251165319622E-2</c:v>
                </c:pt>
                <c:pt idx="746">
                  <c:v>4.6551734982111362E-2</c:v>
                </c:pt>
                <c:pt idx="747">
                  <c:v>4.6563534371774226E-2</c:v>
                </c:pt>
                <c:pt idx="748">
                  <c:v>4.6619288954277138E-2</c:v>
                </c:pt>
                <c:pt idx="749">
                  <c:v>4.6705600482123556E-2</c:v>
                </c:pt>
                <c:pt idx="750">
                  <c:v>4.6994211486661774E-2</c:v>
                </c:pt>
                <c:pt idx="751">
                  <c:v>4.7004884136709009E-2</c:v>
                </c:pt>
                <c:pt idx="752">
                  <c:v>4.7377614499194157E-2</c:v>
                </c:pt>
                <c:pt idx="753">
                  <c:v>4.7506230325388678E-2</c:v>
                </c:pt>
                <c:pt idx="754">
                  <c:v>4.7811111434267653E-2</c:v>
                </c:pt>
                <c:pt idx="755">
                  <c:v>4.8081903242265099E-2</c:v>
                </c:pt>
                <c:pt idx="756">
                  <c:v>4.8156213322741004E-2</c:v>
                </c:pt>
                <c:pt idx="757">
                  <c:v>4.8365145964116424E-2</c:v>
                </c:pt>
                <c:pt idx="758">
                  <c:v>4.8387180135814764E-2</c:v>
                </c:pt>
                <c:pt idx="759">
                  <c:v>4.8709678033125599E-2</c:v>
                </c:pt>
                <c:pt idx="760">
                  <c:v>4.874972827043534E-2</c:v>
                </c:pt>
                <c:pt idx="761">
                  <c:v>4.8749970031741481E-2</c:v>
                </c:pt>
                <c:pt idx="762">
                  <c:v>4.8755723570851131E-2</c:v>
                </c:pt>
                <c:pt idx="763">
                  <c:v>4.8757888708124635E-2</c:v>
                </c:pt>
                <c:pt idx="764">
                  <c:v>4.8772748786423799E-2</c:v>
                </c:pt>
                <c:pt idx="765">
                  <c:v>4.8773577808396203E-2</c:v>
                </c:pt>
                <c:pt idx="766">
                  <c:v>4.8774925958092984E-2</c:v>
                </c:pt>
                <c:pt idx="767">
                  <c:v>4.8780360645421551E-2</c:v>
                </c:pt>
                <c:pt idx="768">
                  <c:v>4.8783518654247335E-2</c:v>
                </c:pt>
                <c:pt idx="769">
                  <c:v>4.8783613686497564E-2</c:v>
                </c:pt>
                <c:pt idx="770">
                  <c:v>4.878623390026738E-2</c:v>
                </c:pt>
                <c:pt idx="771">
                  <c:v>4.8789696954051984E-2</c:v>
                </c:pt>
                <c:pt idx="772">
                  <c:v>4.9099617985919768E-2</c:v>
                </c:pt>
                <c:pt idx="773">
                  <c:v>4.9202685793001473E-2</c:v>
                </c:pt>
                <c:pt idx="774">
                  <c:v>4.9266241302918047E-2</c:v>
                </c:pt>
                <c:pt idx="775">
                  <c:v>4.9279570225896484E-2</c:v>
                </c:pt>
                <c:pt idx="776">
                  <c:v>4.9358776770044285E-2</c:v>
                </c:pt>
                <c:pt idx="777">
                  <c:v>4.94692612916523E-2</c:v>
                </c:pt>
                <c:pt idx="778">
                  <c:v>5.025614927197132E-2</c:v>
                </c:pt>
                <c:pt idx="779">
                  <c:v>5.032856372793023E-2</c:v>
                </c:pt>
                <c:pt idx="780">
                  <c:v>5.083206828797756E-2</c:v>
                </c:pt>
                <c:pt idx="781">
                  <c:v>5.1248603980339105E-2</c:v>
                </c:pt>
                <c:pt idx="782">
                  <c:v>5.2261724004819099E-2</c:v>
                </c:pt>
                <c:pt idx="783">
                  <c:v>5.3473527809319625E-2</c:v>
                </c:pt>
                <c:pt idx="784">
                  <c:v>5.4998694547184777E-2</c:v>
                </c:pt>
                <c:pt idx="785">
                  <c:v>5.5192075435108685E-2</c:v>
                </c:pt>
                <c:pt idx="786">
                  <c:v>5.5494931144803653E-2</c:v>
                </c:pt>
                <c:pt idx="787">
                  <c:v>5.6379487889678281E-2</c:v>
                </c:pt>
                <c:pt idx="788">
                  <c:v>5.6601240215302807E-2</c:v>
                </c:pt>
                <c:pt idx="789">
                  <c:v>5.7974547559354134E-2</c:v>
                </c:pt>
                <c:pt idx="790">
                  <c:v>5.8765309226251602E-2</c:v>
                </c:pt>
                <c:pt idx="791">
                  <c:v>5.9545470090903309E-2</c:v>
                </c:pt>
                <c:pt idx="792">
                  <c:v>6.0446574989649164E-2</c:v>
                </c:pt>
                <c:pt idx="793">
                  <c:v>6.1835635171025971E-2</c:v>
                </c:pt>
                <c:pt idx="794">
                  <c:v>6.304469003064235E-2</c:v>
                </c:pt>
                <c:pt idx="795">
                  <c:v>6.4877943230061963E-2</c:v>
                </c:pt>
                <c:pt idx="796">
                  <c:v>9.5043548686894144E-2</c:v>
                </c:pt>
                <c:pt idx="797">
                  <c:v>0.14549721820207126</c:v>
                </c:pt>
              </c:numCache>
            </c:numRef>
          </c:xVal>
          <c:yVal>
            <c:numRef>
              <c:f>DATA!$O$3:$O$800</c:f>
              <c:numCache>
                <c:formatCode>0.0000</c:formatCode>
                <c:ptCount val="798"/>
                <c:pt idx="0">
                  <c:v>1.2531328320802004E-3</c:v>
                </c:pt>
                <c:pt idx="1">
                  <c:v>2.5062656641604009E-3</c:v>
                </c:pt>
                <c:pt idx="2">
                  <c:v>3.7593984962406013E-3</c:v>
                </c:pt>
                <c:pt idx="3">
                  <c:v>5.0125313283208017E-3</c:v>
                </c:pt>
                <c:pt idx="4">
                  <c:v>6.2656641604010022E-3</c:v>
                </c:pt>
                <c:pt idx="5">
                  <c:v>7.5187969924812026E-3</c:v>
                </c:pt>
                <c:pt idx="6">
                  <c:v>8.771929824561403E-3</c:v>
                </c:pt>
                <c:pt idx="7">
                  <c:v>1.0025062656641603E-2</c:v>
                </c:pt>
                <c:pt idx="8">
                  <c:v>1.1278195488721804E-2</c:v>
                </c:pt>
                <c:pt idx="9">
                  <c:v>1.2531328320802004E-2</c:v>
                </c:pt>
                <c:pt idx="10">
                  <c:v>1.3784461152882205E-2</c:v>
                </c:pt>
                <c:pt idx="11">
                  <c:v>1.5037593984962405E-2</c:v>
                </c:pt>
                <c:pt idx="12">
                  <c:v>1.6290726817042606E-2</c:v>
                </c:pt>
                <c:pt idx="13">
                  <c:v>1.7543859649122806E-2</c:v>
                </c:pt>
                <c:pt idx="14">
                  <c:v>1.8796992481203006E-2</c:v>
                </c:pt>
                <c:pt idx="15">
                  <c:v>2.0050125313283207E-2</c:v>
                </c:pt>
                <c:pt idx="16">
                  <c:v>2.1303258145363407E-2</c:v>
                </c:pt>
                <c:pt idx="17">
                  <c:v>2.2556390977443608E-2</c:v>
                </c:pt>
                <c:pt idx="18">
                  <c:v>2.3809523809523808E-2</c:v>
                </c:pt>
                <c:pt idx="19">
                  <c:v>2.5062656641604009E-2</c:v>
                </c:pt>
                <c:pt idx="20">
                  <c:v>2.6315789473684209E-2</c:v>
                </c:pt>
                <c:pt idx="21">
                  <c:v>2.7568922305764409E-2</c:v>
                </c:pt>
                <c:pt idx="22">
                  <c:v>2.882205513784461E-2</c:v>
                </c:pt>
                <c:pt idx="23">
                  <c:v>3.007518796992481E-2</c:v>
                </c:pt>
                <c:pt idx="24">
                  <c:v>3.1328320802005011E-2</c:v>
                </c:pt>
                <c:pt idx="25">
                  <c:v>3.2581453634085211E-2</c:v>
                </c:pt>
                <c:pt idx="26">
                  <c:v>3.3834586466165412E-2</c:v>
                </c:pt>
                <c:pt idx="27">
                  <c:v>3.5087719298245612E-2</c:v>
                </c:pt>
                <c:pt idx="28">
                  <c:v>3.6340852130325813E-2</c:v>
                </c:pt>
                <c:pt idx="29">
                  <c:v>3.7593984962406013E-2</c:v>
                </c:pt>
                <c:pt idx="30">
                  <c:v>3.8847117794486213E-2</c:v>
                </c:pt>
                <c:pt idx="31">
                  <c:v>4.0100250626566414E-2</c:v>
                </c:pt>
                <c:pt idx="32">
                  <c:v>4.1353383458646614E-2</c:v>
                </c:pt>
                <c:pt idx="33">
                  <c:v>4.2606516290726815E-2</c:v>
                </c:pt>
                <c:pt idx="34">
                  <c:v>4.3859649122807015E-2</c:v>
                </c:pt>
                <c:pt idx="35">
                  <c:v>4.5112781954887216E-2</c:v>
                </c:pt>
                <c:pt idx="36">
                  <c:v>4.6365914786967416E-2</c:v>
                </c:pt>
                <c:pt idx="37">
                  <c:v>4.7619047619047616E-2</c:v>
                </c:pt>
                <c:pt idx="38">
                  <c:v>4.8872180451127817E-2</c:v>
                </c:pt>
                <c:pt idx="39">
                  <c:v>5.0125313283208017E-2</c:v>
                </c:pt>
                <c:pt idx="40">
                  <c:v>5.1378446115288218E-2</c:v>
                </c:pt>
                <c:pt idx="41">
                  <c:v>5.2631578947368418E-2</c:v>
                </c:pt>
                <c:pt idx="42">
                  <c:v>5.3884711779448619E-2</c:v>
                </c:pt>
                <c:pt idx="43">
                  <c:v>5.5137844611528819E-2</c:v>
                </c:pt>
                <c:pt idx="44">
                  <c:v>5.6390977443609019E-2</c:v>
                </c:pt>
                <c:pt idx="45">
                  <c:v>5.764411027568922E-2</c:v>
                </c:pt>
                <c:pt idx="46">
                  <c:v>5.889724310776942E-2</c:v>
                </c:pt>
                <c:pt idx="47">
                  <c:v>6.0150375939849621E-2</c:v>
                </c:pt>
                <c:pt idx="48">
                  <c:v>6.1403508771929821E-2</c:v>
                </c:pt>
                <c:pt idx="49">
                  <c:v>6.2656641604010022E-2</c:v>
                </c:pt>
                <c:pt idx="50">
                  <c:v>6.3909774436090222E-2</c:v>
                </c:pt>
                <c:pt idx="51">
                  <c:v>6.5162907268170422E-2</c:v>
                </c:pt>
                <c:pt idx="52">
                  <c:v>6.6416040100250623E-2</c:v>
                </c:pt>
                <c:pt idx="53">
                  <c:v>6.7669172932330823E-2</c:v>
                </c:pt>
                <c:pt idx="54">
                  <c:v>6.8922305764411024E-2</c:v>
                </c:pt>
                <c:pt idx="55">
                  <c:v>7.0175438596491224E-2</c:v>
                </c:pt>
                <c:pt idx="56">
                  <c:v>7.1428571428571425E-2</c:v>
                </c:pt>
                <c:pt idx="57">
                  <c:v>7.2681704260651625E-2</c:v>
                </c:pt>
                <c:pt idx="58">
                  <c:v>7.3934837092731825E-2</c:v>
                </c:pt>
                <c:pt idx="59">
                  <c:v>7.5187969924812026E-2</c:v>
                </c:pt>
                <c:pt idx="60">
                  <c:v>7.6441102756892226E-2</c:v>
                </c:pt>
                <c:pt idx="61">
                  <c:v>7.7694235588972427E-2</c:v>
                </c:pt>
                <c:pt idx="62">
                  <c:v>7.8947368421052627E-2</c:v>
                </c:pt>
                <c:pt idx="63">
                  <c:v>8.0200501253132828E-2</c:v>
                </c:pt>
                <c:pt idx="64">
                  <c:v>8.1453634085213028E-2</c:v>
                </c:pt>
                <c:pt idx="65">
                  <c:v>8.2706766917293228E-2</c:v>
                </c:pt>
                <c:pt idx="66">
                  <c:v>8.3959899749373429E-2</c:v>
                </c:pt>
                <c:pt idx="67">
                  <c:v>8.5213032581453629E-2</c:v>
                </c:pt>
                <c:pt idx="68">
                  <c:v>8.646616541353383E-2</c:v>
                </c:pt>
                <c:pt idx="69">
                  <c:v>8.771929824561403E-2</c:v>
                </c:pt>
                <c:pt idx="70">
                  <c:v>8.8972431077694231E-2</c:v>
                </c:pt>
                <c:pt idx="71">
                  <c:v>9.0225563909774431E-2</c:v>
                </c:pt>
                <c:pt idx="72">
                  <c:v>9.1478696741854632E-2</c:v>
                </c:pt>
                <c:pt idx="73">
                  <c:v>9.2731829573934832E-2</c:v>
                </c:pt>
                <c:pt idx="74">
                  <c:v>9.3984962406015032E-2</c:v>
                </c:pt>
                <c:pt idx="75">
                  <c:v>9.5238095238095233E-2</c:v>
                </c:pt>
                <c:pt idx="76">
                  <c:v>9.6491228070175433E-2</c:v>
                </c:pt>
                <c:pt idx="77">
                  <c:v>9.7744360902255634E-2</c:v>
                </c:pt>
                <c:pt idx="78">
                  <c:v>9.8997493734335834E-2</c:v>
                </c:pt>
                <c:pt idx="79">
                  <c:v>0.10025062656641603</c:v>
                </c:pt>
                <c:pt idx="80">
                  <c:v>0.10150375939849623</c:v>
                </c:pt>
                <c:pt idx="81">
                  <c:v>0.10275689223057644</c:v>
                </c:pt>
                <c:pt idx="82">
                  <c:v>0.10401002506265664</c:v>
                </c:pt>
                <c:pt idx="83">
                  <c:v>0.10526315789473684</c:v>
                </c:pt>
                <c:pt idx="84">
                  <c:v>0.10651629072681704</c:v>
                </c:pt>
                <c:pt idx="85">
                  <c:v>0.10776942355889724</c:v>
                </c:pt>
                <c:pt idx="86">
                  <c:v>0.10902255639097744</c:v>
                </c:pt>
                <c:pt idx="87">
                  <c:v>0.11027568922305764</c:v>
                </c:pt>
                <c:pt idx="88">
                  <c:v>0.11152882205513784</c:v>
                </c:pt>
                <c:pt idx="89">
                  <c:v>0.11278195488721804</c:v>
                </c:pt>
                <c:pt idx="90">
                  <c:v>0.11403508771929824</c:v>
                </c:pt>
                <c:pt idx="91">
                  <c:v>0.11528822055137844</c:v>
                </c:pt>
                <c:pt idx="92">
                  <c:v>0.11654135338345864</c:v>
                </c:pt>
                <c:pt idx="93">
                  <c:v>0.11779448621553884</c:v>
                </c:pt>
                <c:pt idx="94">
                  <c:v>0.11904761904761904</c:v>
                </c:pt>
                <c:pt idx="95">
                  <c:v>0.12030075187969924</c:v>
                </c:pt>
                <c:pt idx="96">
                  <c:v>0.12155388471177944</c:v>
                </c:pt>
                <c:pt idx="97">
                  <c:v>0.12280701754385964</c:v>
                </c:pt>
                <c:pt idx="98">
                  <c:v>0.12406015037593984</c:v>
                </c:pt>
                <c:pt idx="99">
                  <c:v>0.12531328320802004</c:v>
                </c:pt>
                <c:pt idx="100">
                  <c:v>0.12656641604010024</c:v>
                </c:pt>
                <c:pt idx="101">
                  <c:v>0.12781954887218044</c:v>
                </c:pt>
                <c:pt idx="102">
                  <c:v>0.12907268170426064</c:v>
                </c:pt>
                <c:pt idx="103">
                  <c:v>0.13032581453634084</c:v>
                </c:pt>
                <c:pt idx="104">
                  <c:v>0.13157894736842105</c:v>
                </c:pt>
                <c:pt idx="105">
                  <c:v>0.13283208020050125</c:v>
                </c:pt>
                <c:pt idx="106">
                  <c:v>0.13408521303258145</c:v>
                </c:pt>
                <c:pt idx="107">
                  <c:v>0.13533834586466165</c:v>
                </c:pt>
                <c:pt idx="108">
                  <c:v>0.13659147869674185</c:v>
                </c:pt>
                <c:pt idx="109">
                  <c:v>0.13784461152882205</c:v>
                </c:pt>
                <c:pt idx="110">
                  <c:v>0.13909774436090225</c:v>
                </c:pt>
                <c:pt idx="111">
                  <c:v>0.14035087719298245</c:v>
                </c:pt>
                <c:pt idx="112">
                  <c:v>0.14160401002506265</c:v>
                </c:pt>
                <c:pt idx="113">
                  <c:v>0.14285714285714285</c:v>
                </c:pt>
                <c:pt idx="114">
                  <c:v>0.14411027568922305</c:v>
                </c:pt>
                <c:pt idx="115">
                  <c:v>0.14536340852130325</c:v>
                </c:pt>
                <c:pt idx="116">
                  <c:v>0.14661654135338345</c:v>
                </c:pt>
                <c:pt idx="117">
                  <c:v>0.14786967418546365</c:v>
                </c:pt>
                <c:pt idx="118">
                  <c:v>0.14912280701754385</c:v>
                </c:pt>
                <c:pt idx="119">
                  <c:v>0.15037593984962405</c:v>
                </c:pt>
                <c:pt idx="120">
                  <c:v>0.15162907268170425</c:v>
                </c:pt>
                <c:pt idx="121">
                  <c:v>0.15288220551378445</c:v>
                </c:pt>
                <c:pt idx="122">
                  <c:v>0.15413533834586465</c:v>
                </c:pt>
                <c:pt idx="123">
                  <c:v>0.15538847117794485</c:v>
                </c:pt>
                <c:pt idx="124">
                  <c:v>0.15664160401002505</c:v>
                </c:pt>
                <c:pt idx="125">
                  <c:v>0.15789473684210525</c:v>
                </c:pt>
                <c:pt idx="126">
                  <c:v>0.15914786967418545</c:v>
                </c:pt>
                <c:pt idx="127">
                  <c:v>0.16040100250626566</c:v>
                </c:pt>
                <c:pt idx="128">
                  <c:v>0.16165413533834586</c:v>
                </c:pt>
                <c:pt idx="129">
                  <c:v>0.16290726817042606</c:v>
                </c:pt>
                <c:pt idx="130">
                  <c:v>0.16416040100250626</c:v>
                </c:pt>
                <c:pt idx="131">
                  <c:v>0.16541353383458646</c:v>
                </c:pt>
                <c:pt idx="132">
                  <c:v>0.16666666666666666</c:v>
                </c:pt>
                <c:pt idx="133">
                  <c:v>0.16791979949874686</c:v>
                </c:pt>
                <c:pt idx="134">
                  <c:v>0.16917293233082706</c:v>
                </c:pt>
                <c:pt idx="135">
                  <c:v>0.17042606516290726</c:v>
                </c:pt>
                <c:pt idx="136">
                  <c:v>0.17167919799498746</c:v>
                </c:pt>
                <c:pt idx="137">
                  <c:v>0.17293233082706766</c:v>
                </c:pt>
                <c:pt idx="138">
                  <c:v>0.17418546365914786</c:v>
                </c:pt>
                <c:pt idx="139">
                  <c:v>0.17543859649122806</c:v>
                </c:pt>
                <c:pt idx="140">
                  <c:v>0.17669172932330826</c:v>
                </c:pt>
                <c:pt idx="141">
                  <c:v>0.17794486215538846</c:v>
                </c:pt>
                <c:pt idx="142">
                  <c:v>0.17919799498746866</c:v>
                </c:pt>
                <c:pt idx="143">
                  <c:v>0.18045112781954886</c:v>
                </c:pt>
                <c:pt idx="144">
                  <c:v>0.18170426065162906</c:v>
                </c:pt>
                <c:pt idx="145">
                  <c:v>0.18295739348370926</c:v>
                </c:pt>
                <c:pt idx="146">
                  <c:v>0.18421052631578946</c:v>
                </c:pt>
                <c:pt idx="147">
                  <c:v>0.18546365914786966</c:v>
                </c:pt>
                <c:pt idx="148">
                  <c:v>0.18671679197994986</c:v>
                </c:pt>
                <c:pt idx="149">
                  <c:v>0.18796992481203006</c:v>
                </c:pt>
                <c:pt idx="150">
                  <c:v>0.18922305764411027</c:v>
                </c:pt>
                <c:pt idx="151">
                  <c:v>0.19047619047619047</c:v>
                </c:pt>
                <c:pt idx="152">
                  <c:v>0.19172932330827067</c:v>
                </c:pt>
                <c:pt idx="153">
                  <c:v>0.19298245614035087</c:v>
                </c:pt>
                <c:pt idx="154">
                  <c:v>0.19423558897243107</c:v>
                </c:pt>
                <c:pt idx="155">
                  <c:v>0.19548872180451127</c:v>
                </c:pt>
                <c:pt idx="156">
                  <c:v>0.19674185463659147</c:v>
                </c:pt>
                <c:pt idx="157">
                  <c:v>0.19799498746867167</c:v>
                </c:pt>
                <c:pt idx="158">
                  <c:v>0.19924812030075187</c:v>
                </c:pt>
                <c:pt idx="159">
                  <c:v>0.20050125313283207</c:v>
                </c:pt>
                <c:pt idx="160">
                  <c:v>0.20175438596491227</c:v>
                </c:pt>
                <c:pt idx="161">
                  <c:v>0.20300751879699247</c:v>
                </c:pt>
                <c:pt idx="162">
                  <c:v>0.20426065162907267</c:v>
                </c:pt>
                <c:pt idx="163">
                  <c:v>0.20551378446115287</c:v>
                </c:pt>
                <c:pt idx="164">
                  <c:v>0.20676691729323307</c:v>
                </c:pt>
                <c:pt idx="165">
                  <c:v>0.20802005012531327</c:v>
                </c:pt>
                <c:pt idx="166">
                  <c:v>0.20927318295739347</c:v>
                </c:pt>
                <c:pt idx="167">
                  <c:v>0.21052631578947367</c:v>
                </c:pt>
                <c:pt idx="168">
                  <c:v>0.21177944862155387</c:v>
                </c:pt>
                <c:pt idx="169">
                  <c:v>0.21303258145363407</c:v>
                </c:pt>
                <c:pt idx="170">
                  <c:v>0.21428571428571427</c:v>
                </c:pt>
                <c:pt idx="171">
                  <c:v>0.21553884711779447</c:v>
                </c:pt>
                <c:pt idx="172">
                  <c:v>0.21679197994987467</c:v>
                </c:pt>
                <c:pt idx="173">
                  <c:v>0.21804511278195488</c:v>
                </c:pt>
                <c:pt idx="174">
                  <c:v>0.21929824561403508</c:v>
                </c:pt>
                <c:pt idx="175">
                  <c:v>0.22055137844611528</c:v>
                </c:pt>
                <c:pt idx="176">
                  <c:v>0.22180451127819548</c:v>
                </c:pt>
                <c:pt idx="177">
                  <c:v>0.22305764411027568</c:v>
                </c:pt>
                <c:pt idx="178">
                  <c:v>0.22431077694235588</c:v>
                </c:pt>
                <c:pt idx="179">
                  <c:v>0.22556390977443608</c:v>
                </c:pt>
                <c:pt idx="180">
                  <c:v>0.22681704260651628</c:v>
                </c:pt>
                <c:pt idx="181">
                  <c:v>0.22807017543859648</c:v>
                </c:pt>
                <c:pt idx="182">
                  <c:v>0.22932330827067668</c:v>
                </c:pt>
                <c:pt idx="183">
                  <c:v>0.23057644110275688</c:v>
                </c:pt>
                <c:pt idx="184">
                  <c:v>0.23182957393483708</c:v>
                </c:pt>
                <c:pt idx="185">
                  <c:v>0.23308270676691728</c:v>
                </c:pt>
                <c:pt idx="186">
                  <c:v>0.23433583959899748</c:v>
                </c:pt>
                <c:pt idx="187">
                  <c:v>0.23558897243107768</c:v>
                </c:pt>
                <c:pt idx="188">
                  <c:v>0.23684210526315788</c:v>
                </c:pt>
                <c:pt idx="189">
                  <c:v>0.23809523809523808</c:v>
                </c:pt>
                <c:pt idx="190">
                  <c:v>0.23934837092731828</c:v>
                </c:pt>
                <c:pt idx="191">
                  <c:v>0.24060150375939848</c:v>
                </c:pt>
                <c:pt idx="192">
                  <c:v>0.24185463659147868</c:v>
                </c:pt>
                <c:pt idx="193">
                  <c:v>0.24310776942355888</c:v>
                </c:pt>
                <c:pt idx="194">
                  <c:v>0.24436090225563908</c:v>
                </c:pt>
                <c:pt idx="195">
                  <c:v>0.24561403508771928</c:v>
                </c:pt>
                <c:pt idx="196">
                  <c:v>0.24686716791979949</c:v>
                </c:pt>
                <c:pt idx="197">
                  <c:v>0.24812030075187969</c:v>
                </c:pt>
                <c:pt idx="198">
                  <c:v>0.24937343358395989</c:v>
                </c:pt>
                <c:pt idx="199">
                  <c:v>0.25062656641604009</c:v>
                </c:pt>
                <c:pt idx="200">
                  <c:v>0.25187969924812031</c:v>
                </c:pt>
                <c:pt idx="201">
                  <c:v>0.25313283208020049</c:v>
                </c:pt>
                <c:pt idx="202">
                  <c:v>0.25438596491228072</c:v>
                </c:pt>
                <c:pt idx="203">
                  <c:v>0.25563909774436089</c:v>
                </c:pt>
                <c:pt idx="204">
                  <c:v>0.25689223057644112</c:v>
                </c:pt>
                <c:pt idx="205">
                  <c:v>0.25814536340852129</c:v>
                </c:pt>
                <c:pt idx="206">
                  <c:v>0.25939849624060152</c:v>
                </c:pt>
                <c:pt idx="207">
                  <c:v>0.26065162907268169</c:v>
                </c:pt>
                <c:pt idx="208">
                  <c:v>0.26190476190476192</c:v>
                </c:pt>
                <c:pt idx="209">
                  <c:v>0.26315789473684209</c:v>
                </c:pt>
                <c:pt idx="210">
                  <c:v>0.26441102756892232</c:v>
                </c:pt>
                <c:pt idx="211">
                  <c:v>0.26566416040100249</c:v>
                </c:pt>
                <c:pt idx="212">
                  <c:v>0.26691729323308272</c:v>
                </c:pt>
                <c:pt idx="213">
                  <c:v>0.26817042606516289</c:v>
                </c:pt>
                <c:pt idx="214">
                  <c:v>0.26942355889724312</c:v>
                </c:pt>
                <c:pt idx="215">
                  <c:v>0.27067669172932329</c:v>
                </c:pt>
                <c:pt idx="216">
                  <c:v>0.27192982456140352</c:v>
                </c:pt>
                <c:pt idx="217">
                  <c:v>0.27318295739348369</c:v>
                </c:pt>
                <c:pt idx="218">
                  <c:v>0.27443609022556392</c:v>
                </c:pt>
                <c:pt idx="219">
                  <c:v>0.27568922305764409</c:v>
                </c:pt>
                <c:pt idx="220">
                  <c:v>0.27694235588972432</c:v>
                </c:pt>
                <c:pt idx="221">
                  <c:v>0.2781954887218045</c:v>
                </c:pt>
                <c:pt idx="222">
                  <c:v>0.27944862155388472</c:v>
                </c:pt>
                <c:pt idx="223">
                  <c:v>0.2807017543859649</c:v>
                </c:pt>
                <c:pt idx="224">
                  <c:v>0.28195488721804512</c:v>
                </c:pt>
                <c:pt idx="225">
                  <c:v>0.2832080200501253</c:v>
                </c:pt>
                <c:pt idx="226">
                  <c:v>0.28446115288220553</c:v>
                </c:pt>
                <c:pt idx="227">
                  <c:v>0.2857142857142857</c:v>
                </c:pt>
                <c:pt idx="228">
                  <c:v>0.28696741854636593</c:v>
                </c:pt>
                <c:pt idx="229">
                  <c:v>0.2882205513784461</c:v>
                </c:pt>
                <c:pt idx="230">
                  <c:v>0.28947368421052633</c:v>
                </c:pt>
                <c:pt idx="231">
                  <c:v>0.2907268170426065</c:v>
                </c:pt>
                <c:pt idx="232">
                  <c:v>0.29197994987468673</c:v>
                </c:pt>
                <c:pt idx="233">
                  <c:v>0.2932330827067669</c:v>
                </c:pt>
                <c:pt idx="234">
                  <c:v>0.29448621553884713</c:v>
                </c:pt>
                <c:pt idx="235">
                  <c:v>0.2957393483709273</c:v>
                </c:pt>
                <c:pt idx="236">
                  <c:v>0.29699248120300753</c:v>
                </c:pt>
                <c:pt idx="237">
                  <c:v>0.2982456140350877</c:v>
                </c:pt>
                <c:pt idx="238">
                  <c:v>0.29949874686716793</c:v>
                </c:pt>
                <c:pt idx="239">
                  <c:v>0.3007518796992481</c:v>
                </c:pt>
                <c:pt idx="240">
                  <c:v>0.30200501253132833</c:v>
                </c:pt>
                <c:pt idx="241">
                  <c:v>0.3032581453634085</c:v>
                </c:pt>
                <c:pt idx="242">
                  <c:v>0.30451127819548873</c:v>
                </c:pt>
                <c:pt idx="243">
                  <c:v>0.30576441102756891</c:v>
                </c:pt>
                <c:pt idx="244">
                  <c:v>0.30701754385964913</c:v>
                </c:pt>
                <c:pt idx="245">
                  <c:v>0.30827067669172931</c:v>
                </c:pt>
                <c:pt idx="246">
                  <c:v>0.30952380952380953</c:v>
                </c:pt>
                <c:pt idx="247">
                  <c:v>0.31077694235588971</c:v>
                </c:pt>
                <c:pt idx="248">
                  <c:v>0.31203007518796994</c:v>
                </c:pt>
                <c:pt idx="249">
                  <c:v>0.31328320802005011</c:v>
                </c:pt>
                <c:pt idx="250">
                  <c:v>0.31453634085213034</c:v>
                </c:pt>
                <c:pt idx="251">
                  <c:v>0.31578947368421051</c:v>
                </c:pt>
                <c:pt idx="252">
                  <c:v>0.31704260651629074</c:v>
                </c:pt>
                <c:pt idx="253">
                  <c:v>0.31829573934837091</c:v>
                </c:pt>
                <c:pt idx="254">
                  <c:v>0.31954887218045114</c:v>
                </c:pt>
                <c:pt idx="255">
                  <c:v>0.32080200501253131</c:v>
                </c:pt>
                <c:pt idx="256">
                  <c:v>0.32205513784461154</c:v>
                </c:pt>
                <c:pt idx="257">
                  <c:v>0.32330827067669171</c:v>
                </c:pt>
                <c:pt idx="258">
                  <c:v>0.32456140350877194</c:v>
                </c:pt>
                <c:pt idx="259">
                  <c:v>0.32581453634085211</c:v>
                </c:pt>
                <c:pt idx="260">
                  <c:v>0.32706766917293234</c:v>
                </c:pt>
                <c:pt idx="261">
                  <c:v>0.32832080200501251</c:v>
                </c:pt>
                <c:pt idx="262">
                  <c:v>0.32957393483709274</c:v>
                </c:pt>
                <c:pt idx="263">
                  <c:v>0.33082706766917291</c:v>
                </c:pt>
                <c:pt idx="264">
                  <c:v>0.33208020050125314</c:v>
                </c:pt>
                <c:pt idx="265">
                  <c:v>0.33333333333333331</c:v>
                </c:pt>
                <c:pt idx="266">
                  <c:v>0.33458646616541354</c:v>
                </c:pt>
                <c:pt idx="267">
                  <c:v>0.33583959899749372</c:v>
                </c:pt>
                <c:pt idx="268">
                  <c:v>0.33709273182957394</c:v>
                </c:pt>
                <c:pt idx="269">
                  <c:v>0.33834586466165412</c:v>
                </c:pt>
                <c:pt idx="270">
                  <c:v>0.33959899749373434</c:v>
                </c:pt>
                <c:pt idx="271">
                  <c:v>0.34085213032581452</c:v>
                </c:pt>
                <c:pt idx="272">
                  <c:v>0.34210526315789475</c:v>
                </c:pt>
                <c:pt idx="273">
                  <c:v>0.34335839598997492</c:v>
                </c:pt>
                <c:pt idx="274">
                  <c:v>0.34461152882205515</c:v>
                </c:pt>
                <c:pt idx="275">
                  <c:v>0.34586466165413532</c:v>
                </c:pt>
                <c:pt idx="276">
                  <c:v>0.34711779448621555</c:v>
                </c:pt>
                <c:pt idx="277">
                  <c:v>0.34837092731829572</c:v>
                </c:pt>
                <c:pt idx="278">
                  <c:v>0.34962406015037595</c:v>
                </c:pt>
                <c:pt idx="279">
                  <c:v>0.35087719298245612</c:v>
                </c:pt>
                <c:pt idx="280">
                  <c:v>0.35213032581453635</c:v>
                </c:pt>
                <c:pt idx="281">
                  <c:v>0.35338345864661652</c:v>
                </c:pt>
                <c:pt idx="282">
                  <c:v>0.35463659147869675</c:v>
                </c:pt>
                <c:pt idx="283">
                  <c:v>0.35588972431077692</c:v>
                </c:pt>
                <c:pt idx="284">
                  <c:v>0.35714285714285715</c:v>
                </c:pt>
                <c:pt idx="285">
                  <c:v>0.35839598997493732</c:v>
                </c:pt>
                <c:pt idx="286">
                  <c:v>0.35964912280701755</c:v>
                </c:pt>
                <c:pt idx="287">
                  <c:v>0.36090225563909772</c:v>
                </c:pt>
                <c:pt idx="288">
                  <c:v>0.36215538847117795</c:v>
                </c:pt>
                <c:pt idx="289">
                  <c:v>0.36340852130325813</c:v>
                </c:pt>
                <c:pt idx="290">
                  <c:v>0.36466165413533835</c:v>
                </c:pt>
                <c:pt idx="291">
                  <c:v>0.36591478696741853</c:v>
                </c:pt>
                <c:pt idx="292">
                  <c:v>0.36716791979949875</c:v>
                </c:pt>
                <c:pt idx="293">
                  <c:v>0.36842105263157893</c:v>
                </c:pt>
                <c:pt idx="294">
                  <c:v>0.36967418546365916</c:v>
                </c:pt>
                <c:pt idx="295">
                  <c:v>0.37092731829573933</c:v>
                </c:pt>
                <c:pt idx="296">
                  <c:v>0.37218045112781956</c:v>
                </c:pt>
                <c:pt idx="297">
                  <c:v>0.37343358395989973</c:v>
                </c:pt>
                <c:pt idx="298">
                  <c:v>0.37468671679197996</c:v>
                </c:pt>
                <c:pt idx="299">
                  <c:v>0.37593984962406013</c:v>
                </c:pt>
                <c:pt idx="300">
                  <c:v>0.37719298245614036</c:v>
                </c:pt>
                <c:pt idx="301">
                  <c:v>0.37844611528822053</c:v>
                </c:pt>
                <c:pt idx="302">
                  <c:v>0.37969924812030076</c:v>
                </c:pt>
                <c:pt idx="303">
                  <c:v>0.38095238095238093</c:v>
                </c:pt>
                <c:pt idx="304">
                  <c:v>0.38220551378446116</c:v>
                </c:pt>
                <c:pt idx="305">
                  <c:v>0.38345864661654133</c:v>
                </c:pt>
                <c:pt idx="306">
                  <c:v>0.38471177944862156</c:v>
                </c:pt>
                <c:pt idx="307">
                  <c:v>0.38596491228070173</c:v>
                </c:pt>
                <c:pt idx="308">
                  <c:v>0.38721804511278196</c:v>
                </c:pt>
                <c:pt idx="309">
                  <c:v>0.38847117794486213</c:v>
                </c:pt>
                <c:pt idx="310">
                  <c:v>0.38972431077694236</c:v>
                </c:pt>
                <c:pt idx="311">
                  <c:v>0.39097744360902253</c:v>
                </c:pt>
                <c:pt idx="312">
                  <c:v>0.39223057644110276</c:v>
                </c:pt>
                <c:pt idx="313">
                  <c:v>0.39348370927318294</c:v>
                </c:pt>
                <c:pt idx="314">
                  <c:v>0.39473684210526316</c:v>
                </c:pt>
                <c:pt idx="315">
                  <c:v>0.39598997493734334</c:v>
                </c:pt>
                <c:pt idx="316">
                  <c:v>0.39724310776942356</c:v>
                </c:pt>
                <c:pt idx="317">
                  <c:v>0.39849624060150374</c:v>
                </c:pt>
                <c:pt idx="318">
                  <c:v>0.39974937343358397</c:v>
                </c:pt>
                <c:pt idx="319">
                  <c:v>0.40100250626566414</c:v>
                </c:pt>
                <c:pt idx="320">
                  <c:v>0.40225563909774437</c:v>
                </c:pt>
                <c:pt idx="321">
                  <c:v>0.40350877192982454</c:v>
                </c:pt>
                <c:pt idx="322">
                  <c:v>0.40476190476190477</c:v>
                </c:pt>
                <c:pt idx="323">
                  <c:v>0.40601503759398494</c:v>
                </c:pt>
                <c:pt idx="324">
                  <c:v>0.40726817042606517</c:v>
                </c:pt>
                <c:pt idx="325">
                  <c:v>0.40852130325814534</c:v>
                </c:pt>
                <c:pt idx="326">
                  <c:v>0.40977443609022557</c:v>
                </c:pt>
                <c:pt idx="327">
                  <c:v>0.41102756892230574</c:v>
                </c:pt>
                <c:pt idx="328">
                  <c:v>0.41228070175438597</c:v>
                </c:pt>
                <c:pt idx="329">
                  <c:v>0.41353383458646614</c:v>
                </c:pt>
                <c:pt idx="330">
                  <c:v>0.41478696741854637</c:v>
                </c:pt>
                <c:pt idx="331">
                  <c:v>0.41604010025062654</c:v>
                </c:pt>
                <c:pt idx="332">
                  <c:v>0.41729323308270677</c:v>
                </c:pt>
                <c:pt idx="333">
                  <c:v>0.41854636591478694</c:v>
                </c:pt>
                <c:pt idx="334">
                  <c:v>0.41979949874686717</c:v>
                </c:pt>
                <c:pt idx="335">
                  <c:v>0.42105263157894735</c:v>
                </c:pt>
                <c:pt idx="336">
                  <c:v>0.42230576441102757</c:v>
                </c:pt>
                <c:pt idx="337">
                  <c:v>0.42355889724310775</c:v>
                </c:pt>
                <c:pt idx="338">
                  <c:v>0.42481203007518797</c:v>
                </c:pt>
                <c:pt idx="339">
                  <c:v>0.42606516290726815</c:v>
                </c:pt>
                <c:pt idx="340">
                  <c:v>0.42731829573934837</c:v>
                </c:pt>
                <c:pt idx="341">
                  <c:v>0.42857142857142855</c:v>
                </c:pt>
                <c:pt idx="342">
                  <c:v>0.42982456140350878</c:v>
                </c:pt>
                <c:pt idx="343">
                  <c:v>0.43107769423558895</c:v>
                </c:pt>
                <c:pt idx="344">
                  <c:v>0.43233082706766918</c:v>
                </c:pt>
                <c:pt idx="345">
                  <c:v>0.43358395989974935</c:v>
                </c:pt>
                <c:pt idx="346">
                  <c:v>0.43483709273182958</c:v>
                </c:pt>
                <c:pt idx="347">
                  <c:v>0.43609022556390975</c:v>
                </c:pt>
                <c:pt idx="348">
                  <c:v>0.43734335839598998</c:v>
                </c:pt>
                <c:pt idx="349">
                  <c:v>0.43859649122807015</c:v>
                </c:pt>
                <c:pt idx="350">
                  <c:v>0.43984962406015038</c:v>
                </c:pt>
                <c:pt idx="351">
                  <c:v>0.44110275689223055</c:v>
                </c:pt>
                <c:pt idx="352">
                  <c:v>0.44235588972431078</c:v>
                </c:pt>
                <c:pt idx="353">
                  <c:v>0.44360902255639095</c:v>
                </c:pt>
                <c:pt idx="354">
                  <c:v>0.44486215538847118</c:v>
                </c:pt>
                <c:pt idx="355">
                  <c:v>0.44611528822055135</c:v>
                </c:pt>
                <c:pt idx="356">
                  <c:v>0.44736842105263158</c:v>
                </c:pt>
                <c:pt idx="357">
                  <c:v>0.44862155388471175</c:v>
                </c:pt>
                <c:pt idx="358">
                  <c:v>0.44987468671679198</c:v>
                </c:pt>
                <c:pt idx="359">
                  <c:v>0.45112781954887216</c:v>
                </c:pt>
                <c:pt idx="360">
                  <c:v>0.45238095238095238</c:v>
                </c:pt>
                <c:pt idx="361">
                  <c:v>0.45363408521303256</c:v>
                </c:pt>
                <c:pt idx="362">
                  <c:v>0.45488721804511278</c:v>
                </c:pt>
                <c:pt idx="363">
                  <c:v>0.45614035087719296</c:v>
                </c:pt>
                <c:pt idx="364">
                  <c:v>0.45739348370927319</c:v>
                </c:pt>
                <c:pt idx="365">
                  <c:v>0.45864661654135336</c:v>
                </c:pt>
                <c:pt idx="366">
                  <c:v>0.45989974937343359</c:v>
                </c:pt>
                <c:pt idx="367">
                  <c:v>0.46115288220551376</c:v>
                </c:pt>
                <c:pt idx="368">
                  <c:v>0.46240601503759399</c:v>
                </c:pt>
                <c:pt idx="369">
                  <c:v>0.46365914786967416</c:v>
                </c:pt>
                <c:pt idx="370">
                  <c:v>0.46491228070175439</c:v>
                </c:pt>
                <c:pt idx="371">
                  <c:v>0.46616541353383456</c:v>
                </c:pt>
                <c:pt idx="372">
                  <c:v>0.46741854636591479</c:v>
                </c:pt>
                <c:pt idx="373">
                  <c:v>0.46867167919799496</c:v>
                </c:pt>
                <c:pt idx="374">
                  <c:v>0.46992481203007519</c:v>
                </c:pt>
                <c:pt idx="375">
                  <c:v>0.47117794486215536</c:v>
                </c:pt>
                <c:pt idx="376">
                  <c:v>0.47243107769423559</c:v>
                </c:pt>
                <c:pt idx="377">
                  <c:v>0.47368421052631576</c:v>
                </c:pt>
                <c:pt idx="378">
                  <c:v>0.47493734335839599</c:v>
                </c:pt>
                <c:pt idx="379">
                  <c:v>0.47619047619047616</c:v>
                </c:pt>
                <c:pt idx="380">
                  <c:v>0.47744360902255639</c:v>
                </c:pt>
                <c:pt idx="381">
                  <c:v>0.47869674185463656</c:v>
                </c:pt>
                <c:pt idx="382">
                  <c:v>0.47994987468671679</c:v>
                </c:pt>
                <c:pt idx="383">
                  <c:v>0.48120300751879697</c:v>
                </c:pt>
                <c:pt idx="384">
                  <c:v>0.48245614035087719</c:v>
                </c:pt>
                <c:pt idx="385">
                  <c:v>0.48370927318295737</c:v>
                </c:pt>
                <c:pt idx="386">
                  <c:v>0.48496240601503759</c:v>
                </c:pt>
                <c:pt idx="387">
                  <c:v>0.48621553884711777</c:v>
                </c:pt>
                <c:pt idx="388">
                  <c:v>0.487468671679198</c:v>
                </c:pt>
                <c:pt idx="389">
                  <c:v>0.48872180451127817</c:v>
                </c:pt>
                <c:pt idx="390">
                  <c:v>0.4899749373433584</c:v>
                </c:pt>
                <c:pt idx="391">
                  <c:v>0.49122807017543857</c:v>
                </c:pt>
                <c:pt idx="392">
                  <c:v>0.4924812030075188</c:v>
                </c:pt>
                <c:pt idx="393">
                  <c:v>0.49373433583959897</c:v>
                </c:pt>
                <c:pt idx="394">
                  <c:v>0.4949874686716792</c:v>
                </c:pt>
                <c:pt idx="395">
                  <c:v>0.49624060150375937</c:v>
                </c:pt>
                <c:pt idx="396">
                  <c:v>0.4974937343358396</c:v>
                </c:pt>
                <c:pt idx="397">
                  <c:v>0.49874686716791977</c:v>
                </c:pt>
                <c:pt idx="398">
                  <c:v>0.5</c:v>
                </c:pt>
                <c:pt idx="399">
                  <c:v>0.50125313283208017</c:v>
                </c:pt>
                <c:pt idx="400">
                  <c:v>0.50250626566416046</c:v>
                </c:pt>
                <c:pt idx="401">
                  <c:v>0.50375939849624063</c:v>
                </c:pt>
                <c:pt idx="402">
                  <c:v>0.5050125313283208</c:v>
                </c:pt>
                <c:pt idx="403">
                  <c:v>0.50626566416040097</c:v>
                </c:pt>
                <c:pt idx="404">
                  <c:v>0.50751879699248126</c:v>
                </c:pt>
                <c:pt idx="405">
                  <c:v>0.50877192982456143</c:v>
                </c:pt>
                <c:pt idx="406">
                  <c:v>0.5100250626566416</c:v>
                </c:pt>
                <c:pt idx="407">
                  <c:v>0.51127819548872178</c:v>
                </c:pt>
                <c:pt idx="408">
                  <c:v>0.51253132832080206</c:v>
                </c:pt>
                <c:pt idx="409">
                  <c:v>0.51378446115288223</c:v>
                </c:pt>
                <c:pt idx="410">
                  <c:v>0.51503759398496241</c:v>
                </c:pt>
                <c:pt idx="411">
                  <c:v>0.51629072681704258</c:v>
                </c:pt>
                <c:pt idx="412">
                  <c:v>0.51754385964912286</c:v>
                </c:pt>
                <c:pt idx="413">
                  <c:v>0.51879699248120303</c:v>
                </c:pt>
                <c:pt idx="414">
                  <c:v>0.52005012531328321</c:v>
                </c:pt>
                <c:pt idx="415">
                  <c:v>0.52130325814536338</c:v>
                </c:pt>
                <c:pt idx="416">
                  <c:v>0.52255639097744366</c:v>
                </c:pt>
                <c:pt idx="417">
                  <c:v>0.52380952380952384</c:v>
                </c:pt>
                <c:pt idx="418">
                  <c:v>0.52506265664160401</c:v>
                </c:pt>
                <c:pt idx="419">
                  <c:v>0.52631578947368418</c:v>
                </c:pt>
                <c:pt idx="420">
                  <c:v>0.52756892230576447</c:v>
                </c:pt>
                <c:pt idx="421">
                  <c:v>0.52882205513784464</c:v>
                </c:pt>
                <c:pt idx="422">
                  <c:v>0.53007518796992481</c:v>
                </c:pt>
                <c:pt idx="423">
                  <c:v>0.53132832080200498</c:v>
                </c:pt>
                <c:pt idx="424">
                  <c:v>0.53258145363408527</c:v>
                </c:pt>
                <c:pt idx="425">
                  <c:v>0.53383458646616544</c:v>
                </c:pt>
                <c:pt idx="426">
                  <c:v>0.53508771929824561</c:v>
                </c:pt>
                <c:pt idx="427">
                  <c:v>0.53634085213032578</c:v>
                </c:pt>
                <c:pt idx="428">
                  <c:v>0.53759398496240607</c:v>
                </c:pt>
                <c:pt idx="429">
                  <c:v>0.53884711779448624</c:v>
                </c:pt>
                <c:pt idx="430">
                  <c:v>0.54010025062656641</c:v>
                </c:pt>
                <c:pt idx="431">
                  <c:v>0.54135338345864659</c:v>
                </c:pt>
                <c:pt idx="432">
                  <c:v>0.54260651629072687</c:v>
                </c:pt>
                <c:pt idx="433">
                  <c:v>0.54385964912280704</c:v>
                </c:pt>
                <c:pt idx="434">
                  <c:v>0.54511278195488722</c:v>
                </c:pt>
                <c:pt idx="435">
                  <c:v>0.54636591478696739</c:v>
                </c:pt>
                <c:pt idx="436">
                  <c:v>0.54761904761904767</c:v>
                </c:pt>
                <c:pt idx="437">
                  <c:v>0.54887218045112784</c:v>
                </c:pt>
                <c:pt idx="438">
                  <c:v>0.55012531328320802</c:v>
                </c:pt>
                <c:pt idx="439">
                  <c:v>0.55137844611528819</c:v>
                </c:pt>
                <c:pt idx="440">
                  <c:v>0.55263157894736847</c:v>
                </c:pt>
                <c:pt idx="441">
                  <c:v>0.55388471177944865</c:v>
                </c:pt>
                <c:pt idx="442">
                  <c:v>0.55513784461152882</c:v>
                </c:pt>
                <c:pt idx="443">
                  <c:v>0.55639097744360899</c:v>
                </c:pt>
                <c:pt idx="444">
                  <c:v>0.55764411027568928</c:v>
                </c:pt>
                <c:pt idx="445">
                  <c:v>0.55889724310776945</c:v>
                </c:pt>
                <c:pt idx="446">
                  <c:v>0.56015037593984962</c:v>
                </c:pt>
                <c:pt idx="447">
                  <c:v>0.56140350877192979</c:v>
                </c:pt>
                <c:pt idx="448">
                  <c:v>0.56265664160401008</c:v>
                </c:pt>
                <c:pt idx="449">
                  <c:v>0.56390977443609025</c:v>
                </c:pt>
                <c:pt idx="450">
                  <c:v>0.56516290726817042</c:v>
                </c:pt>
                <c:pt idx="451">
                  <c:v>0.5664160401002506</c:v>
                </c:pt>
                <c:pt idx="452">
                  <c:v>0.56766917293233088</c:v>
                </c:pt>
                <c:pt idx="453">
                  <c:v>0.56892230576441105</c:v>
                </c:pt>
                <c:pt idx="454">
                  <c:v>0.57017543859649122</c:v>
                </c:pt>
                <c:pt idx="455">
                  <c:v>0.5714285714285714</c:v>
                </c:pt>
                <c:pt idx="456">
                  <c:v>0.57268170426065168</c:v>
                </c:pt>
                <c:pt idx="457">
                  <c:v>0.57393483709273185</c:v>
                </c:pt>
                <c:pt idx="458">
                  <c:v>0.57518796992481203</c:v>
                </c:pt>
                <c:pt idx="459">
                  <c:v>0.5764411027568922</c:v>
                </c:pt>
                <c:pt idx="460">
                  <c:v>0.57769423558897248</c:v>
                </c:pt>
                <c:pt idx="461">
                  <c:v>0.57894736842105265</c:v>
                </c:pt>
                <c:pt idx="462">
                  <c:v>0.58020050125313283</c:v>
                </c:pt>
                <c:pt idx="463">
                  <c:v>0.581453634085213</c:v>
                </c:pt>
                <c:pt idx="464">
                  <c:v>0.58270676691729328</c:v>
                </c:pt>
                <c:pt idx="465">
                  <c:v>0.58395989974937346</c:v>
                </c:pt>
                <c:pt idx="466">
                  <c:v>0.58521303258145363</c:v>
                </c:pt>
                <c:pt idx="467">
                  <c:v>0.5864661654135338</c:v>
                </c:pt>
                <c:pt idx="468">
                  <c:v>0.58771929824561409</c:v>
                </c:pt>
                <c:pt idx="469">
                  <c:v>0.58897243107769426</c:v>
                </c:pt>
                <c:pt idx="470">
                  <c:v>0.59022556390977443</c:v>
                </c:pt>
                <c:pt idx="471">
                  <c:v>0.5914786967418546</c:v>
                </c:pt>
                <c:pt idx="472">
                  <c:v>0.59273182957393489</c:v>
                </c:pt>
                <c:pt idx="473">
                  <c:v>0.59398496240601506</c:v>
                </c:pt>
                <c:pt idx="474">
                  <c:v>0.59523809523809523</c:v>
                </c:pt>
                <c:pt idx="475">
                  <c:v>0.59649122807017541</c:v>
                </c:pt>
                <c:pt idx="476">
                  <c:v>0.59774436090225569</c:v>
                </c:pt>
                <c:pt idx="477">
                  <c:v>0.59899749373433586</c:v>
                </c:pt>
                <c:pt idx="478">
                  <c:v>0.60025062656641603</c:v>
                </c:pt>
                <c:pt idx="479">
                  <c:v>0.60150375939849621</c:v>
                </c:pt>
                <c:pt idx="480">
                  <c:v>0.60275689223057649</c:v>
                </c:pt>
                <c:pt idx="481">
                  <c:v>0.60401002506265666</c:v>
                </c:pt>
                <c:pt idx="482">
                  <c:v>0.60526315789473684</c:v>
                </c:pt>
                <c:pt idx="483">
                  <c:v>0.60651629072681701</c:v>
                </c:pt>
                <c:pt idx="484">
                  <c:v>0.60776942355889729</c:v>
                </c:pt>
                <c:pt idx="485">
                  <c:v>0.60902255639097747</c:v>
                </c:pt>
                <c:pt idx="486">
                  <c:v>0.61027568922305764</c:v>
                </c:pt>
                <c:pt idx="487">
                  <c:v>0.61152882205513781</c:v>
                </c:pt>
                <c:pt idx="488">
                  <c:v>0.61278195488721809</c:v>
                </c:pt>
                <c:pt idx="489">
                  <c:v>0.61403508771929827</c:v>
                </c:pt>
                <c:pt idx="490">
                  <c:v>0.61528822055137844</c:v>
                </c:pt>
                <c:pt idx="491">
                  <c:v>0.61654135338345861</c:v>
                </c:pt>
                <c:pt idx="492">
                  <c:v>0.6177944862155389</c:v>
                </c:pt>
                <c:pt idx="493">
                  <c:v>0.61904761904761907</c:v>
                </c:pt>
                <c:pt idx="494">
                  <c:v>0.62030075187969924</c:v>
                </c:pt>
                <c:pt idx="495">
                  <c:v>0.62155388471177941</c:v>
                </c:pt>
                <c:pt idx="496">
                  <c:v>0.6228070175438597</c:v>
                </c:pt>
                <c:pt idx="497">
                  <c:v>0.62406015037593987</c:v>
                </c:pt>
                <c:pt idx="498">
                  <c:v>0.62531328320802004</c:v>
                </c:pt>
                <c:pt idx="499">
                  <c:v>0.62656641604010022</c:v>
                </c:pt>
                <c:pt idx="500">
                  <c:v>0.6278195488721805</c:v>
                </c:pt>
                <c:pt idx="501">
                  <c:v>0.62907268170426067</c:v>
                </c:pt>
                <c:pt idx="502">
                  <c:v>0.63032581453634084</c:v>
                </c:pt>
                <c:pt idx="503">
                  <c:v>0.63157894736842102</c:v>
                </c:pt>
                <c:pt idx="504">
                  <c:v>0.6328320802005013</c:v>
                </c:pt>
                <c:pt idx="505">
                  <c:v>0.63408521303258147</c:v>
                </c:pt>
                <c:pt idx="506">
                  <c:v>0.63533834586466165</c:v>
                </c:pt>
                <c:pt idx="507">
                  <c:v>0.63659147869674182</c:v>
                </c:pt>
                <c:pt idx="508">
                  <c:v>0.6378446115288221</c:v>
                </c:pt>
                <c:pt idx="509">
                  <c:v>0.63909774436090228</c:v>
                </c:pt>
                <c:pt idx="510">
                  <c:v>0.64035087719298245</c:v>
                </c:pt>
                <c:pt idx="511">
                  <c:v>0.64160401002506262</c:v>
                </c:pt>
                <c:pt idx="512">
                  <c:v>0.6428571428571429</c:v>
                </c:pt>
                <c:pt idx="513">
                  <c:v>0.64411027568922308</c:v>
                </c:pt>
                <c:pt idx="514">
                  <c:v>0.64536340852130325</c:v>
                </c:pt>
                <c:pt idx="515">
                  <c:v>0.64661654135338342</c:v>
                </c:pt>
                <c:pt idx="516">
                  <c:v>0.64786967418546371</c:v>
                </c:pt>
                <c:pt idx="517">
                  <c:v>0.64912280701754388</c:v>
                </c:pt>
                <c:pt idx="518">
                  <c:v>0.65037593984962405</c:v>
                </c:pt>
                <c:pt idx="519">
                  <c:v>0.65162907268170422</c:v>
                </c:pt>
                <c:pt idx="520">
                  <c:v>0.65288220551378451</c:v>
                </c:pt>
                <c:pt idx="521">
                  <c:v>0.65413533834586468</c:v>
                </c:pt>
                <c:pt idx="522">
                  <c:v>0.65538847117794485</c:v>
                </c:pt>
                <c:pt idx="523">
                  <c:v>0.65664160401002503</c:v>
                </c:pt>
                <c:pt idx="524">
                  <c:v>0.65789473684210531</c:v>
                </c:pt>
                <c:pt idx="525">
                  <c:v>0.65914786967418548</c:v>
                </c:pt>
                <c:pt idx="526">
                  <c:v>0.66040100250626566</c:v>
                </c:pt>
                <c:pt idx="527">
                  <c:v>0.66165413533834583</c:v>
                </c:pt>
                <c:pt idx="528">
                  <c:v>0.66290726817042611</c:v>
                </c:pt>
                <c:pt idx="529">
                  <c:v>0.66416040100250628</c:v>
                </c:pt>
                <c:pt idx="530">
                  <c:v>0.66541353383458646</c:v>
                </c:pt>
                <c:pt idx="531">
                  <c:v>0.66666666666666663</c:v>
                </c:pt>
                <c:pt idx="532">
                  <c:v>0.66791979949874691</c:v>
                </c:pt>
                <c:pt idx="533">
                  <c:v>0.66917293233082709</c:v>
                </c:pt>
                <c:pt idx="534">
                  <c:v>0.67042606516290726</c:v>
                </c:pt>
                <c:pt idx="535">
                  <c:v>0.67167919799498743</c:v>
                </c:pt>
                <c:pt idx="536">
                  <c:v>0.67293233082706772</c:v>
                </c:pt>
                <c:pt idx="537">
                  <c:v>0.67418546365914789</c:v>
                </c:pt>
                <c:pt idx="538">
                  <c:v>0.67543859649122806</c:v>
                </c:pt>
                <c:pt idx="539">
                  <c:v>0.67669172932330823</c:v>
                </c:pt>
                <c:pt idx="540">
                  <c:v>0.67794486215538852</c:v>
                </c:pt>
                <c:pt idx="541">
                  <c:v>0.67919799498746869</c:v>
                </c:pt>
                <c:pt idx="542">
                  <c:v>0.68045112781954886</c:v>
                </c:pt>
                <c:pt idx="543">
                  <c:v>0.68170426065162903</c:v>
                </c:pt>
                <c:pt idx="544">
                  <c:v>0.68295739348370932</c:v>
                </c:pt>
                <c:pt idx="545">
                  <c:v>0.68421052631578949</c:v>
                </c:pt>
                <c:pt idx="546">
                  <c:v>0.68546365914786966</c:v>
                </c:pt>
                <c:pt idx="547">
                  <c:v>0.68671679197994984</c:v>
                </c:pt>
                <c:pt idx="548">
                  <c:v>0.68796992481203012</c:v>
                </c:pt>
                <c:pt idx="549">
                  <c:v>0.68922305764411029</c:v>
                </c:pt>
                <c:pt idx="550">
                  <c:v>0.69047619047619047</c:v>
                </c:pt>
                <c:pt idx="551">
                  <c:v>0.69172932330827064</c:v>
                </c:pt>
                <c:pt idx="552">
                  <c:v>0.69298245614035092</c:v>
                </c:pt>
                <c:pt idx="553">
                  <c:v>0.69423558897243109</c:v>
                </c:pt>
                <c:pt idx="554">
                  <c:v>0.69548872180451127</c:v>
                </c:pt>
                <c:pt idx="555">
                  <c:v>0.69674185463659144</c:v>
                </c:pt>
                <c:pt idx="556">
                  <c:v>0.69799498746867172</c:v>
                </c:pt>
                <c:pt idx="557">
                  <c:v>0.6992481203007519</c:v>
                </c:pt>
                <c:pt idx="558">
                  <c:v>0.70050125313283207</c:v>
                </c:pt>
                <c:pt idx="559">
                  <c:v>0.70175438596491224</c:v>
                </c:pt>
                <c:pt idx="560">
                  <c:v>0.70300751879699253</c:v>
                </c:pt>
                <c:pt idx="561">
                  <c:v>0.7042606516290727</c:v>
                </c:pt>
                <c:pt idx="562">
                  <c:v>0.70551378446115287</c:v>
                </c:pt>
                <c:pt idx="563">
                  <c:v>0.70676691729323304</c:v>
                </c:pt>
                <c:pt idx="564">
                  <c:v>0.70802005012531333</c:v>
                </c:pt>
                <c:pt idx="565">
                  <c:v>0.7092731829573935</c:v>
                </c:pt>
                <c:pt idx="566">
                  <c:v>0.71052631578947367</c:v>
                </c:pt>
                <c:pt idx="567">
                  <c:v>0.71177944862155385</c:v>
                </c:pt>
                <c:pt idx="568">
                  <c:v>0.71303258145363413</c:v>
                </c:pt>
                <c:pt idx="569">
                  <c:v>0.7142857142857143</c:v>
                </c:pt>
                <c:pt idx="570">
                  <c:v>0.71553884711779447</c:v>
                </c:pt>
                <c:pt idx="571">
                  <c:v>0.71679197994987465</c:v>
                </c:pt>
                <c:pt idx="572">
                  <c:v>0.71804511278195493</c:v>
                </c:pt>
                <c:pt idx="573">
                  <c:v>0.7192982456140351</c:v>
                </c:pt>
                <c:pt idx="574">
                  <c:v>0.72055137844611528</c:v>
                </c:pt>
                <c:pt idx="575">
                  <c:v>0.72180451127819545</c:v>
                </c:pt>
                <c:pt idx="576">
                  <c:v>0.72305764411027573</c:v>
                </c:pt>
                <c:pt idx="577">
                  <c:v>0.72431077694235591</c:v>
                </c:pt>
                <c:pt idx="578">
                  <c:v>0.72556390977443608</c:v>
                </c:pt>
                <c:pt idx="579">
                  <c:v>0.72681704260651625</c:v>
                </c:pt>
                <c:pt idx="580">
                  <c:v>0.72807017543859653</c:v>
                </c:pt>
                <c:pt idx="581">
                  <c:v>0.72932330827067671</c:v>
                </c:pt>
                <c:pt idx="582">
                  <c:v>0.73057644110275688</c:v>
                </c:pt>
                <c:pt idx="583">
                  <c:v>0.73182957393483705</c:v>
                </c:pt>
                <c:pt idx="584">
                  <c:v>0.73308270676691734</c:v>
                </c:pt>
                <c:pt idx="585">
                  <c:v>0.73433583959899751</c:v>
                </c:pt>
                <c:pt idx="586">
                  <c:v>0.73558897243107768</c:v>
                </c:pt>
                <c:pt idx="587">
                  <c:v>0.73684210526315785</c:v>
                </c:pt>
                <c:pt idx="588">
                  <c:v>0.73809523809523814</c:v>
                </c:pt>
                <c:pt idx="589">
                  <c:v>0.73934837092731831</c:v>
                </c:pt>
                <c:pt idx="590">
                  <c:v>0.74060150375939848</c:v>
                </c:pt>
                <c:pt idx="591">
                  <c:v>0.74185463659147866</c:v>
                </c:pt>
                <c:pt idx="592">
                  <c:v>0.74310776942355894</c:v>
                </c:pt>
                <c:pt idx="593">
                  <c:v>0.74436090225563911</c:v>
                </c:pt>
                <c:pt idx="594">
                  <c:v>0.74561403508771928</c:v>
                </c:pt>
                <c:pt idx="595">
                  <c:v>0.74686716791979946</c:v>
                </c:pt>
                <c:pt idx="596">
                  <c:v>0.74812030075187974</c:v>
                </c:pt>
                <c:pt idx="597">
                  <c:v>0.74937343358395991</c:v>
                </c:pt>
                <c:pt idx="598">
                  <c:v>0.75062656641604009</c:v>
                </c:pt>
                <c:pt idx="599">
                  <c:v>0.75187969924812026</c:v>
                </c:pt>
                <c:pt idx="600">
                  <c:v>0.75313283208020054</c:v>
                </c:pt>
                <c:pt idx="601">
                  <c:v>0.75438596491228072</c:v>
                </c:pt>
                <c:pt idx="602">
                  <c:v>0.75563909774436089</c:v>
                </c:pt>
                <c:pt idx="603">
                  <c:v>0.75689223057644106</c:v>
                </c:pt>
                <c:pt idx="604">
                  <c:v>0.75814536340852134</c:v>
                </c:pt>
                <c:pt idx="605">
                  <c:v>0.75939849624060152</c:v>
                </c:pt>
                <c:pt idx="606">
                  <c:v>0.76065162907268169</c:v>
                </c:pt>
                <c:pt idx="607">
                  <c:v>0.76190476190476186</c:v>
                </c:pt>
                <c:pt idx="608">
                  <c:v>0.76315789473684215</c:v>
                </c:pt>
                <c:pt idx="609">
                  <c:v>0.76441102756892232</c:v>
                </c:pt>
                <c:pt idx="610">
                  <c:v>0.76566416040100249</c:v>
                </c:pt>
                <c:pt idx="611">
                  <c:v>0.76691729323308266</c:v>
                </c:pt>
                <c:pt idx="612">
                  <c:v>0.76817042606516295</c:v>
                </c:pt>
                <c:pt idx="613">
                  <c:v>0.76942355889724312</c:v>
                </c:pt>
                <c:pt idx="614">
                  <c:v>0.77067669172932329</c:v>
                </c:pt>
                <c:pt idx="615">
                  <c:v>0.77192982456140347</c:v>
                </c:pt>
                <c:pt idx="616">
                  <c:v>0.77318295739348375</c:v>
                </c:pt>
                <c:pt idx="617">
                  <c:v>0.77443609022556392</c:v>
                </c:pt>
                <c:pt idx="618">
                  <c:v>0.77568922305764409</c:v>
                </c:pt>
                <c:pt idx="619">
                  <c:v>0.77694235588972427</c:v>
                </c:pt>
                <c:pt idx="620">
                  <c:v>0.77819548872180455</c:v>
                </c:pt>
                <c:pt idx="621">
                  <c:v>0.77944862155388472</c:v>
                </c:pt>
                <c:pt idx="622">
                  <c:v>0.7807017543859649</c:v>
                </c:pt>
                <c:pt idx="623">
                  <c:v>0.78195488721804507</c:v>
                </c:pt>
                <c:pt idx="624">
                  <c:v>0.78320802005012535</c:v>
                </c:pt>
                <c:pt idx="625">
                  <c:v>0.78446115288220553</c:v>
                </c:pt>
                <c:pt idx="626">
                  <c:v>0.7857142857142857</c:v>
                </c:pt>
                <c:pt idx="627">
                  <c:v>0.78696741854636587</c:v>
                </c:pt>
                <c:pt idx="628">
                  <c:v>0.78822055137844615</c:v>
                </c:pt>
                <c:pt idx="629">
                  <c:v>0.78947368421052633</c:v>
                </c:pt>
                <c:pt idx="630">
                  <c:v>0.7907268170426065</c:v>
                </c:pt>
                <c:pt idx="631">
                  <c:v>0.79197994987468667</c:v>
                </c:pt>
                <c:pt idx="632">
                  <c:v>0.79323308270676696</c:v>
                </c:pt>
                <c:pt idx="633">
                  <c:v>0.79448621553884713</c:v>
                </c:pt>
                <c:pt idx="634">
                  <c:v>0.7957393483709273</c:v>
                </c:pt>
                <c:pt idx="635">
                  <c:v>0.79699248120300747</c:v>
                </c:pt>
                <c:pt idx="636">
                  <c:v>0.79824561403508776</c:v>
                </c:pt>
                <c:pt idx="637">
                  <c:v>0.79949874686716793</c:v>
                </c:pt>
                <c:pt idx="638">
                  <c:v>0.8007518796992481</c:v>
                </c:pt>
                <c:pt idx="639">
                  <c:v>0.80200501253132828</c:v>
                </c:pt>
                <c:pt idx="640">
                  <c:v>0.80325814536340856</c:v>
                </c:pt>
                <c:pt idx="641">
                  <c:v>0.80451127819548873</c:v>
                </c:pt>
                <c:pt idx="642">
                  <c:v>0.80576441102756891</c:v>
                </c:pt>
                <c:pt idx="643">
                  <c:v>0.80701754385964908</c:v>
                </c:pt>
                <c:pt idx="644">
                  <c:v>0.80827067669172936</c:v>
                </c:pt>
                <c:pt idx="645">
                  <c:v>0.80952380952380953</c:v>
                </c:pt>
                <c:pt idx="646">
                  <c:v>0.81077694235588971</c:v>
                </c:pt>
                <c:pt idx="647">
                  <c:v>0.81203007518796988</c:v>
                </c:pt>
                <c:pt idx="648">
                  <c:v>0.81328320802005016</c:v>
                </c:pt>
                <c:pt idx="649">
                  <c:v>0.81453634085213034</c:v>
                </c:pt>
                <c:pt idx="650">
                  <c:v>0.81578947368421051</c:v>
                </c:pt>
                <c:pt idx="651">
                  <c:v>0.81704260651629068</c:v>
                </c:pt>
                <c:pt idx="652">
                  <c:v>0.81829573934837097</c:v>
                </c:pt>
                <c:pt idx="653">
                  <c:v>0.81954887218045114</c:v>
                </c:pt>
                <c:pt idx="654">
                  <c:v>0.82080200501253131</c:v>
                </c:pt>
                <c:pt idx="655">
                  <c:v>0.82205513784461148</c:v>
                </c:pt>
                <c:pt idx="656">
                  <c:v>0.82330827067669177</c:v>
                </c:pt>
                <c:pt idx="657">
                  <c:v>0.82456140350877194</c:v>
                </c:pt>
                <c:pt idx="658">
                  <c:v>0.82581453634085211</c:v>
                </c:pt>
                <c:pt idx="659">
                  <c:v>0.82706766917293228</c:v>
                </c:pt>
                <c:pt idx="660">
                  <c:v>0.82832080200501257</c:v>
                </c:pt>
                <c:pt idx="661">
                  <c:v>0.82957393483709274</c:v>
                </c:pt>
                <c:pt idx="662">
                  <c:v>0.83082706766917291</c:v>
                </c:pt>
                <c:pt idx="663">
                  <c:v>0.83208020050125309</c:v>
                </c:pt>
                <c:pt idx="664">
                  <c:v>0.83333333333333337</c:v>
                </c:pt>
                <c:pt idx="665">
                  <c:v>0.83458646616541354</c:v>
                </c:pt>
                <c:pt idx="666">
                  <c:v>0.83583959899749372</c:v>
                </c:pt>
                <c:pt idx="667">
                  <c:v>0.83709273182957389</c:v>
                </c:pt>
                <c:pt idx="668">
                  <c:v>0.83834586466165417</c:v>
                </c:pt>
                <c:pt idx="669">
                  <c:v>0.83959899749373434</c:v>
                </c:pt>
                <c:pt idx="670">
                  <c:v>0.84085213032581452</c:v>
                </c:pt>
                <c:pt idx="671">
                  <c:v>0.84210526315789469</c:v>
                </c:pt>
                <c:pt idx="672">
                  <c:v>0.84335839598997497</c:v>
                </c:pt>
                <c:pt idx="673">
                  <c:v>0.84461152882205515</c:v>
                </c:pt>
                <c:pt idx="674">
                  <c:v>0.84586466165413532</c:v>
                </c:pt>
                <c:pt idx="675">
                  <c:v>0.84711779448621549</c:v>
                </c:pt>
                <c:pt idx="676">
                  <c:v>0.84837092731829578</c:v>
                </c:pt>
                <c:pt idx="677">
                  <c:v>0.84962406015037595</c:v>
                </c:pt>
                <c:pt idx="678">
                  <c:v>0.85087719298245612</c:v>
                </c:pt>
                <c:pt idx="679">
                  <c:v>0.85213032581453629</c:v>
                </c:pt>
                <c:pt idx="680">
                  <c:v>0.85338345864661658</c:v>
                </c:pt>
                <c:pt idx="681">
                  <c:v>0.85463659147869675</c:v>
                </c:pt>
                <c:pt idx="682">
                  <c:v>0.85588972431077692</c:v>
                </c:pt>
                <c:pt idx="683">
                  <c:v>0.8571428571428571</c:v>
                </c:pt>
                <c:pt idx="684">
                  <c:v>0.85839598997493738</c:v>
                </c:pt>
                <c:pt idx="685">
                  <c:v>0.85964912280701755</c:v>
                </c:pt>
                <c:pt idx="686">
                  <c:v>0.86090225563909772</c:v>
                </c:pt>
                <c:pt idx="687">
                  <c:v>0.8621553884711779</c:v>
                </c:pt>
                <c:pt idx="688">
                  <c:v>0.86340852130325818</c:v>
                </c:pt>
                <c:pt idx="689">
                  <c:v>0.86466165413533835</c:v>
                </c:pt>
                <c:pt idx="690">
                  <c:v>0.86591478696741853</c:v>
                </c:pt>
                <c:pt idx="691">
                  <c:v>0.8671679197994987</c:v>
                </c:pt>
                <c:pt idx="692">
                  <c:v>0.86842105263157898</c:v>
                </c:pt>
                <c:pt idx="693">
                  <c:v>0.86967418546365916</c:v>
                </c:pt>
                <c:pt idx="694">
                  <c:v>0.87092731829573933</c:v>
                </c:pt>
                <c:pt idx="695">
                  <c:v>0.8721804511278195</c:v>
                </c:pt>
                <c:pt idx="696">
                  <c:v>0.87343358395989978</c:v>
                </c:pt>
                <c:pt idx="697">
                  <c:v>0.87468671679197996</c:v>
                </c:pt>
                <c:pt idx="698">
                  <c:v>0.87593984962406013</c:v>
                </c:pt>
                <c:pt idx="699">
                  <c:v>0.8771929824561403</c:v>
                </c:pt>
                <c:pt idx="700">
                  <c:v>0.87844611528822059</c:v>
                </c:pt>
                <c:pt idx="701">
                  <c:v>0.87969924812030076</c:v>
                </c:pt>
                <c:pt idx="702">
                  <c:v>0.88095238095238093</c:v>
                </c:pt>
                <c:pt idx="703">
                  <c:v>0.8822055137844611</c:v>
                </c:pt>
                <c:pt idx="704">
                  <c:v>0.88345864661654139</c:v>
                </c:pt>
                <c:pt idx="705">
                  <c:v>0.88471177944862156</c:v>
                </c:pt>
                <c:pt idx="706">
                  <c:v>0.88596491228070173</c:v>
                </c:pt>
                <c:pt idx="707">
                  <c:v>0.88721804511278191</c:v>
                </c:pt>
                <c:pt idx="708">
                  <c:v>0.88847117794486219</c:v>
                </c:pt>
                <c:pt idx="709">
                  <c:v>0.88972431077694236</c:v>
                </c:pt>
                <c:pt idx="710">
                  <c:v>0.89097744360902253</c:v>
                </c:pt>
                <c:pt idx="711">
                  <c:v>0.89223057644110271</c:v>
                </c:pt>
                <c:pt idx="712">
                  <c:v>0.89348370927318299</c:v>
                </c:pt>
                <c:pt idx="713">
                  <c:v>0.89473684210526316</c:v>
                </c:pt>
                <c:pt idx="714">
                  <c:v>0.89598997493734334</c:v>
                </c:pt>
                <c:pt idx="715">
                  <c:v>0.89724310776942351</c:v>
                </c:pt>
                <c:pt idx="716">
                  <c:v>0.89849624060150379</c:v>
                </c:pt>
                <c:pt idx="717">
                  <c:v>0.89974937343358397</c:v>
                </c:pt>
                <c:pt idx="718">
                  <c:v>0.90100250626566414</c:v>
                </c:pt>
                <c:pt idx="719">
                  <c:v>0.90225563909774431</c:v>
                </c:pt>
                <c:pt idx="720">
                  <c:v>0.90350877192982459</c:v>
                </c:pt>
                <c:pt idx="721">
                  <c:v>0.90476190476190477</c:v>
                </c:pt>
                <c:pt idx="722">
                  <c:v>0.90601503759398494</c:v>
                </c:pt>
                <c:pt idx="723">
                  <c:v>0.90726817042606511</c:v>
                </c:pt>
                <c:pt idx="724">
                  <c:v>0.9085213032581454</c:v>
                </c:pt>
                <c:pt idx="725">
                  <c:v>0.90977443609022557</c:v>
                </c:pt>
                <c:pt idx="726">
                  <c:v>0.91102756892230574</c:v>
                </c:pt>
                <c:pt idx="727">
                  <c:v>0.91228070175438591</c:v>
                </c:pt>
                <c:pt idx="728">
                  <c:v>0.9135338345864662</c:v>
                </c:pt>
                <c:pt idx="729">
                  <c:v>0.91478696741854637</c:v>
                </c:pt>
                <c:pt idx="730">
                  <c:v>0.91604010025062654</c:v>
                </c:pt>
                <c:pt idx="731">
                  <c:v>0.91729323308270672</c:v>
                </c:pt>
                <c:pt idx="732">
                  <c:v>0.918546365914787</c:v>
                </c:pt>
                <c:pt idx="733">
                  <c:v>0.91979949874686717</c:v>
                </c:pt>
                <c:pt idx="734">
                  <c:v>0.92105263157894735</c:v>
                </c:pt>
                <c:pt idx="735">
                  <c:v>0.92230576441102752</c:v>
                </c:pt>
                <c:pt idx="736">
                  <c:v>0.9235588972431078</c:v>
                </c:pt>
                <c:pt idx="737">
                  <c:v>0.92481203007518797</c:v>
                </c:pt>
                <c:pt idx="738">
                  <c:v>0.92606516290726815</c:v>
                </c:pt>
                <c:pt idx="739">
                  <c:v>0.92731829573934832</c:v>
                </c:pt>
                <c:pt idx="740">
                  <c:v>0.9285714285714286</c:v>
                </c:pt>
                <c:pt idx="741">
                  <c:v>0.92982456140350878</c:v>
                </c:pt>
                <c:pt idx="742">
                  <c:v>0.93107769423558895</c:v>
                </c:pt>
                <c:pt idx="743">
                  <c:v>0.93233082706766912</c:v>
                </c:pt>
                <c:pt idx="744">
                  <c:v>0.9335839598997494</c:v>
                </c:pt>
                <c:pt idx="745">
                  <c:v>0.93483709273182958</c:v>
                </c:pt>
                <c:pt idx="746">
                  <c:v>0.93609022556390975</c:v>
                </c:pt>
                <c:pt idx="747">
                  <c:v>0.93734335839598992</c:v>
                </c:pt>
                <c:pt idx="748">
                  <c:v>0.93859649122807021</c:v>
                </c:pt>
                <c:pt idx="749">
                  <c:v>0.93984962406015038</c:v>
                </c:pt>
                <c:pt idx="750">
                  <c:v>0.94110275689223055</c:v>
                </c:pt>
                <c:pt idx="751">
                  <c:v>0.94235588972431072</c:v>
                </c:pt>
                <c:pt idx="752">
                  <c:v>0.94360902255639101</c:v>
                </c:pt>
                <c:pt idx="753">
                  <c:v>0.94486215538847118</c:v>
                </c:pt>
                <c:pt idx="754">
                  <c:v>0.94611528822055135</c:v>
                </c:pt>
                <c:pt idx="755">
                  <c:v>0.94736842105263153</c:v>
                </c:pt>
                <c:pt idx="756">
                  <c:v>0.94862155388471181</c:v>
                </c:pt>
                <c:pt idx="757">
                  <c:v>0.94987468671679198</c:v>
                </c:pt>
                <c:pt idx="758">
                  <c:v>0.95112781954887216</c:v>
                </c:pt>
                <c:pt idx="759">
                  <c:v>0.95238095238095233</c:v>
                </c:pt>
                <c:pt idx="760">
                  <c:v>0.95363408521303261</c:v>
                </c:pt>
                <c:pt idx="761">
                  <c:v>0.95488721804511278</c:v>
                </c:pt>
                <c:pt idx="762">
                  <c:v>0.95614035087719296</c:v>
                </c:pt>
                <c:pt idx="763">
                  <c:v>0.95739348370927313</c:v>
                </c:pt>
                <c:pt idx="764">
                  <c:v>0.95864661654135341</c:v>
                </c:pt>
                <c:pt idx="765">
                  <c:v>0.95989974937343359</c:v>
                </c:pt>
                <c:pt idx="766">
                  <c:v>0.96115288220551376</c:v>
                </c:pt>
                <c:pt idx="767">
                  <c:v>0.96240601503759393</c:v>
                </c:pt>
                <c:pt idx="768">
                  <c:v>0.96365914786967422</c:v>
                </c:pt>
                <c:pt idx="769">
                  <c:v>0.96491228070175439</c:v>
                </c:pt>
                <c:pt idx="770">
                  <c:v>0.96616541353383456</c:v>
                </c:pt>
                <c:pt idx="771">
                  <c:v>0.96741854636591473</c:v>
                </c:pt>
                <c:pt idx="772">
                  <c:v>0.96867167919799502</c:v>
                </c:pt>
                <c:pt idx="773">
                  <c:v>0.96992481203007519</c:v>
                </c:pt>
                <c:pt idx="774">
                  <c:v>0.97117794486215536</c:v>
                </c:pt>
                <c:pt idx="775">
                  <c:v>0.97243107769423553</c:v>
                </c:pt>
                <c:pt idx="776">
                  <c:v>0.97368421052631582</c:v>
                </c:pt>
                <c:pt idx="777">
                  <c:v>0.97493734335839599</c:v>
                </c:pt>
                <c:pt idx="778">
                  <c:v>0.97619047619047616</c:v>
                </c:pt>
                <c:pt idx="779">
                  <c:v>0.97744360902255634</c:v>
                </c:pt>
                <c:pt idx="780">
                  <c:v>0.97869674185463662</c:v>
                </c:pt>
                <c:pt idx="781">
                  <c:v>0.97994987468671679</c:v>
                </c:pt>
                <c:pt idx="782">
                  <c:v>0.98120300751879697</c:v>
                </c:pt>
                <c:pt idx="783">
                  <c:v>0.98245614035087714</c:v>
                </c:pt>
                <c:pt idx="784">
                  <c:v>0.98370927318295742</c:v>
                </c:pt>
                <c:pt idx="785">
                  <c:v>0.98496240601503759</c:v>
                </c:pt>
                <c:pt idx="786">
                  <c:v>0.98621553884711777</c:v>
                </c:pt>
                <c:pt idx="787">
                  <c:v>0.98746867167919794</c:v>
                </c:pt>
                <c:pt idx="788">
                  <c:v>0.98872180451127822</c:v>
                </c:pt>
                <c:pt idx="789">
                  <c:v>0.9899749373433584</c:v>
                </c:pt>
                <c:pt idx="790">
                  <c:v>0.99122807017543857</c:v>
                </c:pt>
                <c:pt idx="791">
                  <c:v>0.99248120300751874</c:v>
                </c:pt>
                <c:pt idx="792">
                  <c:v>0.99373433583959903</c:v>
                </c:pt>
                <c:pt idx="793">
                  <c:v>0.9949874686716792</c:v>
                </c:pt>
                <c:pt idx="794">
                  <c:v>0.99624060150375937</c:v>
                </c:pt>
                <c:pt idx="795">
                  <c:v>0.99749373433583954</c:v>
                </c:pt>
                <c:pt idx="796">
                  <c:v>0.99874686716791983</c:v>
                </c:pt>
                <c:pt idx="797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415-4B0C-82E5-B48A6A5C2D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15887296"/>
        <c:axId val="1435818592"/>
      </c:scatterChart>
      <c:valAx>
        <c:axId val="1015887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5818592"/>
        <c:crosses val="autoZero"/>
        <c:crossBetween val="midCat"/>
      </c:valAx>
      <c:valAx>
        <c:axId val="1435818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58872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0"/>
          <c:tx>
            <c:v>forcast</c:v>
          </c:tx>
          <c:marker>
            <c:symbol val="none"/>
          </c:marker>
          <c:dPt>
            <c:idx val="791"/>
            <c:bubble3D val="0"/>
            <c:spPr>
              <a:ln>
                <a:solidFill>
                  <a:schemeClr val="accent6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2A1-4E4B-B895-05F8F8152620}"/>
              </c:ext>
            </c:extLst>
          </c:dPt>
          <c:xVal>
            <c:numRef>
              <c:f>DATA!$B$2:$B$801</c:f>
              <c:numCache>
                <c:formatCode>General</c:formatCode>
                <c:ptCount val="80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</c:numCache>
            </c:numRef>
          </c:xVal>
          <c:yVal>
            <c:numRef>
              <c:f>DATA!$AU$2:$AU$800</c:f>
              <c:numCache>
                <c:formatCode>General</c:formatCode>
                <c:ptCount val="799"/>
                <c:pt idx="700" formatCode="0.0">
                  <c:v>98449.956906707564</c:v>
                </c:pt>
                <c:pt idx="701" formatCode="0.0">
                  <c:v>96301.630686942735</c:v>
                </c:pt>
                <c:pt idx="702" formatCode="0.0">
                  <c:v>95971.776707961471</c:v>
                </c:pt>
                <c:pt idx="703" formatCode="0.0">
                  <c:v>93480.987407474182</c:v>
                </c:pt>
                <c:pt idx="704" formatCode="0.0">
                  <c:v>93980.243485003972</c:v>
                </c:pt>
                <c:pt idx="705" formatCode="0.0">
                  <c:v>91678.20839295708</c:v>
                </c:pt>
                <c:pt idx="706" formatCode="0.0">
                  <c:v>90030.446979676781</c:v>
                </c:pt>
                <c:pt idx="707" formatCode="0.0">
                  <c:v>88388.679172878634</c:v>
                </c:pt>
                <c:pt idx="708" formatCode="0.0">
                  <c:v>88152.904396989004</c:v>
                </c:pt>
                <c:pt idx="709" formatCode="0.0">
                  <c:v>90390.812148658792</c:v>
                </c:pt>
                <c:pt idx="710" formatCode="0.0">
                  <c:v>93906.816849792333</c:v>
                </c:pt>
                <c:pt idx="711" formatCode="0.0">
                  <c:v>95948.09591660717</c:v>
                </c:pt>
                <c:pt idx="712" formatCode="0.0">
                  <c:v>94972.073968720695</c:v>
                </c:pt>
                <c:pt idx="713" formatCode="0.0">
                  <c:v>93721.592444339694</c:v>
                </c:pt>
                <c:pt idx="714" formatCode="0.0">
                  <c:v>92600.445993438028</c:v>
                </c:pt>
                <c:pt idx="715" formatCode="0.0">
                  <c:v>93120.205637938474</c:v>
                </c:pt>
                <c:pt idx="716" formatCode="0.0">
                  <c:v>93078.419191975554</c:v>
                </c:pt>
                <c:pt idx="717" formatCode="0.0">
                  <c:v>93030.115342647157</c:v>
                </c:pt>
                <c:pt idx="718" formatCode="0.0">
                  <c:v>92998.131617257066</c:v>
                </c:pt>
                <c:pt idx="719" formatCode="0.0">
                  <c:v>93114.236276206269</c:v>
                </c:pt>
                <c:pt idx="720" formatCode="0.0">
                  <c:v>91992.215499873739</c:v>
                </c:pt>
                <c:pt idx="721" formatCode="0.0">
                  <c:v>90478.884763520444</c:v>
                </c:pt>
                <c:pt idx="722" formatCode="0.0">
                  <c:v>90003.537865979713</c:v>
                </c:pt>
                <c:pt idx="723" formatCode="0.0">
                  <c:v>90102.37242371426</c:v>
                </c:pt>
                <c:pt idx="724" formatCode="0.0">
                  <c:v>90319.830422295985</c:v>
                </c:pt>
                <c:pt idx="725" formatCode="0.0">
                  <c:v>90299.817415752244</c:v>
                </c:pt>
                <c:pt idx="726" formatCode="0.0">
                  <c:v>90043.130869546032</c:v>
                </c:pt>
                <c:pt idx="727" formatCode="0.0">
                  <c:v>89089.930795236331</c:v>
                </c:pt>
                <c:pt idx="728" formatCode="0.0">
                  <c:v>87937.597213886242</c:v>
                </c:pt>
                <c:pt idx="729" formatCode="0.0">
                  <c:v>86453.438279232258</c:v>
                </c:pt>
                <c:pt idx="730" formatCode="0.0">
                  <c:v>87496.58687018932</c:v>
                </c:pt>
                <c:pt idx="731" formatCode="0.0">
                  <c:v>82440.15130088912</c:v>
                </c:pt>
                <c:pt idx="732" formatCode="0.0">
                  <c:v>85059.611426416377</c:v>
                </c:pt>
                <c:pt idx="733" formatCode="0.0">
                  <c:v>88837.877211223444</c:v>
                </c:pt>
                <c:pt idx="734" formatCode="0.0">
                  <c:v>87290.49261677156</c:v>
                </c:pt>
                <c:pt idx="735" formatCode="0.0">
                  <c:v>88251.236341843964</c:v>
                </c:pt>
                <c:pt idx="736" formatCode="0.0">
                  <c:v>87929.875302216664</c:v>
                </c:pt>
                <c:pt idx="737" formatCode="0.0">
                  <c:v>88144.424834341931</c:v>
                </c:pt>
                <c:pt idx="738" formatCode="0.0">
                  <c:v>88101.263682097167</c:v>
                </c:pt>
                <c:pt idx="739" formatCode="0.0">
                  <c:v>87210.377191129839</c:v>
                </c:pt>
                <c:pt idx="740" formatCode="0.0">
                  <c:v>88840.771596302569</c:v>
                </c:pt>
                <c:pt idx="741" formatCode="0.0">
                  <c:v>90210.716064532273</c:v>
                </c:pt>
                <c:pt idx="742" formatCode="0.0">
                  <c:v>92630.708019569298</c:v>
                </c:pt>
                <c:pt idx="743" formatCode="0.0">
                  <c:v>91441.660483920248</c:v>
                </c:pt>
                <c:pt idx="744" formatCode="0.0">
                  <c:v>90852.497269513377</c:v>
                </c:pt>
                <c:pt idx="745" formatCode="0.0">
                  <c:v>91320.55956872589</c:v>
                </c:pt>
                <c:pt idx="746" formatCode="0.0">
                  <c:v>91297.085926542786</c:v>
                </c:pt>
                <c:pt idx="747" formatCode="0.0">
                  <c:v>90099.808668652666</c:v>
                </c:pt>
                <c:pt idx="748" formatCode="0.0">
                  <c:v>89061.231686280953</c:v>
                </c:pt>
                <c:pt idx="749" formatCode="0.0">
                  <c:v>88030.116962554646</c:v>
                </c:pt>
                <c:pt idx="750" formatCode="0.0">
                  <c:v>85002.170804510097</c:v>
                </c:pt>
                <c:pt idx="751" formatCode="0.0">
                  <c:v>85171.106009274707</c:v>
                </c:pt>
                <c:pt idx="752" formatCode="0.0">
                  <c:v>83792.603916538123</c:v>
                </c:pt>
                <c:pt idx="753" formatCode="0.0">
                  <c:v>84810.222473740418</c:v>
                </c:pt>
                <c:pt idx="754" formatCode="0.0">
                  <c:v>85089.775485664883</c:v>
                </c:pt>
                <c:pt idx="755" formatCode="0.0">
                  <c:v>86802.26517376407</c:v>
                </c:pt>
                <c:pt idx="756" formatCode="0.0">
                  <c:v>87839.617039481425</c:v>
                </c:pt>
                <c:pt idx="757" formatCode="0.0">
                  <c:v>88103.420374010078</c:v>
                </c:pt>
                <c:pt idx="758" formatCode="0.0">
                  <c:v>92342.981025105008</c:v>
                </c:pt>
                <c:pt idx="759" formatCode="0.0">
                  <c:v>93419.739978336976</c:v>
                </c:pt>
                <c:pt idx="760" formatCode="0.0">
                  <c:v>97310.374114137085</c:v>
                </c:pt>
                <c:pt idx="761" formatCode="0.0">
                  <c:v>93016.000481131181</c:v>
                </c:pt>
                <c:pt idx="762" formatCode="0.0">
                  <c:v>95899.508198513679</c:v>
                </c:pt>
                <c:pt idx="763" formatCode="0.0">
                  <c:v>94387.976319349676</c:v>
                </c:pt>
                <c:pt idx="764" formatCode="0.0">
                  <c:v>93731.249421296496</c:v>
                </c:pt>
                <c:pt idx="765" formatCode="0.0">
                  <c:v>93389.740305114596</c:v>
                </c:pt>
                <c:pt idx="766" formatCode="0.0">
                  <c:v>95005.26386614998</c:v>
                </c:pt>
                <c:pt idx="767" formatCode="0.0">
                  <c:v>93649.715356716799</c:v>
                </c:pt>
                <c:pt idx="768" formatCode="0.0">
                  <c:v>90300.252328455186</c:v>
                </c:pt>
                <c:pt idx="769" formatCode="0.0">
                  <c:v>91300.394270336546</c:v>
                </c:pt>
                <c:pt idx="770" formatCode="0.0">
                  <c:v>90950.116241583048</c:v>
                </c:pt>
                <c:pt idx="771" formatCode="0.0">
                  <c:v>90202.282875773381</c:v>
                </c:pt>
                <c:pt idx="772" formatCode="0.0">
                  <c:v>90267.865764971051</c:v>
                </c:pt>
                <c:pt idx="773" formatCode="0.0">
                  <c:v>89598.196373820465</c:v>
                </c:pt>
                <c:pt idx="774" formatCode="0.0">
                  <c:v>90236.12616732165</c:v>
                </c:pt>
                <c:pt idx="775" formatCode="0.0">
                  <c:v>90009.759566794281</c:v>
                </c:pt>
                <c:pt idx="776" formatCode="0.0">
                  <c:v>94557.870457778597</c:v>
                </c:pt>
                <c:pt idx="777" formatCode="0.0">
                  <c:v>94600.714412124624</c:v>
                </c:pt>
                <c:pt idx="778" formatCode="0.0">
                  <c:v>93865.696282215751</c:v>
                </c:pt>
                <c:pt idx="779" formatCode="0.0">
                  <c:v>93117.138583513617</c:v>
                </c:pt>
                <c:pt idx="780" formatCode="0.0">
                  <c:v>93024.52947049831</c:v>
                </c:pt>
                <c:pt idx="781" formatCode="0.0">
                  <c:v>93285.174587499714</c:v>
                </c:pt>
                <c:pt idx="782" formatCode="0.0">
                  <c:v>91641.784870313641</c:v>
                </c:pt>
                <c:pt idx="783" formatCode="0.0">
                  <c:v>89619.720274607884</c:v>
                </c:pt>
                <c:pt idx="784" formatCode="0.0">
                  <c:v>89998.990030672576</c:v>
                </c:pt>
                <c:pt idx="785" formatCode="0.0">
                  <c:v>91569.380208174363</c:v>
                </c:pt>
                <c:pt idx="786" formatCode="0.0">
                  <c:v>95940.111388935067</c:v>
                </c:pt>
                <c:pt idx="787" formatCode="0.0">
                  <c:v>95699.395803787484</c:v>
                </c:pt>
                <c:pt idx="788" formatCode="0.0">
                  <c:v>94110.636257154547</c:v>
                </c:pt>
                <c:pt idx="789" formatCode="0.0">
                  <c:v>97749.585386407212</c:v>
                </c:pt>
                <c:pt idx="790" formatCode="0.0">
                  <c:v>96319.692328789635</c:v>
                </c:pt>
                <c:pt idx="791" formatCode="0.0">
                  <c:v>96685.844055667272</c:v>
                </c:pt>
                <c:pt idx="792" formatCode="0.0">
                  <c:v>96512.12607201864</c:v>
                </c:pt>
                <c:pt idx="793" formatCode="0.0">
                  <c:v>100990.60829838664</c:v>
                </c:pt>
                <c:pt idx="794" formatCode="0.0">
                  <c:v>105343.43051132328</c:v>
                </c:pt>
                <c:pt idx="795" formatCode="0.0">
                  <c:v>110558.25088457839</c:v>
                </c:pt>
                <c:pt idx="796" formatCode="0.0">
                  <c:v>115755.25067387176</c:v>
                </c:pt>
                <c:pt idx="797" formatCode="0.0">
                  <c:v>109925.79135368862</c:v>
                </c:pt>
                <c:pt idx="798" formatCode="0.0">
                  <c:v>105610.677903068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2A1-4E4B-B895-05F8F8152620}"/>
            </c:ext>
          </c:extLst>
        </c:ser>
        <c:ser>
          <c:idx val="1"/>
          <c:order val="1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2A1-4E4B-B895-05F8F815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0"/>
          <c:order val="2"/>
          <c:tx>
            <c:v>Risk</c:v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DATA!$AD$2:$AD$800</c:f>
              <c:numCache>
                <c:formatCode>General</c:formatCode>
                <c:ptCount val="799"/>
                <c:pt idx="20" formatCode="0.0">
                  <c:v>62.27705197001805</c:v>
                </c:pt>
                <c:pt idx="21" formatCode="0.0">
                  <c:v>34.238930911489504</c:v>
                </c:pt>
                <c:pt idx="22" formatCode="0.0">
                  <c:v>34.754396012055786</c:v>
                </c:pt>
                <c:pt idx="23" formatCode="0.0">
                  <c:v>34.389176975448834</c:v>
                </c:pt>
                <c:pt idx="24" formatCode="0.0">
                  <c:v>37.532344296941694</c:v>
                </c:pt>
                <c:pt idx="25" formatCode="0.0">
                  <c:v>32.082047878184305</c:v>
                </c:pt>
                <c:pt idx="26" formatCode="0.0">
                  <c:v>33.143869528693166</c:v>
                </c:pt>
                <c:pt idx="27" formatCode="0.0">
                  <c:v>35.839283063417</c:v>
                </c:pt>
                <c:pt idx="28" formatCode="0.0">
                  <c:v>38.010134728565653</c:v>
                </c:pt>
                <c:pt idx="29" formatCode="0.0">
                  <c:v>42.758457991883311</c:v>
                </c:pt>
                <c:pt idx="30" formatCode="0.0">
                  <c:v>45.50030439433209</c:v>
                </c:pt>
                <c:pt idx="31" formatCode="0.0">
                  <c:v>43.78025851573733</c:v>
                </c:pt>
                <c:pt idx="32" formatCode="0.0">
                  <c:v>49.792572615672839</c:v>
                </c:pt>
                <c:pt idx="33" formatCode="0.0">
                  <c:v>50.802511772542189</c:v>
                </c:pt>
                <c:pt idx="34" formatCode="0.0">
                  <c:v>55.97066524747931</c:v>
                </c:pt>
                <c:pt idx="35" formatCode="0.0">
                  <c:v>56.800372629220895</c:v>
                </c:pt>
                <c:pt idx="36" formatCode="0.0">
                  <c:v>56.544937503610562</c:v>
                </c:pt>
                <c:pt idx="37" formatCode="0.0">
                  <c:v>56.608155216001201</c:v>
                </c:pt>
                <c:pt idx="38" formatCode="0.0">
                  <c:v>51.119813099581293</c:v>
                </c:pt>
                <c:pt idx="39" formatCode="0.0">
                  <c:v>45.222447095861206</c:v>
                </c:pt>
                <c:pt idx="40" formatCode="0.0">
                  <c:v>46.365774623038639</c:v>
                </c:pt>
                <c:pt idx="41" formatCode="0.0">
                  <c:v>48.55082622208954</c:v>
                </c:pt>
                <c:pt idx="42" formatCode="0.0">
                  <c:v>52.36906431147537</c:v>
                </c:pt>
                <c:pt idx="43" formatCode="0.0">
                  <c:v>55.387370175796626</c:v>
                </c:pt>
                <c:pt idx="44" formatCode="0.0">
                  <c:v>55.109450697744975</c:v>
                </c:pt>
                <c:pt idx="45" formatCode="0.0">
                  <c:v>49.197041738286458</c:v>
                </c:pt>
                <c:pt idx="46" formatCode="0.0">
                  <c:v>51.901673834065363</c:v>
                </c:pt>
                <c:pt idx="47" formatCode="0.0">
                  <c:v>51.287108352249142</c:v>
                </c:pt>
                <c:pt idx="48" formatCode="0.0">
                  <c:v>47.22453910421607</c:v>
                </c:pt>
                <c:pt idx="49" formatCode="0.0">
                  <c:v>47.2954400413767</c:v>
                </c:pt>
                <c:pt idx="50" formatCode="0.0">
                  <c:v>45.166816818737097</c:v>
                </c:pt>
                <c:pt idx="51" formatCode="0.0">
                  <c:v>41.84341994626174</c:v>
                </c:pt>
                <c:pt idx="52" formatCode="0.0">
                  <c:v>43.612884869070967</c:v>
                </c:pt>
                <c:pt idx="53" formatCode="0.0">
                  <c:v>43.074339461739761</c:v>
                </c:pt>
                <c:pt idx="54" formatCode="0.0">
                  <c:v>48.452248479636744</c:v>
                </c:pt>
                <c:pt idx="55" formatCode="0.0">
                  <c:v>47.658928286021187</c:v>
                </c:pt>
                <c:pt idx="56" formatCode="0.0">
                  <c:v>41.540520981469989</c:v>
                </c:pt>
                <c:pt idx="57" formatCode="0.0">
                  <c:v>33.587244104921133</c:v>
                </c:pt>
                <c:pt idx="58" formatCode="0.0">
                  <c:v>30.665137951152268</c:v>
                </c:pt>
                <c:pt idx="59" formatCode="0.0">
                  <c:v>34.322392996398285</c:v>
                </c:pt>
                <c:pt idx="60" formatCode="0.0">
                  <c:v>33.115975965977128</c:v>
                </c:pt>
                <c:pt idx="61" formatCode="0.0">
                  <c:v>33.298562470959027</c:v>
                </c:pt>
                <c:pt idx="62" formatCode="0.0">
                  <c:v>40.074436314255202</c:v>
                </c:pt>
                <c:pt idx="63" formatCode="0.0">
                  <c:v>46.241523009555117</c:v>
                </c:pt>
                <c:pt idx="64" formatCode="0.0">
                  <c:v>52.236866982419862</c:v>
                </c:pt>
                <c:pt idx="65" formatCode="0.0">
                  <c:v>48.541485508087924</c:v>
                </c:pt>
                <c:pt idx="66" formatCode="0.0">
                  <c:v>46.186890337929242</c:v>
                </c:pt>
                <c:pt idx="67" formatCode="0.0">
                  <c:v>46.308213838696702</c:v>
                </c:pt>
                <c:pt idx="68" formatCode="0.0">
                  <c:v>39.469134617262966</c:v>
                </c:pt>
                <c:pt idx="69" formatCode="0.0">
                  <c:v>39.270837667369776</c:v>
                </c:pt>
                <c:pt idx="70" formatCode="0.0">
                  <c:v>44.333518776742373</c:v>
                </c:pt>
                <c:pt idx="71" formatCode="0.0">
                  <c:v>47.229937783896794</c:v>
                </c:pt>
                <c:pt idx="72" formatCode="0.0">
                  <c:v>49.833726841294215</c:v>
                </c:pt>
                <c:pt idx="73" formatCode="0.0">
                  <c:v>49.817516615859439</c:v>
                </c:pt>
                <c:pt idx="74" formatCode="0.0">
                  <c:v>56.580546075029318</c:v>
                </c:pt>
                <c:pt idx="75" formatCode="0.0">
                  <c:v>52.693215595817101</c:v>
                </c:pt>
                <c:pt idx="76" formatCode="0.0">
                  <c:v>47.607533401796324</c:v>
                </c:pt>
                <c:pt idx="77" formatCode="0.0">
                  <c:v>45.214948225822901</c:v>
                </c:pt>
                <c:pt idx="78" formatCode="0.0">
                  <c:v>44.624576959336316</c:v>
                </c:pt>
                <c:pt idx="79" formatCode="0.0">
                  <c:v>50.446200578430712</c:v>
                </c:pt>
                <c:pt idx="80" formatCode="0.0">
                  <c:v>53.012823704160979</c:v>
                </c:pt>
                <c:pt idx="81" formatCode="0.0">
                  <c:v>53.323707680813278</c:v>
                </c:pt>
                <c:pt idx="82" formatCode="0.0">
                  <c:v>54.402858157302447</c:v>
                </c:pt>
                <c:pt idx="83" formatCode="0.0">
                  <c:v>51.287307008391856</c:v>
                </c:pt>
                <c:pt idx="84" formatCode="0.0">
                  <c:v>43.684456627622467</c:v>
                </c:pt>
                <c:pt idx="85" formatCode="0.0">
                  <c:v>43.543589199772597</c:v>
                </c:pt>
                <c:pt idx="86" formatCode="0.0">
                  <c:v>49.623482939467777</c:v>
                </c:pt>
                <c:pt idx="87" formatCode="0.0">
                  <c:v>48.627740464503468</c:v>
                </c:pt>
                <c:pt idx="88" formatCode="0.0">
                  <c:v>49.703434698252536</c:v>
                </c:pt>
                <c:pt idx="89" formatCode="0.0">
                  <c:v>53.976701882789314</c:v>
                </c:pt>
                <c:pt idx="90" formatCode="0.0">
                  <c:v>57.216205996925794</c:v>
                </c:pt>
                <c:pt idx="91" formatCode="0.0">
                  <c:v>56.250534763691476</c:v>
                </c:pt>
                <c:pt idx="92" formatCode="0.0">
                  <c:v>56.391412080762429</c:v>
                </c:pt>
                <c:pt idx="93" formatCode="0.0">
                  <c:v>59.125136108437104</c:v>
                </c:pt>
                <c:pt idx="94" formatCode="0.0">
                  <c:v>65.332868355671039</c:v>
                </c:pt>
                <c:pt idx="95" formatCode="0.0">
                  <c:v>71.198556010455007</c:v>
                </c:pt>
                <c:pt idx="96" formatCode="0.0">
                  <c:v>80.239570012968983</c:v>
                </c:pt>
                <c:pt idx="97" formatCode="0.0">
                  <c:v>73.99300647646011</c:v>
                </c:pt>
                <c:pt idx="98" formatCode="0.0">
                  <c:v>73.967753464606872</c:v>
                </c:pt>
                <c:pt idx="99" formatCode="0.0">
                  <c:v>74.405696992304087</c:v>
                </c:pt>
                <c:pt idx="100" formatCode="0.0">
                  <c:v>74.157137839226621</c:v>
                </c:pt>
                <c:pt idx="101" formatCode="0.0">
                  <c:v>70.433793459498617</c:v>
                </c:pt>
                <c:pt idx="102" formatCode="0.0">
                  <c:v>63.546830157230247</c:v>
                </c:pt>
                <c:pt idx="103" formatCode="0.0">
                  <c:v>56.908297891867832</c:v>
                </c:pt>
                <c:pt idx="104" formatCode="0.0">
                  <c:v>57.62754815209734</c:v>
                </c:pt>
                <c:pt idx="105" formatCode="0.0">
                  <c:v>59.386627247620851</c:v>
                </c:pt>
                <c:pt idx="106" formatCode="0.0">
                  <c:v>59.971812370818434</c:v>
                </c:pt>
                <c:pt idx="107" formatCode="0.0">
                  <c:v>57.706801480961332</c:v>
                </c:pt>
                <c:pt idx="108" formatCode="0.0">
                  <c:v>55.445035568557266</c:v>
                </c:pt>
                <c:pt idx="109" formatCode="0.0">
                  <c:v>58.747848994523331</c:v>
                </c:pt>
                <c:pt idx="110" formatCode="0.0">
                  <c:v>58.783201429197675</c:v>
                </c:pt>
                <c:pt idx="111" formatCode="0.0">
                  <c:v>57.476330350366212</c:v>
                </c:pt>
                <c:pt idx="112" formatCode="0.0">
                  <c:v>62.060060373550066</c:v>
                </c:pt>
                <c:pt idx="113" formatCode="0.0">
                  <c:v>58.571114866807996</c:v>
                </c:pt>
                <c:pt idx="114" formatCode="0.0">
                  <c:v>58.386373157880215</c:v>
                </c:pt>
                <c:pt idx="115" formatCode="0.0">
                  <c:v>62.730115309558045</c:v>
                </c:pt>
                <c:pt idx="116" formatCode="0.0">
                  <c:v>67.226451409897024</c:v>
                </c:pt>
                <c:pt idx="117" formatCode="0.0">
                  <c:v>73.126257367252578</c:v>
                </c:pt>
                <c:pt idx="118" formatCode="0.0">
                  <c:v>74.752053927798798</c:v>
                </c:pt>
                <c:pt idx="119" formatCode="0.0">
                  <c:v>70.067975227355035</c:v>
                </c:pt>
                <c:pt idx="120" formatCode="0.0">
                  <c:v>65.877469732096344</c:v>
                </c:pt>
                <c:pt idx="121" formatCode="0.0">
                  <c:v>62.259610432353242</c:v>
                </c:pt>
                <c:pt idx="122" formatCode="0.0">
                  <c:v>60.381671428517414</c:v>
                </c:pt>
                <c:pt idx="123" formatCode="0.0">
                  <c:v>59.937136555149138</c:v>
                </c:pt>
                <c:pt idx="124" formatCode="0.0">
                  <c:v>57.91648013588788</c:v>
                </c:pt>
                <c:pt idx="125" formatCode="0.0">
                  <c:v>58.960986181918543</c:v>
                </c:pt>
                <c:pt idx="126" formatCode="0.0">
                  <c:v>53.256388089008141</c:v>
                </c:pt>
                <c:pt idx="127" formatCode="0.0">
                  <c:v>51.357984015701298</c:v>
                </c:pt>
                <c:pt idx="128" formatCode="0.0">
                  <c:v>47.803321145906082</c:v>
                </c:pt>
                <c:pt idx="129" formatCode="0.0">
                  <c:v>48.001080908230435</c:v>
                </c:pt>
                <c:pt idx="130" formatCode="0.0">
                  <c:v>41.010930279893678</c:v>
                </c:pt>
                <c:pt idx="131" formatCode="0.0">
                  <c:v>42.403452865841587</c:v>
                </c:pt>
                <c:pt idx="132" formatCode="0.0">
                  <c:v>38.317222158419924</c:v>
                </c:pt>
                <c:pt idx="133" formatCode="0.0">
                  <c:v>38.847333821035448</c:v>
                </c:pt>
                <c:pt idx="134" formatCode="0.0">
                  <c:v>42.441170661529391</c:v>
                </c:pt>
                <c:pt idx="135" formatCode="0.0">
                  <c:v>48.731853662238265</c:v>
                </c:pt>
                <c:pt idx="136" formatCode="0.0">
                  <c:v>53.659748933961303</c:v>
                </c:pt>
                <c:pt idx="137" formatCode="0.0">
                  <c:v>60.985627401496934</c:v>
                </c:pt>
                <c:pt idx="138" formatCode="0.0">
                  <c:v>62.975709317042273</c:v>
                </c:pt>
                <c:pt idx="139" formatCode="0.0">
                  <c:v>61.246139829599301</c:v>
                </c:pt>
                <c:pt idx="140" formatCode="0.0">
                  <c:v>65.899087798961403</c:v>
                </c:pt>
                <c:pt idx="141" formatCode="0.0">
                  <c:v>73.896253943108476</c:v>
                </c:pt>
                <c:pt idx="142" formatCode="0.0">
                  <c:v>76.334418616760303</c:v>
                </c:pt>
                <c:pt idx="143" formatCode="0.0">
                  <c:v>76.35305850356292</c:v>
                </c:pt>
                <c:pt idx="144" formatCode="0.0">
                  <c:v>75.216752749201405</c:v>
                </c:pt>
                <c:pt idx="145" formatCode="0.0">
                  <c:v>73.612747909785043</c:v>
                </c:pt>
                <c:pt idx="146" formatCode="0.0">
                  <c:v>67.985957291194083</c:v>
                </c:pt>
                <c:pt idx="147" formatCode="0.0">
                  <c:v>73.216439630202331</c:v>
                </c:pt>
                <c:pt idx="148" formatCode="0.0">
                  <c:v>75.219864738428271</c:v>
                </c:pt>
                <c:pt idx="149" formatCode="0.0">
                  <c:v>74.443162016328117</c:v>
                </c:pt>
                <c:pt idx="150" formatCode="0.0">
                  <c:v>68.735881574839681</c:v>
                </c:pt>
                <c:pt idx="151" formatCode="0.0">
                  <c:v>61.978967611078147</c:v>
                </c:pt>
                <c:pt idx="152" formatCode="0.0">
                  <c:v>55.38017794297533</c:v>
                </c:pt>
                <c:pt idx="153" formatCode="0.0">
                  <c:v>51.785976430500583</c:v>
                </c:pt>
                <c:pt idx="154" formatCode="0.0">
                  <c:v>47.087024181715151</c:v>
                </c:pt>
                <c:pt idx="155" formatCode="0.0">
                  <c:v>39.832461133443282</c:v>
                </c:pt>
                <c:pt idx="156" formatCode="0.0">
                  <c:v>37.355255942522085</c:v>
                </c:pt>
                <c:pt idx="157" formatCode="0.0">
                  <c:v>35.380600358647555</c:v>
                </c:pt>
                <c:pt idx="158" formatCode="0.0">
                  <c:v>38.758775173037208</c:v>
                </c:pt>
                <c:pt idx="159" formatCode="0.0">
                  <c:v>45.65016647554895</c:v>
                </c:pt>
                <c:pt idx="160" formatCode="0.0">
                  <c:v>45.540446655742421</c:v>
                </c:pt>
                <c:pt idx="161" formatCode="0.0">
                  <c:v>45.305378207590266</c:v>
                </c:pt>
                <c:pt idx="162" formatCode="0.0">
                  <c:v>45.997562231337923</c:v>
                </c:pt>
                <c:pt idx="163" formatCode="0.0">
                  <c:v>41.899407338652821</c:v>
                </c:pt>
                <c:pt idx="164" formatCode="0.0">
                  <c:v>47.388647052332203</c:v>
                </c:pt>
                <c:pt idx="165" formatCode="0.0">
                  <c:v>47.422660510896556</c:v>
                </c:pt>
                <c:pt idx="166" formatCode="0.0">
                  <c:v>54.125701282003867</c:v>
                </c:pt>
                <c:pt idx="167" formatCode="0.0">
                  <c:v>55.94452727798248</c:v>
                </c:pt>
                <c:pt idx="168" formatCode="0.0">
                  <c:v>63.069608233294453</c:v>
                </c:pt>
                <c:pt idx="169" formatCode="0.0">
                  <c:v>69.601002351888184</c:v>
                </c:pt>
                <c:pt idx="170" formatCode="0.0">
                  <c:v>68.360020300723704</c:v>
                </c:pt>
                <c:pt idx="171" formatCode="0.0">
                  <c:v>69.920213688379761</c:v>
                </c:pt>
                <c:pt idx="172" formatCode="0.0">
                  <c:v>63.988271658577922</c:v>
                </c:pt>
                <c:pt idx="173" formatCode="0.0">
                  <c:v>56.693463919293549</c:v>
                </c:pt>
                <c:pt idx="174" formatCode="0.0">
                  <c:v>59.430615026980249</c:v>
                </c:pt>
                <c:pt idx="175" formatCode="0.0">
                  <c:v>56.172924181937987</c:v>
                </c:pt>
                <c:pt idx="176" formatCode="0.0">
                  <c:v>58.967547835954306</c:v>
                </c:pt>
                <c:pt idx="177" formatCode="0.0">
                  <c:v>56.194809194499484</c:v>
                </c:pt>
                <c:pt idx="178" formatCode="0.0">
                  <c:v>58.250083576169409</c:v>
                </c:pt>
                <c:pt idx="179" formatCode="0.0">
                  <c:v>58.357851393188767</c:v>
                </c:pt>
                <c:pt idx="180" formatCode="0.0">
                  <c:v>60.371828906318072</c:v>
                </c:pt>
                <c:pt idx="181" formatCode="0.0">
                  <c:v>67.438976159422225</c:v>
                </c:pt>
                <c:pt idx="182" formatCode="0.0">
                  <c:v>69.3847452420206</c:v>
                </c:pt>
                <c:pt idx="183" formatCode="0.0">
                  <c:v>72.099884265239282</c:v>
                </c:pt>
                <c:pt idx="184" formatCode="0.0">
                  <c:v>72.068451598651194</c:v>
                </c:pt>
                <c:pt idx="185" formatCode="0.0">
                  <c:v>67.156898956367741</c:v>
                </c:pt>
                <c:pt idx="186" formatCode="0.0">
                  <c:v>66.221114896328217</c:v>
                </c:pt>
                <c:pt idx="187" formatCode="0.0">
                  <c:v>73.373804494796545</c:v>
                </c:pt>
                <c:pt idx="188" formatCode="0.0">
                  <c:v>73.897267444384767</c:v>
                </c:pt>
                <c:pt idx="189" formatCode="0.0">
                  <c:v>76.236193448449114</c:v>
                </c:pt>
                <c:pt idx="190" formatCode="0.0">
                  <c:v>72.539147750882933</c:v>
                </c:pt>
                <c:pt idx="191" formatCode="0.0">
                  <c:v>72.303135779833966</c:v>
                </c:pt>
                <c:pt idx="192" formatCode="0.0">
                  <c:v>70.432648765626965</c:v>
                </c:pt>
                <c:pt idx="193" formatCode="0.0">
                  <c:v>63.209025496178647</c:v>
                </c:pt>
                <c:pt idx="194" formatCode="0.0">
                  <c:v>62.920843271025262</c:v>
                </c:pt>
                <c:pt idx="195" formatCode="0.0">
                  <c:v>60.32983501966401</c:v>
                </c:pt>
                <c:pt idx="196" formatCode="0.0">
                  <c:v>60.329864255153467</c:v>
                </c:pt>
                <c:pt idx="197" formatCode="0.0">
                  <c:v>59.525418464523014</c:v>
                </c:pt>
                <c:pt idx="198" formatCode="0.0">
                  <c:v>52.183216228747064</c:v>
                </c:pt>
                <c:pt idx="199" formatCode="0.0">
                  <c:v>52.206407714890076</c:v>
                </c:pt>
                <c:pt idx="200" formatCode="0.0">
                  <c:v>56.345789811767901</c:v>
                </c:pt>
                <c:pt idx="201" formatCode="0.0">
                  <c:v>50.567606193725247</c:v>
                </c:pt>
                <c:pt idx="202" formatCode="0.0">
                  <c:v>50.958147528032846</c:v>
                </c:pt>
                <c:pt idx="203" formatCode="0.0">
                  <c:v>47.66182356185309</c:v>
                </c:pt>
                <c:pt idx="204" formatCode="0.0">
                  <c:v>54.723933069713112</c:v>
                </c:pt>
                <c:pt idx="205" formatCode="0.0">
                  <c:v>61.732821762616751</c:v>
                </c:pt>
                <c:pt idx="206" formatCode="0.0">
                  <c:v>63.334552863290803</c:v>
                </c:pt>
                <c:pt idx="207" formatCode="0.0">
                  <c:v>71.094631103822167</c:v>
                </c:pt>
                <c:pt idx="208" formatCode="0.0">
                  <c:v>63.645858041829108</c:v>
                </c:pt>
                <c:pt idx="209" formatCode="0.0">
                  <c:v>65.732143509122565</c:v>
                </c:pt>
                <c:pt idx="210" formatCode="0.0">
                  <c:v>65.676872249313362</c:v>
                </c:pt>
                <c:pt idx="211" formatCode="0.0">
                  <c:v>66.461666457426418</c:v>
                </c:pt>
                <c:pt idx="212" formatCode="0.0">
                  <c:v>71.652028518912516</c:v>
                </c:pt>
                <c:pt idx="213" formatCode="0.0">
                  <c:v>76.752273941872446</c:v>
                </c:pt>
                <c:pt idx="214" formatCode="0.0">
                  <c:v>79.043483301668616</c:v>
                </c:pt>
                <c:pt idx="215" formatCode="0.0">
                  <c:v>85.315246066875631</c:v>
                </c:pt>
                <c:pt idx="216" formatCode="0.0">
                  <c:v>85.187304847245741</c:v>
                </c:pt>
                <c:pt idx="217" formatCode="0.0">
                  <c:v>86.987030682585214</c:v>
                </c:pt>
                <c:pt idx="218" formatCode="0.0">
                  <c:v>86.881486522450544</c:v>
                </c:pt>
                <c:pt idx="219" formatCode="0.0">
                  <c:v>86.864067483050036</c:v>
                </c:pt>
                <c:pt idx="220" formatCode="0.0">
                  <c:v>85.270713455386897</c:v>
                </c:pt>
                <c:pt idx="221" formatCode="0.0">
                  <c:v>85.238920794342135</c:v>
                </c:pt>
                <c:pt idx="222" formatCode="0.0">
                  <c:v>85.238920794342135</c:v>
                </c:pt>
                <c:pt idx="223" formatCode="0.0">
                  <c:v>85.504248497467188</c:v>
                </c:pt>
                <c:pt idx="224" formatCode="0.0">
                  <c:v>82.313333788081792</c:v>
                </c:pt>
                <c:pt idx="225" formatCode="0.0">
                  <c:v>74.480289136246029</c:v>
                </c:pt>
                <c:pt idx="226" formatCode="0.0">
                  <c:v>72.545030546050938</c:v>
                </c:pt>
                <c:pt idx="227" formatCode="0.0">
                  <c:v>67.827575756913845</c:v>
                </c:pt>
                <c:pt idx="228" formatCode="0.0">
                  <c:v>67.810013321053773</c:v>
                </c:pt>
                <c:pt idx="229" formatCode="0.0">
                  <c:v>67.72256710483569</c:v>
                </c:pt>
                <c:pt idx="230" formatCode="0.0">
                  <c:v>68.45884612867701</c:v>
                </c:pt>
                <c:pt idx="231" formatCode="0.0">
                  <c:v>66.750903491765285</c:v>
                </c:pt>
                <c:pt idx="232" formatCode="0.0">
                  <c:v>61.08053350900714</c:v>
                </c:pt>
                <c:pt idx="233" formatCode="0.0">
                  <c:v>59.076370007386117</c:v>
                </c:pt>
                <c:pt idx="234" formatCode="0.0">
                  <c:v>58.730069866190945</c:v>
                </c:pt>
                <c:pt idx="235" formatCode="0.0">
                  <c:v>51.751652488043142</c:v>
                </c:pt>
                <c:pt idx="236" formatCode="0.0">
                  <c:v>53.332666957824173</c:v>
                </c:pt>
                <c:pt idx="237" formatCode="0.0">
                  <c:v>47.348481268364345</c:v>
                </c:pt>
                <c:pt idx="238" formatCode="0.0">
                  <c:v>50.304832348623705</c:v>
                </c:pt>
                <c:pt idx="239" formatCode="0.0">
                  <c:v>57.267353295831846</c:v>
                </c:pt>
                <c:pt idx="240" formatCode="0.0">
                  <c:v>62.572631406650729</c:v>
                </c:pt>
                <c:pt idx="241" formatCode="0.0">
                  <c:v>63.451330831084093</c:v>
                </c:pt>
                <c:pt idx="242" formatCode="0.0">
                  <c:v>58.058639305493955</c:v>
                </c:pt>
                <c:pt idx="243" formatCode="0.0">
                  <c:v>56.081044195274387</c:v>
                </c:pt>
                <c:pt idx="244" formatCode="0.0">
                  <c:v>57.82356794944549</c:v>
                </c:pt>
                <c:pt idx="245" formatCode="0.0">
                  <c:v>51.505220725968051</c:v>
                </c:pt>
                <c:pt idx="246" formatCode="0.0">
                  <c:v>51.047122226079807</c:v>
                </c:pt>
                <c:pt idx="247" formatCode="0.0">
                  <c:v>44.703501375945862</c:v>
                </c:pt>
                <c:pt idx="248" formatCode="0.0">
                  <c:v>40.271209900738583</c:v>
                </c:pt>
                <c:pt idx="249" formatCode="0.0">
                  <c:v>40.266451042509985</c:v>
                </c:pt>
                <c:pt idx="250" formatCode="0.0">
                  <c:v>40.347081856847709</c:v>
                </c:pt>
                <c:pt idx="251" formatCode="0.0">
                  <c:v>47.263718453193775</c:v>
                </c:pt>
                <c:pt idx="252" formatCode="0.0">
                  <c:v>41.469356591509978</c:v>
                </c:pt>
                <c:pt idx="253" formatCode="0.0">
                  <c:v>35.910053165860433</c:v>
                </c:pt>
                <c:pt idx="254" formatCode="0.0">
                  <c:v>29.246054585873658</c:v>
                </c:pt>
                <c:pt idx="255" formatCode="0.0">
                  <c:v>28.454827711765677</c:v>
                </c:pt>
                <c:pt idx="256" formatCode="0.0">
                  <c:v>34.003654681945363</c:v>
                </c:pt>
                <c:pt idx="257" formatCode="0.0">
                  <c:v>37.044295726274314</c:v>
                </c:pt>
                <c:pt idx="258" formatCode="0.0">
                  <c:v>38.055829513883317</c:v>
                </c:pt>
                <c:pt idx="259" formatCode="0.0">
                  <c:v>38.297433905326002</c:v>
                </c:pt>
                <c:pt idx="260" formatCode="0.0">
                  <c:v>44.77964343724841</c:v>
                </c:pt>
                <c:pt idx="261" formatCode="0.0">
                  <c:v>49.566963387177346</c:v>
                </c:pt>
                <c:pt idx="262" formatCode="0.0">
                  <c:v>56.699231682293039</c:v>
                </c:pt>
                <c:pt idx="263" formatCode="0.0">
                  <c:v>57.04871610015654</c:v>
                </c:pt>
                <c:pt idx="264" formatCode="0.0">
                  <c:v>50.126177918895777</c:v>
                </c:pt>
                <c:pt idx="265" formatCode="0.0">
                  <c:v>49.80558303655215</c:v>
                </c:pt>
                <c:pt idx="266" formatCode="0.0">
                  <c:v>56.697108743994228</c:v>
                </c:pt>
                <c:pt idx="267" formatCode="0.0">
                  <c:v>61.301540450840662</c:v>
                </c:pt>
                <c:pt idx="268" formatCode="0.0">
                  <c:v>68.416295038807718</c:v>
                </c:pt>
                <c:pt idx="269" formatCode="0.0">
                  <c:v>75.53116764558979</c:v>
                </c:pt>
                <c:pt idx="270" formatCode="0.0">
                  <c:v>73.544006549941628</c:v>
                </c:pt>
                <c:pt idx="271" formatCode="0.0">
                  <c:v>70.451436053859311</c:v>
                </c:pt>
                <c:pt idx="272" formatCode="0.0">
                  <c:v>62.907747190307404</c:v>
                </c:pt>
                <c:pt idx="273" formatCode="0.0">
                  <c:v>64.912057106813975</c:v>
                </c:pt>
                <c:pt idx="274" formatCode="0.0">
                  <c:v>60.966936621265255</c:v>
                </c:pt>
                <c:pt idx="275" formatCode="0.0">
                  <c:v>62.581315828422333</c:v>
                </c:pt>
                <c:pt idx="276" formatCode="0.0">
                  <c:v>59.562585818344814</c:v>
                </c:pt>
                <c:pt idx="277" formatCode="0.0">
                  <c:v>59.57455989466299</c:v>
                </c:pt>
                <c:pt idx="278" formatCode="0.0">
                  <c:v>59.559585526285872</c:v>
                </c:pt>
                <c:pt idx="279" formatCode="0.0">
                  <c:v>60.335751430935758</c:v>
                </c:pt>
                <c:pt idx="280" formatCode="0.0">
                  <c:v>59.677542006017639</c:v>
                </c:pt>
                <c:pt idx="281" formatCode="0.0">
                  <c:v>59.647798096468399</c:v>
                </c:pt>
                <c:pt idx="282" formatCode="0.0">
                  <c:v>51.777915156971098</c:v>
                </c:pt>
                <c:pt idx="283" formatCode="0.0">
                  <c:v>45.398078614189082</c:v>
                </c:pt>
                <c:pt idx="284" formatCode="0.0">
                  <c:v>47.619070207313236</c:v>
                </c:pt>
                <c:pt idx="285" formatCode="0.0">
                  <c:v>45.574287234734044</c:v>
                </c:pt>
                <c:pt idx="286" formatCode="0.0">
                  <c:v>50.600941667940013</c:v>
                </c:pt>
                <c:pt idx="287" formatCode="0.0">
                  <c:v>52.785054269662048</c:v>
                </c:pt>
                <c:pt idx="288" formatCode="0.0">
                  <c:v>51.599598231294728</c:v>
                </c:pt>
                <c:pt idx="289" formatCode="0.0">
                  <c:v>51.286134432078867</c:v>
                </c:pt>
                <c:pt idx="290" formatCode="0.0">
                  <c:v>49.345332584703158</c:v>
                </c:pt>
                <c:pt idx="291" formatCode="0.0">
                  <c:v>49.341570077784731</c:v>
                </c:pt>
                <c:pt idx="292" formatCode="0.0">
                  <c:v>49.281655133390991</c:v>
                </c:pt>
                <c:pt idx="293" formatCode="0.0">
                  <c:v>48.807836234903824</c:v>
                </c:pt>
                <c:pt idx="294" formatCode="0.0">
                  <c:v>44.964086675215796</c:v>
                </c:pt>
                <c:pt idx="295" formatCode="0.0">
                  <c:v>38.838598836861614</c:v>
                </c:pt>
                <c:pt idx="296" formatCode="0.0">
                  <c:v>38.233805319277678</c:v>
                </c:pt>
                <c:pt idx="297" formatCode="0.0">
                  <c:v>38.146030038177507</c:v>
                </c:pt>
                <c:pt idx="298" formatCode="0.0">
                  <c:v>38.583166268420882</c:v>
                </c:pt>
                <c:pt idx="299" formatCode="0.0">
                  <c:v>45.394807131482104</c:v>
                </c:pt>
                <c:pt idx="300" formatCode="0.0">
                  <c:v>43.704333431344708</c:v>
                </c:pt>
                <c:pt idx="301" formatCode="0.0">
                  <c:v>47.162032623680048</c:v>
                </c:pt>
                <c:pt idx="302" formatCode="0.0">
                  <c:v>53.058236651887881</c:v>
                </c:pt>
                <c:pt idx="303" formatCode="0.0">
                  <c:v>46.015331115891286</c:v>
                </c:pt>
                <c:pt idx="304" formatCode="0.0">
                  <c:v>43.953700136348999</c:v>
                </c:pt>
                <c:pt idx="305" formatCode="0.0">
                  <c:v>47.41391068309084</c:v>
                </c:pt>
                <c:pt idx="306" formatCode="0.0">
                  <c:v>53.164481047503884</c:v>
                </c:pt>
                <c:pt idx="307" formatCode="0.0">
                  <c:v>53.249111850961384</c:v>
                </c:pt>
                <c:pt idx="308" formatCode="0.0">
                  <c:v>58.088977156973243</c:v>
                </c:pt>
                <c:pt idx="309" formatCode="0.0">
                  <c:v>57.218364283755065</c:v>
                </c:pt>
                <c:pt idx="310" formatCode="0.0">
                  <c:v>63.360792018884979</c:v>
                </c:pt>
                <c:pt idx="311" formatCode="0.0">
                  <c:v>70.90873840163961</c:v>
                </c:pt>
                <c:pt idx="312" formatCode="0.0">
                  <c:v>69.531661040063867</c:v>
                </c:pt>
                <c:pt idx="313" formatCode="0.0">
                  <c:v>61.907134503457272</c:v>
                </c:pt>
                <c:pt idx="314" formatCode="0.0">
                  <c:v>60.191598803562727</c:v>
                </c:pt>
                <c:pt idx="315" formatCode="0.0">
                  <c:v>59.510258296863817</c:v>
                </c:pt>
                <c:pt idx="316" formatCode="0.0">
                  <c:v>53.440027621989437</c:v>
                </c:pt>
                <c:pt idx="317" formatCode="0.0">
                  <c:v>57.334578831598627</c:v>
                </c:pt>
                <c:pt idx="318" formatCode="0.0">
                  <c:v>56.268230544214695</c:v>
                </c:pt>
                <c:pt idx="319" formatCode="0.0">
                  <c:v>58.322869530964027</c:v>
                </c:pt>
                <c:pt idx="320" formatCode="0.0">
                  <c:v>57.797480149642553</c:v>
                </c:pt>
                <c:pt idx="321" formatCode="0.0">
                  <c:v>49.592268486259933</c:v>
                </c:pt>
                <c:pt idx="322" formatCode="0.0">
                  <c:v>43.596888831184991</c:v>
                </c:pt>
                <c:pt idx="323" formatCode="0.0">
                  <c:v>45.837107140131209</c:v>
                </c:pt>
                <c:pt idx="324" formatCode="0.0">
                  <c:v>41.664883782368086</c:v>
                </c:pt>
                <c:pt idx="325" formatCode="0.0">
                  <c:v>38.724678443192758</c:v>
                </c:pt>
                <c:pt idx="326" formatCode="0.0">
                  <c:v>41.606387840122473</c:v>
                </c:pt>
                <c:pt idx="327" formatCode="0.0">
                  <c:v>43.338342887357932</c:v>
                </c:pt>
                <c:pt idx="328" formatCode="0.0">
                  <c:v>43.725580427741541</c:v>
                </c:pt>
                <c:pt idx="329" formatCode="0.0">
                  <c:v>38.388936543130676</c:v>
                </c:pt>
                <c:pt idx="330" formatCode="0.0">
                  <c:v>40.172094275074571</c:v>
                </c:pt>
                <c:pt idx="331" formatCode="0.0">
                  <c:v>44.574607453970145</c:v>
                </c:pt>
                <c:pt idx="332" formatCode="0.0">
                  <c:v>50.161998102815488</c:v>
                </c:pt>
                <c:pt idx="333" formatCode="0.0">
                  <c:v>42.940907146568378</c:v>
                </c:pt>
                <c:pt idx="334" formatCode="0.0">
                  <c:v>40.957212794273786</c:v>
                </c:pt>
                <c:pt idx="335" formatCode="0.0">
                  <c:v>43.792137189183009</c:v>
                </c:pt>
                <c:pt idx="336" formatCode="0.0">
                  <c:v>44.399411060557398</c:v>
                </c:pt>
                <c:pt idx="337" formatCode="0.0">
                  <c:v>41.939554511335345</c:v>
                </c:pt>
                <c:pt idx="338" formatCode="0.0">
                  <c:v>40.013192011093452</c:v>
                </c:pt>
                <c:pt idx="339" formatCode="0.0">
                  <c:v>35.107848546705164</c:v>
                </c:pt>
                <c:pt idx="340" formatCode="0.0">
                  <c:v>27.532415901551822</c:v>
                </c:pt>
                <c:pt idx="341" formatCode="0.0">
                  <c:v>20.437601628378147</c:v>
                </c:pt>
                <c:pt idx="342" formatCode="0.0">
                  <c:v>21.852376730280675</c:v>
                </c:pt>
                <c:pt idx="343" formatCode="0.0">
                  <c:v>29.71282126204499</c:v>
                </c:pt>
                <c:pt idx="344" formatCode="0.0">
                  <c:v>37.283196953732869</c:v>
                </c:pt>
                <c:pt idx="345" formatCode="0.0">
                  <c:v>29.635738434448843</c:v>
                </c:pt>
                <c:pt idx="346" formatCode="0.0">
                  <c:v>25.27296453042872</c:v>
                </c:pt>
                <c:pt idx="347" formatCode="0.0">
                  <c:v>25.272903154064565</c:v>
                </c:pt>
                <c:pt idx="348" formatCode="0.0">
                  <c:v>26.903412220365443</c:v>
                </c:pt>
                <c:pt idx="349" formatCode="0.0">
                  <c:v>32.125478486373034</c:v>
                </c:pt>
                <c:pt idx="350" formatCode="0.0">
                  <c:v>30.074438985152916</c:v>
                </c:pt>
                <c:pt idx="351" formatCode="0.0">
                  <c:v>31.884181080660667</c:v>
                </c:pt>
                <c:pt idx="352" formatCode="0.0">
                  <c:v>36.594823134389365</c:v>
                </c:pt>
                <c:pt idx="353" formatCode="0.0">
                  <c:v>37.435554672807648</c:v>
                </c:pt>
                <c:pt idx="354" formatCode="0.0">
                  <c:v>37.473486301810901</c:v>
                </c:pt>
                <c:pt idx="355" formatCode="0.0">
                  <c:v>44.785593644483953</c:v>
                </c:pt>
                <c:pt idx="356" formatCode="0.0">
                  <c:v>45.802846053613862</c:v>
                </c:pt>
                <c:pt idx="357" formatCode="0.0">
                  <c:v>44.469076763689706</c:v>
                </c:pt>
                <c:pt idx="358" formatCode="0.0">
                  <c:v>43.782253615585773</c:v>
                </c:pt>
                <c:pt idx="359" formatCode="0.0">
                  <c:v>44.695563499569595</c:v>
                </c:pt>
                <c:pt idx="360" formatCode="0.0">
                  <c:v>46.089993045725791</c:v>
                </c:pt>
                <c:pt idx="361" formatCode="0.0">
                  <c:v>47.7838570157231</c:v>
                </c:pt>
                <c:pt idx="362" formatCode="0.0">
                  <c:v>43.941898241591872</c:v>
                </c:pt>
                <c:pt idx="363" formatCode="0.0">
                  <c:v>37.093847035169034</c:v>
                </c:pt>
                <c:pt idx="364" formatCode="0.0">
                  <c:v>37.851889180389534</c:v>
                </c:pt>
                <c:pt idx="365" formatCode="0.0">
                  <c:v>37.196207784902406</c:v>
                </c:pt>
                <c:pt idx="366" formatCode="0.0">
                  <c:v>39.992454972765358</c:v>
                </c:pt>
                <c:pt idx="367" formatCode="0.0">
                  <c:v>35.241173142156967</c:v>
                </c:pt>
                <c:pt idx="368" formatCode="0.0">
                  <c:v>33.696521541460505</c:v>
                </c:pt>
                <c:pt idx="369" formatCode="0.0">
                  <c:v>26.124869426805517</c:v>
                </c:pt>
                <c:pt idx="370" formatCode="0.0">
                  <c:v>27.935607690932674</c:v>
                </c:pt>
                <c:pt idx="371" formatCode="0.0">
                  <c:v>28.957471781260686</c:v>
                </c:pt>
                <c:pt idx="372" formatCode="0.0">
                  <c:v>24.043943402587121</c:v>
                </c:pt>
                <c:pt idx="373" formatCode="0.0">
                  <c:v>27.94369670499718</c:v>
                </c:pt>
                <c:pt idx="374" formatCode="0.0">
                  <c:v>32.343676288877283</c:v>
                </c:pt>
                <c:pt idx="375" formatCode="0.0">
                  <c:v>39.132646660838169</c:v>
                </c:pt>
                <c:pt idx="376" formatCode="0.0">
                  <c:v>46.392988420168962</c:v>
                </c:pt>
                <c:pt idx="377" formatCode="0.0">
                  <c:v>53.302170959489573</c:v>
                </c:pt>
                <c:pt idx="378" formatCode="0.0">
                  <c:v>60.110815849617737</c:v>
                </c:pt>
                <c:pt idx="379" formatCode="0.0">
                  <c:v>66.056014179840162</c:v>
                </c:pt>
                <c:pt idx="380" formatCode="0.0">
                  <c:v>65.670442813385023</c:v>
                </c:pt>
                <c:pt idx="381" formatCode="0.0">
                  <c:v>71.980667661089811</c:v>
                </c:pt>
                <c:pt idx="382" formatCode="0.0">
                  <c:v>71.835398213064451</c:v>
                </c:pt>
                <c:pt idx="383" formatCode="0.0">
                  <c:v>76.974608272095509</c:v>
                </c:pt>
                <c:pt idx="384" formatCode="0.0">
                  <c:v>71.284215830492144</c:v>
                </c:pt>
                <c:pt idx="385" formatCode="0.0">
                  <c:v>69.248413939338775</c:v>
                </c:pt>
                <c:pt idx="386" formatCode="0.0">
                  <c:v>72.362392364827457</c:v>
                </c:pt>
                <c:pt idx="387" formatCode="0.0">
                  <c:v>67.519162524671103</c:v>
                </c:pt>
                <c:pt idx="388" formatCode="0.0">
                  <c:v>59.997584239117089</c:v>
                </c:pt>
                <c:pt idx="389" formatCode="0.0">
                  <c:v>54.237403320963438</c:v>
                </c:pt>
                <c:pt idx="390" formatCode="0.0">
                  <c:v>46.980387053013438</c:v>
                </c:pt>
                <c:pt idx="391" formatCode="0.0">
                  <c:v>41.102705019576682</c:v>
                </c:pt>
                <c:pt idx="392" formatCode="0.0">
                  <c:v>33.575535546165675</c:v>
                </c:pt>
                <c:pt idx="393" formatCode="0.0">
                  <c:v>26.215785341297387</c:v>
                </c:pt>
                <c:pt idx="394" formatCode="0.0">
                  <c:v>25.579962897698778</c:v>
                </c:pt>
                <c:pt idx="395" formatCode="0.0">
                  <c:v>25.679503245338509</c:v>
                </c:pt>
                <c:pt idx="396" formatCode="0.0">
                  <c:v>25.578943379021922</c:v>
                </c:pt>
                <c:pt idx="397" formatCode="0.0">
                  <c:v>23.691861776869423</c:v>
                </c:pt>
                <c:pt idx="398" formatCode="0.0">
                  <c:v>23.301117500044462</c:v>
                </c:pt>
                <c:pt idx="399" formatCode="0.0">
                  <c:v>22.969945046473519</c:v>
                </c:pt>
                <c:pt idx="400" formatCode="0.0">
                  <c:v>21.362165900734269</c:v>
                </c:pt>
                <c:pt idx="401" formatCode="0.0">
                  <c:v>21.581432610601738</c:v>
                </c:pt>
                <c:pt idx="402" formatCode="0.0">
                  <c:v>21.906163680261223</c:v>
                </c:pt>
                <c:pt idx="403" formatCode="0.0">
                  <c:v>21.566626174679328</c:v>
                </c:pt>
                <c:pt idx="404" formatCode="0.0">
                  <c:v>29.048772960267694</c:v>
                </c:pt>
                <c:pt idx="405" formatCode="0.0">
                  <c:v>29.057484754365927</c:v>
                </c:pt>
                <c:pt idx="406" formatCode="0.0">
                  <c:v>33.148643574023147</c:v>
                </c:pt>
                <c:pt idx="407" formatCode="0.0">
                  <c:v>33.504038766034832</c:v>
                </c:pt>
                <c:pt idx="408" formatCode="0.0">
                  <c:v>25.888358294745405</c:v>
                </c:pt>
                <c:pt idx="409" formatCode="0.0">
                  <c:v>19.251096656468615</c:v>
                </c:pt>
                <c:pt idx="410" formatCode="0.0">
                  <c:v>24.639966849325891</c:v>
                </c:pt>
                <c:pt idx="411" formatCode="0.0">
                  <c:v>23.119178885326868</c:v>
                </c:pt>
                <c:pt idx="412" formatCode="0.0">
                  <c:v>23.839828142884183</c:v>
                </c:pt>
                <c:pt idx="413" formatCode="0.0">
                  <c:v>28.447463416227365</c:v>
                </c:pt>
                <c:pt idx="414" formatCode="0.0">
                  <c:v>35.589663683775989</c:v>
                </c:pt>
                <c:pt idx="415" formatCode="0.0">
                  <c:v>38.856790681278248</c:v>
                </c:pt>
                <c:pt idx="416" formatCode="0.0">
                  <c:v>44.496912443665977</c:v>
                </c:pt>
                <c:pt idx="417" formatCode="0.0">
                  <c:v>44.796128854969588</c:v>
                </c:pt>
                <c:pt idx="418" formatCode="0.0">
                  <c:v>46.269721462645371</c:v>
                </c:pt>
                <c:pt idx="419" formatCode="0.0">
                  <c:v>49.839130771484065</c:v>
                </c:pt>
                <c:pt idx="420" formatCode="0.0">
                  <c:v>44.846381611025663</c:v>
                </c:pt>
                <c:pt idx="421" formatCode="0.0">
                  <c:v>46.118569072290221</c:v>
                </c:pt>
                <c:pt idx="422" formatCode="0.0">
                  <c:v>49.476532557937283</c:v>
                </c:pt>
                <c:pt idx="423" formatCode="0.0">
                  <c:v>49.564102401045375</c:v>
                </c:pt>
                <c:pt idx="424" formatCode="0.0">
                  <c:v>49.476541359114037</c:v>
                </c:pt>
                <c:pt idx="425" formatCode="0.0">
                  <c:v>55.930762800425107</c:v>
                </c:pt>
                <c:pt idx="426" formatCode="0.0">
                  <c:v>63.546045017431183</c:v>
                </c:pt>
                <c:pt idx="427" formatCode="0.0">
                  <c:v>56.8665905224357</c:v>
                </c:pt>
                <c:pt idx="428" formatCode="0.0">
                  <c:v>53.463534615592131</c:v>
                </c:pt>
                <c:pt idx="429" formatCode="0.0">
                  <c:v>50.757359780349155</c:v>
                </c:pt>
                <c:pt idx="430" formatCode="0.0">
                  <c:v>52.61930650923712</c:v>
                </c:pt>
                <c:pt idx="431" formatCode="0.0">
                  <c:v>60.175605078027516</c:v>
                </c:pt>
                <c:pt idx="432" formatCode="0.0">
                  <c:v>53.705865517473164</c:v>
                </c:pt>
                <c:pt idx="433" formatCode="0.0">
                  <c:v>53.99233245286571</c:v>
                </c:pt>
                <c:pt idx="434" formatCode="0.0">
                  <c:v>59.02477031888813</c:v>
                </c:pt>
                <c:pt idx="435" formatCode="0.0">
                  <c:v>66.526892786428832</c:v>
                </c:pt>
                <c:pt idx="436" formatCode="0.0">
                  <c:v>69.55195756522879</c:v>
                </c:pt>
                <c:pt idx="437" formatCode="0.0">
                  <c:v>72.146964140488762</c:v>
                </c:pt>
                <c:pt idx="438" formatCode="0.0">
                  <c:v>71.972117058805395</c:v>
                </c:pt>
                <c:pt idx="439" formatCode="0.0">
                  <c:v>72.355875338966541</c:v>
                </c:pt>
                <c:pt idx="440" formatCode="0.0">
                  <c:v>72.71181934552672</c:v>
                </c:pt>
                <c:pt idx="441" formatCode="0.0">
                  <c:v>77.751378798464344</c:v>
                </c:pt>
                <c:pt idx="442" formatCode="0.0">
                  <c:v>79.406721223124066</c:v>
                </c:pt>
                <c:pt idx="443" formatCode="0.0">
                  <c:v>82.13992280609898</c:v>
                </c:pt>
                <c:pt idx="444" formatCode="0.0">
                  <c:v>80.049239850384069</c:v>
                </c:pt>
                <c:pt idx="445" formatCode="0.0">
                  <c:v>79.826825301701021</c:v>
                </c:pt>
                <c:pt idx="446" formatCode="0.0">
                  <c:v>100</c:v>
                </c:pt>
                <c:pt idx="447" formatCode="0.0">
                  <c:v>100</c:v>
                </c:pt>
                <c:pt idx="448" formatCode="0.0">
                  <c:v>100</c:v>
                </c:pt>
                <c:pt idx="449" formatCode="0.0">
                  <c:v>100</c:v>
                </c:pt>
                <c:pt idx="450" formatCode="0.0">
                  <c:v>100</c:v>
                </c:pt>
                <c:pt idx="451" formatCode="0.0">
                  <c:v>79.096556128430279</c:v>
                </c:pt>
                <c:pt idx="452" formatCode="0.0">
                  <c:v>77.561822784537128</c:v>
                </c:pt>
                <c:pt idx="453" formatCode="0.0">
                  <c:v>77.718063060068715</c:v>
                </c:pt>
                <c:pt idx="454" formatCode="0.0">
                  <c:v>73.641551086562785</c:v>
                </c:pt>
                <c:pt idx="455" formatCode="0.0">
                  <c:v>75.021293679496523</c:v>
                </c:pt>
                <c:pt idx="456" formatCode="0.0">
                  <c:v>70.48331178905751</c:v>
                </c:pt>
                <c:pt idx="457" formatCode="0.0">
                  <c:v>65.761031637712421</c:v>
                </c:pt>
                <c:pt idx="458" formatCode="0.0">
                  <c:v>66.726674419926397</c:v>
                </c:pt>
                <c:pt idx="459" formatCode="0.0">
                  <c:v>66.328473099663313</c:v>
                </c:pt>
                <c:pt idx="460" formatCode="0.0">
                  <c:v>68.280829841400021</c:v>
                </c:pt>
                <c:pt idx="461" formatCode="0.0">
                  <c:v>70.9293988584636</c:v>
                </c:pt>
                <c:pt idx="462" formatCode="0.0">
                  <c:v>71.006617053788872</c:v>
                </c:pt>
                <c:pt idx="463" formatCode="0.0">
                  <c:v>70.901297653125454</c:v>
                </c:pt>
                <c:pt idx="464" formatCode="0.0">
                  <c:v>68.89011736319577</c:v>
                </c:pt>
                <c:pt idx="465" formatCode="0.0">
                  <c:v>72.700846970331455</c:v>
                </c:pt>
                <c:pt idx="466" formatCode="0.0">
                  <c:v>74.635484357980161</c:v>
                </c:pt>
                <c:pt idx="467" formatCode="0.0">
                  <c:v>69.139277715173876</c:v>
                </c:pt>
                <c:pt idx="468" formatCode="0.0">
                  <c:v>67.467847121844756</c:v>
                </c:pt>
                <c:pt idx="469" formatCode="0.0">
                  <c:v>62.7262703144157</c:v>
                </c:pt>
                <c:pt idx="470" formatCode="0.0">
                  <c:v>69.904298813827566</c:v>
                </c:pt>
                <c:pt idx="471" formatCode="0.0">
                  <c:v>77.200985662746319</c:v>
                </c:pt>
                <c:pt idx="472" formatCode="0.0">
                  <c:v>71.990849167512977</c:v>
                </c:pt>
                <c:pt idx="473" formatCode="0.0">
                  <c:v>73.020779611403896</c:v>
                </c:pt>
                <c:pt idx="474" formatCode="0.0">
                  <c:v>73.039064315188313</c:v>
                </c:pt>
                <c:pt idx="475" formatCode="0.0">
                  <c:v>68.83351991357263</c:v>
                </c:pt>
                <c:pt idx="476" formatCode="0.0">
                  <c:v>64.15462856325928</c:v>
                </c:pt>
                <c:pt idx="477" formatCode="0.0">
                  <c:v>62.38344207833547</c:v>
                </c:pt>
                <c:pt idx="478" formatCode="0.0">
                  <c:v>61.287124564861465</c:v>
                </c:pt>
                <c:pt idx="479" formatCode="0.0">
                  <c:v>56.990531198876923</c:v>
                </c:pt>
                <c:pt idx="480" formatCode="0.0">
                  <c:v>49.312888208790071</c:v>
                </c:pt>
                <c:pt idx="481" formatCode="0.0">
                  <c:v>55.640836465024037</c:v>
                </c:pt>
                <c:pt idx="482" formatCode="0.0">
                  <c:v>56.002108317468746</c:v>
                </c:pt>
                <c:pt idx="483" formatCode="0.0">
                  <c:v>60.474499793671775</c:v>
                </c:pt>
                <c:pt idx="484" formatCode="0.0">
                  <c:v>59.48113825964937</c:v>
                </c:pt>
                <c:pt idx="485" formatCode="0.0">
                  <c:v>51.75702101246911</c:v>
                </c:pt>
                <c:pt idx="486" formatCode="0.0">
                  <c:v>55.695710929053973</c:v>
                </c:pt>
                <c:pt idx="487" formatCode="0.0">
                  <c:v>54.064790082712179</c:v>
                </c:pt>
                <c:pt idx="488" formatCode="0.0">
                  <c:v>47.419341466079452</c:v>
                </c:pt>
                <c:pt idx="489" formatCode="0.0">
                  <c:v>44.500309503221217</c:v>
                </c:pt>
                <c:pt idx="490" formatCode="0.0">
                  <c:v>42.79958610772097</c:v>
                </c:pt>
                <c:pt idx="491" formatCode="0.0">
                  <c:v>46.559691125954792</c:v>
                </c:pt>
                <c:pt idx="492" formatCode="0.0">
                  <c:v>48.340349425441012</c:v>
                </c:pt>
                <c:pt idx="493" formatCode="0.0">
                  <c:v>47.737535281576662</c:v>
                </c:pt>
                <c:pt idx="494" formatCode="0.0">
                  <c:v>51.701935830921563</c:v>
                </c:pt>
                <c:pt idx="495" formatCode="0.0">
                  <c:v>46.847473533973179</c:v>
                </c:pt>
                <c:pt idx="496" formatCode="0.0">
                  <c:v>38.954787671522887</c:v>
                </c:pt>
                <c:pt idx="497" formatCode="0.0">
                  <c:v>37.913687337457844</c:v>
                </c:pt>
                <c:pt idx="498" formatCode="0.0">
                  <c:v>38.781477937629418</c:v>
                </c:pt>
                <c:pt idx="499" formatCode="0.0">
                  <c:v>44.238259910771177</c:v>
                </c:pt>
                <c:pt idx="500" formatCode="0.0">
                  <c:v>41.282659585561021</c:v>
                </c:pt>
                <c:pt idx="501" formatCode="0.0">
                  <c:v>42.41219150658678</c:v>
                </c:pt>
                <c:pt idx="502" formatCode="0.0">
                  <c:v>49.624500124816876</c:v>
                </c:pt>
                <c:pt idx="503" formatCode="0.0">
                  <c:v>49.7596497776006</c:v>
                </c:pt>
                <c:pt idx="504" formatCode="0.0">
                  <c:v>53.893991238614205</c:v>
                </c:pt>
                <c:pt idx="505" formatCode="0.0">
                  <c:v>48.978174785802793</c:v>
                </c:pt>
                <c:pt idx="506" formatCode="0.0">
                  <c:v>46.981124917664602</c:v>
                </c:pt>
                <c:pt idx="507" formatCode="0.0">
                  <c:v>54.080431785833625</c:v>
                </c:pt>
                <c:pt idx="508" formatCode="0.0">
                  <c:v>53.669675218906832</c:v>
                </c:pt>
                <c:pt idx="509" formatCode="0.0">
                  <c:v>52.603138080823243</c:v>
                </c:pt>
                <c:pt idx="510" formatCode="0.0">
                  <c:v>57.23652764640709</c:v>
                </c:pt>
                <c:pt idx="511" formatCode="0.0">
                  <c:v>58.918911672209163</c:v>
                </c:pt>
                <c:pt idx="512" formatCode="0.0">
                  <c:v>57.71773497919709</c:v>
                </c:pt>
                <c:pt idx="513" formatCode="0.0">
                  <c:v>58.542900684281797</c:v>
                </c:pt>
                <c:pt idx="514" formatCode="0.0">
                  <c:v>61.243525365761705</c:v>
                </c:pt>
                <c:pt idx="515" formatCode="0.0">
                  <c:v>55.727061655347342</c:v>
                </c:pt>
                <c:pt idx="516" formatCode="0.0">
                  <c:v>49.080320360721736</c:v>
                </c:pt>
                <c:pt idx="517" formatCode="0.0">
                  <c:v>48.728012180760558</c:v>
                </c:pt>
                <c:pt idx="518" formatCode="0.0">
                  <c:v>49.291465839149062</c:v>
                </c:pt>
                <c:pt idx="519" formatCode="0.0">
                  <c:v>51.918077153733087</c:v>
                </c:pt>
                <c:pt idx="520" formatCode="0.0">
                  <c:v>55.778326206711803</c:v>
                </c:pt>
                <c:pt idx="521" formatCode="0.0">
                  <c:v>48.435078912025325</c:v>
                </c:pt>
                <c:pt idx="522" formatCode="0.0">
                  <c:v>52.57930509789368</c:v>
                </c:pt>
                <c:pt idx="523" formatCode="0.0">
                  <c:v>58.660061399698584</c:v>
                </c:pt>
                <c:pt idx="524" formatCode="0.0">
                  <c:v>61.667082152319452</c:v>
                </c:pt>
                <c:pt idx="525" formatCode="0.0">
                  <c:v>61.657244669012456</c:v>
                </c:pt>
                <c:pt idx="526" formatCode="0.0">
                  <c:v>61.938799329941531</c:v>
                </c:pt>
                <c:pt idx="527" formatCode="0.0">
                  <c:v>62.742919814569909</c:v>
                </c:pt>
                <c:pt idx="528" formatCode="0.0">
                  <c:v>59.249359405325094</c:v>
                </c:pt>
                <c:pt idx="529" formatCode="0.0">
                  <c:v>58.380269158229382</c:v>
                </c:pt>
                <c:pt idx="530" formatCode="0.0">
                  <c:v>57.276876370471705</c:v>
                </c:pt>
                <c:pt idx="531" formatCode="0.0">
                  <c:v>64.689048434707033</c:v>
                </c:pt>
                <c:pt idx="532" formatCode="0.0">
                  <c:v>57.791703102191107</c:v>
                </c:pt>
                <c:pt idx="533" formatCode="0.0">
                  <c:v>55.748218729679998</c:v>
                </c:pt>
                <c:pt idx="534" formatCode="0.0">
                  <c:v>58.628476043812285</c:v>
                </c:pt>
                <c:pt idx="535" formatCode="0.0">
                  <c:v>59.240326933456153</c:v>
                </c:pt>
                <c:pt idx="536" formatCode="0.0">
                  <c:v>59.013345131015193</c:v>
                </c:pt>
                <c:pt idx="537" formatCode="0.0">
                  <c:v>56.345111305737362</c:v>
                </c:pt>
                <c:pt idx="538" formatCode="0.0">
                  <c:v>51.666207954949662</c:v>
                </c:pt>
                <c:pt idx="539" formatCode="0.0">
                  <c:v>44.96109471416208</c:v>
                </c:pt>
                <c:pt idx="540" formatCode="0.0">
                  <c:v>39.133522593797629</c:v>
                </c:pt>
                <c:pt idx="541" formatCode="0.0">
                  <c:v>38.981313809727382</c:v>
                </c:pt>
                <c:pt idx="542" formatCode="0.0">
                  <c:v>38.179677001998783</c:v>
                </c:pt>
                <c:pt idx="543" formatCode="0.0">
                  <c:v>38.062660194885957</c:v>
                </c:pt>
                <c:pt idx="544" formatCode="0.0">
                  <c:v>38.226664376029639</c:v>
                </c:pt>
                <c:pt idx="545" formatCode="0.0">
                  <c:v>38.808802096841994</c:v>
                </c:pt>
                <c:pt idx="546" formatCode="0.0">
                  <c:v>46.49024989696543</c:v>
                </c:pt>
                <c:pt idx="547" formatCode="0.0">
                  <c:v>44.568059782748833</c:v>
                </c:pt>
                <c:pt idx="548" formatCode="0.0">
                  <c:v>37.587981606050853</c:v>
                </c:pt>
                <c:pt idx="549" formatCode="0.0">
                  <c:v>44.073634967222283</c:v>
                </c:pt>
                <c:pt idx="550" formatCode="0.0">
                  <c:v>38.114337327342554</c:v>
                </c:pt>
                <c:pt idx="551" formatCode="0.0">
                  <c:v>35.599779508844144</c:v>
                </c:pt>
                <c:pt idx="552" formatCode="0.0">
                  <c:v>33.377819470730344</c:v>
                </c:pt>
                <c:pt idx="553" formatCode="0.0">
                  <c:v>34.980579976301073</c:v>
                </c:pt>
                <c:pt idx="554" formatCode="0.0">
                  <c:v>38.52492454917428</c:v>
                </c:pt>
                <c:pt idx="555" formatCode="0.0">
                  <c:v>39.336372855103548</c:v>
                </c:pt>
                <c:pt idx="556" formatCode="0.0">
                  <c:v>38.632254659966726</c:v>
                </c:pt>
                <c:pt idx="557" formatCode="0.0">
                  <c:v>45.00914872073264</c:v>
                </c:pt>
                <c:pt idx="558" formatCode="0.0">
                  <c:v>52.020404379044074</c:v>
                </c:pt>
                <c:pt idx="559" formatCode="0.0">
                  <c:v>53.615574131870517</c:v>
                </c:pt>
                <c:pt idx="560" formatCode="0.0">
                  <c:v>52.571837992807467</c:v>
                </c:pt>
                <c:pt idx="561" formatCode="0.0">
                  <c:v>52.59866666080962</c:v>
                </c:pt>
                <c:pt idx="562" formatCode="0.0">
                  <c:v>56.246800789736497</c:v>
                </c:pt>
                <c:pt idx="563" formatCode="0.0">
                  <c:v>50.247511933950243</c:v>
                </c:pt>
                <c:pt idx="564" formatCode="0.0">
                  <c:v>52.453623541215755</c:v>
                </c:pt>
                <c:pt idx="565" formatCode="0.0">
                  <c:v>52.676830932471944</c:v>
                </c:pt>
                <c:pt idx="566" formatCode="0.0">
                  <c:v>55.949012538114296</c:v>
                </c:pt>
                <c:pt idx="567" formatCode="0.0">
                  <c:v>54.094345129376087</c:v>
                </c:pt>
                <c:pt idx="568" formatCode="0.0">
                  <c:v>49.181701715963683</c:v>
                </c:pt>
                <c:pt idx="569" formatCode="0.0">
                  <c:v>41.294427715380891</c:v>
                </c:pt>
                <c:pt idx="570" formatCode="0.0">
                  <c:v>47.48741829567841</c:v>
                </c:pt>
                <c:pt idx="571" formatCode="0.0">
                  <c:v>46.88208245618376</c:v>
                </c:pt>
                <c:pt idx="572" formatCode="0.0">
                  <c:v>40.181573670224843</c:v>
                </c:pt>
                <c:pt idx="573" formatCode="0.0">
                  <c:v>43.619318737012733</c:v>
                </c:pt>
                <c:pt idx="574" formatCode="0.0">
                  <c:v>36.966473379906809</c:v>
                </c:pt>
                <c:pt idx="575" formatCode="0.0">
                  <c:v>36.042308257897055</c:v>
                </c:pt>
                <c:pt idx="576" formatCode="0.0">
                  <c:v>34.013799102112891</c:v>
                </c:pt>
                <c:pt idx="577" formatCode="0.0">
                  <c:v>37.618719246667148</c:v>
                </c:pt>
                <c:pt idx="578" formatCode="0.0">
                  <c:v>34.372272844333082</c:v>
                </c:pt>
                <c:pt idx="579" formatCode="0.0">
                  <c:v>34.201214066590993</c:v>
                </c:pt>
                <c:pt idx="580" formatCode="0.0">
                  <c:v>34.06884702017436</c:v>
                </c:pt>
                <c:pt idx="581" formatCode="0.0">
                  <c:v>36.963992619678912</c:v>
                </c:pt>
                <c:pt idx="582" formatCode="0.0">
                  <c:v>41.395650823170158</c:v>
                </c:pt>
                <c:pt idx="583" formatCode="0.0">
                  <c:v>48.99939654476573</c:v>
                </c:pt>
                <c:pt idx="584" formatCode="0.0">
                  <c:v>45.900593510389761</c:v>
                </c:pt>
                <c:pt idx="585" formatCode="0.0">
                  <c:v>42.855535888422963</c:v>
                </c:pt>
                <c:pt idx="586" formatCode="0.0">
                  <c:v>47.218230824676446</c:v>
                </c:pt>
                <c:pt idx="587" formatCode="0.0">
                  <c:v>43.932852721676156</c:v>
                </c:pt>
                <c:pt idx="588" formatCode="0.0">
                  <c:v>42.047335565309091</c:v>
                </c:pt>
                <c:pt idx="589" formatCode="0.0">
                  <c:v>43.833279276693538</c:v>
                </c:pt>
                <c:pt idx="590" formatCode="0.0">
                  <c:v>39.344741905109906</c:v>
                </c:pt>
                <c:pt idx="591" formatCode="0.0">
                  <c:v>43.267339715585713</c:v>
                </c:pt>
                <c:pt idx="592" formatCode="0.0">
                  <c:v>43.268043003837832</c:v>
                </c:pt>
                <c:pt idx="593" formatCode="0.0">
                  <c:v>41.7687637447521</c:v>
                </c:pt>
                <c:pt idx="594" formatCode="0.0">
                  <c:v>47.042396600459455</c:v>
                </c:pt>
                <c:pt idx="595" formatCode="0.0">
                  <c:v>46.162479862395088</c:v>
                </c:pt>
                <c:pt idx="596" formatCode="0.0">
                  <c:v>39.737387309033736</c:v>
                </c:pt>
                <c:pt idx="597" formatCode="0.0">
                  <c:v>34.474783639892273</c:v>
                </c:pt>
                <c:pt idx="598" formatCode="0.0">
                  <c:v>35.68101597071896</c:v>
                </c:pt>
                <c:pt idx="599" formatCode="0.0">
                  <c:v>39.855573278349901</c:v>
                </c:pt>
                <c:pt idx="600" formatCode="0.0">
                  <c:v>39.109130378378083</c:v>
                </c:pt>
                <c:pt idx="601" formatCode="0.0">
                  <c:v>46.005175260967903</c:v>
                </c:pt>
                <c:pt idx="602" formatCode="0.0">
                  <c:v>46.714898049719196</c:v>
                </c:pt>
                <c:pt idx="603" formatCode="0.0">
                  <c:v>50.379097933553616</c:v>
                </c:pt>
                <c:pt idx="604" formatCode="0.0">
                  <c:v>48.55399443017717</c:v>
                </c:pt>
                <c:pt idx="605" formatCode="0.0">
                  <c:v>48.834531327196515</c:v>
                </c:pt>
                <c:pt idx="606" formatCode="0.0">
                  <c:v>56.248746917395763</c:v>
                </c:pt>
                <c:pt idx="607" formatCode="0.0">
                  <c:v>63.573315610408784</c:v>
                </c:pt>
                <c:pt idx="608" formatCode="0.0">
                  <c:v>59.478755993126761</c:v>
                </c:pt>
                <c:pt idx="609" formatCode="0.0">
                  <c:v>54.902490261866291</c:v>
                </c:pt>
                <c:pt idx="610" formatCode="0.0">
                  <c:v>55.336503512388134</c:v>
                </c:pt>
                <c:pt idx="611" formatCode="0.0">
                  <c:v>59.746025899549302</c:v>
                </c:pt>
                <c:pt idx="612" formatCode="0.0">
                  <c:v>59.43120369371384</c:v>
                </c:pt>
                <c:pt idx="613" formatCode="0.0">
                  <c:v>61.204437305134704</c:v>
                </c:pt>
                <c:pt idx="614" formatCode="0.0">
                  <c:v>60.853119083507288</c:v>
                </c:pt>
                <c:pt idx="615" formatCode="0.0">
                  <c:v>61.286638874707499</c:v>
                </c:pt>
                <c:pt idx="616" formatCode="0.0">
                  <c:v>68.727391917984221</c:v>
                </c:pt>
                <c:pt idx="617" formatCode="0.0">
                  <c:v>70.810263627436029</c:v>
                </c:pt>
                <c:pt idx="618" formatCode="0.0">
                  <c:v>76.691891134034933</c:v>
                </c:pt>
                <c:pt idx="619" formatCode="0.0">
                  <c:v>72.249482450712279</c:v>
                </c:pt>
                <c:pt idx="620" formatCode="0.0">
                  <c:v>71.769683993056319</c:v>
                </c:pt>
                <c:pt idx="621" formatCode="0.0">
                  <c:v>71.485736165408952</c:v>
                </c:pt>
                <c:pt idx="622" formatCode="0.0">
                  <c:v>67.94624557448779</c:v>
                </c:pt>
                <c:pt idx="623" formatCode="0.0">
                  <c:v>72.236386359784959</c:v>
                </c:pt>
                <c:pt idx="624" formatCode="0.0">
                  <c:v>73.082555731012803</c:v>
                </c:pt>
                <c:pt idx="625" formatCode="0.0">
                  <c:v>73.6941213730058</c:v>
                </c:pt>
                <c:pt idx="626" formatCode="0.0">
                  <c:v>75.423675594014028</c:v>
                </c:pt>
                <c:pt idx="627" formatCode="0.0">
                  <c:v>74.972877780923881</c:v>
                </c:pt>
                <c:pt idx="628" formatCode="0.0">
                  <c:v>70.491747806365041</c:v>
                </c:pt>
                <c:pt idx="629" formatCode="0.0">
                  <c:v>70.442571942571121</c:v>
                </c:pt>
                <c:pt idx="630" formatCode="0.0">
                  <c:v>69.528046765561214</c:v>
                </c:pt>
                <c:pt idx="631" formatCode="0.0">
                  <c:v>69.624568980119363</c:v>
                </c:pt>
                <c:pt idx="632" formatCode="0.0">
                  <c:v>69.598757155457136</c:v>
                </c:pt>
                <c:pt idx="633" formatCode="0.0">
                  <c:v>72.804156545789212</c:v>
                </c:pt>
                <c:pt idx="634" formatCode="0.0">
                  <c:v>69.972706937638804</c:v>
                </c:pt>
                <c:pt idx="635" formatCode="0.0">
                  <c:v>65.4799177585287</c:v>
                </c:pt>
                <c:pt idx="636" formatCode="0.0">
                  <c:v>71.179551700517123</c:v>
                </c:pt>
                <c:pt idx="637" formatCode="0.0">
                  <c:v>70.840084675713953</c:v>
                </c:pt>
                <c:pt idx="638" formatCode="0.0">
                  <c:v>72.733948859983727</c:v>
                </c:pt>
                <c:pt idx="639" formatCode="0.0">
                  <c:v>69.998796569827562</c:v>
                </c:pt>
                <c:pt idx="640" formatCode="0.0">
                  <c:v>65.851915793130345</c:v>
                </c:pt>
                <c:pt idx="641" formatCode="0.0">
                  <c:v>63.675669982936377</c:v>
                </c:pt>
                <c:pt idx="642" formatCode="0.0">
                  <c:v>54.482404918510852</c:v>
                </c:pt>
                <c:pt idx="643" formatCode="0.0">
                  <c:v>48.101810119209141</c:v>
                </c:pt>
                <c:pt idx="644" formatCode="0.0">
                  <c:v>51.899331587340534</c:v>
                </c:pt>
                <c:pt idx="645" formatCode="0.0">
                  <c:v>54.738089266459014</c:v>
                </c:pt>
                <c:pt idx="646" formatCode="0.0">
                  <c:v>56.157049214882917</c:v>
                </c:pt>
                <c:pt idx="647" formatCode="0.0">
                  <c:v>51.606127637879119</c:v>
                </c:pt>
                <c:pt idx="648" formatCode="0.0">
                  <c:v>49.800873410885707</c:v>
                </c:pt>
                <c:pt idx="649" formatCode="0.0">
                  <c:v>53.143931558080695</c:v>
                </c:pt>
                <c:pt idx="650" formatCode="0.0">
                  <c:v>52.874130972205904</c:v>
                </c:pt>
                <c:pt idx="651" formatCode="0.0">
                  <c:v>47.31330071393009</c:v>
                </c:pt>
                <c:pt idx="652" formatCode="0.0">
                  <c:v>46.844728886467138</c:v>
                </c:pt>
                <c:pt idx="653" formatCode="0.0">
                  <c:v>52.561715101213437</c:v>
                </c:pt>
                <c:pt idx="654" formatCode="0.0">
                  <c:v>53.183373578250958</c:v>
                </c:pt>
                <c:pt idx="655" formatCode="0.0">
                  <c:v>49.006896636315652</c:v>
                </c:pt>
                <c:pt idx="656" formatCode="0.0">
                  <c:v>46.493652516888126</c:v>
                </c:pt>
                <c:pt idx="657" formatCode="0.0">
                  <c:v>51.191600709739959</c:v>
                </c:pt>
                <c:pt idx="658" formatCode="0.0">
                  <c:v>59.276992657576024</c:v>
                </c:pt>
                <c:pt idx="659" formatCode="0.0">
                  <c:v>55.278516643588105</c:v>
                </c:pt>
                <c:pt idx="660" formatCode="0.0">
                  <c:v>52.740325265310503</c:v>
                </c:pt>
                <c:pt idx="661" formatCode="0.0">
                  <c:v>49.168734566074441</c:v>
                </c:pt>
                <c:pt idx="662" formatCode="0.0">
                  <c:v>49.549946245702344</c:v>
                </c:pt>
                <c:pt idx="663" formatCode="0.0">
                  <c:v>49.741389573766966</c:v>
                </c:pt>
                <c:pt idx="664" formatCode="0.0">
                  <c:v>51.338167545139243</c:v>
                </c:pt>
                <c:pt idx="665" formatCode="0.0">
                  <c:v>54.010089482966947</c:v>
                </c:pt>
                <c:pt idx="666" formatCode="0.0">
                  <c:v>61.301949104559817</c:v>
                </c:pt>
                <c:pt idx="667" formatCode="0.0">
                  <c:v>61.206071334084641</c:v>
                </c:pt>
                <c:pt idx="668" formatCode="0.0">
                  <c:v>66.867643904234555</c:v>
                </c:pt>
                <c:pt idx="669" formatCode="0.0">
                  <c:v>66.853498336455687</c:v>
                </c:pt>
                <c:pt idx="670" formatCode="0.0">
                  <c:v>61.640890606279939</c:v>
                </c:pt>
                <c:pt idx="671" formatCode="0.0">
                  <c:v>56.236051571864266</c:v>
                </c:pt>
                <c:pt idx="672" formatCode="0.0">
                  <c:v>52.542136480771781</c:v>
                </c:pt>
                <c:pt idx="673" formatCode="0.0">
                  <c:v>45.829448160952893</c:v>
                </c:pt>
                <c:pt idx="674" formatCode="0.0">
                  <c:v>43.274497557059867</c:v>
                </c:pt>
                <c:pt idx="675" formatCode="0.0">
                  <c:v>44.428396572693593</c:v>
                </c:pt>
                <c:pt idx="676" formatCode="0.0">
                  <c:v>47.343618418455414</c:v>
                </c:pt>
                <c:pt idx="677" formatCode="0.0">
                  <c:v>50.962464329367585</c:v>
                </c:pt>
                <c:pt idx="678" formatCode="0.0">
                  <c:v>51.081837550000778</c:v>
                </c:pt>
                <c:pt idx="679" formatCode="0.0">
                  <c:v>49.562601830112094</c:v>
                </c:pt>
                <c:pt idx="680" formatCode="0.0">
                  <c:v>42.014231013183959</c:v>
                </c:pt>
                <c:pt idx="681" formatCode="0.0">
                  <c:v>41.082628912071861</c:v>
                </c:pt>
                <c:pt idx="682" formatCode="0.0">
                  <c:v>36.810021704739853</c:v>
                </c:pt>
                <c:pt idx="683" formatCode="0.0">
                  <c:v>39.34600598364932</c:v>
                </c:pt>
                <c:pt idx="684" formatCode="0.0">
                  <c:v>41.942538368888748</c:v>
                </c:pt>
                <c:pt idx="685" formatCode="0.0">
                  <c:v>34.630557085825579</c:v>
                </c:pt>
                <c:pt idx="686" formatCode="0.0">
                  <c:v>33.905856631479722</c:v>
                </c:pt>
                <c:pt idx="687" formatCode="0.0">
                  <c:v>53.337386495417071</c:v>
                </c:pt>
                <c:pt idx="688" formatCode="0.0">
                  <c:v>52.680479581967951</c:v>
                </c:pt>
                <c:pt idx="689" formatCode="0.0">
                  <c:v>50.107074358993977</c:v>
                </c:pt>
                <c:pt idx="690" formatCode="0.0">
                  <c:v>47.319073263411731</c:v>
                </c:pt>
                <c:pt idx="691" formatCode="0.0">
                  <c:v>43.743444492864889</c:v>
                </c:pt>
                <c:pt idx="692" formatCode="0.0">
                  <c:v>42.301928016754992</c:v>
                </c:pt>
                <c:pt idx="693" formatCode="0.0">
                  <c:v>47.523053477811835</c:v>
                </c:pt>
                <c:pt idx="694" formatCode="0.0">
                  <c:v>47.81348837538323</c:v>
                </c:pt>
                <c:pt idx="695" formatCode="0.0">
                  <c:v>42.180430893645344</c:v>
                </c:pt>
                <c:pt idx="696" formatCode="0.0">
                  <c:v>46.306633534655617</c:v>
                </c:pt>
                <c:pt idx="697" formatCode="0.0">
                  <c:v>45.045044987768293</c:v>
                </c:pt>
                <c:pt idx="698" formatCode="0.0">
                  <c:v>48.419805970000027</c:v>
                </c:pt>
                <c:pt idx="699" formatCode="0.0">
                  <c:v>49.858191474087427</c:v>
                </c:pt>
                <c:pt idx="700" formatCode="0.0">
                  <c:v>52.029704951099212</c:v>
                </c:pt>
                <c:pt idx="701" formatCode="0.0">
                  <c:v>41.122430539114468</c:v>
                </c:pt>
                <c:pt idx="702" formatCode="0.0">
                  <c:v>43.0051013388941</c:v>
                </c:pt>
                <c:pt idx="703" formatCode="0.0">
                  <c:v>42.972354308427441</c:v>
                </c:pt>
                <c:pt idx="704" formatCode="0.0">
                  <c:v>48.014128823232092</c:v>
                </c:pt>
                <c:pt idx="705" formatCode="0.0">
                  <c:v>45.134988272788938</c:v>
                </c:pt>
                <c:pt idx="706" formatCode="0.0">
                  <c:v>37.375323765561717</c:v>
                </c:pt>
                <c:pt idx="707" formatCode="0.0">
                  <c:v>32.174249749027254</c:v>
                </c:pt>
                <c:pt idx="708" formatCode="0.0">
                  <c:v>34.36664205853036</c:v>
                </c:pt>
                <c:pt idx="709" formatCode="0.0">
                  <c:v>41.029628212533162</c:v>
                </c:pt>
                <c:pt idx="710" formatCode="0.0">
                  <c:v>39.07352782786522</c:v>
                </c:pt>
                <c:pt idx="711" formatCode="0.0">
                  <c:v>45.409704258051477</c:v>
                </c:pt>
                <c:pt idx="712" formatCode="0.0">
                  <c:v>39.298966689474184</c:v>
                </c:pt>
                <c:pt idx="713" formatCode="0.0">
                  <c:v>35.682992064195162</c:v>
                </c:pt>
                <c:pt idx="714" formatCode="0.0">
                  <c:v>32.163350915134387</c:v>
                </c:pt>
                <c:pt idx="715" formatCode="0.0">
                  <c:v>36.924058018132271</c:v>
                </c:pt>
                <c:pt idx="716" formatCode="0.0">
                  <c:v>37.880743723646134</c:v>
                </c:pt>
                <c:pt idx="717" formatCode="0.0">
                  <c:v>40.413805818808228</c:v>
                </c:pt>
                <c:pt idx="718" formatCode="0.0">
                  <c:v>38.655376767365375</c:v>
                </c:pt>
                <c:pt idx="719" formatCode="0.0">
                  <c:v>41.463751337330862</c:v>
                </c:pt>
                <c:pt idx="720" formatCode="0.0">
                  <c:v>41.148214773193395</c:v>
                </c:pt>
                <c:pt idx="721" formatCode="0.0">
                  <c:v>40.769033895589622</c:v>
                </c:pt>
                <c:pt idx="722" formatCode="0.0">
                  <c:v>39.755242911727166</c:v>
                </c:pt>
                <c:pt idx="723" formatCode="0.0">
                  <c:v>34.964717230477945</c:v>
                </c:pt>
                <c:pt idx="724" formatCode="0.0">
                  <c:v>33.021336283083549</c:v>
                </c:pt>
                <c:pt idx="725" formatCode="0.0">
                  <c:v>36.727365278309968</c:v>
                </c:pt>
                <c:pt idx="726" formatCode="0.0">
                  <c:v>38.694580176846209</c:v>
                </c:pt>
                <c:pt idx="727" formatCode="0.0">
                  <c:v>38.700012374929891</c:v>
                </c:pt>
                <c:pt idx="728" formatCode="0.0">
                  <c:v>38.73460737393993</c:v>
                </c:pt>
                <c:pt idx="729" formatCode="0.0">
                  <c:v>35.37137589089599</c:v>
                </c:pt>
                <c:pt idx="730" formatCode="0.0">
                  <c:v>30.971562436327542</c:v>
                </c:pt>
                <c:pt idx="731" formatCode="0.0">
                  <c:v>37.515733818042534</c:v>
                </c:pt>
                <c:pt idx="732" formatCode="0.0">
                  <c:v>38.998813656027529</c:v>
                </c:pt>
                <c:pt idx="733" formatCode="0.0">
                  <c:v>43.095003094000461</c:v>
                </c:pt>
                <c:pt idx="734" formatCode="0.0">
                  <c:v>42.33405316464448</c:v>
                </c:pt>
                <c:pt idx="735" formatCode="0.0">
                  <c:v>48.535184865058817</c:v>
                </c:pt>
                <c:pt idx="736" formatCode="0.0">
                  <c:v>48.927957691494321</c:v>
                </c:pt>
                <c:pt idx="737" formatCode="0.0">
                  <c:v>49.314175998829</c:v>
                </c:pt>
                <c:pt idx="738" formatCode="0.0">
                  <c:v>48.439766698300886</c:v>
                </c:pt>
                <c:pt idx="739" formatCode="0.0">
                  <c:v>46.225606705102365</c:v>
                </c:pt>
                <c:pt idx="740" formatCode="0.0">
                  <c:v>50.907801241298934</c:v>
                </c:pt>
                <c:pt idx="741" formatCode="0.0">
                  <c:v>56.5100024123388</c:v>
                </c:pt>
                <c:pt idx="742" formatCode="0.0">
                  <c:v>63.024217322996066</c:v>
                </c:pt>
                <c:pt idx="743" formatCode="0.0">
                  <c:v>63.70332317454568</c:v>
                </c:pt>
                <c:pt idx="744" formatCode="0.0">
                  <c:v>59.708167371355891</c:v>
                </c:pt>
                <c:pt idx="745" formatCode="0.0">
                  <c:v>55.354609847188051</c:v>
                </c:pt>
                <c:pt idx="746" formatCode="0.0">
                  <c:v>51.393272146685852</c:v>
                </c:pt>
                <c:pt idx="747" formatCode="0.0">
                  <c:v>46.717946731794058</c:v>
                </c:pt>
                <c:pt idx="748" formatCode="0.0">
                  <c:v>45.740778541618951</c:v>
                </c:pt>
                <c:pt idx="749" formatCode="0.0">
                  <c:v>38.612721944416663</c:v>
                </c:pt>
                <c:pt idx="750" formatCode="0.0">
                  <c:v>42.894144809526537</c:v>
                </c:pt>
                <c:pt idx="751" formatCode="0.0">
                  <c:v>42.728439635905936</c:v>
                </c:pt>
                <c:pt idx="752" formatCode="0.0">
                  <c:v>39.391146941921114</c:v>
                </c:pt>
                <c:pt idx="753" formatCode="0.0">
                  <c:v>45.956175373580308</c:v>
                </c:pt>
                <c:pt idx="754" formatCode="0.0">
                  <c:v>43.088477459816197</c:v>
                </c:pt>
                <c:pt idx="755" formatCode="0.0">
                  <c:v>43.145335928776504</c:v>
                </c:pt>
                <c:pt idx="756" formatCode="0.0">
                  <c:v>44.789271725250856</c:v>
                </c:pt>
                <c:pt idx="757" formatCode="0.0">
                  <c:v>49.846388282274752</c:v>
                </c:pt>
                <c:pt idx="758" formatCode="0.0">
                  <c:v>48.646763951977768</c:v>
                </c:pt>
                <c:pt idx="759" formatCode="0.0">
                  <c:v>50.097304697836073</c:v>
                </c:pt>
                <c:pt idx="760" formatCode="0.0">
                  <c:v>53.688833023954722</c:v>
                </c:pt>
                <c:pt idx="761" formatCode="0.0">
                  <c:v>54.61333763923313</c:v>
                </c:pt>
                <c:pt idx="762" formatCode="0.0">
                  <c:v>61.016098355288264</c:v>
                </c:pt>
                <c:pt idx="763" formatCode="0.0">
                  <c:v>60.306782940820177</c:v>
                </c:pt>
                <c:pt idx="764" formatCode="0.0">
                  <c:v>63.327831347294826</c:v>
                </c:pt>
                <c:pt idx="765" formatCode="0.0">
                  <c:v>61.735768228470199</c:v>
                </c:pt>
                <c:pt idx="766" formatCode="0.0">
                  <c:v>68.575786802065394</c:v>
                </c:pt>
                <c:pt idx="767" formatCode="0.0">
                  <c:v>62.659315326313369</c:v>
                </c:pt>
                <c:pt idx="768" formatCode="0.0">
                  <c:v>57.409795875625726</c:v>
                </c:pt>
                <c:pt idx="769" formatCode="0.0">
                  <c:v>56.360070039433182</c:v>
                </c:pt>
                <c:pt idx="770" formatCode="0.0">
                  <c:v>53.078872579270886</c:v>
                </c:pt>
                <c:pt idx="771" formatCode="0.0">
                  <c:v>50.431445546478379</c:v>
                </c:pt>
                <c:pt idx="772" formatCode="0.0">
                  <c:v>47.538039123272178</c:v>
                </c:pt>
                <c:pt idx="773" formatCode="0.0">
                  <c:v>42.835126781800071</c:v>
                </c:pt>
                <c:pt idx="774" formatCode="0.0">
                  <c:v>42.004668725220959</c:v>
                </c:pt>
                <c:pt idx="775" formatCode="0.0">
                  <c:v>42.226296001101879</c:v>
                </c:pt>
                <c:pt idx="776" formatCode="0.0">
                  <c:v>38.756637481776949</c:v>
                </c:pt>
                <c:pt idx="777" formatCode="0.0">
                  <c:v>42.676451401802005</c:v>
                </c:pt>
                <c:pt idx="778" formatCode="0.0">
                  <c:v>42.456328809258459</c:v>
                </c:pt>
                <c:pt idx="779" formatCode="0.0">
                  <c:v>41.216956187215551</c:v>
                </c:pt>
                <c:pt idx="780" formatCode="0.0">
                  <c:v>36.109028681450752</c:v>
                </c:pt>
                <c:pt idx="781" formatCode="0.0">
                  <c:v>40.925696662039101</c:v>
                </c:pt>
                <c:pt idx="782" formatCode="0.0">
                  <c:v>33.566212266207984</c:v>
                </c:pt>
                <c:pt idx="783" formatCode="0.0">
                  <c:v>29.115677768386828</c:v>
                </c:pt>
                <c:pt idx="784" formatCode="0.0">
                  <c:v>32.156834067458625</c:v>
                </c:pt>
                <c:pt idx="785" formatCode="0.0">
                  <c:v>39.960745178802</c:v>
                </c:pt>
                <c:pt idx="786" formatCode="0.0">
                  <c:v>44.769423485170407</c:v>
                </c:pt>
                <c:pt idx="787" formatCode="0.0">
                  <c:v>46.609555595322952</c:v>
                </c:pt>
                <c:pt idx="788" formatCode="0.0">
                  <c:v>40.947149801137641</c:v>
                </c:pt>
                <c:pt idx="789" formatCode="0.0">
                  <c:v>46.78021262190461</c:v>
                </c:pt>
                <c:pt idx="790" formatCode="0.0">
                  <c:v>38.772853437217627</c:v>
                </c:pt>
                <c:pt idx="791" formatCode="0.0">
                  <c:v>39.659206086802676</c:v>
                </c:pt>
                <c:pt idx="792" formatCode="0.0">
                  <c:v>41.540782255224279</c:v>
                </c:pt>
                <c:pt idx="793" formatCode="0.0">
                  <c:v>48.673641098459804</c:v>
                </c:pt>
                <c:pt idx="794" formatCode="0.0">
                  <c:v>53.116643852101305</c:v>
                </c:pt>
                <c:pt idx="795" formatCode="0.0">
                  <c:v>56.162127702346446</c:v>
                </c:pt>
                <c:pt idx="796" formatCode="0.0">
                  <c:v>63.863035657299761</c:v>
                </c:pt>
                <c:pt idx="797" formatCode="0.0">
                  <c:v>68.542203402607555</c:v>
                </c:pt>
                <c:pt idx="798" formatCode="0.0">
                  <c:v>63.05416656119759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2A1-4E4B-B895-05F8F8152620}"/>
            </c:ext>
          </c:extLst>
        </c:ser>
        <c:ser>
          <c:idx val="2"/>
          <c:order val="3"/>
          <c:tx>
            <c:v>Average Risk</c:v>
          </c:tx>
          <c:marker>
            <c:symbol val="none"/>
          </c:marker>
          <c:yVal>
            <c:numRef>
              <c:f>DATA!$AE$2:$AE$800</c:f>
              <c:numCache>
                <c:formatCode>General</c:formatCode>
                <c:ptCount val="799"/>
                <c:pt idx="39" formatCode="0.0">
                  <c:v>44.858386572336812</c:v>
                </c:pt>
                <c:pt idx="40" formatCode="0.0">
                  <c:v>44.062822704987845</c:v>
                </c:pt>
                <c:pt idx="41" formatCode="0.0">
                  <c:v>44.778417470517844</c:v>
                </c:pt>
                <c:pt idx="42" formatCode="0.0">
                  <c:v>45.659150885488813</c:v>
                </c:pt>
                <c:pt idx="43" formatCode="0.0">
                  <c:v>46.709060545506212</c:v>
                </c:pt>
                <c:pt idx="44" formatCode="0.0">
                  <c:v>47.587915865546371</c:v>
                </c:pt>
                <c:pt idx="45" formatCode="0.0">
                  <c:v>48.443665558551473</c:v>
                </c:pt>
                <c:pt idx="46" formatCode="0.0">
                  <c:v>49.381555773820089</c:v>
                </c:pt>
                <c:pt idx="47" formatCode="0.0">
                  <c:v>50.153947038261691</c:v>
                </c:pt>
                <c:pt idx="48" formatCode="0.0">
                  <c:v>50.614667257044218</c:v>
                </c:pt>
                <c:pt idx="49" formatCode="0.0">
                  <c:v>50.841516359518884</c:v>
                </c:pt>
                <c:pt idx="50" formatCode="0.0">
                  <c:v>50.824841980739123</c:v>
                </c:pt>
                <c:pt idx="51" formatCode="0.0">
                  <c:v>50.728000052265358</c:v>
                </c:pt>
                <c:pt idx="52" formatCode="0.0">
                  <c:v>50.419015664935259</c:v>
                </c:pt>
                <c:pt idx="53" formatCode="0.0">
                  <c:v>50.032607049395139</c:v>
                </c:pt>
                <c:pt idx="54" formatCode="0.0">
                  <c:v>49.656686211003013</c:v>
                </c:pt>
                <c:pt idx="55" formatCode="0.0">
                  <c:v>49.199613993843023</c:v>
                </c:pt>
                <c:pt idx="56" formatCode="0.0">
                  <c:v>48.449393167735998</c:v>
                </c:pt>
                <c:pt idx="57" formatCode="0.0">
                  <c:v>47.298347612181999</c:v>
                </c:pt>
                <c:pt idx="58" formatCode="0.0">
                  <c:v>46.27561385476055</c:v>
                </c:pt>
                <c:pt idx="59" formatCode="0.0">
                  <c:v>45.730611149787407</c:v>
                </c:pt>
                <c:pt idx="60" formatCode="0.0">
                  <c:v>45.06812121693433</c:v>
                </c:pt>
                <c:pt idx="61" formatCode="0.0">
                  <c:v>44.305508029377805</c:v>
                </c:pt>
                <c:pt idx="62" formatCode="0.0">
                  <c:v>43.690776629516797</c:v>
                </c:pt>
                <c:pt idx="63" formatCode="0.0">
                  <c:v>43.233484271204716</c:v>
                </c:pt>
                <c:pt idx="64" formatCode="0.0">
                  <c:v>43.089855085438458</c:v>
                </c:pt>
                <c:pt idx="65" formatCode="0.0">
                  <c:v>43.057077273928535</c:v>
                </c:pt>
                <c:pt idx="66" formatCode="0.0">
                  <c:v>42.771338099121728</c:v>
                </c:pt>
                <c:pt idx="67" formatCode="0.0">
                  <c:v>42.522393373444103</c:v>
                </c:pt>
                <c:pt idx="68" formatCode="0.0">
                  <c:v>42.134623149096448</c:v>
                </c:pt>
                <c:pt idx="69" formatCode="0.0">
                  <c:v>41.733393030396101</c:v>
                </c:pt>
                <c:pt idx="70" formatCode="0.0">
                  <c:v>41.691728128296369</c:v>
                </c:pt>
                <c:pt idx="71" formatCode="0.0">
                  <c:v>41.961054020178125</c:v>
                </c:pt>
                <c:pt idx="72" formatCode="0.0">
                  <c:v>42.272096118789293</c:v>
                </c:pt>
                <c:pt idx="73" formatCode="0.0">
                  <c:v>42.609254976495272</c:v>
                </c:pt>
                <c:pt idx="74" formatCode="0.0">
                  <c:v>43.015669856264907</c:v>
                </c:pt>
                <c:pt idx="75" formatCode="0.0">
                  <c:v>43.267384221754703</c:v>
                </c:pt>
                <c:pt idx="76" formatCode="0.0">
                  <c:v>43.570734842771017</c:v>
                </c:pt>
                <c:pt idx="77" formatCode="0.0">
                  <c:v>44.152120048816109</c:v>
                </c:pt>
                <c:pt idx="78" formatCode="0.0">
                  <c:v>44.850091999225313</c:v>
                </c:pt>
                <c:pt idx="79" formatCode="0.0">
                  <c:v>45.656282378326935</c:v>
                </c:pt>
                <c:pt idx="80" formatCode="0.0">
                  <c:v>46.651124765236126</c:v>
                </c:pt>
                <c:pt idx="81" formatCode="0.0">
                  <c:v>47.652382025728841</c:v>
                </c:pt>
                <c:pt idx="82" formatCode="0.0">
                  <c:v>48.3688031178812</c:v>
                </c:pt>
                <c:pt idx="83" formatCode="0.0">
                  <c:v>48.621092317823035</c:v>
                </c:pt>
                <c:pt idx="84" formatCode="0.0">
                  <c:v>48.193471800083167</c:v>
                </c:pt>
                <c:pt idx="85" formatCode="0.0">
                  <c:v>47.943576984667388</c:v>
                </c:pt>
                <c:pt idx="86" formatCode="0.0">
                  <c:v>48.115406614744316</c:v>
                </c:pt>
                <c:pt idx="87" formatCode="0.0">
                  <c:v>48.231382946034657</c:v>
                </c:pt>
                <c:pt idx="88" formatCode="0.0">
                  <c:v>48.743097950084135</c:v>
                </c:pt>
                <c:pt idx="89" formatCode="0.0">
                  <c:v>49.478391160855111</c:v>
                </c:pt>
                <c:pt idx="90" formatCode="0.0">
                  <c:v>50.122525521864283</c:v>
                </c:pt>
                <c:pt idx="91" formatCode="0.0">
                  <c:v>50.573555370854017</c:v>
                </c:pt>
                <c:pt idx="92" formatCode="0.0">
                  <c:v>50.901439632827426</c:v>
                </c:pt>
                <c:pt idx="93" formatCode="0.0">
                  <c:v>51.36682060745629</c:v>
                </c:pt>
                <c:pt idx="94" formatCode="0.0">
                  <c:v>51.804436721488386</c:v>
                </c:pt>
                <c:pt idx="95" formatCode="0.0">
                  <c:v>52.729703742220295</c:v>
                </c:pt>
                <c:pt idx="96" formatCode="0.0">
                  <c:v>54.361305572778917</c:v>
                </c:pt>
                <c:pt idx="97" formatCode="0.0">
                  <c:v>55.800208485310783</c:v>
                </c:pt>
                <c:pt idx="98" formatCode="0.0">
                  <c:v>57.267367310574322</c:v>
                </c:pt>
                <c:pt idx="99" formatCode="0.0">
                  <c:v>58.465342131267981</c:v>
                </c:pt>
                <c:pt idx="100" formatCode="0.0">
                  <c:v>59.522557838021257</c:v>
                </c:pt>
                <c:pt idx="101" formatCode="0.0">
                  <c:v>60.378062126955534</c:v>
                </c:pt>
                <c:pt idx="102" formatCode="0.0">
                  <c:v>60.835260726951937</c:v>
                </c:pt>
                <c:pt idx="103" formatCode="0.0">
                  <c:v>61.116310271125727</c:v>
                </c:pt>
                <c:pt idx="104" formatCode="0.0">
                  <c:v>61.813464847349465</c:v>
                </c:pt>
                <c:pt idx="105" formatCode="0.0">
                  <c:v>62.605616749741863</c:v>
                </c:pt>
                <c:pt idx="106" formatCode="0.0">
                  <c:v>63.123033221309399</c:v>
                </c:pt>
                <c:pt idx="107" formatCode="0.0">
                  <c:v>63.576986272132295</c:v>
                </c:pt>
                <c:pt idx="108" formatCode="0.0">
                  <c:v>63.864066315647541</c:v>
                </c:pt>
                <c:pt idx="109" formatCode="0.0">
                  <c:v>64.102623671234241</c:v>
                </c:pt>
                <c:pt idx="110" formatCode="0.0">
                  <c:v>64.180973442847829</c:v>
                </c:pt>
                <c:pt idx="111" formatCode="0.0">
                  <c:v>64.242263222181563</c:v>
                </c:pt>
                <c:pt idx="112" formatCode="0.0">
                  <c:v>64.525695636820927</c:v>
                </c:pt>
                <c:pt idx="113" formatCode="0.0">
                  <c:v>64.497994574739494</c:v>
                </c:pt>
                <c:pt idx="114" formatCode="0.0">
                  <c:v>64.150669814849948</c:v>
                </c:pt>
                <c:pt idx="115" formatCode="0.0">
                  <c:v>63.727247779805097</c:v>
                </c:pt>
                <c:pt idx="116" formatCode="0.0">
                  <c:v>63.076591849651493</c:v>
                </c:pt>
                <c:pt idx="117" formatCode="0.0">
                  <c:v>63.033254394191111</c:v>
                </c:pt>
                <c:pt idx="118" formatCode="0.0">
                  <c:v>63.072469417350725</c:v>
                </c:pt>
                <c:pt idx="119" formatCode="0.0">
                  <c:v>62.855583329103283</c:v>
                </c:pt>
                <c:pt idx="120" formatCode="0.0">
                  <c:v>62.441599923746764</c:v>
                </c:pt>
                <c:pt idx="121" formatCode="0.0">
                  <c:v>62.0328907723895</c:v>
                </c:pt>
                <c:pt idx="122" formatCode="0.0">
                  <c:v>61.874632835953854</c:v>
                </c:pt>
                <c:pt idx="123" formatCode="0.0">
                  <c:v>62.026074769117919</c:v>
                </c:pt>
                <c:pt idx="124" formatCode="0.0">
                  <c:v>62.040521368307452</c:v>
                </c:pt>
                <c:pt idx="125" formatCode="0.0">
                  <c:v>62.019239315022347</c:v>
                </c:pt>
                <c:pt idx="126" formatCode="0.0">
                  <c:v>61.683468100931819</c:v>
                </c:pt>
                <c:pt idx="127" formatCode="0.0">
                  <c:v>61.366027227668802</c:v>
                </c:pt>
                <c:pt idx="128" formatCode="0.0">
                  <c:v>60.983941506536247</c:v>
                </c:pt>
                <c:pt idx="129" formatCode="0.0">
                  <c:v>60.446603102221601</c:v>
                </c:pt>
                <c:pt idx="130" formatCode="0.0">
                  <c:v>59.55798954475641</c:v>
                </c:pt>
                <c:pt idx="131" formatCode="0.0">
                  <c:v>58.804345670530189</c:v>
                </c:pt>
                <c:pt idx="132" formatCode="0.0">
                  <c:v>57.61720375977368</c:v>
                </c:pt>
                <c:pt idx="133" formatCode="0.0">
                  <c:v>56.631014707485043</c:v>
                </c:pt>
                <c:pt idx="134" formatCode="0.0">
                  <c:v>55.83375458266751</c:v>
                </c:pt>
                <c:pt idx="135" formatCode="0.0">
                  <c:v>55.133841500301514</c:v>
                </c:pt>
                <c:pt idx="136" formatCode="0.0">
                  <c:v>54.455506376504729</c:v>
                </c:pt>
                <c:pt idx="137" formatCode="0.0">
                  <c:v>53.848474878216948</c:v>
                </c:pt>
                <c:pt idx="138" formatCode="0.0">
                  <c:v>53.259657647679113</c:v>
                </c:pt>
                <c:pt idx="139" formatCode="0.0">
                  <c:v>52.818565877791329</c:v>
                </c:pt>
                <c:pt idx="140" formatCode="0.0">
                  <c:v>52.819646781134587</c:v>
                </c:pt>
                <c:pt idx="141" formatCode="0.0">
                  <c:v>53.401478956672349</c:v>
                </c:pt>
                <c:pt idx="142" formatCode="0.0">
                  <c:v>54.199116316084499</c:v>
                </c:pt>
                <c:pt idx="143" formatCode="0.0">
                  <c:v>55.019912413505175</c:v>
                </c:pt>
                <c:pt idx="144" formatCode="0.0">
                  <c:v>55.884926044170854</c:v>
                </c:pt>
                <c:pt idx="145" formatCode="0.0">
                  <c:v>56.617514130564174</c:v>
                </c:pt>
                <c:pt idx="146" formatCode="0.0">
                  <c:v>57.353992590673485</c:v>
                </c:pt>
                <c:pt idx="147" formatCode="0.0">
                  <c:v>58.446915371398532</c:v>
                </c:pt>
                <c:pt idx="148" formatCode="0.0">
                  <c:v>59.817742551024637</c:v>
                </c:pt>
                <c:pt idx="149" formatCode="0.0">
                  <c:v>61.139846606429522</c:v>
                </c:pt>
                <c:pt idx="150" formatCode="0.0">
                  <c:v>62.52609417117683</c:v>
                </c:pt>
                <c:pt idx="151" formatCode="0.0">
                  <c:v>63.50486990843865</c:v>
                </c:pt>
                <c:pt idx="152" formatCode="0.0">
                  <c:v>64.358017697666426</c:v>
                </c:pt>
                <c:pt idx="153" formatCode="0.0">
                  <c:v>65.004949828139672</c:v>
                </c:pt>
                <c:pt idx="154" formatCode="0.0">
                  <c:v>65.237242504148952</c:v>
                </c:pt>
                <c:pt idx="155" formatCode="0.0">
                  <c:v>64.792272877709223</c:v>
                </c:pt>
                <c:pt idx="156" formatCode="0.0">
                  <c:v>63.977048228137242</c:v>
                </c:pt>
                <c:pt idx="157" formatCode="0.0">
                  <c:v>62.696796875994778</c:v>
                </c:pt>
                <c:pt idx="158" formatCode="0.0">
                  <c:v>61.485950168794545</c:v>
                </c:pt>
                <c:pt idx="159" formatCode="0.0">
                  <c:v>60.706151501092016</c:v>
                </c:pt>
                <c:pt idx="160" formatCode="0.0">
                  <c:v>59.688219443931075</c:v>
                </c:pt>
                <c:pt idx="161" formatCode="0.0">
                  <c:v>58.258675657155166</c:v>
                </c:pt>
                <c:pt idx="162" formatCode="0.0">
                  <c:v>56.741832837884047</c:v>
                </c:pt>
                <c:pt idx="163" formatCode="0.0">
                  <c:v>55.019150279638531</c:v>
                </c:pt>
                <c:pt idx="164" formatCode="0.0">
                  <c:v>53.62774499479508</c:v>
                </c:pt>
                <c:pt idx="165" formatCode="0.0">
                  <c:v>52.31824062485066</c:v>
                </c:pt>
                <c:pt idx="166" formatCode="0.0">
                  <c:v>51.625227824391139</c:v>
                </c:pt>
                <c:pt idx="167" formatCode="0.0">
                  <c:v>50.761632206780156</c:v>
                </c:pt>
                <c:pt idx="168" formatCode="0.0">
                  <c:v>50.154119381523465</c:v>
                </c:pt>
                <c:pt idx="169" formatCode="0.0">
                  <c:v>49.912011398301459</c:v>
                </c:pt>
                <c:pt idx="170" formatCode="0.0">
                  <c:v>49.893218334595659</c:v>
                </c:pt>
                <c:pt idx="171" formatCode="0.0">
                  <c:v>50.290280638460743</c:v>
                </c:pt>
                <c:pt idx="172" formatCode="0.0">
                  <c:v>50.720685324240876</c:v>
                </c:pt>
                <c:pt idx="173" formatCode="0.0">
                  <c:v>50.966059698680525</c:v>
                </c:pt>
                <c:pt idx="174" formatCode="0.0">
                  <c:v>51.583239240943769</c:v>
                </c:pt>
                <c:pt idx="175" formatCode="0.0">
                  <c:v>52.400262393368507</c:v>
                </c:pt>
                <c:pt idx="176" formatCode="0.0">
                  <c:v>53.48087698804013</c:v>
                </c:pt>
                <c:pt idx="177" formatCode="0.0">
                  <c:v>54.521587429832721</c:v>
                </c:pt>
                <c:pt idx="178" formatCode="0.0">
                  <c:v>55.496152849989322</c:v>
                </c:pt>
                <c:pt idx="179" formatCode="0.0">
                  <c:v>56.131537095871316</c:v>
                </c:pt>
                <c:pt idx="180" formatCode="0.0">
                  <c:v>56.873106208400102</c:v>
                </c:pt>
                <c:pt idx="181" formatCode="0.0">
                  <c:v>57.979786105991707</c:v>
                </c:pt>
                <c:pt idx="182" formatCode="0.0">
                  <c:v>59.149145256525841</c:v>
                </c:pt>
                <c:pt idx="183" formatCode="0.0">
                  <c:v>60.659169102855159</c:v>
                </c:pt>
                <c:pt idx="184" formatCode="0.0">
                  <c:v>61.893159330171116</c:v>
                </c:pt>
                <c:pt idx="185" formatCode="0.0">
                  <c:v>62.879871252444673</c:v>
                </c:pt>
                <c:pt idx="186" formatCode="0.0">
                  <c:v>63.484641933160866</c:v>
                </c:pt>
                <c:pt idx="187" formatCode="0.0">
                  <c:v>64.356105794001593</c:v>
                </c:pt>
                <c:pt idx="188" formatCode="0.0">
                  <c:v>64.897488754556107</c:v>
                </c:pt>
                <c:pt idx="189" formatCode="0.0">
                  <c:v>65.229248309384147</c:v>
                </c:pt>
                <c:pt idx="190" formatCode="0.0">
                  <c:v>65.438204681892103</c:v>
                </c:pt>
                <c:pt idx="191" formatCode="0.0">
                  <c:v>65.557350786464809</c:v>
                </c:pt>
                <c:pt idx="192" formatCode="0.0">
                  <c:v>65.87956964181727</c:v>
                </c:pt>
                <c:pt idx="193" formatCode="0.0">
                  <c:v>66.205347720661521</c:v>
                </c:pt>
                <c:pt idx="194" formatCode="0.0">
                  <c:v>66.379859132863771</c:v>
                </c:pt>
                <c:pt idx="195" formatCode="0.0">
                  <c:v>66.587704674750071</c:v>
                </c:pt>
                <c:pt idx="196" formatCode="0.0">
                  <c:v>66.655820495710032</c:v>
                </c:pt>
                <c:pt idx="197" formatCode="0.0">
                  <c:v>66.822350959211207</c:v>
                </c:pt>
                <c:pt idx="198" formatCode="0.0">
                  <c:v>66.519007591840094</c:v>
                </c:pt>
                <c:pt idx="199" formatCode="0.0">
                  <c:v>66.211435407925165</c:v>
                </c:pt>
                <c:pt idx="200" formatCode="0.0">
                  <c:v>66.010133453197653</c:v>
                </c:pt>
                <c:pt idx="201" formatCode="0.0">
                  <c:v>65.166564954912786</c:v>
                </c:pt>
                <c:pt idx="202" formatCode="0.0">
                  <c:v>64.245235069213408</c:v>
                </c:pt>
                <c:pt idx="203" formatCode="0.0">
                  <c:v>63.023332034044088</c:v>
                </c:pt>
                <c:pt idx="204" formatCode="0.0">
                  <c:v>62.156106107597189</c:v>
                </c:pt>
                <c:pt idx="205" formatCode="0.0">
                  <c:v>61.884902247909643</c:v>
                </c:pt>
                <c:pt idx="206" formatCode="0.0">
                  <c:v>61.740574146257778</c:v>
                </c:pt>
                <c:pt idx="207" formatCode="0.0">
                  <c:v>61.62661547670907</c:v>
                </c:pt>
                <c:pt idx="208" formatCode="0.0">
                  <c:v>61.114045006581271</c:v>
                </c:pt>
                <c:pt idx="209" formatCode="0.0">
                  <c:v>60.588842509614949</c:v>
                </c:pt>
                <c:pt idx="210" formatCode="0.0">
                  <c:v>60.245728734536478</c:v>
                </c:pt>
                <c:pt idx="211" formatCode="0.0">
                  <c:v>59.953655268416092</c:v>
                </c:pt>
                <c:pt idx="212" formatCode="0.0">
                  <c:v>60.014624256080381</c:v>
                </c:pt>
                <c:pt idx="213" formatCode="0.0">
                  <c:v>60.691786678365077</c:v>
                </c:pt>
                <c:pt idx="214" formatCode="0.0">
                  <c:v>61.497918679897225</c:v>
                </c:pt>
                <c:pt idx="215" formatCode="0.0">
                  <c:v>62.74718923225781</c:v>
                </c:pt>
                <c:pt idx="216" formatCode="0.0">
                  <c:v>63.990061261862436</c:v>
                </c:pt>
                <c:pt idx="217" formatCode="0.0">
                  <c:v>65.363141872765553</c:v>
                </c:pt>
                <c:pt idx="218" formatCode="0.0">
                  <c:v>67.098055387450714</c:v>
                </c:pt>
                <c:pt idx="219" formatCode="0.0">
                  <c:v>68.830938375858722</c:v>
                </c:pt>
                <c:pt idx="220" formatCode="0.0">
                  <c:v>70.277184558039636</c:v>
                </c:pt>
                <c:pt idx="221" formatCode="0.0">
                  <c:v>72.010750288070511</c:v>
                </c:pt>
                <c:pt idx="222" formatCode="0.0">
                  <c:v>73.724788951385989</c:v>
                </c:pt>
                <c:pt idx="223" formatCode="0.0">
                  <c:v>75.616910198166678</c:v>
                </c:pt>
                <c:pt idx="224" formatCode="0.0">
                  <c:v>76.996380234085109</c:v>
                </c:pt>
                <c:pt idx="225" formatCode="0.0">
                  <c:v>77.633753602766575</c:v>
                </c:pt>
                <c:pt idx="226" formatCode="0.0">
                  <c:v>78.094277486904573</c:v>
                </c:pt>
                <c:pt idx="227" formatCode="0.0">
                  <c:v>77.930924719559158</c:v>
                </c:pt>
                <c:pt idx="228" formatCode="0.0">
                  <c:v>78.139132483520399</c:v>
                </c:pt>
                <c:pt idx="229" formatCode="0.0">
                  <c:v>78.238653663306039</c:v>
                </c:pt>
                <c:pt idx="230" formatCode="0.0">
                  <c:v>78.377752357274218</c:v>
                </c:pt>
                <c:pt idx="231" formatCode="0.0">
                  <c:v>78.392214208991163</c:v>
                </c:pt>
                <c:pt idx="232" formatCode="0.0">
                  <c:v>77.863639458495896</c:v>
                </c:pt>
                <c:pt idx="233" formatCode="0.0">
                  <c:v>76.979844261771589</c:v>
                </c:pt>
                <c:pt idx="234" formatCode="0.0">
                  <c:v>75.964173589997714</c:v>
                </c:pt>
                <c:pt idx="235" formatCode="0.0">
                  <c:v>74.285993911056082</c:v>
                </c:pt>
                <c:pt idx="236" formatCode="0.0">
                  <c:v>72.69326201658501</c:v>
                </c:pt>
                <c:pt idx="237" formatCode="0.0">
                  <c:v>70.711334545873967</c:v>
                </c:pt>
                <c:pt idx="238" formatCode="0.0">
                  <c:v>68.882501837182616</c:v>
                </c:pt>
                <c:pt idx="239" formatCode="0.0">
                  <c:v>67.402666127821703</c:v>
                </c:pt>
                <c:pt idx="240" formatCode="0.0">
                  <c:v>66.267762025384897</c:v>
                </c:pt>
                <c:pt idx="241" formatCode="0.0">
                  <c:v>65.178382527221999</c:v>
                </c:pt>
                <c:pt idx="242" formatCode="0.0">
                  <c:v>63.819368452779578</c:v>
                </c:pt>
                <c:pt idx="243" formatCode="0.0">
                  <c:v>62.348208237669937</c:v>
                </c:pt>
                <c:pt idx="244" formatCode="0.0">
                  <c:v>61.123719945738138</c:v>
                </c:pt>
                <c:pt idx="245" formatCode="0.0">
                  <c:v>59.974966525224239</c:v>
                </c:pt>
                <c:pt idx="246" formatCode="0.0">
                  <c:v>58.900071109225678</c:v>
                </c:pt>
                <c:pt idx="247" formatCode="0.0">
                  <c:v>57.743867390177286</c:v>
                </c:pt>
                <c:pt idx="248" formatCode="0.0">
                  <c:v>56.366927219161525</c:v>
                </c:pt>
                <c:pt idx="249" formatCode="0.0">
                  <c:v>54.994121416045246</c:v>
                </c:pt>
                <c:pt idx="250" formatCode="0.0">
                  <c:v>53.588533202453789</c:v>
                </c:pt>
                <c:pt idx="251" formatCode="0.0">
                  <c:v>52.614173950525199</c:v>
                </c:pt>
                <c:pt idx="252" formatCode="0.0">
                  <c:v>51.633615104650332</c:v>
                </c:pt>
                <c:pt idx="253" formatCode="0.0">
                  <c:v>50.47529926257404</c:v>
                </c:pt>
                <c:pt idx="254" formatCode="0.0">
                  <c:v>49.001098498558179</c:v>
                </c:pt>
                <c:pt idx="255" formatCode="0.0">
                  <c:v>47.836257259744301</c:v>
                </c:pt>
                <c:pt idx="256" formatCode="0.0">
                  <c:v>46.869806645950362</c:v>
                </c:pt>
                <c:pt idx="257" formatCode="0.0">
                  <c:v>46.354597368845859</c:v>
                </c:pt>
                <c:pt idx="258" formatCode="0.0">
                  <c:v>45.742147227108845</c:v>
                </c:pt>
                <c:pt idx="259" formatCode="0.0">
                  <c:v>44.793651257583555</c:v>
                </c:pt>
                <c:pt idx="260" formatCode="0.0">
                  <c:v>43.904001859113436</c:v>
                </c:pt>
                <c:pt idx="261" formatCode="0.0">
                  <c:v>43.209783486918099</c:v>
                </c:pt>
                <c:pt idx="262" formatCode="0.0">
                  <c:v>43.141813105758061</c:v>
                </c:pt>
                <c:pt idx="263" formatCode="0.0">
                  <c:v>43.190196701002158</c:v>
                </c:pt>
                <c:pt idx="264" formatCode="0.0">
                  <c:v>42.805327199474682</c:v>
                </c:pt>
                <c:pt idx="265" formatCode="0.0">
                  <c:v>42.720345315003883</c:v>
                </c:pt>
                <c:pt idx="266" formatCode="0.0">
                  <c:v>43.002844640899603</c:v>
                </c:pt>
                <c:pt idx="267" formatCode="0.0">
                  <c:v>43.832746594644348</c:v>
                </c:pt>
                <c:pt idx="268" formatCode="0.0">
                  <c:v>45.240000851547805</c:v>
                </c:pt>
                <c:pt idx="269" formatCode="0.0">
                  <c:v>47.003236681701786</c:v>
                </c:pt>
                <c:pt idx="270" formatCode="0.0">
                  <c:v>48.663082916356487</c:v>
                </c:pt>
                <c:pt idx="271" formatCode="0.0">
                  <c:v>49.822468796389764</c:v>
                </c:pt>
                <c:pt idx="272" formatCode="0.0">
                  <c:v>50.894388326329633</c:v>
                </c:pt>
                <c:pt idx="273" formatCode="0.0">
                  <c:v>52.344488523377308</c:v>
                </c:pt>
                <c:pt idx="274" formatCode="0.0">
                  <c:v>53.930532625146895</c:v>
                </c:pt>
                <c:pt idx="275" formatCode="0.0">
                  <c:v>55.636857030979719</c:v>
                </c:pt>
                <c:pt idx="276" formatCode="0.0">
                  <c:v>56.914803587799703</c:v>
                </c:pt>
                <c:pt idx="277" formatCode="0.0">
                  <c:v>58.041316796219142</c:v>
                </c:pt>
                <c:pt idx="278" formatCode="0.0">
                  <c:v>59.116504596839277</c:v>
                </c:pt>
                <c:pt idx="279" formatCode="0.0">
                  <c:v>60.218420473119764</c:v>
                </c:pt>
                <c:pt idx="280" formatCode="0.0">
                  <c:v>60.963315401558212</c:v>
                </c:pt>
                <c:pt idx="281" formatCode="0.0">
                  <c:v>61.467357137022773</c:v>
                </c:pt>
                <c:pt idx="282" formatCode="0.0">
                  <c:v>61.221291310756683</c:v>
                </c:pt>
                <c:pt idx="283" formatCode="0.0">
                  <c:v>60.638759436458301</c:v>
                </c:pt>
                <c:pt idx="284" formatCode="0.0">
                  <c:v>60.513404050879174</c:v>
                </c:pt>
                <c:pt idx="285" formatCode="0.0">
                  <c:v>60.30183926078827</c:v>
                </c:pt>
                <c:pt idx="286" formatCode="0.0">
                  <c:v>59.997030906985557</c:v>
                </c:pt>
                <c:pt idx="287" formatCode="0.0">
                  <c:v>59.571206597926619</c:v>
                </c:pt>
                <c:pt idx="288" formatCode="0.0">
                  <c:v>58.730371757550969</c:v>
                </c:pt>
                <c:pt idx="289" formatCode="0.0">
                  <c:v>57.518120096875421</c:v>
                </c:pt>
                <c:pt idx="290" formatCode="0.0">
                  <c:v>56.308186398613486</c:v>
                </c:pt>
                <c:pt idx="291" formatCode="0.0">
                  <c:v>55.252693099809768</c:v>
                </c:pt>
                <c:pt idx="292" formatCode="0.0">
                  <c:v>54.571388496963948</c:v>
                </c:pt>
                <c:pt idx="293" formatCode="0.0">
                  <c:v>53.766177453368435</c:v>
                </c:pt>
                <c:pt idx="294" formatCode="0.0">
                  <c:v>52.966034956065968</c:v>
                </c:pt>
                <c:pt idx="295" formatCode="0.0">
                  <c:v>51.778899106487941</c:v>
                </c:pt>
                <c:pt idx="296" formatCode="0.0">
                  <c:v>50.712460081534587</c:v>
                </c:pt>
                <c:pt idx="297" formatCode="0.0">
                  <c:v>49.641033588710307</c:v>
                </c:pt>
                <c:pt idx="298" formatCode="0.0">
                  <c:v>48.592212625817055</c:v>
                </c:pt>
                <c:pt idx="299" formatCode="0.0">
                  <c:v>47.845165410844366</c:v>
                </c:pt>
                <c:pt idx="300" formatCode="0.0">
                  <c:v>47.046504982110726</c:v>
                </c:pt>
                <c:pt idx="301" formatCode="0.0">
                  <c:v>46.422216708471311</c:v>
                </c:pt>
                <c:pt idx="302" formatCode="0.0">
                  <c:v>46.486232783217147</c:v>
                </c:pt>
                <c:pt idx="303" formatCode="0.0">
                  <c:v>46.517095408302268</c:v>
                </c:pt>
                <c:pt idx="304" formatCode="0.0">
                  <c:v>46.333826904754048</c:v>
                </c:pt>
                <c:pt idx="305" formatCode="0.0">
                  <c:v>46.425808077171894</c:v>
                </c:pt>
                <c:pt idx="306" formatCode="0.0">
                  <c:v>46.553985046150082</c:v>
                </c:pt>
                <c:pt idx="307" formatCode="0.0">
                  <c:v>46.57718792521505</c:v>
                </c:pt>
                <c:pt idx="308" formatCode="0.0">
                  <c:v>46.901656871498972</c:v>
                </c:pt>
                <c:pt idx="309" formatCode="0.0">
                  <c:v>47.198268364082779</c:v>
                </c:pt>
                <c:pt idx="310" formatCode="0.0">
                  <c:v>47.899041335791864</c:v>
                </c:pt>
                <c:pt idx="311" formatCode="0.0">
                  <c:v>48.977399751984606</c:v>
                </c:pt>
                <c:pt idx="312" formatCode="0.0">
                  <c:v>49.989900047318265</c:v>
                </c:pt>
                <c:pt idx="313" formatCode="0.0">
                  <c:v>50.644864960745942</c:v>
                </c:pt>
                <c:pt idx="314" formatCode="0.0">
                  <c:v>51.406240567163287</c:v>
                </c:pt>
                <c:pt idx="315" formatCode="0.0">
                  <c:v>52.439823540163403</c:v>
                </c:pt>
                <c:pt idx="316" formatCode="0.0">
                  <c:v>53.200134655298982</c:v>
                </c:pt>
                <c:pt idx="317" formatCode="0.0">
                  <c:v>54.159562094970042</c:v>
                </c:pt>
                <c:pt idx="318" formatCode="0.0">
                  <c:v>55.043815308759733</c:v>
                </c:pt>
                <c:pt idx="319" formatCode="0.0">
                  <c:v>55.690218428733814</c:v>
                </c:pt>
                <c:pt idx="320" formatCode="0.0">
                  <c:v>56.394875764648724</c:v>
                </c:pt>
                <c:pt idx="321" formatCode="0.0">
                  <c:v>56.516387557777719</c:v>
                </c:pt>
                <c:pt idx="322" formatCode="0.0">
                  <c:v>56.043320166742568</c:v>
                </c:pt>
                <c:pt idx="323" formatCode="0.0">
                  <c:v>56.034408967954562</c:v>
                </c:pt>
                <c:pt idx="324" formatCode="0.0">
                  <c:v>55.919968150255514</c:v>
                </c:pt>
                <c:pt idx="325" formatCode="0.0">
                  <c:v>55.485506538260609</c:v>
                </c:pt>
                <c:pt idx="326" formatCode="0.0">
                  <c:v>54.907601877891544</c:v>
                </c:pt>
                <c:pt idx="327" formatCode="0.0">
                  <c:v>54.41206342971136</c:v>
                </c:pt>
                <c:pt idx="328" formatCode="0.0">
                  <c:v>53.693893593249776</c:v>
                </c:pt>
                <c:pt idx="329" formatCode="0.0">
                  <c:v>52.752422206218554</c:v>
                </c:pt>
                <c:pt idx="330" formatCode="0.0">
                  <c:v>51.592987319028033</c:v>
                </c:pt>
                <c:pt idx="331" formatCode="0.0">
                  <c:v>50.276280771644565</c:v>
                </c:pt>
                <c:pt idx="332" formatCode="0.0">
                  <c:v>49.30779762478214</c:v>
                </c:pt>
                <c:pt idx="333" formatCode="0.0">
                  <c:v>48.359486256937693</c:v>
                </c:pt>
                <c:pt idx="334" formatCode="0.0">
                  <c:v>47.397766956473241</c:v>
                </c:pt>
                <c:pt idx="335" formatCode="0.0">
                  <c:v>46.611860901089209</c:v>
                </c:pt>
                <c:pt idx="336" formatCode="0.0">
                  <c:v>46.159830073017609</c:v>
                </c:pt>
                <c:pt idx="337" formatCode="0.0">
                  <c:v>45.390078857004454</c:v>
                </c:pt>
                <c:pt idx="338" formatCode="0.0">
                  <c:v>44.577326930348391</c:v>
                </c:pt>
                <c:pt idx="339" formatCode="0.0">
                  <c:v>43.416575881135451</c:v>
                </c:pt>
                <c:pt idx="340" formatCode="0.0">
                  <c:v>41.903322668730922</c:v>
                </c:pt>
                <c:pt idx="341" formatCode="0.0">
                  <c:v>40.445589325836828</c:v>
                </c:pt>
                <c:pt idx="342" formatCode="0.0">
                  <c:v>39.358363720791615</c:v>
                </c:pt>
                <c:pt idx="343" formatCode="0.0">
                  <c:v>38.552149426887297</c:v>
                </c:pt>
                <c:pt idx="344" formatCode="0.0">
                  <c:v>38.333065085455537</c:v>
                </c:pt>
                <c:pt idx="345" formatCode="0.0">
                  <c:v>37.878618085018338</c:v>
                </c:pt>
                <c:pt idx="346" formatCode="0.0">
                  <c:v>37.061946919533646</c:v>
                </c:pt>
                <c:pt idx="347" formatCode="0.0">
                  <c:v>36.158674932868976</c:v>
                </c:pt>
                <c:pt idx="348" formatCode="0.0">
                  <c:v>35.317566522500172</c:v>
                </c:pt>
                <c:pt idx="349" formatCode="0.0">
                  <c:v>35.004393619662288</c:v>
                </c:pt>
                <c:pt idx="350" formatCode="0.0">
                  <c:v>34.499510855166207</c:v>
                </c:pt>
                <c:pt idx="351" formatCode="0.0">
                  <c:v>33.864989536500744</c:v>
                </c:pt>
                <c:pt idx="352" formatCode="0.0">
                  <c:v>33.186630788079434</c:v>
                </c:pt>
                <c:pt idx="353" formatCode="0.0">
                  <c:v>32.911363164391403</c:v>
                </c:pt>
                <c:pt idx="354" formatCode="0.0">
                  <c:v>32.737176839768253</c:v>
                </c:pt>
                <c:pt idx="355" formatCode="0.0">
                  <c:v>32.786849662533292</c:v>
                </c:pt>
                <c:pt idx="356" formatCode="0.0">
                  <c:v>32.857021412186114</c:v>
                </c:pt>
                <c:pt idx="357" formatCode="0.0">
                  <c:v>32.983497524803838</c:v>
                </c:pt>
                <c:pt idx="358" formatCode="0.0">
                  <c:v>33.171950605028449</c:v>
                </c:pt>
                <c:pt idx="359" formatCode="0.0">
                  <c:v>33.651336352671677</c:v>
                </c:pt>
                <c:pt idx="360" formatCode="0.0">
                  <c:v>34.579215209880374</c:v>
                </c:pt>
                <c:pt idx="361" formatCode="0.0">
                  <c:v>35.94652797924762</c:v>
                </c:pt>
                <c:pt idx="362" formatCode="0.0">
                  <c:v>37.051004054813184</c:v>
                </c:pt>
                <c:pt idx="363" formatCode="0.0">
                  <c:v>37.420055343469379</c:v>
                </c:pt>
                <c:pt idx="364" formatCode="0.0">
                  <c:v>37.448489954802213</c:v>
                </c:pt>
                <c:pt idx="365" formatCode="0.0">
                  <c:v>37.826513422324886</c:v>
                </c:pt>
                <c:pt idx="366" formatCode="0.0">
                  <c:v>38.56248794444172</c:v>
                </c:pt>
                <c:pt idx="367" formatCode="0.0">
                  <c:v>39.06090144384634</c:v>
                </c:pt>
                <c:pt idx="368" formatCode="0.0">
                  <c:v>39.400556909901098</c:v>
                </c:pt>
                <c:pt idx="369" formatCode="0.0">
                  <c:v>39.100526456922722</c:v>
                </c:pt>
                <c:pt idx="370" formatCode="0.0">
                  <c:v>38.993584892211707</c:v>
                </c:pt>
                <c:pt idx="371" formatCode="0.0">
                  <c:v>38.847249427241707</c:v>
                </c:pt>
                <c:pt idx="372" formatCode="0.0">
                  <c:v>38.219705440651595</c:v>
                </c:pt>
                <c:pt idx="373" formatCode="0.0">
                  <c:v>37.745112542261076</c:v>
                </c:pt>
                <c:pt idx="374" formatCode="0.0">
                  <c:v>37.488622041614391</c:v>
                </c:pt>
                <c:pt idx="375" formatCode="0.0">
                  <c:v>37.2059746924321</c:v>
                </c:pt>
                <c:pt idx="376" formatCode="0.0">
                  <c:v>37.235481810759872</c:v>
                </c:pt>
                <c:pt idx="377" formatCode="0.0">
                  <c:v>37.677136520549865</c:v>
                </c:pt>
                <c:pt idx="378" formatCode="0.0">
                  <c:v>38.493564632251456</c:v>
                </c:pt>
                <c:pt idx="379" formatCode="0.0">
                  <c:v>39.561587166264985</c:v>
                </c:pt>
                <c:pt idx="380" formatCode="0.0">
                  <c:v>40.540609654647952</c:v>
                </c:pt>
                <c:pt idx="381" formatCode="0.0">
                  <c:v>41.750450186916275</c:v>
                </c:pt>
                <c:pt idx="382" formatCode="0.0">
                  <c:v>43.145125185489903</c:v>
                </c:pt>
                <c:pt idx="383" formatCode="0.0">
                  <c:v>45.139163247336242</c:v>
                </c:pt>
                <c:pt idx="384" formatCode="0.0">
                  <c:v>46.810779579841373</c:v>
                </c:pt>
                <c:pt idx="385" formatCode="0.0">
                  <c:v>48.413389887563184</c:v>
                </c:pt>
                <c:pt idx="386" formatCode="0.0">
                  <c:v>50.031886757166284</c:v>
                </c:pt>
                <c:pt idx="387" formatCode="0.0">
                  <c:v>51.645786226291989</c:v>
                </c:pt>
                <c:pt idx="388" formatCode="0.0">
                  <c:v>52.96083936117482</c:v>
                </c:pt>
                <c:pt idx="389" formatCode="0.0">
                  <c:v>54.366466055882725</c:v>
                </c:pt>
                <c:pt idx="390" formatCode="0.0">
                  <c:v>55.318705023986752</c:v>
                </c:pt>
                <c:pt idx="391" formatCode="0.0">
                  <c:v>55.925966685902551</c:v>
                </c:pt>
                <c:pt idx="392" formatCode="0.0">
                  <c:v>56.402546293081478</c:v>
                </c:pt>
                <c:pt idx="393" formatCode="0.0">
                  <c:v>56.316150724896488</c:v>
                </c:pt>
                <c:pt idx="394" formatCode="0.0">
                  <c:v>55.977965055337577</c:v>
                </c:pt>
                <c:pt idx="395" formatCode="0.0">
                  <c:v>55.305307884562595</c:v>
                </c:pt>
                <c:pt idx="396" formatCode="0.0">
                  <c:v>54.26460563250523</c:v>
                </c:pt>
                <c:pt idx="397" formatCode="0.0">
                  <c:v>52.784090173374238</c:v>
                </c:pt>
                <c:pt idx="398" formatCode="0.0">
                  <c:v>50.943605255895577</c:v>
                </c:pt>
                <c:pt idx="399" formatCode="0.0">
                  <c:v>48.789301799227232</c:v>
                </c:pt>
                <c:pt idx="400" formatCode="0.0">
                  <c:v>46.573887953594706</c:v>
                </c:pt>
                <c:pt idx="401" formatCode="0.0">
                  <c:v>44.053926201070297</c:v>
                </c:pt>
                <c:pt idx="402" formatCode="0.0">
                  <c:v>41.557464474430134</c:v>
                </c:pt>
                <c:pt idx="403" formatCode="0.0">
                  <c:v>38.787065369559322</c:v>
                </c:pt>
                <c:pt idx="404" formatCode="0.0">
                  <c:v>36.67529322604809</c:v>
                </c:pt>
                <c:pt idx="405" formatCode="0.0">
                  <c:v>34.665746766799444</c:v>
                </c:pt>
                <c:pt idx="406" formatCode="0.0">
                  <c:v>32.705059327259235</c:v>
                </c:pt>
                <c:pt idx="407" formatCode="0.0">
                  <c:v>31.004303139327419</c:v>
                </c:pt>
                <c:pt idx="408" formatCode="0.0">
                  <c:v>29.298841842108839</c:v>
                </c:pt>
                <c:pt idx="409" formatCode="0.0">
                  <c:v>27.549526508884099</c:v>
                </c:pt>
                <c:pt idx="410" formatCode="0.0">
                  <c:v>26.432505498699719</c:v>
                </c:pt>
                <c:pt idx="411" formatCode="0.0">
                  <c:v>25.533329191987228</c:v>
                </c:pt>
                <c:pt idx="412" formatCode="0.0">
                  <c:v>25.046543821823153</c:v>
                </c:pt>
                <c:pt idx="413" formatCode="0.0">
                  <c:v>25.158127725569656</c:v>
                </c:pt>
                <c:pt idx="414" formatCode="0.0">
                  <c:v>25.65861276487351</c:v>
                </c:pt>
                <c:pt idx="415" formatCode="0.0">
                  <c:v>26.317477136670504</c:v>
                </c:pt>
                <c:pt idx="416" formatCode="0.0">
                  <c:v>27.263375589902704</c:v>
                </c:pt>
                <c:pt idx="417" formatCode="0.0">
                  <c:v>28.318588943807715</c:v>
                </c:pt>
                <c:pt idx="418" formatCode="0.0">
                  <c:v>29.467019141937762</c:v>
                </c:pt>
                <c:pt idx="419" formatCode="0.0">
                  <c:v>30.810478428188286</c:v>
                </c:pt>
                <c:pt idx="420" formatCode="0.0">
                  <c:v>31.984689213702858</c:v>
                </c:pt>
                <c:pt idx="421" formatCode="0.0">
                  <c:v>33.211546036787283</c:v>
                </c:pt>
                <c:pt idx="422" formatCode="0.0">
                  <c:v>34.590064480671089</c:v>
                </c:pt>
                <c:pt idx="423" formatCode="0.0">
                  <c:v>35.98993829198939</c:v>
                </c:pt>
                <c:pt idx="424" formatCode="0.0">
                  <c:v>37.011326711931702</c:v>
                </c:pt>
                <c:pt idx="425" formatCode="0.0">
                  <c:v>38.354990614234666</c:v>
                </c:pt>
                <c:pt idx="426" formatCode="0.0">
                  <c:v>39.874860686405064</c:v>
                </c:pt>
                <c:pt idx="427" formatCode="0.0">
                  <c:v>41.042988274225102</c:v>
                </c:pt>
                <c:pt idx="428" formatCode="0.0">
                  <c:v>42.421747090267445</c:v>
                </c:pt>
                <c:pt idx="429" formatCode="0.0">
                  <c:v>43.997060246461466</c:v>
                </c:pt>
                <c:pt idx="430" formatCode="0.0">
                  <c:v>45.396027229457033</c:v>
                </c:pt>
                <c:pt idx="431" formatCode="0.0">
                  <c:v>47.248848539092066</c:v>
                </c:pt>
                <c:pt idx="432" formatCode="0.0">
                  <c:v>48.742150407821512</c:v>
                </c:pt>
                <c:pt idx="433" formatCode="0.0">
                  <c:v>50.019393859653434</c:v>
                </c:pt>
                <c:pt idx="434" formatCode="0.0">
                  <c:v>51.191149191409039</c:v>
                </c:pt>
                <c:pt idx="435" formatCode="0.0">
                  <c:v>52.574654296666573</c:v>
                </c:pt>
                <c:pt idx="436" formatCode="0.0">
                  <c:v>53.827406552744705</c:v>
                </c:pt>
                <c:pt idx="437" formatCode="0.0">
                  <c:v>55.194948317020668</c:v>
                </c:pt>
                <c:pt idx="438" formatCode="0.0">
                  <c:v>56.480068096828674</c:v>
                </c:pt>
                <c:pt idx="439" formatCode="0.0">
                  <c:v>57.605905325202798</c:v>
                </c:pt>
                <c:pt idx="440" formatCode="0.0">
                  <c:v>58.999177211927851</c:v>
                </c:pt>
                <c:pt idx="441" formatCode="0.0">
                  <c:v>60.580817698236558</c:v>
                </c:pt>
                <c:pt idx="442" formatCode="0.0">
                  <c:v>62.077327131495892</c:v>
                </c:pt>
                <c:pt idx="443" formatCode="0.0">
                  <c:v>63.706118151748569</c:v>
                </c:pt>
                <c:pt idx="444" formatCode="0.0">
                  <c:v>65.234753076312074</c:v>
                </c:pt>
                <c:pt idx="445" formatCode="0.0">
                  <c:v>66.42955620137586</c:v>
                </c:pt>
                <c:pt idx="446" formatCode="0.0">
                  <c:v>68.252253950504311</c:v>
                </c:pt>
                <c:pt idx="447" formatCode="0.0">
                  <c:v>70.408924424382533</c:v>
                </c:pt>
                <c:pt idx="448" formatCode="0.0">
                  <c:v>72.735747693602917</c:v>
                </c:pt>
                <c:pt idx="449" formatCode="0.0">
                  <c:v>75.197879704585461</c:v>
                </c:pt>
                <c:pt idx="450" formatCode="0.0">
                  <c:v>77.566914379123588</c:v>
                </c:pt>
                <c:pt idx="451" formatCode="0.0">
                  <c:v>78.51296193164373</c:v>
                </c:pt>
                <c:pt idx="452" formatCode="0.0">
                  <c:v>79.705759794996922</c:v>
                </c:pt>
                <c:pt idx="453" formatCode="0.0">
                  <c:v>80.892046325357086</c:v>
                </c:pt>
                <c:pt idx="454" formatCode="0.0">
                  <c:v>81.622885363740806</c:v>
                </c:pt>
                <c:pt idx="455" formatCode="0.0">
                  <c:v>82.047605408394205</c:v>
                </c:pt>
                <c:pt idx="456" formatCode="0.0">
                  <c:v>82.094173119585619</c:v>
                </c:pt>
                <c:pt idx="457" formatCode="0.0">
                  <c:v>81.774876494446829</c:v>
                </c:pt>
                <c:pt idx="458" formatCode="0.0">
                  <c:v>81.51260436250287</c:v>
                </c:pt>
                <c:pt idx="459" formatCode="0.0">
                  <c:v>81.211234250537714</c:v>
                </c:pt>
                <c:pt idx="460" formatCode="0.0">
                  <c:v>80.989684775331369</c:v>
                </c:pt>
                <c:pt idx="461" formatCode="0.0">
                  <c:v>80.648585778331352</c:v>
                </c:pt>
                <c:pt idx="462" formatCode="0.0">
                  <c:v>80.22858056986459</c:v>
                </c:pt>
                <c:pt idx="463" formatCode="0.0">
                  <c:v>79.666649312215924</c:v>
                </c:pt>
                <c:pt idx="464" formatCode="0.0">
                  <c:v>79.108693187856517</c:v>
                </c:pt>
                <c:pt idx="465" formatCode="0.0">
                  <c:v>78.752394271288026</c:v>
                </c:pt>
                <c:pt idx="466" formatCode="0.0">
                  <c:v>77.484168489187041</c:v>
                </c:pt>
                <c:pt idx="467" formatCode="0.0">
                  <c:v>75.941132374945724</c:v>
                </c:pt>
                <c:pt idx="468" formatCode="0.0">
                  <c:v>74.314524731037949</c:v>
                </c:pt>
                <c:pt idx="469" formatCode="0.0">
                  <c:v>72.450838246758735</c:v>
                </c:pt>
                <c:pt idx="470" formatCode="0.0">
                  <c:v>70.946053187450119</c:v>
                </c:pt>
                <c:pt idx="471" formatCode="0.0">
                  <c:v>70.851274664165913</c:v>
                </c:pt>
                <c:pt idx="472" formatCode="0.0">
                  <c:v>70.572725983314712</c:v>
                </c:pt>
                <c:pt idx="473" formatCode="0.0">
                  <c:v>70.337861810881463</c:v>
                </c:pt>
                <c:pt idx="474" formatCode="0.0">
                  <c:v>70.307737472312752</c:v>
                </c:pt>
                <c:pt idx="475" formatCode="0.0">
                  <c:v>69.998348784016557</c:v>
                </c:pt>
                <c:pt idx="476" formatCode="0.0">
                  <c:v>69.681914622726637</c:v>
                </c:pt>
                <c:pt idx="477" formatCode="0.0">
                  <c:v>69.513035144757808</c:v>
                </c:pt>
                <c:pt idx="478" formatCode="0.0">
                  <c:v>69.241057652004557</c:v>
                </c:pt>
                <c:pt idx="479" formatCode="0.0">
                  <c:v>68.774160556965228</c:v>
                </c:pt>
                <c:pt idx="480" formatCode="0.0">
                  <c:v>67.825763475334725</c:v>
                </c:pt>
                <c:pt idx="481" formatCode="0.0">
                  <c:v>67.061335355662749</c:v>
                </c:pt>
                <c:pt idx="482" formatCode="0.0">
                  <c:v>66.311109918846753</c:v>
                </c:pt>
                <c:pt idx="483" formatCode="0.0">
                  <c:v>65.789770025874063</c:v>
                </c:pt>
                <c:pt idx="484" formatCode="0.0">
                  <c:v>65.319321070696745</c:v>
                </c:pt>
                <c:pt idx="485" formatCode="0.0">
                  <c:v>64.272129772803623</c:v>
                </c:pt>
                <c:pt idx="486" formatCode="0.0">
                  <c:v>63.325141101357325</c:v>
                </c:pt>
                <c:pt idx="487" formatCode="0.0">
                  <c:v>62.571416719734223</c:v>
                </c:pt>
                <c:pt idx="488" formatCode="0.0">
                  <c:v>61.56899143694595</c:v>
                </c:pt>
                <c:pt idx="489" formatCode="0.0">
                  <c:v>60.657693396386222</c:v>
                </c:pt>
                <c:pt idx="490" formatCode="0.0">
                  <c:v>59.302457761080881</c:v>
                </c:pt>
                <c:pt idx="491" formatCode="0.0">
                  <c:v>57.770393034241316</c:v>
                </c:pt>
                <c:pt idx="492" formatCode="0.0">
                  <c:v>56.587868047137718</c:v>
                </c:pt>
                <c:pt idx="493" formatCode="0.0">
                  <c:v>55.323705830646375</c:v>
                </c:pt>
                <c:pt idx="494" formatCode="0.0">
                  <c:v>54.256849406433027</c:v>
                </c:pt>
                <c:pt idx="495" formatCode="0.0">
                  <c:v>53.157547087453075</c:v>
                </c:pt>
                <c:pt idx="496" formatCode="0.0">
                  <c:v>51.897555042866244</c:v>
                </c:pt>
                <c:pt idx="497" formatCode="0.0">
                  <c:v>50.674067305822362</c:v>
                </c:pt>
                <c:pt idx="498" formatCode="0.0">
                  <c:v>49.548784974460766</c:v>
                </c:pt>
                <c:pt idx="499" formatCode="0.0">
                  <c:v>48.911171410055481</c:v>
                </c:pt>
                <c:pt idx="500" formatCode="0.0">
                  <c:v>48.509659978894021</c:v>
                </c:pt>
                <c:pt idx="501" formatCode="0.0">
                  <c:v>47.848227730972162</c:v>
                </c:pt>
                <c:pt idx="502" formatCode="0.0">
                  <c:v>47.529347321339564</c:v>
                </c:pt>
                <c:pt idx="503" formatCode="0.0">
                  <c:v>46.993604820536007</c:v>
                </c:pt>
                <c:pt idx="504" formatCode="0.0">
                  <c:v>46.714247469484249</c:v>
                </c:pt>
                <c:pt idx="505" formatCode="0.0">
                  <c:v>46.575305158150933</c:v>
                </c:pt>
                <c:pt idx="506" formatCode="0.0">
                  <c:v>46.139575857581463</c:v>
                </c:pt>
                <c:pt idx="507" formatCode="0.0">
                  <c:v>46.140357942737538</c:v>
                </c:pt>
                <c:pt idx="508" formatCode="0.0">
                  <c:v>46.452874630378908</c:v>
                </c:pt>
                <c:pt idx="509" formatCode="0.0">
                  <c:v>46.858016059259015</c:v>
                </c:pt>
                <c:pt idx="510" formatCode="0.0">
                  <c:v>47.57986313619331</c:v>
                </c:pt>
                <c:pt idx="511" formatCode="0.0">
                  <c:v>48.197824163506041</c:v>
                </c:pt>
                <c:pt idx="512" formatCode="0.0">
                  <c:v>48.666693441193829</c:v>
                </c:pt>
                <c:pt idx="513" formatCode="0.0">
                  <c:v>49.206961711329093</c:v>
                </c:pt>
                <c:pt idx="514" formatCode="0.0">
                  <c:v>49.684041188071092</c:v>
                </c:pt>
                <c:pt idx="515" formatCode="0.0">
                  <c:v>50.128020594139812</c:v>
                </c:pt>
                <c:pt idx="516" formatCode="0.0">
                  <c:v>50.634297228599749</c:v>
                </c:pt>
                <c:pt idx="517" formatCode="0.0">
                  <c:v>51.175013470764881</c:v>
                </c:pt>
                <c:pt idx="518" formatCode="0.0">
                  <c:v>51.700512865840871</c:v>
                </c:pt>
                <c:pt idx="519" formatCode="0.0">
                  <c:v>52.084503727988967</c:v>
                </c:pt>
                <c:pt idx="520" formatCode="0.0">
                  <c:v>52.809287059046497</c:v>
                </c:pt>
                <c:pt idx="521" formatCode="0.0">
                  <c:v>53.110431429318417</c:v>
                </c:pt>
                <c:pt idx="522" formatCode="0.0">
                  <c:v>53.258171677972271</c:v>
                </c:pt>
                <c:pt idx="523" formatCode="0.0">
                  <c:v>53.703192259077163</c:v>
                </c:pt>
                <c:pt idx="524" formatCode="0.0">
                  <c:v>54.091846804762426</c:v>
                </c:pt>
                <c:pt idx="525" formatCode="0.0">
                  <c:v>54.725800298922913</c:v>
                </c:pt>
                <c:pt idx="526" formatCode="0.0">
                  <c:v>55.473684019536755</c:v>
                </c:pt>
                <c:pt idx="527" formatCode="0.0">
                  <c:v>55.906808420973576</c:v>
                </c:pt>
                <c:pt idx="528" formatCode="0.0">
                  <c:v>56.185792630294486</c:v>
                </c:pt>
                <c:pt idx="529" formatCode="0.0">
                  <c:v>56.47464918416479</c:v>
                </c:pt>
                <c:pt idx="530" formatCode="0.0">
                  <c:v>56.476666620368022</c:v>
                </c:pt>
                <c:pt idx="531" formatCode="0.0">
                  <c:v>56.765173458492917</c:v>
                </c:pt>
                <c:pt idx="532" formatCode="0.0">
                  <c:v>56.76887186464262</c:v>
                </c:pt>
                <c:pt idx="533" formatCode="0.0">
                  <c:v>56.629137766912528</c:v>
                </c:pt>
                <c:pt idx="534" formatCode="0.0">
                  <c:v>56.498385300815052</c:v>
                </c:pt>
                <c:pt idx="535" formatCode="0.0">
                  <c:v>56.674048564720486</c:v>
                </c:pt>
                <c:pt idx="536" formatCode="0.0">
                  <c:v>57.170699803235173</c:v>
                </c:pt>
                <c:pt idx="537" formatCode="0.0">
                  <c:v>57.55155475948402</c:v>
                </c:pt>
                <c:pt idx="538" formatCode="0.0">
                  <c:v>57.670291865274045</c:v>
                </c:pt>
                <c:pt idx="539" formatCode="0.0">
                  <c:v>57.322442743295483</c:v>
                </c:pt>
                <c:pt idx="540" formatCode="0.0">
                  <c:v>56.490202562649777</c:v>
                </c:pt>
                <c:pt idx="541" formatCode="0.0">
                  <c:v>56.017514307534881</c:v>
                </c:pt>
                <c:pt idx="542" formatCode="0.0">
                  <c:v>55.297532902740137</c:v>
                </c:pt>
                <c:pt idx="543" formatCode="0.0">
                  <c:v>54.267662842499497</c:v>
                </c:pt>
                <c:pt idx="544" formatCode="0.0">
                  <c:v>53.095641953685018</c:v>
                </c:pt>
                <c:pt idx="545" formatCode="0.0">
                  <c:v>51.953219825076495</c:v>
                </c:pt>
                <c:pt idx="546" formatCode="0.0">
                  <c:v>51.180792353427691</c:v>
                </c:pt>
                <c:pt idx="547" formatCode="0.0">
                  <c:v>50.272049351836628</c:v>
                </c:pt>
                <c:pt idx="548" formatCode="0.0">
                  <c:v>49.188980461872916</c:v>
                </c:pt>
                <c:pt idx="549" formatCode="0.0">
                  <c:v>48.473648752322568</c:v>
                </c:pt>
                <c:pt idx="550" formatCode="0.0">
                  <c:v>47.515521800166105</c:v>
                </c:pt>
                <c:pt idx="551" formatCode="0.0">
                  <c:v>46.061058353872966</c:v>
                </c:pt>
                <c:pt idx="552" formatCode="0.0">
                  <c:v>44.840364172299928</c:v>
                </c:pt>
                <c:pt idx="553" formatCode="0.0">
                  <c:v>43.801982234630984</c:v>
                </c:pt>
                <c:pt idx="554" formatCode="0.0">
                  <c:v>42.796804659899081</c:v>
                </c:pt>
                <c:pt idx="555" formatCode="0.0">
                  <c:v>41.801606955981455</c:v>
                </c:pt>
                <c:pt idx="556" formatCode="0.0">
                  <c:v>40.782552432429028</c:v>
                </c:pt>
                <c:pt idx="557" formatCode="0.0">
                  <c:v>40.215754303178791</c:v>
                </c:pt>
                <c:pt idx="558" formatCode="0.0">
                  <c:v>40.233464124383509</c:v>
                </c:pt>
                <c:pt idx="559" formatCode="0.0">
                  <c:v>40.666188095268936</c:v>
                </c:pt>
                <c:pt idx="560" formatCode="0.0">
                  <c:v>41.338103865219423</c:v>
                </c:pt>
                <c:pt idx="561" formatCode="0.0">
                  <c:v>42.018971507773536</c:v>
                </c:pt>
                <c:pt idx="562" formatCode="0.0">
                  <c:v>42.922327697160426</c:v>
                </c:pt>
                <c:pt idx="563" formatCode="0.0">
                  <c:v>43.531570284113641</c:v>
                </c:pt>
                <c:pt idx="564" formatCode="0.0">
                  <c:v>44.242918242372944</c:v>
                </c:pt>
                <c:pt idx="565" formatCode="0.0">
                  <c:v>44.936319684154441</c:v>
                </c:pt>
                <c:pt idx="566" formatCode="0.0">
                  <c:v>45.409257816211877</c:v>
                </c:pt>
                <c:pt idx="567" formatCode="0.0">
                  <c:v>45.885572083543245</c:v>
                </c:pt>
                <c:pt idx="568" formatCode="0.0">
                  <c:v>46.46525808903889</c:v>
                </c:pt>
                <c:pt idx="569" formatCode="0.0">
                  <c:v>46.326297726446818</c:v>
                </c:pt>
                <c:pt idx="570" formatCode="0.0">
                  <c:v>46.794951774863605</c:v>
                </c:pt>
                <c:pt idx="571" formatCode="0.0">
                  <c:v>47.359066922230582</c:v>
                </c:pt>
                <c:pt idx="572" formatCode="0.0">
                  <c:v>47.699254632205303</c:v>
                </c:pt>
                <c:pt idx="573" formatCode="0.0">
                  <c:v>48.131191570240887</c:v>
                </c:pt>
                <c:pt idx="574" formatCode="0.0">
                  <c:v>48.053269011777516</c:v>
                </c:pt>
                <c:pt idx="575" formatCode="0.0">
                  <c:v>47.888565781917194</c:v>
                </c:pt>
                <c:pt idx="576" formatCode="0.0">
                  <c:v>47.6576430040245</c:v>
                </c:pt>
                <c:pt idx="577" formatCode="0.0">
                  <c:v>47.288121530321227</c:v>
                </c:pt>
                <c:pt idx="578" formatCode="0.0">
                  <c:v>46.405714953585679</c:v>
                </c:pt>
                <c:pt idx="579" formatCode="0.0">
                  <c:v>45.434996950321704</c:v>
                </c:pt>
                <c:pt idx="580" formatCode="0.0">
                  <c:v>44.50984740169006</c:v>
                </c:pt>
                <c:pt idx="581" formatCode="0.0">
                  <c:v>43.728113699633525</c:v>
                </c:pt>
                <c:pt idx="582" formatCode="0.0">
                  <c:v>42.985556201305215</c:v>
                </c:pt>
                <c:pt idx="583" formatCode="0.0">
                  <c:v>42.923150431845983</c:v>
                </c:pt>
                <c:pt idx="584" formatCode="0.0">
                  <c:v>42.595498930304679</c:v>
                </c:pt>
                <c:pt idx="585" formatCode="0.0">
                  <c:v>42.104434178102238</c:v>
                </c:pt>
                <c:pt idx="586" formatCode="0.0">
                  <c:v>41.667895092430335</c:v>
                </c:pt>
                <c:pt idx="587" formatCode="0.0">
                  <c:v>41.15982047204534</c:v>
                </c:pt>
                <c:pt idx="588" formatCode="0.0">
                  <c:v>40.803102164512609</c:v>
                </c:pt>
                <c:pt idx="589" formatCode="0.0">
                  <c:v>40.930044742578247</c:v>
                </c:pt>
                <c:pt idx="590" formatCode="0.0">
                  <c:v>40.522910923049821</c:v>
                </c:pt>
                <c:pt idx="591" formatCode="0.0">
                  <c:v>40.342173786019913</c:v>
                </c:pt>
                <c:pt idx="592" formatCode="0.0">
                  <c:v>40.496497252700564</c:v>
                </c:pt>
                <c:pt idx="593" formatCode="0.0">
                  <c:v>40.403969503087538</c:v>
                </c:pt>
                <c:pt idx="594" formatCode="0.0">
                  <c:v>40.907765664115168</c:v>
                </c:pt>
                <c:pt idx="595" formatCode="0.0">
                  <c:v>41.413774244340075</c:v>
                </c:pt>
                <c:pt idx="596" formatCode="0.0">
                  <c:v>41.699953654686112</c:v>
                </c:pt>
                <c:pt idx="597" formatCode="0.0">
                  <c:v>41.542756874347361</c:v>
                </c:pt>
                <c:pt idx="598" formatCode="0.0">
                  <c:v>41.60819403066666</c:v>
                </c:pt>
                <c:pt idx="599" formatCode="0.0">
                  <c:v>41.890911991254605</c:v>
                </c:pt>
                <c:pt idx="600" formatCode="0.0">
                  <c:v>42.142926159164787</c:v>
                </c:pt>
                <c:pt idx="601" formatCode="0.0">
                  <c:v>42.594985291229236</c:v>
                </c:pt>
                <c:pt idx="602" formatCode="0.0">
                  <c:v>42.860947652556682</c:v>
                </c:pt>
                <c:pt idx="603" formatCode="0.0">
                  <c:v>42.929932721996082</c:v>
                </c:pt>
                <c:pt idx="604" formatCode="0.0">
                  <c:v>43.062602767985446</c:v>
                </c:pt>
                <c:pt idx="605" formatCode="0.0">
                  <c:v>43.361552539924119</c:v>
                </c:pt>
                <c:pt idx="606" formatCode="0.0">
                  <c:v>43.813078344560097</c:v>
                </c:pt>
                <c:pt idx="607" formatCode="0.0">
                  <c:v>44.795101488996728</c:v>
                </c:pt>
                <c:pt idx="608" formatCode="0.0">
                  <c:v>45.66667251038762</c:v>
                </c:pt>
                <c:pt idx="609" formatCode="0.0">
                  <c:v>46.220133059646265</c:v>
                </c:pt>
                <c:pt idx="610" formatCode="0.0">
                  <c:v>47.019721140010176</c:v>
                </c:pt>
                <c:pt idx="611" formatCode="0.0">
                  <c:v>47.843655449208349</c:v>
                </c:pt>
                <c:pt idx="612" formatCode="0.0">
                  <c:v>48.651813483702156</c:v>
                </c:pt>
                <c:pt idx="613" formatCode="0.0">
                  <c:v>49.623597161721285</c:v>
                </c:pt>
                <c:pt idx="614" formatCode="0.0">
                  <c:v>50.314133285873673</c:v>
                </c:pt>
                <c:pt idx="615" formatCode="0.0">
                  <c:v>51.070341236489284</c:v>
                </c:pt>
                <c:pt idx="616" formatCode="0.0">
                  <c:v>52.519841466936818</c:v>
                </c:pt>
                <c:pt idx="617" formatCode="0.0">
                  <c:v>54.336615466313994</c:v>
                </c:pt>
                <c:pt idx="618" formatCode="0.0">
                  <c:v>56.387159224479795</c:v>
                </c:pt>
                <c:pt idx="619" formatCode="0.0">
                  <c:v>58.006854683097927</c:v>
                </c:pt>
                <c:pt idx="620" formatCode="0.0">
                  <c:v>59.639882363831838</c:v>
                </c:pt>
                <c:pt idx="621" formatCode="0.0">
                  <c:v>60.913910409053884</c:v>
                </c:pt>
                <c:pt idx="622" formatCode="0.0">
                  <c:v>61.975477785292313</c:v>
                </c:pt>
                <c:pt idx="623" formatCode="0.0">
                  <c:v>63.06834220660388</c:v>
                </c:pt>
                <c:pt idx="624" formatCode="0.0">
                  <c:v>64.29477027164566</c:v>
                </c:pt>
                <c:pt idx="625" formatCode="0.0">
                  <c:v>65.537749773936127</c:v>
                </c:pt>
                <c:pt idx="626" formatCode="0.0">
                  <c:v>66.496496207767038</c:v>
                </c:pt>
                <c:pt idx="627" formatCode="0.0">
                  <c:v>67.066474316292798</c:v>
                </c:pt>
                <c:pt idx="628" formatCode="0.0">
                  <c:v>67.617123906954703</c:v>
                </c:pt>
                <c:pt idx="629" formatCode="0.0">
                  <c:v>68.394127990989944</c:v>
                </c:pt>
                <c:pt idx="630" formatCode="0.0">
                  <c:v>69.103705153648605</c:v>
                </c:pt>
                <c:pt idx="631" formatCode="0.0">
                  <c:v>69.597632307677117</c:v>
                </c:pt>
                <c:pt idx="632" formatCode="0.0">
                  <c:v>70.10600998076427</c:v>
                </c:pt>
                <c:pt idx="633" formatCode="0.0">
                  <c:v>70.685995942797007</c:v>
                </c:pt>
                <c:pt idx="634" formatCode="0.0">
                  <c:v>71.141975335503588</c:v>
                </c:pt>
                <c:pt idx="635" formatCode="0.0">
                  <c:v>71.351639279694638</c:v>
                </c:pt>
                <c:pt idx="636" formatCode="0.0">
                  <c:v>71.474247268821287</c:v>
                </c:pt>
                <c:pt idx="637" formatCode="0.0">
                  <c:v>71.475738321235184</c:v>
                </c:pt>
                <c:pt idx="638" formatCode="0.0">
                  <c:v>71.277841207532632</c:v>
                </c:pt>
                <c:pt idx="639" formatCode="0.0">
                  <c:v>71.165306913488379</c:v>
                </c:pt>
                <c:pt idx="640" formatCode="0.0">
                  <c:v>70.869418503492085</c:v>
                </c:pt>
                <c:pt idx="641" formatCode="0.0">
                  <c:v>70.478915194368454</c:v>
                </c:pt>
                <c:pt idx="642" formatCode="0.0">
                  <c:v>69.805723161569603</c:v>
                </c:pt>
                <c:pt idx="643" formatCode="0.0">
                  <c:v>68.598994349540803</c:v>
                </c:pt>
                <c:pt idx="644" formatCode="0.0">
                  <c:v>67.539833142357196</c:v>
                </c:pt>
                <c:pt idx="645" formatCode="0.0">
                  <c:v>66.59203153702984</c:v>
                </c:pt>
                <c:pt idx="646" formatCode="0.0">
                  <c:v>65.628700218073305</c:v>
                </c:pt>
                <c:pt idx="647" formatCode="0.0">
                  <c:v>64.460362710921061</c:v>
                </c:pt>
                <c:pt idx="648" formatCode="0.0">
                  <c:v>63.425818991147082</c:v>
                </c:pt>
                <c:pt idx="649" formatCode="0.0">
                  <c:v>62.560886971922571</c:v>
                </c:pt>
                <c:pt idx="650" formatCode="0.0">
                  <c:v>61.728191182254818</c:v>
                </c:pt>
                <c:pt idx="651" formatCode="0.0">
                  <c:v>60.612627768945359</c:v>
                </c:pt>
                <c:pt idx="652" formatCode="0.0">
                  <c:v>59.47492635549586</c:v>
                </c:pt>
                <c:pt idx="653" formatCode="0.0">
                  <c:v>58.462804283267062</c:v>
                </c:pt>
                <c:pt idx="654" formatCode="0.0">
                  <c:v>57.623337615297658</c:v>
                </c:pt>
                <c:pt idx="655" formatCode="0.0">
                  <c:v>56.799686559187002</c:v>
                </c:pt>
                <c:pt idx="656" formatCode="0.0">
                  <c:v>55.565391600005569</c:v>
                </c:pt>
                <c:pt idx="657" formatCode="0.0">
                  <c:v>54.582967401706867</c:v>
                </c:pt>
                <c:pt idx="658" formatCode="0.0">
                  <c:v>53.910119591586479</c:v>
                </c:pt>
                <c:pt idx="659" formatCode="0.0">
                  <c:v>53.174105595274511</c:v>
                </c:pt>
                <c:pt idx="660" formatCode="0.0">
                  <c:v>52.51852606888351</c:v>
                </c:pt>
                <c:pt idx="661" formatCode="0.0">
                  <c:v>51.793179298040414</c:v>
                </c:pt>
                <c:pt idx="662" formatCode="0.0">
                  <c:v>51.54655636439999</c:v>
                </c:pt>
                <c:pt idx="663" formatCode="0.0">
                  <c:v>51.628535337127879</c:v>
                </c:pt>
                <c:pt idx="664" formatCode="0.0">
                  <c:v>51.600477135017819</c:v>
                </c:pt>
                <c:pt idx="665" formatCode="0.0">
                  <c:v>51.564077145843214</c:v>
                </c:pt>
                <c:pt idx="666" formatCode="0.0">
                  <c:v>51.821322140327062</c:v>
                </c:pt>
                <c:pt idx="667" formatCode="0.0">
                  <c:v>52.301319325137342</c:v>
                </c:pt>
                <c:pt idx="668" formatCode="0.0">
                  <c:v>53.154657849804778</c:v>
                </c:pt>
                <c:pt idx="669" formatCode="0.0">
                  <c:v>53.840136188723534</c:v>
                </c:pt>
                <c:pt idx="670" formatCode="0.0">
                  <c:v>54.278474170427231</c:v>
                </c:pt>
                <c:pt idx="671" formatCode="0.0">
                  <c:v>54.724611713323938</c:v>
                </c:pt>
                <c:pt idx="672" formatCode="0.0">
                  <c:v>55.009482093039175</c:v>
                </c:pt>
                <c:pt idx="673" formatCode="0.0">
                  <c:v>54.67286874602614</c:v>
                </c:pt>
                <c:pt idx="674" formatCode="0.0">
                  <c:v>54.177424944966596</c:v>
                </c:pt>
                <c:pt idx="675" formatCode="0.0">
                  <c:v>53.948499941785499</c:v>
                </c:pt>
                <c:pt idx="676" formatCode="0.0">
                  <c:v>53.990998236863845</c:v>
                </c:pt>
                <c:pt idx="677" formatCode="0.0">
                  <c:v>53.979541417845226</c:v>
                </c:pt>
                <c:pt idx="678" formatCode="0.0">
                  <c:v>53.569783662466463</c:v>
                </c:pt>
                <c:pt idx="679" formatCode="0.0">
                  <c:v>53.283987921792665</c:v>
                </c:pt>
                <c:pt idx="680" formatCode="0.0">
                  <c:v>52.747683209186334</c:v>
                </c:pt>
                <c:pt idx="681" formatCode="0.0">
                  <c:v>52.343377926486198</c:v>
                </c:pt>
                <c:pt idx="682" formatCode="0.0">
                  <c:v>51.706381699438076</c:v>
                </c:pt>
                <c:pt idx="683" formatCode="0.0">
                  <c:v>51.18661251993219</c:v>
                </c:pt>
                <c:pt idx="684" formatCode="0.0">
                  <c:v>50.71683106111967</c:v>
                </c:pt>
                <c:pt idx="685" formatCode="0.0">
                  <c:v>49.747854441262604</c:v>
                </c:pt>
                <c:pt idx="686" formatCode="0.0">
                  <c:v>48.378049817608598</c:v>
                </c:pt>
                <c:pt idx="687" formatCode="0.0">
                  <c:v>47.984615575675221</c:v>
                </c:pt>
                <c:pt idx="688" formatCode="0.0">
                  <c:v>47.275257359561891</c:v>
                </c:pt>
                <c:pt idx="689" formatCode="0.0">
                  <c:v>46.437936160688807</c:v>
                </c:pt>
                <c:pt idx="690" formatCode="0.0">
                  <c:v>45.7218452935454</c:v>
                </c:pt>
                <c:pt idx="691" formatCode="0.0">
                  <c:v>45.097214939595432</c:v>
                </c:pt>
                <c:pt idx="692" formatCode="0.0">
                  <c:v>44.585204516394597</c:v>
                </c:pt>
                <c:pt idx="693" formatCode="0.0">
                  <c:v>44.669884782237538</c:v>
                </c:pt>
                <c:pt idx="694" formatCode="0.0">
                  <c:v>44.896834323153705</c:v>
                </c:pt>
                <c:pt idx="695" formatCode="0.0">
                  <c:v>44.784436039201296</c:v>
                </c:pt>
                <c:pt idx="696" formatCode="0.0">
                  <c:v>44.732586795011308</c:v>
                </c:pt>
                <c:pt idx="697" formatCode="0.0">
                  <c:v>44.436715827931344</c:v>
                </c:pt>
                <c:pt idx="698" formatCode="0.0">
                  <c:v>44.303614248931311</c:v>
                </c:pt>
                <c:pt idx="699" formatCode="0.0">
                  <c:v>44.31839373113008</c:v>
                </c:pt>
                <c:pt idx="700" formatCode="0.0">
                  <c:v>44.819167428025843</c:v>
                </c:pt>
                <c:pt idx="701" formatCode="0.0">
                  <c:v>44.821157509377962</c:v>
                </c:pt>
                <c:pt idx="702" formatCode="0.0">
                  <c:v>45.130911491085683</c:v>
                </c:pt>
                <c:pt idx="703" formatCode="0.0">
                  <c:v>45.312228907324581</c:v>
                </c:pt>
                <c:pt idx="704" formatCode="0.0">
                  <c:v>45.615808430041753</c:v>
                </c:pt>
                <c:pt idx="705" formatCode="0.0">
                  <c:v>46.141029989389921</c:v>
                </c:pt>
                <c:pt idx="706" formatCode="0.0">
                  <c:v>46.314503346094014</c:v>
                </c:pt>
                <c:pt idx="707" formatCode="0.0">
                  <c:v>45.25634650877452</c:v>
                </c:pt>
                <c:pt idx="708" formatCode="0.0">
                  <c:v>44.34065463260265</c:v>
                </c:pt>
                <c:pt idx="709" formatCode="0.0">
                  <c:v>43.886782325279597</c:v>
                </c:pt>
                <c:pt idx="710" formatCode="0.0">
                  <c:v>43.474505053502277</c:v>
                </c:pt>
                <c:pt idx="711" formatCode="0.0">
                  <c:v>43.557818041761607</c:v>
                </c:pt>
                <c:pt idx="712" formatCode="0.0">
                  <c:v>43.40766997539756</c:v>
                </c:pt>
                <c:pt idx="713" formatCode="0.0">
                  <c:v>42.815666904716728</c:v>
                </c:pt>
                <c:pt idx="714" formatCode="0.0">
                  <c:v>42.033160031704284</c:v>
                </c:pt>
                <c:pt idx="715" formatCode="0.0">
                  <c:v>41.770341387928639</c:v>
                </c:pt>
                <c:pt idx="716" formatCode="0.0">
                  <c:v>41.349046897378159</c:v>
                </c:pt>
                <c:pt idx="717" formatCode="0.0">
                  <c:v>41.117484938930154</c:v>
                </c:pt>
                <c:pt idx="718" formatCode="0.0">
                  <c:v>40.629263478798421</c:v>
                </c:pt>
                <c:pt idx="719" formatCode="0.0">
                  <c:v>40.209541471960605</c:v>
                </c:pt>
                <c:pt idx="720" formatCode="0.0">
                  <c:v>39.66546696306532</c:v>
                </c:pt>
                <c:pt idx="721" formatCode="0.0">
                  <c:v>39.647797130889074</c:v>
                </c:pt>
                <c:pt idx="722" formatCode="0.0">
                  <c:v>39.485304209530725</c:v>
                </c:pt>
                <c:pt idx="723" formatCode="0.0">
                  <c:v>39.084922355633253</c:v>
                </c:pt>
                <c:pt idx="724" formatCode="0.0">
                  <c:v>38.33528272862582</c:v>
                </c:pt>
                <c:pt idx="725" formatCode="0.0">
                  <c:v>37.914901578901876</c:v>
                </c:pt>
                <c:pt idx="726" formatCode="0.0">
                  <c:v>37.980864399466093</c:v>
                </c:pt>
                <c:pt idx="727" formatCode="0.0">
                  <c:v>38.307152530761229</c:v>
                </c:pt>
                <c:pt idx="728" formatCode="0.0">
                  <c:v>38.525550796531711</c:v>
                </c:pt>
                <c:pt idx="729" formatCode="0.0">
                  <c:v>38.242638180449852</c:v>
                </c:pt>
                <c:pt idx="730" formatCode="0.0">
                  <c:v>37.837539910872977</c:v>
                </c:pt>
                <c:pt idx="731" formatCode="0.0">
                  <c:v>37.44284138887253</c:v>
                </c:pt>
                <c:pt idx="732" formatCode="0.0">
                  <c:v>37.427833737200189</c:v>
                </c:pt>
                <c:pt idx="733" formatCode="0.0">
                  <c:v>37.798434288690459</c:v>
                </c:pt>
                <c:pt idx="734" formatCode="0.0">
                  <c:v>38.306969401165958</c:v>
                </c:pt>
                <c:pt idx="735" formatCode="0.0">
                  <c:v>38.887525743512285</c:v>
                </c:pt>
                <c:pt idx="736" formatCode="0.0">
                  <c:v>39.439886441904697</c:v>
                </c:pt>
                <c:pt idx="737" formatCode="0.0">
                  <c:v>39.884904950905728</c:v>
                </c:pt>
                <c:pt idx="738" formatCode="0.0">
                  <c:v>40.374124447452502</c:v>
                </c:pt>
                <c:pt idx="739" formatCode="0.0">
                  <c:v>40.612217215841078</c:v>
                </c:pt>
                <c:pt idx="740" formatCode="0.0">
                  <c:v>41.100196539246348</c:v>
                </c:pt>
                <c:pt idx="741" formatCode="0.0">
                  <c:v>41.887244965083809</c:v>
                </c:pt>
                <c:pt idx="742" formatCode="0.0">
                  <c:v>43.050693685647261</c:v>
                </c:pt>
                <c:pt idx="743" formatCode="0.0">
                  <c:v>44.487623982850643</c:v>
                </c:pt>
                <c:pt idx="744" formatCode="0.0">
                  <c:v>45.821965537264262</c:v>
                </c:pt>
                <c:pt idx="745" formatCode="0.0">
                  <c:v>46.753327765708164</c:v>
                </c:pt>
                <c:pt idx="746" formatCode="0.0">
                  <c:v>47.388262364200145</c:v>
                </c:pt>
                <c:pt idx="747" formatCode="0.0">
                  <c:v>47.789159082043355</c:v>
                </c:pt>
                <c:pt idx="748" formatCode="0.0">
                  <c:v>48.139467640427306</c:v>
                </c:pt>
                <c:pt idx="749" formatCode="0.0">
                  <c:v>48.301534943103341</c:v>
                </c:pt>
                <c:pt idx="750" formatCode="0.0">
                  <c:v>48.897664061763294</c:v>
                </c:pt>
                <c:pt idx="751" formatCode="0.0">
                  <c:v>49.158299352656464</c:v>
                </c:pt>
                <c:pt idx="752" formatCode="0.0">
                  <c:v>49.177916016951137</c:v>
                </c:pt>
                <c:pt idx="753" formatCode="0.0">
                  <c:v>49.320974630930138</c:v>
                </c:pt>
                <c:pt idx="754" formatCode="0.0">
                  <c:v>49.358695845688722</c:v>
                </c:pt>
                <c:pt idx="755" formatCode="0.0">
                  <c:v>49.089203398874609</c:v>
                </c:pt>
                <c:pt idx="756" formatCode="0.0">
                  <c:v>48.882269100562432</c:v>
                </c:pt>
                <c:pt idx="757" formatCode="0.0">
                  <c:v>48.908879714734717</c:v>
                </c:pt>
                <c:pt idx="758" formatCode="0.0">
                  <c:v>48.919229577418562</c:v>
                </c:pt>
                <c:pt idx="759" formatCode="0.0">
                  <c:v>49.112814477055245</c:v>
                </c:pt>
                <c:pt idx="760" formatCode="0.0">
                  <c:v>49.251866066188043</c:v>
                </c:pt>
                <c:pt idx="761" formatCode="0.0">
                  <c:v>49.15703282753276</c:v>
                </c:pt>
                <c:pt idx="762" formatCode="0.0">
                  <c:v>49.056626879147373</c:v>
                </c:pt>
                <c:pt idx="763" formatCode="0.0">
                  <c:v>48.8867998674611</c:v>
                </c:pt>
                <c:pt idx="764" formatCode="0.0">
                  <c:v>49.067783066258045</c:v>
                </c:pt>
                <c:pt idx="765" formatCode="0.0">
                  <c:v>49.386840985322145</c:v>
                </c:pt>
                <c:pt idx="766" formatCode="0.0">
                  <c:v>50.245966718091125</c:v>
                </c:pt>
                <c:pt idx="767" formatCode="0.0">
                  <c:v>51.043035147817093</c:v>
                </c:pt>
                <c:pt idx="768" formatCode="0.0">
                  <c:v>51.626486014517432</c:v>
                </c:pt>
                <c:pt idx="769" formatCode="0.0">
                  <c:v>52.513853419268251</c:v>
                </c:pt>
                <c:pt idx="770" formatCode="0.0">
                  <c:v>53.023089807755468</c:v>
                </c:pt>
                <c:pt idx="771" formatCode="0.0">
                  <c:v>53.408240103284093</c:v>
                </c:pt>
                <c:pt idx="772" formatCode="0.0">
                  <c:v>53.815584712351644</c:v>
                </c:pt>
                <c:pt idx="773" formatCode="0.0">
                  <c:v>53.659532282762619</c:v>
                </c:pt>
                <c:pt idx="774" formatCode="0.0">
                  <c:v>53.605341846032864</c:v>
                </c:pt>
                <c:pt idx="775" formatCode="0.0">
                  <c:v>53.559389849649143</c:v>
                </c:pt>
                <c:pt idx="776" formatCode="0.0">
                  <c:v>53.257758137475449</c:v>
                </c:pt>
                <c:pt idx="777" formatCode="0.0">
                  <c:v>52.899261293451808</c:v>
                </c:pt>
                <c:pt idx="778" formatCode="0.0">
                  <c:v>52.589739536315832</c:v>
                </c:pt>
                <c:pt idx="779" formatCode="0.0">
                  <c:v>52.14572211078481</c:v>
                </c:pt>
                <c:pt idx="780" formatCode="0.0">
                  <c:v>51.266731893659617</c:v>
                </c:pt>
                <c:pt idx="781" formatCode="0.0">
                  <c:v>50.582349844799914</c:v>
                </c:pt>
                <c:pt idx="782" formatCode="0.0">
                  <c:v>49.209855540345906</c:v>
                </c:pt>
                <c:pt idx="783" formatCode="0.0">
                  <c:v>47.650300281724242</c:v>
                </c:pt>
                <c:pt idx="784" formatCode="0.0">
                  <c:v>46.091750417732428</c:v>
                </c:pt>
                <c:pt idx="785" formatCode="0.0">
                  <c:v>45.002999265249009</c:v>
                </c:pt>
                <c:pt idx="786" formatCode="0.0">
                  <c:v>43.812681099404259</c:v>
                </c:pt>
                <c:pt idx="787" formatCode="0.0">
                  <c:v>43.010193112854736</c:v>
                </c:pt>
                <c:pt idx="788" formatCode="0.0">
                  <c:v>42.18706080913033</c:v>
                </c:pt>
                <c:pt idx="789" formatCode="0.0">
                  <c:v>41.708067938253905</c:v>
                </c:pt>
                <c:pt idx="790" formatCode="0.0">
                  <c:v>40.992766981151242</c:v>
                </c:pt>
                <c:pt idx="791" formatCode="0.0">
                  <c:v>40.454155008167461</c:v>
                </c:pt>
                <c:pt idx="792" formatCode="0.0">
                  <c:v>40.154292164765067</c:v>
                </c:pt>
                <c:pt idx="793" formatCode="0.0">
                  <c:v>40.446217880598056</c:v>
                </c:pt>
                <c:pt idx="794" formatCode="0.0">
                  <c:v>41.001816636942074</c:v>
                </c:pt>
                <c:pt idx="795" formatCode="0.0">
                  <c:v>41.698608222004296</c:v>
                </c:pt>
                <c:pt idx="796" formatCode="0.0">
                  <c:v>42.95392813078044</c:v>
                </c:pt>
                <c:pt idx="797" formatCode="0.0">
                  <c:v>44.247215730820713</c:v>
                </c:pt>
                <c:pt idx="798" formatCode="0.0">
                  <c:v>45.277107618417674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C2A1-4E4B-B895-05F8F8152620}"/>
            </c:ext>
          </c:extLst>
        </c:ser>
        <c:ser>
          <c:idx val="5"/>
          <c:order val="5"/>
          <c:tx>
            <c:strRef>
              <c:f>DATA!$AF$1</c:f>
              <c:strCache>
                <c:ptCount val="1"/>
                <c:pt idx="0">
                  <c:v>Lower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DATA!$AF$2:$AF$800</c:f>
              <c:numCache>
                <c:formatCode>General</c:formatCode>
                <c:ptCount val="799"/>
                <c:pt idx="39" formatCode="0.0">
                  <c:v>25.63130383233408</c:v>
                </c:pt>
                <c:pt idx="40" formatCode="0.0">
                  <c:v>26.63817438601038</c:v>
                </c:pt>
                <c:pt idx="41" formatCode="0.0">
                  <c:v>27.885073647889467</c:v>
                </c:pt>
                <c:pt idx="42" formatCode="0.0">
                  <c:v>29.133558946287014</c:v>
                </c:pt>
                <c:pt idx="43" formatCode="0.0">
                  <c:v>30.533823589863356</c:v>
                </c:pt>
                <c:pt idx="44" formatCode="0.0">
                  <c:v>31.603129807052888</c:v>
                </c:pt>
                <c:pt idx="45" formatCode="0.0">
                  <c:v>34.218411709099968</c:v>
                </c:pt>
                <c:pt idx="46" formatCode="0.0">
                  <c:v>37.057159128426889</c:v>
                </c:pt>
                <c:pt idx="47" formatCode="0.0">
                  <c:v>39.592973295724263</c:v>
                </c:pt>
                <c:pt idx="48" formatCode="0.0">
                  <c:v>41.592457452040051</c:v>
                </c:pt>
                <c:pt idx="49" formatCode="0.0">
                  <c:v>42.444532986757544</c:v>
                </c:pt>
                <c:pt idx="50" formatCode="0.0">
                  <c:v>42.382001035897652</c:v>
                </c:pt>
                <c:pt idx="51" formatCode="0.0">
                  <c:v>41.908886316171056</c:v>
                </c:pt>
                <c:pt idx="52" formatCode="0.0">
                  <c:v>41.046266180931255</c:v>
                </c:pt>
                <c:pt idx="53" formatCode="0.0">
                  <c:v>40.105599516736135</c:v>
                </c:pt>
                <c:pt idx="54" formatCode="0.0">
                  <c:v>40.114517290178028</c:v>
                </c:pt>
                <c:pt idx="55" formatCode="0.0">
                  <c:v>40.240265186557295</c:v>
                </c:pt>
                <c:pt idx="56" formatCode="0.0">
                  <c:v>39.567318077794553</c:v>
                </c:pt>
                <c:pt idx="57" formatCode="0.0">
                  <c:v>37.012399770824523</c:v>
                </c:pt>
                <c:pt idx="58" formatCode="0.0">
                  <c:v>33.762935546556406</c:v>
                </c:pt>
                <c:pt idx="59" formatCode="0.0">
                  <c:v>32.123155126206363</c:v>
                </c:pt>
                <c:pt idx="60" formatCode="0.0">
                  <c:v>30.346341345491673</c:v>
                </c:pt>
                <c:pt idx="61" formatCode="0.0">
                  <c:v>28.784839204155503</c:v>
                </c:pt>
                <c:pt idx="62" formatCode="0.0">
                  <c:v>28.545472352682211</c:v>
                </c:pt>
                <c:pt idx="63" formatCode="0.0">
                  <c:v>29.053662965307787</c:v>
                </c:pt>
                <c:pt idx="64" formatCode="0.0">
                  <c:v>29.365657759936347</c:v>
                </c:pt>
                <c:pt idx="65" formatCode="0.0">
                  <c:v>29.391287325508134</c:v>
                </c:pt>
                <c:pt idx="66" formatCode="0.0">
                  <c:v>29.656328418953755</c:v>
                </c:pt>
                <c:pt idx="67" formatCode="0.0">
                  <c:v>29.908547995480632</c:v>
                </c:pt>
                <c:pt idx="68" formatCode="0.0">
                  <c:v>29.653284641995263</c:v>
                </c:pt>
                <c:pt idx="69" formatCode="0.0">
                  <c:v>29.43601953214413</c:v>
                </c:pt>
                <c:pt idx="70" formatCode="0.0">
                  <c:v>29.437764973516781</c:v>
                </c:pt>
                <c:pt idx="71" formatCode="0.0">
                  <c:v>29.458791582356525</c:v>
                </c:pt>
                <c:pt idx="72" formatCode="0.0">
                  <c:v>29.29623450247221</c:v>
                </c:pt>
                <c:pt idx="73" formatCode="0.0">
                  <c:v>29.202360195334368</c:v>
                </c:pt>
                <c:pt idx="74" formatCode="0.0">
                  <c:v>28.422658751524853</c:v>
                </c:pt>
                <c:pt idx="75" formatCode="0.0">
                  <c:v>28.172116838621818</c:v>
                </c:pt>
                <c:pt idx="76" formatCode="0.0">
                  <c:v>28.378055727879708</c:v>
                </c:pt>
                <c:pt idx="77" formatCode="0.0">
                  <c:v>29.695970063077056</c:v>
                </c:pt>
                <c:pt idx="78" formatCode="0.0">
                  <c:v>31.862344522170325</c:v>
                </c:pt>
                <c:pt idx="79" formatCode="0.0">
                  <c:v>33.441341976069651</c:v>
                </c:pt>
                <c:pt idx="80" formatCode="0.0">
                  <c:v>35.546001805533244</c:v>
                </c:pt>
                <c:pt idx="81" formatCode="0.0">
                  <c:v>38.116080616769111</c:v>
                </c:pt>
                <c:pt idx="82" formatCode="0.0">
                  <c:v>39.079891280378185</c:v>
                </c:pt>
                <c:pt idx="83" formatCode="0.0">
                  <c:v>39.301415427842322</c:v>
                </c:pt>
                <c:pt idx="84" formatCode="0.0">
                  <c:v>38.787906239387652</c:v>
                </c:pt>
                <c:pt idx="85" formatCode="0.0">
                  <c:v>38.314033649768</c:v>
                </c:pt>
                <c:pt idx="86" formatCode="0.0">
                  <c:v>38.495207190281683</c:v>
                </c:pt>
                <c:pt idx="87" formatCode="0.0">
                  <c:v>38.647057412880706</c:v>
                </c:pt>
                <c:pt idx="88" formatCode="0.0">
                  <c:v>40.079993470380685</c:v>
                </c:pt>
                <c:pt idx="89" formatCode="0.0">
                  <c:v>41.755038678122226</c:v>
                </c:pt>
                <c:pt idx="90" formatCode="0.0">
                  <c:v>42.064261250650766</c:v>
                </c:pt>
                <c:pt idx="91" formatCode="0.0">
                  <c:v>42.193615859580198</c:v>
                </c:pt>
                <c:pt idx="92" formatCode="0.0">
                  <c:v>42.138947399404728</c:v>
                </c:pt>
                <c:pt idx="93" formatCode="0.0">
                  <c:v>41.887383151861002</c:v>
                </c:pt>
                <c:pt idx="94" formatCode="0.0">
                  <c:v>40.651234321393176</c:v>
                </c:pt>
                <c:pt idx="95" formatCode="0.0">
                  <c:v>38.59433792782503</c:v>
                </c:pt>
                <c:pt idx="96" formatCode="0.0">
                  <c:v>35.857227419567607</c:v>
                </c:pt>
                <c:pt idx="97" formatCode="0.0">
                  <c:v>35.870102666565984</c:v>
                </c:pt>
                <c:pt idx="98" formatCode="0.0">
                  <c:v>36.498680554611845</c:v>
                </c:pt>
                <c:pt idx="99" formatCode="0.0">
                  <c:v>36.617310468914098</c:v>
                </c:pt>
                <c:pt idx="100" formatCode="0.0">
                  <c:v>36.758335169675817</c:v>
                </c:pt>
                <c:pt idx="101" formatCode="0.0">
                  <c:v>37.310708673964854</c:v>
                </c:pt>
                <c:pt idx="102" formatCode="0.0">
                  <c:v>37.904492176705283</c:v>
                </c:pt>
                <c:pt idx="103" formatCode="0.0">
                  <c:v>38.543277758298771</c:v>
                </c:pt>
                <c:pt idx="104" formatCode="0.0">
                  <c:v>40.69273427520109</c:v>
                </c:pt>
                <c:pt idx="105" formatCode="0.0">
                  <c:v>43.255893094109403</c:v>
                </c:pt>
                <c:pt idx="106" formatCode="0.0">
                  <c:v>44.703919536152739</c:v>
                </c:pt>
                <c:pt idx="107" formatCode="0.0">
                  <c:v>46.246736514102309</c:v>
                </c:pt>
                <c:pt idx="108" formatCode="0.0">
                  <c:v>47.329520125423358</c:v>
                </c:pt>
                <c:pt idx="109" formatCode="0.0">
                  <c:v>48.037717190173488</c:v>
                </c:pt>
                <c:pt idx="110" formatCode="0.0">
                  <c:v>48.242694284368739</c:v>
                </c:pt>
                <c:pt idx="111" formatCode="0.0">
                  <c:v>48.42340851849697</c:v>
                </c:pt>
                <c:pt idx="112" formatCode="0.0">
                  <c:v>49.100895055652394</c:v>
                </c:pt>
                <c:pt idx="113" formatCode="0.0">
                  <c:v>49.03042654522055</c:v>
                </c:pt>
                <c:pt idx="114" formatCode="0.0">
                  <c:v>48.451798914194896</c:v>
                </c:pt>
                <c:pt idx="115" formatCode="0.0">
                  <c:v>48.37579558194993</c:v>
                </c:pt>
                <c:pt idx="116" formatCode="0.0">
                  <c:v>49.695228301055501</c:v>
                </c:pt>
                <c:pt idx="117" formatCode="0.0">
                  <c:v>49.795912193917978</c:v>
                </c:pt>
                <c:pt idx="118" formatCode="0.0">
                  <c:v>49.694832369052662</c:v>
                </c:pt>
                <c:pt idx="119" formatCode="0.0">
                  <c:v>50.126670244503934</c:v>
                </c:pt>
                <c:pt idx="120" formatCode="0.0">
                  <c:v>50.765273425123063</c:v>
                </c:pt>
                <c:pt idx="121" formatCode="0.0">
                  <c:v>50.97880411069027</c:v>
                </c:pt>
                <c:pt idx="122" formatCode="0.0">
                  <c:v>50.821178476986745</c:v>
                </c:pt>
                <c:pt idx="123" formatCode="0.0">
                  <c:v>51.178030862095341</c:v>
                </c:pt>
                <c:pt idx="124" formatCode="0.0">
                  <c:v>51.216397954614678</c:v>
                </c:pt>
                <c:pt idx="125" formatCode="0.0">
                  <c:v>51.171497363231069</c:v>
                </c:pt>
                <c:pt idx="126" formatCode="0.0">
                  <c:v>50.173381821560014</c:v>
                </c:pt>
                <c:pt idx="127" formatCode="0.0">
                  <c:v>49.070745468684386</c:v>
                </c:pt>
                <c:pt idx="128" formatCode="0.0">
                  <c:v>47.496751924932845</c:v>
                </c:pt>
                <c:pt idx="129" formatCode="0.0">
                  <c:v>45.779595717397775</c:v>
                </c:pt>
                <c:pt idx="130" formatCode="0.0">
                  <c:v>42.506914298116328</c:v>
                </c:pt>
                <c:pt idx="131" formatCode="0.0">
                  <c:v>40.11240377907265</c:v>
                </c:pt>
                <c:pt idx="132" formatCode="0.0">
                  <c:v>36.890751204760583</c:v>
                </c:pt>
                <c:pt idx="133" formatCode="0.0">
                  <c:v>34.282203775370263</c:v>
                </c:pt>
                <c:pt idx="134" formatCode="0.0">
                  <c:v>32.627415478181447</c:v>
                </c:pt>
                <c:pt idx="135" formatCode="0.0">
                  <c:v>31.958914175349825</c:v>
                </c:pt>
                <c:pt idx="136" formatCode="0.0">
                  <c:v>31.98748965977823</c:v>
                </c:pt>
                <c:pt idx="137" formatCode="0.0">
                  <c:v>32.899756915364094</c:v>
                </c:pt>
                <c:pt idx="138" formatCode="0.0">
                  <c:v>34.208787231517292</c:v>
                </c:pt>
                <c:pt idx="139" formatCode="0.0">
                  <c:v>35.040296937388035</c:v>
                </c:pt>
                <c:pt idx="140" formatCode="0.0">
                  <c:v>35.038032495027856</c:v>
                </c:pt>
                <c:pt idx="141" formatCode="0.0">
                  <c:v>33.665204773233455</c:v>
                </c:pt>
                <c:pt idx="142" formatCode="0.0">
                  <c:v>32.124150304666223</c:v>
                </c:pt>
                <c:pt idx="143" formatCode="0.0">
                  <c:v>30.918841267025499</c:v>
                </c:pt>
                <c:pt idx="144" formatCode="0.0">
                  <c:v>30.159042998462471</c:v>
                </c:pt>
                <c:pt idx="145" formatCode="0.0">
                  <c:v>29.715235440819093</c:v>
                </c:pt>
                <c:pt idx="146" formatCode="0.0">
                  <c:v>30.03588151698429</c:v>
                </c:pt>
                <c:pt idx="147" formatCode="0.0">
                  <c:v>30.399580689240523</c:v>
                </c:pt>
                <c:pt idx="148" formatCode="0.0">
                  <c:v>31.284976317407484</c:v>
                </c:pt>
                <c:pt idx="149" formatCode="0.0">
                  <c:v>32.462423698779233</c:v>
                </c:pt>
                <c:pt idx="150" formatCode="0.0">
                  <c:v>35.302006131701184</c:v>
                </c:pt>
                <c:pt idx="151" formatCode="0.0">
                  <c:v>37.971874862799957</c:v>
                </c:pt>
                <c:pt idx="152" formatCode="0.0">
                  <c:v>41.3535718191103</c:v>
                </c:pt>
                <c:pt idx="153" formatCode="0.0">
                  <c:v>44.420784608532465</c:v>
                </c:pt>
                <c:pt idx="154" formatCode="0.0">
                  <c:v>45.644219815134534</c:v>
                </c:pt>
                <c:pt idx="155" formatCode="0.0">
                  <c:v>43.308001263635298</c:v>
                </c:pt>
                <c:pt idx="156" formatCode="0.0">
                  <c:v>39.663131327044297</c:v>
                </c:pt>
                <c:pt idx="157" formatCode="0.0">
                  <c:v>35.227891974576323</c:v>
                </c:pt>
                <c:pt idx="158" formatCode="0.0">
                  <c:v>32.007334925198876</c:v>
                </c:pt>
                <c:pt idx="159" formatCode="0.0">
                  <c:v>30.387668650675483</c:v>
                </c:pt>
                <c:pt idx="160" formatCode="0.0">
                  <c:v>28.743250585718286</c:v>
                </c:pt>
                <c:pt idx="161" formatCode="0.0">
                  <c:v>27.435978337762872</c:v>
                </c:pt>
                <c:pt idx="162" formatCode="0.0">
                  <c:v>26.688302144749226</c:v>
                </c:pt>
                <c:pt idx="163" formatCode="0.0">
                  <c:v>25.759461546914181</c:v>
                </c:pt>
                <c:pt idx="164" formatCode="0.0">
                  <c:v>25.800549519315211</c:v>
                </c:pt>
                <c:pt idx="165" formatCode="0.0">
                  <c:v>26.028428564953952</c:v>
                </c:pt>
                <c:pt idx="166" formatCode="0.0">
                  <c:v>26.363787394378477</c:v>
                </c:pt>
                <c:pt idx="167" formatCode="0.0">
                  <c:v>27.506856839548785</c:v>
                </c:pt>
                <c:pt idx="168" formatCode="0.0">
                  <c:v>29.054723325328087</c:v>
                </c:pt>
                <c:pt idx="169" formatCode="0.0">
                  <c:v>29.903182921410355</c:v>
                </c:pt>
                <c:pt idx="170" formatCode="0.0">
                  <c:v>29.958262728717159</c:v>
                </c:pt>
                <c:pt idx="171" formatCode="0.0">
                  <c:v>29.067037674036676</c:v>
                </c:pt>
                <c:pt idx="172" formatCode="0.0">
                  <c:v>28.727640305422092</c:v>
                </c:pt>
                <c:pt idx="173" formatCode="0.0">
                  <c:v>28.814040871680799</c:v>
                </c:pt>
                <c:pt idx="174" formatCode="0.0">
                  <c:v>29.1996678470231</c:v>
                </c:pt>
                <c:pt idx="175" formatCode="0.0">
                  <c:v>30.63839734296949</c:v>
                </c:pt>
                <c:pt idx="176" formatCode="0.0">
                  <c:v>32.742295497317045</c:v>
                </c:pt>
                <c:pt idx="177" formatCode="0.0">
                  <c:v>35.597887612643987</c:v>
                </c:pt>
                <c:pt idx="178" formatCode="0.0">
                  <c:v>38.039769018341879</c:v>
                </c:pt>
                <c:pt idx="179" formatCode="0.0">
                  <c:v>39.269140710405352</c:v>
                </c:pt>
                <c:pt idx="180" formatCode="0.0">
                  <c:v>40.680662621204966</c:v>
                </c:pt>
                <c:pt idx="181" formatCode="0.0">
                  <c:v>42.093626568120172</c:v>
                </c:pt>
                <c:pt idx="182" formatCode="0.0">
                  <c:v>43.53599832971576</c:v>
                </c:pt>
                <c:pt idx="183" formatCode="0.0">
                  <c:v>46.27735355347329</c:v>
                </c:pt>
                <c:pt idx="184" formatCode="0.0">
                  <c:v>48.081766078973402</c:v>
                </c:pt>
                <c:pt idx="185" formatCode="0.0">
                  <c:v>50.697711023702958</c:v>
                </c:pt>
                <c:pt idx="186" formatCode="0.0">
                  <c:v>51.948544372388795</c:v>
                </c:pt>
                <c:pt idx="187" formatCode="0.0">
                  <c:v>52.587364235667934</c:v>
                </c:pt>
                <c:pt idx="188" formatCode="0.0">
                  <c:v>52.404060171724439</c:v>
                </c:pt>
                <c:pt idx="189" formatCode="0.0">
                  <c:v>51.886406780852809</c:v>
                </c:pt>
                <c:pt idx="190" formatCode="0.0">
                  <c:v>51.762187359706161</c:v>
                </c:pt>
                <c:pt idx="191" formatCode="0.0">
                  <c:v>51.676930309783316</c:v>
                </c:pt>
                <c:pt idx="192" formatCode="0.0">
                  <c:v>51.854075064507562</c:v>
                </c:pt>
                <c:pt idx="193" formatCode="0.0">
                  <c:v>52.78879465551892</c:v>
                </c:pt>
                <c:pt idx="194" formatCode="0.0">
                  <c:v>53.246531591547893</c:v>
                </c:pt>
                <c:pt idx="195" formatCode="0.0">
                  <c:v>54.014904762552078</c:v>
                </c:pt>
                <c:pt idx="196" formatCode="0.0">
                  <c:v>54.243105071845356</c:v>
                </c:pt>
                <c:pt idx="197" formatCode="0.0">
                  <c:v>54.921763864471096</c:v>
                </c:pt>
                <c:pt idx="198" formatCode="0.0">
                  <c:v>53.446786934862672</c:v>
                </c:pt>
                <c:pt idx="199" formatCode="0.0">
                  <c:v>52.083836006157945</c:v>
                </c:pt>
                <c:pt idx="200" formatCode="0.0">
                  <c:v>51.424866427760435</c:v>
                </c:pt>
                <c:pt idx="201" formatCode="0.0">
                  <c:v>49.057296828702178</c:v>
                </c:pt>
                <c:pt idx="202" formatCode="0.0">
                  <c:v>47.078715797239916</c:v>
                </c:pt>
                <c:pt idx="203" formatCode="0.0">
                  <c:v>44.766522741825113</c:v>
                </c:pt>
                <c:pt idx="204" formatCode="0.0">
                  <c:v>44.061315491393565</c:v>
                </c:pt>
                <c:pt idx="205" formatCode="0.0">
                  <c:v>43.943758206406144</c:v>
                </c:pt>
                <c:pt idx="206" formatCode="0.0">
                  <c:v>43.900145664465647</c:v>
                </c:pt>
                <c:pt idx="207" formatCode="0.0">
                  <c:v>44.072243871699683</c:v>
                </c:pt>
                <c:pt idx="208" formatCode="0.0">
                  <c:v>44.494496005732458</c:v>
                </c:pt>
                <c:pt idx="209" formatCode="0.0">
                  <c:v>45.377175244096314</c:v>
                </c:pt>
                <c:pt idx="210" formatCode="0.0">
                  <c:v>45.883137634521162</c:v>
                </c:pt>
                <c:pt idx="211" formatCode="0.0">
                  <c:v>46.409188239743791</c:v>
                </c:pt>
                <c:pt idx="212" formatCode="0.0">
                  <c:v>46.262165518397467</c:v>
                </c:pt>
                <c:pt idx="213" formatCode="0.0">
                  <c:v>45.070331694415728</c:v>
                </c:pt>
                <c:pt idx="214" formatCode="0.0">
                  <c:v>43.858483704422142</c:v>
                </c:pt>
                <c:pt idx="215" formatCode="0.0">
                  <c:v>42.162841367319025</c:v>
                </c:pt>
                <c:pt idx="216" formatCode="0.0">
                  <c:v>41.142885911873364</c:v>
                </c:pt>
                <c:pt idx="217" formatCode="0.0">
                  <c:v>40.439302885092076</c:v>
                </c:pt>
                <c:pt idx="218" formatCode="0.0">
                  <c:v>41.22460005960933</c:v>
                </c:pt>
                <c:pt idx="219" formatCode="0.0">
                  <c:v>42.518260122578994</c:v>
                </c:pt>
                <c:pt idx="220" formatCode="0.0">
                  <c:v>43.675836611597006</c:v>
                </c:pt>
                <c:pt idx="221" formatCode="0.0">
                  <c:v>46.314009950881044</c:v>
                </c:pt>
                <c:pt idx="222" formatCode="0.0">
                  <c:v>49.404359830432981</c:v>
                </c:pt>
                <c:pt idx="223" formatCode="0.0">
                  <c:v>54.108426726064422</c:v>
                </c:pt>
                <c:pt idx="224" formatCode="0.0">
                  <c:v>57.705327303630384</c:v>
                </c:pt>
                <c:pt idx="225" formatCode="0.0">
                  <c:v>59.669361712051256</c:v>
                </c:pt>
                <c:pt idx="226" formatCode="0.0">
                  <c:v>61.235087573056816</c:v>
                </c:pt>
                <c:pt idx="227" formatCode="0.0">
                  <c:v>60.726397873341611</c:v>
                </c:pt>
                <c:pt idx="228" formatCode="0.0">
                  <c:v>61.573584899514849</c:v>
                </c:pt>
                <c:pt idx="229" formatCode="0.0">
                  <c:v>61.965615829137207</c:v>
                </c:pt>
                <c:pt idx="230" formatCode="0.0">
                  <c:v>62.514420419078604</c:v>
                </c:pt>
                <c:pt idx="231" formatCode="0.0">
                  <c:v>62.574159871738807</c:v>
                </c:pt>
                <c:pt idx="232" formatCode="0.0">
                  <c:v>60.469279425720956</c:v>
                </c:pt>
                <c:pt idx="233" formatCode="0.0">
                  <c:v>57.658286377358117</c:v>
                </c:pt>
                <c:pt idx="234" formatCode="0.0">
                  <c:v>55.030965186697117</c:v>
                </c:pt>
                <c:pt idx="235" formatCode="0.0">
                  <c:v>51.234910375776408</c:v>
                </c:pt>
                <c:pt idx="236" formatCode="0.0">
                  <c:v>48.44285092840218</c:v>
                </c:pt>
                <c:pt idx="237" formatCode="0.0">
                  <c:v>44.947725209170187</c:v>
                </c:pt>
                <c:pt idx="238" formatCode="0.0">
                  <c:v>42.761585136048112</c:v>
                </c:pt>
                <c:pt idx="239" formatCode="0.0">
                  <c:v>42.234965138204785</c:v>
                </c:pt>
                <c:pt idx="240" formatCode="0.0">
                  <c:v>42.483580878593159</c:v>
                </c:pt>
                <c:pt idx="241" formatCode="0.0">
                  <c:v>43.119575899549091</c:v>
                </c:pt>
                <c:pt idx="242" formatCode="0.0">
                  <c:v>43.700593902821595</c:v>
                </c:pt>
                <c:pt idx="243" formatCode="0.0">
                  <c:v>44.762355270292382</c:v>
                </c:pt>
                <c:pt idx="244" formatCode="0.0">
                  <c:v>46.179090445612843</c:v>
                </c:pt>
                <c:pt idx="245" formatCode="0.0">
                  <c:v>45.84326148388552</c:v>
                </c:pt>
                <c:pt idx="246" formatCode="0.0">
                  <c:v>45.545071601700123</c:v>
                </c:pt>
                <c:pt idx="247" formatCode="0.0">
                  <c:v>43.659182400877555</c:v>
                </c:pt>
                <c:pt idx="248" formatCode="0.0">
                  <c:v>41.091598988886886</c:v>
                </c:pt>
                <c:pt idx="249" formatCode="0.0">
                  <c:v>39.093593718626082</c:v>
                </c:pt>
                <c:pt idx="250" formatCode="0.0">
                  <c:v>37.729611743434681</c:v>
                </c:pt>
                <c:pt idx="251" formatCode="0.0">
                  <c:v>37.800109703480068</c:v>
                </c:pt>
                <c:pt idx="252" formatCode="0.0">
                  <c:v>36.584809105593934</c:v>
                </c:pt>
                <c:pt idx="253" formatCode="0.0">
                  <c:v>34.31349857350574</c:v>
                </c:pt>
                <c:pt idx="254" formatCode="0.0">
                  <c:v>30.764107223391413</c:v>
                </c:pt>
                <c:pt idx="255" formatCode="0.0">
                  <c:v>27.485445120655879</c:v>
                </c:pt>
                <c:pt idx="256" formatCode="0.0">
                  <c:v>25.795058854987218</c:v>
                </c:pt>
                <c:pt idx="257" formatCode="0.0">
                  <c:v>24.830112182241869</c:v>
                </c:pt>
                <c:pt idx="258" formatCode="0.0">
                  <c:v>23.995013186783503</c:v>
                </c:pt>
                <c:pt idx="259" formatCode="0.0">
                  <c:v>23.513291028488254</c:v>
                </c:pt>
                <c:pt idx="260" formatCode="0.0">
                  <c:v>24.334241273403951</c:v>
                </c:pt>
                <c:pt idx="261" formatCode="0.0">
                  <c:v>25.681063925620261</c:v>
                </c:pt>
                <c:pt idx="262" formatCode="0.0">
                  <c:v>25.846542447240825</c:v>
                </c:pt>
                <c:pt idx="263" formatCode="0.0">
                  <c:v>25.737814753899169</c:v>
                </c:pt>
                <c:pt idx="264" formatCode="0.0">
                  <c:v>26.40384100284238</c:v>
                </c:pt>
                <c:pt idx="265" formatCode="0.0">
                  <c:v>26.491958516262216</c:v>
                </c:pt>
                <c:pt idx="266" formatCode="0.0">
                  <c:v>25.986560546780112</c:v>
                </c:pt>
                <c:pt idx="267" formatCode="0.0">
                  <c:v>24.950527552862596</c:v>
                </c:pt>
                <c:pt idx="268" formatCode="0.0">
                  <c:v>23.496929600243249</c:v>
                </c:pt>
                <c:pt idx="269" formatCode="0.0">
                  <c:v>21.554613405844353</c:v>
                </c:pt>
                <c:pt idx="270" formatCode="0.0">
                  <c:v>20.824222140300758</c:v>
                </c:pt>
                <c:pt idx="271" formatCode="0.0">
                  <c:v>20.345802187078579</c:v>
                </c:pt>
                <c:pt idx="272" formatCode="0.0">
                  <c:v>21.138820246073944</c:v>
                </c:pt>
                <c:pt idx="273" formatCode="0.0">
                  <c:v>22.837916098853217</c:v>
                </c:pt>
                <c:pt idx="274" formatCode="0.0">
                  <c:v>26.301303746112243</c:v>
                </c:pt>
                <c:pt idx="275" formatCode="0.0">
                  <c:v>30.532353263200896</c:v>
                </c:pt>
                <c:pt idx="276" formatCode="0.0">
                  <c:v>33.93483760197266</c:v>
                </c:pt>
                <c:pt idx="277" formatCode="0.0">
                  <c:v>37.03890563071387</c:v>
                </c:pt>
                <c:pt idx="278" formatCode="0.0">
                  <c:v>40.338040352555808</c:v>
                </c:pt>
                <c:pt idx="279" formatCode="0.0">
                  <c:v>44.200243932951636</c:v>
                </c:pt>
                <c:pt idx="280" formatCode="0.0">
                  <c:v>46.676009681506628</c:v>
                </c:pt>
                <c:pt idx="281" formatCode="0.0">
                  <c:v>48.197872296913147</c:v>
                </c:pt>
                <c:pt idx="282" formatCode="0.0">
                  <c:v>47.408134879337055</c:v>
                </c:pt>
                <c:pt idx="283" formatCode="0.0">
                  <c:v>45.197921997988971</c:v>
                </c:pt>
                <c:pt idx="284" formatCode="0.0">
                  <c:v>44.67756131617314</c:v>
                </c:pt>
                <c:pt idx="285" formatCode="0.0">
                  <c:v>43.766068249365127</c:v>
                </c:pt>
                <c:pt idx="286" formatCode="0.0">
                  <c:v>42.964209010591532</c:v>
                </c:pt>
                <c:pt idx="287" formatCode="0.0">
                  <c:v>42.252277566029747</c:v>
                </c:pt>
                <c:pt idx="288" formatCode="0.0">
                  <c:v>41.587559397205347</c:v>
                </c:pt>
                <c:pt idx="289" formatCode="0.0">
                  <c:v>42.028429676165672</c:v>
                </c:pt>
                <c:pt idx="290" formatCode="0.0">
                  <c:v>42.388442395042105</c:v>
                </c:pt>
                <c:pt idx="291" formatCode="0.0">
                  <c:v>42.715779541771646</c:v>
                </c:pt>
                <c:pt idx="292" formatCode="0.0">
                  <c:v>42.308072387964103</c:v>
                </c:pt>
                <c:pt idx="293" formatCode="0.0">
                  <c:v>42.270922685621656</c:v>
                </c:pt>
                <c:pt idx="294" formatCode="0.0">
                  <c:v>41.353967734637131</c:v>
                </c:pt>
                <c:pt idx="295" formatCode="0.0">
                  <c:v>39.47198625209262</c:v>
                </c:pt>
                <c:pt idx="296" formatCode="0.0">
                  <c:v>37.576944247902553</c:v>
                </c:pt>
                <c:pt idx="297" formatCode="0.0">
                  <c:v>36.060918920794172</c:v>
                </c:pt>
                <c:pt idx="298" formatCode="0.0">
                  <c:v>34.997392077565834</c:v>
                </c:pt>
                <c:pt idx="299" formatCode="0.0">
                  <c:v>35.371681537899761</c:v>
                </c:pt>
                <c:pt idx="300" formatCode="0.0">
                  <c:v>35.775431305660788</c:v>
                </c:pt>
                <c:pt idx="301" formatCode="0.0">
                  <c:v>36.832174996748812</c:v>
                </c:pt>
                <c:pt idx="302" formatCode="0.0">
                  <c:v>36.730008655794407</c:v>
                </c:pt>
                <c:pt idx="303" formatCode="0.0">
                  <c:v>36.771465481659888</c:v>
                </c:pt>
                <c:pt idx="304" formatCode="0.0">
                  <c:v>36.537725772232115</c:v>
                </c:pt>
                <c:pt idx="305" formatCode="0.0">
                  <c:v>36.625189864881456</c:v>
                </c:pt>
                <c:pt idx="306" formatCode="0.0">
                  <c:v>36.460767484237863</c:v>
                </c:pt>
                <c:pt idx="307" formatCode="0.0">
                  <c:v>36.421715712349915</c:v>
                </c:pt>
                <c:pt idx="308" formatCode="0.0">
                  <c:v>35.708841888036936</c:v>
                </c:pt>
                <c:pt idx="309" formatCode="0.0">
                  <c:v>35.22877204388103</c:v>
                </c:pt>
                <c:pt idx="310" formatCode="0.0">
                  <c:v>33.926718082311496</c:v>
                </c:pt>
                <c:pt idx="311" formatCode="0.0">
                  <c:v>31.617853531630288</c:v>
                </c:pt>
                <c:pt idx="312" formatCode="0.0">
                  <c:v>30.344020809170715</c:v>
                </c:pt>
                <c:pt idx="313" formatCode="0.0">
                  <c:v>30.303792516271479</c:v>
                </c:pt>
                <c:pt idx="314" formatCode="0.0">
                  <c:v>30.821977990012126</c:v>
                </c:pt>
                <c:pt idx="315" formatCode="0.0">
                  <c:v>32.445113859719868</c:v>
                </c:pt>
                <c:pt idx="316" formatCode="0.0">
                  <c:v>34.356607401947763</c:v>
                </c:pt>
                <c:pt idx="317" formatCode="0.0">
                  <c:v>36.63556045219562</c:v>
                </c:pt>
                <c:pt idx="318" formatCode="0.0">
                  <c:v>39.117241618045163</c:v>
                </c:pt>
                <c:pt idx="319" formatCode="0.0">
                  <c:v>40.374887903825567</c:v>
                </c:pt>
                <c:pt idx="320" formatCode="0.0">
                  <c:v>42.141490706076176</c:v>
                </c:pt>
                <c:pt idx="321" formatCode="0.0">
                  <c:v>42.555992805904701</c:v>
                </c:pt>
                <c:pt idx="322" formatCode="0.0">
                  <c:v>40.990999224789547</c:v>
                </c:pt>
                <c:pt idx="323" formatCode="0.0">
                  <c:v>40.956901362851568</c:v>
                </c:pt>
                <c:pt idx="324" formatCode="0.0">
                  <c:v>40.427347406414981</c:v>
                </c:pt>
                <c:pt idx="325" formatCode="0.0">
                  <c:v>38.566809314473048</c:v>
                </c:pt>
                <c:pt idx="326" formatCode="0.0">
                  <c:v>36.900502106195297</c:v>
                </c:pt>
                <c:pt idx="327" formatCode="0.0">
                  <c:v>35.681844122032459</c:v>
                </c:pt>
                <c:pt idx="328" formatCode="0.0">
                  <c:v>34.462525774507185</c:v>
                </c:pt>
                <c:pt idx="329" formatCode="0.0">
                  <c:v>32.434638380429092</c:v>
                </c:pt>
                <c:pt idx="330" formatCode="0.0">
                  <c:v>31.17782283831168</c:v>
                </c:pt>
                <c:pt idx="331" formatCode="0.0">
                  <c:v>31.801916957593015</c:v>
                </c:pt>
                <c:pt idx="332" formatCode="0.0">
                  <c:v>33.205040350471151</c:v>
                </c:pt>
                <c:pt idx="333" formatCode="0.0">
                  <c:v>33.173083912529869</c:v>
                </c:pt>
                <c:pt idx="334" formatCode="0.0">
                  <c:v>32.948042416159737</c:v>
                </c:pt>
                <c:pt idx="335" formatCode="0.0">
                  <c:v>33.268546276021105</c:v>
                </c:pt>
                <c:pt idx="336" formatCode="0.0">
                  <c:v>33.182979017470458</c:v>
                </c:pt>
                <c:pt idx="337" formatCode="0.0">
                  <c:v>33.416607935462068</c:v>
                </c:pt>
                <c:pt idx="338" formatCode="0.0">
                  <c:v>33.542983965090365</c:v>
                </c:pt>
                <c:pt idx="339" formatCode="0.0">
                  <c:v>33.660296804896561</c:v>
                </c:pt>
                <c:pt idx="340" formatCode="0.0">
                  <c:v>32.150308703333224</c:v>
                </c:pt>
                <c:pt idx="341" formatCode="0.0">
                  <c:v>27.379090187630474</c:v>
                </c:pt>
                <c:pt idx="342" formatCode="0.0">
                  <c:v>23.98155736947918</c:v>
                </c:pt>
                <c:pt idx="343" formatCode="0.0">
                  <c:v>22.916952508508324</c:v>
                </c:pt>
                <c:pt idx="344" formatCode="0.0">
                  <c:v>22.758840536362669</c:v>
                </c:pt>
                <c:pt idx="345" formatCode="0.0">
                  <c:v>21.829332662134444</c:v>
                </c:pt>
                <c:pt idx="346" formatCode="0.0">
                  <c:v>20.171151415408968</c:v>
                </c:pt>
                <c:pt idx="347" formatCode="0.0">
                  <c:v>18.75667552238604</c:v>
                </c:pt>
                <c:pt idx="348" formatCode="0.0">
                  <c:v>17.829567127481109</c:v>
                </c:pt>
                <c:pt idx="349" formatCode="0.0">
                  <c:v>17.523651431539314</c:v>
                </c:pt>
                <c:pt idx="350" formatCode="0.0">
                  <c:v>17.063982451521888</c:v>
                </c:pt>
                <c:pt idx="351" formatCode="0.0">
                  <c:v>17.061049690392391</c:v>
                </c:pt>
                <c:pt idx="352" formatCode="0.0">
                  <c:v>18.150359101530359</c:v>
                </c:pt>
                <c:pt idx="353" formatCode="0.0">
                  <c:v>18.43585232924147</c:v>
                </c:pt>
                <c:pt idx="354" formatCode="0.0">
                  <c:v>18.589181482800811</c:v>
                </c:pt>
                <c:pt idx="355" formatCode="0.0">
                  <c:v>18.469467725032661</c:v>
                </c:pt>
                <c:pt idx="356" formatCode="0.0">
                  <c:v>18.288444053789558</c:v>
                </c:pt>
                <c:pt idx="357" formatCode="0.0">
                  <c:v>18.043731673584304</c:v>
                </c:pt>
                <c:pt idx="358" formatCode="0.0">
                  <c:v>17.770856284424127</c:v>
                </c:pt>
                <c:pt idx="359" formatCode="0.0">
                  <c:v>17.421929357671367</c:v>
                </c:pt>
                <c:pt idx="360" formatCode="0.0">
                  <c:v>17.713306564506798</c:v>
                </c:pt>
                <c:pt idx="361" formatCode="0.0">
                  <c:v>19.478593587265355</c:v>
                </c:pt>
                <c:pt idx="362" formatCode="0.0">
                  <c:v>21.633654988655778</c:v>
                </c:pt>
                <c:pt idx="363" formatCode="0.0">
                  <c:v>22.393913002591692</c:v>
                </c:pt>
                <c:pt idx="364" formatCode="0.0">
                  <c:v>22.421285784883942</c:v>
                </c:pt>
                <c:pt idx="365" formatCode="0.0">
                  <c:v>23.253310655707686</c:v>
                </c:pt>
                <c:pt idx="366" formatCode="0.0">
                  <c:v>25.22427076901085</c:v>
                </c:pt>
                <c:pt idx="367" formatCode="0.0">
                  <c:v>27.144411979088268</c:v>
                </c:pt>
                <c:pt idx="368" formatCode="0.0">
                  <c:v>28.608965287051745</c:v>
                </c:pt>
                <c:pt idx="369" formatCode="0.0">
                  <c:v>27.182434213268216</c:v>
                </c:pt>
                <c:pt idx="370" formatCode="0.0">
                  <c:v>26.701946236544565</c:v>
                </c:pt>
                <c:pt idx="371" formatCode="0.0">
                  <c:v>26.136686298791332</c:v>
                </c:pt>
                <c:pt idx="372" formatCode="0.0">
                  <c:v>23.903055675219164</c:v>
                </c:pt>
                <c:pt idx="373" formatCode="0.0">
                  <c:v>22.707843878401142</c:v>
                </c:pt>
                <c:pt idx="374" formatCode="0.0">
                  <c:v>22.258089221859997</c:v>
                </c:pt>
                <c:pt idx="375" formatCode="0.0">
                  <c:v>22.340170773297778</c:v>
                </c:pt>
                <c:pt idx="376" formatCode="0.0">
                  <c:v>22.295671272241123</c:v>
                </c:pt>
                <c:pt idx="377" formatCode="0.0">
                  <c:v>21.376651306540012</c:v>
                </c:pt>
                <c:pt idx="378" formatCode="0.0">
                  <c:v>19.493459077023616</c:v>
                </c:pt>
                <c:pt idx="379" formatCode="0.0">
                  <c:v>17.021893780121307</c:v>
                </c:pt>
                <c:pt idx="380" formatCode="0.0">
                  <c:v>15.271273111000824</c:v>
                </c:pt>
                <c:pt idx="381" formatCode="0.0">
                  <c:v>12.950595153341769</c:v>
                </c:pt>
                <c:pt idx="382" formatCode="0.0">
                  <c:v>11.352376514026158</c:v>
                </c:pt>
                <c:pt idx="383" formatCode="0.0">
                  <c:v>10.106871899209665</c:v>
                </c:pt>
                <c:pt idx="384" formatCode="0.0">
                  <c:v>10.092606209919367</c:v>
                </c:pt>
                <c:pt idx="385" formatCode="0.0">
                  <c:v>10.67828696958486</c:v>
                </c:pt>
                <c:pt idx="386" formatCode="0.0">
                  <c:v>11.061027480622244</c:v>
                </c:pt>
                <c:pt idx="387" formatCode="0.0">
                  <c:v>12.580648799919238</c:v>
                </c:pt>
                <c:pt idx="388" formatCode="0.0">
                  <c:v>14.676878991489701</c:v>
                </c:pt>
                <c:pt idx="389" formatCode="0.0">
                  <c:v>18.226861573531465</c:v>
                </c:pt>
                <c:pt idx="390" formatCode="0.0">
                  <c:v>21.162204476777056</c:v>
                </c:pt>
                <c:pt idx="391" formatCode="0.0">
                  <c:v>23.347411520120268</c:v>
                </c:pt>
                <c:pt idx="392" formatCode="0.0">
                  <c:v>25.554850754032628</c:v>
                </c:pt>
                <c:pt idx="393" formatCode="0.0">
                  <c:v>25.125087047413786</c:v>
                </c:pt>
                <c:pt idx="394" formatCode="0.0">
                  <c:v>23.569590653675462</c:v>
                </c:pt>
                <c:pt idx="395" formatCode="0.0">
                  <c:v>20.926242477333709</c:v>
                </c:pt>
                <c:pt idx="396" formatCode="0.0">
                  <c:v>17.5675908629483</c:v>
                </c:pt>
                <c:pt idx="397" formatCode="0.0">
                  <c:v>13.617470100707187</c:v>
                </c:pt>
                <c:pt idx="398" formatCode="0.0">
                  <c:v>9.8162505954313843</c:v>
                </c:pt>
                <c:pt idx="399" formatCode="0.0">
                  <c:v>6.497702593971205</c:v>
                </c:pt>
                <c:pt idx="400" formatCode="0.0">
                  <c:v>3.3733380853552219</c:v>
                </c:pt>
                <c:pt idx="401" formatCode="0.0">
                  <c:v>1.2152326939289608</c:v>
                </c:pt>
                <c:pt idx="402" formatCode="0.0">
                  <c:v>-0.27187971086794249</c:v>
                </c:pt>
                <c:pt idx="403" formatCode="0.0">
                  <c:v>-0.42304069414912959</c:v>
                </c:pt>
                <c:pt idx="404" formatCode="0.0">
                  <c:v>0.39456932419837187</c:v>
                </c:pt>
                <c:pt idx="405" formatCode="0.0">
                  <c:v>1.6788620493473587</c:v>
                </c:pt>
                <c:pt idx="406" formatCode="0.0">
                  <c:v>4.8973822955869117</c:v>
                </c:pt>
                <c:pt idx="407" formatCode="0.0">
                  <c:v>8.5085354040291712</c:v>
                </c:pt>
                <c:pt idx="408" formatCode="0.0">
                  <c:v>11.344669088605865</c:v>
                </c:pt>
                <c:pt idx="409" formatCode="0.0">
                  <c:v>13.414860139859089</c:v>
                </c:pt>
                <c:pt idx="410" formatCode="0.0">
                  <c:v>15.623647088161205</c:v>
                </c:pt>
                <c:pt idx="411" formatCode="0.0">
                  <c:v>17.141073810868971</c:v>
                </c:pt>
                <c:pt idx="412" formatCode="0.0">
                  <c:v>17.535234073505372</c:v>
                </c:pt>
                <c:pt idx="413" formatCode="0.0">
                  <c:v>17.508648401736675</c:v>
                </c:pt>
                <c:pt idx="414" formatCode="0.0">
                  <c:v>16.695843829574887</c:v>
                </c:pt>
                <c:pt idx="415" formatCode="0.0">
                  <c:v>15.585500844611014</c:v>
                </c:pt>
                <c:pt idx="416" formatCode="0.0">
                  <c:v>13.814566562789953</c:v>
                </c:pt>
                <c:pt idx="417" formatCode="0.0">
                  <c:v>12.884471391970648</c:v>
                </c:pt>
                <c:pt idx="418" formatCode="0.0">
                  <c:v>12.285650852029253</c:v>
                </c:pt>
                <c:pt idx="419" formatCode="0.0">
                  <c:v>11.677093271636803</c:v>
                </c:pt>
                <c:pt idx="420" formatCode="0.0">
                  <c:v>12.415265802770513</c:v>
                </c:pt>
                <c:pt idx="421" formatCode="0.0">
                  <c:v>13.314408773019995</c:v>
                </c:pt>
                <c:pt idx="422" formatCode="0.0">
                  <c:v>14.177281112625682</c:v>
                </c:pt>
                <c:pt idx="423" formatCode="0.0">
                  <c:v>15.497797947459304</c:v>
                </c:pt>
                <c:pt idx="424" formatCode="0.0">
                  <c:v>15.947508266851667</c:v>
                </c:pt>
                <c:pt idx="425" formatCode="0.0">
                  <c:v>16.036369962938284</c:v>
                </c:pt>
                <c:pt idx="426" formatCode="0.0">
                  <c:v>15.049758773626028</c:v>
                </c:pt>
                <c:pt idx="427" formatCode="0.0">
                  <c:v>15.298502617127387</c:v>
                </c:pt>
                <c:pt idx="428" formatCode="0.0">
                  <c:v>17.145231185069317</c:v>
                </c:pt>
                <c:pt idx="429" formatCode="0.0">
                  <c:v>20.97415684894322</c:v>
                </c:pt>
                <c:pt idx="430" formatCode="0.0">
                  <c:v>23.981517748439973</c:v>
                </c:pt>
                <c:pt idx="431" formatCode="0.0">
                  <c:v>27.611184455631232</c:v>
                </c:pt>
                <c:pt idx="432" formatCode="0.0">
                  <c:v>32.320780418582451</c:v>
                </c:pt>
                <c:pt idx="433" formatCode="0.0">
                  <c:v>36.53291183035811</c:v>
                </c:pt>
                <c:pt idx="434" formatCode="0.0">
                  <c:v>38.970595587575005</c:v>
                </c:pt>
                <c:pt idx="435" formatCode="0.0">
                  <c:v>39.97439470405974</c:v>
                </c:pt>
                <c:pt idx="436" formatCode="0.0">
                  <c:v>39.717072735349895</c:v>
                </c:pt>
                <c:pt idx="437" formatCode="0.0">
                  <c:v>39.551748846878965</c:v>
                </c:pt>
                <c:pt idx="438" formatCode="0.0">
                  <c:v>39.739609161305452</c:v>
                </c:pt>
                <c:pt idx="439" formatCode="0.0">
                  <c:v>39.754217489616906</c:v>
                </c:pt>
                <c:pt idx="440" formatCode="0.0">
                  <c:v>40.991563820737568</c:v>
                </c:pt>
                <c:pt idx="441" formatCode="0.0">
                  <c:v>41.79669545037261</c:v>
                </c:pt>
                <c:pt idx="442" formatCode="0.0">
                  <c:v>42.276614138844515</c:v>
                </c:pt>
                <c:pt idx="443" formatCode="0.0">
                  <c:v>42.905349620262548</c:v>
                </c:pt>
                <c:pt idx="444" formatCode="0.0">
                  <c:v>44.343686533614743</c:v>
                </c:pt>
                <c:pt idx="445" formatCode="0.0">
                  <c:v>45.051321387936468</c:v>
                </c:pt>
                <c:pt idx="446" formatCode="0.0">
                  <c:v>42.203300415999777</c:v>
                </c:pt>
                <c:pt idx="447" formatCode="0.0">
                  <c:v>41.359549386187084</c:v>
                </c:pt>
                <c:pt idx="448" formatCode="0.0">
                  <c:v>41.995519325969859</c:v>
                </c:pt>
                <c:pt idx="449" formatCode="0.0">
                  <c:v>43.985143342581168</c:v>
                </c:pt>
                <c:pt idx="450" formatCode="0.0">
                  <c:v>46.377433945908116</c:v>
                </c:pt>
                <c:pt idx="451" formatCode="0.0">
                  <c:v>48.415909894544257</c:v>
                </c:pt>
                <c:pt idx="452" formatCode="0.0">
                  <c:v>51.948307046677009</c:v>
                </c:pt>
                <c:pt idx="453" formatCode="0.0">
                  <c:v>55.868323065025528</c:v>
                </c:pt>
                <c:pt idx="454" formatCode="0.0">
                  <c:v>58.507174803444542</c:v>
                </c:pt>
                <c:pt idx="455" formatCode="0.0">
                  <c:v>59.804069938724297</c:v>
                </c:pt>
                <c:pt idx="456" formatCode="0.0">
                  <c:v>59.957140872981896</c:v>
                </c:pt>
                <c:pt idx="457" formatCode="0.0">
                  <c:v>58.863080076280596</c:v>
                </c:pt>
                <c:pt idx="458" formatCode="0.0">
                  <c:v>58.015715289762241</c:v>
                </c:pt>
                <c:pt idx="459" formatCode="0.0">
                  <c:v>57.073957081599573</c:v>
                </c:pt>
                <c:pt idx="460" formatCode="0.0">
                  <c:v>56.446008006096477</c:v>
                </c:pt>
                <c:pt idx="461" formatCode="0.0">
                  <c:v>55.728680033644252</c:v>
                </c:pt>
                <c:pt idx="462" formatCode="0.0">
                  <c:v>54.940117080513119</c:v>
                </c:pt>
                <c:pt idx="463" formatCode="0.0">
                  <c:v>54.059557471553305</c:v>
                </c:pt>
                <c:pt idx="464" formatCode="0.0">
                  <c:v>53.05431305649229</c:v>
                </c:pt>
                <c:pt idx="465" formatCode="0.0">
                  <c:v>52.544915466479594</c:v>
                </c:pt>
                <c:pt idx="466" formatCode="0.0">
                  <c:v>53.223426948300471</c:v>
                </c:pt>
                <c:pt idx="467" formatCode="0.0">
                  <c:v>53.884614875576347</c:v>
                </c:pt>
                <c:pt idx="468" formatCode="0.0">
                  <c:v>55.115414373435449</c:v>
                </c:pt>
                <c:pt idx="469" formatCode="0.0">
                  <c:v>56.850870720582577</c:v>
                </c:pt>
                <c:pt idx="470" formatCode="0.0">
                  <c:v>62.262176104424782</c:v>
                </c:pt>
                <c:pt idx="471" formatCode="0.0">
                  <c:v>62.507225434139322</c:v>
                </c:pt>
                <c:pt idx="472" formatCode="0.0">
                  <c:v>62.820980712962367</c:v>
                </c:pt>
                <c:pt idx="473" formatCode="0.0">
                  <c:v>63.240652781473791</c:v>
                </c:pt>
                <c:pt idx="474" formatCode="0.0">
                  <c:v>63.264662954412728</c:v>
                </c:pt>
                <c:pt idx="475" formatCode="0.0">
                  <c:v>63.291485892908291</c:v>
                </c:pt>
                <c:pt idx="476" formatCode="0.0">
                  <c:v>62.491631529343657</c:v>
                </c:pt>
                <c:pt idx="477" formatCode="0.0">
                  <c:v>61.795661926367259</c:v>
                </c:pt>
                <c:pt idx="478" formatCode="0.0">
                  <c:v>60.764189458472408</c:v>
                </c:pt>
                <c:pt idx="479" formatCode="0.0">
                  <c:v>58.736814085259248</c:v>
                </c:pt>
                <c:pt idx="480" formatCode="0.0">
                  <c:v>54.534981979614926</c:v>
                </c:pt>
                <c:pt idx="481" formatCode="0.0">
                  <c:v>52.799010806842851</c:v>
                </c:pt>
                <c:pt idx="482" formatCode="0.0">
                  <c:v>51.360661777848549</c:v>
                </c:pt>
                <c:pt idx="483" formatCode="0.0">
                  <c:v>50.786185809768064</c:v>
                </c:pt>
                <c:pt idx="484" formatCode="0.0">
                  <c:v>50.13608205298393</c:v>
                </c:pt>
                <c:pt idx="485" formatCode="0.0">
                  <c:v>48.360942615715274</c:v>
                </c:pt>
                <c:pt idx="486" formatCode="0.0">
                  <c:v>47.760281857394169</c:v>
                </c:pt>
                <c:pt idx="487" formatCode="0.0">
                  <c:v>46.734445231232272</c:v>
                </c:pt>
                <c:pt idx="488" formatCode="0.0">
                  <c:v>44.543566869926813</c:v>
                </c:pt>
                <c:pt idx="489" formatCode="0.0">
                  <c:v>42.018456546217095</c:v>
                </c:pt>
                <c:pt idx="490" formatCode="0.0">
                  <c:v>39.583754505766436</c:v>
                </c:pt>
                <c:pt idx="491" formatCode="0.0">
                  <c:v>39.177775202288387</c:v>
                </c:pt>
                <c:pt idx="492" formatCode="0.0">
                  <c:v>38.813001861027487</c:v>
                </c:pt>
                <c:pt idx="493" formatCode="0.0">
                  <c:v>38.926860446775869</c:v>
                </c:pt>
                <c:pt idx="494" formatCode="0.0">
                  <c:v>40.088031180078403</c:v>
                </c:pt>
                <c:pt idx="495" formatCode="0.0">
                  <c:v>40.410300423752233</c:v>
                </c:pt>
                <c:pt idx="496" formatCode="0.0">
                  <c:v>38.751658039236396</c:v>
                </c:pt>
                <c:pt idx="497" formatCode="0.0">
                  <c:v>37.089822001093204</c:v>
                </c:pt>
                <c:pt idx="498" formatCode="0.0">
                  <c:v>35.937665964336929</c:v>
                </c:pt>
                <c:pt idx="499" formatCode="0.0">
                  <c:v>35.575913578632445</c:v>
                </c:pt>
                <c:pt idx="500" formatCode="0.0">
                  <c:v>34.748564402267228</c:v>
                </c:pt>
                <c:pt idx="501" formatCode="0.0">
                  <c:v>34.259746457244326</c:v>
                </c:pt>
                <c:pt idx="502" formatCode="0.0">
                  <c:v>34.457013405888496</c:v>
                </c:pt>
                <c:pt idx="503" formatCode="0.0">
                  <c:v>35.355509774233809</c:v>
                </c:pt>
                <c:pt idx="504" formatCode="0.0">
                  <c:v>36.116521812868598</c:v>
                </c:pt>
                <c:pt idx="505" formatCode="0.0">
                  <c:v>36.18512051097553</c:v>
                </c:pt>
                <c:pt idx="506" formatCode="0.0">
                  <c:v>36.669663519353328</c:v>
                </c:pt>
                <c:pt idx="507" formatCode="0.0">
                  <c:v>36.667687573155526</c:v>
                </c:pt>
                <c:pt idx="508" formatCode="0.0">
                  <c:v>36.407440633705356</c:v>
                </c:pt>
                <c:pt idx="509" formatCode="0.0">
                  <c:v>36.495568946845744</c:v>
                </c:pt>
                <c:pt idx="510" formatCode="0.0">
                  <c:v>36.426597310088241</c:v>
                </c:pt>
                <c:pt idx="511" formatCode="0.0">
                  <c:v>35.965222233134064</c:v>
                </c:pt>
                <c:pt idx="512" formatCode="0.0">
                  <c:v>35.71345582164605</c:v>
                </c:pt>
                <c:pt idx="513" formatCode="0.0">
                  <c:v>35.535450252257483</c:v>
                </c:pt>
                <c:pt idx="514" formatCode="0.0">
                  <c:v>35.016314756487212</c:v>
                </c:pt>
                <c:pt idx="515" formatCode="0.0">
                  <c:v>35.285300813989338</c:v>
                </c:pt>
                <c:pt idx="516" formatCode="0.0">
                  <c:v>36.735525673898685</c:v>
                </c:pt>
                <c:pt idx="517" formatCode="0.0">
                  <c:v>38.579627376880637</c:v>
                </c:pt>
                <c:pt idx="518" formatCode="0.0">
                  <c:v>40.480391345328812</c:v>
                </c:pt>
                <c:pt idx="519" formatCode="0.0">
                  <c:v>41.428188690453759</c:v>
                </c:pt>
                <c:pt idx="520" formatCode="0.0">
                  <c:v>43.340732359814758</c:v>
                </c:pt>
                <c:pt idx="521" formatCode="0.0">
                  <c:v>44.711501663033459</c:v>
                </c:pt>
                <c:pt idx="522" formatCode="0.0">
                  <c:v>45.014916887871415</c:v>
                </c:pt>
                <c:pt idx="523" formatCode="0.0">
                  <c:v>45.295822985133498</c:v>
                </c:pt>
                <c:pt idx="524" formatCode="0.0">
                  <c:v>44.959896913498874</c:v>
                </c:pt>
                <c:pt idx="525" formatCode="0.0">
                  <c:v>45.331938030058794</c:v>
                </c:pt>
                <c:pt idx="526" formatCode="0.0">
                  <c:v>46.296792714461127</c:v>
                </c:pt>
                <c:pt idx="527" formatCode="0.0">
                  <c:v>46.204160503124797</c:v>
                </c:pt>
                <c:pt idx="528" formatCode="0.0">
                  <c:v>46.433246109702957</c:v>
                </c:pt>
                <c:pt idx="529" formatCode="0.0">
                  <c:v>46.827240710666864</c:v>
                </c:pt>
                <c:pt idx="530" formatCode="0.0">
                  <c:v>46.828570468110698</c:v>
                </c:pt>
                <c:pt idx="531" formatCode="0.0">
                  <c:v>46.485184852790042</c:v>
                </c:pt>
                <c:pt idx="532" formatCode="0.0">
                  <c:v>46.487387194789029</c:v>
                </c:pt>
                <c:pt idx="533" formatCode="0.0">
                  <c:v>46.373238868325402</c:v>
                </c:pt>
                <c:pt idx="534" formatCode="0.0">
                  <c:v>46.425134615319799</c:v>
                </c:pt>
                <c:pt idx="535" formatCode="0.0">
                  <c:v>46.535114185688755</c:v>
                </c:pt>
                <c:pt idx="536" formatCode="0.0">
                  <c:v>47.643289977281334</c:v>
                </c:pt>
                <c:pt idx="537" formatCode="0.0">
                  <c:v>48.874101609200117</c:v>
                </c:pt>
                <c:pt idx="538" formatCode="0.0">
                  <c:v>49.413968156618751</c:v>
                </c:pt>
                <c:pt idx="539" formatCode="0.0">
                  <c:v>47.591229549930418</c:v>
                </c:pt>
                <c:pt idx="540" formatCode="0.0">
                  <c:v>43.804458641301942</c:v>
                </c:pt>
                <c:pt idx="541" formatCode="0.0">
                  <c:v>41.496270674513354</c:v>
                </c:pt>
                <c:pt idx="542" formatCode="0.0">
                  <c:v>38.769307304404848</c:v>
                </c:pt>
                <c:pt idx="543" formatCode="0.0">
                  <c:v>36.132862105948441</c:v>
                </c:pt>
                <c:pt idx="544" formatCode="0.0">
                  <c:v>33.971522128127432</c:v>
                </c:pt>
                <c:pt idx="545" formatCode="0.0">
                  <c:v>32.261185681520544</c:v>
                </c:pt>
                <c:pt idx="546" formatCode="0.0">
                  <c:v>31.930986613954303</c:v>
                </c:pt>
                <c:pt idx="547" formatCode="0.0">
                  <c:v>31.61353633188126</c:v>
                </c:pt>
                <c:pt idx="548" formatCode="0.0">
                  <c:v>30.212550605613288</c:v>
                </c:pt>
                <c:pt idx="549" formatCode="0.0">
                  <c:v>29.881340153213344</c:v>
                </c:pt>
                <c:pt idx="550" formatCode="0.0">
                  <c:v>28.858452689587839</c:v>
                </c:pt>
                <c:pt idx="551" formatCode="0.0">
                  <c:v>28.540212417860328</c:v>
                </c:pt>
                <c:pt idx="552" formatCode="0.0">
                  <c:v>27.358886228962067</c:v>
                </c:pt>
                <c:pt idx="553" formatCode="0.0">
                  <c:v>26.583392830805028</c:v>
                </c:pt>
                <c:pt idx="554" formatCode="0.0">
                  <c:v>26.928306040702065</c:v>
                </c:pt>
                <c:pt idx="555" formatCode="0.0">
                  <c:v>27.900673824505269</c:v>
                </c:pt>
                <c:pt idx="556" formatCode="0.0">
                  <c:v>29.441874417997361</c:v>
                </c:pt>
                <c:pt idx="557" formatCode="0.0">
                  <c:v>31.269742903901413</c:v>
                </c:pt>
                <c:pt idx="558" formatCode="0.0">
                  <c:v>31.191126028771595</c:v>
                </c:pt>
                <c:pt idx="559" formatCode="0.0">
                  <c:v>29.990452713943185</c:v>
                </c:pt>
                <c:pt idx="560" formatCode="0.0">
                  <c:v>29.446224122854467</c:v>
                </c:pt>
                <c:pt idx="561" formatCode="0.0">
                  <c:v>29.174115742408823</c:v>
                </c:pt>
                <c:pt idx="562" formatCode="0.0">
                  <c:v>28.742476061581645</c:v>
                </c:pt>
                <c:pt idx="563" formatCode="0.0">
                  <c:v>29.184794822388678</c:v>
                </c:pt>
                <c:pt idx="564" formatCode="0.0">
                  <c:v>29.595963980331931</c:v>
                </c:pt>
                <c:pt idx="565" formatCode="0.0">
                  <c:v>30.061273944995555</c:v>
                </c:pt>
                <c:pt idx="566" formatCode="0.0">
                  <c:v>29.745625935631203</c:v>
                </c:pt>
                <c:pt idx="567" formatCode="0.0">
                  <c:v>29.757172160232845</c:v>
                </c:pt>
                <c:pt idx="568" formatCode="0.0">
                  <c:v>30.764846797531554</c:v>
                </c:pt>
                <c:pt idx="569" formatCode="0.0">
                  <c:v>30.488167381706106</c:v>
                </c:pt>
                <c:pt idx="570" formatCode="0.0">
                  <c:v>31.43238999617833</c:v>
                </c:pt>
                <c:pt idx="571" formatCode="0.0">
                  <c:v>32.927007306159808</c:v>
                </c:pt>
                <c:pt idx="572" formatCode="0.0">
                  <c:v>34.376719602842847</c:v>
                </c:pt>
                <c:pt idx="573" formatCode="0.0">
                  <c:v>36.041813764840199</c:v>
                </c:pt>
                <c:pt idx="574" formatCode="0.0">
                  <c:v>35.686282888993773</c:v>
                </c:pt>
                <c:pt idx="575" formatCode="0.0">
                  <c:v>34.957880133048427</c:v>
                </c:pt>
                <c:pt idx="576" formatCode="0.0">
                  <c:v>33.892883674432866</c:v>
                </c:pt>
                <c:pt idx="577" formatCode="0.0">
                  <c:v>32.843961224222411</c:v>
                </c:pt>
                <c:pt idx="578" formatCode="0.0">
                  <c:v>31.051221615083314</c:v>
                </c:pt>
                <c:pt idx="579" formatCode="0.0">
                  <c:v>29.553964797183582</c:v>
                </c:pt>
                <c:pt idx="580" formatCode="0.0">
                  <c:v>28.228628346691863</c:v>
                </c:pt>
                <c:pt idx="581" formatCode="0.0">
                  <c:v>27.581354390616237</c:v>
                </c:pt>
                <c:pt idx="582" formatCode="0.0">
                  <c:v>27.934032440607414</c:v>
                </c:pt>
                <c:pt idx="583" formatCode="0.0">
                  <c:v>27.988505927578345</c:v>
                </c:pt>
                <c:pt idx="584" formatCode="0.0">
                  <c:v>28.265954403107823</c:v>
                </c:pt>
                <c:pt idx="585" formatCode="0.0">
                  <c:v>28.578967028587236</c:v>
                </c:pt>
                <c:pt idx="586" formatCode="0.0">
                  <c:v>29.53161645210205</c:v>
                </c:pt>
                <c:pt idx="587" formatCode="0.0">
                  <c:v>30.446576749648514</c:v>
                </c:pt>
                <c:pt idx="588" formatCode="0.0">
                  <c:v>30.760385999689809</c:v>
                </c:pt>
                <c:pt idx="589" formatCode="0.0">
                  <c:v>30.797398317172252</c:v>
                </c:pt>
                <c:pt idx="590" formatCode="0.0">
                  <c:v>30.855996483119778</c:v>
                </c:pt>
                <c:pt idx="591" formatCode="0.0">
                  <c:v>31.047881549973997</c:v>
                </c:pt>
                <c:pt idx="592" formatCode="0.0">
                  <c:v>31.111380508474483</c:v>
                </c:pt>
                <c:pt idx="593" formatCode="0.0">
                  <c:v>31.112463503655793</c:v>
                </c:pt>
                <c:pt idx="594" formatCode="0.0">
                  <c:v>31.313320768667928</c:v>
                </c:pt>
                <c:pt idx="595" formatCode="0.0">
                  <c:v>31.83230119074571</c:v>
                </c:pt>
                <c:pt idx="596" formatCode="0.0">
                  <c:v>32.726488198801917</c:v>
                </c:pt>
                <c:pt idx="597" formatCode="0.0">
                  <c:v>32.167121802386603</c:v>
                </c:pt>
                <c:pt idx="598" formatCode="0.0">
                  <c:v>32.427028452440723</c:v>
                </c:pt>
                <c:pt idx="599" formatCode="0.0">
                  <c:v>33.343763560175717</c:v>
                </c:pt>
                <c:pt idx="600" formatCode="0.0">
                  <c:v>34.298535865161043</c:v>
                </c:pt>
                <c:pt idx="601" formatCode="0.0">
                  <c:v>34.968202193522693</c:v>
                </c:pt>
                <c:pt idx="602" formatCode="0.0">
                  <c:v>35.041704111127267</c:v>
                </c:pt>
                <c:pt idx="603" formatCode="0.0">
                  <c:v>34.862264233906203</c:v>
                </c:pt>
                <c:pt idx="604" formatCode="0.0">
                  <c:v>34.707109482401464</c:v>
                </c:pt>
                <c:pt idx="605" formatCode="0.0">
                  <c:v>34.618403203768459</c:v>
                </c:pt>
                <c:pt idx="606" formatCode="0.0">
                  <c:v>33.448859157186533</c:v>
                </c:pt>
                <c:pt idx="607" formatCode="0.0">
                  <c:v>31.173167328814063</c:v>
                </c:pt>
                <c:pt idx="608" formatCode="0.0">
                  <c:v>30.628034904999851</c:v>
                </c:pt>
                <c:pt idx="609" formatCode="0.0">
                  <c:v>30.659889677218647</c:v>
                </c:pt>
                <c:pt idx="610" formatCode="0.0">
                  <c:v>31.304318291310466</c:v>
                </c:pt>
                <c:pt idx="611" formatCode="0.0">
                  <c:v>31.253061580384561</c:v>
                </c:pt>
                <c:pt idx="612" formatCode="0.0">
                  <c:v>31.43676663652219</c:v>
                </c:pt>
                <c:pt idx="613" formatCode="0.0">
                  <c:v>31.859028930953553</c:v>
                </c:pt>
                <c:pt idx="614" formatCode="0.0">
                  <c:v>31.909859099805665</c:v>
                </c:pt>
                <c:pt idx="615" formatCode="0.0">
                  <c:v>32.148730879085548</c:v>
                </c:pt>
                <c:pt idx="616" formatCode="0.0">
                  <c:v>32.827767541017508</c:v>
                </c:pt>
                <c:pt idx="617" formatCode="0.0">
                  <c:v>34.952158810881897</c:v>
                </c:pt>
                <c:pt idx="618" formatCode="0.0">
                  <c:v>36.638854179386733</c:v>
                </c:pt>
                <c:pt idx="619" formatCode="0.0">
                  <c:v>38.657813801672866</c:v>
                </c:pt>
                <c:pt idx="620" formatCode="0.0">
                  <c:v>41.533259742931818</c:v>
                </c:pt>
                <c:pt idx="621" formatCode="0.0">
                  <c:v>43.266829044275532</c:v>
                </c:pt>
                <c:pt idx="622" formatCode="0.0">
                  <c:v>45.403174871827005</c:v>
                </c:pt>
                <c:pt idx="623" formatCode="0.0">
                  <c:v>46.836670894302735</c:v>
                </c:pt>
                <c:pt idx="624" formatCode="0.0">
                  <c:v>49.001120783132073</c:v>
                </c:pt>
                <c:pt idx="625" formatCode="0.0">
                  <c:v>51.549532952451798</c:v>
                </c:pt>
                <c:pt idx="626" formatCode="0.0">
                  <c:v>52.560586081110607</c:v>
                </c:pt>
                <c:pt idx="627" formatCode="0.0">
                  <c:v>52.707892679759816</c:v>
                </c:pt>
                <c:pt idx="628" formatCode="0.0">
                  <c:v>53.644241552699384</c:v>
                </c:pt>
                <c:pt idx="629" formatCode="0.0">
                  <c:v>55.731348824439969</c:v>
                </c:pt>
                <c:pt idx="630" formatCode="0.0">
                  <c:v>58.031144409399431</c:v>
                </c:pt>
                <c:pt idx="631" formatCode="0.0">
                  <c:v>59.439063570424508</c:v>
                </c:pt>
                <c:pt idx="632" formatCode="0.0">
                  <c:v>61.142243883359619</c:v>
                </c:pt>
                <c:pt idx="633" formatCode="0.0">
                  <c:v>62.699526305158216</c:v>
                </c:pt>
                <c:pt idx="634" formatCode="0.0">
                  <c:v>64.610472215364069</c:v>
                </c:pt>
                <c:pt idx="635" formatCode="0.0">
                  <c:v>65.987242189924842</c:v>
                </c:pt>
                <c:pt idx="636" formatCode="0.0">
                  <c:v>66.252191267408563</c:v>
                </c:pt>
                <c:pt idx="637" formatCode="0.0">
                  <c:v>66.254463610114328</c:v>
                </c:pt>
                <c:pt idx="638" formatCode="0.0">
                  <c:v>66.619296169618423</c:v>
                </c:pt>
                <c:pt idx="639" formatCode="0.0">
                  <c:v>66.496862159118209</c:v>
                </c:pt>
                <c:pt idx="640" formatCode="0.0">
                  <c:v>65.645200757222725</c:v>
                </c:pt>
                <c:pt idx="641" formatCode="0.0">
                  <c:v>64.358037098351147</c:v>
                </c:pt>
                <c:pt idx="642" formatCode="0.0">
                  <c:v>60.420744889922481</c:v>
                </c:pt>
                <c:pt idx="643" formatCode="0.0">
                  <c:v>55.187314751768383</c:v>
                </c:pt>
                <c:pt idx="644" formatCode="0.0">
                  <c:v>52.386320954630946</c:v>
                </c:pt>
                <c:pt idx="645" formatCode="0.0">
                  <c:v>50.705723296489381</c:v>
                </c:pt>
                <c:pt idx="646" formatCode="0.0">
                  <c:v>49.660896922549739</c:v>
                </c:pt>
                <c:pt idx="647" formatCode="0.0">
                  <c:v>47.960731699226194</c:v>
                </c:pt>
                <c:pt idx="648" formatCode="0.0">
                  <c:v>45.952548770693213</c:v>
                </c:pt>
                <c:pt idx="649" formatCode="0.0">
                  <c:v>44.839253999861711</c:v>
                </c:pt>
                <c:pt idx="650" formatCode="0.0">
                  <c:v>43.820876664800686</c:v>
                </c:pt>
                <c:pt idx="651" formatCode="0.0">
                  <c:v>42.010204394651481</c:v>
                </c:pt>
                <c:pt idx="652" formatCode="0.0">
                  <c:v>40.409082184380402</c:v>
                </c:pt>
                <c:pt idx="653" formatCode="0.0">
                  <c:v>40.246029151851673</c:v>
                </c:pt>
                <c:pt idx="654" formatCode="0.0">
                  <c:v>40.105874445084197</c:v>
                </c:pt>
                <c:pt idx="655" formatCode="0.0">
                  <c:v>39.288538933976412</c:v>
                </c:pt>
                <c:pt idx="656" formatCode="0.0">
                  <c:v>38.860488328371751</c:v>
                </c:pt>
                <c:pt idx="657" formatCode="0.0">
                  <c:v>39.420575073239945</c:v>
                </c:pt>
                <c:pt idx="658" formatCode="0.0">
                  <c:v>41.132363985818081</c:v>
                </c:pt>
                <c:pt idx="659" formatCode="0.0">
                  <c:v>42.835317276266835</c:v>
                </c:pt>
                <c:pt idx="660" formatCode="0.0">
                  <c:v>44.07558211732777</c:v>
                </c:pt>
                <c:pt idx="661" formatCode="0.0">
                  <c:v>45.068325611708204</c:v>
                </c:pt>
                <c:pt idx="662" formatCode="0.0">
                  <c:v>44.875391802628904</c:v>
                </c:pt>
                <c:pt idx="663" formatCode="0.0">
                  <c:v>45.096766602583699</c:v>
                </c:pt>
                <c:pt idx="664" formatCode="0.0">
                  <c:v>45.068785149840608</c:v>
                </c:pt>
                <c:pt idx="665" formatCode="0.0">
                  <c:v>45.09822557585008</c:v>
                </c:pt>
                <c:pt idx="666" formatCode="0.0">
                  <c:v>44.268119520758006</c:v>
                </c:pt>
                <c:pt idx="667" formatCode="0.0">
                  <c:v>43.663448066721486</c:v>
                </c:pt>
                <c:pt idx="668" formatCode="0.0">
                  <c:v>42.435538250887646</c:v>
                </c:pt>
                <c:pt idx="669" formatCode="0.0">
                  <c:v>41.493960576321456</c:v>
                </c:pt>
                <c:pt idx="670" formatCode="0.0">
                  <c:v>41.463112928387091</c:v>
                </c:pt>
                <c:pt idx="671" formatCode="0.0">
                  <c:v>42.315389830607728</c:v>
                </c:pt>
                <c:pt idx="672" formatCode="0.0">
                  <c:v>43.110836757940348</c:v>
                </c:pt>
                <c:pt idx="673" formatCode="0.0">
                  <c:v>42.119742461563035</c:v>
                </c:pt>
                <c:pt idx="674" formatCode="0.0">
                  <c:v>40.633697467710043</c:v>
                </c:pt>
                <c:pt idx="675" formatCode="0.0">
                  <c:v>39.891730158865158</c:v>
                </c:pt>
                <c:pt idx="676" formatCode="0.0">
                  <c:v>40.024276305413466</c:v>
                </c:pt>
                <c:pt idx="677" formatCode="0.0">
                  <c:v>40.002778423016764</c:v>
                </c:pt>
                <c:pt idx="678" formatCode="0.0">
                  <c:v>39.767512965823798</c:v>
                </c:pt>
                <c:pt idx="679" formatCode="0.0">
                  <c:v>39.394257777392781</c:v>
                </c:pt>
                <c:pt idx="680" formatCode="0.0">
                  <c:v>37.969667792607844</c:v>
                </c:pt>
                <c:pt idx="681" formatCode="0.0">
                  <c:v>36.734024276681289</c:v>
                </c:pt>
                <c:pt idx="682" formatCode="0.0">
                  <c:v>34.644801359398592</c:v>
                </c:pt>
                <c:pt idx="683" formatCode="0.0">
                  <c:v>33.261459763595923</c:v>
                </c:pt>
                <c:pt idx="684" formatCode="0.0">
                  <c:v>32.322073358482989</c:v>
                </c:pt>
                <c:pt idx="685" formatCode="0.0">
                  <c:v>30.085503976545617</c:v>
                </c:pt>
                <c:pt idx="686" formatCode="0.0">
                  <c:v>28.292272605521969</c:v>
                </c:pt>
                <c:pt idx="687" formatCode="0.0">
                  <c:v>28.663104826653612</c:v>
                </c:pt>
                <c:pt idx="688" formatCode="0.0">
                  <c:v>29.932324371106617</c:v>
                </c:pt>
                <c:pt idx="689" formatCode="0.0">
                  <c:v>31.645464220243952</c:v>
                </c:pt>
                <c:pt idx="690" formatCode="0.0">
                  <c:v>32.754090302710999</c:v>
                </c:pt>
                <c:pt idx="691" formatCode="0.0">
                  <c:v>33.094277100798934</c:v>
                </c:pt>
                <c:pt idx="692" formatCode="0.0">
                  <c:v>33.055119079390181</c:v>
                </c:pt>
                <c:pt idx="693" formatCode="0.0">
                  <c:v>33.076619652938305</c:v>
                </c:pt>
                <c:pt idx="694" formatCode="0.0">
                  <c:v>33.241042459410579</c:v>
                </c:pt>
                <c:pt idx="695" formatCode="0.0">
                  <c:v>33.066435535766601</c:v>
                </c:pt>
                <c:pt idx="696" formatCode="0.0">
                  <c:v>33.053151886860078</c:v>
                </c:pt>
                <c:pt idx="697" formatCode="0.0">
                  <c:v>33.127854259546822</c:v>
                </c:pt>
                <c:pt idx="698" formatCode="0.0">
                  <c:v>33.264619194143158</c:v>
                </c:pt>
                <c:pt idx="699" formatCode="0.0">
                  <c:v>33.249002883509448</c:v>
                </c:pt>
                <c:pt idx="700" formatCode="0.0">
                  <c:v>33.291955830720582</c:v>
                </c:pt>
                <c:pt idx="701" formatCode="0.0">
                  <c:v>33.296648627693102</c:v>
                </c:pt>
                <c:pt idx="702" formatCode="0.0">
                  <c:v>34.195033684723818</c:v>
                </c:pt>
                <c:pt idx="703" formatCode="0.0">
                  <c:v>34.663725395941725</c:v>
                </c:pt>
                <c:pt idx="704" formatCode="0.0">
                  <c:v>35.02576626820354</c:v>
                </c:pt>
                <c:pt idx="705" formatCode="0.0">
                  <c:v>36.887342202178644</c:v>
                </c:pt>
                <c:pt idx="706" formatCode="0.0">
                  <c:v>37.93806669263455</c:v>
                </c:pt>
                <c:pt idx="707" formatCode="0.0">
                  <c:v>35.399323914568825</c:v>
                </c:pt>
                <c:pt idx="708" formatCode="0.0">
                  <c:v>33.996957569924547</c:v>
                </c:pt>
                <c:pt idx="709" formatCode="0.0">
                  <c:v>33.815419845376724</c:v>
                </c:pt>
                <c:pt idx="710" formatCode="0.0">
                  <c:v>33.320004135408091</c:v>
                </c:pt>
                <c:pt idx="711" formatCode="0.0">
                  <c:v>33.366750552477079</c:v>
                </c:pt>
                <c:pt idx="712" formatCode="0.0">
                  <c:v>33.051543032605757</c:v>
                </c:pt>
                <c:pt idx="713" formatCode="0.0">
                  <c:v>32.10257211662752</c:v>
                </c:pt>
                <c:pt idx="714" formatCode="0.0">
                  <c:v>30.59539547212929</c:v>
                </c:pt>
                <c:pt idx="715" formatCode="0.0">
                  <c:v>30.107476903102274</c:v>
                </c:pt>
                <c:pt idx="716" formatCode="0.0">
                  <c:v>29.767685459788339</c:v>
                </c:pt>
                <c:pt idx="717" formatCode="0.0">
                  <c:v>29.662772870299825</c:v>
                </c:pt>
                <c:pt idx="718" formatCode="0.0">
                  <c:v>29.663091416666681</c:v>
                </c:pt>
                <c:pt idx="719" formatCode="0.0">
                  <c:v>30.123382713901769</c:v>
                </c:pt>
                <c:pt idx="720" formatCode="0.0">
                  <c:v>31.224154464607768</c:v>
                </c:pt>
                <c:pt idx="721" formatCode="0.0">
                  <c:v>31.217854046081968</c:v>
                </c:pt>
                <c:pt idx="722" formatCode="0.0">
                  <c:v>31.20386407259215</c:v>
                </c:pt>
                <c:pt idx="723" formatCode="0.0">
                  <c:v>30.739286664321831</c:v>
                </c:pt>
                <c:pt idx="724" formatCode="0.0">
                  <c:v>30.70386672981159</c:v>
                </c:pt>
                <c:pt idx="725" formatCode="0.0">
                  <c:v>30.964734295539973</c:v>
                </c:pt>
                <c:pt idx="726" formatCode="0.0">
                  <c:v>31.027218590972609</c:v>
                </c:pt>
                <c:pt idx="727" formatCode="0.0">
                  <c:v>31.91062758831513</c:v>
                </c:pt>
                <c:pt idx="728" formatCode="0.0">
                  <c:v>32.403117281847571</c:v>
                </c:pt>
                <c:pt idx="729" formatCode="0.0">
                  <c:v>32.084587611667992</c:v>
                </c:pt>
                <c:pt idx="730" formatCode="0.0">
                  <c:v>30.893801951247209</c:v>
                </c:pt>
                <c:pt idx="731" formatCode="0.0">
                  <c:v>31.483792403601797</c:v>
                </c:pt>
                <c:pt idx="732" formatCode="0.0">
                  <c:v>31.486983154568026</c:v>
                </c:pt>
                <c:pt idx="733" formatCode="0.0">
                  <c:v>31.408136667847508</c:v>
                </c:pt>
                <c:pt idx="734" formatCode="0.0">
                  <c:v>32.191999723699446</c:v>
                </c:pt>
                <c:pt idx="735" formatCode="0.0">
                  <c:v>31.298349356712425</c:v>
                </c:pt>
                <c:pt idx="736" formatCode="0.0">
                  <c:v>30.646662873529792</c:v>
                </c:pt>
                <c:pt idx="737" formatCode="0.0">
                  <c:v>30.045500237734601</c:v>
                </c:pt>
                <c:pt idx="738" formatCode="0.0">
                  <c:v>29.843435861805904</c:v>
                </c:pt>
                <c:pt idx="739" formatCode="0.0">
                  <c:v>29.767165426950612</c:v>
                </c:pt>
                <c:pt idx="740" formatCode="0.0">
                  <c:v>29.315985558491157</c:v>
                </c:pt>
                <c:pt idx="741" formatCode="0.0">
                  <c:v>28.240693220623733</c:v>
                </c:pt>
                <c:pt idx="742" formatCode="0.0">
                  <c:v>26.508952619397231</c:v>
                </c:pt>
                <c:pt idx="743" formatCode="0.0">
                  <c:v>26.022342739504762</c:v>
                </c:pt>
                <c:pt idx="744" formatCode="0.0">
                  <c:v>26.992139007716023</c:v>
                </c:pt>
                <c:pt idx="745" formatCode="0.0">
                  <c:v>27.9749410543339</c:v>
                </c:pt>
                <c:pt idx="746" formatCode="0.0">
                  <c:v>28.900685210540694</c:v>
                </c:pt>
                <c:pt idx="747" formatCode="0.0">
                  <c:v>29.752621957214245</c:v>
                </c:pt>
                <c:pt idx="748" formatCode="0.0">
                  <c:v>30.577482235971551</c:v>
                </c:pt>
                <c:pt idx="749" formatCode="0.0">
                  <c:v>31.181400755759938</c:v>
                </c:pt>
                <c:pt idx="750" formatCode="0.0">
                  <c:v>33.583241916788253</c:v>
                </c:pt>
                <c:pt idx="751" formatCode="0.0">
                  <c:v>34.495944220439924</c:v>
                </c:pt>
                <c:pt idx="752" formatCode="0.0">
                  <c:v>34.571849894782339</c:v>
                </c:pt>
                <c:pt idx="753" formatCode="0.0">
                  <c:v>34.911036439464667</c:v>
                </c:pt>
                <c:pt idx="754" formatCode="0.0">
                  <c:v>35.022003829453141</c:v>
                </c:pt>
                <c:pt idx="755" formatCode="0.0">
                  <c:v>34.487158459938058</c:v>
                </c:pt>
                <c:pt idx="756" formatCode="0.0">
                  <c:v>34.153845959629514</c:v>
                </c:pt>
                <c:pt idx="757" formatCode="0.0">
                  <c:v>34.175248663583972</c:v>
                </c:pt>
                <c:pt idx="758" formatCode="0.0">
                  <c:v>34.18669526849559</c:v>
                </c:pt>
                <c:pt idx="759" formatCode="0.0">
                  <c:v>34.427636137756586</c:v>
                </c:pt>
                <c:pt idx="760" formatCode="0.0">
                  <c:v>34.442978550206448</c:v>
                </c:pt>
                <c:pt idx="761" formatCode="0.0">
                  <c:v>34.520561241756319</c:v>
                </c:pt>
                <c:pt idx="762" formatCode="0.0">
                  <c:v>34.798023348522541</c:v>
                </c:pt>
                <c:pt idx="763" formatCode="0.0">
                  <c:v>35.297520777940143</c:v>
                </c:pt>
                <c:pt idx="764" formatCode="0.0">
                  <c:v>34.792580411204668</c:v>
                </c:pt>
                <c:pt idx="765" formatCode="0.0">
                  <c:v>34.260152131471273</c:v>
                </c:pt>
                <c:pt idx="766" formatCode="0.0">
                  <c:v>32.85687555486453</c:v>
                </c:pt>
                <c:pt idx="767" formatCode="0.0">
                  <c:v>32.890202852891747</c:v>
                </c:pt>
                <c:pt idx="768" formatCode="0.0">
                  <c:v>33.441132218114703</c:v>
                </c:pt>
                <c:pt idx="769" formatCode="0.0">
                  <c:v>35.295998338261924</c:v>
                </c:pt>
                <c:pt idx="770" formatCode="0.0">
                  <c:v>36.411406832827552</c:v>
                </c:pt>
                <c:pt idx="771" formatCode="0.0">
                  <c:v>37.45750650328614</c:v>
                </c:pt>
                <c:pt idx="772" formatCode="0.0">
                  <c:v>38.996075504364427</c:v>
                </c:pt>
                <c:pt idx="773" formatCode="0.0">
                  <c:v>38.431456435611139</c:v>
                </c:pt>
                <c:pt idx="774" formatCode="0.0">
                  <c:v>38.212056851130633</c:v>
                </c:pt>
                <c:pt idx="775" formatCode="0.0">
                  <c:v>38.029747309482715</c:v>
                </c:pt>
                <c:pt idx="776" formatCode="0.0">
                  <c:v>36.804037331445244</c:v>
                </c:pt>
                <c:pt idx="777" formatCode="0.0">
                  <c:v>35.831596464275698</c:v>
                </c:pt>
                <c:pt idx="778" formatCode="0.0">
                  <c:v>34.981400311047537</c:v>
                </c:pt>
                <c:pt idx="779" formatCode="0.0">
                  <c:v>33.838751399342797</c:v>
                </c:pt>
                <c:pt idx="780" formatCode="0.0">
                  <c:v>31.631739189651494</c:v>
                </c:pt>
                <c:pt idx="781" formatCode="0.0">
                  <c:v>30.489663971158528</c:v>
                </c:pt>
                <c:pt idx="782" formatCode="0.0">
                  <c:v>28.381422850601798</c:v>
                </c:pt>
                <c:pt idx="783" formatCode="0.0">
                  <c:v>25.680694147775355</c:v>
                </c:pt>
                <c:pt idx="784" formatCode="0.0">
                  <c:v>24.383963643912669</c:v>
                </c:pt>
                <c:pt idx="785" formatCode="0.0">
                  <c:v>24.445099608194894</c:v>
                </c:pt>
                <c:pt idx="786" formatCode="0.0">
                  <c:v>26.501166947253843</c:v>
                </c:pt>
                <c:pt idx="787" formatCode="0.0">
                  <c:v>28.04871537460712</c:v>
                </c:pt>
                <c:pt idx="788" formatCode="0.0">
                  <c:v>28.836529349382815</c:v>
                </c:pt>
                <c:pt idx="789" formatCode="0.0">
                  <c:v>29.900323394500596</c:v>
                </c:pt>
                <c:pt idx="790" formatCode="0.0">
                  <c:v>30.41627243653582</c:v>
                </c:pt>
                <c:pt idx="791" formatCode="0.0">
                  <c:v>30.848966722675232</c:v>
                </c:pt>
                <c:pt idx="792" formatCode="0.0">
                  <c:v>31.122951533157305</c:v>
                </c:pt>
                <c:pt idx="793" formatCode="0.0">
                  <c:v>30.700802665350896</c:v>
                </c:pt>
                <c:pt idx="794" formatCode="0.0">
                  <c:v>29.73416909970026</c:v>
                </c:pt>
                <c:pt idx="795" formatCode="0.0">
                  <c:v>28.546184018895474</c:v>
                </c:pt>
                <c:pt idx="796" formatCode="0.0">
                  <c:v>26.584670444375149</c:v>
                </c:pt>
                <c:pt idx="797" formatCode="0.0">
                  <c:v>24.278788976556203</c:v>
                </c:pt>
                <c:pt idx="798" formatCode="0.0">
                  <c:v>23.642406467332407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2A1-4E4B-B895-05F8F8152620}"/>
            </c:ext>
          </c:extLst>
        </c:ser>
        <c:ser>
          <c:idx val="6"/>
          <c:order val="6"/>
          <c:tx>
            <c:strRef>
              <c:f>DATA!$AG$1</c:f>
              <c:strCache>
                <c:ptCount val="1"/>
                <c:pt idx="0">
                  <c:v>Uper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DATA!$AG$2:$AG$800</c:f>
              <c:numCache>
                <c:formatCode>General</c:formatCode>
                <c:ptCount val="799"/>
                <c:pt idx="39" formatCode="0.0">
                  <c:v>64.085469312339541</c:v>
                </c:pt>
                <c:pt idx="40" formatCode="0.0">
                  <c:v>61.487471023965313</c:v>
                </c:pt>
                <c:pt idx="41" formatCode="0.0">
                  <c:v>61.671761293146218</c:v>
                </c:pt>
                <c:pt idx="42" formatCode="0.0">
                  <c:v>62.184742824690616</c:v>
                </c:pt>
                <c:pt idx="43" formatCode="0.0">
                  <c:v>62.884297501149064</c:v>
                </c:pt>
                <c:pt idx="44" formatCode="0.0">
                  <c:v>63.572701924039855</c:v>
                </c:pt>
                <c:pt idx="45" formatCode="0.0">
                  <c:v>62.668919408002978</c:v>
                </c:pt>
                <c:pt idx="46" formatCode="0.0">
                  <c:v>61.70595241921329</c:v>
                </c:pt>
                <c:pt idx="47" formatCode="0.0">
                  <c:v>60.714920780799119</c:v>
                </c:pt>
                <c:pt idx="48" formatCode="0.0">
                  <c:v>59.636877062048384</c:v>
                </c:pt>
                <c:pt idx="49" formatCode="0.0">
                  <c:v>59.238499732280225</c:v>
                </c:pt>
                <c:pt idx="50" formatCode="0.0">
                  <c:v>59.267682925580594</c:v>
                </c:pt>
                <c:pt idx="51" formatCode="0.0">
                  <c:v>59.54711378835966</c:v>
                </c:pt>
                <c:pt idx="52" formatCode="0.0">
                  <c:v>59.791765148939263</c:v>
                </c:pt>
                <c:pt idx="53" formatCode="0.0">
                  <c:v>59.959614582054144</c:v>
                </c:pt>
                <c:pt idx="54" formatCode="0.0">
                  <c:v>59.198855131827997</c:v>
                </c:pt>
                <c:pt idx="55" formatCode="0.0">
                  <c:v>58.158962801128752</c:v>
                </c:pt>
                <c:pt idx="56" formatCode="0.0">
                  <c:v>57.331468257677443</c:v>
                </c:pt>
                <c:pt idx="57" formatCode="0.0">
                  <c:v>57.584295453539475</c:v>
                </c:pt>
                <c:pt idx="58" formatCode="0.0">
                  <c:v>58.788292162964694</c:v>
                </c:pt>
                <c:pt idx="59" formatCode="0.0">
                  <c:v>59.338067173368451</c:v>
                </c:pt>
                <c:pt idx="60" formatCode="0.0">
                  <c:v>59.789901088376986</c:v>
                </c:pt>
                <c:pt idx="61" formatCode="0.0">
                  <c:v>59.826176854600106</c:v>
                </c:pt>
                <c:pt idx="62" formatCode="0.0">
                  <c:v>58.836080906351384</c:v>
                </c:pt>
                <c:pt idx="63" formatCode="0.0">
                  <c:v>57.413305577101646</c:v>
                </c:pt>
                <c:pt idx="64" formatCode="0.0">
                  <c:v>56.814052410940569</c:v>
                </c:pt>
                <c:pt idx="65" formatCode="0.0">
                  <c:v>56.722867222348938</c:v>
                </c:pt>
                <c:pt idx="66" formatCode="0.0">
                  <c:v>55.8863477792897</c:v>
                </c:pt>
                <c:pt idx="67" formatCode="0.0">
                  <c:v>55.136238751407575</c:v>
                </c:pt>
                <c:pt idx="68" formatCode="0.0">
                  <c:v>54.615961656197634</c:v>
                </c:pt>
                <c:pt idx="69" formatCode="0.0">
                  <c:v>54.030766528648073</c:v>
                </c:pt>
                <c:pt idx="70" formatCode="0.0">
                  <c:v>53.945691283075959</c:v>
                </c:pt>
                <c:pt idx="71" formatCode="0.0">
                  <c:v>54.463316457999724</c:v>
                </c:pt>
                <c:pt idx="72" formatCode="0.0">
                  <c:v>55.247957735106375</c:v>
                </c:pt>
                <c:pt idx="73" formatCode="0.0">
                  <c:v>56.01614975765618</c:v>
                </c:pt>
                <c:pt idx="74" formatCode="0.0">
                  <c:v>57.608680961004964</c:v>
                </c:pt>
                <c:pt idx="75" formatCode="0.0">
                  <c:v>58.362651604887589</c:v>
                </c:pt>
                <c:pt idx="76" formatCode="0.0">
                  <c:v>58.763413957662323</c:v>
                </c:pt>
                <c:pt idx="77" formatCode="0.0">
                  <c:v>58.608270034555161</c:v>
                </c:pt>
                <c:pt idx="78" formatCode="0.0">
                  <c:v>57.837839476280301</c:v>
                </c:pt>
                <c:pt idx="79" formatCode="0.0">
                  <c:v>57.871222780584219</c:v>
                </c:pt>
                <c:pt idx="80" formatCode="0.0">
                  <c:v>57.756247724939008</c:v>
                </c:pt>
                <c:pt idx="81" formatCode="0.0">
                  <c:v>57.188683434688571</c:v>
                </c:pt>
                <c:pt idx="82" formatCode="0.0">
                  <c:v>57.657714955384215</c:v>
                </c:pt>
                <c:pt idx="83" formatCode="0.0">
                  <c:v>57.940769207803747</c:v>
                </c:pt>
                <c:pt idx="84" formatCode="0.0">
                  <c:v>57.599037360778681</c:v>
                </c:pt>
                <c:pt idx="85" formatCode="0.0">
                  <c:v>57.573120319566776</c:v>
                </c:pt>
                <c:pt idx="86" formatCode="0.0">
                  <c:v>57.735606039206949</c:v>
                </c:pt>
                <c:pt idx="87" formatCode="0.0">
                  <c:v>57.815708479188608</c:v>
                </c:pt>
                <c:pt idx="88" formatCode="0.0">
                  <c:v>57.406202429787584</c:v>
                </c:pt>
                <c:pt idx="89" formatCode="0.0">
                  <c:v>57.201743643587996</c:v>
                </c:pt>
                <c:pt idx="90" formatCode="0.0">
                  <c:v>58.1807897930778</c:v>
                </c:pt>
                <c:pt idx="91" formatCode="0.0">
                  <c:v>58.953494882127835</c:v>
                </c:pt>
                <c:pt idx="92" formatCode="0.0">
                  <c:v>59.663931866250124</c:v>
                </c:pt>
                <c:pt idx="93" formatCode="0.0">
                  <c:v>60.846258063051579</c:v>
                </c:pt>
                <c:pt idx="94" formatCode="0.0">
                  <c:v>62.957639121583597</c:v>
                </c:pt>
                <c:pt idx="95" formatCode="0.0">
                  <c:v>66.865069556615566</c:v>
                </c:pt>
                <c:pt idx="96" formatCode="0.0">
                  <c:v>72.865383725990228</c:v>
                </c:pt>
                <c:pt idx="97" formatCode="0.0">
                  <c:v>75.730314304055582</c:v>
                </c:pt>
                <c:pt idx="98" formatCode="0.0">
                  <c:v>78.036054066536792</c:v>
                </c:pt>
                <c:pt idx="99" formatCode="0.0">
                  <c:v>80.313373793621864</c:v>
                </c:pt>
                <c:pt idx="100" formatCode="0.0">
                  <c:v>82.286780506366696</c:v>
                </c:pt>
                <c:pt idx="101" formatCode="0.0">
                  <c:v>83.445415579946214</c:v>
                </c:pt>
                <c:pt idx="102" formatCode="0.0">
                  <c:v>83.766029277198584</c:v>
                </c:pt>
                <c:pt idx="103" formatCode="0.0">
                  <c:v>83.689342783952682</c:v>
                </c:pt>
                <c:pt idx="104" formatCode="0.0">
                  <c:v>82.93419541949784</c:v>
                </c:pt>
                <c:pt idx="105" formatCode="0.0">
                  <c:v>81.955340405374329</c:v>
                </c:pt>
                <c:pt idx="106" formatCode="0.0">
                  <c:v>81.542146906466058</c:v>
                </c:pt>
                <c:pt idx="107" formatCode="0.0">
                  <c:v>80.907236030162281</c:v>
                </c:pt>
                <c:pt idx="108" formatCode="0.0">
                  <c:v>80.398612505871725</c:v>
                </c:pt>
                <c:pt idx="109" formatCode="0.0">
                  <c:v>80.167530152295001</c:v>
                </c:pt>
                <c:pt idx="110" formatCode="0.0">
                  <c:v>80.11925260132692</c:v>
                </c:pt>
                <c:pt idx="111" formatCode="0.0">
                  <c:v>80.061117925866156</c:v>
                </c:pt>
                <c:pt idx="112" formatCode="0.0">
                  <c:v>79.950496217989453</c:v>
                </c:pt>
                <c:pt idx="113" formatCode="0.0">
                  <c:v>79.965562604258437</c:v>
                </c:pt>
                <c:pt idx="114" formatCode="0.0">
                  <c:v>79.849540715505</c:v>
                </c:pt>
                <c:pt idx="115" formatCode="0.0">
                  <c:v>79.078699977660264</c:v>
                </c:pt>
                <c:pt idx="116" formatCode="0.0">
                  <c:v>76.457955398247492</c:v>
                </c:pt>
                <c:pt idx="117" formatCode="0.0">
                  <c:v>76.270596594464251</c:v>
                </c:pt>
                <c:pt idx="118" formatCode="0.0">
                  <c:v>76.450106465648787</c:v>
                </c:pt>
                <c:pt idx="119" formatCode="0.0">
                  <c:v>75.584496413702624</c:v>
                </c:pt>
                <c:pt idx="120" formatCode="0.0">
                  <c:v>74.117926422370459</c:v>
                </c:pt>
                <c:pt idx="121" formatCode="0.0">
                  <c:v>73.086977434088723</c:v>
                </c:pt>
                <c:pt idx="122" formatCode="0.0">
                  <c:v>72.928087194920963</c:v>
                </c:pt>
                <c:pt idx="123" formatCode="0.0">
                  <c:v>72.874118676140498</c:v>
                </c:pt>
                <c:pt idx="124" formatCode="0.0">
                  <c:v>72.864644782000227</c:v>
                </c:pt>
                <c:pt idx="125" formatCode="0.0">
                  <c:v>72.866981266813625</c:v>
                </c:pt>
                <c:pt idx="126" formatCode="0.0">
                  <c:v>73.193554380303624</c:v>
                </c:pt>
                <c:pt idx="127" formatCode="0.0">
                  <c:v>73.661308986653225</c:v>
                </c:pt>
                <c:pt idx="128" formatCode="0.0">
                  <c:v>74.471131088139643</c:v>
                </c:pt>
                <c:pt idx="129" formatCode="0.0">
                  <c:v>75.113610487045435</c:v>
                </c:pt>
                <c:pt idx="130" formatCode="0.0">
                  <c:v>76.609064791396492</c:v>
                </c:pt>
                <c:pt idx="131" formatCode="0.0">
                  <c:v>77.496287561987728</c:v>
                </c:pt>
                <c:pt idx="132" formatCode="0.0">
                  <c:v>78.343656314786784</c:v>
                </c:pt>
                <c:pt idx="133" formatCode="0.0">
                  <c:v>78.979825639599824</c:v>
                </c:pt>
                <c:pt idx="134" formatCode="0.0">
                  <c:v>79.040093687153572</c:v>
                </c:pt>
                <c:pt idx="135" formatCode="0.0">
                  <c:v>78.308768825253196</c:v>
                </c:pt>
                <c:pt idx="136" formatCode="0.0">
                  <c:v>76.923523093231225</c:v>
                </c:pt>
                <c:pt idx="137" formatCode="0.0">
                  <c:v>74.797192841069801</c:v>
                </c:pt>
                <c:pt idx="138" formatCode="0.0">
                  <c:v>72.310528063840934</c:v>
                </c:pt>
                <c:pt idx="139" formatCode="0.0">
                  <c:v>70.596834818194623</c:v>
                </c:pt>
                <c:pt idx="140" formatCode="0.0">
                  <c:v>70.601261067241325</c:v>
                </c:pt>
                <c:pt idx="141" formatCode="0.0">
                  <c:v>73.137753140111244</c:v>
                </c:pt>
                <c:pt idx="142" formatCode="0.0">
                  <c:v>76.274082327502782</c:v>
                </c:pt>
                <c:pt idx="143" formatCode="0.0">
                  <c:v>79.12098355998485</c:v>
                </c:pt>
                <c:pt idx="144" formatCode="0.0">
                  <c:v>81.61080908987924</c:v>
                </c:pt>
                <c:pt idx="145" formatCode="0.0">
                  <c:v>83.519792820309249</c:v>
                </c:pt>
                <c:pt idx="146" formatCode="0.0">
                  <c:v>84.67210366436268</c:v>
                </c:pt>
                <c:pt idx="147" formatCode="0.0">
                  <c:v>86.494250053556542</c:v>
                </c:pt>
                <c:pt idx="148" formatCode="0.0">
                  <c:v>88.350508784641789</c:v>
                </c:pt>
                <c:pt idx="149" formatCode="0.0">
                  <c:v>89.817269514079811</c:v>
                </c:pt>
                <c:pt idx="150" formatCode="0.0">
                  <c:v>89.750182210652468</c:v>
                </c:pt>
                <c:pt idx="151" formatCode="0.0">
                  <c:v>89.037864954077349</c:v>
                </c:pt>
                <c:pt idx="152" formatCode="0.0">
                  <c:v>87.362463576222552</c:v>
                </c:pt>
                <c:pt idx="153" formatCode="0.0">
                  <c:v>85.589115047746873</c:v>
                </c:pt>
                <c:pt idx="154" formatCode="0.0">
                  <c:v>84.83026519316337</c:v>
                </c:pt>
                <c:pt idx="155" formatCode="0.0">
                  <c:v>86.276544491783142</c:v>
                </c:pt>
                <c:pt idx="156" formatCode="0.0">
                  <c:v>88.290965129230187</c:v>
                </c:pt>
                <c:pt idx="157" formatCode="0.0">
                  <c:v>90.165701777413233</c:v>
                </c:pt>
                <c:pt idx="158" formatCode="0.0">
                  <c:v>90.964565412390215</c:v>
                </c:pt>
                <c:pt idx="159" formatCode="0.0">
                  <c:v>91.024634351508553</c:v>
                </c:pt>
                <c:pt idx="160" formatCode="0.0">
                  <c:v>90.633188302143864</c:v>
                </c:pt>
                <c:pt idx="161" formatCode="0.0">
                  <c:v>89.081372976547456</c:v>
                </c:pt>
                <c:pt idx="162" formatCode="0.0">
                  <c:v>86.795363531018864</c:v>
                </c:pt>
                <c:pt idx="163" formatCode="0.0">
                  <c:v>84.27883901236288</c:v>
                </c:pt>
                <c:pt idx="164" formatCode="0.0">
                  <c:v>81.454940470274948</c:v>
                </c:pt>
                <c:pt idx="165" formatCode="0.0">
                  <c:v>78.608052684747364</c:v>
                </c:pt>
                <c:pt idx="166" formatCode="0.0">
                  <c:v>76.886668254403801</c:v>
                </c:pt>
                <c:pt idx="167" formatCode="0.0">
                  <c:v>74.016407574011524</c:v>
                </c:pt>
                <c:pt idx="168" formatCode="0.0">
                  <c:v>71.253515437718846</c:v>
                </c:pt>
                <c:pt idx="169" formatCode="0.0">
                  <c:v>69.92083987519257</c:v>
                </c:pt>
                <c:pt idx="170" formatCode="0.0">
                  <c:v>69.828173940474159</c:v>
                </c:pt>
                <c:pt idx="171" formatCode="0.0">
                  <c:v>71.513523602884817</c:v>
                </c:pt>
                <c:pt idx="172" formatCode="0.0">
                  <c:v>72.713730343059666</c:v>
                </c:pt>
                <c:pt idx="173" formatCode="0.0">
                  <c:v>73.118078525680247</c:v>
                </c:pt>
                <c:pt idx="174" formatCode="0.0">
                  <c:v>73.96681063486443</c:v>
                </c:pt>
                <c:pt idx="175" formatCode="0.0">
                  <c:v>74.162127443767531</c:v>
                </c:pt>
                <c:pt idx="176" formatCode="0.0">
                  <c:v>74.219458478763215</c:v>
                </c:pt>
                <c:pt idx="177" formatCode="0.0">
                  <c:v>73.445287247021454</c:v>
                </c:pt>
                <c:pt idx="178" formatCode="0.0">
                  <c:v>72.952536681636758</c:v>
                </c:pt>
                <c:pt idx="179" formatCode="0.0">
                  <c:v>72.99393348133728</c:v>
                </c:pt>
                <c:pt idx="180" formatCode="0.0">
                  <c:v>73.065549795595246</c:v>
                </c:pt>
                <c:pt idx="181" formatCode="0.0">
                  <c:v>73.865945643863242</c:v>
                </c:pt>
                <c:pt idx="182" formatCode="0.0">
                  <c:v>74.762292183335916</c:v>
                </c:pt>
                <c:pt idx="183" formatCode="0.0">
                  <c:v>75.040984652237029</c:v>
                </c:pt>
                <c:pt idx="184" formatCode="0.0">
                  <c:v>75.70455258136883</c:v>
                </c:pt>
                <c:pt idx="185" formatCode="0.0">
                  <c:v>75.062031481186381</c:v>
                </c:pt>
                <c:pt idx="186" formatCode="0.0">
                  <c:v>75.020739493932936</c:v>
                </c:pt>
                <c:pt idx="187" formatCode="0.0">
                  <c:v>76.124847352335252</c:v>
                </c:pt>
                <c:pt idx="188" formatCode="0.0">
                  <c:v>77.390917337387776</c:v>
                </c:pt>
                <c:pt idx="189" formatCode="0.0">
                  <c:v>78.572089837915485</c:v>
                </c:pt>
                <c:pt idx="190" formatCode="0.0">
                  <c:v>79.114222004078044</c:v>
                </c:pt>
                <c:pt idx="191" formatCode="0.0">
                  <c:v>79.437771263146303</c:v>
                </c:pt>
                <c:pt idx="192" formatCode="0.0">
                  <c:v>79.905064219126984</c:v>
                </c:pt>
                <c:pt idx="193" formatCode="0.0">
                  <c:v>79.621900785804129</c:v>
                </c:pt>
                <c:pt idx="194" formatCode="0.0">
                  <c:v>79.51318667417965</c:v>
                </c:pt>
                <c:pt idx="195" formatCode="0.0">
                  <c:v>79.160504586948065</c:v>
                </c:pt>
                <c:pt idx="196" formatCode="0.0">
                  <c:v>79.068535919574714</c:v>
                </c:pt>
                <c:pt idx="197" formatCode="0.0">
                  <c:v>78.722938053951324</c:v>
                </c:pt>
                <c:pt idx="198" formatCode="0.0">
                  <c:v>79.591228248817515</c:v>
                </c:pt>
                <c:pt idx="199" formatCode="0.0">
                  <c:v>80.339034809692379</c:v>
                </c:pt>
                <c:pt idx="200" formatCode="0.0">
                  <c:v>80.595400478634872</c:v>
                </c:pt>
                <c:pt idx="201" formatCode="0.0">
                  <c:v>81.275833081123395</c:v>
                </c:pt>
                <c:pt idx="202" formatCode="0.0">
                  <c:v>81.411754341186906</c:v>
                </c:pt>
                <c:pt idx="203" formatCode="0.0">
                  <c:v>81.280141326263063</c:v>
                </c:pt>
                <c:pt idx="204" formatCode="0.0">
                  <c:v>80.250896723800821</c:v>
                </c:pt>
                <c:pt idx="205" formatCode="0.0">
                  <c:v>79.826046289413142</c:v>
                </c:pt>
                <c:pt idx="206" formatCode="0.0">
                  <c:v>79.581002628049902</c:v>
                </c:pt>
                <c:pt idx="207" formatCode="0.0">
                  <c:v>79.180987081718456</c:v>
                </c:pt>
                <c:pt idx="208" formatCode="0.0">
                  <c:v>77.733594007430085</c:v>
                </c:pt>
                <c:pt idx="209" formatCode="0.0">
                  <c:v>75.800509775133577</c:v>
                </c:pt>
                <c:pt idx="210" formatCode="0.0">
                  <c:v>74.608319834551793</c:v>
                </c:pt>
                <c:pt idx="211" formatCode="0.0">
                  <c:v>73.498122297088401</c:v>
                </c:pt>
                <c:pt idx="212" formatCode="0.0">
                  <c:v>73.767082993763296</c:v>
                </c:pt>
                <c:pt idx="213" formatCode="0.0">
                  <c:v>76.313241662314425</c:v>
                </c:pt>
                <c:pt idx="214" formatCode="0.0">
                  <c:v>79.137353655372308</c:v>
                </c:pt>
                <c:pt idx="215" formatCode="0.0">
                  <c:v>83.331537097196588</c:v>
                </c:pt>
                <c:pt idx="216" formatCode="0.0">
                  <c:v>86.837236611851509</c:v>
                </c:pt>
                <c:pt idx="217" formatCode="0.0">
                  <c:v>90.28698086043903</c:v>
                </c:pt>
                <c:pt idx="218" formatCode="0.0">
                  <c:v>92.971510715292098</c:v>
                </c:pt>
                <c:pt idx="219" formatCode="0.0">
                  <c:v>95.14361662913845</c:v>
                </c:pt>
                <c:pt idx="220" formatCode="0.0">
                  <c:v>96.878532504482266</c:v>
                </c:pt>
                <c:pt idx="221" formatCode="0.0">
                  <c:v>97.707490625259979</c:v>
                </c:pt>
                <c:pt idx="222" formatCode="0.0">
                  <c:v>98.045218072338997</c:v>
                </c:pt>
                <c:pt idx="223" formatCode="0.0">
                  <c:v>97.125393670268934</c:v>
                </c:pt>
                <c:pt idx="224" formatCode="0.0">
                  <c:v>96.287433164539834</c:v>
                </c:pt>
                <c:pt idx="225" formatCode="0.0">
                  <c:v>95.598145493481894</c:v>
                </c:pt>
                <c:pt idx="226" formatCode="0.0">
                  <c:v>94.953467400752331</c:v>
                </c:pt>
                <c:pt idx="227" formatCode="0.0">
                  <c:v>95.135451565776705</c:v>
                </c:pt>
                <c:pt idx="228" formatCode="0.0">
                  <c:v>94.704680067525942</c:v>
                </c:pt>
                <c:pt idx="229" formatCode="0.0">
                  <c:v>94.511691497474871</c:v>
                </c:pt>
                <c:pt idx="230" formatCode="0.0">
                  <c:v>94.241084295469832</c:v>
                </c:pt>
                <c:pt idx="231" formatCode="0.0">
                  <c:v>94.210268546243512</c:v>
                </c:pt>
                <c:pt idx="232" formatCode="0.0">
                  <c:v>95.257999491270837</c:v>
                </c:pt>
                <c:pt idx="233" formatCode="0.0">
                  <c:v>96.301402146185069</c:v>
                </c:pt>
                <c:pt idx="234" formatCode="0.0">
                  <c:v>96.89738199329831</c:v>
                </c:pt>
                <c:pt idx="235" formatCode="0.0">
                  <c:v>97.337077446335755</c:v>
                </c:pt>
                <c:pt idx="236" formatCode="0.0">
                  <c:v>96.943673104767839</c:v>
                </c:pt>
                <c:pt idx="237" formatCode="0.0">
                  <c:v>96.474943882577747</c:v>
                </c:pt>
                <c:pt idx="238" formatCode="0.0">
                  <c:v>95.003418538317121</c:v>
                </c:pt>
                <c:pt idx="239" formatCode="0.0">
                  <c:v>92.570367117438622</c:v>
                </c:pt>
                <c:pt idx="240" formatCode="0.0">
                  <c:v>90.051943172176635</c:v>
                </c:pt>
                <c:pt idx="241" formatCode="0.0">
                  <c:v>87.237189154894907</c:v>
                </c:pt>
                <c:pt idx="242" formatCode="0.0">
                  <c:v>83.938143002737561</c:v>
                </c:pt>
                <c:pt idx="243" formatCode="0.0">
                  <c:v>79.934061205047499</c:v>
                </c:pt>
                <c:pt idx="244" formatCode="0.0">
                  <c:v>76.068349445863433</c:v>
                </c:pt>
                <c:pt idx="245" formatCode="0.0">
                  <c:v>74.106671566562966</c:v>
                </c:pt>
                <c:pt idx="246" formatCode="0.0">
                  <c:v>72.255070616751226</c:v>
                </c:pt>
                <c:pt idx="247" formatCode="0.0">
                  <c:v>71.828552379477017</c:v>
                </c:pt>
                <c:pt idx="248" formatCode="0.0">
                  <c:v>71.642255449436163</c:v>
                </c:pt>
                <c:pt idx="249" formatCode="0.0">
                  <c:v>70.894649113464411</c:v>
                </c:pt>
                <c:pt idx="250" formatCode="0.0">
                  <c:v>69.447454661472904</c:v>
                </c:pt>
                <c:pt idx="251" formatCode="0.0">
                  <c:v>67.428238197570323</c:v>
                </c:pt>
                <c:pt idx="252" formatCode="0.0">
                  <c:v>66.68242110370673</c:v>
                </c:pt>
                <c:pt idx="253" formatCode="0.0">
                  <c:v>66.637099951642341</c:v>
                </c:pt>
                <c:pt idx="254" formatCode="0.0">
                  <c:v>67.238089773724937</c:v>
                </c:pt>
                <c:pt idx="255" formatCode="0.0">
                  <c:v>68.187069398832719</c:v>
                </c:pt>
                <c:pt idx="256" formatCode="0.0">
                  <c:v>67.944554436913506</c:v>
                </c:pt>
                <c:pt idx="257" formatCode="0.0">
                  <c:v>67.879082555449855</c:v>
                </c:pt>
                <c:pt idx="258" formatCode="0.0">
                  <c:v>67.489281267434194</c:v>
                </c:pt>
                <c:pt idx="259" formatCode="0.0">
                  <c:v>66.074011486678856</c:v>
                </c:pt>
                <c:pt idx="260" formatCode="0.0">
                  <c:v>63.473762444822924</c:v>
                </c:pt>
                <c:pt idx="261" formatCode="0.0">
                  <c:v>60.738503048215932</c:v>
                </c:pt>
                <c:pt idx="262" formatCode="0.0">
                  <c:v>60.4370837642753</c:v>
                </c:pt>
                <c:pt idx="263" formatCode="0.0">
                  <c:v>60.642578648105143</c:v>
                </c:pt>
                <c:pt idx="264" formatCode="0.0">
                  <c:v>59.20681339610698</c:v>
                </c:pt>
                <c:pt idx="265" formatCode="0.0">
                  <c:v>58.94873211374555</c:v>
                </c:pt>
                <c:pt idx="266" formatCode="0.0">
                  <c:v>60.019128735019095</c:v>
                </c:pt>
                <c:pt idx="267" formatCode="0.0">
                  <c:v>62.714965636426101</c:v>
                </c:pt>
                <c:pt idx="268" formatCode="0.0">
                  <c:v>66.983072102852361</c:v>
                </c:pt>
                <c:pt idx="269" formatCode="0.0">
                  <c:v>72.451859957559222</c:v>
                </c:pt>
                <c:pt idx="270" formatCode="0.0">
                  <c:v>76.501943692412212</c:v>
                </c:pt>
                <c:pt idx="271" formatCode="0.0">
                  <c:v>79.299135405700952</c:v>
                </c:pt>
                <c:pt idx="272" formatCode="0.0">
                  <c:v>80.649956406585318</c:v>
                </c:pt>
                <c:pt idx="273" formatCode="0.0">
                  <c:v>81.851060947901402</c:v>
                </c:pt>
                <c:pt idx="274" formatCode="0.0">
                  <c:v>81.559761504181552</c:v>
                </c:pt>
                <c:pt idx="275" formatCode="0.0">
                  <c:v>80.741360798758535</c:v>
                </c:pt>
                <c:pt idx="276" formatCode="0.0">
                  <c:v>79.894769573626746</c:v>
                </c:pt>
                <c:pt idx="277" formatCode="0.0">
                  <c:v>79.043727961724414</c:v>
                </c:pt>
                <c:pt idx="278" formatCode="0.0">
                  <c:v>77.894968841122747</c:v>
                </c:pt>
                <c:pt idx="279" formatCode="0.0">
                  <c:v>76.236597013287891</c:v>
                </c:pt>
                <c:pt idx="280" formatCode="0.0">
                  <c:v>75.250621121609797</c:v>
                </c:pt>
                <c:pt idx="281" formatCode="0.0">
                  <c:v>74.7368419771324</c:v>
                </c:pt>
                <c:pt idx="282" formatCode="0.0">
                  <c:v>75.034447742176312</c:v>
                </c:pt>
                <c:pt idx="283" formatCode="0.0">
                  <c:v>76.079596874927631</c:v>
                </c:pt>
                <c:pt idx="284" formatCode="0.0">
                  <c:v>76.349246785585208</c:v>
                </c:pt>
                <c:pt idx="285" formatCode="0.0">
                  <c:v>76.837610272211407</c:v>
                </c:pt>
                <c:pt idx="286" formatCode="0.0">
                  <c:v>77.029852803379583</c:v>
                </c:pt>
                <c:pt idx="287" formatCode="0.0">
                  <c:v>76.89013562982349</c:v>
                </c:pt>
                <c:pt idx="288" formatCode="0.0">
                  <c:v>75.873184117896585</c:v>
                </c:pt>
                <c:pt idx="289" formatCode="0.0">
                  <c:v>73.00781051758517</c:v>
                </c:pt>
                <c:pt idx="290" formatCode="0.0">
                  <c:v>70.227930402184867</c:v>
                </c:pt>
                <c:pt idx="291" formatCode="0.0">
                  <c:v>67.789606657847884</c:v>
                </c:pt>
                <c:pt idx="292" formatCode="0.0">
                  <c:v>66.834704605963793</c:v>
                </c:pt>
                <c:pt idx="293" formatCode="0.0">
                  <c:v>65.261432221115214</c:v>
                </c:pt>
                <c:pt idx="294" formatCode="0.0">
                  <c:v>64.578102177494799</c:v>
                </c:pt>
                <c:pt idx="295" formatCode="0.0">
                  <c:v>64.085811960883262</c:v>
                </c:pt>
                <c:pt idx="296" formatCode="0.0">
                  <c:v>63.847975915166622</c:v>
                </c:pt>
                <c:pt idx="297" formatCode="0.0">
                  <c:v>63.221148256626442</c:v>
                </c:pt>
                <c:pt idx="298" formatCode="0.0">
                  <c:v>62.187033174068276</c:v>
                </c:pt>
                <c:pt idx="299" formatCode="0.0">
                  <c:v>60.318649283788972</c:v>
                </c:pt>
                <c:pt idx="300" formatCode="0.0">
                  <c:v>58.317578658560663</c:v>
                </c:pt>
                <c:pt idx="301" formatCode="0.0">
                  <c:v>56.01225842019381</c:v>
                </c:pt>
                <c:pt idx="302" formatCode="0.0">
                  <c:v>56.242456910639888</c:v>
                </c:pt>
                <c:pt idx="303" formatCode="0.0">
                  <c:v>56.262725334944648</c:v>
                </c:pt>
                <c:pt idx="304" formatCode="0.0">
                  <c:v>56.129928037275981</c:v>
                </c:pt>
                <c:pt idx="305" formatCode="0.0">
                  <c:v>56.226426289462331</c:v>
                </c:pt>
                <c:pt idx="306" formatCode="0.0">
                  <c:v>56.647202608062301</c:v>
                </c:pt>
                <c:pt idx="307" formatCode="0.0">
                  <c:v>56.732660138080185</c:v>
                </c:pt>
                <c:pt idx="308" formatCode="0.0">
                  <c:v>58.094471854961007</c:v>
                </c:pt>
                <c:pt idx="309" formatCode="0.0">
                  <c:v>59.167764684284528</c:v>
                </c:pt>
                <c:pt idx="310" formatCode="0.0">
                  <c:v>61.871364589272233</c:v>
                </c:pt>
                <c:pt idx="311" formatCode="0.0">
                  <c:v>66.336945972338924</c:v>
                </c:pt>
                <c:pt idx="312" formatCode="0.0">
                  <c:v>69.635779285465816</c:v>
                </c:pt>
                <c:pt idx="313" formatCode="0.0">
                  <c:v>70.985937405220398</c:v>
                </c:pt>
                <c:pt idx="314" formatCode="0.0">
                  <c:v>71.990503144314445</c:v>
                </c:pt>
                <c:pt idx="315" formatCode="0.0">
                  <c:v>72.434533220606937</c:v>
                </c:pt>
                <c:pt idx="316" formatCode="0.0">
                  <c:v>72.043661908650193</c:v>
                </c:pt>
                <c:pt idx="317" formatCode="0.0">
                  <c:v>71.683563737744464</c:v>
                </c:pt>
                <c:pt idx="318" formatCode="0.0">
                  <c:v>70.970388999474295</c:v>
                </c:pt>
                <c:pt idx="319" formatCode="0.0">
                  <c:v>71.005548953642062</c:v>
                </c:pt>
                <c:pt idx="320" formatCode="0.0">
                  <c:v>70.648260823221278</c:v>
                </c:pt>
                <c:pt idx="321" formatCode="0.0">
                  <c:v>70.47678230965073</c:v>
                </c:pt>
                <c:pt idx="322" formatCode="0.0">
                  <c:v>71.095641108695588</c:v>
                </c:pt>
                <c:pt idx="323" formatCode="0.0">
                  <c:v>71.111916573057556</c:v>
                </c:pt>
                <c:pt idx="324" formatCode="0.0">
                  <c:v>71.412588894096046</c:v>
                </c:pt>
                <c:pt idx="325" formatCode="0.0">
                  <c:v>72.404203762048169</c:v>
                </c:pt>
                <c:pt idx="326" formatCode="0.0">
                  <c:v>72.914701649587784</c:v>
                </c:pt>
                <c:pt idx="327" formatCode="0.0">
                  <c:v>73.142282737390261</c:v>
                </c:pt>
                <c:pt idx="328" formatCode="0.0">
                  <c:v>72.925261411992366</c:v>
                </c:pt>
                <c:pt idx="329" formatCode="0.0">
                  <c:v>73.070206032008016</c:v>
                </c:pt>
                <c:pt idx="330" formatCode="0.0">
                  <c:v>72.008151799744383</c:v>
                </c:pt>
                <c:pt idx="331" formatCode="0.0">
                  <c:v>68.750644585696108</c:v>
                </c:pt>
                <c:pt idx="332" formatCode="0.0">
                  <c:v>65.410554899093128</c:v>
                </c:pt>
                <c:pt idx="333" formatCode="0.0">
                  <c:v>63.545888601345517</c:v>
                </c:pt>
                <c:pt idx="334" formatCode="0.0">
                  <c:v>61.847491496786745</c:v>
                </c:pt>
                <c:pt idx="335" formatCode="0.0">
                  <c:v>59.955175526157312</c:v>
                </c:pt>
                <c:pt idx="336" formatCode="0.0">
                  <c:v>59.13668112856476</c:v>
                </c:pt>
                <c:pt idx="337" formatCode="0.0">
                  <c:v>57.36354977854684</c:v>
                </c:pt>
                <c:pt idx="338" formatCode="0.0">
                  <c:v>55.611669895606418</c:v>
                </c:pt>
                <c:pt idx="339" formatCode="0.0">
                  <c:v>53.172854957374341</c:v>
                </c:pt>
                <c:pt idx="340" formatCode="0.0">
                  <c:v>51.656336634128621</c:v>
                </c:pt>
                <c:pt idx="341" formatCode="0.0">
                  <c:v>53.512088464043181</c:v>
                </c:pt>
                <c:pt idx="342" formatCode="0.0">
                  <c:v>54.735170072104054</c:v>
                </c:pt>
                <c:pt idx="343" formatCode="0.0">
                  <c:v>54.18734634526627</c:v>
                </c:pt>
                <c:pt idx="344" formatCode="0.0">
                  <c:v>53.907289634548405</c:v>
                </c:pt>
                <c:pt idx="345" formatCode="0.0">
                  <c:v>53.927903507902229</c:v>
                </c:pt>
                <c:pt idx="346" formatCode="0.0">
                  <c:v>53.952742423658322</c:v>
                </c:pt>
                <c:pt idx="347" formatCode="0.0">
                  <c:v>53.560674343351913</c:v>
                </c:pt>
                <c:pt idx="348" formatCode="0.0">
                  <c:v>52.805565917519232</c:v>
                </c:pt>
                <c:pt idx="349" formatCode="0.0">
                  <c:v>52.485135807785262</c:v>
                </c:pt>
                <c:pt idx="350" formatCode="0.0">
                  <c:v>51.935039258810527</c:v>
                </c:pt>
                <c:pt idx="351" formatCode="0.0">
                  <c:v>50.668929382609093</c:v>
                </c:pt>
                <c:pt idx="352" formatCode="0.0">
                  <c:v>48.222902474628512</c:v>
                </c:pt>
                <c:pt idx="353" formatCode="0.0">
                  <c:v>47.386873999541336</c:v>
                </c:pt>
                <c:pt idx="354" formatCode="0.0">
                  <c:v>46.885172196735695</c:v>
                </c:pt>
                <c:pt idx="355" formatCode="0.0">
                  <c:v>47.104231600033927</c:v>
                </c:pt>
                <c:pt idx="356" formatCode="0.0">
                  <c:v>47.425598770582667</c:v>
                </c:pt>
                <c:pt idx="357" formatCode="0.0">
                  <c:v>47.923263376023371</c:v>
                </c:pt>
                <c:pt idx="358" formatCode="0.0">
                  <c:v>48.573044925632772</c:v>
                </c:pt>
                <c:pt idx="359" formatCode="0.0">
                  <c:v>49.880743347671988</c:v>
                </c:pt>
                <c:pt idx="360" formatCode="0.0">
                  <c:v>51.445123855253954</c:v>
                </c:pt>
                <c:pt idx="361" formatCode="0.0">
                  <c:v>52.414462371229888</c:v>
                </c:pt>
                <c:pt idx="362" formatCode="0.0">
                  <c:v>52.46835312097059</c:v>
                </c:pt>
                <c:pt idx="363" formatCode="0.0">
                  <c:v>52.446197684347069</c:v>
                </c:pt>
                <c:pt idx="364" formatCode="0.0">
                  <c:v>52.475694124720484</c:v>
                </c:pt>
                <c:pt idx="365" formatCode="0.0">
                  <c:v>52.399716188942087</c:v>
                </c:pt>
                <c:pt idx="366" formatCode="0.0">
                  <c:v>51.90070511987259</c:v>
                </c:pt>
                <c:pt idx="367" formatCode="0.0">
                  <c:v>50.977390908604413</c:v>
                </c:pt>
                <c:pt idx="368" formatCode="0.0">
                  <c:v>50.192148532750451</c:v>
                </c:pt>
                <c:pt idx="369" formatCode="0.0">
                  <c:v>51.018618700577228</c:v>
                </c:pt>
                <c:pt idx="370" formatCode="0.0">
                  <c:v>51.28522354787885</c:v>
                </c:pt>
                <c:pt idx="371" formatCode="0.0">
                  <c:v>51.557812555692081</c:v>
                </c:pt>
                <c:pt idx="372" formatCode="0.0">
                  <c:v>52.536355206084025</c:v>
                </c:pt>
                <c:pt idx="373" formatCode="0.0">
                  <c:v>52.782381206121009</c:v>
                </c:pt>
                <c:pt idx="374" formatCode="0.0">
                  <c:v>52.719154861368786</c:v>
                </c:pt>
                <c:pt idx="375" formatCode="0.0">
                  <c:v>52.071778611566423</c:v>
                </c:pt>
                <c:pt idx="376" formatCode="0.0">
                  <c:v>52.175292349278621</c:v>
                </c:pt>
                <c:pt idx="377" formatCode="0.0">
                  <c:v>53.977621734559719</c:v>
                </c:pt>
                <c:pt idx="378" formatCode="0.0">
                  <c:v>57.493670187479296</c:v>
                </c:pt>
                <c:pt idx="379" formatCode="0.0">
                  <c:v>62.101280552408667</c:v>
                </c:pt>
                <c:pt idx="380" formatCode="0.0">
                  <c:v>65.80994619829508</c:v>
                </c:pt>
                <c:pt idx="381" formatCode="0.0">
                  <c:v>70.550305220490785</c:v>
                </c:pt>
                <c:pt idx="382" formatCode="0.0">
                  <c:v>74.937873856953644</c:v>
                </c:pt>
                <c:pt idx="383" formatCode="0.0">
                  <c:v>80.171454595462819</c:v>
                </c:pt>
                <c:pt idx="384" formatCode="0.0">
                  <c:v>83.528952949763379</c:v>
                </c:pt>
                <c:pt idx="385" formatCode="0.0">
                  <c:v>86.148492805541508</c:v>
                </c:pt>
                <c:pt idx="386" formatCode="0.0">
                  <c:v>89.002746033710324</c:v>
                </c:pt>
                <c:pt idx="387" formatCode="0.0">
                  <c:v>90.710923652664746</c:v>
                </c:pt>
                <c:pt idx="388" formatCode="0.0">
                  <c:v>91.244799730859938</c:v>
                </c:pt>
                <c:pt idx="389" formatCode="0.0">
                  <c:v>90.506070538233985</c:v>
                </c:pt>
                <c:pt idx="390" formatCode="0.0">
                  <c:v>89.475205571196454</c:v>
                </c:pt>
                <c:pt idx="391" formatCode="0.0">
                  <c:v>88.504521851684842</c:v>
                </c:pt>
                <c:pt idx="392" formatCode="0.0">
                  <c:v>87.250241832130328</c:v>
                </c:pt>
                <c:pt idx="393" formatCode="0.0">
                  <c:v>87.507214402379191</c:v>
                </c:pt>
                <c:pt idx="394" formatCode="0.0">
                  <c:v>88.386339456999693</c:v>
                </c:pt>
                <c:pt idx="395" formatCode="0.0">
                  <c:v>89.684373291791474</c:v>
                </c:pt>
                <c:pt idx="396" formatCode="0.0">
                  <c:v>90.961620402062152</c:v>
                </c:pt>
                <c:pt idx="397" formatCode="0.0">
                  <c:v>91.950710246041297</c:v>
                </c:pt>
                <c:pt idx="398" formatCode="0.0">
                  <c:v>92.070959916359769</c:v>
                </c:pt>
                <c:pt idx="399" formatCode="0.0">
                  <c:v>91.080901004483252</c:v>
                </c:pt>
                <c:pt idx="400" formatCode="0.0">
                  <c:v>89.774437821834198</c:v>
                </c:pt>
                <c:pt idx="401" formatCode="0.0">
                  <c:v>86.89261970821164</c:v>
                </c:pt>
                <c:pt idx="402" formatCode="0.0">
                  <c:v>83.386808659728217</c:v>
                </c:pt>
                <c:pt idx="403" formatCode="0.0">
                  <c:v>77.997171433267766</c:v>
                </c:pt>
                <c:pt idx="404" formatCode="0.0">
                  <c:v>72.956017127897809</c:v>
                </c:pt>
                <c:pt idx="405" formatCode="0.0">
                  <c:v>67.652631484251529</c:v>
                </c:pt>
                <c:pt idx="406" formatCode="0.0">
                  <c:v>60.512736358931562</c:v>
                </c:pt>
                <c:pt idx="407" formatCode="0.0">
                  <c:v>53.500070874625663</c:v>
                </c:pt>
                <c:pt idx="408" formatCode="0.0">
                  <c:v>47.253014595611816</c:v>
                </c:pt>
                <c:pt idx="409" formatCode="0.0">
                  <c:v>41.684192877909112</c:v>
                </c:pt>
                <c:pt idx="410" formatCode="0.0">
                  <c:v>37.241363909238231</c:v>
                </c:pt>
                <c:pt idx="411" formatCode="0.0">
                  <c:v>33.925584573105482</c:v>
                </c:pt>
                <c:pt idx="412" formatCode="0.0">
                  <c:v>32.557853570140935</c:v>
                </c:pt>
                <c:pt idx="413" formatCode="0.0">
                  <c:v>32.807607049402634</c:v>
                </c:pt>
                <c:pt idx="414" formatCode="0.0">
                  <c:v>34.621381700172137</c:v>
                </c:pt>
                <c:pt idx="415" formatCode="0.0">
                  <c:v>37.049453428729997</c:v>
                </c:pt>
                <c:pt idx="416" formatCode="0.0">
                  <c:v>40.712184617015453</c:v>
                </c:pt>
                <c:pt idx="417" formatCode="0.0">
                  <c:v>43.75270649564478</c:v>
                </c:pt>
                <c:pt idx="418" formatCode="0.0">
                  <c:v>46.648387431846274</c:v>
                </c:pt>
                <c:pt idx="419" formatCode="0.0">
                  <c:v>49.943863584739773</c:v>
                </c:pt>
                <c:pt idx="420" formatCode="0.0">
                  <c:v>51.554112624635202</c:v>
                </c:pt>
                <c:pt idx="421" formatCode="0.0">
                  <c:v>53.108683300554574</c:v>
                </c:pt>
                <c:pt idx="422" formatCode="0.0">
                  <c:v>55.002847848716499</c:v>
                </c:pt>
                <c:pt idx="423" formatCode="0.0">
                  <c:v>56.482078636519475</c:v>
                </c:pt>
                <c:pt idx="424" formatCode="0.0">
                  <c:v>58.075145157011733</c:v>
                </c:pt>
                <c:pt idx="425" formatCode="0.0">
                  <c:v>60.673611265531051</c:v>
                </c:pt>
                <c:pt idx="426" formatCode="0.0">
                  <c:v>64.699962599184104</c:v>
                </c:pt>
                <c:pt idx="427" formatCode="0.0">
                  <c:v>66.787473931322822</c:v>
                </c:pt>
                <c:pt idx="428" formatCode="0.0">
                  <c:v>67.698262995465569</c:v>
                </c:pt>
                <c:pt idx="429" formatCode="0.0">
                  <c:v>67.019963643979708</c:v>
                </c:pt>
                <c:pt idx="430" formatCode="0.0">
                  <c:v>66.810536710474096</c:v>
                </c:pt>
                <c:pt idx="431" formatCode="0.0">
                  <c:v>66.8865126225529</c:v>
                </c:pt>
                <c:pt idx="432" formatCode="0.0">
                  <c:v>65.16352039706058</c:v>
                </c:pt>
                <c:pt idx="433" formatCode="0.0">
                  <c:v>63.505875888948758</c:v>
                </c:pt>
                <c:pt idx="434" formatCode="0.0">
                  <c:v>63.411702795243073</c:v>
                </c:pt>
                <c:pt idx="435" formatCode="0.0">
                  <c:v>65.174913889273412</c:v>
                </c:pt>
                <c:pt idx="436" formatCode="0.0">
                  <c:v>67.937740370139508</c:v>
                </c:pt>
                <c:pt idx="437" formatCode="0.0">
                  <c:v>70.83814778716237</c:v>
                </c:pt>
                <c:pt idx="438" formatCode="0.0">
                  <c:v>73.220527032351896</c:v>
                </c:pt>
                <c:pt idx="439" formatCode="0.0">
                  <c:v>75.45759316078869</c:v>
                </c:pt>
                <c:pt idx="440" formatCode="0.0">
                  <c:v>77.006790603118134</c:v>
                </c:pt>
                <c:pt idx="441" formatCode="0.0">
                  <c:v>79.364939946100506</c:v>
                </c:pt>
                <c:pt idx="442" formatCode="0.0">
                  <c:v>81.878040124147276</c:v>
                </c:pt>
                <c:pt idx="443" formatCode="0.0">
                  <c:v>84.506886683234598</c:v>
                </c:pt>
                <c:pt idx="444" formatCode="0.0">
                  <c:v>86.125819619009405</c:v>
                </c:pt>
                <c:pt idx="445" formatCode="0.0">
                  <c:v>87.807791014815251</c:v>
                </c:pt>
                <c:pt idx="446" formatCode="0.0">
                  <c:v>94.301207485008845</c:v>
                </c:pt>
                <c:pt idx="447" formatCode="0.0">
                  <c:v>99.458299462577983</c:v>
                </c:pt>
                <c:pt idx="448" formatCode="0.0">
                  <c:v>103.47597606123597</c:v>
                </c:pt>
                <c:pt idx="449" formatCode="0.0">
                  <c:v>106.41061606658975</c:v>
                </c:pt>
                <c:pt idx="450" formatCode="0.0">
                  <c:v>108.75639481233907</c:v>
                </c:pt>
                <c:pt idx="451" formatCode="0.0">
                  <c:v>108.6100139687432</c:v>
                </c:pt>
                <c:pt idx="452" formatCode="0.0">
                  <c:v>107.46321254331684</c:v>
                </c:pt>
                <c:pt idx="453" formatCode="0.0">
                  <c:v>105.91576958568865</c:v>
                </c:pt>
                <c:pt idx="454" formatCode="0.0">
                  <c:v>104.73859592403707</c:v>
                </c:pt>
                <c:pt idx="455" formatCode="0.0">
                  <c:v>104.29114087806411</c:v>
                </c:pt>
                <c:pt idx="456" formatCode="0.0">
                  <c:v>104.23120536618934</c:v>
                </c:pt>
                <c:pt idx="457" formatCode="0.0">
                  <c:v>104.68667291261306</c:v>
                </c:pt>
                <c:pt idx="458" formatCode="0.0">
                  <c:v>105.0094934352435</c:v>
                </c:pt>
                <c:pt idx="459" formatCode="0.0">
                  <c:v>105.34851141947586</c:v>
                </c:pt>
                <c:pt idx="460" formatCode="0.0">
                  <c:v>105.53336154456626</c:v>
                </c:pt>
                <c:pt idx="461" formatCode="0.0">
                  <c:v>105.56849152301845</c:v>
                </c:pt>
                <c:pt idx="462" formatCode="0.0">
                  <c:v>105.51704405921606</c:v>
                </c:pt>
                <c:pt idx="463" formatCode="0.0">
                  <c:v>105.27374115287854</c:v>
                </c:pt>
                <c:pt idx="464" formatCode="0.0">
                  <c:v>105.16307331922074</c:v>
                </c:pt>
                <c:pt idx="465" formatCode="0.0">
                  <c:v>104.95987307609646</c:v>
                </c:pt>
                <c:pt idx="466" formatCode="0.0">
                  <c:v>101.74491003007361</c:v>
                </c:pt>
                <c:pt idx="467" formatCode="0.0">
                  <c:v>97.997649874315101</c:v>
                </c:pt>
                <c:pt idx="468" formatCode="0.0">
                  <c:v>93.513635088640456</c:v>
                </c:pt>
                <c:pt idx="469" formatCode="0.0">
                  <c:v>88.050805772934893</c:v>
                </c:pt>
                <c:pt idx="470" formatCode="0.0">
                  <c:v>79.629930270475455</c:v>
                </c:pt>
                <c:pt idx="471" formatCode="0.0">
                  <c:v>79.195323894192512</c:v>
                </c:pt>
                <c:pt idx="472" formatCode="0.0">
                  <c:v>78.324471253667056</c:v>
                </c:pt>
                <c:pt idx="473" formatCode="0.0">
                  <c:v>77.435070840289129</c:v>
                </c:pt>
                <c:pt idx="474" formatCode="0.0">
                  <c:v>77.350811990212776</c:v>
                </c:pt>
                <c:pt idx="475" formatCode="0.0">
                  <c:v>76.705211675124815</c:v>
                </c:pt>
                <c:pt idx="476" formatCode="0.0">
                  <c:v>76.872197716109611</c:v>
                </c:pt>
                <c:pt idx="477" formatCode="0.0">
                  <c:v>77.230408363148356</c:v>
                </c:pt>
                <c:pt idx="478" formatCode="0.0">
                  <c:v>77.717925845536712</c:v>
                </c:pt>
                <c:pt idx="479" formatCode="0.0">
                  <c:v>78.811507028671215</c:v>
                </c:pt>
                <c:pt idx="480" formatCode="0.0">
                  <c:v>81.116544971054523</c:v>
                </c:pt>
                <c:pt idx="481" formatCode="0.0">
                  <c:v>81.323659904482653</c:v>
                </c:pt>
                <c:pt idx="482" formatCode="0.0">
                  <c:v>81.261558059844958</c:v>
                </c:pt>
                <c:pt idx="483" formatCode="0.0">
                  <c:v>80.793354241980069</c:v>
                </c:pt>
                <c:pt idx="484" formatCode="0.0">
                  <c:v>80.502560088409567</c:v>
                </c:pt>
                <c:pt idx="485" formatCode="0.0">
                  <c:v>80.183316929891973</c:v>
                </c:pt>
                <c:pt idx="486" formatCode="0.0">
                  <c:v>78.890000345320487</c:v>
                </c:pt>
                <c:pt idx="487" formatCode="0.0">
                  <c:v>78.408388208236175</c:v>
                </c:pt>
                <c:pt idx="488" formatCode="0.0">
                  <c:v>78.59441600396508</c:v>
                </c:pt>
                <c:pt idx="489" formatCode="0.0">
                  <c:v>79.296930246555348</c:v>
                </c:pt>
                <c:pt idx="490" formatCode="0.0">
                  <c:v>79.021161016395325</c:v>
                </c:pt>
                <c:pt idx="491" formatCode="0.0">
                  <c:v>76.363010866194244</c:v>
                </c:pt>
                <c:pt idx="492" formatCode="0.0">
                  <c:v>74.362734233247949</c:v>
                </c:pt>
                <c:pt idx="493" formatCode="0.0">
                  <c:v>71.720551214516888</c:v>
                </c:pt>
                <c:pt idx="494" formatCode="0.0">
                  <c:v>68.425667632787651</c:v>
                </c:pt>
                <c:pt idx="495" formatCode="0.0">
                  <c:v>65.904793751153917</c:v>
                </c:pt>
                <c:pt idx="496" formatCode="0.0">
                  <c:v>65.043452046496085</c:v>
                </c:pt>
                <c:pt idx="497" formatCode="0.0">
                  <c:v>64.258312610551513</c:v>
                </c:pt>
                <c:pt idx="498" formatCode="0.0">
                  <c:v>63.159903984584602</c:v>
                </c:pt>
                <c:pt idx="499" formatCode="0.0">
                  <c:v>62.246429241478516</c:v>
                </c:pt>
                <c:pt idx="500" formatCode="0.0">
                  <c:v>62.270755555520815</c:v>
                </c:pt>
                <c:pt idx="501" formatCode="0.0">
                  <c:v>61.436709004699999</c:v>
                </c:pt>
                <c:pt idx="502" formatCode="0.0">
                  <c:v>60.601681236790633</c:v>
                </c:pt>
                <c:pt idx="503" formatCode="0.0">
                  <c:v>58.631699866838204</c:v>
                </c:pt>
                <c:pt idx="504" formatCode="0.0">
                  <c:v>57.3119731260999</c:v>
                </c:pt>
                <c:pt idx="505" formatCode="0.0">
                  <c:v>56.965489805326335</c:v>
                </c:pt>
                <c:pt idx="506" formatCode="0.0">
                  <c:v>55.609488195809597</c:v>
                </c:pt>
                <c:pt idx="507" formatCode="0.0">
                  <c:v>55.61302831231955</c:v>
                </c:pt>
                <c:pt idx="508" formatCode="0.0">
                  <c:v>56.498308627052459</c:v>
                </c:pt>
                <c:pt idx="509" formatCode="0.0">
                  <c:v>57.220463171672286</c:v>
                </c:pt>
                <c:pt idx="510" formatCode="0.0">
                  <c:v>58.73312896229838</c:v>
                </c:pt>
                <c:pt idx="511" formatCode="0.0">
                  <c:v>60.430426093878019</c:v>
                </c:pt>
                <c:pt idx="512" formatCode="0.0">
                  <c:v>61.619931060741607</c:v>
                </c:pt>
                <c:pt idx="513" formatCode="0.0">
                  <c:v>62.878473170400703</c:v>
                </c:pt>
                <c:pt idx="514" formatCode="0.0">
                  <c:v>64.351767619654964</c:v>
                </c:pt>
                <c:pt idx="515" formatCode="0.0">
                  <c:v>64.970740374290287</c:v>
                </c:pt>
                <c:pt idx="516" formatCode="0.0">
                  <c:v>64.53306878330082</c:v>
                </c:pt>
                <c:pt idx="517" formatCode="0.0">
                  <c:v>63.770399564649125</c:v>
                </c:pt>
                <c:pt idx="518" formatCode="0.0">
                  <c:v>62.92063438635293</c:v>
                </c:pt>
                <c:pt idx="519" formatCode="0.0">
                  <c:v>62.740818765524175</c:v>
                </c:pt>
                <c:pt idx="520" formatCode="0.0">
                  <c:v>62.277841758278235</c:v>
                </c:pt>
                <c:pt idx="521" formatCode="0.0">
                  <c:v>61.509361195603375</c:v>
                </c:pt>
                <c:pt idx="522" formatCode="0.0">
                  <c:v>61.501426468073127</c:v>
                </c:pt>
                <c:pt idx="523" formatCode="0.0">
                  <c:v>62.110561533020828</c:v>
                </c:pt>
                <c:pt idx="524" formatCode="0.0">
                  <c:v>63.223796696025978</c:v>
                </c:pt>
                <c:pt idx="525" formatCode="0.0">
                  <c:v>64.119662567787032</c:v>
                </c:pt>
                <c:pt idx="526" formatCode="0.0">
                  <c:v>64.65057532461239</c:v>
                </c:pt>
                <c:pt idx="527" formatCode="0.0">
                  <c:v>65.609456338822355</c:v>
                </c:pt>
                <c:pt idx="528" formatCode="0.0">
                  <c:v>65.938339150886009</c:v>
                </c:pt>
                <c:pt idx="529" formatCode="0.0">
                  <c:v>66.122057657662708</c:v>
                </c:pt>
                <c:pt idx="530" formatCode="0.0">
                  <c:v>66.124762772625346</c:v>
                </c:pt>
                <c:pt idx="531" formatCode="0.0">
                  <c:v>67.045162064195793</c:v>
                </c:pt>
                <c:pt idx="532" formatCode="0.0">
                  <c:v>67.050356534496217</c:v>
                </c:pt>
                <c:pt idx="533" formatCode="0.0">
                  <c:v>66.885036665499655</c:v>
                </c:pt>
                <c:pt idx="534" formatCode="0.0">
                  <c:v>66.571635986310298</c:v>
                </c:pt>
                <c:pt idx="535" formatCode="0.0">
                  <c:v>66.812982943752218</c:v>
                </c:pt>
                <c:pt idx="536" formatCode="0.0">
                  <c:v>66.69810962918902</c:v>
                </c:pt>
                <c:pt idx="537" formatCode="0.0">
                  <c:v>66.229007909767915</c:v>
                </c:pt>
                <c:pt idx="538" formatCode="0.0">
                  <c:v>65.92661557392934</c:v>
                </c:pt>
                <c:pt idx="539" formatCode="0.0">
                  <c:v>67.053655936660547</c:v>
                </c:pt>
                <c:pt idx="540" formatCode="0.0">
                  <c:v>69.175946483997606</c:v>
                </c:pt>
                <c:pt idx="541" formatCode="0.0">
                  <c:v>70.538757940556408</c:v>
                </c:pt>
                <c:pt idx="542" formatCode="0.0">
                  <c:v>71.825758501075427</c:v>
                </c:pt>
                <c:pt idx="543" formatCode="0.0">
                  <c:v>72.402463579050561</c:v>
                </c:pt>
                <c:pt idx="544" formatCode="0.0">
                  <c:v>72.219761779242603</c:v>
                </c:pt>
                <c:pt idx="545" formatCode="0.0">
                  <c:v>71.645253968632446</c:v>
                </c:pt>
                <c:pt idx="546" formatCode="0.0">
                  <c:v>70.430598092901079</c:v>
                </c:pt>
                <c:pt idx="547" formatCode="0.0">
                  <c:v>68.930562371791993</c:v>
                </c:pt>
                <c:pt idx="548" formatCode="0.0">
                  <c:v>68.165410318132544</c:v>
                </c:pt>
                <c:pt idx="549" formatCode="0.0">
                  <c:v>67.065957351431791</c:v>
                </c:pt>
                <c:pt idx="550" formatCode="0.0">
                  <c:v>66.172590910744375</c:v>
                </c:pt>
                <c:pt idx="551" formatCode="0.0">
                  <c:v>63.5819042898856</c:v>
                </c:pt>
                <c:pt idx="552" formatCode="0.0">
                  <c:v>62.321842115637793</c:v>
                </c:pt>
                <c:pt idx="553" formatCode="0.0">
                  <c:v>61.020571638456943</c:v>
                </c:pt>
                <c:pt idx="554" formatCode="0.0">
                  <c:v>58.665303279096094</c:v>
                </c:pt>
                <c:pt idx="555" formatCode="0.0">
                  <c:v>55.702540087457642</c:v>
                </c:pt>
                <c:pt idx="556" formatCode="0.0">
                  <c:v>52.123230446860696</c:v>
                </c:pt>
                <c:pt idx="557" formatCode="0.0">
                  <c:v>49.161765702456165</c:v>
                </c:pt>
                <c:pt idx="558" formatCode="0.0">
                  <c:v>49.275802219995427</c:v>
                </c:pt>
                <c:pt idx="559" formatCode="0.0">
                  <c:v>51.341923476594687</c:v>
                </c:pt>
                <c:pt idx="560" formatCode="0.0">
                  <c:v>53.22998360758438</c:v>
                </c:pt>
                <c:pt idx="561" formatCode="0.0">
                  <c:v>54.863827273138249</c:v>
                </c:pt>
                <c:pt idx="562" formatCode="0.0">
                  <c:v>57.102179332739212</c:v>
                </c:pt>
                <c:pt idx="563" formatCode="0.0">
                  <c:v>57.878345745838601</c:v>
                </c:pt>
                <c:pt idx="564" formatCode="0.0">
                  <c:v>58.889872504413958</c:v>
                </c:pt>
                <c:pt idx="565" formatCode="0.0">
                  <c:v>59.811365423313326</c:v>
                </c:pt>
                <c:pt idx="566" formatCode="0.0">
                  <c:v>61.072889696792551</c:v>
                </c:pt>
                <c:pt idx="567" formatCode="0.0">
                  <c:v>62.013972006853649</c:v>
                </c:pt>
                <c:pt idx="568" formatCode="0.0">
                  <c:v>62.165669380546227</c:v>
                </c:pt>
                <c:pt idx="569" formatCode="0.0">
                  <c:v>62.16442807118753</c:v>
                </c:pt>
                <c:pt idx="570" formatCode="0.0">
                  <c:v>62.157513553548881</c:v>
                </c:pt>
                <c:pt idx="571" formatCode="0.0">
                  <c:v>61.791126538301356</c:v>
                </c:pt>
                <c:pt idx="572" formatCode="0.0">
                  <c:v>61.021789661567759</c:v>
                </c:pt>
                <c:pt idx="573" formatCode="0.0">
                  <c:v>60.220569375641574</c:v>
                </c:pt>
                <c:pt idx="574" formatCode="0.0">
                  <c:v>60.420255134561259</c:v>
                </c:pt>
                <c:pt idx="575" formatCode="0.0">
                  <c:v>60.819251430785961</c:v>
                </c:pt>
                <c:pt idx="576" formatCode="0.0">
                  <c:v>61.422402333616134</c:v>
                </c:pt>
                <c:pt idx="577" formatCode="0.0">
                  <c:v>61.732281836420043</c:v>
                </c:pt>
                <c:pt idx="578" formatCode="0.0">
                  <c:v>61.760208292088045</c:v>
                </c:pt>
                <c:pt idx="579" formatCode="0.0">
                  <c:v>61.316029103459826</c:v>
                </c:pt>
                <c:pt idx="580" formatCode="0.0">
                  <c:v>60.791066456688256</c:v>
                </c:pt>
                <c:pt idx="581" formatCode="0.0">
                  <c:v>59.874873008650809</c:v>
                </c:pt>
                <c:pt idx="582" formatCode="0.0">
                  <c:v>58.03707996200302</c:v>
                </c:pt>
                <c:pt idx="583" formatCode="0.0">
                  <c:v>57.857794936113621</c:v>
                </c:pt>
                <c:pt idx="584" formatCode="0.0">
                  <c:v>56.92504345750153</c:v>
                </c:pt>
                <c:pt idx="585" formatCode="0.0">
                  <c:v>55.62990132761724</c:v>
                </c:pt>
                <c:pt idx="586" formatCode="0.0">
                  <c:v>53.80417373275862</c:v>
                </c:pt>
                <c:pt idx="587" formatCode="0.0">
                  <c:v>51.873064194442165</c:v>
                </c:pt>
                <c:pt idx="588" formatCode="0.0">
                  <c:v>50.845818329335408</c:v>
                </c:pt>
                <c:pt idx="589" formatCode="0.0">
                  <c:v>51.062691167984241</c:v>
                </c:pt>
                <c:pt idx="590" formatCode="0.0">
                  <c:v>50.18982536297986</c:v>
                </c:pt>
                <c:pt idx="591" formatCode="0.0">
                  <c:v>49.636466022065832</c:v>
                </c:pt>
                <c:pt idx="592" formatCode="0.0">
                  <c:v>49.881613996926646</c:v>
                </c:pt>
                <c:pt idx="593" formatCode="0.0">
                  <c:v>49.695475502519287</c:v>
                </c:pt>
                <c:pt idx="594" formatCode="0.0">
                  <c:v>50.502210559562407</c:v>
                </c:pt>
                <c:pt idx="595" formatCode="0.0">
                  <c:v>50.995247297934441</c:v>
                </c:pt>
                <c:pt idx="596" formatCode="0.0">
                  <c:v>50.673419110570308</c:v>
                </c:pt>
                <c:pt idx="597" formatCode="0.0">
                  <c:v>50.91839194630812</c:v>
                </c:pt>
                <c:pt idx="598" formatCode="0.0">
                  <c:v>50.789359608892596</c:v>
                </c:pt>
                <c:pt idx="599" formatCode="0.0">
                  <c:v>50.438060422333493</c:v>
                </c:pt>
                <c:pt idx="600" formatCode="0.0">
                  <c:v>49.987316453168532</c:v>
                </c:pt>
                <c:pt idx="601" formatCode="0.0">
                  <c:v>50.221768388935779</c:v>
                </c:pt>
                <c:pt idx="602" formatCode="0.0">
                  <c:v>50.680191193986097</c:v>
                </c:pt>
                <c:pt idx="603" formatCode="0.0">
                  <c:v>50.997601210085961</c:v>
                </c:pt>
                <c:pt idx="604" formatCode="0.0">
                  <c:v>51.418096053569428</c:v>
                </c:pt>
                <c:pt idx="605" formatCode="0.0">
                  <c:v>52.10470187607978</c:v>
                </c:pt>
                <c:pt idx="606" formatCode="0.0">
                  <c:v>54.177297531933661</c:v>
                </c:pt>
                <c:pt idx="607" formatCode="0.0">
                  <c:v>58.417035649179397</c:v>
                </c:pt>
                <c:pt idx="608" formatCode="0.0">
                  <c:v>60.70531011577539</c:v>
                </c:pt>
                <c:pt idx="609" formatCode="0.0">
                  <c:v>61.780376442073887</c:v>
                </c:pt>
                <c:pt idx="610" formatCode="0.0">
                  <c:v>62.735123988709887</c:v>
                </c:pt>
                <c:pt idx="611" formatCode="0.0">
                  <c:v>64.43424931803213</c:v>
                </c:pt>
                <c:pt idx="612" formatCode="0.0">
                  <c:v>65.866860330882119</c:v>
                </c:pt>
                <c:pt idx="613" formatCode="0.0">
                  <c:v>67.388165392489014</c:v>
                </c:pt>
                <c:pt idx="614" formatCode="0.0">
                  <c:v>68.718407471941674</c:v>
                </c:pt>
                <c:pt idx="615" formatCode="0.0">
                  <c:v>69.99195159389302</c:v>
                </c:pt>
                <c:pt idx="616" formatCode="0.0">
                  <c:v>72.211915392856127</c:v>
                </c:pt>
                <c:pt idx="617" formatCode="0.0">
                  <c:v>73.72107212174609</c:v>
                </c:pt>
                <c:pt idx="618" formatCode="0.0">
                  <c:v>76.13546426957285</c:v>
                </c:pt>
                <c:pt idx="619" formatCode="0.0">
                  <c:v>77.355895564522996</c:v>
                </c:pt>
                <c:pt idx="620" formatCode="0.0">
                  <c:v>77.746504984731857</c:v>
                </c:pt>
                <c:pt idx="621" formatCode="0.0">
                  <c:v>78.560991773832228</c:v>
                </c:pt>
                <c:pt idx="622" formatCode="0.0">
                  <c:v>78.54778069875762</c:v>
                </c:pt>
                <c:pt idx="623" formatCode="0.0">
                  <c:v>79.300013518905018</c:v>
                </c:pt>
                <c:pt idx="624" formatCode="0.0">
                  <c:v>79.58841976015924</c:v>
                </c:pt>
                <c:pt idx="625" formatCode="0.0">
                  <c:v>79.525966595420456</c:v>
                </c:pt>
                <c:pt idx="626" formatCode="0.0">
                  <c:v>80.432406334423462</c:v>
                </c:pt>
                <c:pt idx="627" formatCode="0.0">
                  <c:v>81.425055952825772</c:v>
                </c:pt>
                <c:pt idx="628" formatCode="0.0">
                  <c:v>81.590006261210021</c:v>
                </c:pt>
                <c:pt idx="629" formatCode="0.0">
                  <c:v>81.056907157539911</c:v>
                </c:pt>
                <c:pt idx="630" formatCode="0.0">
                  <c:v>80.176265897897778</c:v>
                </c:pt>
                <c:pt idx="631" formatCode="0.0">
                  <c:v>79.756201044929725</c:v>
                </c:pt>
                <c:pt idx="632" formatCode="0.0">
                  <c:v>79.069776078168928</c:v>
                </c:pt>
                <c:pt idx="633" formatCode="0.0">
                  <c:v>78.672465580435798</c:v>
                </c:pt>
                <c:pt idx="634" formatCode="0.0">
                  <c:v>77.673478455643107</c:v>
                </c:pt>
                <c:pt idx="635" formatCode="0.0">
                  <c:v>76.716036369464433</c:v>
                </c:pt>
                <c:pt idx="636" formatCode="0.0">
                  <c:v>76.696303270234012</c:v>
                </c:pt>
                <c:pt idx="637" formatCode="0.0">
                  <c:v>76.69701303235604</c:v>
                </c:pt>
                <c:pt idx="638" formatCode="0.0">
                  <c:v>75.93638624544684</c:v>
                </c:pt>
                <c:pt idx="639" formatCode="0.0">
                  <c:v>75.83375166785855</c:v>
                </c:pt>
                <c:pt idx="640" formatCode="0.0">
                  <c:v>76.093636249761445</c:v>
                </c:pt>
                <c:pt idx="641" formatCode="0.0">
                  <c:v>76.599793290385762</c:v>
                </c:pt>
                <c:pt idx="642" formatCode="0.0">
                  <c:v>79.190701433216731</c:v>
                </c:pt>
                <c:pt idx="643" formatCode="0.0">
                  <c:v>82.010673947313222</c:v>
                </c:pt>
                <c:pt idx="644" formatCode="0.0">
                  <c:v>82.693345330083446</c:v>
                </c:pt>
                <c:pt idx="645" formatCode="0.0">
                  <c:v>82.478339777570298</c:v>
                </c:pt>
                <c:pt idx="646" formatCode="0.0">
                  <c:v>81.596503513596872</c:v>
                </c:pt>
                <c:pt idx="647" formatCode="0.0">
                  <c:v>80.959993722615934</c:v>
                </c:pt>
                <c:pt idx="648" formatCode="0.0">
                  <c:v>80.899089211600952</c:v>
                </c:pt>
                <c:pt idx="649" formatCode="0.0">
                  <c:v>80.282519943983431</c:v>
                </c:pt>
                <c:pt idx="650" formatCode="0.0">
                  <c:v>79.635505699708943</c:v>
                </c:pt>
                <c:pt idx="651" formatCode="0.0">
                  <c:v>79.215051143239236</c:v>
                </c:pt>
                <c:pt idx="652" formatCode="0.0">
                  <c:v>78.540770526611311</c:v>
                </c:pt>
                <c:pt idx="653" formatCode="0.0">
                  <c:v>76.679579414682451</c:v>
                </c:pt>
                <c:pt idx="654" formatCode="0.0">
                  <c:v>75.140800785511118</c:v>
                </c:pt>
                <c:pt idx="655" formatCode="0.0">
                  <c:v>74.310834184397592</c:v>
                </c:pt>
                <c:pt idx="656" formatCode="0.0">
                  <c:v>72.270294871639379</c:v>
                </c:pt>
                <c:pt idx="657" formatCode="0.0">
                  <c:v>69.745359730173789</c:v>
                </c:pt>
                <c:pt idx="658" formatCode="0.0">
                  <c:v>66.687875197354884</c:v>
                </c:pt>
                <c:pt idx="659" formatCode="0.0">
                  <c:v>63.512893914282188</c:v>
                </c:pt>
                <c:pt idx="660" formatCode="0.0">
                  <c:v>60.961470020439251</c:v>
                </c:pt>
                <c:pt idx="661" formatCode="0.0">
                  <c:v>58.518032984372624</c:v>
                </c:pt>
                <c:pt idx="662" formatCode="0.0">
                  <c:v>58.217720926171076</c:v>
                </c:pt>
                <c:pt idx="663" formatCode="0.0">
                  <c:v>58.160304071672059</c:v>
                </c:pt>
                <c:pt idx="664" formatCode="0.0">
                  <c:v>58.13216912019503</c:v>
                </c:pt>
                <c:pt idx="665" formatCode="0.0">
                  <c:v>58.029928715836348</c:v>
                </c:pt>
                <c:pt idx="666" formatCode="0.0">
                  <c:v>59.374524759896119</c:v>
                </c:pt>
                <c:pt idx="667" formatCode="0.0">
                  <c:v>60.939190583553199</c:v>
                </c:pt>
                <c:pt idx="668" formatCode="0.0">
                  <c:v>63.87377744872191</c:v>
                </c:pt>
                <c:pt idx="669" formatCode="0.0">
                  <c:v>66.186311801125612</c:v>
                </c:pt>
                <c:pt idx="670" formatCode="0.0">
                  <c:v>67.093835412467371</c:v>
                </c:pt>
                <c:pt idx="671" formatCode="0.0">
                  <c:v>67.133833596040148</c:v>
                </c:pt>
                <c:pt idx="672" formatCode="0.0">
                  <c:v>66.908127428138002</c:v>
                </c:pt>
                <c:pt idx="673" formatCode="0.0">
                  <c:v>67.225995030489244</c:v>
                </c:pt>
                <c:pt idx="674" formatCode="0.0">
                  <c:v>67.721152422223156</c:v>
                </c:pt>
                <c:pt idx="675" formatCode="0.0">
                  <c:v>68.00526972470584</c:v>
                </c:pt>
                <c:pt idx="676" formatCode="0.0">
                  <c:v>67.957720168314225</c:v>
                </c:pt>
                <c:pt idx="677" formatCode="0.0">
                  <c:v>67.956304412673688</c:v>
                </c:pt>
                <c:pt idx="678" formatCode="0.0">
                  <c:v>67.372054359109129</c:v>
                </c:pt>
                <c:pt idx="679" formatCode="0.0">
                  <c:v>67.173718066192549</c:v>
                </c:pt>
                <c:pt idx="680" formatCode="0.0">
                  <c:v>67.525698625764818</c:v>
                </c:pt>
                <c:pt idx="681" formatCode="0.0">
                  <c:v>67.952731576291114</c:v>
                </c:pt>
                <c:pt idx="682" formatCode="0.0">
                  <c:v>68.767962039477567</c:v>
                </c:pt>
                <c:pt idx="683" formatCode="0.0">
                  <c:v>69.111765276268457</c:v>
                </c:pt>
                <c:pt idx="684" formatCode="0.0">
                  <c:v>69.111588763756345</c:v>
                </c:pt>
                <c:pt idx="685" formatCode="0.0">
                  <c:v>69.410204905979583</c:v>
                </c:pt>
                <c:pt idx="686" formatCode="0.0">
                  <c:v>68.463827029695224</c:v>
                </c:pt>
                <c:pt idx="687" formatCode="0.0">
                  <c:v>67.306126324696834</c:v>
                </c:pt>
                <c:pt idx="688" formatCode="0.0">
                  <c:v>64.618190348017166</c:v>
                </c:pt>
                <c:pt idx="689" formatCode="0.0">
                  <c:v>61.230408101133662</c:v>
                </c:pt>
                <c:pt idx="690" formatCode="0.0">
                  <c:v>58.6896002843798</c:v>
                </c:pt>
                <c:pt idx="691" formatCode="0.0">
                  <c:v>57.10015277839193</c:v>
                </c:pt>
                <c:pt idx="692" formatCode="0.0">
                  <c:v>56.115289953399014</c:v>
                </c:pt>
                <c:pt idx="693" formatCode="0.0">
                  <c:v>56.263149911536772</c:v>
                </c:pt>
                <c:pt idx="694" formatCode="0.0">
                  <c:v>56.552626186896831</c:v>
                </c:pt>
                <c:pt idx="695" formatCode="0.0">
                  <c:v>56.502436542635991</c:v>
                </c:pt>
                <c:pt idx="696" formatCode="0.0">
                  <c:v>56.412021703162537</c:v>
                </c:pt>
                <c:pt idx="697" formatCode="0.0">
                  <c:v>55.745577396315866</c:v>
                </c:pt>
                <c:pt idx="698" formatCode="0.0">
                  <c:v>55.342609303719463</c:v>
                </c:pt>
                <c:pt idx="699" formatCode="0.0">
                  <c:v>55.387784578750711</c:v>
                </c:pt>
                <c:pt idx="700" formatCode="0.0">
                  <c:v>56.346379025331103</c:v>
                </c:pt>
                <c:pt idx="701" formatCode="0.0">
                  <c:v>56.345666391062821</c:v>
                </c:pt>
                <c:pt idx="702" formatCode="0.0">
                  <c:v>56.066789297447549</c:v>
                </c:pt>
                <c:pt idx="703" formatCode="0.0">
                  <c:v>55.960732418707437</c:v>
                </c:pt>
                <c:pt idx="704" formatCode="0.0">
                  <c:v>56.205850591879965</c:v>
                </c:pt>
                <c:pt idx="705" formatCode="0.0">
                  <c:v>55.394717776601198</c:v>
                </c:pt>
                <c:pt idx="706" formatCode="0.0">
                  <c:v>54.690939999553478</c:v>
                </c:pt>
                <c:pt idx="707" formatCode="0.0">
                  <c:v>55.113369102980215</c:v>
                </c:pt>
                <c:pt idx="708" formatCode="0.0">
                  <c:v>54.684351695280753</c:v>
                </c:pt>
                <c:pt idx="709" formatCode="0.0">
                  <c:v>53.958144805182471</c:v>
                </c:pt>
                <c:pt idx="710" formatCode="0.0">
                  <c:v>53.629005971596463</c:v>
                </c:pt>
                <c:pt idx="711" formatCode="0.0">
                  <c:v>53.748885531046135</c:v>
                </c:pt>
                <c:pt idx="712" formatCode="0.0">
                  <c:v>53.763796918189364</c:v>
                </c:pt>
                <c:pt idx="713" formatCode="0.0">
                  <c:v>53.528761692805936</c:v>
                </c:pt>
                <c:pt idx="714" formatCode="0.0">
                  <c:v>53.470924591279278</c:v>
                </c:pt>
                <c:pt idx="715" formatCode="0.0">
                  <c:v>53.433205872755003</c:v>
                </c:pt>
                <c:pt idx="716" formatCode="0.0">
                  <c:v>52.930408334967979</c:v>
                </c:pt>
                <c:pt idx="717" formatCode="0.0">
                  <c:v>52.572197007560483</c:v>
                </c:pt>
                <c:pt idx="718" formatCode="0.0">
                  <c:v>51.595435540930161</c:v>
                </c:pt>
                <c:pt idx="719" formatCode="0.0">
                  <c:v>50.295700230019442</c:v>
                </c:pt>
                <c:pt idx="720" formatCode="0.0">
                  <c:v>48.106779461522876</c:v>
                </c:pt>
                <c:pt idx="721" formatCode="0.0">
                  <c:v>48.077740215696181</c:v>
                </c:pt>
                <c:pt idx="722" formatCode="0.0">
                  <c:v>47.766744346469295</c:v>
                </c:pt>
                <c:pt idx="723" formatCode="0.0">
                  <c:v>47.430558046944675</c:v>
                </c:pt>
                <c:pt idx="724" formatCode="0.0">
                  <c:v>45.966698727440047</c:v>
                </c:pt>
                <c:pt idx="725" formatCode="0.0">
                  <c:v>44.865068862263783</c:v>
                </c:pt>
                <c:pt idx="726" formatCode="0.0">
                  <c:v>44.934510207959576</c:v>
                </c:pt>
                <c:pt idx="727" formatCode="0.0">
                  <c:v>44.703677473207328</c:v>
                </c:pt>
                <c:pt idx="728" formatCode="0.0">
                  <c:v>44.647984311215851</c:v>
                </c:pt>
                <c:pt idx="729" formatCode="0.0">
                  <c:v>44.400688749231712</c:v>
                </c:pt>
                <c:pt idx="730" formatCode="0.0">
                  <c:v>44.781277870498741</c:v>
                </c:pt>
                <c:pt idx="731" formatCode="0.0">
                  <c:v>43.401890374143264</c:v>
                </c:pt>
                <c:pt idx="732" formatCode="0.0">
                  <c:v>43.368684319832354</c:v>
                </c:pt>
                <c:pt idx="733" formatCode="0.0">
                  <c:v>44.188731909533409</c:v>
                </c:pt>
                <c:pt idx="734" formatCode="0.0">
                  <c:v>44.421939078632469</c:v>
                </c:pt>
                <c:pt idx="735" formatCode="0.0">
                  <c:v>46.476702130312148</c:v>
                </c:pt>
                <c:pt idx="736" formatCode="0.0">
                  <c:v>48.233110010279603</c:v>
                </c:pt>
                <c:pt idx="737" formatCode="0.0">
                  <c:v>49.724309664076856</c:v>
                </c:pt>
                <c:pt idx="738" formatCode="0.0">
                  <c:v>50.904813033099103</c:v>
                </c:pt>
                <c:pt idx="739" formatCode="0.0">
                  <c:v>51.457269004731543</c:v>
                </c:pt>
                <c:pt idx="740" formatCode="0.0">
                  <c:v>52.884407520001538</c:v>
                </c:pt>
                <c:pt idx="741" formatCode="0.0">
                  <c:v>55.533796709543886</c:v>
                </c:pt>
                <c:pt idx="742" formatCode="0.0">
                  <c:v>59.592434751897287</c:v>
                </c:pt>
                <c:pt idx="743" formatCode="0.0">
                  <c:v>62.952905226196521</c:v>
                </c:pt>
                <c:pt idx="744" formatCode="0.0">
                  <c:v>64.651792066812504</c:v>
                </c:pt>
                <c:pt idx="745" formatCode="0.0">
                  <c:v>65.531714477082431</c:v>
                </c:pt>
                <c:pt idx="746" formatCode="0.0">
                  <c:v>65.875839517859589</c:v>
                </c:pt>
                <c:pt idx="747" formatCode="0.0">
                  <c:v>65.825696206872465</c:v>
                </c:pt>
                <c:pt idx="748" formatCode="0.0">
                  <c:v>65.701453044883067</c:v>
                </c:pt>
                <c:pt idx="749" formatCode="0.0">
                  <c:v>65.421669130446745</c:v>
                </c:pt>
                <c:pt idx="750" formatCode="0.0">
                  <c:v>64.212086206738334</c:v>
                </c:pt>
                <c:pt idx="751" formatCode="0.0">
                  <c:v>63.820654484873003</c:v>
                </c:pt>
                <c:pt idx="752" formatCode="0.0">
                  <c:v>63.783982139119935</c:v>
                </c:pt>
                <c:pt idx="753" formatCode="0.0">
                  <c:v>63.730912822395609</c:v>
                </c:pt>
                <c:pt idx="754" formatCode="0.0">
                  <c:v>63.695387861924303</c:v>
                </c:pt>
                <c:pt idx="755" formatCode="0.0">
                  <c:v>63.69124833781116</c:v>
                </c:pt>
                <c:pt idx="756" formatCode="0.0">
                  <c:v>63.61069224149535</c:v>
                </c:pt>
                <c:pt idx="757" formatCode="0.0">
                  <c:v>63.642510765885461</c:v>
                </c:pt>
                <c:pt idx="758" formatCode="0.0">
                  <c:v>63.651763886341534</c:v>
                </c:pt>
                <c:pt idx="759" formatCode="0.0">
                  <c:v>63.797992816353904</c:v>
                </c:pt>
                <c:pt idx="760" formatCode="0.0">
                  <c:v>64.060753582169639</c:v>
                </c:pt>
                <c:pt idx="761" formatCode="0.0">
                  <c:v>63.793504413309201</c:v>
                </c:pt>
                <c:pt idx="762" formatCode="0.0">
                  <c:v>63.315230409772205</c:v>
                </c:pt>
                <c:pt idx="763" formatCode="0.0">
                  <c:v>62.476078956982057</c:v>
                </c:pt>
                <c:pt idx="764" formatCode="0.0">
                  <c:v>63.342985721311422</c:v>
                </c:pt>
                <c:pt idx="765" formatCode="0.0">
                  <c:v>64.513529839173017</c:v>
                </c:pt>
                <c:pt idx="766" formatCode="0.0">
                  <c:v>67.635057881317721</c:v>
                </c:pt>
                <c:pt idx="767" formatCode="0.0">
                  <c:v>69.19586744274244</c:v>
                </c:pt>
                <c:pt idx="768" formatCode="0.0">
                  <c:v>69.811839810920162</c:v>
                </c:pt>
                <c:pt idx="769" formatCode="0.0">
                  <c:v>69.731708500274578</c:v>
                </c:pt>
                <c:pt idx="770" formatCode="0.0">
                  <c:v>69.634772782683385</c:v>
                </c:pt>
                <c:pt idx="771" formatCode="0.0">
                  <c:v>69.358973703282047</c:v>
                </c:pt>
                <c:pt idx="772" formatCode="0.0">
                  <c:v>68.635093920338861</c:v>
                </c:pt>
                <c:pt idx="773" formatCode="0.0">
                  <c:v>68.887608129914099</c:v>
                </c:pt>
                <c:pt idx="774" formatCode="0.0">
                  <c:v>68.998626840935103</c:v>
                </c:pt>
                <c:pt idx="775" formatCode="0.0">
                  <c:v>69.089032389815571</c:v>
                </c:pt>
                <c:pt idx="776" formatCode="0.0">
                  <c:v>69.711478943505654</c:v>
                </c:pt>
                <c:pt idx="777" formatCode="0.0">
                  <c:v>69.96692612262791</c:v>
                </c:pt>
                <c:pt idx="778" formatCode="0.0">
                  <c:v>70.198078761584128</c:v>
                </c:pt>
                <c:pt idx="779" formatCode="0.0">
                  <c:v>70.452692822226822</c:v>
                </c:pt>
                <c:pt idx="780" formatCode="0.0">
                  <c:v>70.901724597667737</c:v>
                </c:pt>
                <c:pt idx="781" formatCode="0.0">
                  <c:v>70.675035718441308</c:v>
                </c:pt>
                <c:pt idx="782" formatCode="0.0">
                  <c:v>70.038288230090018</c:v>
                </c:pt>
                <c:pt idx="783" formatCode="0.0">
                  <c:v>69.619906415673128</c:v>
                </c:pt>
                <c:pt idx="784" formatCode="0.0">
                  <c:v>67.79953719155219</c:v>
                </c:pt>
                <c:pt idx="785" formatCode="0.0">
                  <c:v>65.560898922303124</c:v>
                </c:pt>
                <c:pt idx="786" formatCode="0.0">
                  <c:v>61.124195251554674</c:v>
                </c:pt>
                <c:pt idx="787" formatCode="0.0">
                  <c:v>57.971670851102353</c:v>
                </c:pt>
                <c:pt idx="788" formatCode="0.0">
                  <c:v>55.537592268877845</c:v>
                </c:pt>
                <c:pt idx="789" formatCode="0.0">
                  <c:v>53.515812482007213</c:v>
                </c:pt>
                <c:pt idx="790" formatCode="0.0">
                  <c:v>51.569261525766663</c:v>
                </c:pt>
                <c:pt idx="791" formatCode="0.0">
                  <c:v>50.059343293659694</c:v>
                </c:pt>
                <c:pt idx="792" formatCode="0.0">
                  <c:v>49.185632796372829</c:v>
                </c:pt>
                <c:pt idx="793" formatCode="0.0">
                  <c:v>50.191633095845219</c:v>
                </c:pt>
                <c:pt idx="794" formatCode="0.0">
                  <c:v>52.269464174183888</c:v>
                </c:pt>
                <c:pt idx="795" formatCode="0.0">
                  <c:v>54.851032425113118</c:v>
                </c:pt>
                <c:pt idx="796" formatCode="0.0">
                  <c:v>59.323185817185731</c:v>
                </c:pt>
                <c:pt idx="797" formatCode="0.0">
                  <c:v>64.215642485085226</c:v>
                </c:pt>
                <c:pt idx="798" formatCode="0.0">
                  <c:v>66.91180876950294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2A1-4E4B-B895-05F8F81526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"/>
        <c:axId val="4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4"/>
                <c:tx>
                  <c:v>RSI</c:v>
                </c:tx>
                <c:marker>
                  <c:symbol val="none"/>
                </c:marker>
                <c:yVal>
                  <c:numRef>
                    <c:extLst>
                      <c:ext uri="{02D57815-91ED-43cb-92C2-25804820EDAC}">
                        <c15:formulaRef>
                          <c15:sqref>DATA!$BJ$2:$BJ$800</c15:sqref>
                        </c15:formulaRef>
                      </c:ext>
                    </c:extLst>
                    <c:numCache>
                      <c:formatCode>0.00</c:formatCode>
                      <c:ptCount val="799"/>
                      <c:pt idx="87">
                        <c:v>67.327162279433054</c:v>
                      </c:pt>
                      <c:pt idx="88">
                        <c:v>69.033584647018529</c:v>
                      </c:pt>
                      <c:pt idx="89">
                        <c:v>73.426407950780927</c:v>
                      </c:pt>
                      <c:pt idx="90">
                        <c:v>75.68023115819895</c:v>
                      </c:pt>
                      <c:pt idx="91">
                        <c:v>86.039962451388007</c:v>
                      </c:pt>
                      <c:pt idx="92">
                        <c:v>86.345750262329531</c:v>
                      </c:pt>
                      <c:pt idx="93">
                        <c:v>87.986151182919841</c:v>
                      </c:pt>
                      <c:pt idx="94">
                        <c:v>90.974729241877284</c:v>
                      </c:pt>
                      <c:pt idx="95">
                        <c:v>94.888737731998859</c:v>
                      </c:pt>
                      <c:pt idx="96">
                        <c:v>97.675598005240488</c:v>
                      </c:pt>
                      <c:pt idx="97">
                        <c:v>94.205393000573736</c:v>
                      </c:pt>
                      <c:pt idx="98">
                        <c:v>92.507042253521149</c:v>
                      </c:pt>
                      <c:pt idx="99">
                        <c:v>92.57516548369091</c:v>
                      </c:pt>
                      <c:pt idx="100">
                        <c:v>92.966684294024347</c:v>
                      </c:pt>
                      <c:pt idx="101">
                        <c:v>91.101569440331659</c:v>
                      </c:pt>
                      <c:pt idx="102">
                        <c:v>88.336431226765797</c:v>
                      </c:pt>
                      <c:pt idx="103">
                        <c:v>82.635020586098335</c:v>
                      </c:pt>
                      <c:pt idx="104">
                        <c:v>82.931280749087449</c:v>
                      </c:pt>
                      <c:pt idx="105">
                        <c:v>83.726736268724466</c:v>
                      </c:pt>
                      <c:pt idx="106">
                        <c:v>84.742516669031062</c:v>
                      </c:pt>
                      <c:pt idx="107">
                        <c:v>83.724273607748188</c:v>
                      </c:pt>
                      <c:pt idx="108">
                        <c:v>81.857287449392715</c:v>
                      </c:pt>
                      <c:pt idx="109">
                        <c:v>68.182821814970197</c:v>
                      </c:pt>
                      <c:pt idx="110">
                        <c:v>67.532857679309046</c:v>
                      </c:pt>
                      <c:pt idx="111">
                        <c:v>60.014683307748797</c:v>
                      </c:pt>
                      <c:pt idx="112">
                        <c:v>63.5039396146461</c:v>
                      </c:pt>
                      <c:pt idx="113">
                        <c:v>58.315172465619604</c:v>
                      </c:pt>
                      <c:pt idx="114">
                        <c:v>58.868456176775908</c:v>
                      </c:pt>
                      <c:pt idx="115">
                        <c:v>66.605248109790978</c:v>
                      </c:pt>
                      <c:pt idx="116">
                        <c:v>72.649950292720661</c:v>
                      </c:pt>
                      <c:pt idx="117">
                        <c:v>78.541178815206038</c:v>
                      </c:pt>
                      <c:pt idx="118">
                        <c:v>79.736532580569289</c:v>
                      </c:pt>
                      <c:pt idx="119">
                        <c:v>76.055015725484708</c:v>
                      </c:pt>
                      <c:pt idx="120">
                        <c:v>72.948343570637434</c:v>
                      </c:pt>
                      <c:pt idx="121">
                        <c:v>69.935413893408267</c:v>
                      </c:pt>
                      <c:pt idx="122">
                        <c:v>68.733555081169669</c:v>
                      </c:pt>
                      <c:pt idx="123">
                        <c:v>72.143192121306882</c:v>
                      </c:pt>
                      <c:pt idx="124">
                        <c:v>70.548699867783199</c:v>
                      </c:pt>
                      <c:pt idx="125">
                        <c:v>80.588446358091147</c:v>
                      </c:pt>
                      <c:pt idx="126">
                        <c:v>76.96951583980875</c:v>
                      </c:pt>
                      <c:pt idx="127">
                        <c:v>70.865665070717085</c:v>
                      </c:pt>
                      <c:pt idx="128">
                        <c:v>66.500031639562124</c:v>
                      </c:pt>
                      <c:pt idx="129">
                        <c:v>65.072243847727137</c:v>
                      </c:pt>
                      <c:pt idx="130">
                        <c:v>52.550051147157696</c:v>
                      </c:pt>
                      <c:pt idx="131">
                        <c:v>49.170319348778989</c:v>
                      </c:pt>
                      <c:pt idx="132">
                        <c:v>42.789181569905764</c:v>
                      </c:pt>
                      <c:pt idx="133">
                        <c:v>43.713437134371333</c:v>
                      </c:pt>
                      <c:pt idx="134">
                        <c:v>46.632170577214723</c:v>
                      </c:pt>
                      <c:pt idx="135">
                        <c:v>59.710300429184571</c:v>
                      </c:pt>
                      <c:pt idx="136">
                        <c:v>67.070391352477671</c:v>
                      </c:pt>
                      <c:pt idx="137">
                        <c:v>77.829779857860984</c:v>
                      </c:pt>
                      <c:pt idx="138">
                        <c:v>80.437442643010087</c:v>
                      </c:pt>
                      <c:pt idx="139">
                        <c:v>79.745565878378372</c:v>
                      </c:pt>
                      <c:pt idx="140">
                        <c:v>82.760461144321084</c:v>
                      </c:pt>
                      <c:pt idx="141">
                        <c:v>90.993581514762496</c:v>
                      </c:pt>
                      <c:pt idx="142">
                        <c:v>91.84944237918215</c:v>
                      </c:pt>
                      <c:pt idx="143">
                        <c:v>92.11933324347396</c:v>
                      </c:pt>
                      <c:pt idx="144">
                        <c:v>94.974059662775602</c:v>
                      </c:pt>
                      <c:pt idx="145">
                        <c:v>81.377131481000589</c:v>
                      </c:pt>
                      <c:pt idx="146">
                        <c:v>73.453476983349645</c:v>
                      </c:pt>
                      <c:pt idx="147">
                        <c:v>77.077807250221042</c:v>
                      </c:pt>
                      <c:pt idx="148">
                        <c:v>78.954133405493167</c:v>
                      </c:pt>
                      <c:pt idx="149">
                        <c:v>78.003252492399071</c:v>
                      </c:pt>
                      <c:pt idx="150">
                        <c:v>73.2369574173252</c:v>
                      </c:pt>
                      <c:pt idx="151">
                        <c:v>60.949298813376473</c:v>
                      </c:pt>
                      <c:pt idx="152">
                        <c:v>48.422477031550464</c:v>
                      </c:pt>
                      <c:pt idx="153">
                        <c:v>45.032454629752287</c:v>
                      </c:pt>
                      <c:pt idx="154">
                        <c:v>39.855663254521843</c:v>
                      </c:pt>
                      <c:pt idx="155">
                        <c:v>32.857698405576009</c:v>
                      </c:pt>
                      <c:pt idx="156">
                        <c:v>29.220144429377825</c:v>
                      </c:pt>
                      <c:pt idx="157">
                        <c:v>24.121027721433389</c:v>
                      </c:pt>
                      <c:pt idx="158">
                        <c:v>26.026194977045634</c:v>
                      </c:pt>
                      <c:pt idx="159">
                        <c:v>31.771403547186338</c:v>
                      </c:pt>
                      <c:pt idx="160">
                        <c:v>30.972286456295134</c:v>
                      </c:pt>
                      <c:pt idx="161">
                        <c:v>27.541265217716049</c:v>
                      </c:pt>
                      <c:pt idx="162">
                        <c:v>18.87608069164267</c:v>
                      </c:pt>
                      <c:pt idx="163">
                        <c:v>14.168527744373829</c:v>
                      </c:pt>
                      <c:pt idx="164">
                        <c:v>17.488420414700673</c:v>
                      </c:pt>
                      <c:pt idx="165">
                        <c:v>29.78276416949759</c:v>
                      </c:pt>
                      <c:pt idx="166">
                        <c:v>38.757705568906061</c:v>
                      </c:pt>
                      <c:pt idx="167">
                        <c:v>41.590985536495126</c:v>
                      </c:pt>
                      <c:pt idx="168">
                        <c:v>53.351294519647787</c:v>
                      </c:pt>
                      <c:pt idx="169">
                        <c:v>64.533395392134054</c:v>
                      </c:pt>
                      <c:pt idx="170">
                        <c:v>71.17639641911488</c:v>
                      </c:pt>
                      <c:pt idx="171">
                        <c:v>74.505102325322042</c:v>
                      </c:pt>
                      <c:pt idx="172">
                        <c:v>68.609143593045715</c:v>
                      </c:pt>
                      <c:pt idx="173">
                        <c:v>60.492560287326825</c:v>
                      </c:pt>
                      <c:pt idx="174">
                        <c:v>74.037909247558858</c:v>
                      </c:pt>
                      <c:pt idx="175">
                        <c:v>80.657309140705223</c:v>
                      </c:pt>
                      <c:pt idx="176">
                        <c:v>82.008189728715237</c:v>
                      </c:pt>
                      <c:pt idx="177">
                        <c:v>78.307266210492003</c:v>
                      </c:pt>
                      <c:pt idx="178">
                        <c:v>80.354837519825878</c:v>
                      </c:pt>
                      <c:pt idx="179">
                        <c:v>81.094703961380077</c:v>
                      </c:pt>
                      <c:pt idx="180">
                        <c:v>82.845916001030645</c:v>
                      </c:pt>
                      <c:pt idx="181">
                        <c:v>86.876670928745767</c:v>
                      </c:pt>
                      <c:pt idx="182">
                        <c:v>88.142313246685035</c:v>
                      </c:pt>
                      <c:pt idx="183">
                        <c:v>89.384608151943951</c:v>
                      </c:pt>
                      <c:pt idx="184">
                        <c:v>89.731462743582142</c:v>
                      </c:pt>
                      <c:pt idx="185">
                        <c:v>79.794068658201539</c:v>
                      </c:pt>
                      <c:pt idx="186">
                        <c:v>75.951243617196511</c:v>
                      </c:pt>
                      <c:pt idx="187">
                        <c:v>81.129177785030038</c:v>
                      </c:pt>
                      <c:pt idx="188">
                        <c:v>81.58520822015322</c:v>
                      </c:pt>
                      <c:pt idx="189">
                        <c:v>80.977997948797338</c:v>
                      </c:pt>
                      <c:pt idx="190">
                        <c:v>77.778194572087699</c:v>
                      </c:pt>
                      <c:pt idx="191">
                        <c:v>76.629832212284725</c:v>
                      </c:pt>
                      <c:pt idx="192">
                        <c:v>75.680716867933242</c:v>
                      </c:pt>
                      <c:pt idx="193">
                        <c:v>68.951987010978826</c:v>
                      </c:pt>
                      <c:pt idx="194">
                        <c:v>70.537417461482036</c:v>
                      </c:pt>
                      <c:pt idx="195">
                        <c:v>68.514416763039776</c:v>
                      </c:pt>
                      <c:pt idx="196">
                        <c:v>69.098918856527263</c:v>
                      </c:pt>
                      <c:pt idx="197">
                        <c:v>67.948359805251826</c:v>
                      </c:pt>
                      <c:pt idx="198">
                        <c:v>58.774026391371578</c:v>
                      </c:pt>
                      <c:pt idx="199">
                        <c:v>58.251055020304179</c:v>
                      </c:pt>
                      <c:pt idx="200">
                        <c:v>62.917699341936583</c:v>
                      </c:pt>
                      <c:pt idx="201">
                        <c:v>56.327647925879141</c:v>
                      </c:pt>
                      <c:pt idx="202">
                        <c:v>60.607787274453948</c:v>
                      </c:pt>
                      <c:pt idx="203">
                        <c:v>56.352157137846383</c:v>
                      </c:pt>
                      <c:pt idx="204">
                        <c:v>63.979401964602559</c:v>
                      </c:pt>
                      <c:pt idx="205">
                        <c:v>70.565845715448816</c:v>
                      </c:pt>
                      <c:pt idx="206">
                        <c:v>72.212828100380463</c:v>
                      </c:pt>
                      <c:pt idx="207">
                        <c:v>79.734316801526589</c:v>
                      </c:pt>
                      <c:pt idx="208">
                        <c:v>70.443696392232951</c:v>
                      </c:pt>
                      <c:pt idx="209">
                        <c:v>74.215224316432185</c:v>
                      </c:pt>
                      <c:pt idx="210">
                        <c:v>74.453010701428511</c:v>
                      </c:pt>
                      <c:pt idx="211">
                        <c:v>75.924835791300055</c:v>
                      </c:pt>
                      <c:pt idx="212">
                        <c:v>81.78529735773364</c:v>
                      </c:pt>
                      <c:pt idx="213">
                        <c:v>89.688671035572867</c:v>
                      </c:pt>
                      <c:pt idx="214">
                        <c:v>90.59939768789873</c:v>
                      </c:pt>
                      <c:pt idx="215">
                        <c:v>93.231158351148721</c:v>
                      </c:pt>
                      <c:pt idx="216">
                        <c:v>92.856461914900393</c:v>
                      </c:pt>
                      <c:pt idx="217">
                        <c:v>93.645409317051119</c:v>
                      </c:pt>
                      <c:pt idx="218">
                        <c:v>93.673931702100717</c:v>
                      </c:pt>
                      <c:pt idx="219">
                        <c:v>93.964452558664021</c:v>
                      </c:pt>
                      <c:pt idx="220">
                        <c:v>93.705902116698397</c:v>
                      </c:pt>
                      <c:pt idx="221">
                        <c:v>94.007490636704134</c:v>
                      </c:pt>
                      <c:pt idx="222">
                        <c:v>97.849641375674565</c:v>
                      </c:pt>
                      <c:pt idx="223">
                        <c:v>97.939350430077482</c:v>
                      </c:pt>
                      <c:pt idx="224">
                        <c:v>73.66304347826086</c:v>
                      </c:pt>
                      <c:pt idx="225">
                        <c:v>63.422714566725332</c:v>
                      </c:pt>
                      <c:pt idx="226">
                        <c:v>61.834712432321979</c:v>
                      </c:pt>
                      <c:pt idx="227">
                        <c:v>56.740079741788499</c:v>
                      </c:pt>
                      <c:pt idx="228">
                        <c:v>56.903726120673348</c:v>
                      </c:pt>
                      <c:pt idx="229">
                        <c:v>56.8751774391975</c:v>
                      </c:pt>
                      <c:pt idx="230">
                        <c:v>58.173474070674615</c:v>
                      </c:pt>
                      <c:pt idx="231">
                        <c:v>55.597778427360424</c:v>
                      </c:pt>
                      <c:pt idx="232">
                        <c:v>50.462598425196845</c:v>
                      </c:pt>
                      <c:pt idx="233">
                        <c:v>46.931674398987774</c:v>
                      </c:pt>
                      <c:pt idx="234">
                        <c:v>46.684322033898312</c:v>
                      </c:pt>
                      <c:pt idx="235">
                        <c:v>37.620963357616624</c:v>
                      </c:pt>
                      <c:pt idx="236">
                        <c:v>38.706489513561024</c:v>
                      </c:pt>
                      <c:pt idx="237">
                        <c:v>26.99477153898615</c:v>
                      </c:pt>
                      <c:pt idx="238">
                        <c:v>38.743918620079626</c:v>
                      </c:pt>
                      <c:pt idx="239">
                        <c:v>51.037144235407617</c:v>
                      </c:pt>
                      <c:pt idx="240">
                        <c:v>55.780301851563721</c:v>
                      </c:pt>
                      <c:pt idx="241">
                        <c:v>60.120744591648489</c:v>
                      </c:pt>
                      <c:pt idx="242">
                        <c:v>53.615107913669057</c:v>
                      </c:pt>
                      <c:pt idx="243">
                        <c:v>49.011466982997227</c:v>
                      </c:pt>
                      <c:pt idx="244">
                        <c:v>45.989528795811538</c:v>
                      </c:pt>
                      <c:pt idx="245">
                        <c:v>36.571533113794374</c:v>
                      </c:pt>
                      <c:pt idx="246">
                        <c:v>35.556741373176834</c:v>
                      </c:pt>
                      <c:pt idx="247">
                        <c:v>30.327732490434212</c:v>
                      </c:pt>
                      <c:pt idx="248">
                        <c:v>26.270302488451801</c:v>
                      </c:pt>
                      <c:pt idx="249">
                        <c:v>26.507292136520839</c:v>
                      </c:pt>
                      <c:pt idx="250">
                        <c:v>33.623030961434011</c:v>
                      </c:pt>
                      <c:pt idx="251">
                        <c:v>44.094488188976378</c:v>
                      </c:pt>
                      <c:pt idx="252">
                        <c:v>37.75208734746306</c:v>
                      </c:pt>
                      <c:pt idx="253">
                        <c:v>32.241983292912948</c:v>
                      </c:pt>
                      <c:pt idx="254">
                        <c:v>26.213463827536039</c:v>
                      </c:pt>
                      <c:pt idx="255">
                        <c:v>25.177845528455272</c:v>
                      </c:pt>
                      <c:pt idx="256">
                        <c:v>32.128370317346686</c:v>
                      </c:pt>
                      <c:pt idx="257">
                        <c:v>36.591618368256803</c:v>
                      </c:pt>
                      <c:pt idx="258">
                        <c:v>38.814798881479881</c:v>
                      </c:pt>
                      <c:pt idx="259">
                        <c:v>40.729037354700374</c:v>
                      </c:pt>
                      <c:pt idx="260">
                        <c:v>46.620450606585791</c:v>
                      </c:pt>
                      <c:pt idx="261">
                        <c:v>50.776887594076229</c:v>
                      </c:pt>
                      <c:pt idx="262">
                        <c:v>59.817073170731717</c:v>
                      </c:pt>
                      <c:pt idx="263">
                        <c:v>61.228311072275623</c:v>
                      </c:pt>
                      <c:pt idx="264">
                        <c:v>51.465269983788495</c:v>
                      </c:pt>
                      <c:pt idx="265">
                        <c:v>52.703852229918581</c:v>
                      </c:pt>
                      <c:pt idx="266">
                        <c:v>61.795948616600796</c:v>
                      </c:pt>
                      <c:pt idx="267">
                        <c:v>64.965085480375635</c:v>
                      </c:pt>
                      <c:pt idx="268">
                        <c:v>71.884679532999755</c:v>
                      </c:pt>
                      <c:pt idx="269">
                        <c:v>80.27512240615529</c:v>
                      </c:pt>
                      <c:pt idx="270">
                        <c:v>78.884312991388995</c:v>
                      </c:pt>
                      <c:pt idx="271">
                        <c:v>76.880108991825622</c:v>
                      </c:pt>
                      <c:pt idx="272">
                        <c:v>66.626016260162601</c:v>
                      </c:pt>
                      <c:pt idx="273">
                        <c:v>69.029903130703346</c:v>
                      </c:pt>
                      <c:pt idx="274">
                        <c:v>66.268260292164669</c:v>
                      </c:pt>
                      <c:pt idx="275">
                        <c:v>67.888748419721864</c:v>
                      </c:pt>
                      <c:pt idx="276">
                        <c:v>64.508616674429433</c:v>
                      </c:pt>
                      <c:pt idx="277">
                        <c:v>59.382592539659861</c:v>
                      </c:pt>
                      <c:pt idx="278">
                        <c:v>58.986371379897783</c:v>
                      </c:pt>
                      <c:pt idx="279">
                        <c:v>55.812174977057197</c:v>
                      </c:pt>
                      <c:pt idx="280">
                        <c:v>53.032027312632081</c:v>
                      </c:pt>
                      <c:pt idx="281">
                        <c:v>55.615301889691196</c:v>
                      </c:pt>
                      <c:pt idx="282">
                        <c:v>43.615620886353661</c:v>
                      </c:pt>
                      <c:pt idx="283">
                        <c:v>33.028376492479453</c:v>
                      </c:pt>
                      <c:pt idx="284">
                        <c:v>36.326109391124881</c:v>
                      </c:pt>
                      <c:pt idx="285">
                        <c:v>35.014921131163852</c:v>
                      </c:pt>
                      <c:pt idx="286">
                        <c:v>40.141509433962263</c:v>
                      </c:pt>
                      <c:pt idx="287">
                        <c:v>41.725806451612904</c:v>
                      </c:pt>
                      <c:pt idx="288">
                        <c:v>40.836621941594316</c:v>
                      </c:pt>
                      <c:pt idx="289">
                        <c:v>42.480049109883375</c:v>
                      </c:pt>
                      <c:pt idx="290">
                        <c:v>41.129397553978549</c:v>
                      </c:pt>
                      <c:pt idx="291">
                        <c:v>41.537053979871914</c:v>
                      </c:pt>
                      <c:pt idx="292">
                        <c:v>42.823455431535933</c:v>
                      </c:pt>
                      <c:pt idx="293">
                        <c:v>46.198224852071021</c:v>
                      </c:pt>
                      <c:pt idx="294">
                        <c:v>43.123578468536778</c:v>
                      </c:pt>
                      <c:pt idx="295">
                        <c:v>34.790558510638292</c:v>
                      </c:pt>
                      <c:pt idx="296">
                        <c:v>38.333333333333336</c:v>
                      </c:pt>
                      <c:pt idx="297">
                        <c:v>37.468671679197982</c:v>
                      </c:pt>
                      <c:pt idx="298">
                        <c:v>39.178129897266231</c:v>
                      </c:pt>
                      <c:pt idx="299">
                        <c:v>47.044375307024723</c:v>
                      </c:pt>
                      <c:pt idx="300">
                        <c:v>45.812078328122432</c:v>
                      </c:pt>
                      <c:pt idx="301">
                        <c:v>52.856120257695061</c:v>
                      </c:pt>
                      <c:pt idx="302">
                        <c:v>58.855767945461835</c:v>
                      </c:pt>
                      <c:pt idx="303">
                        <c:v>48.323190470024599</c:v>
                      </c:pt>
                      <c:pt idx="304">
                        <c:v>44.223249200142192</c:v>
                      </c:pt>
                      <c:pt idx="305">
                        <c:v>49.980050538635453</c:v>
                      </c:pt>
                      <c:pt idx="306">
                        <c:v>55.979715452880683</c:v>
                      </c:pt>
                      <c:pt idx="307">
                        <c:v>55.786644029428402</c:v>
                      </c:pt>
                      <c:pt idx="308">
                        <c:v>61.238414006179184</c:v>
                      </c:pt>
                      <c:pt idx="309">
                        <c:v>60.161881876818001</c:v>
                      </c:pt>
                      <c:pt idx="310">
                        <c:v>65.360303413400743</c:v>
                      </c:pt>
                      <c:pt idx="311">
                        <c:v>73.51890626924498</c:v>
                      </c:pt>
                      <c:pt idx="312">
                        <c:v>72.236570247933869</c:v>
                      </c:pt>
                      <c:pt idx="313">
                        <c:v>60.866903391698301</c:v>
                      </c:pt>
                      <c:pt idx="314">
                        <c:v>59.227928035267482</c:v>
                      </c:pt>
                      <c:pt idx="315">
                        <c:v>55.679316150757671</c:v>
                      </c:pt>
                      <c:pt idx="316">
                        <c:v>48.949522510231915</c:v>
                      </c:pt>
                      <c:pt idx="317">
                        <c:v>55.818294959551963</c:v>
                      </c:pt>
                      <c:pt idx="318">
                        <c:v>76.495115558732422</c:v>
                      </c:pt>
                      <c:pt idx="319">
                        <c:v>77.896034057808635</c:v>
                      </c:pt>
                      <c:pt idx="320">
                        <c:v>77.731376975169283</c:v>
                      </c:pt>
                      <c:pt idx="321">
                        <c:v>69.846541456710938</c:v>
                      </c:pt>
                      <c:pt idx="322">
                        <c:v>64.902370133857289</c:v>
                      </c:pt>
                      <c:pt idx="323">
                        <c:v>66.763516927741279</c:v>
                      </c:pt>
                      <c:pt idx="324">
                        <c:v>63.487099296325255</c:v>
                      </c:pt>
                      <c:pt idx="325">
                        <c:v>60.451658433309817</c:v>
                      </c:pt>
                      <c:pt idx="326">
                        <c:v>64.164215372809835</c:v>
                      </c:pt>
                      <c:pt idx="327">
                        <c:v>76.066512198446219</c:v>
                      </c:pt>
                      <c:pt idx="328">
                        <c:v>72.367738589211612</c:v>
                      </c:pt>
                      <c:pt idx="329">
                        <c:v>67.066548806667498</c:v>
                      </c:pt>
                      <c:pt idx="330">
                        <c:v>61.748633879781437</c:v>
                      </c:pt>
                      <c:pt idx="331">
                        <c:v>66.393358614328179</c:v>
                      </c:pt>
                      <c:pt idx="332">
                        <c:v>54.684908789386398</c:v>
                      </c:pt>
                      <c:pt idx="333">
                        <c:v>45.139442231075698</c:v>
                      </c:pt>
                      <c:pt idx="334">
                        <c:v>43.651753325272068</c:v>
                      </c:pt>
                      <c:pt idx="335">
                        <c:v>47.354613030170526</c:v>
                      </c:pt>
                      <c:pt idx="336">
                        <c:v>47.899159663865547</c:v>
                      </c:pt>
                      <c:pt idx="337">
                        <c:v>45.446915652538813</c:v>
                      </c:pt>
                      <c:pt idx="338">
                        <c:v>42.074592074592076</c:v>
                      </c:pt>
                      <c:pt idx="339">
                        <c:v>36.21737575974258</c:v>
                      </c:pt>
                      <c:pt idx="340">
                        <c:v>24.682856107285247</c:v>
                      </c:pt>
                      <c:pt idx="341">
                        <c:v>17.231737154840964</c:v>
                      </c:pt>
                      <c:pt idx="342">
                        <c:v>18.340773809523807</c:v>
                      </c:pt>
                      <c:pt idx="343">
                        <c:v>28.081949841045567</c:v>
                      </c:pt>
                      <c:pt idx="344">
                        <c:v>37.218738472888234</c:v>
                      </c:pt>
                      <c:pt idx="345">
                        <c:v>24.087024087024087</c:v>
                      </c:pt>
                      <c:pt idx="346">
                        <c:v>20.355029585798817</c:v>
                      </c:pt>
                      <c:pt idx="347">
                        <c:v>20.899149453219927</c:v>
                      </c:pt>
                      <c:pt idx="348">
                        <c:v>22.002422285022206</c:v>
                      </c:pt>
                      <c:pt idx="349">
                        <c:v>27.748294162244125</c:v>
                      </c:pt>
                      <c:pt idx="350">
                        <c:v>26.340410219503418</c:v>
                      </c:pt>
                      <c:pt idx="351">
                        <c:v>27.570621468926554</c:v>
                      </c:pt>
                      <c:pt idx="352">
                        <c:v>31.576797385620914</c:v>
                      </c:pt>
                      <c:pt idx="353">
                        <c:v>30.83366573593937</c:v>
                      </c:pt>
                      <c:pt idx="354">
                        <c:v>32.061385317295723</c:v>
                      </c:pt>
                      <c:pt idx="355">
                        <c:v>43.880099916736057</c:v>
                      </c:pt>
                      <c:pt idx="356">
                        <c:v>44.585448392554994</c:v>
                      </c:pt>
                      <c:pt idx="357">
                        <c:v>38.785046728971963</c:v>
                      </c:pt>
                      <c:pt idx="358">
                        <c:v>41.725978647686837</c:v>
                      </c:pt>
                      <c:pt idx="359">
                        <c:v>44.287063267233236</c:v>
                      </c:pt>
                      <c:pt idx="360">
                        <c:v>45.423728813559322</c:v>
                      </c:pt>
                      <c:pt idx="361">
                        <c:v>48.651452282157678</c:v>
                      </c:pt>
                      <c:pt idx="362">
                        <c:v>45.381927109335997</c:v>
                      </c:pt>
                      <c:pt idx="363">
                        <c:v>37.960042060988435</c:v>
                      </c:pt>
                      <c:pt idx="364">
                        <c:v>39.801543550165377</c:v>
                      </c:pt>
                      <c:pt idx="365">
                        <c:v>39.367502726281351</c:v>
                      </c:pt>
                      <c:pt idx="366">
                        <c:v>42.798353909465021</c:v>
                      </c:pt>
                      <c:pt idx="367">
                        <c:v>47.624499141385229</c:v>
                      </c:pt>
                      <c:pt idx="368">
                        <c:v>51.389746757257569</c:v>
                      </c:pt>
                      <c:pt idx="369">
                        <c:v>38.370473537604454</c:v>
                      </c:pt>
                      <c:pt idx="370">
                        <c:v>39.91769547325103</c:v>
                      </c:pt>
                      <c:pt idx="371">
                        <c:v>41.44385026737968</c:v>
                      </c:pt>
                      <c:pt idx="372">
                        <c:v>23.538704581358612</c:v>
                      </c:pt>
                      <c:pt idx="373">
                        <c:v>26.879861711322384</c:v>
                      </c:pt>
                      <c:pt idx="374">
                        <c:v>37.29323308270677</c:v>
                      </c:pt>
                      <c:pt idx="375">
                        <c:v>48.318462594371994</c:v>
                      </c:pt>
                      <c:pt idx="376">
                        <c:v>56.588628762541802</c:v>
                      </c:pt>
                      <c:pt idx="377">
                        <c:v>63.178548070634399</c:v>
                      </c:pt>
                      <c:pt idx="378">
                        <c:v>72.510435301132986</c:v>
                      </c:pt>
                      <c:pt idx="379">
                        <c:v>76.815642458100569</c:v>
                      </c:pt>
                      <c:pt idx="380">
                        <c:v>78.328981723237604</c:v>
                      </c:pt>
                      <c:pt idx="381">
                        <c:v>87.11595639246778</c:v>
                      </c:pt>
                      <c:pt idx="382">
                        <c:v>83.79408960915157</c:v>
                      </c:pt>
                      <c:pt idx="383">
                        <c:v>88.001983143282104</c:v>
                      </c:pt>
                      <c:pt idx="384">
                        <c:v>81.762775433661503</c:v>
                      </c:pt>
                      <c:pt idx="385">
                        <c:v>80.968688845401175</c:v>
                      </c:pt>
                      <c:pt idx="386">
                        <c:v>83.712696004046535</c:v>
                      </c:pt>
                      <c:pt idx="387">
                        <c:v>79.708737864077676</c:v>
                      </c:pt>
                      <c:pt idx="388">
                        <c:v>72.922922922922922</c:v>
                      </c:pt>
                      <c:pt idx="389">
                        <c:v>68.21409066084108</c:v>
                      </c:pt>
                      <c:pt idx="390">
                        <c:v>61.5</c:v>
                      </c:pt>
                      <c:pt idx="391">
                        <c:v>56.953260242354297</c:v>
                      </c:pt>
                      <c:pt idx="392">
                        <c:v>46.264908976773384</c:v>
                      </c:pt>
                      <c:pt idx="393">
                        <c:v>37.703848662752769</c:v>
                      </c:pt>
                      <c:pt idx="394">
                        <c:v>40.498442367601243</c:v>
                      </c:pt>
                      <c:pt idx="395">
                        <c:v>40.75682382133995</c:v>
                      </c:pt>
                      <c:pt idx="396">
                        <c:v>42.524271844660191</c:v>
                      </c:pt>
                      <c:pt idx="397">
                        <c:v>41.104688503532429</c:v>
                      </c:pt>
                      <c:pt idx="398">
                        <c:v>41.8848167539267</c:v>
                      </c:pt>
                      <c:pt idx="399">
                        <c:v>41.424802110817943</c:v>
                      </c:pt>
                      <c:pt idx="400">
                        <c:v>39.472030169704588</c:v>
                      </c:pt>
                      <c:pt idx="401">
                        <c:v>40.153452685421996</c:v>
                      </c:pt>
                      <c:pt idx="402">
                        <c:v>39.873015873015873</c:v>
                      </c:pt>
                      <c:pt idx="403">
                        <c:v>37.292161520190028</c:v>
                      </c:pt>
                      <c:pt idx="404">
                        <c:v>50.858034321372855</c:v>
                      </c:pt>
                      <c:pt idx="405">
                        <c:v>50.858034321372855</c:v>
                      </c:pt>
                      <c:pt idx="406">
                        <c:v>54.84045429962142</c:v>
                      </c:pt>
                      <c:pt idx="407">
                        <c:v>53.368421052631575</c:v>
                      </c:pt>
                      <c:pt idx="408">
                        <c:v>39.595719381688468</c:v>
                      </c:pt>
                      <c:pt idx="409">
                        <c:v>27.808599167822468</c:v>
                      </c:pt>
                      <c:pt idx="410">
                        <c:v>33.518390006939626</c:v>
                      </c:pt>
                      <c:pt idx="411">
                        <c:v>32.029177718832891</c:v>
                      </c:pt>
                      <c:pt idx="412">
                        <c:v>30.744748567791213</c:v>
                      </c:pt>
                      <c:pt idx="413">
                        <c:v>39.081746920492719</c:v>
                      </c:pt>
                      <c:pt idx="414">
                        <c:v>47.446808510638299</c:v>
                      </c:pt>
                      <c:pt idx="415">
                        <c:v>49.918256130790191</c:v>
                      </c:pt>
                      <c:pt idx="416">
                        <c:v>55.724760293288213</c:v>
                      </c:pt>
                      <c:pt idx="417">
                        <c:v>57.508731082654251</c:v>
                      </c:pt>
                      <c:pt idx="418">
                        <c:v>50.10252904989747</c:v>
                      </c:pt>
                      <c:pt idx="419">
                        <c:v>52.887961029923446</c:v>
                      </c:pt>
                      <c:pt idx="420">
                        <c:v>48.331108144192257</c:v>
                      </c:pt>
                      <c:pt idx="421">
                        <c:v>45.968253968253968</c:v>
                      </c:pt>
                      <c:pt idx="422">
                        <c:v>49.827942188575364</c:v>
                      </c:pt>
                      <c:pt idx="423">
                        <c:v>49.896623018607855</c:v>
                      </c:pt>
                      <c:pt idx="424">
                        <c:v>56.045949214026599</c:v>
                      </c:pt>
                      <c:pt idx="425">
                        <c:v>61.965039180229056</c:v>
                      </c:pt>
                      <c:pt idx="426">
                        <c:v>74.761637689287724</c:v>
                      </c:pt>
                      <c:pt idx="427">
                        <c:v>68.086419753086432</c:v>
                      </c:pt>
                      <c:pt idx="428">
                        <c:v>64.147018030513181</c:v>
                      </c:pt>
                      <c:pt idx="429">
                        <c:v>62.052341597796143</c:v>
                      </c:pt>
                      <c:pt idx="430">
                        <c:v>65.345911949685529</c:v>
                      </c:pt>
                      <c:pt idx="431">
                        <c:v>72.463768115942031</c:v>
                      </c:pt>
                      <c:pt idx="432">
                        <c:v>60.714285714285708</c:v>
                      </c:pt>
                      <c:pt idx="433">
                        <c:v>60.971615720524021</c:v>
                      </c:pt>
                      <c:pt idx="434">
                        <c:v>65.358744394618839</c:v>
                      </c:pt>
                      <c:pt idx="435">
                        <c:v>76.431585292344778</c:v>
                      </c:pt>
                      <c:pt idx="436">
                        <c:v>78.373800112930553</c:v>
                      </c:pt>
                      <c:pt idx="437">
                        <c:v>79.899497487437188</c:v>
                      </c:pt>
                      <c:pt idx="438">
                        <c:v>80.634749865519098</c:v>
                      </c:pt>
                      <c:pt idx="439">
                        <c:v>82.946470866887736</c:v>
                      </c:pt>
                      <c:pt idx="440">
                        <c:v>82.840800762631076</c:v>
                      </c:pt>
                      <c:pt idx="441">
                        <c:v>86.120322122216962</c:v>
                      </c:pt>
                      <c:pt idx="442">
                        <c:v>86.966192170818502</c:v>
                      </c:pt>
                      <c:pt idx="443">
                        <c:v>88.539823008849567</c:v>
                      </c:pt>
                      <c:pt idx="444">
                        <c:v>87.427184466019412</c:v>
                      </c:pt>
                      <c:pt idx="445">
                        <c:v>88.753799392097264</c:v>
                      </c:pt>
                      <c:pt idx="446">
                        <c:v>100</c:v>
                      </c:pt>
                      <c:pt idx="447">
                        <c:v>100</c:v>
                      </c:pt>
                      <c:pt idx="448">
                        <c:v>100</c:v>
                      </c:pt>
                      <c:pt idx="449">
                        <c:v>100</c:v>
                      </c:pt>
                      <c:pt idx="450">
                        <c:v>100</c:v>
                      </c:pt>
                      <c:pt idx="451">
                        <c:v>95.721009841677358</c:v>
                      </c:pt>
                      <c:pt idx="452">
                        <c:v>95.064165844027642</c:v>
                      </c:pt>
                      <c:pt idx="453">
                        <c:v>95.203836930455637</c:v>
                      </c:pt>
                      <c:pt idx="454">
                        <c:v>55.929963660389824</c:v>
                      </c:pt>
                      <c:pt idx="455">
                        <c:v>58.661295320731334</c:v>
                      </c:pt>
                      <c:pt idx="456">
                        <c:v>53.970223325062037</c:v>
                      </c:pt>
                      <c:pt idx="457">
                        <c:v>49.058789458441936</c:v>
                      </c:pt>
                      <c:pt idx="458">
                        <c:v>49.757212225078554</c:v>
                      </c:pt>
                      <c:pt idx="459">
                        <c:v>45.37267080745341</c:v>
                      </c:pt>
                      <c:pt idx="460">
                        <c:v>48.881139203719847</c:v>
                      </c:pt>
                      <c:pt idx="461">
                        <c:v>54.001046025104607</c:v>
                      </c:pt>
                      <c:pt idx="462">
                        <c:v>53.722704551433829</c:v>
                      </c:pt>
                      <c:pt idx="463">
                        <c:v>53.66174920969442</c:v>
                      </c:pt>
                      <c:pt idx="464">
                        <c:v>51.804393305439334</c:v>
                      </c:pt>
                      <c:pt idx="465">
                        <c:v>55.66013736962605</c:v>
                      </c:pt>
                      <c:pt idx="466">
                        <c:v>59.512195121951216</c:v>
                      </c:pt>
                      <c:pt idx="467">
                        <c:v>51.38623326959847</c:v>
                      </c:pt>
                      <c:pt idx="468">
                        <c:v>76.331360946745562</c:v>
                      </c:pt>
                      <c:pt idx="469">
                        <c:v>73.015873015873012</c:v>
                      </c:pt>
                      <c:pt idx="470">
                        <c:v>78.991596638655466</c:v>
                      </c:pt>
                      <c:pt idx="471">
                        <c:v>87.403675163011258</c:v>
                      </c:pt>
                      <c:pt idx="472">
                        <c:v>83.651620370370367</c:v>
                      </c:pt>
                      <c:pt idx="473">
                        <c:v>84.725601513922683</c:v>
                      </c:pt>
                      <c:pt idx="474">
                        <c:v>85.197799318836786</c:v>
                      </c:pt>
                      <c:pt idx="475">
                        <c:v>82.683982683982677</c:v>
                      </c:pt>
                      <c:pt idx="476">
                        <c:v>79.861329971635669</c:v>
                      </c:pt>
                      <c:pt idx="477">
                        <c:v>79.07721884011535</c:v>
                      </c:pt>
                      <c:pt idx="478">
                        <c:v>76.717438607398194</c:v>
                      </c:pt>
                      <c:pt idx="479">
                        <c:v>65.027322404371574</c:v>
                      </c:pt>
                      <c:pt idx="480">
                        <c:v>54.82912332838039</c:v>
                      </c:pt>
                      <c:pt idx="481">
                        <c:v>61.689526184538657</c:v>
                      </c:pt>
                      <c:pt idx="482">
                        <c:v>60.123296560674888</c:v>
                      </c:pt>
                      <c:pt idx="483">
                        <c:v>66.429384965831446</c:v>
                      </c:pt>
                      <c:pt idx="484">
                        <c:v>64.8374589919475</c:v>
                      </c:pt>
                      <c:pt idx="485">
                        <c:v>54.47345262540334</c:v>
                      </c:pt>
                      <c:pt idx="486">
                        <c:v>57.597597597597591</c:v>
                      </c:pt>
                      <c:pt idx="487">
                        <c:v>54.140954855472557</c:v>
                      </c:pt>
                      <c:pt idx="488">
                        <c:v>44.786143513609048</c:v>
                      </c:pt>
                      <c:pt idx="489">
                        <c:v>41.472995090016369</c:v>
                      </c:pt>
                      <c:pt idx="490">
                        <c:v>40.158478605388268</c:v>
                      </c:pt>
                      <c:pt idx="491">
                        <c:v>47.755784778366319</c:v>
                      </c:pt>
                      <c:pt idx="492">
                        <c:v>49.465781114640485</c:v>
                      </c:pt>
                      <c:pt idx="493">
                        <c:v>50.367538959129668</c:v>
                      </c:pt>
                      <c:pt idx="494">
                        <c:v>55.383623468729851</c:v>
                      </c:pt>
                      <c:pt idx="495">
                        <c:v>51.629726205997393</c:v>
                      </c:pt>
                      <c:pt idx="496">
                        <c:v>42.049934296977661</c:v>
                      </c:pt>
                      <c:pt idx="497">
                        <c:v>33.982035928143709</c:v>
                      </c:pt>
                      <c:pt idx="498">
                        <c:v>36.294691224268689</c:v>
                      </c:pt>
                      <c:pt idx="499">
                        <c:v>43.866020984665056</c:v>
                      </c:pt>
                      <c:pt idx="500">
                        <c:v>41.588974462910414</c:v>
                      </c:pt>
                      <c:pt idx="501">
                        <c:v>49.331926863572434</c:v>
                      </c:pt>
                      <c:pt idx="502">
                        <c:v>58.767167039284573</c:v>
                      </c:pt>
                      <c:pt idx="503">
                        <c:v>59.354838709677416</c:v>
                      </c:pt>
                      <c:pt idx="504">
                        <c:v>62.794556920013278</c:v>
                      </c:pt>
                      <c:pt idx="505">
                        <c:v>55.551286976565507</c:v>
                      </c:pt>
                      <c:pt idx="506">
                        <c:v>48.507212344850721</c:v>
                      </c:pt>
                      <c:pt idx="507">
                        <c:v>59.279279279279287</c:v>
                      </c:pt>
                      <c:pt idx="508">
                        <c:v>58.992805755395686</c:v>
                      </c:pt>
                      <c:pt idx="509">
                        <c:v>51.898734177215189</c:v>
                      </c:pt>
                      <c:pt idx="510">
                        <c:v>57.108267035627811</c:v>
                      </c:pt>
                      <c:pt idx="511">
                        <c:v>60.622419815814546</c:v>
                      </c:pt>
                      <c:pt idx="512">
                        <c:v>58.967571144937125</c:v>
                      </c:pt>
                      <c:pt idx="513">
                        <c:v>59.805510534846029</c:v>
                      </c:pt>
                      <c:pt idx="514">
                        <c:v>61.822264998395895</c:v>
                      </c:pt>
                      <c:pt idx="515">
                        <c:v>51.600143833153545</c:v>
                      </c:pt>
                      <c:pt idx="516">
                        <c:v>36.225045372050815</c:v>
                      </c:pt>
                      <c:pt idx="517">
                        <c:v>35.847701149425291</c:v>
                      </c:pt>
                      <c:pt idx="518">
                        <c:v>44.030084612973994</c:v>
                      </c:pt>
                      <c:pt idx="519">
                        <c:v>46.02097470697101</c:v>
                      </c:pt>
                      <c:pt idx="520">
                        <c:v>52.795470629865534</c:v>
                      </c:pt>
                      <c:pt idx="521">
                        <c:v>45.22560335781742</c:v>
                      </c:pt>
                      <c:pt idx="522">
                        <c:v>51.915945611866498</c:v>
                      </c:pt>
                      <c:pt idx="523">
                        <c:v>63.263912598156367</c:v>
                      </c:pt>
                      <c:pt idx="524">
                        <c:v>67.890182035213371</c:v>
                      </c:pt>
                      <c:pt idx="525">
                        <c:v>68.334314302530899</c:v>
                      </c:pt>
                      <c:pt idx="526">
                        <c:v>68.757259001161444</c:v>
                      </c:pt>
                      <c:pt idx="527">
                        <c:v>72.06645898234683</c:v>
                      </c:pt>
                      <c:pt idx="528">
                        <c:v>69.522580645161298</c:v>
                      </c:pt>
                      <c:pt idx="529">
                        <c:v>66.86522710349962</c:v>
                      </c:pt>
                      <c:pt idx="530">
                        <c:v>68.410360589131542</c:v>
                      </c:pt>
                      <c:pt idx="531">
                        <c:v>76.115421920465565</c:v>
                      </c:pt>
                      <c:pt idx="532">
                        <c:v>66.385930146148127</c:v>
                      </c:pt>
                      <c:pt idx="533">
                        <c:v>65.265542411276115</c:v>
                      </c:pt>
                      <c:pt idx="534">
                        <c:v>67.05370101596516</c:v>
                      </c:pt>
                      <c:pt idx="535">
                        <c:v>63.534265413706173</c:v>
                      </c:pt>
                      <c:pt idx="536">
                        <c:v>62.687617260787995</c:v>
                      </c:pt>
                      <c:pt idx="537">
                        <c:v>61.020258725897001</c:v>
                      </c:pt>
                      <c:pt idx="538">
                        <c:v>55.654281098546043</c:v>
                      </c:pt>
                      <c:pt idx="539">
                        <c:v>47.900376484216622</c:v>
                      </c:pt>
                      <c:pt idx="540">
                        <c:v>38.921360255047823</c:v>
                      </c:pt>
                      <c:pt idx="541">
                        <c:v>32.002366163856848</c:v>
                      </c:pt>
                      <c:pt idx="542">
                        <c:v>31.499272197962153</c:v>
                      </c:pt>
                      <c:pt idx="543">
                        <c:v>31.280716970222606</c:v>
                      </c:pt>
                      <c:pt idx="544">
                        <c:v>31.955109273479032</c:v>
                      </c:pt>
                      <c:pt idx="545">
                        <c:v>24.285244824186659</c:v>
                      </c:pt>
                      <c:pt idx="546">
                        <c:v>33.471074380165291</c:v>
                      </c:pt>
                      <c:pt idx="547">
                        <c:v>32.228116710875334</c:v>
                      </c:pt>
                      <c:pt idx="548">
                        <c:v>26.128500823723229</c:v>
                      </c:pt>
                      <c:pt idx="549">
                        <c:v>33.988139362490735</c:v>
                      </c:pt>
                      <c:pt idx="550">
                        <c:v>24.754033844942935</c:v>
                      </c:pt>
                      <c:pt idx="551">
                        <c:v>21.380013596193066</c:v>
                      </c:pt>
                      <c:pt idx="552">
                        <c:v>19.3717277486911</c:v>
                      </c:pt>
                      <c:pt idx="553">
                        <c:v>30.982367758186395</c:v>
                      </c:pt>
                      <c:pt idx="554">
                        <c:v>36.865767501605653</c:v>
                      </c:pt>
                      <c:pt idx="555">
                        <c:v>38.29252981795355</c:v>
                      </c:pt>
                      <c:pt idx="556">
                        <c:v>35.998819710829153</c:v>
                      </c:pt>
                      <c:pt idx="557">
                        <c:v>42.494515825759947</c:v>
                      </c:pt>
                      <c:pt idx="558">
                        <c:v>52.63942737846704</c:v>
                      </c:pt>
                      <c:pt idx="559">
                        <c:v>56.90637720488467</c:v>
                      </c:pt>
                      <c:pt idx="560">
                        <c:v>55.729021466406472</c:v>
                      </c:pt>
                      <c:pt idx="561">
                        <c:v>55.682451253481894</c:v>
                      </c:pt>
                      <c:pt idx="562">
                        <c:v>59.113589668329915</c:v>
                      </c:pt>
                      <c:pt idx="563">
                        <c:v>50.902235389173178</c:v>
                      </c:pt>
                      <c:pt idx="564">
                        <c:v>52.690270420964595</c:v>
                      </c:pt>
                      <c:pt idx="565">
                        <c:v>54.973821989528794</c:v>
                      </c:pt>
                      <c:pt idx="566">
                        <c:v>60.557513617430317</c:v>
                      </c:pt>
                      <c:pt idx="567">
                        <c:v>54.288897140735237</c:v>
                      </c:pt>
                      <c:pt idx="568">
                        <c:v>49.477715877437326</c:v>
                      </c:pt>
                      <c:pt idx="569">
                        <c:v>40.074779061862678</c:v>
                      </c:pt>
                      <c:pt idx="570">
                        <c:v>47.860066989207297</c:v>
                      </c:pt>
                      <c:pt idx="571">
                        <c:v>47.152018106374953</c:v>
                      </c:pt>
                      <c:pt idx="572">
                        <c:v>35.306465155331658</c:v>
                      </c:pt>
                      <c:pt idx="573">
                        <c:v>20.807770961145195</c:v>
                      </c:pt>
                      <c:pt idx="574">
                        <c:v>14.064115822130299</c:v>
                      </c:pt>
                      <c:pt idx="575">
                        <c:v>13.248904042864101</c:v>
                      </c:pt>
                      <c:pt idx="576">
                        <c:v>24.277210884353742</c:v>
                      </c:pt>
                      <c:pt idx="577">
                        <c:v>22.427336999214454</c:v>
                      </c:pt>
                      <c:pt idx="578">
                        <c:v>19.554794520547944</c:v>
                      </c:pt>
                      <c:pt idx="579">
                        <c:v>18.354226936676309</c:v>
                      </c:pt>
                      <c:pt idx="580">
                        <c:v>18.348329048843187</c:v>
                      </c:pt>
                      <c:pt idx="581">
                        <c:v>21.013366490519118</c:v>
                      </c:pt>
                      <c:pt idx="582">
                        <c:v>32.529069767441861</c:v>
                      </c:pt>
                      <c:pt idx="583">
                        <c:v>42.714570858283437</c:v>
                      </c:pt>
                      <c:pt idx="584">
                        <c:v>40.237199884292743</c:v>
                      </c:pt>
                      <c:pt idx="585">
                        <c:v>37.781679836113554</c:v>
                      </c:pt>
                      <c:pt idx="586">
                        <c:v>41.364038972542069</c:v>
                      </c:pt>
                      <c:pt idx="587">
                        <c:v>38.299617277200653</c:v>
                      </c:pt>
                      <c:pt idx="588">
                        <c:v>36.080350244656195</c:v>
                      </c:pt>
                      <c:pt idx="589">
                        <c:v>37.875101378751012</c:v>
                      </c:pt>
                      <c:pt idx="590">
                        <c:v>32.083825265643448</c:v>
                      </c:pt>
                      <c:pt idx="591">
                        <c:v>40.616147308781869</c:v>
                      </c:pt>
                      <c:pt idx="592">
                        <c:v>42.434332223455421</c:v>
                      </c:pt>
                      <c:pt idx="593">
                        <c:v>46.950470732705689</c:v>
                      </c:pt>
                      <c:pt idx="594">
                        <c:v>52.277904328018224</c:v>
                      </c:pt>
                      <c:pt idx="595">
                        <c:v>51.279069767441868</c:v>
                      </c:pt>
                      <c:pt idx="596">
                        <c:v>37.8494623655914</c:v>
                      </c:pt>
                      <c:pt idx="597">
                        <c:v>22.96058661778185</c:v>
                      </c:pt>
                      <c:pt idx="598">
                        <c:v>23.543233082706767</c:v>
                      </c:pt>
                      <c:pt idx="599">
                        <c:v>26.224105461393599</c:v>
                      </c:pt>
                      <c:pt idx="600">
                        <c:v>31.572052401746724</c:v>
                      </c:pt>
                      <c:pt idx="601">
                        <c:v>39.101654846335698</c:v>
                      </c:pt>
                      <c:pt idx="602">
                        <c:v>44.534194938072162</c:v>
                      </c:pt>
                      <c:pt idx="603">
                        <c:v>47.417582417582416</c:v>
                      </c:pt>
                      <c:pt idx="604">
                        <c:v>46.002132196162052</c:v>
                      </c:pt>
                      <c:pt idx="605">
                        <c:v>46.259946949602124</c:v>
                      </c:pt>
                      <c:pt idx="606">
                        <c:v>58.698030634573307</c:v>
                      </c:pt>
                      <c:pt idx="607">
                        <c:v>70.703933747412009</c:v>
                      </c:pt>
                      <c:pt idx="608">
                        <c:v>66.161910308677932</c:v>
                      </c:pt>
                      <c:pt idx="609">
                        <c:v>62.5</c:v>
                      </c:pt>
                      <c:pt idx="610">
                        <c:v>60.490940970192874</c:v>
                      </c:pt>
                      <c:pt idx="611">
                        <c:v>70.330411328388394</c:v>
                      </c:pt>
                      <c:pt idx="612">
                        <c:v>70.094086021505376</c:v>
                      </c:pt>
                      <c:pt idx="613">
                        <c:v>74.112856311809196</c:v>
                      </c:pt>
                      <c:pt idx="614">
                        <c:v>71.799746514575418</c:v>
                      </c:pt>
                      <c:pt idx="615">
                        <c:v>75.53600879604177</c:v>
                      </c:pt>
                      <c:pt idx="616">
                        <c:v>82.315891472868216</c:v>
                      </c:pt>
                      <c:pt idx="617">
                        <c:v>83.835252435783886</c:v>
                      </c:pt>
                      <c:pt idx="618">
                        <c:v>88.244333461390696</c:v>
                      </c:pt>
                      <c:pt idx="619">
                        <c:v>85.626441199077632</c:v>
                      </c:pt>
                      <c:pt idx="620">
                        <c:v>87.291879034998303</c:v>
                      </c:pt>
                      <c:pt idx="621">
                        <c:v>87.174211248285332</c:v>
                      </c:pt>
                      <c:pt idx="622">
                        <c:v>77.5</c:v>
                      </c:pt>
                      <c:pt idx="623">
                        <c:v>80.181714934696188</c:v>
                      </c:pt>
                      <c:pt idx="624">
                        <c:v>81.712962962962962</c:v>
                      </c:pt>
                      <c:pt idx="625">
                        <c:v>81.948014852899178</c:v>
                      </c:pt>
                      <c:pt idx="626">
                        <c:v>82.647385984427146</c:v>
                      </c:pt>
                      <c:pt idx="627">
                        <c:v>82.317937092660813</c:v>
                      </c:pt>
                      <c:pt idx="628">
                        <c:v>68.209800541738488</c:v>
                      </c:pt>
                      <c:pt idx="629">
                        <c:v>68.793811941020067</c:v>
                      </c:pt>
                      <c:pt idx="630">
                        <c:v>67.546505781799908</c:v>
                      </c:pt>
                      <c:pt idx="631">
                        <c:v>69.494328922495271</c:v>
                      </c:pt>
                      <c:pt idx="632">
                        <c:v>68.958884347198847</c:v>
                      </c:pt>
                      <c:pt idx="633">
                        <c:v>71.196420160150737</c:v>
                      </c:pt>
                      <c:pt idx="634">
                        <c:v>65.704449152542381</c:v>
                      </c:pt>
                      <c:pt idx="635">
                        <c:v>61.647648204842753</c:v>
                      </c:pt>
                      <c:pt idx="636">
                        <c:v>69.233138281490596</c:v>
                      </c:pt>
                      <c:pt idx="637">
                        <c:v>68.644067796610159</c:v>
                      </c:pt>
                      <c:pt idx="638">
                        <c:v>70.708050436469449</c:v>
                      </c:pt>
                      <c:pt idx="639">
                        <c:v>68.288000000000011</c:v>
                      </c:pt>
                      <c:pt idx="640">
                        <c:v>64.660936007640885</c:v>
                      </c:pt>
                      <c:pt idx="641">
                        <c:v>62.588473205257834</c:v>
                      </c:pt>
                      <c:pt idx="642">
                        <c:v>81.78453947368422</c:v>
                      </c:pt>
                      <c:pt idx="643">
                        <c:v>73.271028037383175</c:v>
                      </c:pt>
                      <c:pt idx="644">
                        <c:v>57.838283828382842</c:v>
                      </c:pt>
                      <c:pt idx="645">
                        <c:v>53.11926605504587</c:v>
                      </c:pt>
                      <c:pt idx="646">
                        <c:v>50.243427458617326</c:v>
                      </c:pt>
                      <c:pt idx="647">
                        <c:v>45.558441558441558</c:v>
                      </c:pt>
                      <c:pt idx="648">
                        <c:v>43.159448818897637</c:v>
                      </c:pt>
                      <c:pt idx="649">
                        <c:v>45.776428932726354</c:v>
                      </c:pt>
                      <c:pt idx="650">
                        <c:v>45.556119857795835</c:v>
                      </c:pt>
                      <c:pt idx="651">
                        <c:v>37.618252643294383</c:v>
                      </c:pt>
                      <c:pt idx="652">
                        <c:v>30.909922267946961</c:v>
                      </c:pt>
                      <c:pt idx="653">
                        <c:v>38.850771869639793</c:v>
                      </c:pt>
                      <c:pt idx="654">
                        <c:v>39.511556912341909</c:v>
                      </c:pt>
                      <c:pt idx="655">
                        <c:v>36.317567567567565</c:v>
                      </c:pt>
                      <c:pt idx="656">
                        <c:v>33.480370533745038</c:v>
                      </c:pt>
                      <c:pt idx="657">
                        <c:v>37.146763901549676</c:v>
                      </c:pt>
                      <c:pt idx="658">
                        <c:v>51.815352697095442</c:v>
                      </c:pt>
                      <c:pt idx="659">
                        <c:v>57.463369963369956</c:v>
                      </c:pt>
                      <c:pt idx="660">
                        <c:v>54.30398425971471</c:v>
                      </c:pt>
                      <c:pt idx="661">
                        <c:v>49.774571686203792</c:v>
                      </c:pt>
                      <c:pt idx="662">
                        <c:v>42.757552285050352</c:v>
                      </c:pt>
                      <c:pt idx="663">
                        <c:v>42.890262751159199</c:v>
                      </c:pt>
                      <c:pt idx="664">
                        <c:v>44.268476621417797</c:v>
                      </c:pt>
                      <c:pt idx="665">
                        <c:v>46.358858858858859</c:v>
                      </c:pt>
                      <c:pt idx="666">
                        <c:v>64.863870493009571</c:v>
                      </c:pt>
                      <c:pt idx="667">
                        <c:v>68.872229465449806</c:v>
                      </c:pt>
                      <c:pt idx="668">
                        <c:v>74.608241439349982</c:v>
                      </c:pt>
                      <c:pt idx="669">
                        <c:v>74.220554272517319</c:v>
                      </c:pt>
                      <c:pt idx="670">
                        <c:v>61.875761266747865</c:v>
                      </c:pt>
                      <c:pt idx="671">
                        <c:v>53.373442200257848</c:v>
                      </c:pt>
                      <c:pt idx="672">
                        <c:v>50.593928728552569</c:v>
                      </c:pt>
                      <c:pt idx="673">
                        <c:v>42.487046632124354</c:v>
                      </c:pt>
                      <c:pt idx="674">
                        <c:v>40.697674418604649</c:v>
                      </c:pt>
                      <c:pt idx="675">
                        <c:v>41.816009557945044</c:v>
                      </c:pt>
                      <c:pt idx="676">
                        <c:v>47.348484848484851</c:v>
                      </c:pt>
                      <c:pt idx="677">
                        <c:v>53.456110978234875</c:v>
                      </c:pt>
                      <c:pt idx="678">
                        <c:v>53.578244274809158</c:v>
                      </c:pt>
                      <c:pt idx="679">
                        <c:v>52.52403846153846</c:v>
                      </c:pt>
                      <c:pt idx="680">
                        <c:v>42.949714878175222</c:v>
                      </c:pt>
                      <c:pt idx="681">
                        <c:v>37.114285714285714</c:v>
                      </c:pt>
                      <c:pt idx="682">
                        <c:v>28.677900194426442</c:v>
                      </c:pt>
                      <c:pt idx="683">
                        <c:v>30.549006399461099</c:v>
                      </c:pt>
                      <c:pt idx="684">
                        <c:v>39.591481964363318</c:v>
                      </c:pt>
                      <c:pt idx="685">
                        <c:v>50.583009439200445</c:v>
                      </c:pt>
                      <c:pt idx="686">
                        <c:v>47.771368641845832</c:v>
                      </c:pt>
                      <c:pt idx="687">
                        <c:v>26.552025648498979</c:v>
                      </c:pt>
                      <c:pt idx="688">
                        <c:v>26.22337363270006</c:v>
                      </c:pt>
                      <c:pt idx="689">
                        <c:v>24.509012644605864</c:v>
                      </c:pt>
                      <c:pt idx="690">
                        <c:v>22.792094070552913</c:v>
                      </c:pt>
                      <c:pt idx="691">
                        <c:v>10.087493566649512</c:v>
                      </c:pt>
                      <c:pt idx="692">
                        <c:v>14.655593551538837</c:v>
                      </c:pt>
                      <c:pt idx="693">
                        <c:v>21.889089269612263</c:v>
                      </c:pt>
                      <c:pt idx="694">
                        <c:v>22.285976589396373</c:v>
                      </c:pt>
                      <c:pt idx="695">
                        <c:v>17.690127538970241</c:v>
                      </c:pt>
                      <c:pt idx="696">
                        <c:v>21.153846153846153</c:v>
                      </c:pt>
                      <c:pt idx="697">
                        <c:v>20.438773225878666</c:v>
                      </c:pt>
                      <c:pt idx="698">
                        <c:v>22.772707518470231</c:v>
                      </c:pt>
                      <c:pt idx="699">
                        <c:v>23.644011512065529</c:v>
                      </c:pt>
                      <c:pt idx="700">
                        <c:v>25.068807339449538</c:v>
                      </c:pt>
                      <c:pt idx="701">
                        <c:v>38.283712784588445</c:v>
                      </c:pt>
                      <c:pt idx="702">
                        <c:v>39.934234563390575</c:v>
                      </c:pt>
                      <c:pt idx="703">
                        <c:v>41.292028711749154</c:v>
                      </c:pt>
                      <c:pt idx="704">
                        <c:v>48.370715192551842</c:v>
                      </c:pt>
                      <c:pt idx="705">
                        <c:v>52.311212814645316</c:v>
                      </c:pt>
                      <c:pt idx="706">
                        <c:v>40.891283055827621</c:v>
                      </c:pt>
                      <c:pt idx="707">
                        <c:v>25.286103542234333</c:v>
                      </c:pt>
                      <c:pt idx="708">
                        <c:v>27.102803738317753</c:v>
                      </c:pt>
                      <c:pt idx="709">
                        <c:v>37.452367991290146</c:v>
                      </c:pt>
                      <c:pt idx="710">
                        <c:v>41.347626339969374</c:v>
                      </c:pt>
                      <c:pt idx="711">
                        <c:v>48.424068767908309</c:v>
                      </c:pt>
                      <c:pt idx="712">
                        <c:v>42.620555284948857</c:v>
                      </c:pt>
                      <c:pt idx="713">
                        <c:v>39.620018535681183</c:v>
                      </c:pt>
                      <c:pt idx="714">
                        <c:v>36.971046770601333</c:v>
                      </c:pt>
                      <c:pt idx="715">
                        <c:v>42.363112391930834</c:v>
                      </c:pt>
                      <c:pt idx="716">
                        <c:v>42.961519727228449</c:v>
                      </c:pt>
                      <c:pt idx="717">
                        <c:v>48.756218905472636</c:v>
                      </c:pt>
                      <c:pt idx="718">
                        <c:v>47.21906923950057</c:v>
                      </c:pt>
                      <c:pt idx="719">
                        <c:v>54.633830200907319</c:v>
                      </c:pt>
                      <c:pt idx="720">
                        <c:v>56.577181208053695</c:v>
                      </c:pt>
                      <c:pt idx="721">
                        <c:v>57.075152335815837</c:v>
                      </c:pt>
                      <c:pt idx="722">
                        <c:v>56.162558294470358</c:v>
                      </c:pt>
                      <c:pt idx="723">
                        <c:v>48.873348873348874</c:v>
                      </c:pt>
                      <c:pt idx="724">
                        <c:v>31.243469174503659</c:v>
                      </c:pt>
                      <c:pt idx="725">
                        <c:v>12.582781456953644</c:v>
                      </c:pt>
                      <c:pt idx="726">
                        <c:v>13.909224011713031</c:v>
                      </c:pt>
                      <c:pt idx="727">
                        <c:v>14.548238897396631</c:v>
                      </c:pt>
                      <c:pt idx="728">
                        <c:v>14.48170731707317</c:v>
                      </c:pt>
                      <c:pt idx="729">
                        <c:v>5.7180851063829783</c:v>
                      </c:pt>
                      <c:pt idx="730">
                        <c:v>17.253521126760564</c:v>
                      </c:pt>
                      <c:pt idx="731">
                        <c:v>10.864745011086473</c:v>
                      </c:pt>
                      <c:pt idx="732">
                        <c:v>25.372208436724563</c:v>
                      </c:pt>
                      <c:pt idx="733">
                        <c:v>39.211723092470947</c:v>
                      </c:pt>
                      <c:pt idx="734">
                        <c:v>38.377843719090009</c:v>
                      </c:pt>
                      <c:pt idx="735">
                        <c:v>44.331469242501271</c:v>
                      </c:pt>
                      <c:pt idx="736">
                        <c:v>44.695028190671451</c:v>
                      </c:pt>
                      <c:pt idx="737">
                        <c:v>45.005096839959222</c:v>
                      </c:pt>
                      <c:pt idx="738">
                        <c:v>44.290123456790127</c:v>
                      </c:pt>
                      <c:pt idx="739">
                        <c:v>42.39290989660266</c:v>
                      </c:pt>
                      <c:pt idx="740">
                        <c:v>47.232472324723247</c:v>
                      </c:pt>
                      <c:pt idx="741">
                        <c:v>52.533936651583716</c:v>
                      </c:pt>
                      <c:pt idx="742">
                        <c:v>60.034231921266581</c:v>
                      </c:pt>
                      <c:pt idx="743">
                        <c:v>60.788561525129978</c:v>
                      </c:pt>
                      <c:pt idx="744">
                        <c:v>57.40167918692002</c:v>
                      </c:pt>
                      <c:pt idx="745">
                        <c:v>74.611973392461195</c:v>
                      </c:pt>
                      <c:pt idx="746">
                        <c:v>70.207253886010363</c:v>
                      </c:pt>
                      <c:pt idx="747">
                        <c:v>54.898911353032666</c:v>
                      </c:pt>
                      <c:pt idx="748">
                        <c:v>57.165991902834016</c:v>
                      </c:pt>
                      <c:pt idx="749">
                        <c:v>49.114331723027377</c:v>
                      </c:pt>
                      <c:pt idx="750">
                        <c:v>40.317250495703902</c:v>
                      </c:pt>
                      <c:pt idx="751">
                        <c:v>40.159045725646124</c:v>
                      </c:pt>
                      <c:pt idx="752">
                        <c:v>36.88374923919659</c:v>
                      </c:pt>
                      <c:pt idx="753">
                        <c:v>42.753623188405797</c:v>
                      </c:pt>
                      <c:pt idx="754">
                        <c:v>37.672583826429978</c:v>
                      </c:pt>
                      <c:pt idx="755">
                        <c:v>39.035369774919616</c:v>
                      </c:pt>
                      <c:pt idx="756">
                        <c:v>33.098094565984475</c:v>
                      </c:pt>
                      <c:pt idx="757">
                        <c:v>37.386706948640487</c:v>
                      </c:pt>
                      <c:pt idx="758">
                        <c:v>54.41089402013025</c:v>
                      </c:pt>
                      <c:pt idx="759">
                        <c:v>56.000000000000007</c:v>
                      </c:pt>
                      <c:pt idx="760">
                        <c:v>64.061768834815155</c:v>
                      </c:pt>
                      <c:pt idx="761">
                        <c:v>55.946056395586432</c:v>
                      </c:pt>
                      <c:pt idx="762">
                        <c:v>62.993920972644382</c:v>
                      </c:pt>
                      <c:pt idx="763">
                        <c:v>61.865671641791039</c:v>
                      </c:pt>
                      <c:pt idx="764">
                        <c:v>67.867376176831755</c:v>
                      </c:pt>
                      <c:pt idx="765">
                        <c:v>66.707317073170742</c:v>
                      </c:pt>
                      <c:pt idx="766">
                        <c:v>72.573499798630692</c:v>
                      </c:pt>
                      <c:pt idx="767">
                        <c:v>67.567567567567565</c:v>
                      </c:pt>
                      <c:pt idx="768">
                        <c:v>59.227771873893019</c:v>
                      </c:pt>
                      <c:pt idx="769">
                        <c:v>58.175872093023251</c:v>
                      </c:pt>
                      <c:pt idx="770">
                        <c:v>55.795751024972049</c:v>
                      </c:pt>
                      <c:pt idx="771">
                        <c:v>53.843338213762813</c:v>
                      </c:pt>
                      <c:pt idx="772">
                        <c:v>45.529157667386613</c:v>
                      </c:pt>
                      <c:pt idx="773">
                        <c:v>41.600703605980648</c:v>
                      </c:pt>
                      <c:pt idx="774">
                        <c:v>31.862493586454594</c:v>
                      </c:pt>
                      <c:pt idx="775">
                        <c:v>40.298507462686565</c:v>
                      </c:pt>
                      <c:pt idx="776">
                        <c:v>46.072684642438453</c:v>
                      </c:pt>
                      <c:pt idx="777">
                        <c:v>50.673508659397051</c:v>
                      </c:pt>
                      <c:pt idx="778">
                        <c:v>50.414805360561587</c:v>
                      </c:pt>
                      <c:pt idx="779">
                        <c:v>49.159925326695706</c:v>
                      </c:pt>
                      <c:pt idx="780">
                        <c:v>43.230240549828181</c:v>
                      </c:pt>
                      <c:pt idx="781">
                        <c:v>48.662704309063891</c:v>
                      </c:pt>
                      <c:pt idx="782">
                        <c:v>55.697278911564631</c:v>
                      </c:pt>
                      <c:pt idx="783">
                        <c:v>43.42723004694836</c:v>
                      </c:pt>
                      <c:pt idx="784">
                        <c:v>46.291959406713509</c:v>
                      </c:pt>
                      <c:pt idx="785">
                        <c:v>55.025678650036681</c:v>
                      </c:pt>
                      <c:pt idx="786">
                        <c:v>65.811489124372557</c:v>
                      </c:pt>
                      <c:pt idx="787">
                        <c:v>67.428571428571431</c:v>
                      </c:pt>
                      <c:pt idx="788">
                        <c:v>60.487804878048777</c:v>
                      </c:pt>
                      <c:pt idx="789">
                        <c:v>67.672610882487433</c:v>
                      </c:pt>
                      <c:pt idx="790">
                        <c:v>54.690831556503191</c:v>
                      </c:pt>
                      <c:pt idx="791">
                        <c:v>55.474070193818761</c:v>
                      </c:pt>
                      <c:pt idx="792">
                        <c:v>57.150566648677824</c:v>
                      </c:pt>
                      <c:pt idx="793">
                        <c:v>67.669510552312531</c:v>
                      </c:pt>
                      <c:pt idx="794">
                        <c:v>73.200150772710131</c:v>
                      </c:pt>
                      <c:pt idx="795">
                        <c:v>77.421403620196884</c:v>
                      </c:pt>
                      <c:pt idx="796">
                        <c:v>84.413359977162429</c:v>
                      </c:pt>
                      <c:pt idx="797">
                        <c:v>76.152459438578418</c:v>
                      </c:pt>
                      <c:pt idx="798">
                        <c:v>68.248772504091647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8-C2A1-4E4B-B895-05F8F815262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DATA!$AI$1</c15:sqref>
                        </c15:formulaRef>
                      </c:ext>
                    </c:extLst>
                    <c:strCache>
                      <c:ptCount val="1"/>
                      <c:pt idx="0">
                        <c:v>Return/Risk</c:v>
                      </c:pt>
                    </c:strCache>
                  </c:strRef>
                </c:tx>
                <c:marker>
                  <c:symbol val="none"/>
                </c:marker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DATA!$AI$2:$AI$12</c15:sqref>
                        </c15:formulaRef>
                      </c:ext>
                    </c:extLst>
                    <c:numCache>
                      <c:formatCode>General</c:formatCode>
                      <c:ptCount val="11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C2A1-4E4B-B895-05F8F8152620}"/>
                  </c:ext>
                </c:extLst>
              </c15:ser>
            </c15:filteredScatterSeries>
          </c:ext>
        </c:extLst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"/>
        <c:crosses val="autoZero"/>
        <c:crossBetween val="midCat"/>
      </c:valAx>
      <c:valAx>
        <c:axId val="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"/>
        <c:crosses val="max"/>
        <c:crossBetween val="midCat"/>
        <c:majorUnit val="5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522-45E0-A654-346873018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0"/>
          <c:order val="1"/>
          <c:tx>
            <c:strRef>
              <c:f>DATA!$AI$1</c:f>
              <c:strCache>
                <c:ptCount val="1"/>
                <c:pt idx="0">
                  <c:v>Return/Risk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DATA!$AI$2:$AI$800</c:f>
              <c:numCache>
                <c:formatCode>General</c:formatCode>
                <c:ptCount val="799"/>
                <c:pt idx="20" formatCode="0.00">
                  <c:v>7.1521747774493952E-2</c:v>
                </c:pt>
                <c:pt idx="21" formatCode="0.00">
                  <c:v>-6.0729704998360463E-3</c:v>
                </c:pt>
                <c:pt idx="22" formatCode="0.00">
                  <c:v>-8.115813204756217E-2</c:v>
                </c:pt>
                <c:pt idx="23" formatCode="0.00">
                  <c:v>-0.1424217491386898</c:v>
                </c:pt>
                <c:pt idx="24" formatCode="0.00">
                  <c:v>-0.15886496197575803</c:v>
                </c:pt>
                <c:pt idx="25" formatCode="0.00">
                  <c:v>-0.20908208350598453</c:v>
                </c:pt>
                <c:pt idx="26" formatCode="0.00">
                  <c:v>-5.7401762670086343E-2</c:v>
                </c:pt>
                <c:pt idx="27" formatCode="0.00">
                  <c:v>6.6313018571994434E-3</c:v>
                </c:pt>
                <c:pt idx="28" formatCode="0.00">
                  <c:v>1.2401466805870846E-2</c:v>
                </c:pt>
                <c:pt idx="29" formatCode="0.00">
                  <c:v>-2.557728851518851E-2</c:v>
                </c:pt>
                <c:pt idx="30" formatCode="0.00">
                  <c:v>-0.1976247219377904</c:v>
                </c:pt>
                <c:pt idx="31" formatCode="0.00">
                  <c:v>-0.22549410998624206</c:v>
                </c:pt>
                <c:pt idx="32" formatCode="0.00">
                  <c:v>-0.14610128409289358</c:v>
                </c:pt>
                <c:pt idx="33" formatCode="0.00">
                  <c:v>-3.126161159675666E-2</c:v>
                </c:pt>
                <c:pt idx="34" formatCode="0.00">
                  <c:v>8.2168997419361034E-4</c:v>
                </c:pt>
                <c:pt idx="35" formatCode="0.00">
                  <c:v>3.8263618035534123E-2</c:v>
                </c:pt>
                <c:pt idx="36" formatCode="0.00">
                  <c:v>6.1228586985528667E-2</c:v>
                </c:pt>
                <c:pt idx="37" formatCode="0.00">
                  <c:v>5.7679249825656899E-2</c:v>
                </c:pt>
                <c:pt idx="38" formatCode="0.00">
                  <c:v>8.0308614122536592E-2</c:v>
                </c:pt>
                <c:pt idx="39" formatCode="0.00">
                  <c:v>-6.3601784273059703E-3</c:v>
                </c:pt>
                <c:pt idx="40" formatCode="0.00">
                  <c:v>4.1862082504209849E-2</c:v>
                </c:pt>
                <c:pt idx="41" formatCode="0.00">
                  <c:v>0.18331858084048019</c:v>
                </c:pt>
                <c:pt idx="42" formatCode="0.00">
                  <c:v>0.28258117335903588</c:v>
                </c:pt>
                <c:pt idx="43" formatCode="0.00">
                  <c:v>0.30782784938365992</c:v>
                </c:pt>
                <c:pt idx="44" formatCode="0.00">
                  <c:v>0.22606755317072036</c:v>
                </c:pt>
                <c:pt idx="45" formatCode="0.00">
                  <c:v>0.30714554962528368</c:v>
                </c:pt>
                <c:pt idx="46" formatCode="0.00">
                  <c:v>0.18011163614807629</c:v>
                </c:pt>
                <c:pt idx="47" formatCode="0.00">
                  <c:v>0.22237083712825451</c:v>
                </c:pt>
                <c:pt idx="48" formatCode="0.00">
                  <c:v>0.14865972069928826</c:v>
                </c:pt>
                <c:pt idx="49" formatCode="0.00">
                  <c:v>0.11834775440967767</c:v>
                </c:pt>
                <c:pt idx="50" formatCode="0.00">
                  <c:v>8.724596527147381E-2</c:v>
                </c:pt>
                <c:pt idx="51" formatCode="0.00">
                  <c:v>6.6466774546104168E-2</c:v>
                </c:pt>
                <c:pt idx="52" formatCode="0.00">
                  <c:v>4.557664439264382E-2</c:v>
                </c:pt>
                <c:pt idx="53" formatCode="0.00">
                  <c:v>-7.3503788333326284E-2</c:v>
                </c:pt>
                <c:pt idx="54" formatCode="0.00">
                  <c:v>2.8154040987229912E-3</c:v>
                </c:pt>
                <c:pt idx="55" formatCode="0.00">
                  <c:v>6.115388434648663E-2</c:v>
                </c:pt>
                <c:pt idx="56" formatCode="0.00">
                  <c:v>3.942698392979152E-2</c:v>
                </c:pt>
                <c:pt idx="57" formatCode="0.00">
                  <c:v>-4.5367731224034751E-2</c:v>
                </c:pt>
                <c:pt idx="58" formatCode="0.00">
                  <c:v>-7.3863493932905464E-2</c:v>
                </c:pt>
                <c:pt idx="59" formatCode="0.00">
                  <c:v>-3.5902088039726297E-2</c:v>
                </c:pt>
                <c:pt idx="60" formatCode="0.00">
                  <c:v>-8.2012028004497292E-2</c:v>
                </c:pt>
                <c:pt idx="61" formatCode="0.00">
                  <c:v>-8.0043035082526415E-2</c:v>
                </c:pt>
                <c:pt idx="62" formatCode="0.00">
                  <c:v>-6.3455325085063297E-2</c:v>
                </c:pt>
                <c:pt idx="63" formatCode="0.00">
                  <c:v>-3.4680795799867929E-2</c:v>
                </c:pt>
                <c:pt idx="64" formatCode="0.00">
                  <c:v>6.1600573907596903E-3</c:v>
                </c:pt>
                <c:pt idx="65" formatCode="0.00">
                  <c:v>-1.0982790863542171E-2</c:v>
                </c:pt>
                <c:pt idx="66" formatCode="0.00">
                  <c:v>2.9792934929210469E-2</c:v>
                </c:pt>
                <c:pt idx="67" formatCode="0.00">
                  <c:v>-5.8447754311374028E-2</c:v>
                </c:pt>
                <c:pt idx="68" formatCode="0.00">
                  <c:v>-3.9178023071986777E-2</c:v>
                </c:pt>
                <c:pt idx="69" formatCode="0.00">
                  <c:v>7.9957284504979711E-3</c:v>
                </c:pt>
                <c:pt idx="70" formatCode="0.00">
                  <c:v>5.894651091685358E-2</c:v>
                </c:pt>
                <c:pt idx="71" formatCode="0.00">
                  <c:v>5.4461815883505661E-2</c:v>
                </c:pt>
                <c:pt idx="72" formatCode="0.00">
                  <c:v>5.4767055157384371E-2</c:v>
                </c:pt>
                <c:pt idx="73" formatCode="0.00">
                  <c:v>0.12289749488863645</c:v>
                </c:pt>
                <c:pt idx="74" formatCode="0.00">
                  <c:v>9.8959638812727707E-2</c:v>
                </c:pt>
                <c:pt idx="75" formatCode="0.00">
                  <c:v>6.2054665214692127E-2</c:v>
                </c:pt>
                <c:pt idx="76" formatCode="0.00">
                  <c:v>7.0916927776807262E-2</c:v>
                </c:pt>
                <c:pt idx="77" formatCode="0.00">
                  <c:v>3.7184211242573949E-2</c:v>
                </c:pt>
                <c:pt idx="78" formatCode="0.00">
                  <c:v>0.14185922180512736</c:v>
                </c:pt>
                <c:pt idx="79" formatCode="0.00">
                  <c:v>0.14490122443760065</c:v>
                </c:pt>
                <c:pt idx="80" formatCode="0.00">
                  <c:v>0.19834892266989382</c:v>
                </c:pt>
                <c:pt idx="81" formatCode="0.00">
                  <c:v>9.1694472653731068E-2</c:v>
                </c:pt>
                <c:pt idx="82" formatCode="0.00">
                  <c:v>-4.3434481199614225E-2</c:v>
                </c:pt>
                <c:pt idx="83" formatCode="0.00">
                  <c:v>-0.17394480738153098</c:v>
                </c:pt>
                <c:pt idx="84" formatCode="0.00">
                  <c:v>-0.27756503916027719</c:v>
                </c:pt>
                <c:pt idx="85" formatCode="0.00">
                  <c:v>-1.0447774210865542E-2</c:v>
                </c:pt>
                <c:pt idx="86" formatCode="0.00">
                  <c:v>0.14010895928041453</c:v>
                </c:pt>
                <c:pt idx="87" formatCode="0.00">
                  <c:v>0.21221818876510334</c:v>
                </c:pt>
                <c:pt idx="88" formatCode="0.00">
                  <c:v>0.31031813408831399</c:v>
                </c:pt>
                <c:pt idx="89" formatCode="0.00">
                  <c:v>0.34503239664719199</c:v>
                </c:pt>
                <c:pt idx="90" formatCode="0.00">
                  <c:v>0.32210355665388518</c:v>
                </c:pt>
                <c:pt idx="91" formatCode="0.00">
                  <c:v>0.3369002799460003</c:v>
                </c:pt>
                <c:pt idx="92" formatCode="0.00">
                  <c:v>0.39707410857160713</c:v>
                </c:pt>
                <c:pt idx="93" formatCode="0.00">
                  <c:v>0.45267376500979289</c:v>
                </c:pt>
                <c:pt idx="94" formatCode="0.00">
                  <c:v>0.4877176501768794</c:v>
                </c:pt>
                <c:pt idx="95" formatCode="0.00">
                  <c:v>0.51687994755244648</c:v>
                </c:pt>
                <c:pt idx="96" formatCode="0.00">
                  <c:v>0.6125487646056017</c:v>
                </c:pt>
                <c:pt idx="97" formatCode="0.00">
                  <c:v>0.70988968726177559</c:v>
                </c:pt>
                <c:pt idx="98" formatCode="0.00">
                  <c:v>0.61106950080610423</c:v>
                </c:pt>
                <c:pt idx="99" formatCode="0.00">
                  <c:v>0.67290388236971455</c:v>
                </c:pt>
                <c:pt idx="100" formatCode="0.00">
                  <c:v>0.7636426918970195</c:v>
                </c:pt>
                <c:pt idx="101" formatCode="0.00">
                  <c:v>0.7886972985092815</c:v>
                </c:pt>
                <c:pt idx="102" formatCode="0.00">
                  <c:v>0.79324035588643782</c:v>
                </c:pt>
                <c:pt idx="103" formatCode="0.00">
                  <c:v>0.72928981791757996</c:v>
                </c:pt>
                <c:pt idx="104" formatCode="0.00">
                  <c:v>0.77975255335206295</c:v>
                </c:pt>
                <c:pt idx="105" formatCode="0.00">
                  <c:v>0.74964251781244373</c:v>
                </c:pt>
                <c:pt idx="106" formatCode="0.00">
                  <c:v>0.7481777855526075</c:v>
                </c:pt>
                <c:pt idx="107" formatCode="0.00">
                  <c:v>0.7731193513191571</c:v>
                </c:pt>
                <c:pt idx="108" formatCode="0.00">
                  <c:v>0.73032328309707628</c:v>
                </c:pt>
                <c:pt idx="109" formatCode="0.00">
                  <c:v>0.45989665723325968</c:v>
                </c:pt>
                <c:pt idx="110" formatCode="0.00">
                  <c:v>0.51472866875466461</c:v>
                </c:pt>
                <c:pt idx="111" formatCode="0.00">
                  <c:v>0.36947335542674925</c:v>
                </c:pt>
                <c:pt idx="112" formatCode="0.00">
                  <c:v>0.35503968808709974</c:v>
                </c:pt>
                <c:pt idx="113" formatCode="0.00">
                  <c:v>0.30239293292645436</c:v>
                </c:pt>
                <c:pt idx="114" formatCode="0.00">
                  <c:v>0.31136454484218046</c:v>
                </c:pt>
                <c:pt idx="115" formatCode="0.00">
                  <c:v>0.36332857724385975</c:v>
                </c:pt>
                <c:pt idx="116" formatCode="0.00">
                  <c:v>0.37131572490048614</c:v>
                </c:pt>
                <c:pt idx="117" formatCode="0.00">
                  <c:v>0.45777767480253162</c:v>
                </c:pt>
                <c:pt idx="118" formatCode="0.00">
                  <c:v>0.52692105434243897</c:v>
                </c:pt>
                <c:pt idx="119" formatCode="0.00">
                  <c:v>0.43340895279352409</c:v>
                </c:pt>
                <c:pt idx="120" formatCode="0.00">
                  <c:v>0.35546928695720581</c:v>
                </c:pt>
                <c:pt idx="121" formatCode="0.00">
                  <c:v>0.34138088659415672</c:v>
                </c:pt>
                <c:pt idx="122" formatCode="0.00">
                  <c:v>0.34751021964297402</c:v>
                </c:pt>
                <c:pt idx="123" formatCode="0.00">
                  <c:v>0.32939806052717047</c:v>
                </c:pt>
                <c:pt idx="124" formatCode="0.00">
                  <c:v>0.33330861758997021</c:v>
                </c:pt>
                <c:pt idx="125" formatCode="0.00">
                  <c:v>0.32666869338340909</c:v>
                </c:pt>
                <c:pt idx="126" formatCode="0.00">
                  <c:v>0.2497477614567595</c:v>
                </c:pt>
                <c:pt idx="127" formatCode="0.00">
                  <c:v>0.18620048112226692</c:v>
                </c:pt>
                <c:pt idx="128" formatCode="0.00">
                  <c:v>0.17618464305882878</c:v>
                </c:pt>
                <c:pt idx="129" formatCode="0.00">
                  <c:v>0.32932069548124487</c:v>
                </c:pt>
                <c:pt idx="130" formatCode="0.00">
                  <c:v>0.2319524770920468</c:v>
                </c:pt>
                <c:pt idx="131" formatCode="0.00">
                  <c:v>0.39448523314255962</c:v>
                </c:pt>
                <c:pt idx="132" formatCode="0.00">
                  <c:v>0.37072345812306068</c:v>
                </c:pt>
                <c:pt idx="133" formatCode="0.00">
                  <c:v>0.34987048166807316</c:v>
                </c:pt>
                <c:pt idx="134" formatCode="0.00">
                  <c:v>0.28702827971862444</c:v>
                </c:pt>
                <c:pt idx="135" formatCode="0.00">
                  <c:v>0.28084231647529823</c:v>
                </c:pt>
                <c:pt idx="136" formatCode="0.00">
                  <c:v>0.271364736418791</c:v>
                </c:pt>
                <c:pt idx="137" formatCode="0.00">
                  <c:v>0.27485531121185136</c:v>
                </c:pt>
                <c:pt idx="138" formatCode="0.00">
                  <c:v>0.29763532104083795</c:v>
                </c:pt>
                <c:pt idx="139" formatCode="0.00">
                  <c:v>0.33114868671384828</c:v>
                </c:pt>
                <c:pt idx="140" formatCode="0.00">
                  <c:v>0.35573479094123045</c:v>
                </c:pt>
                <c:pt idx="141" formatCode="0.00">
                  <c:v>0.449022055267352</c:v>
                </c:pt>
                <c:pt idx="142" formatCode="0.00">
                  <c:v>0.51576575245649092</c:v>
                </c:pt>
                <c:pt idx="143" formatCode="0.00">
                  <c:v>0.65940454851140118</c:v>
                </c:pt>
                <c:pt idx="144" formatCode="0.00">
                  <c:v>0.61225078909527275</c:v>
                </c:pt>
                <c:pt idx="145" formatCode="0.00">
                  <c:v>0.43149267893715193</c:v>
                </c:pt>
                <c:pt idx="146" formatCode="0.00">
                  <c:v>0.36474296446852722</c:v>
                </c:pt>
                <c:pt idx="147" formatCode="0.00">
                  <c:v>0.4831877371586531</c:v>
                </c:pt>
                <c:pt idx="148" formatCode="0.00">
                  <c:v>0.54355458128682876</c:v>
                </c:pt>
                <c:pt idx="149" formatCode="0.00">
                  <c:v>0.52000370469176915</c:v>
                </c:pt>
                <c:pt idx="150" formatCode="0.00">
                  <c:v>0.54713945460012536</c:v>
                </c:pt>
                <c:pt idx="151" formatCode="0.00">
                  <c:v>0.36593747997504555</c:v>
                </c:pt>
                <c:pt idx="152" formatCode="0.00">
                  <c:v>0.2385703461022092</c:v>
                </c:pt>
                <c:pt idx="153" formatCode="0.00">
                  <c:v>0.19962451343216614</c:v>
                </c:pt>
                <c:pt idx="154" formatCode="0.00">
                  <c:v>0.10694589764291543</c:v>
                </c:pt>
                <c:pt idx="155" formatCode="0.00">
                  <c:v>-8.6229805653838653E-3</c:v>
                </c:pt>
                <c:pt idx="156" formatCode="0.00">
                  <c:v>-5.7387317469963881E-2</c:v>
                </c:pt>
                <c:pt idx="157" formatCode="0.00">
                  <c:v>-0.12186637415102203</c:v>
                </c:pt>
                <c:pt idx="158" formatCode="0.00">
                  <c:v>-0.17787414402321658</c:v>
                </c:pt>
                <c:pt idx="159" formatCode="0.00">
                  <c:v>-0.15102685946009872</c:v>
                </c:pt>
                <c:pt idx="160" formatCode="0.00">
                  <c:v>-0.22982728264472824</c:v>
                </c:pt>
                <c:pt idx="161" formatCode="0.00">
                  <c:v>-0.26217480841555962</c:v>
                </c:pt>
                <c:pt idx="162" formatCode="0.00">
                  <c:v>-0.32551009632149819</c:v>
                </c:pt>
                <c:pt idx="163" formatCode="0.00">
                  <c:v>-0.41180817806663722</c:v>
                </c:pt>
                <c:pt idx="164" formatCode="0.00">
                  <c:v>-0.37338786179311623</c:v>
                </c:pt>
                <c:pt idx="165" formatCode="0.00">
                  <c:v>-0.22272658016160141</c:v>
                </c:pt>
                <c:pt idx="166" formatCode="0.00">
                  <c:v>-0.15117807024381114</c:v>
                </c:pt>
                <c:pt idx="167" formatCode="0.00">
                  <c:v>-0.22850224863113952</c:v>
                </c:pt>
                <c:pt idx="168" formatCode="0.00">
                  <c:v>-0.28775139957594492</c:v>
                </c:pt>
                <c:pt idx="169" formatCode="0.00">
                  <c:v>-0.31731122092704062</c:v>
                </c:pt>
                <c:pt idx="170" formatCode="0.00">
                  <c:v>-0.18484960870387787</c:v>
                </c:pt>
                <c:pt idx="171" formatCode="0.00">
                  <c:v>-5.1512275221778633E-2</c:v>
                </c:pt>
                <c:pt idx="172" formatCode="0.00">
                  <c:v>1.1164290093826657E-2</c:v>
                </c:pt>
                <c:pt idx="173" formatCode="0.00">
                  <c:v>1.8606517762454231E-2</c:v>
                </c:pt>
                <c:pt idx="174" formatCode="0.00">
                  <c:v>0.15259696461264882</c:v>
                </c:pt>
                <c:pt idx="175" formatCode="0.00">
                  <c:v>0.34952654805610417</c:v>
                </c:pt>
                <c:pt idx="176" formatCode="0.00">
                  <c:v>0.34734279751664088</c:v>
                </c:pt>
                <c:pt idx="177" formatCode="0.00">
                  <c:v>0.29685107800758803</c:v>
                </c:pt>
                <c:pt idx="178" formatCode="0.00">
                  <c:v>0.3415354234206413</c:v>
                </c:pt>
                <c:pt idx="179" formatCode="0.00">
                  <c:v>0.37779820057077684</c:v>
                </c:pt>
                <c:pt idx="180" formatCode="0.00">
                  <c:v>0.57373594770427294</c:v>
                </c:pt>
                <c:pt idx="181" formatCode="0.00">
                  <c:v>0.61489434105151564</c:v>
                </c:pt>
                <c:pt idx="182" formatCode="0.00">
                  <c:v>0.69821095753175821</c:v>
                </c:pt>
                <c:pt idx="183" formatCode="0.00">
                  <c:v>0.78641577274981012</c:v>
                </c:pt>
                <c:pt idx="184" formatCode="0.00">
                  <c:v>0.83604163146852872</c:v>
                </c:pt>
                <c:pt idx="185" formatCode="0.00">
                  <c:v>0.6156786110620055</c:v>
                </c:pt>
                <c:pt idx="186" formatCode="0.00">
                  <c:v>0.51037141033003819</c:v>
                </c:pt>
                <c:pt idx="187" formatCode="0.00">
                  <c:v>0.60043393739015571</c:v>
                </c:pt>
                <c:pt idx="188" formatCode="0.00">
                  <c:v>0.61903204044021209</c:v>
                </c:pt>
                <c:pt idx="189" formatCode="0.00">
                  <c:v>0.67811668173130191</c:v>
                </c:pt>
                <c:pt idx="190" formatCode="0.00">
                  <c:v>0.57352869355207703</c:v>
                </c:pt>
                <c:pt idx="191" formatCode="0.00">
                  <c:v>0.48493124395864018</c:v>
                </c:pt>
                <c:pt idx="192" formatCode="0.00">
                  <c:v>0.53573517771557355</c:v>
                </c:pt>
                <c:pt idx="193" formatCode="0.00">
                  <c:v>0.52181970556799806</c:v>
                </c:pt>
                <c:pt idx="194" formatCode="0.00">
                  <c:v>0.56487454967958872</c:v>
                </c:pt>
                <c:pt idx="195" formatCode="0.00">
                  <c:v>0.50035432792250056</c:v>
                </c:pt>
                <c:pt idx="196" formatCode="0.00">
                  <c:v>0.55310814952481568</c:v>
                </c:pt>
                <c:pt idx="197" formatCode="0.00">
                  <c:v>0.63177324664770784</c:v>
                </c:pt>
                <c:pt idx="198" formatCode="0.00">
                  <c:v>0.48511058234261256</c:v>
                </c:pt>
                <c:pt idx="199" formatCode="0.00">
                  <c:v>0.33912051388666042</c:v>
                </c:pt>
                <c:pt idx="200" formatCode="0.00">
                  <c:v>0.29043147409728276</c:v>
                </c:pt>
                <c:pt idx="201" formatCode="0.00">
                  <c:v>0.2168403132512064</c:v>
                </c:pt>
                <c:pt idx="202" formatCode="0.00">
                  <c:v>0.23212737180024071</c:v>
                </c:pt>
                <c:pt idx="203" formatCode="0.00">
                  <c:v>0.18098847789901285</c:v>
                </c:pt>
                <c:pt idx="204" formatCode="0.00">
                  <c:v>0.18067234084317224</c:v>
                </c:pt>
                <c:pt idx="205" formatCode="0.00">
                  <c:v>0.31050458118410978</c:v>
                </c:pt>
                <c:pt idx="206" formatCode="0.00">
                  <c:v>0.42425230673092679</c:v>
                </c:pt>
                <c:pt idx="207" formatCode="0.00">
                  <c:v>0.41614815916565245</c:v>
                </c:pt>
                <c:pt idx="208" formatCode="0.00">
                  <c:v>0.31828127228888103</c:v>
                </c:pt>
                <c:pt idx="209" formatCode="0.00">
                  <c:v>0.32975079258505463</c:v>
                </c:pt>
                <c:pt idx="210" formatCode="0.00">
                  <c:v>0.41400440025904439</c:v>
                </c:pt>
                <c:pt idx="211" formatCode="0.00">
                  <c:v>0.50919017168289615</c:v>
                </c:pt>
                <c:pt idx="212" formatCode="0.00">
                  <c:v>0.49883189342260964</c:v>
                </c:pt>
                <c:pt idx="213" formatCode="0.00">
                  <c:v>0.58116527525807904</c:v>
                </c:pt>
                <c:pt idx="214" formatCode="0.00">
                  <c:v>0.56364638099202768</c:v>
                </c:pt>
                <c:pt idx="215" formatCode="0.00">
                  <c:v>0.608144631847648</c:v>
                </c:pt>
                <c:pt idx="216" formatCode="0.00">
                  <c:v>0.57946269232823577</c:v>
                </c:pt>
                <c:pt idx="217" formatCode="0.00">
                  <c:v>0.60449779389158864</c:v>
                </c:pt>
                <c:pt idx="218" formatCode="0.00">
                  <c:v>0.7802733095725356</c:v>
                </c:pt>
                <c:pt idx="219" formatCode="0.00">
                  <c:v>1.1084025984177885</c:v>
                </c:pt>
                <c:pt idx="220" formatCode="0.00">
                  <c:v>1.1240117033991279</c:v>
                </c:pt>
                <c:pt idx="221" formatCode="0.00">
                  <c:v>1.3243437815147807</c:v>
                </c:pt>
                <c:pt idx="222" formatCode="0.00">
                  <c:v>1.1613959890493022</c:v>
                </c:pt>
                <c:pt idx="223" formatCode="0.00">
                  <c:v>1.2642368190720952</c:v>
                </c:pt>
                <c:pt idx="224" formatCode="0.00">
                  <c:v>0.56521034056949748</c:v>
                </c:pt>
                <c:pt idx="225" formatCode="0.00">
                  <c:v>0.39906865378788386</c:v>
                </c:pt>
                <c:pt idx="226" formatCode="0.00">
                  <c:v>0.34644300402490991</c:v>
                </c:pt>
                <c:pt idx="227" formatCode="0.00">
                  <c:v>0.23297990312488429</c:v>
                </c:pt>
                <c:pt idx="228" formatCode="0.00">
                  <c:v>0.31556370751301832</c:v>
                </c:pt>
                <c:pt idx="229" formatCode="0.00">
                  <c:v>0.29110490321877069</c:v>
                </c:pt>
                <c:pt idx="230" formatCode="0.00">
                  <c:v>0.28712712262447299</c:v>
                </c:pt>
                <c:pt idx="231" formatCode="0.00">
                  <c:v>0.25224623099266236</c:v>
                </c:pt>
                <c:pt idx="232" formatCode="0.00">
                  <c:v>0.21283434492959619</c:v>
                </c:pt>
                <c:pt idx="233" formatCode="0.00">
                  <c:v>0.21814283304876317</c:v>
                </c:pt>
                <c:pt idx="234" formatCode="0.00">
                  <c:v>0.18203538890320228</c:v>
                </c:pt>
                <c:pt idx="235" formatCode="0.00">
                  <c:v>9.280404064977521E-2</c:v>
                </c:pt>
                <c:pt idx="236" formatCode="0.00">
                  <c:v>7.2829932293860547E-2</c:v>
                </c:pt>
                <c:pt idx="237" formatCode="0.00">
                  <c:v>-3.7769155171677976E-2</c:v>
                </c:pt>
                <c:pt idx="238" formatCode="0.00">
                  <c:v>-5.8669586210114172E-2</c:v>
                </c:pt>
                <c:pt idx="239" formatCode="0.00">
                  <c:v>-7.70149020529593E-2</c:v>
                </c:pt>
                <c:pt idx="240" formatCode="0.00">
                  <c:v>-5.6072650494540952E-2</c:v>
                </c:pt>
                <c:pt idx="241" formatCode="0.00">
                  <c:v>-0.14080305475463553</c:v>
                </c:pt>
                <c:pt idx="242" formatCode="0.00">
                  <c:v>-0.14507292575858532</c:v>
                </c:pt>
                <c:pt idx="243" formatCode="0.00">
                  <c:v>-0.22067101259739758</c:v>
                </c:pt>
                <c:pt idx="244" formatCode="0.00">
                  <c:v>-5.726943063621636E-2</c:v>
                </c:pt>
                <c:pt idx="245" formatCode="0.00">
                  <c:v>-4.094832072994932E-2</c:v>
                </c:pt>
                <c:pt idx="246" formatCode="0.00">
                  <c:v>-8.2142054514671201E-2</c:v>
                </c:pt>
                <c:pt idx="247" formatCode="0.00">
                  <c:v>-6.1674357618126979E-2</c:v>
                </c:pt>
                <c:pt idx="248" formatCode="0.00">
                  <c:v>-0.20260528775429232</c:v>
                </c:pt>
                <c:pt idx="249" formatCode="0.00">
                  <c:v>-0.3367105937003167</c:v>
                </c:pt>
                <c:pt idx="250" formatCode="0.00">
                  <c:v>-0.29850612276520017</c:v>
                </c:pt>
                <c:pt idx="251" formatCode="0.00">
                  <c:v>-0.22613797656250434</c:v>
                </c:pt>
                <c:pt idx="252" formatCode="0.00">
                  <c:v>-0.2550965678219832</c:v>
                </c:pt>
                <c:pt idx="253" formatCode="0.00">
                  <c:v>-0.28924265109199876</c:v>
                </c:pt>
                <c:pt idx="254" formatCode="0.00">
                  <c:v>-0.34511439043248554</c:v>
                </c:pt>
                <c:pt idx="255" formatCode="0.00">
                  <c:v>-0.35297627271072285</c:v>
                </c:pt>
                <c:pt idx="256" formatCode="0.00">
                  <c:v>-0.26603913306061822</c:v>
                </c:pt>
                <c:pt idx="257" formatCode="0.00">
                  <c:v>-0.13661529618345541</c:v>
                </c:pt>
                <c:pt idx="258" formatCode="0.00">
                  <c:v>-9.1250528257161082E-2</c:v>
                </c:pt>
                <c:pt idx="259" formatCode="0.00">
                  <c:v>-0.16942117136991494</c:v>
                </c:pt>
                <c:pt idx="260" formatCode="0.00">
                  <c:v>-0.16335827670362368</c:v>
                </c:pt>
                <c:pt idx="261" formatCode="0.00">
                  <c:v>-0.12609367362603999</c:v>
                </c:pt>
                <c:pt idx="262" formatCode="0.00">
                  <c:v>-5.3531761314729281E-2</c:v>
                </c:pt>
                <c:pt idx="263" formatCode="0.00">
                  <c:v>-9.2688712689246583E-2</c:v>
                </c:pt>
                <c:pt idx="264" formatCode="0.00">
                  <c:v>-0.17710135838241797</c:v>
                </c:pt>
                <c:pt idx="265" formatCode="0.00">
                  <c:v>-4.5976124179663368E-2</c:v>
                </c:pt>
                <c:pt idx="266" formatCode="0.00">
                  <c:v>4.4021473423790938E-2</c:v>
                </c:pt>
                <c:pt idx="267" formatCode="0.00">
                  <c:v>0.11272427187971708</c:v>
                </c:pt>
                <c:pt idx="268" formatCode="0.00">
                  <c:v>0.22028156452783229</c:v>
                </c:pt>
                <c:pt idx="269" formatCode="0.00">
                  <c:v>0.33914961507304126</c:v>
                </c:pt>
                <c:pt idx="270" formatCode="0.00">
                  <c:v>0.29075043708351717</c:v>
                </c:pt>
                <c:pt idx="271" formatCode="0.00">
                  <c:v>0.23613562983409392</c:v>
                </c:pt>
                <c:pt idx="272" formatCode="0.00">
                  <c:v>0.25525042150689092</c:v>
                </c:pt>
                <c:pt idx="273" formatCode="0.00">
                  <c:v>0.25757389889426019</c:v>
                </c:pt>
                <c:pt idx="274" formatCode="0.00">
                  <c:v>0.31464468202427481</c:v>
                </c:pt>
                <c:pt idx="275" formatCode="0.00">
                  <c:v>0.45248632666043176</c:v>
                </c:pt>
                <c:pt idx="276" formatCode="0.00">
                  <c:v>0.39138633170317733</c:v>
                </c:pt>
                <c:pt idx="277" formatCode="0.00">
                  <c:v>0.21603188139259979</c:v>
                </c:pt>
                <c:pt idx="278" formatCode="0.00">
                  <c:v>7.5630675854513801E-2</c:v>
                </c:pt>
                <c:pt idx="279" formatCode="0.00">
                  <c:v>0.15371558888706635</c:v>
                </c:pt>
                <c:pt idx="280" formatCode="0.00">
                  <c:v>0.13885709327155277</c:v>
                </c:pt>
                <c:pt idx="281" formatCode="0.00">
                  <c:v>0.18125739906968319</c:v>
                </c:pt>
                <c:pt idx="282" formatCode="0.00">
                  <c:v>4.0727402734787026E-2</c:v>
                </c:pt>
                <c:pt idx="283" formatCode="0.00">
                  <c:v>4.1131411385221112E-2</c:v>
                </c:pt>
                <c:pt idx="284" formatCode="0.00">
                  <c:v>0.15344714031164125</c:v>
                </c:pt>
                <c:pt idx="285" formatCode="0.00">
                  <c:v>5.2441228595680268E-2</c:v>
                </c:pt>
                <c:pt idx="286" formatCode="0.00">
                  <c:v>3.6637915331834159E-4</c:v>
                </c:pt>
                <c:pt idx="287" formatCode="0.00">
                  <c:v>-3.2568310334091015E-2</c:v>
                </c:pt>
                <c:pt idx="288" formatCode="0.00">
                  <c:v>-0.11364809176270356</c:v>
                </c:pt>
                <c:pt idx="289" formatCode="0.00">
                  <c:v>-0.12763469095862326</c:v>
                </c:pt>
                <c:pt idx="290" formatCode="0.00">
                  <c:v>-0.15554412791090019</c:v>
                </c:pt>
                <c:pt idx="291" formatCode="0.00">
                  <c:v>-0.23267705322498788</c:v>
                </c:pt>
                <c:pt idx="292" formatCode="0.00">
                  <c:v>-0.23083064552300409</c:v>
                </c:pt>
                <c:pt idx="293" formatCode="0.00">
                  <c:v>-0.12472167000116377</c:v>
                </c:pt>
                <c:pt idx="294" formatCode="0.00">
                  <c:v>-0.1282791748014451</c:v>
                </c:pt>
                <c:pt idx="295" formatCode="0.00">
                  <c:v>-0.18693157136498781</c:v>
                </c:pt>
                <c:pt idx="296" formatCode="0.00">
                  <c:v>-0.22705036327402944</c:v>
                </c:pt>
                <c:pt idx="297" formatCode="0.00">
                  <c:v>-0.20700464077288505</c:v>
                </c:pt>
                <c:pt idx="298" formatCode="0.00">
                  <c:v>-6.9658503396669763E-2</c:v>
                </c:pt>
                <c:pt idx="299" formatCode="0.00">
                  <c:v>-4.8006942326580086E-2</c:v>
                </c:pt>
                <c:pt idx="300" formatCode="0.00">
                  <c:v>-7.8176674523193102E-2</c:v>
                </c:pt>
                <c:pt idx="301" formatCode="0.00">
                  <c:v>-5.6471482590601821E-2</c:v>
                </c:pt>
                <c:pt idx="302" formatCode="0.00">
                  <c:v>8.4855404644062452E-2</c:v>
                </c:pt>
                <c:pt idx="303" formatCode="0.00">
                  <c:v>4.6044207206443998E-2</c:v>
                </c:pt>
                <c:pt idx="304" formatCode="0.00">
                  <c:v>-6.6810132488527588E-2</c:v>
                </c:pt>
                <c:pt idx="305" formatCode="0.00">
                  <c:v>-4.3625433997552233E-2</c:v>
                </c:pt>
                <c:pt idx="306" formatCode="0.00">
                  <c:v>-3.2582581726091603E-2</c:v>
                </c:pt>
                <c:pt idx="307" formatCode="0.00">
                  <c:v>2.7871294965476637E-2</c:v>
                </c:pt>
                <c:pt idx="308" formatCode="0.00">
                  <c:v>0.10266265321788146</c:v>
                </c:pt>
                <c:pt idx="309" formatCode="0.00">
                  <c:v>3.0271731962725035E-2</c:v>
                </c:pt>
                <c:pt idx="310" formatCode="0.00">
                  <c:v>7.1288540381655469E-2</c:v>
                </c:pt>
                <c:pt idx="311" formatCode="0.00">
                  <c:v>0.2096196228566771</c:v>
                </c:pt>
                <c:pt idx="312" formatCode="0.00">
                  <c:v>0.29626059328755217</c:v>
                </c:pt>
                <c:pt idx="313" formatCode="0.00">
                  <c:v>0.13765259492626855</c:v>
                </c:pt>
                <c:pt idx="314" formatCode="0.00">
                  <c:v>0.12490665383403581</c:v>
                </c:pt>
                <c:pt idx="315" formatCode="0.00">
                  <c:v>0.15999517020341442</c:v>
                </c:pt>
                <c:pt idx="316" formatCode="0.00">
                  <c:v>0.17220530164768358</c:v>
                </c:pt>
                <c:pt idx="317" formatCode="0.00">
                  <c:v>0.23296518582965364</c:v>
                </c:pt>
                <c:pt idx="318" formatCode="0.00">
                  <c:v>0.28992428452755808</c:v>
                </c:pt>
                <c:pt idx="319" formatCode="0.00">
                  <c:v>0.27865274305946847</c:v>
                </c:pt>
                <c:pt idx="320" formatCode="0.00">
                  <c:v>0.2910472892439131</c:v>
                </c:pt>
                <c:pt idx="321" formatCode="0.00">
                  <c:v>0.19670268095469484</c:v>
                </c:pt>
                <c:pt idx="322" formatCode="0.00">
                  <c:v>0.14227303720382745</c:v>
                </c:pt>
                <c:pt idx="323" formatCode="0.00">
                  <c:v>0.20387482347565392</c:v>
                </c:pt>
                <c:pt idx="324" formatCode="0.00">
                  <c:v>0.26720725582124888</c:v>
                </c:pt>
                <c:pt idx="325" formatCode="0.00">
                  <c:v>0.27816204448705778</c:v>
                </c:pt>
                <c:pt idx="326" formatCode="0.00">
                  <c:v>0.3138898632620824</c:v>
                </c:pt>
                <c:pt idx="327" formatCode="0.00">
                  <c:v>0.29362924835984566</c:v>
                </c:pt>
                <c:pt idx="328" formatCode="0.00">
                  <c:v>0.20017180578076418</c:v>
                </c:pt>
                <c:pt idx="329" formatCode="0.00">
                  <c:v>0.19298048966513562</c:v>
                </c:pt>
                <c:pt idx="330" formatCode="0.00">
                  <c:v>0.10257504405659836</c:v>
                </c:pt>
                <c:pt idx="331" formatCode="0.00">
                  <c:v>0.116695838659073</c:v>
                </c:pt>
                <c:pt idx="332" formatCode="0.00">
                  <c:v>0.11781899976976574</c:v>
                </c:pt>
                <c:pt idx="333" formatCode="0.00">
                  <c:v>0.13791458026736855</c:v>
                </c:pt>
                <c:pt idx="334" formatCode="0.00">
                  <c:v>0.15340444797519492</c:v>
                </c:pt>
                <c:pt idx="335" formatCode="0.00">
                  <c:v>0.13160397875882179</c:v>
                </c:pt>
                <c:pt idx="336" formatCode="0.00">
                  <c:v>0.14455603851964555</c:v>
                </c:pt>
                <c:pt idx="337" formatCode="0.00">
                  <c:v>0.11777948024239482</c:v>
                </c:pt>
                <c:pt idx="338" formatCode="0.00">
                  <c:v>-0.1452169726484891</c:v>
                </c:pt>
                <c:pt idx="339" formatCode="0.00">
                  <c:v>-0.26843624522321247</c:v>
                </c:pt>
                <c:pt idx="340" formatCode="0.00">
                  <c:v>-0.35088682219585221</c:v>
                </c:pt>
                <c:pt idx="341" formatCode="0.00">
                  <c:v>-0.37139739720665593</c:v>
                </c:pt>
                <c:pt idx="342" formatCode="0.00">
                  <c:v>-0.36766353684958303</c:v>
                </c:pt>
                <c:pt idx="343" formatCode="0.00">
                  <c:v>-0.24973277378784864</c:v>
                </c:pt>
                <c:pt idx="344" formatCode="0.00">
                  <c:v>-0.17758437514310818</c:v>
                </c:pt>
                <c:pt idx="345" formatCode="0.00">
                  <c:v>-0.24697696532113689</c:v>
                </c:pt>
                <c:pt idx="346" formatCode="0.00">
                  <c:v>-0.35059555363982187</c:v>
                </c:pt>
                <c:pt idx="347" formatCode="0.00">
                  <c:v>-0.45492974903403544</c:v>
                </c:pt>
                <c:pt idx="348" formatCode="0.00">
                  <c:v>-0.40060608334631886</c:v>
                </c:pt>
                <c:pt idx="349" formatCode="0.00">
                  <c:v>-0.30362641719148514</c:v>
                </c:pt>
                <c:pt idx="350" formatCode="0.00">
                  <c:v>-0.28835062899479297</c:v>
                </c:pt>
                <c:pt idx="351" formatCode="0.00">
                  <c:v>-0.42325697427306352</c:v>
                </c:pt>
                <c:pt idx="352" formatCode="0.00">
                  <c:v>-0.43912486692076586</c:v>
                </c:pt>
                <c:pt idx="353" formatCode="0.00">
                  <c:v>-0.45591368253293069</c:v>
                </c:pt>
                <c:pt idx="354" formatCode="0.00">
                  <c:v>-0.50705376871577534</c:v>
                </c:pt>
                <c:pt idx="355" formatCode="0.00">
                  <c:v>-0.37352015175456854</c:v>
                </c:pt>
                <c:pt idx="356" formatCode="0.00">
                  <c:v>-0.36523394579677243</c:v>
                </c:pt>
                <c:pt idx="357" formatCode="0.00">
                  <c:v>-0.3099400442716394</c:v>
                </c:pt>
                <c:pt idx="358" formatCode="0.00">
                  <c:v>-0.16565442518953821</c:v>
                </c:pt>
                <c:pt idx="359" formatCode="0.00">
                  <c:v>-0.13726127154502907</c:v>
                </c:pt>
                <c:pt idx="360" formatCode="0.00">
                  <c:v>-7.8586524491523216E-2</c:v>
                </c:pt>
                <c:pt idx="361" formatCode="0.00">
                  <c:v>-3.0681901866428767E-2</c:v>
                </c:pt>
                <c:pt idx="362" formatCode="0.00">
                  <c:v>-4.5872832144557597E-2</c:v>
                </c:pt>
                <c:pt idx="363" formatCode="0.00">
                  <c:v>-0.15521876667191059</c:v>
                </c:pt>
                <c:pt idx="364" formatCode="0.00">
                  <c:v>-0.2504774112889866</c:v>
                </c:pt>
                <c:pt idx="365" formatCode="0.00">
                  <c:v>-0.20387863591544686</c:v>
                </c:pt>
                <c:pt idx="366" formatCode="0.00">
                  <c:v>-0.13299641100855583</c:v>
                </c:pt>
                <c:pt idx="367" formatCode="0.00">
                  <c:v>-0.12047289042206856</c:v>
                </c:pt>
                <c:pt idx="368" formatCode="0.00">
                  <c:v>-0.15135900812708758</c:v>
                </c:pt>
                <c:pt idx="369" formatCode="0.00">
                  <c:v>-0.24651198307546937</c:v>
                </c:pt>
                <c:pt idx="370" formatCode="0.00">
                  <c:v>-0.18230310407439124</c:v>
                </c:pt>
                <c:pt idx="371" formatCode="0.00">
                  <c:v>-0.13151919069920365</c:v>
                </c:pt>
                <c:pt idx="372" formatCode="0.00">
                  <c:v>-0.17435565781448661</c:v>
                </c:pt>
                <c:pt idx="373" formatCode="0.00">
                  <c:v>-6.8318260386732305E-2</c:v>
                </c:pt>
                <c:pt idx="374" formatCode="0.00">
                  <c:v>7.5366064608807362E-2</c:v>
                </c:pt>
                <c:pt idx="375" formatCode="0.00">
                  <c:v>4.836580973542394E-2</c:v>
                </c:pt>
                <c:pt idx="376" formatCode="0.00">
                  <c:v>0.10209696677108628</c:v>
                </c:pt>
                <c:pt idx="377" formatCode="0.00">
                  <c:v>0.1144351363639359</c:v>
                </c:pt>
                <c:pt idx="378" formatCode="0.00">
                  <c:v>8.9877520252048454E-2</c:v>
                </c:pt>
                <c:pt idx="379" formatCode="0.00">
                  <c:v>0.19204180352179087</c:v>
                </c:pt>
                <c:pt idx="380" formatCode="0.00">
                  <c:v>0.27251794199821172</c:v>
                </c:pt>
                <c:pt idx="381" formatCode="0.00">
                  <c:v>0.37336707806025538</c:v>
                </c:pt>
                <c:pt idx="382" formatCode="0.00">
                  <c:v>0.36297561351886432</c:v>
                </c:pt>
                <c:pt idx="383" formatCode="0.00">
                  <c:v>0.40942132312408214</c:v>
                </c:pt>
                <c:pt idx="384" formatCode="0.00">
                  <c:v>0.39929958941085114</c:v>
                </c:pt>
                <c:pt idx="385" formatCode="0.00">
                  <c:v>0.43111867814388155</c:v>
                </c:pt>
                <c:pt idx="386" formatCode="0.00">
                  <c:v>0.36811314753382846</c:v>
                </c:pt>
                <c:pt idx="387" formatCode="0.00">
                  <c:v>0.41402884385136968</c:v>
                </c:pt>
                <c:pt idx="388" formatCode="0.00">
                  <c:v>0.39543997438460188</c:v>
                </c:pt>
                <c:pt idx="389" formatCode="0.00">
                  <c:v>0.43359889154837966</c:v>
                </c:pt>
                <c:pt idx="390" formatCode="0.00">
                  <c:v>0.36830555494158862</c:v>
                </c:pt>
                <c:pt idx="391" formatCode="0.00">
                  <c:v>0.30216247321762701</c:v>
                </c:pt>
                <c:pt idx="392" formatCode="0.00">
                  <c:v>0.30068937792490164</c:v>
                </c:pt>
                <c:pt idx="393" formatCode="0.00">
                  <c:v>0.25437183539400643</c:v>
                </c:pt>
                <c:pt idx="394" formatCode="0.00">
                  <c:v>0.27908671396208856</c:v>
                </c:pt>
                <c:pt idx="395" formatCode="0.00">
                  <c:v>0.28331560773868913</c:v>
                </c:pt>
                <c:pt idx="396" formatCode="0.00">
                  <c:v>0.21152630358325206</c:v>
                </c:pt>
                <c:pt idx="397" formatCode="0.00">
                  <c:v>0.16494008876685889</c:v>
                </c:pt>
                <c:pt idx="398" formatCode="0.00">
                  <c:v>5.2613504086131392E-2</c:v>
                </c:pt>
                <c:pt idx="399" formatCode="0.00">
                  <c:v>6.7741347442676842E-3</c:v>
                </c:pt>
                <c:pt idx="400" formatCode="0.00">
                  <c:v>-0.12255848981876086</c:v>
                </c:pt>
                <c:pt idx="401" formatCode="0.00">
                  <c:v>-0.25618950567325943</c:v>
                </c:pt>
                <c:pt idx="402" formatCode="0.00">
                  <c:v>-0.25604405730330038</c:v>
                </c:pt>
                <c:pt idx="403" formatCode="0.00">
                  <c:v>-0.31798791583468899</c:v>
                </c:pt>
                <c:pt idx="404" formatCode="0.00">
                  <c:v>-0.10507510007400066</c:v>
                </c:pt>
                <c:pt idx="405" formatCode="0.00">
                  <c:v>-0.1304862652545995</c:v>
                </c:pt>
                <c:pt idx="406" formatCode="0.00">
                  <c:v>-0.1108788740110354</c:v>
                </c:pt>
                <c:pt idx="407" formatCode="0.00">
                  <c:v>-0.12864109306300839</c:v>
                </c:pt>
                <c:pt idx="408" formatCode="0.00">
                  <c:v>-0.13318869914517331</c:v>
                </c:pt>
                <c:pt idx="409" formatCode="0.00">
                  <c:v>-0.12883296055586646</c:v>
                </c:pt>
                <c:pt idx="410" formatCode="0.00">
                  <c:v>-6.6728738170715327E-2</c:v>
                </c:pt>
                <c:pt idx="411" formatCode="0.00">
                  <c:v>-8.1114669405603523E-2</c:v>
                </c:pt>
                <c:pt idx="412" formatCode="0.00">
                  <c:v>-0.1044339897965819</c:v>
                </c:pt>
                <c:pt idx="413" formatCode="0.00">
                  <c:v>2.4409225506876473E-3</c:v>
                </c:pt>
                <c:pt idx="414" formatCode="0.00">
                  <c:v>-4.6242477566675558E-2</c:v>
                </c:pt>
                <c:pt idx="415" formatCode="0.00">
                  <c:v>-0.12984816469033364</c:v>
                </c:pt>
                <c:pt idx="416" formatCode="0.00">
                  <c:v>-7.7556106988130966E-2</c:v>
                </c:pt>
                <c:pt idx="417" formatCode="0.00">
                  <c:v>-9.9849057766136978E-2</c:v>
                </c:pt>
                <c:pt idx="418" formatCode="0.00">
                  <c:v>-2.8532975103786336E-2</c:v>
                </c:pt>
                <c:pt idx="419" formatCode="0.00">
                  <c:v>-2.4401700752145303E-2</c:v>
                </c:pt>
                <c:pt idx="420" formatCode="0.00">
                  <c:v>-2.3797065815078729E-2</c:v>
                </c:pt>
                <c:pt idx="421" formatCode="0.00">
                  <c:v>-7.5314870036635465E-2</c:v>
                </c:pt>
                <c:pt idx="422" formatCode="0.00">
                  <c:v>-3.4733784692429721E-2</c:v>
                </c:pt>
                <c:pt idx="423" formatCode="0.00">
                  <c:v>8.8818203416455091E-3</c:v>
                </c:pt>
                <c:pt idx="424" formatCode="0.00">
                  <c:v>-1.4205917679457371E-2</c:v>
                </c:pt>
                <c:pt idx="425" formatCode="0.00">
                  <c:v>3.9970281301682509E-2</c:v>
                </c:pt>
                <c:pt idx="426" formatCode="0.00">
                  <c:v>0.11896439569919638</c:v>
                </c:pt>
                <c:pt idx="427" formatCode="0.00">
                  <c:v>0.15114023992062992</c:v>
                </c:pt>
                <c:pt idx="428" formatCode="0.00">
                  <c:v>0.20666309189335547</c:v>
                </c:pt>
                <c:pt idx="429" formatCode="0.00">
                  <c:v>0.20445386946744551</c:v>
                </c:pt>
                <c:pt idx="430" formatCode="0.00">
                  <c:v>0.23527555438999853</c:v>
                </c:pt>
                <c:pt idx="431" formatCode="0.00">
                  <c:v>0.32004949806597915</c:v>
                </c:pt>
                <c:pt idx="432" formatCode="0.00">
                  <c:v>0.29793663698026135</c:v>
                </c:pt>
                <c:pt idx="433" formatCode="0.00">
                  <c:v>0.2415082489473549</c:v>
                </c:pt>
                <c:pt idx="434" formatCode="0.00">
                  <c:v>0.19575147548372637</c:v>
                </c:pt>
                <c:pt idx="435" formatCode="0.00">
                  <c:v>0.21898150303606656</c:v>
                </c:pt>
                <c:pt idx="436" formatCode="0.00">
                  <c:v>0.23031826624145163</c:v>
                </c:pt>
                <c:pt idx="437" formatCode="0.00">
                  <c:v>0.28337287132025785</c:v>
                </c:pt>
                <c:pt idx="438" formatCode="0.00">
                  <c:v>0.33048485486817292</c:v>
                </c:pt>
                <c:pt idx="439" formatCode="0.00">
                  <c:v>0.39381141664330599</c:v>
                </c:pt>
                <c:pt idx="440" formatCode="0.00">
                  <c:v>0.49714025392516514</c:v>
                </c:pt>
                <c:pt idx="441" formatCode="0.00">
                  <c:v>0.66256141407429336</c:v>
                </c:pt>
                <c:pt idx="442" formatCode="0.00">
                  <c:v>0.71630184976968247</c:v>
                </c:pt>
                <c:pt idx="443" formatCode="0.00">
                  <c:v>0.74858681185914366</c:v>
                </c:pt>
                <c:pt idx="444" formatCode="0.00">
                  <c:v>0.67451881789865564</c:v>
                </c:pt>
                <c:pt idx="445" formatCode="0.00">
                  <c:v>0.70643350030075813</c:v>
                </c:pt>
                <c:pt idx="446" formatCode="0.00">
                  <c:v>0.65099774224620677</c:v>
                </c:pt>
                <c:pt idx="447" formatCode="0.00">
                  <c:v>0.6923041307051262</c:v>
                </c:pt>
                <c:pt idx="448" formatCode="0.00">
                  <c:v>0.76213567469690213</c:v>
                </c:pt>
                <c:pt idx="449" formatCode="0.00">
                  <c:v>0.81102879614568801</c:v>
                </c:pt>
                <c:pt idx="450" formatCode="0.00">
                  <c:v>0.75556692649560531</c:v>
                </c:pt>
                <c:pt idx="451" formatCode="0.00">
                  <c:v>0.64997578854020988</c:v>
                </c:pt>
                <c:pt idx="452" formatCode="0.00">
                  <c:v>0.90460366122416813</c:v>
                </c:pt>
                <c:pt idx="453" formatCode="0.00">
                  <c:v>0.96520074019888225</c:v>
                </c:pt>
                <c:pt idx="454" formatCode="0.00">
                  <c:v>0.2741511592088493</c:v>
                </c:pt>
                <c:pt idx="455" formatCode="0.00">
                  <c:v>0.29440414291187578</c:v>
                </c:pt>
                <c:pt idx="456" formatCode="0.00">
                  <c:v>0.24731329944514033</c:v>
                </c:pt>
                <c:pt idx="457" formatCode="0.00">
                  <c:v>0.19336221508710996</c:v>
                </c:pt>
                <c:pt idx="458" formatCode="0.00">
                  <c:v>0.14626505363092113</c:v>
                </c:pt>
                <c:pt idx="459" formatCode="0.00">
                  <c:v>0.10915429258408312</c:v>
                </c:pt>
                <c:pt idx="460" formatCode="0.00">
                  <c:v>0.1041958181244679</c:v>
                </c:pt>
                <c:pt idx="461" formatCode="0.00">
                  <c:v>0.14365765452013801</c:v>
                </c:pt>
                <c:pt idx="462" formatCode="0.00">
                  <c:v>0.1629788318860669</c:v>
                </c:pt>
                <c:pt idx="463" formatCode="0.00">
                  <c:v>0.16471011094144411</c:v>
                </c:pt>
                <c:pt idx="464" formatCode="0.00">
                  <c:v>0.15172866276602873</c:v>
                </c:pt>
                <c:pt idx="465" formatCode="0.00">
                  <c:v>0.12289931386267529</c:v>
                </c:pt>
                <c:pt idx="466" formatCode="0.00">
                  <c:v>0.16384957766963143</c:v>
                </c:pt>
                <c:pt idx="467" formatCode="0.00">
                  <c:v>0.12457625524112878</c:v>
                </c:pt>
                <c:pt idx="468" formatCode="0.00">
                  <c:v>0.12838263212471165</c:v>
                </c:pt>
                <c:pt idx="469" formatCode="0.00">
                  <c:v>0.11294670177806447</c:v>
                </c:pt>
                <c:pt idx="470" formatCode="0.00">
                  <c:v>0.14286516387110521</c:v>
                </c:pt>
                <c:pt idx="471" formatCode="0.00">
                  <c:v>0.19072136535416739</c:v>
                </c:pt>
                <c:pt idx="472" formatCode="0.00">
                  <c:v>0.1687545800528433</c:v>
                </c:pt>
                <c:pt idx="473" formatCode="0.00">
                  <c:v>0.15837577250826421</c:v>
                </c:pt>
                <c:pt idx="474" formatCode="0.00">
                  <c:v>0.60920182610437601</c:v>
                </c:pt>
                <c:pt idx="475" formatCode="0.00">
                  <c:v>0.53836883547333825</c:v>
                </c:pt>
                <c:pt idx="476" formatCode="0.00">
                  <c:v>0.58349843535639789</c:v>
                </c:pt>
                <c:pt idx="477" formatCode="0.00">
                  <c:v>0.71682713136817111</c:v>
                </c:pt>
                <c:pt idx="478" formatCode="0.00">
                  <c:v>0.63416151999002079</c:v>
                </c:pt>
                <c:pt idx="479" formatCode="0.00">
                  <c:v>0.44555686961613872</c:v>
                </c:pt>
                <c:pt idx="480" formatCode="0.00">
                  <c:v>0.3165575327998939</c:v>
                </c:pt>
                <c:pt idx="481" formatCode="0.00">
                  <c:v>0.27259751771458368</c:v>
                </c:pt>
                <c:pt idx="482" formatCode="0.00">
                  <c:v>0.26235204512160842</c:v>
                </c:pt>
                <c:pt idx="483" formatCode="0.00">
                  <c:v>0.31724353980175402</c:v>
                </c:pt>
                <c:pt idx="484" formatCode="0.00">
                  <c:v>0.36552979757000814</c:v>
                </c:pt>
                <c:pt idx="485" formatCode="0.00">
                  <c:v>0.24960220414762346</c:v>
                </c:pt>
                <c:pt idx="486" formatCode="0.00">
                  <c:v>0.19286070536649033</c:v>
                </c:pt>
                <c:pt idx="487" formatCode="0.00">
                  <c:v>0.27922833178007461</c:v>
                </c:pt>
                <c:pt idx="488" formatCode="0.00">
                  <c:v>0.17684238190303675</c:v>
                </c:pt>
                <c:pt idx="489" formatCode="0.00">
                  <c:v>0.13484643227509191</c:v>
                </c:pt>
                <c:pt idx="490" formatCode="0.00">
                  <c:v>4.7362010495290305E-2</c:v>
                </c:pt>
                <c:pt idx="491" formatCode="0.00">
                  <c:v>6.7313080311315665E-2</c:v>
                </c:pt>
                <c:pt idx="492" formatCode="0.00">
                  <c:v>8.3680317677454374E-2</c:v>
                </c:pt>
                <c:pt idx="493" formatCode="0.00">
                  <c:v>-5.5721026949674513E-2</c:v>
                </c:pt>
                <c:pt idx="494" formatCode="0.00">
                  <c:v>-0.13218459210418329</c:v>
                </c:pt>
                <c:pt idx="495" formatCode="0.00">
                  <c:v>-0.14505803775695883</c:v>
                </c:pt>
                <c:pt idx="496" formatCode="0.00">
                  <c:v>-0.18907632540861127</c:v>
                </c:pt>
                <c:pt idx="497" formatCode="0.00">
                  <c:v>-0.16401633586622416</c:v>
                </c:pt>
                <c:pt idx="498" formatCode="0.00">
                  <c:v>-7.8477633968265043E-2</c:v>
                </c:pt>
                <c:pt idx="499" formatCode="0.00">
                  <c:v>2.1548811280688206E-2</c:v>
                </c:pt>
                <c:pt idx="500" formatCode="0.00">
                  <c:v>7.5669955912685952E-2</c:v>
                </c:pt>
                <c:pt idx="501" formatCode="0.00">
                  <c:v>0.13468121079734457</c:v>
                </c:pt>
                <c:pt idx="502" formatCode="0.00">
                  <c:v>0.15042613792964873</c:v>
                </c:pt>
                <c:pt idx="503" formatCode="0.00">
                  <c:v>2.6567390356388058E-2</c:v>
                </c:pt>
                <c:pt idx="504" formatCode="0.00">
                  <c:v>4.393717094990127E-3</c:v>
                </c:pt>
                <c:pt idx="505" formatCode="0.00">
                  <c:v>7.1195569699914696E-2</c:v>
                </c:pt>
                <c:pt idx="506" formatCode="0.00">
                  <c:v>-2.499615245981968E-2</c:v>
                </c:pt>
                <c:pt idx="507" formatCode="0.00">
                  <c:v>-9.1022483553200896E-3</c:v>
                </c:pt>
                <c:pt idx="508" formatCode="0.00">
                  <c:v>1.6638614278204015E-2</c:v>
                </c:pt>
                <c:pt idx="509" formatCode="0.00">
                  <c:v>-2.3323494006365693E-2</c:v>
                </c:pt>
                <c:pt idx="510" formatCode="0.00">
                  <c:v>3.8446167029893507E-3</c:v>
                </c:pt>
                <c:pt idx="511" formatCode="0.00">
                  <c:v>-1.063086317423605E-2</c:v>
                </c:pt>
                <c:pt idx="512" formatCode="0.00">
                  <c:v>2.4985544425209165E-2</c:v>
                </c:pt>
                <c:pt idx="513" formatCode="0.00">
                  <c:v>0.13273720336120784</c:v>
                </c:pt>
                <c:pt idx="514" formatCode="0.00">
                  <c:v>0.14691548916675137</c:v>
                </c:pt>
                <c:pt idx="515" formatCode="0.00">
                  <c:v>0.13699588461380549</c:v>
                </c:pt>
                <c:pt idx="516" formatCode="0.00">
                  <c:v>0.11183153693217902</c:v>
                </c:pt>
                <c:pt idx="517" formatCode="0.00">
                  <c:v>4.031519785211124E-2</c:v>
                </c:pt>
                <c:pt idx="518" formatCode="0.00">
                  <c:v>7.0361306824342412E-2</c:v>
                </c:pt>
                <c:pt idx="519" formatCode="0.00">
                  <c:v>7.0666330478951225E-2</c:v>
                </c:pt>
                <c:pt idx="520" formatCode="0.00">
                  <c:v>7.6558305276686472E-2</c:v>
                </c:pt>
                <c:pt idx="521" formatCode="0.00">
                  <c:v>-5.2242361565985551E-2</c:v>
                </c:pt>
                <c:pt idx="522" formatCode="0.00">
                  <c:v>-5.9813333170268615E-2</c:v>
                </c:pt>
                <c:pt idx="523" formatCode="0.00">
                  <c:v>1.2240031621902034E-2</c:v>
                </c:pt>
                <c:pt idx="524" formatCode="0.00">
                  <c:v>7.4947961808767491E-2</c:v>
                </c:pt>
                <c:pt idx="525" formatCode="0.00">
                  <c:v>0.14226277759295031</c:v>
                </c:pt>
                <c:pt idx="526" formatCode="0.00">
                  <c:v>0.26226528698438351</c:v>
                </c:pt>
                <c:pt idx="527" formatCode="0.00">
                  <c:v>0.29839522775271127</c:v>
                </c:pt>
                <c:pt idx="528" formatCode="0.00">
                  <c:v>0.28271061334722747</c:v>
                </c:pt>
                <c:pt idx="529" formatCode="0.00">
                  <c:v>0.34343633548611652</c:v>
                </c:pt>
                <c:pt idx="530" formatCode="0.00">
                  <c:v>0.27615195875070359</c:v>
                </c:pt>
                <c:pt idx="531" formatCode="0.00">
                  <c:v>0.27846527607922789</c:v>
                </c:pt>
                <c:pt idx="532" formatCode="0.00">
                  <c:v>0.18682899831484182</c:v>
                </c:pt>
                <c:pt idx="533" formatCode="0.00">
                  <c:v>0.15956028089488924</c:v>
                </c:pt>
                <c:pt idx="534" formatCode="0.00">
                  <c:v>0.17230952370840846</c:v>
                </c:pt>
                <c:pt idx="535" formatCode="0.00">
                  <c:v>0.12232274495934148</c:v>
                </c:pt>
                <c:pt idx="536" formatCode="0.00">
                  <c:v>0.24144557675728748</c:v>
                </c:pt>
                <c:pt idx="537" formatCode="0.00">
                  <c:v>0.29558786948768989</c:v>
                </c:pt>
                <c:pt idx="538" formatCode="0.00">
                  <c:v>0.21626327109380689</c:v>
                </c:pt>
                <c:pt idx="539" formatCode="0.00">
                  <c:v>0.1732186814458459</c:v>
                </c:pt>
                <c:pt idx="540" formatCode="0.00">
                  <c:v>8.5708743034260432E-2</c:v>
                </c:pt>
                <c:pt idx="541" formatCode="0.00">
                  <c:v>0.15390404286454398</c:v>
                </c:pt>
                <c:pt idx="542" formatCode="0.00">
                  <c:v>6.4810747957743345E-2</c:v>
                </c:pt>
                <c:pt idx="543" formatCode="0.00">
                  <c:v>-2.0166545688912688E-2</c:v>
                </c:pt>
                <c:pt idx="544" formatCode="0.00">
                  <c:v>-0.13743516851716878</c:v>
                </c:pt>
                <c:pt idx="545" formatCode="0.00">
                  <c:v>-0.19711455683494511</c:v>
                </c:pt>
                <c:pt idx="546" formatCode="0.00">
                  <c:v>-0.18385680125452381</c:v>
                </c:pt>
                <c:pt idx="547" formatCode="0.00">
                  <c:v>-0.33461408100886508</c:v>
                </c:pt>
                <c:pt idx="548" formatCode="0.00">
                  <c:v>-0.35487819713760643</c:v>
                </c:pt>
                <c:pt idx="549" formatCode="0.00">
                  <c:v>-0.27324938436984375</c:v>
                </c:pt>
                <c:pt idx="550" formatCode="0.00">
                  <c:v>-0.24642023341552055</c:v>
                </c:pt>
                <c:pt idx="551" formatCode="0.00">
                  <c:v>-0.44077126089219698</c:v>
                </c:pt>
                <c:pt idx="552" formatCode="0.00">
                  <c:v>-0.44591129225764359</c:v>
                </c:pt>
                <c:pt idx="553" formatCode="0.00">
                  <c:v>-0.28393113509162698</c:v>
                </c:pt>
                <c:pt idx="554" formatCode="0.00">
                  <c:v>-0.31108757169772155</c:v>
                </c:pt>
                <c:pt idx="555" formatCode="0.00">
                  <c:v>-0.18589709871377377</c:v>
                </c:pt>
                <c:pt idx="556" formatCode="0.00">
                  <c:v>-0.31006384345434429</c:v>
                </c:pt>
                <c:pt idx="557" formatCode="0.00">
                  <c:v>-0.27699475724903538</c:v>
                </c:pt>
                <c:pt idx="558" formatCode="0.00">
                  <c:v>-0.17478835636443937</c:v>
                </c:pt>
                <c:pt idx="559" formatCode="0.00">
                  <c:v>-7.1292555440922986E-2</c:v>
                </c:pt>
                <c:pt idx="560" formatCode="0.00">
                  <c:v>2.949100588341038E-2</c:v>
                </c:pt>
                <c:pt idx="561" formatCode="0.00">
                  <c:v>-2.2147875297935653E-2</c:v>
                </c:pt>
                <c:pt idx="562" formatCode="0.00">
                  <c:v>7.1431815579560704E-3</c:v>
                </c:pt>
                <c:pt idx="563" formatCode="0.00">
                  <c:v>-9.2899967181481694E-3</c:v>
                </c:pt>
                <c:pt idx="564" formatCode="0.00">
                  <c:v>3.3387507010665923E-2</c:v>
                </c:pt>
                <c:pt idx="565" formatCode="0.00">
                  <c:v>-3.0202193470259174E-2</c:v>
                </c:pt>
                <c:pt idx="566" formatCode="0.00">
                  <c:v>-7.8622386686580253E-2</c:v>
                </c:pt>
                <c:pt idx="567" formatCode="0.00">
                  <c:v>-4.6096641565193636E-2</c:v>
                </c:pt>
                <c:pt idx="568" formatCode="0.00">
                  <c:v>-5.0823509495176222E-2</c:v>
                </c:pt>
                <c:pt idx="569" formatCode="0.00">
                  <c:v>-0.12825929904162855</c:v>
                </c:pt>
                <c:pt idx="570" formatCode="0.00">
                  <c:v>-8.5414491098328535E-2</c:v>
                </c:pt>
                <c:pt idx="571" formatCode="0.00">
                  <c:v>5.529697631440453E-3</c:v>
                </c:pt>
                <c:pt idx="572" formatCode="0.00">
                  <c:v>4.9890712838050133E-2</c:v>
                </c:pt>
                <c:pt idx="573" formatCode="0.00">
                  <c:v>-5.3948961500332092E-2</c:v>
                </c:pt>
                <c:pt idx="574" formatCode="0.00">
                  <c:v>-8.828908184647509E-2</c:v>
                </c:pt>
                <c:pt idx="575" formatCode="0.00">
                  <c:v>-0.20158880885336852</c:v>
                </c:pt>
                <c:pt idx="576" formatCode="0.00">
                  <c:v>-4.8957747950758988E-2</c:v>
                </c:pt>
                <c:pt idx="577" formatCode="0.00">
                  <c:v>-0.1912138947274889</c:v>
                </c:pt>
                <c:pt idx="578" formatCode="0.00">
                  <c:v>-0.35835210339027534</c:v>
                </c:pt>
                <c:pt idx="579" formatCode="0.00">
                  <c:v>-0.56376449947742746</c:v>
                </c:pt>
                <c:pt idx="580" formatCode="0.00">
                  <c:v>-0.6151097672881688</c:v>
                </c:pt>
                <c:pt idx="581" formatCode="0.00">
                  <c:v>-0.52534581415499537</c:v>
                </c:pt>
                <c:pt idx="582" formatCode="0.00">
                  <c:v>-0.37112940498077485</c:v>
                </c:pt>
                <c:pt idx="583" formatCode="0.00">
                  <c:v>-0.21797932977891069</c:v>
                </c:pt>
                <c:pt idx="584" formatCode="0.00">
                  <c:v>-0.22770158482631633</c:v>
                </c:pt>
                <c:pt idx="585" formatCode="0.00">
                  <c:v>-0.19917318577360604</c:v>
                </c:pt>
                <c:pt idx="586" formatCode="0.00">
                  <c:v>-0.17130334565651667</c:v>
                </c:pt>
                <c:pt idx="587" formatCode="0.00">
                  <c:v>-0.22720834712195051</c:v>
                </c:pt>
                <c:pt idx="588" formatCode="0.00">
                  <c:v>-0.24924395239340161</c:v>
                </c:pt>
                <c:pt idx="589" formatCode="0.00">
                  <c:v>-0.21564308231751694</c:v>
                </c:pt>
                <c:pt idx="590" formatCode="0.00">
                  <c:v>-0.23589387193170416</c:v>
                </c:pt>
                <c:pt idx="591" formatCode="0.00">
                  <c:v>-0.24175830481779648</c:v>
                </c:pt>
                <c:pt idx="592" formatCode="0.00">
                  <c:v>-0.26482046658400005</c:v>
                </c:pt>
                <c:pt idx="593" formatCode="0.00">
                  <c:v>-0.29943013030759141</c:v>
                </c:pt>
                <c:pt idx="594" formatCode="0.00">
                  <c:v>-0.22783227043805049</c:v>
                </c:pt>
                <c:pt idx="595" formatCode="0.00">
                  <c:v>-0.16740842135768183</c:v>
                </c:pt>
                <c:pt idx="596" formatCode="0.00">
                  <c:v>-0.26304622478680795</c:v>
                </c:pt>
                <c:pt idx="597" formatCode="0.00">
                  <c:v>-0.22155458090535871</c:v>
                </c:pt>
                <c:pt idx="598" formatCode="0.00">
                  <c:v>-0.15387107820729826</c:v>
                </c:pt>
                <c:pt idx="599" formatCode="0.00">
                  <c:v>-4.7198834061394863E-2</c:v>
                </c:pt>
                <c:pt idx="600" formatCode="0.00">
                  <c:v>2.9617722301477724E-2</c:v>
                </c:pt>
                <c:pt idx="601" formatCode="0.00">
                  <c:v>1.7504946321420651E-2</c:v>
                </c:pt>
                <c:pt idx="602" formatCode="0.00">
                  <c:v>-0.11601899695809161</c:v>
                </c:pt>
                <c:pt idx="603" formatCode="0.00">
                  <c:v>-0.22566130941662468</c:v>
                </c:pt>
                <c:pt idx="604" formatCode="0.00">
                  <c:v>-0.2276032706945077</c:v>
                </c:pt>
                <c:pt idx="605" formatCode="0.00">
                  <c:v>-0.18861913496919785</c:v>
                </c:pt>
                <c:pt idx="606" formatCode="0.00">
                  <c:v>-0.15519122929896931</c:v>
                </c:pt>
                <c:pt idx="607" formatCode="0.00">
                  <c:v>-2.6461175965583362E-4</c:v>
                </c:pt>
                <c:pt idx="608" formatCode="0.00">
                  <c:v>9.6033127191584897E-2</c:v>
                </c:pt>
                <c:pt idx="609" formatCode="0.00">
                  <c:v>0.10705247450419657</c:v>
                </c:pt>
                <c:pt idx="610" formatCode="0.00">
                  <c:v>3.3174330335320037E-2</c:v>
                </c:pt>
                <c:pt idx="611" formatCode="0.00">
                  <c:v>1.8154883015150992E-2</c:v>
                </c:pt>
                <c:pt idx="612" formatCode="0.00">
                  <c:v>9.8090410374478326E-2</c:v>
                </c:pt>
                <c:pt idx="613" formatCode="0.00">
                  <c:v>0.24271469178567526</c:v>
                </c:pt>
                <c:pt idx="614" formatCode="0.00">
                  <c:v>0.21617710290024794</c:v>
                </c:pt>
                <c:pt idx="615" formatCode="0.00">
                  <c:v>0.26507534633989965</c:v>
                </c:pt>
                <c:pt idx="616" formatCode="0.00">
                  <c:v>0.4100674734563427</c:v>
                </c:pt>
                <c:pt idx="617" formatCode="0.00">
                  <c:v>0.59597890005110721</c:v>
                </c:pt>
                <c:pt idx="618" formatCode="0.00">
                  <c:v>0.67334537198784694</c:v>
                </c:pt>
                <c:pt idx="619" formatCode="0.00">
                  <c:v>0.62245266396667975</c:v>
                </c:pt>
                <c:pt idx="620" formatCode="0.00">
                  <c:v>0.6232447742681605</c:v>
                </c:pt>
                <c:pt idx="621" formatCode="0.00">
                  <c:v>0.64760888523292992</c:v>
                </c:pt>
                <c:pt idx="622" formatCode="0.00">
                  <c:v>0.53179078855254946</c:v>
                </c:pt>
                <c:pt idx="623" formatCode="0.00">
                  <c:v>0.57628533885060751</c:v>
                </c:pt>
                <c:pt idx="624" formatCode="0.00">
                  <c:v>0.54389704471094635</c:v>
                </c:pt>
                <c:pt idx="625" formatCode="0.00">
                  <c:v>0.53601460038410642</c:v>
                </c:pt>
                <c:pt idx="626" formatCode="0.00">
                  <c:v>0.5093563490427091</c:v>
                </c:pt>
                <c:pt idx="627" formatCode="0.00">
                  <c:v>0.49052402525491073</c:v>
                </c:pt>
                <c:pt idx="628" formatCode="0.00">
                  <c:v>0.2953667336191298</c:v>
                </c:pt>
                <c:pt idx="629" formatCode="0.00">
                  <c:v>0.36466618401538442</c:v>
                </c:pt>
                <c:pt idx="630" formatCode="0.00">
                  <c:v>0.46146525891992385</c:v>
                </c:pt>
                <c:pt idx="631" formatCode="0.00">
                  <c:v>0.5254514816994037</c:v>
                </c:pt>
                <c:pt idx="632" formatCode="0.00">
                  <c:v>0.57956320656325844</c:v>
                </c:pt>
                <c:pt idx="633" formatCode="0.00">
                  <c:v>0.54980100543472021</c:v>
                </c:pt>
                <c:pt idx="634" formatCode="0.00">
                  <c:v>0.50458816654003025</c:v>
                </c:pt>
                <c:pt idx="635" formatCode="0.00">
                  <c:v>0.42851273943486023</c:v>
                </c:pt>
                <c:pt idx="636" formatCode="0.00">
                  <c:v>0.37851886804968254</c:v>
                </c:pt>
                <c:pt idx="637" formatCode="0.00">
                  <c:v>0.370931907031194</c:v>
                </c:pt>
                <c:pt idx="638" formatCode="0.00">
                  <c:v>0.29282080205201505</c:v>
                </c:pt>
                <c:pt idx="639" formatCode="0.00">
                  <c:v>0.29171509703922555</c:v>
                </c:pt>
                <c:pt idx="640" formatCode="0.00">
                  <c:v>0.18964703337943659</c:v>
                </c:pt>
                <c:pt idx="641" formatCode="0.00">
                  <c:v>0.15123594197163104</c:v>
                </c:pt>
                <c:pt idx="642" formatCode="0.00">
                  <c:v>0.26334720199773581</c:v>
                </c:pt>
                <c:pt idx="643" formatCode="0.00">
                  <c:v>0.18423587479768957</c:v>
                </c:pt>
                <c:pt idx="644" formatCode="0.00">
                  <c:v>0.12601009989340309</c:v>
                </c:pt>
                <c:pt idx="645" formatCode="0.00">
                  <c:v>0.1567958437457625</c:v>
                </c:pt>
                <c:pt idx="646" formatCode="0.00">
                  <c:v>0.171954022415061</c:v>
                </c:pt>
                <c:pt idx="647" formatCode="0.00">
                  <c:v>0.12833789992018324</c:v>
                </c:pt>
                <c:pt idx="648" formatCode="0.00">
                  <c:v>0.27725611487319696</c:v>
                </c:pt>
                <c:pt idx="649" formatCode="0.00">
                  <c:v>0.20055442891579381</c:v>
                </c:pt>
                <c:pt idx="650" formatCode="0.00">
                  <c:v>0.16635625142042368</c:v>
                </c:pt>
                <c:pt idx="651" formatCode="0.00">
                  <c:v>3.9911801835124917E-2</c:v>
                </c:pt>
                <c:pt idx="652" formatCode="0.00">
                  <c:v>-0.1760383349833973</c:v>
                </c:pt>
                <c:pt idx="653" formatCode="0.00">
                  <c:v>-0.14962968485794498</c:v>
                </c:pt>
                <c:pt idx="654" formatCode="0.00">
                  <c:v>-0.15249182101971151</c:v>
                </c:pt>
                <c:pt idx="655" formatCode="0.00">
                  <c:v>-0.16285969056016109</c:v>
                </c:pt>
                <c:pt idx="656" formatCode="0.00">
                  <c:v>-0.16294538541254913</c:v>
                </c:pt>
                <c:pt idx="657" formatCode="0.00">
                  <c:v>-0.21067123234424115</c:v>
                </c:pt>
                <c:pt idx="658" formatCode="0.00">
                  <c:v>-0.13523284347996234</c:v>
                </c:pt>
                <c:pt idx="659" formatCode="0.00">
                  <c:v>9.8719899355928058E-3</c:v>
                </c:pt>
                <c:pt idx="660" formatCode="0.00">
                  <c:v>4.7440274599675973E-2</c:v>
                </c:pt>
                <c:pt idx="661" formatCode="0.00">
                  <c:v>-8.1091699731755135E-3</c:v>
                </c:pt>
                <c:pt idx="662" formatCode="0.00">
                  <c:v>-0.13815252736837119</c:v>
                </c:pt>
                <c:pt idx="663" formatCode="0.00">
                  <c:v>-0.10716269870009516</c:v>
                </c:pt>
                <c:pt idx="664" formatCode="0.00">
                  <c:v>-2.3480835590578017E-3</c:v>
                </c:pt>
                <c:pt idx="665" formatCode="0.00">
                  <c:v>-4.1144451483618665E-2</c:v>
                </c:pt>
                <c:pt idx="666" formatCode="0.00">
                  <c:v>2.5221523707395367E-2</c:v>
                </c:pt>
                <c:pt idx="667" formatCode="0.00">
                  <c:v>0.12409847300084161</c:v>
                </c:pt>
                <c:pt idx="668" formatCode="0.00">
                  <c:v>0.22275877757176374</c:v>
                </c:pt>
                <c:pt idx="669" formatCode="0.00">
                  <c:v>0.19451603951098143</c:v>
                </c:pt>
                <c:pt idx="670" formatCode="0.00">
                  <c:v>7.5003242541968593E-2</c:v>
                </c:pt>
                <c:pt idx="671" formatCode="0.00">
                  <c:v>-6.1142557603819161E-3</c:v>
                </c:pt>
                <c:pt idx="672" formatCode="0.00">
                  <c:v>5.2903273247617136E-2</c:v>
                </c:pt>
                <c:pt idx="673" formatCode="0.00">
                  <c:v>-1.0768079376344403E-2</c:v>
                </c:pt>
                <c:pt idx="674" formatCode="0.00">
                  <c:v>-1.5055962985343849E-2</c:v>
                </c:pt>
                <c:pt idx="675" formatCode="0.00">
                  <c:v>-1.1410137315902132E-2</c:v>
                </c:pt>
                <c:pt idx="676" formatCode="0.00">
                  <c:v>-2.4359883311291734E-2</c:v>
                </c:pt>
                <c:pt idx="677" formatCode="0.00">
                  <c:v>4.2463008296497171E-2</c:v>
                </c:pt>
                <c:pt idx="678" formatCode="0.00">
                  <c:v>3.0472511537797585E-2</c:v>
                </c:pt>
                <c:pt idx="679" formatCode="0.00">
                  <c:v>-4.400176305384456E-2</c:v>
                </c:pt>
                <c:pt idx="680" formatCode="0.00">
                  <c:v>-8.4176143752828281E-2</c:v>
                </c:pt>
                <c:pt idx="681" formatCode="0.00">
                  <c:v>-2.1852417714429126E-2</c:v>
                </c:pt>
                <c:pt idx="682" formatCode="0.00">
                  <c:v>6.7980227826420242E-2</c:v>
                </c:pt>
                <c:pt idx="683" formatCode="0.00">
                  <c:v>6.595006145264401E-2</c:v>
                </c:pt>
                <c:pt idx="684" formatCode="0.00">
                  <c:v>5.2528189034111779E-2</c:v>
                </c:pt>
                <c:pt idx="685" formatCode="0.00">
                  <c:v>2.6624604628965452E-2</c:v>
                </c:pt>
                <c:pt idx="686" formatCode="0.00">
                  <c:v>-8.8605874929821998E-2</c:v>
                </c:pt>
                <c:pt idx="687" formatCode="0.00">
                  <c:v>-0.30338162025686599</c:v>
                </c:pt>
                <c:pt idx="688" formatCode="0.00">
                  <c:v>-0.37881472108673736</c:v>
                </c:pt>
                <c:pt idx="689" formatCode="0.00">
                  <c:v>-0.4071612881827138</c:v>
                </c:pt>
                <c:pt idx="690" formatCode="0.00">
                  <c:v>-0.39210922304773216</c:v>
                </c:pt>
                <c:pt idx="691" formatCode="0.00">
                  <c:v>-0.38823457826690494</c:v>
                </c:pt>
                <c:pt idx="692" formatCode="0.00">
                  <c:v>-0.32352552667964857</c:v>
                </c:pt>
                <c:pt idx="693" formatCode="0.00">
                  <c:v>-0.24364820643383867</c:v>
                </c:pt>
                <c:pt idx="694" formatCode="0.00">
                  <c:v>-0.25095631358293502</c:v>
                </c:pt>
                <c:pt idx="695" formatCode="0.00">
                  <c:v>-0.25364783250101719</c:v>
                </c:pt>
                <c:pt idx="696" formatCode="0.00">
                  <c:v>-0.21527106486322375</c:v>
                </c:pt>
                <c:pt idx="697" formatCode="0.00">
                  <c:v>-0.28871533019244894</c:v>
                </c:pt>
                <c:pt idx="698" formatCode="0.00">
                  <c:v>-0.27981348634248515</c:v>
                </c:pt>
                <c:pt idx="699" formatCode="0.00">
                  <c:v>-0.27389618502888269</c:v>
                </c:pt>
                <c:pt idx="700" formatCode="0.00">
                  <c:v>-0.2471479333347639</c:v>
                </c:pt>
                <c:pt idx="701" formatCode="0.00">
                  <c:v>-0.30088398114994441</c:v>
                </c:pt>
                <c:pt idx="702" formatCode="0.00">
                  <c:v>-0.31059347201769855</c:v>
                </c:pt>
                <c:pt idx="703" formatCode="0.00">
                  <c:v>-0.34622229339466604</c:v>
                </c:pt>
                <c:pt idx="704" formatCode="0.00">
                  <c:v>-0.33897365565386062</c:v>
                </c:pt>
                <c:pt idx="705" formatCode="0.00">
                  <c:v>-0.35881454139336239</c:v>
                </c:pt>
                <c:pt idx="706" formatCode="0.00">
                  <c:v>-0.36266292077562251</c:v>
                </c:pt>
                <c:pt idx="707" formatCode="0.00">
                  <c:v>-0.3393367565395578</c:v>
                </c:pt>
                <c:pt idx="708" formatCode="0.00">
                  <c:v>-0.31313564888264434</c:v>
                </c:pt>
                <c:pt idx="709" formatCode="0.00">
                  <c:v>-0.18054324804581787</c:v>
                </c:pt>
                <c:pt idx="710" formatCode="0.00">
                  <c:v>-1.9096551949729555E-2</c:v>
                </c:pt>
                <c:pt idx="711" formatCode="0.00">
                  <c:v>0.13227654945852654</c:v>
                </c:pt>
                <c:pt idx="712" formatCode="0.00">
                  <c:v>3.1828225311964067E-2</c:v>
                </c:pt>
                <c:pt idx="713" formatCode="0.00">
                  <c:v>-0.10627641880478897</c:v>
                </c:pt>
                <c:pt idx="714" formatCode="0.00">
                  <c:v>-9.822175326021329E-2</c:v>
                </c:pt>
                <c:pt idx="715" formatCode="0.00">
                  <c:v>-5.47385213970384E-2</c:v>
                </c:pt>
                <c:pt idx="716" formatCode="0.00">
                  <c:v>-0.1281880611280137</c:v>
                </c:pt>
                <c:pt idx="717" formatCode="0.00">
                  <c:v>-0.10939161702050787</c:v>
                </c:pt>
                <c:pt idx="718" formatCode="0.00">
                  <c:v>-0.15546091990473579</c:v>
                </c:pt>
                <c:pt idx="719" formatCode="0.00">
                  <c:v>-0.15811080341559791</c:v>
                </c:pt>
                <c:pt idx="720" formatCode="0.00">
                  <c:v>-0.20065933761509597</c:v>
                </c:pt>
                <c:pt idx="721" formatCode="0.00">
                  <c:v>-0.18739920661671811</c:v>
                </c:pt>
                <c:pt idx="722" formatCode="0.00">
                  <c:v>-0.19298627217838821</c:v>
                </c:pt>
                <c:pt idx="723" formatCode="0.00">
                  <c:v>-0.116957609890962</c:v>
                </c:pt>
                <c:pt idx="724" formatCode="0.00">
                  <c:v>-0.12660631364384106</c:v>
                </c:pt>
                <c:pt idx="725" formatCode="0.00">
                  <c:v>-5.1439269712710442E-2</c:v>
                </c:pt>
                <c:pt idx="726" formatCode="0.00">
                  <c:v>3.9168452190085977E-4</c:v>
                </c:pt>
                <c:pt idx="727" formatCode="0.00">
                  <c:v>2.8689914938486227E-2</c:v>
                </c:pt>
                <c:pt idx="728" formatCode="0.00">
                  <c:v>-8.4830483153354296E-3</c:v>
                </c:pt>
                <c:pt idx="729" formatCode="0.00">
                  <c:v>-0.16826633261185039</c:v>
                </c:pt>
                <c:pt idx="730" formatCode="0.00">
                  <c:v>-0.35849535308927188</c:v>
                </c:pt>
                <c:pt idx="731" formatCode="0.00">
                  <c:v>-0.52085948833874351</c:v>
                </c:pt>
                <c:pt idx="732" formatCode="0.00">
                  <c:v>-0.32534902317727871</c:v>
                </c:pt>
                <c:pt idx="733" formatCode="0.00">
                  <c:v>-0.133430724232527</c:v>
                </c:pt>
                <c:pt idx="734" formatCode="0.00">
                  <c:v>-0.14607455189113927</c:v>
                </c:pt>
                <c:pt idx="735" formatCode="0.00">
                  <c:v>-0.13186897198472583</c:v>
                </c:pt>
                <c:pt idx="736" formatCode="0.00">
                  <c:v>-0.13977397069370129</c:v>
                </c:pt>
                <c:pt idx="737" formatCode="0.00">
                  <c:v>-0.13241511199234468</c:v>
                </c:pt>
                <c:pt idx="738" formatCode="0.00">
                  <c:v>-0.1327424553059986</c:v>
                </c:pt>
                <c:pt idx="739" formatCode="0.00">
                  <c:v>-0.16019865169353315</c:v>
                </c:pt>
                <c:pt idx="740" formatCode="0.00">
                  <c:v>-8.3445360023907691E-2</c:v>
                </c:pt>
                <c:pt idx="741" formatCode="0.00">
                  <c:v>-7.1484369223381175E-3</c:v>
                </c:pt>
                <c:pt idx="742" formatCode="0.00">
                  <c:v>6.6416521452291405E-2</c:v>
                </c:pt>
                <c:pt idx="743" formatCode="0.00">
                  <c:v>3.3672661342198366E-2</c:v>
                </c:pt>
                <c:pt idx="744" formatCode="0.00">
                  <c:v>1.3312418399720095E-2</c:v>
                </c:pt>
                <c:pt idx="745" formatCode="0.00">
                  <c:v>2.5526285987482054E-2</c:v>
                </c:pt>
                <c:pt idx="746" formatCode="0.00">
                  <c:v>3.1601293923484854E-2</c:v>
                </c:pt>
                <c:pt idx="747" formatCode="0.00">
                  <c:v>2.5543602742517168E-2</c:v>
                </c:pt>
                <c:pt idx="748" formatCode="0.00">
                  <c:v>2.8731562588159017E-2</c:v>
                </c:pt>
                <c:pt idx="749" formatCode="0.00">
                  <c:v>4.1216894208736733E-2</c:v>
                </c:pt>
                <c:pt idx="750" formatCode="0.00">
                  <c:v>-6.282297387981689E-2</c:v>
                </c:pt>
                <c:pt idx="751" formatCode="0.00">
                  <c:v>8.7681199863100745E-2</c:v>
                </c:pt>
                <c:pt idx="752" formatCode="0.00">
                  <c:v>-4.2729484635257081E-2</c:v>
                </c:pt>
                <c:pt idx="753" formatCode="0.00">
                  <c:v>-0.15904846137291803</c:v>
                </c:pt>
                <c:pt idx="754" formatCode="0.00">
                  <c:v>-8.997708217494875E-2</c:v>
                </c:pt>
                <c:pt idx="755" formatCode="0.00">
                  <c:v>-5.6265393326921438E-2</c:v>
                </c:pt>
                <c:pt idx="756" formatCode="0.00">
                  <c:v>-3.4193620272153103E-3</c:v>
                </c:pt>
                <c:pt idx="757" formatCode="0.00">
                  <c:v>-1.5151147016089011E-3</c:v>
                </c:pt>
                <c:pt idx="758" formatCode="0.00">
                  <c:v>0.12843417119121889</c:v>
                </c:pt>
                <c:pt idx="759" formatCode="0.00">
                  <c:v>0.1893530356248769</c:v>
                </c:pt>
                <c:pt idx="760" formatCode="0.00">
                  <c:v>0.23053517680144855</c:v>
                </c:pt>
                <c:pt idx="761" formatCode="0.00">
                  <c:v>6.8034783692239434E-2</c:v>
                </c:pt>
                <c:pt idx="762" formatCode="0.00">
                  <c:v>7.6339946896460092E-2</c:v>
                </c:pt>
                <c:pt idx="763" formatCode="0.00">
                  <c:v>6.9534867227732555E-2</c:v>
                </c:pt>
                <c:pt idx="764" formatCode="0.00">
                  <c:v>6.8313234189735894E-2</c:v>
                </c:pt>
                <c:pt idx="765" formatCode="0.00">
                  <c:v>4.903853350237234E-2</c:v>
                </c:pt>
                <c:pt idx="766" formatCode="0.00">
                  <c:v>8.588792299865311E-2</c:v>
                </c:pt>
                <c:pt idx="767" formatCode="0.00">
                  <c:v>8.3409415665165298E-2</c:v>
                </c:pt>
                <c:pt idx="768" formatCode="0.00">
                  <c:v>2.8158783652569561E-2</c:v>
                </c:pt>
                <c:pt idx="769" formatCode="0.00">
                  <c:v>7.4508143214084457E-2</c:v>
                </c:pt>
                <c:pt idx="770" formatCode="0.00">
                  <c:v>0.14740050598444498</c:v>
                </c:pt>
                <c:pt idx="771" formatCode="0.00">
                  <c:v>0.12421095592447283</c:v>
                </c:pt>
                <c:pt idx="772" formatCode="0.00">
                  <c:v>0.16435430546845883</c:v>
                </c:pt>
                <c:pt idx="773" formatCode="0.00">
                  <c:v>0.12100032542298225</c:v>
                </c:pt>
                <c:pt idx="774" formatCode="0.00">
                  <c:v>0.12929712058187062</c:v>
                </c:pt>
                <c:pt idx="775" formatCode="0.00">
                  <c:v>8.133080998822298E-2</c:v>
                </c:pt>
                <c:pt idx="776" formatCode="0.00">
                  <c:v>0.1491636520696876</c:v>
                </c:pt>
                <c:pt idx="777" formatCode="0.00">
                  <c:v>0.14397824867987044</c:v>
                </c:pt>
                <c:pt idx="778" formatCode="0.00">
                  <c:v>3.6123337842827362E-2</c:v>
                </c:pt>
                <c:pt idx="779" formatCode="0.00">
                  <c:v>-7.1384704366913116E-3</c:v>
                </c:pt>
                <c:pt idx="780" formatCode="0.00">
                  <c:v>-0.11043603147425167</c:v>
                </c:pt>
                <c:pt idx="781" formatCode="0.00">
                  <c:v>8.4962221339491151E-3</c:v>
                </c:pt>
                <c:pt idx="782" formatCode="0.00">
                  <c:v>-0.13700199379508002</c:v>
                </c:pt>
                <c:pt idx="783" formatCode="0.00">
                  <c:v>-0.15325193092033265</c:v>
                </c:pt>
                <c:pt idx="784" formatCode="0.00">
                  <c:v>-0.11978334427139861</c:v>
                </c:pt>
                <c:pt idx="785" formatCode="0.00">
                  <c:v>-5.6280883071876765E-2</c:v>
                </c:pt>
                <c:pt idx="786" formatCode="0.00">
                  <c:v>2.4448563047950948E-2</c:v>
                </c:pt>
                <c:pt idx="787" formatCode="0.00">
                  <c:v>5.4542316852324517E-2</c:v>
                </c:pt>
                <c:pt idx="788" formatCode="0.00">
                  <c:v>0.11277555617253743</c:v>
                </c:pt>
                <c:pt idx="789" formatCode="0.00">
                  <c:v>0.17122159979445981</c:v>
                </c:pt>
                <c:pt idx="790" formatCode="0.00">
                  <c:v>0.14137664720884166</c:v>
                </c:pt>
                <c:pt idx="791" formatCode="0.00">
                  <c:v>0.1726813616657368</c:v>
                </c:pt>
                <c:pt idx="792" formatCode="0.00">
                  <c:v>0.16589749869746201</c:v>
                </c:pt>
                <c:pt idx="793" formatCode="0.00">
                  <c:v>0.27158967381343646</c:v>
                </c:pt>
                <c:pt idx="794" formatCode="0.00">
                  <c:v>0.32957263058905051</c:v>
                </c:pt>
                <c:pt idx="795" formatCode="0.00">
                  <c:v>0.41085157942047829</c:v>
                </c:pt>
                <c:pt idx="796" formatCode="0.00">
                  <c:v>0.40849231000511466</c:v>
                </c:pt>
                <c:pt idx="797" formatCode="0.00">
                  <c:v>0.2653574905115661</c:v>
                </c:pt>
                <c:pt idx="798" formatCode="0.00">
                  <c:v>0.19604608653880012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522-45E0-A654-34687301810B}"/>
            </c:ext>
          </c:extLst>
        </c:ser>
        <c:ser>
          <c:idx val="2"/>
          <c:order val="2"/>
          <c:tx>
            <c:strRef>
              <c:f>DATA!$AJ$1</c:f>
              <c:strCache>
                <c:ptCount val="1"/>
                <c:pt idx="0">
                  <c:v>Moving Average 20 Days</c:v>
                </c:pt>
              </c:strCache>
            </c:strRef>
          </c:tx>
          <c:marker>
            <c:symbol val="none"/>
          </c:marker>
          <c:yVal>
            <c:numRef>
              <c:f>DATA!$AJ$2:$AJ$800</c:f>
              <c:numCache>
                <c:formatCode>General</c:formatCode>
                <c:ptCount val="799"/>
                <c:pt idx="39" formatCode="0.00">
                  <c:v>-4.7928228950653996E-2</c:v>
                </c:pt>
                <c:pt idx="40" formatCode="0.00">
                  <c:v>-4.9411212214168207E-2</c:v>
                </c:pt>
                <c:pt idx="41" formatCode="0.00">
                  <c:v>-3.9941634647152391E-2</c:v>
                </c:pt>
                <c:pt idx="42" formatCode="0.00">
                  <c:v>-2.1754669376822494E-2</c:v>
                </c:pt>
                <c:pt idx="43" formatCode="0.00">
                  <c:v>7.5781054929499603E-4</c:v>
                </c:pt>
                <c:pt idx="44" formatCode="0.00">
                  <c:v>2.0004436306618918E-2</c:v>
                </c:pt>
                <c:pt idx="45" formatCode="0.00">
                  <c:v>4.5815817963182327E-2</c:v>
                </c:pt>
                <c:pt idx="46" formatCode="0.00">
                  <c:v>5.7691487904090469E-2</c:v>
                </c:pt>
                <c:pt idx="47" formatCode="0.00">
                  <c:v>6.8478464667643207E-2</c:v>
                </c:pt>
                <c:pt idx="48" formatCode="0.00">
                  <c:v>7.5291377362314088E-2</c:v>
                </c:pt>
                <c:pt idx="49" formatCode="0.00">
                  <c:v>8.2487629508557397E-2</c:v>
                </c:pt>
                <c:pt idx="50" formatCode="0.00">
                  <c:v>9.6731163869020614E-2</c:v>
                </c:pt>
                <c:pt idx="51" formatCode="0.00">
                  <c:v>0.11132920809563791</c:v>
                </c:pt>
                <c:pt idx="52" formatCode="0.00">
                  <c:v>0.1209131045199148</c:v>
                </c:pt>
                <c:pt idx="53" formatCode="0.00">
                  <c:v>0.1188009956830863</c:v>
                </c:pt>
                <c:pt idx="54" formatCode="0.00">
                  <c:v>0.11890068138931278</c:v>
                </c:pt>
                <c:pt idx="55" formatCode="0.00">
                  <c:v>0.12004519470486041</c:v>
                </c:pt>
                <c:pt idx="56" formatCode="0.00">
                  <c:v>0.11895511455207355</c:v>
                </c:pt>
                <c:pt idx="57" formatCode="0.00">
                  <c:v>0.11380276549958897</c:v>
                </c:pt>
                <c:pt idx="58" formatCode="0.00">
                  <c:v>0.10609416009681687</c:v>
                </c:pt>
                <c:pt idx="59" formatCode="0.00">
                  <c:v>0.10461706461619584</c:v>
                </c:pt>
                <c:pt idx="60" formatCode="0.00">
                  <c:v>9.8423359090760484E-2</c:v>
                </c:pt>
                <c:pt idx="61" formatCode="0.00">
                  <c:v>8.5255278294610146E-2</c:v>
                </c:pt>
                <c:pt idx="62" formatCode="0.00">
                  <c:v>6.7953453372405201E-2</c:v>
                </c:pt>
                <c:pt idx="63" formatCode="0.00">
                  <c:v>5.0828021113228816E-2</c:v>
                </c:pt>
                <c:pt idx="64" formatCode="0.00">
                  <c:v>3.9832646324230774E-2</c:v>
                </c:pt>
                <c:pt idx="65" formatCode="0.00">
                  <c:v>2.3926229299789471E-2</c:v>
                </c:pt>
                <c:pt idx="66" formatCode="0.00">
                  <c:v>1.6410294238846185E-2</c:v>
                </c:pt>
                <c:pt idx="67" formatCode="0.00">
                  <c:v>2.3693646668647554E-3</c:v>
                </c:pt>
                <c:pt idx="68" formatCode="0.00">
                  <c:v>-7.0225225216989998E-3</c:v>
                </c:pt>
                <c:pt idx="69" formatCode="0.00">
                  <c:v>-1.2540123819657981E-2</c:v>
                </c:pt>
                <c:pt idx="70" formatCode="0.00">
                  <c:v>-1.3955096537388991E-2</c:v>
                </c:pt>
                <c:pt idx="71" formatCode="0.00">
                  <c:v>-1.4555344470518917E-2</c:v>
                </c:pt>
                <c:pt idx="72" formatCode="0.00">
                  <c:v>-1.4095823932281884E-2</c:v>
                </c:pt>
                <c:pt idx="73" formatCode="0.00">
                  <c:v>-4.2757597711837493E-3</c:v>
                </c:pt>
                <c:pt idx="74" formatCode="0.00">
                  <c:v>5.3145196451648345E-4</c:v>
                </c:pt>
                <c:pt idx="75" formatCode="0.00">
                  <c:v>5.764910079267601E-4</c:v>
                </c:pt>
                <c:pt idx="76" formatCode="0.00">
                  <c:v>2.1509882002775484E-3</c:v>
                </c:pt>
                <c:pt idx="77" formatCode="0.00">
                  <c:v>6.2785853236079813E-3</c:v>
                </c:pt>
                <c:pt idx="78" formatCode="0.00">
                  <c:v>1.706472111050962E-2</c:v>
                </c:pt>
                <c:pt idx="79" formatCode="0.00">
                  <c:v>2.6104886734375964E-2</c:v>
                </c:pt>
                <c:pt idx="80" formatCode="0.00">
                  <c:v>4.0122934268095524E-2</c:v>
                </c:pt>
                <c:pt idx="81" formatCode="0.00">
                  <c:v>4.8709809654908391E-2</c:v>
                </c:pt>
                <c:pt idx="82" formatCode="0.00">
                  <c:v>4.9710851849180844E-2</c:v>
                </c:pt>
                <c:pt idx="83" formatCode="0.00">
                  <c:v>4.2747651270097706E-2</c:v>
                </c:pt>
                <c:pt idx="84" formatCode="0.00">
                  <c:v>2.856139644254585E-2</c:v>
                </c:pt>
                <c:pt idx="85" formatCode="0.00">
                  <c:v>2.8588147275179686E-2</c:v>
                </c:pt>
                <c:pt idx="86" formatCode="0.00">
                  <c:v>3.4103948492739886E-2</c:v>
                </c:pt>
                <c:pt idx="87" formatCode="0.00">
                  <c:v>4.7637245646563763E-2</c:v>
                </c:pt>
                <c:pt idx="88" formatCode="0.00">
                  <c:v>6.5112053504578798E-2</c:v>
                </c:pt>
                <c:pt idx="89" formatCode="0.00">
                  <c:v>8.1963886914413503E-2</c:v>
                </c:pt>
                <c:pt idx="90" formatCode="0.00">
                  <c:v>9.5121739201265071E-2</c:v>
                </c:pt>
                <c:pt idx="91" formatCode="0.00">
                  <c:v>0.1092436624043898</c:v>
                </c:pt>
                <c:pt idx="92" formatCode="0.00">
                  <c:v>0.12635901507510094</c:v>
                </c:pt>
                <c:pt idx="93" formatCode="0.00">
                  <c:v>0.14284782858115877</c:v>
                </c:pt>
                <c:pt idx="94" formatCode="0.00">
                  <c:v>0.16228572914936637</c:v>
                </c:pt>
                <c:pt idx="95" formatCode="0.00">
                  <c:v>0.18502699326625408</c:v>
                </c:pt>
                <c:pt idx="96" formatCode="0.00">
                  <c:v>0.21210858510769376</c:v>
                </c:pt>
                <c:pt idx="97" formatCode="0.00">
                  <c:v>0.24574385890865388</c:v>
                </c:pt>
                <c:pt idx="98" formatCode="0.00">
                  <c:v>0.26920437285870269</c:v>
                </c:pt>
                <c:pt idx="99" formatCode="0.00">
                  <c:v>0.29560450575530844</c:v>
                </c:pt>
                <c:pt idx="100" formatCode="0.00">
                  <c:v>0.32386919421666477</c:v>
                </c:pt>
                <c:pt idx="101" formatCode="0.00">
                  <c:v>0.35871933550944224</c:v>
                </c:pt>
                <c:pt idx="102" formatCode="0.00">
                  <c:v>0.40055307736374485</c:v>
                </c:pt>
                <c:pt idx="103" formatCode="0.00">
                  <c:v>0.44571480862870044</c:v>
                </c:pt>
                <c:pt idx="104" formatCode="0.00">
                  <c:v>0.49858068825431739</c:v>
                </c:pt>
                <c:pt idx="105" formatCode="0.00">
                  <c:v>0.53658520285548295</c:v>
                </c:pt>
                <c:pt idx="106" formatCode="0.00">
                  <c:v>0.56698864416909256</c:v>
                </c:pt>
                <c:pt idx="107" formatCode="0.00">
                  <c:v>0.5950337022967952</c:v>
                </c:pt>
                <c:pt idx="108" formatCode="0.00">
                  <c:v>0.6160339597472333</c:v>
                </c:pt>
                <c:pt idx="109" formatCode="0.00">
                  <c:v>0.62177717277653666</c:v>
                </c:pt>
                <c:pt idx="110" formatCode="0.00">
                  <c:v>0.63140842838157563</c:v>
                </c:pt>
                <c:pt idx="111" formatCode="0.00">
                  <c:v>0.63303708215561305</c:v>
                </c:pt>
                <c:pt idx="112" formatCode="0.00">
                  <c:v>0.63093536113138771</c:v>
                </c:pt>
                <c:pt idx="113" formatCode="0.00">
                  <c:v>0.62342131952722069</c:v>
                </c:pt>
                <c:pt idx="114" formatCode="0.00">
                  <c:v>0.61460366426048574</c:v>
                </c:pt>
                <c:pt idx="115" formatCode="0.00">
                  <c:v>0.60692609574505629</c:v>
                </c:pt>
                <c:pt idx="116" formatCode="0.00">
                  <c:v>0.59486444375980063</c:v>
                </c:pt>
                <c:pt idx="117" formatCode="0.00">
                  <c:v>0.58225884313683829</c:v>
                </c:pt>
                <c:pt idx="118" formatCode="0.00">
                  <c:v>0.57805142081365513</c:v>
                </c:pt>
                <c:pt idx="119" formatCode="0.00">
                  <c:v>0.56607667433484576</c:v>
                </c:pt>
                <c:pt idx="120" formatCode="0.00">
                  <c:v>0.5456680040878551</c:v>
                </c:pt>
                <c:pt idx="121" formatCode="0.00">
                  <c:v>0.52330218349209889</c:v>
                </c:pt>
                <c:pt idx="122" formatCode="0.00">
                  <c:v>0.50101567667992575</c:v>
                </c:pt>
                <c:pt idx="123" formatCode="0.00">
                  <c:v>0.48102108881040523</c:v>
                </c:pt>
                <c:pt idx="124" formatCode="0.00">
                  <c:v>0.45869889202230063</c:v>
                </c:pt>
                <c:pt idx="125" formatCode="0.00">
                  <c:v>0.43755020080084883</c:v>
                </c:pt>
                <c:pt idx="126" formatCode="0.00">
                  <c:v>0.41262869959605641</c:v>
                </c:pt>
                <c:pt idx="127" formatCode="0.00">
                  <c:v>0.38328275608621182</c:v>
                </c:pt>
                <c:pt idx="128" formatCode="0.00">
                  <c:v>0.35557582408429944</c:v>
                </c:pt>
                <c:pt idx="129" formatCode="0.00">
                  <c:v>0.34904702599669873</c:v>
                </c:pt>
                <c:pt idx="130" formatCode="0.00">
                  <c:v>0.33490821641356783</c:v>
                </c:pt>
                <c:pt idx="131" formatCode="0.00">
                  <c:v>0.33615881029935835</c:v>
                </c:pt>
                <c:pt idx="132" formatCode="0.00">
                  <c:v>0.33694299880115641</c:v>
                </c:pt>
                <c:pt idx="133" formatCode="0.00">
                  <c:v>0.33931687623823736</c:v>
                </c:pt>
                <c:pt idx="134" formatCode="0.00">
                  <c:v>0.33810006298205952</c:v>
                </c:pt>
                <c:pt idx="135" formatCode="0.00">
                  <c:v>0.33397574994363144</c:v>
                </c:pt>
                <c:pt idx="136" formatCode="0.00">
                  <c:v>0.32897820051954674</c:v>
                </c:pt>
                <c:pt idx="137" formatCode="0.00">
                  <c:v>0.31983208234001276</c:v>
                </c:pt>
                <c:pt idx="138" formatCode="0.00">
                  <c:v>0.30836779567493272</c:v>
                </c:pt>
                <c:pt idx="139" formatCode="0.00">
                  <c:v>0.30325478237094894</c:v>
                </c:pt>
                <c:pt idx="140" formatCode="0.00">
                  <c:v>0.30326805757015018</c:v>
                </c:pt>
                <c:pt idx="141" formatCode="0.00">
                  <c:v>0.30865011600380987</c:v>
                </c:pt>
                <c:pt idx="142" formatCode="0.00">
                  <c:v>0.31706289264448573</c:v>
                </c:pt>
                <c:pt idx="143" formatCode="0.00">
                  <c:v>0.33356321704369724</c:v>
                </c:pt>
                <c:pt idx="144" formatCode="0.00">
                  <c:v>0.34751032561896239</c:v>
                </c:pt>
                <c:pt idx="145" formatCode="0.00">
                  <c:v>0.35275152489664963</c:v>
                </c:pt>
                <c:pt idx="146" formatCode="0.00">
                  <c:v>0.35850128504723794</c:v>
                </c:pt>
                <c:pt idx="147" formatCode="0.00">
                  <c:v>0.37335064784905725</c:v>
                </c:pt>
                <c:pt idx="148" formatCode="0.00">
                  <c:v>0.39171914476045722</c:v>
                </c:pt>
                <c:pt idx="149" formatCode="0.00">
                  <c:v>0.40125329522098346</c:v>
                </c:pt>
                <c:pt idx="150" formatCode="0.00">
                  <c:v>0.41701264409638739</c:v>
                </c:pt>
                <c:pt idx="151" formatCode="0.00">
                  <c:v>0.4155852564380117</c:v>
                </c:pt>
                <c:pt idx="152" formatCode="0.00">
                  <c:v>0.40897760083696905</c:v>
                </c:pt>
                <c:pt idx="153" formatCode="0.00">
                  <c:v>0.40146530242517375</c:v>
                </c:pt>
                <c:pt idx="154" formatCode="0.00">
                  <c:v>0.39246118332138824</c:v>
                </c:pt>
                <c:pt idx="155" formatCode="0.00">
                  <c:v>0.37798791846935414</c:v>
                </c:pt>
                <c:pt idx="156" formatCode="0.00">
                  <c:v>0.36155031577491642</c:v>
                </c:pt>
                <c:pt idx="157" formatCode="0.00">
                  <c:v>0.34171423150677277</c:v>
                </c:pt>
                <c:pt idx="158" formatCode="0.00">
                  <c:v>0.31793875825357004</c:v>
                </c:pt>
                <c:pt idx="159" formatCode="0.00">
                  <c:v>0.29382998094487267</c:v>
                </c:pt>
                <c:pt idx="160" formatCode="0.00">
                  <c:v>0.26455187726557478</c:v>
                </c:pt>
                <c:pt idx="161" formatCode="0.00">
                  <c:v>0.22899203408142924</c:v>
                </c:pt>
                <c:pt idx="162" formatCode="0.00">
                  <c:v>0.18692824164252977</c:v>
                </c:pt>
                <c:pt idx="163" formatCode="0.00">
                  <c:v>0.13336760531362779</c:v>
                </c:pt>
                <c:pt idx="164" formatCode="0.00">
                  <c:v>8.4085672769208378E-2</c:v>
                </c:pt>
                <c:pt idx="165" formatCode="0.00">
                  <c:v>5.1374709814270711E-2</c:v>
                </c:pt>
                <c:pt idx="166" formatCode="0.00">
                  <c:v>2.5578658078653782E-2</c:v>
                </c:pt>
                <c:pt idx="167" formatCode="0.00">
                  <c:v>-1.0005841210835835E-2</c:v>
                </c:pt>
                <c:pt idx="168" formatCode="0.00">
                  <c:v>-5.1571140253974537E-2</c:v>
                </c:pt>
                <c:pt idx="169" formatCode="0.00">
                  <c:v>-9.3436886534915026E-2</c:v>
                </c:pt>
                <c:pt idx="170" formatCode="0.00">
                  <c:v>-0.13003633970011519</c:v>
                </c:pt>
                <c:pt idx="171" formatCode="0.00">
                  <c:v>-0.1509088274599564</c:v>
                </c:pt>
                <c:pt idx="172" formatCode="0.00">
                  <c:v>-0.16227913026037549</c:v>
                </c:pt>
                <c:pt idx="173" formatCode="0.00">
                  <c:v>-0.17133003004386108</c:v>
                </c:pt>
                <c:pt idx="174" formatCode="0.00">
                  <c:v>-0.16904747669537443</c:v>
                </c:pt>
                <c:pt idx="175" formatCode="0.00">
                  <c:v>-0.15114000026430002</c:v>
                </c:pt>
                <c:pt idx="176" formatCode="0.00">
                  <c:v>-0.1309034945149698</c:v>
                </c:pt>
                <c:pt idx="177" formatCode="0.00">
                  <c:v>-0.10996762190703928</c:v>
                </c:pt>
                <c:pt idx="178" formatCode="0.00">
                  <c:v>-8.3997143534846386E-2</c:v>
                </c:pt>
                <c:pt idx="179" formatCode="0.00">
                  <c:v>-5.7555890533302609E-2</c:v>
                </c:pt>
                <c:pt idx="180" formatCode="0.00">
                  <c:v>-1.7377729015852557E-2</c:v>
                </c:pt>
                <c:pt idx="181" formatCode="0.00">
                  <c:v>2.6475728457501214E-2</c:v>
                </c:pt>
                <c:pt idx="182" formatCode="0.00">
                  <c:v>7.7661781150164047E-2</c:v>
                </c:pt>
                <c:pt idx="183" formatCode="0.00">
                  <c:v>0.13757297869098636</c:v>
                </c:pt>
                <c:pt idx="184" formatCode="0.00">
                  <c:v>0.19804445335406864</c:v>
                </c:pt>
                <c:pt idx="185" formatCode="0.00">
                  <c:v>0.23996471291524898</c:v>
                </c:pt>
                <c:pt idx="186" formatCode="0.00">
                  <c:v>0.27304218694394145</c:v>
                </c:pt>
                <c:pt idx="187" formatCode="0.00">
                  <c:v>0.3144889962450062</c:v>
                </c:pt>
                <c:pt idx="188" formatCode="0.00">
                  <c:v>0.35982816824581404</c:v>
                </c:pt>
                <c:pt idx="189" formatCode="0.00">
                  <c:v>0.40959956337873116</c:v>
                </c:pt>
                <c:pt idx="190" formatCode="0.00">
                  <c:v>0.44751847849152898</c:v>
                </c:pt>
                <c:pt idx="191" formatCode="0.00">
                  <c:v>0.47434065445054985</c:v>
                </c:pt>
                <c:pt idx="192" formatCode="0.00">
                  <c:v>0.5005691988316372</c:v>
                </c:pt>
                <c:pt idx="193" formatCode="0.00">
                  <c:v>0.52572985822191431</c:v>
                </c:pt>
                <c:pt idx="194" formatCode="0.00">
                  <c:v>0.54634373747526133</c:v>
                </c:pt>
                <c:pt idx="195" formatCode="0.00">
                  <c:v>0.55388512646858112</c:v>
                </c:pt>
                <c:pt idx="196" formatCode="0.00">
                  <c:v>0.56417339406898992</c:v>
                </c:pt>
                <c:pt idx="197" formatCode="0.00">
                  <c:v>0.58091950250099589</c:v>
                </c:pt>
                <c:pt idx="198" formatCode="0.00">
                  <c:v>0.58809826044709446</c:v>
                </c:pt>
                <c:pt idx="199" formatCode="0.00">
                  <c:v>0.58616437611288863</c:v>
                </c:pt>
                <c:pt idx="200" formatCode="0.00">
                  <c:v>0.57199915243253918</c:v>
                </c:pt>
                <c:pt idx="201" formatCode="0.00">
                  <c:v>0.55209645104252369</c:v>
                </c:pt>
                <c:pt idx="202" formatCode="0.00">
                  <c:v>0.52879227175594778</c:v>
                </c:pt>
                <c:pt idx="203" formatCode="0.00">
                  <c:v>0.49852090701340784</c:v>
                </c:pt>
                <c:pt idx="204" formatCode="0.00">
                  <c:v>0.46575244248213998</c:v>
                </c:pt>
                <c:pt idx="205" formatCode="0.00">
                  <c:v>0.45049374098824541</c:v>
                </c:pt>
                <c:pt idx="206" formatCode="0.00">
                  <c:v>0.44618778580828977</c:v>
                </c:pt>
                <c:pt idx="207" formatCode="0.00">
                  <c:v>0.43697349689706472</c:v>
                </c:pt>
                <c:pt idx="208" formatCode="0.00">
                  <c:v>0.42193595848949811</c:v>
                </c:pt>
                <c:pt idx="209" formatCode="0.00">
                  <c:v>0.40451766403218575</c:v>
                </c:pt>
                <c:pt idx="210" formatCode="0.00">
                  <c:v>0.39654144936753405</c:v>
                </c:pt>
                <c:pt idx="211" formatCode="0.00">
                  <c:v>0.39775439575374688</c:v>
                </c:pt>
                <c:pt idx="212" formatCode="0.00">
                  <c:v>0.39590923153909863</c:v>
                </c:pt>
                <c:pt idx="213" formatCode="0.00">
                  <c:v>0.39887651002360269</c:v>
                </c:pt>
                <c:pt idx="214" formatCode="0.00">
                  <c:v>0.39881510158922462</c:v>
                </c:pt>
                <c:pt idx="215" formatCode="0.00">
                  <c:v>0.40420461678548197</c:v>
                </c:pt>
                <c:pt idx="216" formatCode="0.00">
                  <c:v>0.40552234392565295</c:v>
                </c:pt>
                <c:pt idx="217" formatCode="0.00">
                  <c:v>0.40415857128784716</c:v>
                </c:pt>
                <c:pt idx="218" formatCode="0.00">
                  <c:v>0.41891670764934325</c:v>
                </c:pt>
                <c:pt idx="219" formatCode="0.00">
                  <c:v>0.45738081187589963</c:v>
                </c:pt>
                <c:pt idx="220" formatCode="0.00">
                  <c:v>0.49905982334099191</c:v>
                </c:pt>
                <c:pt idx="221" formatCode="0.00">
                  <c:v>0.55443499675417063</c:v>
                </c:pt>
                <c:pt idx="222" formatCode="0.00">
                  <c:v>0.60089842761662371</c:v>
                </c:pt>
                <c:pt idx="223" formatCode="0.00">
                  <c:v>0.65506084467527792</c:v>
                </c:pt>
                <c:pt idx="224" formatCode="0.00">
                  <c:v>0.67428774466159402</c:v>
                </c:pt>
                <c:pt idx="225" formatCode="0.00">
                  <c:v>0.67871594829178283</c:v>
                </c:pt>
                <c:pt idx="226" formatCode="0.00">
                  <c:v>0.67482548315648194</c:v>
                </c:pt>
                <c:pt idx="227" formatCode="0.00">
                  <c:v>0.6656670703544435</c:v>
                </c:pt>
                <c:pt idx="228" formatCode="0.00">
                  <c:v>0.66553119211565037</c:v>
                </c:pt>
                <c:pt idx="229" formatCode="0.00">
                  <c:v>0.66359889764733615</c:v>
                </c:pt>
                <c:pt idx="230" formatCode="0.00">
                  <c:v>0.65725503376560757</c:v>
                </c:pt>
                <c:pt idx="231" formatCode="0.00">
                  <c:v>0.64440783673109592</c:v>
                </c:pt>
                <c:pt idx="232" formatCode="0.00">
                  <c:v>0.63010795930644514</c:v>
                </c:pt>
                <c:pt idx="233" formatCode="0.00">
                  <c:v>0.61195683719597949</c:v>
                </c:pt>
                <c:pt idx="234" formatCode="0.00">
                  <c:v>0.5928762875915381</c:v>
                </c:pt>
                <c:pt idx="235" formatCode="0.00">
                  <c:v>0.56710925803164458</c:v>
                </c:pt>
                <c:pt idx="236" formatCode="0.00">
                  <c:v>0.5417776200299258</c:v>
                </c:pt>
                <c:pt idx="237" formatCode="0.00">
                  <c:v>0.5096642725767625</c:v>
                </c:pt>
                <c:pt idx="238" formatCode="0.00">
                  <c:v>0.46771712778763003</c:v>
                </c:pt>
                <c:pt idx="239" formatCode="0.00">
                  <c:v>0.40844625276409274</c:v>
                </c:pt>
                <c:pt idx="240" formatCode="0.00">
                  <c:v>0.34944203506940913</c:v>
                </c:pt>
                <c:pt idx="241" formatCode="0.00">
                  <c:v>0.27618469325593831</c:v>
                </c:pt>
                <c:pt idx="242" formatCode="0.00">
                  <c:v>0.21086124751554394</c:v>
                </c:pt>
                <c:pt idx="243" formatCode="0.00">
                  <c:v>0.13661585593206932</c:v>
                </c:pt>
                <c:pt idx="244" formatCode="0.00">
                  <c:v>0.10549186737178366</c:v>
                </c:pt>
                <c:pt idx="245" formatCode="0.00">
                  <c:v>8.3491018645891979E-2</c:v>
                </c:pt>
                <c:pt idx="246" formatCode="0.00">
                  <c:v>6.2061765718912899E-2</c:v>
                </c:pt>
                <c:pt idx="247" formatCode="0.00">
                  <c:v>4.7329052681762365E-2</c:v>
                </c:pt>
                <c:pt idx="248" formatCode="0.00">
                  <c:v>2.1420602918396821E-2</c:v>
                </c:pt>
                <c:pt idx="249" formatCode="0.00">
                  <c:v>-9.9701719275575394E-3</c:v>
                </c:pt>
                <c:pt idx="250" formatCode="0.00">
                  <c:v>-3.9251834197041216E-2</c:v>
                </c:pt>
                <c:pt idx="251" formatCode="0.00">
                  <c:v>-6.3171044574799537E-2</c:v>
                </c:pt>
                <c:pt idx="252" formatCode="0.00">
                  <c:v>-8.6567590212378517E-2</c:v>
                </c:pt>
                <c:pt idx="253" formatCode="0.00">
                  <c:v>-0.11193686441941661</c:v>
                </c:pt>
                <c:pt idx="254" formatCode="0.00">
                  <c:v>-0.138294353386201</c:v>
                </c:pt>
                <c:pt idx="255" formatCode="0.00">
                  <c:v>-0.16058336905422591</c:v>
                </c:pt>
                <c:pt idx="256" formatCode="0.00">
                  <c:v>-0.17752682232194986</c:v>
                </c:pt>
                <c:pt idx="257" formatCode="0.00">
                  <c:v>-0.18246912937253873</c:v>
                </c:pt>
                <c:pt idx="258" formatCode="0.00">
                  <c:v>-0.18409817647489107</c:v>
                </c:pt>
                <c:pt idx="259" formatCode="0.00">
                  <c:v>-0.18871848994073886</c:v>
                </c:pt>
                <c:pt idx="260" formatCode="0.00">
                  <c:v>-0.19408277125119297</c:v>
                </c:pt>
                <c:pt idx="261" formatCode="0.00">
                  <c:v>-0.1933473021947632</c:v>
                </c:pt>
                <c:pt idx="262" formatCode="0.00">
                  <c:v>-0.18877024397257042</c:v>
                </c:pt>
                <c:pt idx="263" formatCode="0.00">
                  <c:v>-0.18237112897716284</c:v>
                </c:pt>
                <c:pt idx="264" formatCode="0.00">
                  <c:v>-0.18836272536447293</c:v>
                </c:pt>
                <c:pt idx="265" formatCode="0.00">
                  <c:v>-0.18861411553695864</c:v>
                </c:pt>
                <c:pt idx="266" formatCode="0.00">
                  <c:v>-0.18230593914003551</c:v>
                </c:pt>
                <c:pt idx="267" formatCode="0.00">
                  <c:v>-0.17358600766514334</c:v>
                </c:pt>
                <c:pt idx="268" formatCode="0.00">
                  <c:v>-0.1524416650510371</c:v>
                </c:pt>
                <c:pt idx="269" formatCode="0.00">
                  <c:v>-0.1186486546123692</c:v>
                </c:pt>
                <c:pt idx="270" formatCode="0.00">
                  <c:v>-8.9185826619933323E-2</c:v>
                </c:pt>
                <c:pt idx="271" formatCode="0.00">
                  <c:v>-6.6072146300103413E-2</c:v>
                </c:pt>
                <c:pt idx="272" formatCode="0.00">
                  <c:v>-4.0554796833659715E-2</c:v>
                </c:pt>
                <c:pt idx="273" formatCode="0.00">
                  <c:v>-1.3213969334346775E-2</c:v>
                </c:pt>
                <c:pt idx="274" formatCode="0.00">
                  <c:v>1.9773984288491253E-2</c:v>
                </c:pt>
                <c:pt idx="275" formatCode="0.00">
                  <c:v>6.0047114257048985E-2</c:v>
                </c:pt>
                <c:pt idx="276" formatCode="0.00">
                  <c:v>9.2918387495238758E-2</c:v>
                </c:pt>
                <c:pt idx="277" formatCode="0.00">
                  <c:v>0.11055074637404154</c:v>
                </c:pt>
                <c:pt idx="278" formatCode="0.00">
                  <c:v>0.11889480657962528</c:v>
                </c:pt>
                <c:pt idx="279" formatCode="0.00">
                  <c:v>0.13505164459247435</c:v>
                </c:pt>
                <c:pt idx="280" formatCode="0.00">
                  <c:v>0.15016241309123318</c:v>
                </c:pt>
                <c:pt idx="281" formatCode="0.00">
                  <c:v>0.16552996672601933</c:v>
                </c:pt>
                <c:pt idx="282" formatCode="0.00">
                  <c:v>0.17024292492849513</c:v>
                </c:pt>
                <c:pt idx="283" formatCode="0.00">
                  <c:v>0.1769339311322185</c:v>
                </c:pt>
                <c:pt idx="284" formatCode="0.00">
                  <c:v>0.1934613560669215</c:v>
                </c:pt>
                <c:pt idx="285" formatCode="0.00">
                  <c:v>0.19838222370568864</c:v>
                </c:pt>
                <c:pt idx="286" formatCode="0.00">
                  <c:v>0.196199468992165</c:v>
                </c:pt>
                <c:pt idx="287" formatCode="0.00">
                  <c:v>0.18893483988147461</c:v>
                </c:pt>
                <c:pt idx="288" formatCode="0.00">
                  <c:v>0.17223835706694782</c:v>
                </c:pt>
                <c:pt idx="289" formatCode="0.00">
                  <c:v>0.14889914176536462</c:v>
                </c:pt>
                <c:pt idx="290" formatCode="0.00">
                  <c:v>0.12658441351564373</c:v>
                </c:pt>
                <c:pt idx="291" formatCode="0.00">
                  <c:v>0.10314377936268966</c:v>
                </c:pt>
                <c:pt idx="292" formatCode="0.00">
                  <c:v>7.8839726011194891E-2</c:v>
                </c:pt>
                <c:pt idx="293" formatCode="0.00">
                  <c:v>5.9724947566423693E-2</c:v>
                </c:pt>
                <c:pt idx="294" formatCode="0.00">
                  <c:v>3.7578754725137699E-2</c:v>
                </c:pt>
                <c:pt idx="295" formatCode="0.00">
                  <c:v>5.6078598238667298E-3</c:v>
                </c:pt>
                <c:pt idx="296" formatCode="0.00">
                  <c:v>-2.5313974924993599E-2</c:v>
                </c:pt>
                <c:pt idx="297" formatCode="0.00">
                  <c:v>-4.6465801033267855E-2</c:v>
                </c:pt>
                <c:pt idx="298" formatCode="0.00">
                  <c:v>-5.3730259995827034E-2</c:v>
                </c:pt>
                <c:pt idx="299" formatCode="0.00">
                  <c:v>-6.3816386556509355E-2</c:v>
                </c:pt>
                <c:pt idx="300" formatCode="0.00">
                  <c:v>-7.4668074946246651E-2</c:v>
                </c:pt>
                <c:pt idx="301" formatCode="0.00">
                  <c:v>-8.6554519029260896E-2</c:v>
                </c:pt>
                <c:pt idx="302" formatCode="0.00">
                  <c:v>-8.4348118933797123E-2</c:v>
                </c:pt>
                <c:pt idx="303" formatCode="0.00">
                  <c:v>-8.410247914273597E-2</c:v>
                </c:pt>
                <c:pt idx="304" formatCode="0.00">
                  <c:v>-9.5115342782744416E-2</c:v>
                </c:pt>
                <c:pt idx="305" formatCode="0.00">
                  <c:v>-9.9918675912406052E-2</c:v>
                </c:pt>
                <c:pt idx="306" formatCode="0.00">
                  <c:v>-0.10156612395637654</c:v>
                </c:pt>
                <c:pt idx="307" formatCode="0.00">
                  <c:v>-9.8544143691398148E-2</c:v>
                </c:pt>
                <c:pt idx="308" formatCode="0.00">
                  <c:v>-8.772860644236892E-2</c:v>
                </c:pt>
                <c:pt idx="309" formatCode="0.00">
                  <c:v>-7.9833285296301501E-2</c:v>
                </c:pt>
                <c:pt idx="310" formatCode="0.00">
                  <c:v>-6.8491651881673707E-2</c:v>
                </c:pt>
                <c:pt idx="311" formatCode="0.00">
                  <c:v>-4.6376818077590462E-2</c:v>
                </c:pt>
                <c:pt idx="312" formatCode="0.00">
                  <c:v>-2.0022256137062655E-2</c:v>
                </c:pt>
                <c:pt idx="313" formatCode="0.00">
                  <c:v>-6.9035428906910352E-3</c:v>
                </c:pt>
                <c:pt idx="314" formatCode="0.00">
                  <c:v>5.7557485410830063E-3</c:v>
                </c:pt>
                <c:pt idx="315" formatCode="0.00">
                  <c:v>2.3102085619503117E-2</c:v>
                </c:pt>
                <c:pt idx="316" formatCode="0.00">
                  <c:v>4.306486886558876E-2</c:v>
                </c:pt>
                <c:pt idx="317" formatCode="0.00">
                  <c:v>6.5063360195715708E-2</c:v>
                </c:pt>
                <c:pt idx="318" formatCode="0.00">
                  <c:v>8.3042499591927083E-2</c:v>
                </c:pt>
                <c:pt idx="319" formatCode="0.00">
                  <c:v>9.9375483861229533E-2</c:v>
                </c:pt>
                <c:pt idx="320" formatCode="0.00">
                  <c:v>0.11783668204958482</c:v>
                </c:pt>
                <c:pt idx="321" formatCode="0.00">
                  <c:v>0.13049539022684967</c:v>
                </c:pt>
                <c:pt idx="322" formatCode="0.00">
                  <c:v>0.1333662718548379</c:v>
                </c:pt>
                <c:pt idx="323" formatCode="0.00">
                  <c:v>0.1412578026682984</c:v>
                </c:pt>
                <c:pt idx="324" formatCode="0.00">
                  <c:v>0.15795867208378725</c:v>
                </c:pt>
                <c:pt idx="325" formatCode="0.00">
                  <c:v>0.17404804600801774</c:v>
                </c:pt>
                <c:pt idx="326" formatCode="0.00">
                  <c:v>0.19137166825742641</c:v>
                </c:pt>
                <c:pt idx="327" formatCode="0.00">
                  <c:v>0.2046595659271449</c:v>
                </c:pt>
                <c:pt idx="328" formatCode="0.00">
                  <c:v>0.20953502355528902</c:v>
                </c:pt>
                <c:pt idx="329" formatCode="0.00">
                  <c:v>0.21767046144040955</c:v>
                </c:pt>
                <c:pt idx="330" formatCode="0.00">
                  <c:v>0.21923478662415669</c:v>
                </c:pt>
                <c:pt idx="331" formatCode="0.00">
                  <c:v>0.21458859741427644</c:v>
                </c:pt>
                <c:pt idx="332" formatCode="0.00">
                  <c:v>0.20566651773838712</c:v>
                </c:pt>
                <c:pt idx="333" formatCode="0.00">
                  <c:v>0.20567961700544216</c:v>
                </c:pt>
                <c:pt idx="334" formatCode="0.00">
                  <c:v>0.20710450671250014</c:v>
                </c:pt>
                <c:pt idx="335" formatCode="0.00">
                  <c:v>0.20568494714027047</c:v>
                </c:pt>
                <c:pt idx="336" formatCode="0.00">
                  <c:v>0.20430248398386858</c:v>
                </c:pt>
                <c:pt idx="337" formatCode="0.00">
                  <c:v>0.19854319870450562</c:v>
                </c:pt>
                <c:pt idx="338" formatCode="0.00">
                  <c:v>0.17678613584570324</c:v>
                </c:pt>
                <c:pt idx="339" formatCode="0.00">
                  <c:v>0.14943168643156921</c:v>
                </c:pt>
                <c:pt idx="340" formatCode="0.00">
                  <c:v>0.11733498085958098</c:v>
                </c:pt>
                <c:pt idx="341" formatCode="0.00">
                  <c:v>8.8929976951513459E-2</c:v>
                </c:pt>
                <c:pt idx="342" formatCode="0.00">
                  <c:v>6.3433148248842913E-2</c:v>
                </c:pt>
                <c:pt idx="343" formatCode="0.00">
                  <c:v>4.0752768385667784E-2</c:v>
                </c:pt>
                <c:pt idx="344" formatCode="0.00">
                  <c:v>1.8513186837449947E-2</c:v>
                </c:pt>
                <c:pt idx="345" formatCode="0.00">
                  <c:v>-7.7437636529597773E-3</c:v>
                </c:pt>
                <c:pt idx="346" formatCode="0.00">
                  <c:v>-4.0968034498055007E-2</c:v>
                </c:pt>
                <c:pt idx="347" formatCode="0.00">
                  <c:v>-7.8395984367749069E-2</c:v>
                </c:pt>
                <c:pt idx="348" formatCode="0.00">
                  <c:v>-0.10843487882410321</c:v>
                </c:pt>
                <c:pt idx="349" formatCode="0.00">
                  <c:v>-0.13326522416693426</c:v>
                </c:pt>
                <c:pt idx="350" formatCode="0.00">
                  <c:v>-0.15281150781950387</c:v>
                </c:pt>
                <c:pt idx="351" formatCode="0.00">
                  <c:v>-0.17980914846611068</c:v>
                </c:pt>
                <c:pt idx="352" formatCode="0.00">
                  <c:v>-0.20765634180063725</c:v>
                </c:pt>
                <c:pt idx="353" formatCode="0.00">
                  <c:v>-0.23734775494065219</c:v>
                </c:pt>
                <c:pt idx="354" formatCode="0.00">
                  <c:v>-0.27037066577520069</c:v>
                </c:pt>
                <c:pt idx="355" formatCode="0.00">
                  <c:v>-0.29562687230087026</c:v>
                </c:pt>
                <c:pt idx="356" formatCode="0.00">
                  <c:v>-0.32111637151669115</c:v>
                </c:pt>
                <c:pt idx="357" formatCode="0.00">
                  <c:v>-0.34250234774239285</c:v>
                </c:pt>
                <c:pt idx="358" formatCode="0.00">
                  <c:v>-0.3435242203694453</c:v>
                </c:pt>
                <c:pt idx="359" formatCode="0.00">
                  <c:v>-0.33696547168553614</c:v>
                </c:pt>
                <c:pt idx="360" formatCode="0.00">
                  <c:v>-0.32335045680031971</c:v>
                </c:pt>
                <c:pt idx="361" formatCode="0.00">
                  <c:v>-0.30631468203330836</c:v>
                </c:pt>
                <c:pt idx="362" formatCode="0.00">
                  <c:v>-0.29022514679805711</c:v>
                </c:pt>
                <c:pt idx="363" formatCode="0.00">
                  <c:v>-0.28549944644226016</c:v>
                </c:pt>
                <c:pt idx="364" formatCode="0.00">
                  <c:v>-0.28914409824955417</c:v>
                </c:pt>
                <c:pt idx="365" formatCode="0.00">
                  <c:v>-0.28698918177926969</c:v>
                </c:pt>
                <c:pt idx="366" formatCode="0.00">
                  <c:v>-0.27610922464770632</c:v>
                </c:pt>
                <c:pt idx="367" formatCode="0.00">
                  <c:v>-0.25938638171710793</c:v>
                </c:pt>
                <c:pt idx="368" formatCode="0.00">
                  <c:v>-0.24692402795614635</c:v>
                </c:pt>
                <c:pt idx="369" formatCode="0.00">
                  <c:v>-0.24406830625034553</c:v>
                </c:pt>
                <c:pt idx="370" formatCode="0.00">
                  <c:v>-0.23876593000432539</c:v>
                </c:pt>
                <c:pt idx="371" formatCode="0.00">
                  <c:v>-0.22417904082563242</c:v>
                </c:pt>
                <c:pt idx="372" formatCode="0.00">
                  <c:v>-0.21094058037031851</c:v>
                </c:pt>
                <c:pt idx="373" formatCode="0.00">
                  <c:v>-0.19156080926300859</c:v>
                </c:pt>
                <c:pt idx="374" formatCode="0.00">
                  <c:v>-0.16243981759677945</c:v>
                </c:pt>
                <c:pt idx="375" formatCode="0.00">
                  <c:v>-0.14134551952227983</c:v>
                </c:pt>
                <c:pt idx="376" formatCode="0.00">
                  <c:v>-0.1179789738938869</c:v>
                </c:pt>
                <c:pt idx="377" formatCode="0.00">
                  <c:v>-9.6760214862108132E-2</c:v>
                </c:pt>
                <c:pt idx="378" formatCode="0.00">
                  <c:v>-8.3983617590028786E-2</c:v>
                </c:pt>
                <c:pt idx="379" formatCode="0.00">
                  <c:v>-6.7518463836687789E-2</c:v>
                </c:pt>
                <c:pt idx="380" formatCode="0.00">
                  <c:v>-4.9963240512201045E-2</c:v>
                </c:pt>
                <c:pt idx="381" formatCode="0.00">
                  <c:v>-2.9760791515866837E-2</c:v>
                </c:pt>
                <c:pt idx="382" formatCode="0.00">
                  <c:v>-9.3183692326957394E-3</c:v>
                </c:pt>
                <c:pt idx="383" formatCode="0.00">
                  <c:v>1.8913635257103902E-2</c:v>
                </c:pt>
                <c:pt idx="384" formatCode="0.00">
                  <c:v>5.1402485292095776E-2</c:v>
                </c:pt>
                <c:pt idx="385" formatCode="0.00">
                  <c:v>8.3152350995062213E-2</c:v>
                </c:pt>
                <c:pt idx="386" formatCode="0.00">
                  <c:v>0.10820782892218142</c:v>
                </c:pt>
                <c:pt idx="387" formatCode="0.00">
                  <c:v>0.13493291563585333</c:v>
                </c:pt>
                <c:pt idx="388" formatCode="0.00">
                  <c:v>0.16227286476143779</c:v>
                </c:pt>
                <c:pt idx="389" formatCode="0.00">
                  <c:v>0.19627840849263023</c:v>
                </c:pt>
                <c:pt idx="390" formatCode="0.00">
                  <c:v>0.2238088414434293</c:v>
                </c:pt>
                <c:pt idx="391" formatCode="0.00">
                  <c:v>0.2454929246392708</c:v>
                </c:pt>
                <c:pt idx="392" formatCode="0.00">
                  <c:v>0.26924517642624018</c:v>
                </c:pt>
                <c:pt idx="393" formatCode="0.00">
                  <c:v>0.28537968121527713</c:v>
                </c:pt>
                <c:pt idx="394" formatCode="0.00">
                  <c:v>0.29556571368294121</c:v>
                </c:pt>
                <c:pt idx="395" formatCode="0.00">
                  <c:v>0.30731320358310449</c:v>
                </c:pt>
                <c:pt idx="396" formatCode="0.00">
                  <c:v>0.31278467042371272</c:v>
                </c:pt>
                <c:pt idx="397" formatCode="0.00">
                  <c:v>0.31530991804385888</c:v>
                </c:pt>
                <c:pt idx="398" formatCode="0.00">
                  <c:v>0.31344671723556311</c:v>
                </c:pt>
                <c:pt idx="399" formatCode="0.00">
                  <c:v>0.30418333379668683</c:v>
                </c:pt>
                <c:pt idx="400" formatCode="0.00">
                  <c:v>0.28442951220583818</c:v>
                </c:pt>
                <c:pt idx="401" formatCode="0.00">
                  <c:v>0.25295168301916243</c:v>
                </c:pt>
                <c:pt idx="402" formatCode="0.00">
                  <c:v>0.2220006994780542</c:v>
                </c:pt>
                <c:pt idx="403" formatCode="0.00">
                  <c:v>0.18563023753011565</c:v>
                </c:pt>
                <c:pt idx="404" formatCode="0.00">
                  <c:v>0.16041150305587309</c:v>
                </c:pt>
                <c:pt idx="405" formatCode="0.00">
                  <c:v>0.1323312558859491</c:v>
                </c:pt>
                <c:pt idx="406" formatCode="0.00">
                  <c:v>0.10838165480870587</c:v>
                </c:pt>
                <c:pt idx="407" formatCode="0.00">
                  <c:v>8.1248157962986969E-2</c:v>
                </c:pt>
                <c:pt idx="408" formatCode="0.00">
                  <c:v>5.4816724286498218E-2</c:v>
                </c:pt>
                <c:pt idx="409" formatCode="0.00">
                  <c:v>2.6695131681285907E-2</c:v>
                </c:pt>
                <c:pt idx="410" formatCode="0.00">
                  <c:v>4.9434170256706881E-3</c:v>
                </c:pt>
                <c:pt idx="411" formatCode="0.00">
                  <c:v>-1.4220440105490843E-2</c:v>
                </c:pt>
                <c:pt idx="412" formatCode="0.00">
                  <c:v>-3.4476608491565017E-2</c:v>
                </c:pt>
                <c:pt idx="413" formatCode="0.00">
                  <c:v>-4.7073154133730935E-2</c:v>
                </c:pt>
                <c:pt idx="414" formatCode="0.00">
                  <c:v>-6.3339613710169135E-2</c:v>
                </c:pt>
                <c:pt idx="415" formatCode="0.00">
                  <c:v>-8.3997802331620283E-2</c:v>
                </c:pt>
                <c:pt idx="416" formatCode="0.00">
                  <c:v>-9.8451922860189431E-2</c:v>
                </c:pt>
                <c:pt idx="417" formatCode="0.00">
                  <c:v>-0.11169138018683922</c:v>
                </c:pt>
                <c:pt idx="418" formatCode="0.00">
                  <c:v>-0.11574870414633512</c:v>
                </c:pt>
                <c:pt idx="419" formatCode="0.00">
                  <c:v>-0.11730749592115577</c:v>
                </c:pt>
                <c:pt idx="420" formatCode="0.00">
                  <c:v>-0.11236942472097167</c:v>
                </c:pt>
                <c:pt idx="421" formatCode="0.00">
                  <c:v>-0.10332569293914047</c:v>
                </c:pt>
                <c:pt idx="422" formatCode="0.00">
                  <c:v>-9.2260179308596951E-2</c:v>
                </c:pt>
                <c:pt idx="423" formatCode="0.00">
                  <c:v>-7.5916692499780225E-2</c:v>
                </c:pt>
                <c:pt idx="424" formatCode="0.00">
                  <c:v>-7.1373233380053053E-2</c:v>
                </c:pt>
                <c:pt idx="425" formatCode="0.00">
                  <c:v>-6.2850406052238961E-2</c:v>
                </c:pt>
                <c:pt idx="426" formatCode="0.00">
                  <c:v>-5.1358242566727365E-2</c:v>
                </c:pt>
                <c:pt idx="427" formatCode="0.00">
                  <c:v>-3.7369175917545447E-2</c:v>
                </c:pt>
                <c:pt idx="428" formatCode="0.00">
                  <c:v>-2.0376586365618995E-2</c:v>
                </c:pt>
                <c:pt idx="429" formatCode="0.00">
                  <c:v>-3.7122448644533942E-3</c:v>
                </c:pt>
                <c:pt idx="430" formatCode="0.00">
                  <c:v>1.1387969763582299E-2</c:v>
                </c:pt>
                <c:pt idx="431" formatCode="0.00">
                  <c:v>3.1446178137161433E-2</c:v>
                </c:pt>
                <c:pt idx="432" formatCode="0.00">
                  <c:v>5.1564709476003591E-2</c:v>
                </c:pt>
                <c:pt idx="433" formatCode="0.00">
                  <c:v>6.3518075795836945E-2</c:v>
                </c:pt>
                <c:pt idx="434" formatCode="0.00">
                  <c:v>7.5617773448357059E-2</c:v>
                </c:pt>
                <c:pt idx="435" formatCode="0.00">
                  <c:v>9.3059256834677084E-2</c:v>
                </c:pt>
                <c:pt idx="436" formatCode="0.00">
                  <c:v>0.10845297549615621</c:v>
                </c:pt>
                <c:pt idx="437" formatCode="0.00">
                  <c:v>0.12761407195047594</c:v>
                </c:pt>
                <c:pt idx="438" formatCode="0.00">
                  <c:v>0.14556496344907391</c:v>
                </c:pt>
                <c:pt idx="439" formatCode="0.00">
                  <c:v>0.16647561931884647</c:v>
                </c:pt>
                <c:pt idx="440" formatCode="0.00">
                  <c:v>0.19252248530585866</c:v>
                </c:pt>
                <c:pt idx="441" formatCode="0.00">
                  <c:v>0.22941629951140513</c:v>
                </c:pt>
                <c:pt idx="442" formatCode="0.00">
                  <c:v>0.26696808123451071</c:v>
                </c:pt>
                <c:pt idx="443" formatCode="0.00">
                  <c:v>0.30395333081038567</c:v>
                </c:pt>
                <c:pt idx="444" formatCode="0.00">
                  <c:v>0.33838956758929128</c:v>
                </c:pt>
                <c:pt idx="445" formatCode="0.00">
                  <c:v>0.37171272853924509</c:v>
                </c:pt>
                <c:pt idx="446" formatCode="0.00">
                  <c:v>0.39831439586659556</c:v>
                </c:pt>
                <c:pt idx="447" formatCode="0.00">
                  <c:v>0.42537259040582037</c:v>
                </c:pt>
                <c:pt idx="448" formatCode="0.00">
                  <c:v>0.45314621954599776</c:v>
                </c:pt>
                <c:pt idx="449" formatCode="0.00">
                  <c:v>0.48347496587990985</c:v>
                </c:pt>
                <c:pt idx="450" formatCode="0.00">
                  <c:v>0.50948953448519019</c:v>
                </c:pt>
                <c:pt idx="451" formatCode="0.00">
                  <c:v>0.52598584900890177</c:v>
                </c:pt>
                <c:pt idx="452" formatCode="0.00">
                  <c:v>0.55631920022109704</c:v>
                </c:pt>
                <c:pt idx="453" formatCode="0.00">
                  <c:v>0.59250382478367347</c:v>
                </c:pt>
                <c:pt idx="454" formatCode="0.00">
                  <c:v>0.59642380896992964</c:v>
                </c:pt>
                <c:pt idx="455" formatCode="0.00">
                  <c:v>0.60019494096372017</c:v>
                </c:pt>
                <c:pt idx="456" formatCode="0.00">
                  <c:v>0.60104469262390459</c:v>
                </c:pt>
                <c:pt idx="457" formatCode="0.00">
                  <c:v>0.59654415981224718</c:v>
                </c:pt>
                <c:pt idx="458" formatCode="0.00">
                  <c:v>0.58733316975038463</c:v>
                </c:pt>
                <c:pt idx="459" formatCode="0.00">
                  <c:v>0.57310031354742352</c:v>
                </c:pt>
                <c:pt idx="460" formatCode="0.00">
                  <c:v>0.55345309175738855</c:v>
                </c:pt>
                <c:pt idx="461" formatCode="0.00">
                  <c:v>0.52750790377968082</c:v>
                </c:pt>
                <c:pt idx="462" formatCode="0.00">
                  <c:v>0.49984175288550003</c:v>
                </c:pt>
                <c:pt idx="463" formatCode="0.00">
                  <c:v>0.47064791783961502</c:v>
                </c:pt>
                <c:pt idx="464" formatCode="0.00">
                  <c:v>0.44450841008298364</c:v>
                </c:pt>
                <c:pt idx="465" formatCode="0.00">
                  <c:v>0.41533170076107939</c:v>
                </c:pt>
                <c:pt idx="466" formatCode="0.00">
                  <c:v>0.39097429253225069</c:v>
                </c:pt>
                <c:pt idx="467" formatCode="0.00">
                  <c:v>0.36258789875905084</c:v>
                </c:pt>
                <c:pt idx="468" formatCode="0.00">
                  <c:v>0.33090024663044132</c:v>
                </c:pt>
                <c:pt idx="469" formatCode="0.00">
                  <c:v>0.29599614191206014</c:v>
                </c:pt>
                <c:pt idx="470" formatCode="0.00">
                  <c:v>0.26536105378083513</c:v>
                </c:pt>
                <c:pt idx="471" formatCode="0.00">
                  <c:v>0.24239833262153301</c:v>
                </c:pt>
                <c:pt idx="472" formatCode="0.00">
                  <c:v>0.20560587856296672</c:v>
                </c:pt>
                <c:pt idx="473" formatCode="0.00">
                  <c:v>0.1652646301784359</c:v>
                </c:pt>
                <c:pt idx="474" formatCode="0.00">
                  <c:v>0.18201716352321223</c:v>
                </c:pt>
                <c:pt idx="475" formatCode="0.00">
                  <c:v>0.19421539815128533</c:v>
                </c:pt>
                <c:pt idx="476" formatCode="0.00">
                  <c:v>0.21102465494684819</c:v>
                </c:pt>
                <c:pt idx="477" formatCode="0.00">
                  <c:v>0.23719790076090125</c:v>
                </c:pt>
                <c:pt idx="478" formatCode="0.00">
                  <c:v>0.2615927240788562</c:v>
                </c:pt>
                <c:pt idx="479" formatCode="0.00">
                  <c:v>0.27841285293045903</c:v>
                </c:pt>
                <c:pt idx="480" formatCode="0.00">
                  <c:v>0.2890309386642303</c:v>
                </c:pt>
                <c:pt idx="481" formatCode="0.00">
                  <c:v>0.29547793182395254</c:v>
                </c:pt>
                <c:pt idx="482" formatCode="0.00">
                  <c:v>0.30044659248572964</c:v>
                </c:pt>
                <c:pt idx="483" formatCode="0.00">
                  <c:v>0.30807326392874512</c:v>
                </c:pt>
                <c:pt idx="484" formatCode="0.00">
                  <c:v>0.31876332066894408</c:v>
                </c:pt>
                <c:pt idx="485" formatCode="0.00">
                  <c:v>0.32509846518319152</c:v>
                </c:pt>
                <c:pt idx="486" formatCode="0.00">
                  <c:v>0.32654902156803439</c:v>
                </c:pt>
                <c:pt idx="487" formatCode="0.00">
                  <c:v>0.33428162539498169</c:v>
                </c:pt>
                <c:pt idx="488" formatCode="0.00">
                  <c:v>0.33670461288389797</c:v>
                </c:pt>
                <c:pt idx="489" formatCode="0.00">
                  <c:v>0.33779959940874937</c:v>
                </c:pt>
                <c:pt idx="490" formatCode="0.00">
                  <c:v>0.3330244417399586</c:v>
                </c:pt>
                <c:pt idx="491" formatCode="0.00">
                  <c:v>0.326854027487816</c:v>
                </c:pt>
                <c:pt idx="492" formatCode="0.00">
                  <c:v>0.32260031436904657</c:v>
                </c:pt>
                <c:pt idx="493" formatCode="0.00">
                  <c:v>0.31189547439614967</c:v>
                </c:pt>
                <c:pt idx="494" formatCode="0.00">
                  <c:v>0.2748261534857217</c:v>
                </c:pt>
                <c:pt idx="495" formatCode="0.00">
                  <c:v>0.24065480982420687</c:v>
                </c:pt>
                <c:pt idx="496" formatCode="0.00">
                  <c:v>0.20202607178595641</c:v>
                </c:pt>
                <c:pt idx="497" formatCode="0.00">
                  <c:v>0.15798389842423663</c:v>
                </c:pt>
                <c:pt idx="498" formatCode="0.00">
                  <c:v>0.12235194072632236</c:v>
                </c:pt>
                <c:pt idx="499" formatCode="0.00">
                  <c:v>0.10115153780954982</c:v>
                </c:pt>
                <c:pt idx="500" formatCode="0.00">
                  <c:v>8.910715896518942E-2</c:v>
                </c:pt>
                <c:pt idx="501" formatCode="0.00">
                  <c:v>8.2211343619327484E-2</c:v>
                </c:pt>
                <c:pt idx="502" formatCode="0.00">
                  <c:v>7.6615048259729493E-2</c:v>
                </c:pt>
                <c:pt idx="503" formatCode="0.00">
                  <c:v>6.208124078746121E-2</c:v>
                </c:pt>
                <c:pt idx="504" formatCode="0.00">
                  <c:v>4.4024436763710297E-2</c:v>
                </c:pt>
                <c:pt idx="505" formatCode="0.00">
                  <c:v>3.5104105041324864E-2</c:v>
                </c:pt>
                <c:pt idx="506" formatCode="0.00">
                  <c:v>2.421126215000936E-2</c:v>
                </c:pt>
                <c:pt idx="507" formatCode="0.00">
                  <c:v>9.7947331432396232E-3</c:v>
                </c:pt>
                <c:pt idx="508" formatCode="0.00">
                  <c:v>1.7845447619979893E-3</c:v>
                </c:pt>
                <c:pt idx="509" formatCode="0.00">
                  <c:v>-6.1239515520748935E-3</c:v>
                </c:pt>
                <c:pt idx="510" formatCode="0.00">
                  <c:v>-8.2998212416899343E-3</c:v>
                </c:pt>
                <c:pt idx="511" formatCode="0.00">
                  <c:v>-1.2197018415967525E-2</c:v>
                </c:pt>
                <c:pt idx="512" formatCode="0.00">
                  <c:v>-1.5131757078579777E-2</c:v>
                </c:pt>
                <c:pt idx="513" formatCode="0.00">
                  <c:v>-5.7088455630356708E-3</c:v>
                </c:pt>
                <c:pt idx="514" formatCode="0.00">
                  <c:v>8.2461585005110614E-3</c:v>
                </c:pt>
                <c:pt idx="515" formatCode="0.00">
                  <c:v>2.2348854619049278E-2</c:v>
                </c:pt>
                <c:pt idx="516" formatCode="0.00">
                  <c:v>3.73942477360888E-2</c:v>
                </c:pt>
                <c:pt idx="517" formatCode="0.00">
                  <c:v>4.7610824422005572E-2</c:v>
                </c:pt>
                <c:pt idx="518" formatCode="0.00">
                  <c:v>5.5052771461635938E-2</c:v>
                </c:pt>
                <c:pt idx="519" formatCode="0.00">
                  <c:v>5.7508647421549097E-2</c:v>
                </c:pt>
                <c:pt idx="520" formatCode="0.00">
                  <c:v>5.7553064889749116E-2</c:v>
                </c:pt>
                <c:pt idx="521" formatCode="0.00">
                  <c:v>4.8206886271582608E-2</c:v>
                </c:pt>
                <c:pt idx="522" formatCode="0.00">
                  <c:v>3.7694912716586745E-2</c:v>
                </c:pt>
                <c:pt idx="523" formatCode="0.00">
                  <c:v>3.6978544779862441E-2</c:v>
                </c:pt>
                <c:pt idx="524" formatCode="0.00">
                  <c:v>4.0506257015551314E-2</c:v>
                </c:pt>
                <c:pt idx="525" formatCode="0.00">
                  <c:v>4.4059617410203089E-2</c:v>
                </c:pt>
                <c:pt idx="526" formatCode="0.00">
                  <c:v>5.8422689382413254E-2</c:v>
                </c:pt>
                <c:pt idx="527" formatCode="0.00">
                  <c:v>7.3797563187814816E-2</c:v>
                </c:pt>
                <c:pt idx="528" formatCode="0.00">
                  <c:v>8.7101163141265994E-2</c:v>
                </c:pt>
                <c:pt idx="529" formatCode="0.00">
                  <c:v>0.10543915461589011</c:v>
                </c:pt>
                <c:pt idx="530" formatCode="0.00">
                  <c:v>0.11905452171827582</c:v>
                </c:pt>
                <c:pt idx="531" formatCode="0.00">
                  <c:v>0.13350932868094906</c:v>
                </c:pt>
                <c:pt idx="532" formatCode="0.00">
                  <c:v>0.14160150137543065</c:v>
                </c:pt>
                <c:pt idx="533" formatCode="0.00">
                  <c:v>0.14294265525211472</c:v>
                </c:pt>
                <c:pt idx="534" formatCode="0.00">
                  <c:v>0.14421235697919757</c:v>
                </c:pt>
                <c:pt idx="535" formatCode="0.00">
                  <c:v>0.14347869999647433</c:v>
                </c:pt>
                <c:pt idx="536" formatCode="0.00">
                  <c:v>0.14995940198772975</c:v>
                </c:pt>
                <c:pt idx="537" formatCode="0.00">
                  <c:v>0.16272303556950868</c:v>
                </c:pt>
                <c:pt idx="538" formatCode="0.00">
                  <c:v>0.17001813378298192</c:v>
                </c:pt>
                <c:pt idx="539" formatCode="0.00">
                  <c:v>0.17514575133132665</c:v>
                </c:pt>
                <c:pt idx="540" formatCode="0.00">
                  <c:v>0.17560327321920532</c:v>
                </c:pt>
                <c:pt idx="541" formatCode="0.00">
                  <c:v>0.18591059344073183</c:v>
                </c:pt>
                <c:pt idx="542" formatCode="0.00">
                  <c:v>0.19214179749713245</c:v>
                </c:pt>
                <c:pt idx="543" formatCode="0.00">
                  <c:v>0.19052146863159167</c:v>
                </c:pt>
                <c:pt idx="544" formatCode="0.00">
                  <c:v>0.17990231211529487</c:v>
                </c:pt>
                <c:pt idx="545" formatCode="0.00">
                  <c:v>0.16293344539390012</c:v>
                </c:pt>
                <c:pt idx="546" formatCode="0.00">
                  <c:v>0.14062734098195478</c:v>
                </c:pt>
                <c:pt idx="547" formatCode="0.00">
                  <c:v>0.10897687554387596</c:v>
                </c:pt>
                <c:pt idx="548" formatCode="0.00">
                  <c:v>7.7097435019634245E-2</c:v>
                </c:pt>
                <c:pt idx="549" formatCode="0.00">
                  <c:v>4.6263149026836203E-2</c:v>
                </c:pt>
                <c:pt idx="550" formatCode="0.00">
                  <c:v>2.013453941852501E-2</c:v>
                </c:pt>
                <c:pt idx="551" formatCode="0.00">
                  <c:v>-1.582728743004622E-2</c:v>
                </c:pt>
                <c:pt idx="552" formatCode="0.00">
                  <c:v>-4.7464301958670491E-2</c:v>
                </c:pt>
                <c:pt idx="553" formatCode="0.00">
                  <c:v>-6.9638872757996309E-2</c:v>
                </c:pt>
                <c:pt idx="554" formatCode="0.00">
                  <c:v>-9.3808727528302799E-2</c:v>
                </c:pt>
                <c:pt idx="555" formatCode="0.00">
                  <c:v>-0.10921971971195854</c:v>
                </c:pt>
                <c:pt idx="556" formatCode="0.00">
                  <c:v>-0.13679519072254015</c:v>
                </c:pt>
                <c:pt idx="557" formatCode="0.00">
                  <c:v>-0.16542432205937641</c:v>
                </c:pt>
                <c:pt idx="558" formatCode="0.00">
                  <c:v>-0.18497690343228873</c:v>
                </c:pt>
                <c:pt idx="559" formatCode="0.00">
                  <c:v>-0.19720246527662716</c:v>
                </c:pt>
                <c:pt idx="560" formatCode="0.00">
                  <c:v>-0.20001335213416968</c:v>
                </c:pt>
                <c:pt idx="561" formatCode="0.00">
                  <c:v>-0.20881594804229367</c:v>
                </c:pt>
                <c:pt idx="562" formatCode="0.00">
                  <c:v>-0.21169932636228306</c:v>
                </c:pt>
                <c:pt idx="563" formatCode="0.00">
                  <c:v>-0.2111554989137448</c:v>
                </c:pt>
                <c:pt idx="564" formatCode="0.00">
                  <c:v>-0.20261436513735304</c:v>
                </c:pt>
                <c:pt idx="565" formatCode="0.00">
                  <c:v>-0.19426874696911878</c:v>
                </c:pt>
                <c:pt idx="566" formatCode="0.00">
                  <c:v>-0.1890070262407216</c:v>
                </c:pt>
                <c:pt idx="567" formatCode="0.00">
                  <c:v>-0.17458115426853804</c:v>
                </c:pt>
                <c:pt idx="568" formatCode="0.00">
                  <c:v>-0.15937841988641652</c:v>
                </c:pt>
                <c:pt idx="569" formatCode="0.00">
                  <c:v>-0.15212891562000577</c:v>
                </c:pt>
                <c:pt idx="570" formatCode="0.00">
                  <c:v>-0.14407862850414616</c:v>
                </c:pt>
                <c:pt idx="571" formatCode="0.00">
                  <c:v>-0.1217635805779643</c:v>
                </c:pt>
                <c:pt idx="572" formatCode="0.00">
                  <c:v>-9.6973480323179567E-2</c:v>
                </c:pt>
                <c:pt idx="573" formatCode="0.00">
                  <c:v>-8.5474371643614835E-2</c:v>
                </c:pt>
                <c:pt idx="574" formatCode="0.00">
                  <c:v>-7.4334447151052502E-2</c:v>
                </c:pt>
                <c:pt idx="575" formatCode="0.00">
                  <c:v>-7.5119032658032242E-2</c:v>
                </c:pt>
                <c:pt idx="576" formatCode="0.00">
                  <c:v>-6.2063727882852991E-2</c:v>
                </c:pt>
                <c:pt idx="577" formatCode="0.00">
                  <c:v>-5.7774684756775663E-2</c:v>
                </c:pt>
                <c:pt idx="578" formatCode="0.00">
                  <c:v>-6.6952872108067468E-2</c:v>
                </c:pt>
                <c:pt idx="579" formatCode="0.00">
                  <c:v>-9.1576469309892675E-2</c:v>
                </c:pt>
                <c:pt idx="580" formatCode="0.00">
                  <c:v>-0.12380650796847163</c:v>
                </c:pt>
                <c:pt idx="581" formatCode="0.00">
                  <c:v>-0.14896640491132462</c:v>
                </c:pt>
                <c:pt idx="582" formatCode="0.00">
                  <c:v>-0.1678800342382612</c:v>
                </c:pt>
                <c:pt idx="583" formatCode="0.00">
                  <c:v>-0.17831450089129927</c:v>
                </c:pt>
                <c:pt idx="584" formatCode="0.00">
                  <c:v>-0.19136895548314842</c:v>
                </c:pt>
                <c:pt idx="585" formatCode="0.00">
                  <c:v>-0.19981750509831575</c:v>
                </c:pt>
                <c:pt idx="586" formatCode="0.00">
                  <c:v>-0.20445155304681259</c:v>
                </c:pt>
                <c:pt idx="587" formatCode="0.00">
                  <c:v>-0.21350713832465043</c:v>
                </c:pt>
                <c:pt idx="588" formatCode="0.00">
                  <c:v>-0.22342816046956168</c:v>
                </c:pt>
                <c:pt idx="589" formatCode="0.00">
                  <c:v>-0.22779734963335613</c:v>
                </c:pt>
                <c:pt idx="590" formatCode="0.00">
                  <c:v>-0.23532131867502493</c:v>
                </c:pt>
                <c:pt idx="591" formatCode="0.00">
                  <c:v>-0.2476857187974868</c:v>
                </c:pt>
                <c:pt idx="592" formatCode="0.00">
                  <c:v>-0.26342127776858926</c:v>
                </c:pt>
                <c:pt idx="593" formatCode="0.00">
                  <c:v>-0.27569533620895226</c:v>
                </c:pt>
                <c:pt idx="594" formatCode="0.00">
                  <c:v>-0.28267249563853103</c:v>
                </c:pt>
                <c:pt idx="595" formatCode="0.00">
                  <c:v>-0.28096347626374674</c:v>
                </c:pt>
                <c:pt idx="596" formatCode="0.00">
                  <c:v>-0.29166790010554922</c:v>
                </c:pt>
                <c:pt idx="597" formatCode="0.00">
                  <c:v>-0.29318493441444266</c:v>
                </c:pt>
                <c:pt idx="598" formatCode="0.00">
                  <c:v>-0.28296088315529377</c:v>
                </c:pt>
                <c:pt idx="599" formatCode="0.00">
                  <c:v>-0.25713259988449211</c:v>
                </c:pt>
                <c:pt idx="600" formatCode="0.00">
                  <c:v>-0.22489622540500981</c:v>
                </c:pt>
                <c:pt idx="601" formatCode="0.00">
                  <c:v>-0.19775368738118898</c:v>
                </c:pt>
                <c:pt idx="602" formatCode="0.00">
                  <c:v>-0.18499816698005481</c:v>
                </c:pt>
                <c:pt idx="603" formatCode="0.00">
                  <c:v>-0.18538226596194049</c:v>
                </c:pt>
                <c:pt idx="604" formatCode="0.00">
                  <c:v>-0.18537735025535004</c:v>
                </c:pt>
                <c:pt idx="605" formatCode="0.00">
                  <c:v>-0.18484964771512966</c:v>
                </c:pt>
                <c:pt idx="606" formatCode="0.00">
                  <c:v>-0.18404404189725229</c:v>
                </c:pt>
                <c:pt idx="607" formatCode="0.00">
                  <c:v>-0.17269685512913754</c:v>
                </c:pt>
                <c:pt idx="608" formatCode="0.00">
                  <c:v>-0.15543300114988823</c:v>
                </c:pt>
                <c:pt idx="609" formatCode="0.00">
                  <c:v>-0.13929822330880257</c:v>
                </c:pt>
                <c:pt idx="610" formatCode="0.00">
                  <c:v>-0.12584481319545132</c:v>
                </c:pt>
                <c:pt idx="611" formatCode="0.00">
                  <c:v>-0.11284915380380396</c:v>
                </c:pt>
                <c:pt idx="612" formatCode="0.00">
                  <c:v>-9.4703609955880036E-2</c:v>
                </c:pt>
                <c:pt idx="613" formatCode="0.00">
                  <c:v>-6.7596368851216726E-2</c:v>
                </c:pt>
                <c:pt idx="614" formatCode="0.00">
                  <c:v>-4.539590018430182E-2</c:v>
                </c:pt>
                <c:pt idx="615" formatCode="0.00">
                  <c:v>-2.377171179942273E-2</c:v>
                </c:pt>
                <c:pt idx="616" formatCode="0.00">
                  <c:v>9.8839731127347945E-3</c:v>
                </c:pt>
                <c:pt idx="617" formatCode="0.00">
                  <c:v>5.0760647160558094E-2</c:v>
                </c:pt>
                <c:pt idx="618" formatCode="0.00">
                  <c:v>9.2121469670315356E-2</c:v>
                </c:pt>
                <c:pt idx="619" formatCode="0.00">
                  <c:v>0.12560404457171909</c:v>
                </c:pt>
                <c:pt idx="620" formatCode="0.00">
                  <c:v>0.15528539717005324</c:v>
                </c:pt>
                <c:pt idx="621" formatCode="0.00">
                  <c:v>0.18679059411562868</c:v>
                </c:pt>
                <c:pt idx="622" formatCode="0.00">
                  <c:v>0.21918108339116077</c:v>
                </c:pt>
                <c:pt idx="623" formatCode="0.00">
                  <c:v>0.25927841580452238</c:v>
                </c:pt>
                <c:pt idx="624" formatCode="0.00">
                  <c:v>0.29785343157479505</c:v>
                </c:pt>
                <c:pt idx="625" formatCode="0.00">
                  <c:v>0.3340851183424603</c:v>
                </c:pt>
                <c:pt idx="626" formatCode="0.00">
                  <c:v>0.36731249725954418</c:v>
                </c:pt>
                <c:pt idx="627" formatCode="0.00">
                  <c:v>0.39185192911027256</c:v>
                </c:pt>
                <c:pt idx="628" formatCode="0.00">
                  <c:v>0.40181860943164976</c:v>
                </c:pt>
                <c:pt idx="629" formatCode="0.00">
                  <c:v>0.41469929490720914</c:v>
                </c:pt>
                <c:pt idx="630" formatCode="0.00">
                  <c:v>0.43611384133643938</c:v>
                </c:pt>
                <c:pt idx="631" formatCode="0.00">
                  <c:v>0.46147867127065201</c:v>
                </c:pt>
                <c:pt idx="632" formatCode="0.00">
                  <c:v>0.48555231108009106</c:v>
                </c:pt>
                <c:pt idx="633" formatCode="0.00">
                  <c:v>0.50090662676254327</c:v>
                </c:pt>
                <c:pt idx="634" formatCode="0.00">
                  <c:v>0.51532717994453237</c:v>
                </c:pt>
                <c:pt idx="635" formatCode="0.00">
                  <c:v>0.5234990495992804</c:v>
                </c:pt>
                <c:pt idx="636" formatCode="0.00">
                  <c:v>0.52192161932894732</c:v>
                </c:pt>
                <c:pt idx="637" formatCode="0.00">
                  <c:v>0.51066926967795168</c:v>
                </c:pt>
                <c:pt idx="638" formatCode="0.00">
                  <c:v>0.49164304118115998</c:v>
                </c:pt>
                <c:pt idx="639" formatCode="0.00">
                  <c:v>0.47510616283478735</c:v>
                </c:pt>
                <c:pt idx="640" formatCode="0.00">
                  <c:v>0.45342627579035116</c:v>
                </c:pt>
                <c:pt idx="641" formatCode="0.00">
                  <c:v>0.4286076286272863</c:v>
                </c:pt>
                <c:pt idx="642" formatCode="0.00">
                  <c:v>0.41518544929954554</c:v>
                </c:pt>
                <c:pt idx="643" formatCode="0.00">
                  <c:v>0.39558297609689963</c:v>
                </c:pt>
                <c:pt idx="644" formatCode="0.00">
                  <c:v>0.3746886288560225</c:v>
                </c:pt>
                <c:pt idx="645" formatCode="0.00">
                  <c:v>0.35572769102410529</c:v>
                </c:pt>
                <c:pt idx="646" formatCode="0.00">
                  <c:v>0.33885757469272293</c:v>
                </c:pt>
                <c:pt idx="647" formatCode="0.00">
                  <c:v>0.32074826842598653</c:v>
                </c:pt>
                <c:pt idx="648" formatCode="0.00">
                  <c:v>0.31984273748868985</c:v>
                </c:pt>
                <c:pt idx="649" formatCode="0.00">
                  <c:v>0.31163714973371037</c:v>
                </c:pt>
                <c:pt idx="650" formatCode="0.00">
                  <c:v>0.29688169935873532</c:v>
                </c:pt>
                <c:pt idx="651" formatCode="0.00">
                  <c:v>0.27260471536552139</c:v>
                </c:pt>
                <c:pt idx="652" formatCode="0.00">
                  <c:v>0.23482463828818859</c:v>
                </c:pt>
                <c:pt idx="653" formatCode="0.00">
                  <c:v>0.19985310377355534</c:v>
                </c:pt>
                <c:pt idx="654" formatCode="0.00">
                  <c:v>0.16699910439556831</c:v>
                </c:pt>
                <c:pt idx="655" formatCode="0.00">
                  <c:v>0.13743048289581722</c:v>
                </c:pt>
                <c:pt idx="656" formatCode="0.00">
                  <c:v>0.11035727022270565</c:v>
                </c:pt>
                <c:pt idx="657" formatCode="0.00">
                  <c:v>8.1277113253933872E-2</c:v>
                </c:pt>
                <c:pt idx="658" formatCode="0.00">
                  <c:v>5.9874430977335004E-2</c:v>
                </c:pt>
                <c:pt idx="659" formatCode="0.00">
                  <c:v>4.5782275622153382E-2</c:v>
                </c:pt>
                <c:pt idx="660" formatCode="0.00">
                  <c:v>3.8671937683165347E-2</c:v>
                </c:pt>
                <c:pt idx="661" formatCode="0.00">
                  <c:v>3.0704682085925011E-2</c:v>
                </c:pt>
                <c:pt idx="662" formatCode="0.00">
                  <c:v>1.0629695617619676E-2</c:v>
                </c:pt>
                <c:pt idx="663" formatCode="0.00">
                  <c:v>-3.9402330572695715E-3</c:v>
                </c:pt>
                <c:pt idx="664" formatCode="0.00">
                  <c:v>-1.0358142229892606E-2</c:v>
                </c:pt>
                <c:pt idx="665" formatCode="0.00">
                  <c:v>-2.0255156991361677E-2</c:v>
                </c:pt>
                <c:pt idx="666" formatCode="0.00">
                  <c:v>-2.7591781926744958E-2</c:v>
                </c:pt>
                <c:pt idx="667" formatCode="0.00">
                  <c:v>-2.7803753272712034E-2</c:v>
                </c:pt>
                <c:pt idx="668" formatCode="0.00">
                  <c:v>-3.05286201377837E-2</c:v>
                </c:pt>
                <c:pt idx="669" formatCode="0.00">
                  <c:v>-3.0830539608024309E-2</c:v>
                </c:pt>
                <c:pt idx="670" formatCode="0.00">
                  <c:v>-3.5398190051947061E-2</c:v>
                </c:pt>
                <c:pt idx="671" formatCode="0.00">
                  <c:v>-3.7699492931722409E-2</c:v>
                </c:pt>
                <c:pt idx="672" formatCode="0.00">
                  <c:v>-2.6252412520171693E-2</c:v>
                </c:pt>
                <c:pt idx="673" formatCode="0.00">
                  <c:v>-1.9309332246091656E-2</c:v>
                </c:pt>
                <c:pt idx="674" formatCode="0.00">
                  <c:v>-1.2437539344373281E-2</c:v>
                </c:pt>
                <c:pt idx="675" formatCode="0.00">
                  <c:v>-4.8650616821603295E-3</c:v>
                </c:pt>
                <c:pt idx="676" formatCode="0.00">
                  <c:v>2.0642134229025421E-3</c:v>
                </c:pt>
                <c:pt idx="677" formatCode="0.00">
                  <c:v>1.4720925454939457E-2</c:v>
                </c:pt>
                <c:pt idx="678" formatCode="0.00">
                  <c:v>2.300619320582745E-2</c:v>
                </c:pt>
                <c:pt idx="679" formatCode="0.00">
                  <c:v>2.0312505556355585E-2</c:v>
                </c:pt>
                <c:pt idx="680" formatCode="0.00">
                  <c:v>1.3731684638730372E-2</c:v>
                </c:pt>
                <c:pt idx="681" formatCode="0.00">
                  <c:v>1.304452225166769E-2</c:v>
                </c:pt>
                <c:pt idx="682" formatCode="0.00">
                  <c:v>2.3351160011407267E-2</c:v>
                </c:pt>
                <c:pt idx="683" formatCode="0.00">
                  <c:v>3.2006798019044227E-2</c:v>
                </c:pt>
                <c:pt idx="684" formatCode="0.00">
                  <c:v>3.4750611648702703E-2</c:v>
                </c:pt>
                <c:pt idx="685" formatCode="0.00">
                  <c:v>3.8139064454331913E-2</c:v>
                </c:pt>
                <c:pt idx="686" formatCode="0.00">
                  <c:v>3.2447694522471045E-2</c:v>
                </c:pt>
                <c:pt idx="687" formatCode="0.00">
                  <c:v>1.1073689859585668E-2</c:v>
                </c:pt>
                <c:pt idx="688" formatCode="0.00">
                  <c:v>-1.9004985073339399E-2</c:v>
                </c:pt>
                <c:pt idx="689" formatCode="0.00">
                  <c:v>-4.9088851458024156E-2</c:v>
                </c:pt>
                <c:pt idx="690" formatCode="0.00">
                  <c:v>-7.2444474737509187E-2</c:v>
                </c:pt>
                <c:pt idx="691" formatCode="0.00">
                  <c:v>-9.1550490862835343E-2</c:v>
                </c:pt>
                <c:pt idx="692" formatCode="0.00">
                  <c:v>-0.11037193085919864</c:v>
                </c:pt>
                <c:pt idx="693" formatCode="0.00">
                  <c:v>-0.12201593721207335</c:v>
                </c:pt>
                <c:pt idx="694" formatCode="0.00">
                  <c:v>-0.1338109547419529</c:v>
                </c:pt>
                <c:pt idx="695" formatCode="0.00">
                  <c:v>-0.14592283950120866</c:v>
                </c:pt>
                <c:pt idx="696" formatCode="0.00">
                  <c:v>-0.15546839857880529</c:v>
                </c:pt>
                <c:pt idx="697" formatCode="0.00">
                  <c:v>-0.17202731550325254</c:v>
                </c:pt>
                <c:pt idx="698" formatCode="0.00">
                  <c:v>-0.18754161539726669</c:v>
                </c:pt>
                <c:pt idx="699" formatCode="0.00">
                  <c:v>-0.19903633649601862</c:v>
                </c:pt>
                <c:pt idx="700" formatCode="0.00">
                  <c:v>-0.20718492597511537</c:v>
                </c:pt>
                <c:pt idx="701" formatCode="0.00">
                  <c:v>-0.22113650414689112</c:v>
                </c:pt>
                <c:pt idx="702" formatCode="0.00">
                  <c:v>-0.24006518913909708</c:v>
                </c:pt>
                <c:pt idx="703" formatCode="0.00">
                  <c:v>-0.26067380688146258</c:v>
                </c:pt>
                <c:pt idx="704" formatCode="0.00">
                  <c:v>-0.28024889911586121</c:v>
                </c:pt>
                <c:pt idx="705" formatCode="0.00">
                  <c:v>-0.29952085641697762</c:v>
                </c:pt>
                <c:pt idx="706" formatCode="0.00">
                  <c:v>-0.31322370870926763</c:v>
                </c:pt>
                <c:pt idx="707" formatCode="0.00">
                  <c:v>-0.31502146552340216</c:v>
                </c:pt>
                <c:pt idx="708" formatCode="0.00">
                  <c:v>-0.31173751191319754</c:v>
                </c:pt>
                <c:pt idx="709" formatCode="0.00">
                  <c:v>-0.30040660990635276</c:v>
                </c:pt>
                <c:pt idx="710" formatCode="0.00">
                  <c:v>-0.28175597635145261</c:v>
                </c:pt>
                <c:pt idx="711" formatCode="0.00">
                  <c:v>-0.25573041996518098</c:v>
                </c:pt>
                <c:pt idx="712" formatCode="0.00">
                  <c:v>-0.23796273236560039</c:v>
                </c:pt>
                <c:pt idx="713" formatCode="0.00">
                  <c:v>-0.23109414298414799</c:v>
                </c:pt>
                <c:pt idx="714" formatCode="0.00">
                  <c:v>-0.22345741496801189</c:v>
                </c:pt>
                <c:pt idx="715" formatCode="0.00">
                  <c:v>-0.21351194941281298</c:v>
                </c:pt>
                <c:pt idx="716" formatCode="0.00">
                  <c:v>-0.20915779922605243</c:v>
                </c:pt>
                <c:pt idx="717" formatCode="0.00">
                  <c:v>-0.20019161356745538</c:v>
                </c:pt>
                <c:pt idx="718" formatCode="0.00">
                  <c:v>-0.19397398524556791</c:v>
                </c:pt>
                <c:pt idx="719" formatCode="0.00">
                  <c:v>-0.18818471616490368</c:v>
                </c:pt>
                <c:pt idx="720" formatCode="0.00">
                  <c:v>-0.18586028637892024</c:v>
                </c:pt>
                <c:pt idx="721" formatCode="0.00">
                  <c:v>-0.18018604765225893</c:v>
                </c:pt>
                <c:pt idx="722" formatCode="0.00">
                  <c:v>-0.17430568766029339</c:v>
                </c:pt>
                <c:pt idx="723" formatCode="0.00">
                  <c:v>-0.1628424534851082</c:v>
                </c:pt>
                <c:pt idx="724" formatCode="0.00">
                  <c:v>-0.15222408638460722</c:v>
                </c:pt>
                <c:pt idx="725" formatCode="0.00">
                  <c:v>-0.13685532280057461</c:v>
                </c:pt>
                <c:pt idx="726" formatCode="0.00">
                  <c:v>-0.11870259253569851</c:v>
                </c:pt>
                <c:pt idx="727" formatCode="0.00">
                  <c:v>-0.10030125896179629</c:v>
                </c:pt>
                <c:pt idx="728" formatCode="0.00">
                  <c:v>-8.506862893343084E-2</c:v>
                </c:pt>
                <c:pt idx="729" formatCode="0.00">
                  <c:v>-8.4454783161732466E-2</c:v>
                </c:pt>
                <c:pt idx="730" formatCode="0.00">
                  <c:v>-0.10142472321870957</c:v>
                </c:pt>
                <c:pt idx="731" formatCode="0.00">
                  <c:v>-0.13408152510857307</c:v>
                </c:pt>
                <c:pt idx="732" formatCode="0.00">
                  <c:v>-0.15194038753303524</c:v>
                </c:pt>
                <c:pt idx="733" formatCode="0.00">
                  <c:v>-0.15329810280442213</c:v>
                </c:pt>
                <c:pt idx="734" formatCode="0.00">
                  <c:v>-0.15569074273596845</c:v>
                </c:pt>
                <c:pt idx="735" formatCode="0.00">
                  <c:v>-0.15954726526535279</c:v>
                </c:pt>
                <c:pt idx="736" formatCode="0.00">
                  <c:v>-0.16012656074363718</c:v>
                </c:pt>
                <c:pt idx="737" formatCode="0.00">
                  <c:v>-0.16127773549222901</c:v>
                </c:pt>
                <c:pt idx="738" formatCode="0.00">
                  <c:v>-0.16014181226229218</c:v>
                </c:pt>
                <c:pt idx="739" formatCode="0.00">
                  <c:v>-0.16024620467618891</c:v>
                </c:pt>
                <c:pt idx="740" formatCode="0.00">
                  <c:v>-0.15438550579662952</c:v>
                </c:pt>
                <c:pt idx="741" formatCode="0.00">
                  <c:v>-0.14537296731191052</c:v>
                </c:pt>
                <c:pt idx="742" formatCode="0.00">
                  <c:v>-0.13240282763037653</c:v>
                </c:pt>
                <c:pt idx="743" formatCode="0.00">
                  <c:v>-0.12487131406871851</c:v>
                </c:pt>
                <c:pt idx="744" formatCode="0.00">
                  <c:v>-0.11787537746654046</c:v>
                </c:pt>
                <c:pt idx="745" formatCode="0.00">
                  <c:v>-0.11402709968153084</c:v>
                </c:pt>
                <c:pt idx="746" formatCode="0.00">
                  <c:v>-0.11246661921145165</c:v>
                </c:pt>
                <c:pt idx="747" formatCode="0.00">
                  <c:v>-0.1126239348212501</c:v>
                </c:pt>
                <c:pt idx="748" formatCode="0.00">
                  <c:v>-0.11076320427607537</c:v>
                </c:pt>
                <c:pt idx="749" formatCode="0.00">
                  <c:v>-0.10028904293504601</c:v>
                </c:pt>
                <c:pt idx="750" formatCode="0.00">
                  <c:v>-8.5505423974573266E-2</c:v>
                </c:pt>
                <c:pt idx="751" formatCode="0.00">
                  <c:v>-5.5078389564481037E-2</c:v>
                </c:pt>
                <c:pt idx="752" formatCode="0.00">
                  <c:v>-4.094741263737995E-2</c:v>
                </c:pt>
                <c:pt idx="753" formatCode="0.00">
                  <c:v>-4.2228299494399504E-2</c:v>
                </c:pt>
                <c:pt idx="754" formatCode="0.00">
                  <c:v>-3.9423426008589973E-2</c:v>
                </c:pt>
                <c:pt idx="755" formatCode="0.00">
                  <c:v>-3.5643247075699762E-2</c:v>
                </c:pt>
                <c:pt idx="756" formatCode="0.00">
                  <c:v>-2.8825516642375464E-2</c:v>
                </c:pt>
                <c:pt idx="757" formatCode="0.00">
                  <c:v>-2.2280516777838679E-2</c:v>
                </c:pt>
                <c:pt idx="758" formatCode="0.00">
                  <c:v>-9.2216854529778031E-3</c:v>
                </c:pt>
                <c:pt idx="759" formatCode="0.00">
                  <c:v>8.2558989129427017E-3</c:v>
                </c:pt>
                <c:pt idx="760" formatCode="0.00">
                  <c:v>2.3954925754210512E-2</c:v>
                </c:pt>
                <c:pt idx="761" formatCode="0.00">
                  <c:v>2.7714086784939397E-2</c:v>
                </c:pt>
                <c:pt idx="762" formatCode="0.00">
                  <c:v>2.8210258057147823E-2</c:v>
                </c:pt>
                <c:pt idx="763" formatCode="0.00">
                  <c:v>3.0003368351424531E-2</c:v>
                </c:pt>
                <c:pt idx="764" formatCode="0.00">
                  <c:v>3.2753409140925324E-2</c:v>
                </c:pt>
                <c:pt idx="765" formatCode="0.00">
                  <c:v>3.3929021516669836E-2</c:v>
                </c:pt>
                <c:pt idx="766" formatCode="0.00">
                  <c:v>3.6643352970428249E-2</c:v>
                </c:pt>
                <c:pt idx="767" formatCode="0.00">
                  <c:v>3.953664361656066E-2</c:v>
                </c:pt>
                <c:pt idx="768" formatCode="0.00">
                  <c:v>3.9508004669781188E-2</c:v>
                </c:pt>
                <c:pt idx="769" formatCode="0.00">
                  <c:v>4.1172567120048575E-2</c:v>
                </c:pt>
                <c:pt idx="770" formatCode="0.00">
                  <c:v>5.1683741113261662E-2</c:v>
                </c:pt>
                <c:pt idx="771" formatCode="0.00">
                  <c:v>5.3510228916330269E-2</c:v>
                </c:pt>
                <c:pt idx="772" formatCode="0.00">
                  <c:v>6.3864418421516064E-2</c:v>
                </c:pt>
                <c:pt idx="773" formatCode="0.00">
                  <c:v>7.7866857761311081E-2</c:v>
                </c:pt>
                <c:pt idx="774" formatCode="0.00">
                  <c:v>8.8830567899152058E-2</c:v>
                </c:pt>
                <c:pt idx="775" formatCode="0.00">
                  <c:v>9.5710378064909285E-2</c:v>
                </c:pt>
                <c:pt idx="776" formatCode="0.00">
                  <c:v>0.10333952876975443</c:v>
                </c:pt>
                <c:pt idx="777" formatCode="0.00">
                  <c:v>0.11061419693882842</c:v>
                </c:pt>
                <c:pt idx="778" formatCode="0.00">
                  <c:v>0.10599865527140881</c:v>
                </c:pt>
                <c:pt idx="779" formatCode="0.00">
                  <c:v>9.6174079968330412E-2</c:v>
                </c:pt>
                <c:pt idx="780" formatCode="0.00">
                  <c:v>7.9125519554545401E-2</c:v>
                </c:pt>
                <c:pt idx="781" formatCode="0.00">
                  <c:v>7.6148591476630875E-2</c:v>
                </c:pt>
                <c:pt idx="782" formatCode="0.00">
                  <c:v>6.5481494442053881E-2</c:v>
                </c:pt>
                <c:pt idx="783" formatCode="0.00">
                  <c:v>5.4342154534650612E-2</c:v>
                </c:pt>
                <c:pt idx="784" formatCode="0.00">
                  <c:v>4.4937325611593887E-2</c:v>
                </c:pt>
                <c:pt idx="785" formatCode="0.00">
                  <c:v>3.9671354782881432E-2</c:v>
                </c:pt>
                <c:pt idx="786" formatCode="0.00">
                  <c:v>3.659938678534632E-2</c:v>
                </c:pt>
                <c:pt idx="787" formatCode="0.00">
                  <c:v>3.5156031844704276E-2</c:v>
                </c:pt>
                <c:pt idx="788" formatCode="0.00">
                  <c:v>3.9386870470702669E-2</c:v>
                </c:pt>
                <c:pt idx="789" formatCode="0.00">
                  <c:v>4.4222543299721438E-2</c:v>
                </c:pt>
                <c:pt idx="790" formatCode="0.00">
                  <c:v>4.3921350360941268E-2</c:v>
                </c:pt>
                <c:pt idx="791" formatCode="0.00">
                  <c:v>4.6344870648004466E-2</c:v>
                </c:pt>
                <c:pt idx="792" formatCode="0.00">
                  <c:v>4.6422030309454632E-2</c:v>
                </c:pt>
                <c:pt idx="793" formatCode="0.00">
                  <c:v>5.3951497728977324E-2</c:v>
                </c:pt>
                <c:pt idx="794" formatCode="0.00">
                  <c:v>6.3965273229336331E-2</c:v>
                </c:pt>
                <c:pt idx="795" formatCode="0.00">
                  <c:v>8.0441311700949106E-2</c:v>
                </c:pt>
                <c:pt idx="796" formatCode="0.00">
                  <c:v>9.3407744597720457E-2</c:v>
                </c:pt>
                <c:pt idx="797" formatCode="0.00">
                  <c:v>9.9476706689305222E-2</c:v>
                </c:pt>
                <c:pt idx="798" formatCode="0.00">
                  <c:v>0.10747284412410388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522-45E0-A654-34687301810B}"/>
            </c:ext>
          </c:extLst>
        </c:ser>
        <c:ser>
          <c:idx val="3"/>
          <c:order val="3"/>
          <c:tx>
            <c:strRef>
              <c:f>DATA!$AK$1</c:f>
              <c:strCache>
                <c:ptCount val="1"/>
                <c:pt idx="0">
                  <c:v>Lower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DATA!$AK$2:$AK$800</c:f>
              <c:numCache>
                <c:formatCode>General</c:formatCode>
                <c:ptCount val="799"/>
                <c:pt idx="39" formatCode="0.00">
                  <c:v>-0.246044302762784</c:v>
                </c:pt>
                <c:pt idx="40" formatCode="0.00">
                  <c:v>-0.24417823478881096</c:v>
                </c:pt>
                <c:pt idx="41" formatCode="0.00">
                  <c:v>-0.26031400493589518</c:v>
                </c:pt>
                <c:pt idx="42" formatCode="0.00">
                  <c:v>-0.28388591832146814</c:v>
                </c:pt>
                <c:pt idx="43" formatCode="0.00">
                  <c:v>-0.29315002245599087</c:v>
                </c:pt>
                <c:pt idx="44" formatCode="0.00">
                  <c:v>-0.2802375771230905</c:v>
                </c:pt>
                <c:pt idx="45" formatCode="0.00">
                  <c:v>-0.26020614665001124</c:v>
                </c:pt>
                <c:pt idx="46" formatCode="0.00">
                  <c:v>-0.24989528907588754</c:v>
                </c:pt>
                <c:pt idx="47" formatCode="0.00">
                  <c:v>-0.24660905487982052</c:v>
                </c:pt>
                <c:pt idx="48" formatCode="0.00">
                  <c:v>-0.2405822739841971</c:v>
                </c:pt>
                <c:pt idx="49" formatCode="0.00">
                  <c:v>-0.23025252499022589</c:v>
                </c:pt>
                <c:pt idx="50" formatCode="0.00">
                  <c:v>-0.18688554079286143</c:v>
                </c:pt>
                <c:pt idx="51" formatCode="0.00">
                  <c:v>-0.12924349249091283</c:v>
                </c:pt>
                <c:pt idx="52" formatCode="0.00">
                  <c:v>-8.991145970467343E-2</c:v>
                </c:pt>
                <c:pt idx="53" formatCode="0.00">
                  <c:v>-9.91680021651411E-2</c:v>
                </c:pt>
                <c:pt idx="54" formatCode="0.00">
                  <c:v>-9.8842838059304577E-2</c:v>
                </c:pt>
                <c:pt idx="55" formatCode="0.00">
                  <c:v>-9.6148821285007346E-2</c:v>
                </c:pt>
                <c:pt idx="56" formatCode="0.00">
                  <c:v>-9.8702480709674523E-2</c:v>
                </c:pt>
                <c:pt idx="57" formatCode="0.00">
                  <c:v>-0.11457677488401237</c:v>
                </c:pt>
                <c:pt idx="58" formatCode="0.00">
                  <c:v>-0.13698048017063641</c:v>
                </c:pt>
                <c:pt idx="59" formatCode="0.00">
                  <c:v>-0.14167262511875217</c:v>
                </c:pt>
                <c:pt idx="60" formatCode="0.00">
                  <c:v>-0.16042160332622152</c:v>
                </c:pt>
                <c:pt idx="61" formatCode="0.00">
                  <c:v>-0.18206218813899355</c:v>
                </c:pt>
                <c:pt idx="62" formatCode="0.00">
                  <c:v>-0.19022590253070215</c:v>
                </c:pt>
                <c:pt idx="63" formatCode="0.00">
                  <c:v>-0.18481095732589028</c:v>
                </c:pt>
                <c:pt idx="64" formatCode="0.00">
                  <c:v>-0.18146285833274087</c:v>
                </c:pt>
                <c:pt idx="65" formatCode="0.00">
                  <c:v>-0.15884847535672453</c:v>
                </c:pt>
                <c:pt idx="66" formatCode="0.00">
                  <c:v>-0.1510424902905512</c:v>
                </c:pt>
                <c:pt idx="67" formatCode="0.00">
                  <c:v>-0.13712830149895303</c:v>
                </c:pt>
                <c:pt idx="68" formatCode="0.00">
                  <c:v>-0.12927701194325664</c:v>
                </c:pt>
                <c:pt idx="69" formatCode="0.00">
                  <c:v>-0.12004113866475394</c:v>
                </c:pt>
                <c:pt idx="70" formatCode="0.00">
                  <c:v>-0.11655935040370984</c:v>
                </c:pt>
                <c:pt idx="71" formatCode="0.00">
                  <c:v>-0.11530228845913963</c:v>
                </c:pt>
                <c:pt idx="72" formatCode="0.00">
                  <c:v>-0.11607390491824134</c:v>
                </c:pt>
                <c:pt idx="73" formatCode="0.00">
                  <c:v>-0.11917338259688122</c:v>
                </c:pt>
                <c:pt idx="74" formatCode="0.00">
                  <c:v>-0.12331227804233254</c:v>
                </c:pt>
                <c:pt idx="75" formatCode="0.00">
                  <c:v>-0.12336068818502752</c:v>
                </c:pt>
                <c:pt idx="76" formatCode="0.00">
                  <c:v>-0.1246317528228446</c:v>
                </c:pt>
                <c:pt idx="77" formatCode="0.00">
                  <c:v>-0.11936033599425397</c:v>
                </c:pt>
                <c:pt idx="78" formatCode="0.00">
                  <c:v>-0.11640078772309172</c:v>
                </c:pt>
                <c:pt idx="79" formatCode="0.00">
                  <c:v>-0.1164390282349442</c:v>
                </c:pt>
                <c:pt idx="80" formatCode="0.00">
                  <c:v>-0.11244303012264162</c:v>
                </c:pt>
                <c:pt idx="81" formatCode="0.00">
                  <c:v>-9.4419023648350892E-2</c:v>
                </c:pt>
                <c:pt idx="82" formatCode="0.00">
                  <c:v>-9.0362332074851837E-2</c:v>
                </c:pt>
                <c:pt idx="83" formatCode="0.00">
                  <c:v>-0.12591741111302496</c:v>
                </c:pt>
                <c:pt idx="84" formatCode="0.00">
                  <c:v>-0.19261446196717191</c:v>
                </c:pt>
                <c:pt idx="85" formatCode="0.00">
                  <c:v>-0.19256770154202921</c:v>
                </c:pt>
                <c:pt idx="86" formatCode="0.00">
                  <c:v>-0.19261128151101736</c:v>
                </c:pt>
                <c:pt idx="87" formatCode="0.00">
                  <c:v>-0.18795602159623728</c:v>
                </c:pt>
                <c:pt idx="88" formatCode="0.00">
                  <c:v>-0.19403710940907973</c:v>
                </c:pt>
                <c:pt idx="89" formatCode="0.00">
                  <c:v>-0.20399352955707353</c:v>
                </c:pt>
                <c:pt idx="90" formatCode="0.00">
                  <c:v>-0.20995460638255339</c:v>
                </c:pt>
                <c:pt idx="91" formatCode="0.00">
                  <c:v>-0.213541926563872</c:v>
                </c:pt>
                <c:pt idx="92" formatCode="0.00">
                  <c:v>-0.21972433575525974</c:v>
                </c:pt>
                <c:pt idx="93" formatCode="0.00">
                  <c:v>-0.23270978397734296</c:v>
                </c:pt>
                <c:pt idx="94" formatCode="0.00">
                  <c:v>-0.24278972912109673</c:v>
                </c:pt>
                <c:pt idx="95" formatCode="0.00">
                  <c:v>-0.2465567717121909</c:v>
                </c:pt>
                <c:pt idx="96" formatCode="0.00">
                  <c:v>-0.25577401375353581</c:v>
                </c:pt>
                <c:pt idx="97" formatCode="0.00">
                  <c:v>-0.26403482500545894</c:v>
                </c:pt>
                <c:pt idx="98" formatCode="0.00">
                  <c:v>-0.26313225366892445</c:v>
                </c:pt>
                <c:pt idx="99" formatCode="0.00">
                  <c:v>-0.26252178247423802</c:v>
                </c:pt>
                <c:pt idx="100" formatCode="0.00">
                  <c:v>-0.26965228105310507</c:v>
                </c:pt>
                <c:pt idx="101" formatCode="0.00">
                  <c:v>-0.25876984033863959</c:v>
                </c:pt>
                <c:pt idx="102" formatCode="0.00">
                  <c:v>-0.21558442891916546</c:v>
                </c:pt>
                <c:pt idx="103" formatCode="0.00">
                  <c:v>-0.12376309855825923</c:v>
                </c:pt>
                <c:pt idx="104" formatCode="0.00">
                  <c:v>2.3296703498143334E-2</c:v>
                </c:pt>
                <c:pt idx="105" formatCode="0.00">
                  <c:v>0.11405253371127566</c:v>
                </c:pt>
                <c:pt idx="106" formatCode="0.00">
                  <c:v>0.17843493107507608</c:v>
                </c:pt>
                <c:pt idx="107" formatCode="0.00">
                  <c:v>0.23432570565368516</c:v>
                </c:pt>
                <c:pt idx="108" formatCode="0.00">
                  <c:v>0.27685730056580615</c:v>
                </c:pt>
                <c:pt idx="109" formatCode="0.00">
                  <c:v>0.29839987993387662</c:v>
                </c:pt>
                <c:pt idx="110" formatCode="0.00">
                  <c:v>0.33528575338552435</c:v>
                </c:pt>
                <c:pt idx="111" formatCode="0.00">
                  <c:v>0.34344829338637306</c:v>
                </c:pt>
                <c:pt idx="112" formatCode="0.00">
                  <c:v>0.33362864449722968</c:v>
                </c:pt>
                <c:pt idx="113" formatCode="0.00">
                  <c:v>0.30063988397731867</c:v>
                </c:pt>
                <c:pt idx="114" formatCode="0.00">
                  <c:v>0.2674949339094726</c:v>
                </c:pt>
                <c:pt idx="115" formatCode="0.00">
                  <c:v>0.24427167734191091</c:v>
                </c:pt>
                <c:pt idx="116" formatCode="0.00">
                  <c:v>0.21725909628096246</c:v>
                </c:pt>
                <c:pt idx="117" formatCode="0.00">
                  <c:v>0.20398951695965606</c:v>
                </c:pt>
                <c:pt idx="118" formatCode="0.00">
                  <c:v>0.19925980648079011</c:v>
                </c:pt>
                <c:pt idx="119" formatCode="0.00">
                  <c:v>0.18477661934310696</c:v>
                </c:pt>
                <c:pt idx="120" formatCode="0.00">
                  <c:v>0.1651990163214439</c:v>
                </c:pt>
                <c:pt idx="121" formatCode="0.00">
                  <c:v>0.15047246917893647</c:v>
                </c:pt>
                <c:pt idx="122" formatCode="0.00">
                  <c:v>0.14313833505631463</c:v>
                </c:pt>
                <c:pt idx="123" formatCode="0.00">
                  <c:v>0.13227604181724401</c:v>
                </c:pt>
                <c:pt idx="124" formatCode="0.00">
                  <c:v>0.13415138875411786</c:v>
                </c:pt>
                <c:pt idx="125" formatCode="0.00">
                  <c:v>0.13872404958993523</c:v>
                </c:pt>
                <c:pt idx="126" formatCode="0.00">
                  <c:v>0.14097888188577901</c:v>
                </c:pt>
                <c:pt idx="127" formatCode="0.00">
                  <c:v>0.15176044770265679</c:v>
                </c:pt>
                <c:pt idx="128" formatCode="0.00">
                  <c:v>0.17106436616663226</c:v>
                </c:pt>
                <c:pt idx="129" formatCode="0.00">
                  <c:v>0.17094873116843873</c:v>
                </c:pt>
                <c:pt idx="130" formatCode="0.00">
                  <c:v>0.16762159168876475</c:v>
                </c:pt>
                <c:pt idx="131" formatCode="0.00">
                  <c:v>0.16741655106661252</c:v>
                </c:pt>
                <c:pt idx="132" formatCode="0.00">
                  <c:v>0.16768630116915734</c:v>
                </c:pt>
                <c:pt idx="133" formatCode="0.00">
                  <c:v>0.17077021056356859</c:v>
                </c:pt>
                <c:pt idx="134" formatCode="0.00">
                  <c:v>0.16835657246072666</c:v>
                </c:pt>
                <c:pt idx="135" formatCode="0.00">
                  <c:v>0.16281081122530233</c:v>
                </c:pt>
                <c:pt idx="136" formatCode="0.00">
                  <c:v>0.15657159577944926</c:v>
                </c:pt>
                <c:pt idx="137" formatCode="0.00">
                  <c:v>0.15705607837531485</c:v>
                </c:pt>
                <c:pt idx="138" formatCode="0.00">
                  <c:v>0.17791563708855448</c:v>
                </c:pt>
                <c:pt idx="139" formatCode="0.00">
                  <c:v>0.18609972820740159</c:v>
                </c:pt>
                <c:pt idx="140" formatCode="0.00">
                  <c:v>0.1860880339564295</c:v>
                </c:pt>
                <c:pt idx="141" formatCode="0.00">
                  <c:v>0.17532399487230593</c:v>
                </c:pt>
                <c:pt idx="142" formatCode="0.00">
                  <c:v>0.15522698339778582</c:v>
                </c:pt>
                <c:pt idx="143" formatCode="0.00">
                  <c:v>0.11066034412059131</c:v>
                </c:pt>
                <c:pt idx="144" formatCode="0.00">
                  <c:v>9.2133084601743243E-2</c:v>
                </c:pt>
                <c:pt idx="145" formatCode="0.00">
                  <c:v>9.4884749429082815E-2</c:v>
                </c:pt>
                <c:pt idx="146" formatCode="0.00">
                  <c:v>0.10521743118399352</c:v>
                </c:pt>
                <c:pt idx="147" formatCode="0.00">
                  <c:v>0.12789749087450725</c:v>
                </c:pt>
                <c:pt idx="148" formatCode="0.00">
                  <c:v>0.15351473885585162</c:v>
                </c:pt>
                <c:pt idx="149" formatCode="0.00">
                  <c:v>0.15834689281875028</c:v>
                </c:pt>
                <c:pt idx="150" formatCode="0.00">
                  <c:v>0.17951712192354646</c:v>
                </c:pt>
                <c:pt idx="151" formatCode="0.00">
                  <c:v>0.177178251978518</c:v>
                </c:pt>
                <c:pt idx="152" formatCode="0.00">
                  <c:v>0.1583243493791831</c:v>
                </c:pt>
                <c:pt idx="153" formatCode="0.00">
                  <c:v>0.13485505255859048</c:v>
                </c:pt>
                <c:pt idx="154" formatCode="0.00">
                  <c:v>9.8787811323899299E-2</c:v>
                </c:pt>
                <c:pt idx="155" formatCode="0.00">
                  <c:v>3.6511414870802228E-2</c:v>
                </c:pt>
                <c:pt idx="156" formatCode="0.00">
                  <c:v>-2.957724704659731E-2</c:v>
                </c:pt>
                <c:pt idx="157" formatCode="0.00">
                  <c:v>-0.10431265625831887</c:v>
                </c:pt>
                <c:pt idx="158" formatCode="0.00">
                  <c:v>-0.18503944446854853</c:v>
                </c:pt>
                <c:pt idx="159" formatCode="0.00">
                  <c:v>-0.25096707049735689</c:v>
                </c:pt>
                <c:pt idx="160" formatCode="0.00">
                  <c:v>-0.3271555106950354</c:v>
                </c:pt>
                <c:pt idx="161" formatCode="0.00">
                  <c:v>-0.40032346080338321</c:v>
                </c:pt>
                <c:pt idx="162" formatCode="0.00">
                  <c:v>-0.47337896865613482</c:v>
                </c:pt>
                <c:pt idx="163" formatCode="0.00">
                  <c:v>-0.53923977391620104</c:v>
                </c:pt>
                <c:pt idx="164" formatCode="0.00">
                  <c:v>-0.58521106474923679</c:v>
                </c:pt>
                <c:pt idx="165" formatCode="0.00">
                  <c:v>-0.61033648052023803</c:v>
                </c:pt>
                <c:pt idx="166" formatCode="0.00">
                  <c:v>-0.62482402078508459</c:v>
                </c:pt>
                <c:pt idx="167" formatCode="0.00">
                  <c:v>-0.63225781560904093</c:v>
                </c:pt>
                <c:pt idx="168" formatCode="0.00">
                  <c:v>-0.62746370889879222</c:v>
                </c:pt>
                <c:pt idx="169" formatCode="0.00">
                  <c:v>-0.61339910445681123</c:v>
                </c:pt>
                <c:pt idx="170" formatCode="0.00">
                  <c:v>-0.55440985959112976</c:v>
                </c:pt>
                <c:pt idx="171" formatCode="0.00">
                  <c:v>-0.50835708939758772</c:v>
                </c:pt>
                <c:pt idx="172" formatCode="0.00">
                  <c:v>-0.47979978119262251</c:v>
                </c:pt>
                <c:pt idx="173" formatCode="0.00">
                  <c:v>-0.45379995299047615</c:v>
                </c:pt>
                <c:pt idx="174" formatCode="0.00">
                  <c:v>-0.46154524184975365</c:v>
                </c:pt>
                <c:pt idx="175" formatCode="0.00">
                  <c:v>-0.51910894157156551</c:v>
                </c:pt>
                <c:pt idx="176" formatCode="0.00">
                  <c:v>-0.56001779268487195</c:v>
                </c:pt>
                <c:pt idx="177" formatCode="0.00">
                  <c:v>-0.57985825280525838</c:v>
                </c:pt>
                <c:pt idx="178" formatCode="0.00">
                  <c:v>-0.59380435436836487</c:v>
                </c:pt>
                <c:pt idx="179" formatCode="0.00">
                  <c:v>-0.60610810420691985</c:v>
                </c:pt>
                <c:pt idx="180" formatCode="0.00">
                  <c:v>-0.62710355731929157</c:v>
                </c:pt>
                <c:pt idx="181" formatCode="0.00">
                  <c:v>-0.63323176301265971</c:v>
                </c:pt>
                <c:pt idx="182" formatCode="0.00">
                  <c:v>-0.62454531609661035</c:v>
                </c:pt>
                <c:pt idx="183" formatCode="0.00">
                  <c:v>-0.59269945541620428</c:v>
                </c:pt>
                <c:pt idx="184" formatCode="0.00">
                  <c:v>-0.55404823081753052</c:v>
                </c:pt>
                <c:pt idx="185" formatCode="0.00">
                  <c:v>-0.50682209388208188</c:v>
                </c:pt>
                <c:pt idx="186" formatCode="0.00">
                  <c:v>-0.45926128189626025</c:v>
                </c:pt>
                <c:pt idx="187" formatCode="0.00">
                  <c:v>-0.39165793004057797</c:v>
                </c:pt>
                <c:pt idx="188" formatCode="0.00">
                  <c:v>-0.29831862360184341</c:v>
                </c:pt>
                <c:pt idx="189" formatCode="0.00">
                  <c:v>-0.17991275749065594</c:v>
                </c:pt>
                <c:pt idx="190" formatCode="0.00">
                  <c:v>-7.4721383163693089E-2</c:v>
                </c:pt>
                <c:pt idx="191" formatCode="0.00">
                  <c:v>7.8942482917683243E-3</c:v>
                </c:pt>
                <c:pt idx="192" formatCode="0.00">
                  <c:v>8.7889534909984635E-2</c:v>
                </c:pt>
                <c:pt idx="193" formatCode="0.00">
                  <c:v>0.18101066470717309</c:v>
                </c:pt>
                <c:pt idx="194" formatCode="0.00">
                  <c:v>0.249605578393779</c:v>
                </c:pt>
                <c:pt idx="195" formatCode="0.00">
                  <c:v>0.27085830598284794</c:v>
                </c:pt>
                <c:pt idx="196" formatCode="0.00">
                  <c:v>0.29832073945599935</c:v>
                </c:pt>
                <c:pt idx="197" formatCode="0.00">
                  <c:v>0.34551676237269668</c:v>
                </c:pt>
                <c:pt idx="198" formatCode="0.00">
                  <c:v>0.37581118652353807</c:v>
                </c:pt>
                <c:pt idx="199" formatCode="0.00">
                  <c:v>0.36528023727066311</c:v>
                </c:pt>
                <c:pt idx="200" formatCode="0.00">
                  <c:v>0.31446347252292234</c:v>
                </c:pt>
                <c:pt idx="201" formatCode="0.00">
                  <c:v>0.25072504915285437</c:v>
                </c:pt>
                <c:pt idx="202" formatCode="0.00">
                  <c:v>0.20383510983889475</c:v>
                </c:pt>
                <c:pt idx="203" formatCode="0.00">
                  <c:v>0.16201971551631983</c:v>
                </c:pt>
                <c:pt idx="204" formatCode="0.00">
                  <c:v>0.14017957970183181</c:v>
                </c:pt>
                <c:pt idx="205" formatCode="0.00">
                  <c:v>0.12590282253142193</c:v>
                </c:pt>
                <c:pt idx="206" formatCode="0.00">
                  <c:v>0.12265825141324616</c:v>
                </c:pt>
                <c:pt idx="207" formatCode="0.00">
                  <c:v>0.12154516665684811</c:v>
                </c:pt>
                <c:pt idx="208" formatCode="0.00">
                  <c:v>0.11447731620806328</c:v>
                </c:pt>
                <c:pt idx="209" formatCode="0.00">
                  <c:v>0.11951610111664335</c:v>
                </c:pt>
                <c:pt idx="210" formatCode="0.00">
                  <c:v>0.12274711562017288</c:v>
                </c:pt>
                <c:pt idx="211" formatCode="0.00">
                  <c:v>0.12210266822119692</c:v>
                </c:pt>
                <c:pt idx="212" formatCode="0.00">
                  <c:v>0.12367354515877099</c:v>
                </c:pt>
                <c:pt idx="213" formatCode="0.00">
                  <c:v>0.11965822646744134</c:v>
                </c:pt>
                <c:pt idx="214" formatCode="0.00">
                  <c:v>0.11975003742274853</c:v>
                </c:pt>
                <c:pt idx="215" formatCode="0.00">
                  <c:v>0.11298398313446473</c:v>
                </c:pt>
                <c:pt idx="216" formatCode="0.00">
                  <c:v>0.11124237488834249</c:v>
                </c:pt>
                <c:pt idx="217" formatCode="0.00">
                  <c:v>0.11407042242369325</c:v>
                </c:pt>
                <c:pt idx="218" formatCode="0.00">
                  <c:v>8.4796999031337916E-2</c:v>
                </c:pt>
                <c:pt idx="219" formatCode="0.00">
                  <c:v>5.5530574887875384E-3</c:v>
                </c:pt>
                <c:pt idx="220" formatCode="0.00">
                  <c:v>-3.4347571567206636E-2</c:v>
                </c:pt>
                <c:pt idx="221" formatCode="0.00">
                  <c:v>-7.6621585179894369E-2</c:v>
                </c:pt>
                <c:pt idx="222" formatCode="0.00">
                  <c:v>-6.6057955163855375E-2</c:v>
                </c:pt>
                <c:pt idx="223" formatCode="0.00">
                  <c:v>-4.3504374492873144E-2</c:v>
                </c:pt>
                <c:pt idx="224" formatCode="0.00">
                  <c:v>1.0391165420567616E-2</c:v>
                </c:pt>
                <c:pt idx="225" formatCode="0.00">
                  <c:v>2.3916846781041112E-2</c:v>
                </c:pt>
                <c:pt idx="226" formatCode="0.00">
                  <c:v>1.2776081104507009E-2</c:v>
                </c:pt>
                <c:pt idx="227" formatCode="0.00">
                  <c:v>-1.6219743720318869E-2</c:v>
                </c:pt>
                <c:pt idx="228" formatCode="0.00">
                  <c:v>-1.6648107044144433E-2</c:v>
                </c:pt>
                <c:pt idx="229" formatCode="0.00">
                  <c:v>-2.2791006251870582E-2</c:v>
                </c:pt>
                <c:pt idx="230" formatCode="0.00">
                  <c:v>-4.1089085587033281E-2</c:v>
                </c:pt>
                <c:pt idx="231" formatCode="0.00">
                  <c:v>-7.4554769048648883E-2</c:v>
                </c:pt>
                <c:pt idx="232" formatCode="0.00">
                  <c:v>-0.112048632070333</c:v>
                </c:pt>
                <c:pt idx="233" formatCode="0.00">
                  <c:v>-0.15265707202704593</c:v>
                </c:pt>
                <c:pt idx="234" formatCode="0.00">
                  <c:v>-0.19549054492418272</c:v>
                </c:pt>
                <c:pt idx="235" formatCode="0.00">
                  <c:v>-0.25223464906782711</c:v>
                </c:pt>
                <c:pt idx="236" formatCode="0.00">
                  <c:v>-0.306764992839899</c:v>
                </c:pt>
                <c:pt idx="237" formatCode="0.00">
                  <c:v>-0.37665656639274381</c:v>
                </c:pt>
                <c:pt idx="238" formatCode="0.00">
                  <c:v>-0.44373225072768002</c:v>
                </c:pt>
                <c:pt idx="239" formatCode="0.00">
                  <c:v>-0.48149865802264624</c:v>
                </c:pt>
                <c:pt idx="240" formatCode="0.00">
                  <c:v>-0.49611890342291992</c:v>
                </c:pt>
                <c:pt idx="241" formatCode="0.00">
                  <c:v>-0.46062167974166834</c:v>
                </c:pt>
                <c:pt idx="242" formatCode="0.00">
                  <c:v>-0.41946250233746885</c:v>
                </c:pt>
                <c:pt idx="243" formatCode="0.00">
                  <c:v>-0.28729713764215775</c:v>
                </c:pt>
                <c:pt idx="244" formatCode="0.00">
                  <c:v>-0.2751197713813312</c:v>
                </c:pt>
                <c:pt idx="245" formatCode="0.00">
                  <c:v>-0.27594902690998452</c:v>
                </c:pt>
                <c:pt idx="246" formatCode="0.00">
                  <c:v>-0.28215137383530875</c:v>
                </c:pt>
                <c:pt idx="247" formatCode="0.00">
                  <c:v>-0.29125913615811622</c:v>
                </c:pt>
                <c:pt idx="248" formatCode="0.00">
                  <c:v>-0.30996935874954346</c:v>
                </c:pt>
                <c:pt idx="249" formatCode="0.00">
                  <c:v>-0.35254937492563376</c:v>
                </c:pt>
                <c:pt idx="250" formatCode="0.00">
                  <c:v>-0.37495229643357314</c:v>
                </c:pt>
                <c:pt idx="251" formatCode="0.00">
                  <c:v>-0.37900345761078885</c:v>
                </c:pt>
                <c:pt idx="252" formatCode="0.00">
                  <c:v>-0.38516836287766382</c:v>
                </c:pt>
                <c:pt idx="253" formatCode="0.00">
                  <c:v>-0.38680649422701396</c:v>
                </c:pt>
                <c:pt idx="254" formatCode="0.00">
                  <c:v>-0.39496779614198241</c:v>
                </c:pt>
                <c:pt idx="255" formatCode="0.00">
                  <c:v>-0.41008047225283595</c:v>
                </c:pt>
                <c:pt idx="256" formatCode="0.00">
                  <c:v>-0.40536765233023853</c:v>
                </c:pt>
                <c:pt idx="257" formatCode="0.00">
                  <c:v>-0.40166977170912244</c:v>
                </c:pt>
                <c:pt idx="258" formatCode="0.00">
                  <c:v>-0.39988257570447749</c:v>
                </c:pt>
                <c:pt idx="259" formatCode="0.00">
                  <c:v>-0.39872873976785367</c:v>
                </c:pt>
                <c:pt idx="260" formatCode="0.00">
                  <c:v>-0.39511597632078022</c:v>
                </c:pt>
                <c:pt idx="261" formatCode="0.00">
                  <c:v>-0.39530672033242342</c:v>
                </c:pt>
                <c:pt idx="262" formatCode="0.00">
                  <c:v>-0.3993034577746854</c:v>
                </c:pt>
                <c:pt idx="263" formatCode="0.00">
                  <c:v>-0.39656982679677238</c:v>
                </c:pt>
                <c:pt idx="264" formatCode="0.00">
                  <c:v>-0.39437472869904699</c:v>
                </c:pt>
                <c:pt idx="265" formatCode="0.00">
                  <c:v>-0.3938796251236637</c:v>
                </c:pt>
                <c:pt idx="266" formatCode="0.00">
                  <c:v>-0.40807868023704091</c:v>
                </c:pt>
                <c:pt idx="267" formatCode="0.00">
                  <c:v>-0.43032401596892278</c:v>
                </c:pt>
                <c:pt idx="268" formatCode="0.00">
                  <c:v>-0.46310862317370238</c:v>
                </c:pt>
                <c:pt idx="269" formatCode="0.00">
                  <c:v>-0.48666149825751059</c:v>
                </c:pt>
                <c:pt idx="270" formatCode="0.00">
                  <c:v>-0.48950323882174929</c:v>
                </c:pt>
                <c:pt idx="271" formatCode="0.00">
                  <c:v>-0.48599694137874472</c:v>
                </c:pt>
                <c:pt idx="272" formatCode="0.00">
                  <c:v>-0.4739247536296084</c:v>
                </c:pt>
                <c:pt idx="273" formatCode="0.00">
                  <c:v>-0.44950934750139387</c:v>
                </c:pt>
                <c:pt idx="274" formatCode="0.00">
                  <c:v>-0.41058673952554575</c:v>
                </c:pt>
                <c:pt idx="275" formatCode="0.00">
                  <c:v>-0.37417521348156535</c:v>
                </c:pt>
                <c:pt idx="276" formatCode="0.00">
                  <c:v>-0.33687983108477226</c:v>
                </c:pt>
                <c:pt idx="277" formatCode="0.00">
                  <c:v>-0.3083963386260884</c:v>
                </c:pt>
                <c:pt idx="278" formatCode="0.00">
                  <c:v>-0.28964748658912931</c:v>
                </c:pt>
                <c:pt idx="279" formatCode="0.00">
                  <c:v>-0.25038668159816824</c:v>
                </c:pt>
                <c:pt idx="280" formatCode="0.00">
                  <c:v>-0.20880456515205403</c:v>
                </c:pt>
                <c:pt idx="281" formatCode="0.00">
                  <c:v>-0.16913353216852289</c:v>
                </c:pt>
                <c:pt idx="282" formatCode="0.00">
                  <c:v>-0.15392135209777236</c:v>
                </c:pt>
                <c:pt idx="283" formatCode="0.00">
                  <c:v>-0.1294140369878144</c:v>
                </c:pt>
                <c:pt idx="284" formatCode="0.00">
                  <c:v>-6.4273981904105382E-2</c:v>
                </c:pt>
                <c:pt idx="285" formatCode="0.00">
                  <c:v>-4.3366979405932732E-2</c:v>
                </c:pt>
                <c:pt idx="286" formatCode="0.00">
                  <c:v>-5.2117163270866101E-2</c:v>
                </c:pt>
                <c:pt idx="287" formatCode="0.00">
                  <c:v>-7.7504272716799577E-2</c:v>
                </c:pt>
                <c:pt idx="288" formatCode="0.00">
                  <c:v>-0.12589616433291875</c:v>
                </c:pt>
                <c:pt idx="289" formatCode="0.00">
                  <c:v>-0.16678558220499562</c:v>
                </c:pt>
                <c:pt idx="290" formatCode="0.00">
                  <c:v>-0.20932753799129863</c:v>
                </c:pt>
                <c:pt idx="291" formatCode="0.00">
                  <c:v>-0.26450967644150325</c:v>
                </c:pt>
                <c:pt idx="292" formatCode="0.00">
                  <c:v>-0.3101242954990448</c:v>
                </c:pt>
                <c:pt idx="293" formatCode="0.00">
                  <c:v>-0.329829626660465</c:v>
                </c:pt>
                <c:pt idx="294" formatCode="0.00">
                  <c:v>-0.34116655389105244</c:v>
                </c:pt>
                <c:pt idx="295" formatCode="0.00">
                  <c:v>-0.33131064434692975</c:v>
                </c:pt>
                <c:pt idx="296" formatCode="0.00">
                  <c:v>-0.32456690254557813</c:v>
                </c:pt>
                <c:pt idx="297" formatCode="0.00">
                  <c:v>-0.33344248283506805</c:v>
                </c:pt>
                <c:pt idx="298" formatCode="0.00">
                  <c:v>-0.33499210840478044</c:v>
                </c:pt>
                <c:pt idx="299" formatCode="0.00">
                  <c:v>-0.32768575502505048</c:v>
                </c:pt>
                <c:pt idx="300" formatCode="0.00">
                  <c:v>-0.32069030449499375</c:v>
                </c:pt>
                <c:pt idx="301" formatCode="0.00">
                  <c:v>-0.30152598321484925</c:v>
                </c:pt>
                <c:pt idx="302" formatCode="0.00">
                  <c:v>-0.30563325519353191</c:v>
                </c:pt>
                <c:pt idx="303" formatCode="0.00">
                  <c:v>-0.30598420162906059</c:v>
                </c:pt>
                <c:pt idx="304" formatCode="0.00">
                  <c:v>-0.28721902060881543</c:v>
                </c:pt>
                <c:pt idx="305" formatCode="0.00">
                  <c:v>-0.28097405457615543</c:v>
                </c:pt>
                <c:pt idx="306" formatCode="0.00">
                  <c:v>-0.279349412371873</c:v>
                </c:pt>
                <c:pt idx="307" formatCode="0.00">
                  <c:v>-0.28318801920214765</c:v>
                </c:pt>
                <c:pt idx="308" formatCode="0.00">
                  <c:v>-0.29285244199578442</c:v>
                </c:pt>
                <c:pt idx="309" formatCode="0.00">
                  <c:v>-0.29056876675662563</c:v>
                </c:pt>
                <c:pt idx="310" formatCode="0.00">
                  <c:v>-0.2863655296818865</c:v>
                </c:pt>
                <c:pt idx="311" formatCode="0.00">
                  <c:v>-0.28305808014705114</c:v>
                </c:pt>
                <c:pt idx="312" formatCode="0.00">
                  <c:v>-0.28581660347962023</c:v>
                </c:pt>
                <c:pt idx="313" formatCode="0.00">
                  <c:v>-0.27680757857589666</c:v>
                </c:pt>
                <c:pt idx="314" formatCode="0.00">
                  <c:v>-0.26392852144642354</c:v>
                </c:pt>
                <c:pt idx="315" formatCode="0.00">
                  <c:v>-0.23891804770302194</c:v>
                </c:pt>
                <c:pt idx="316" formatCode="0.00">
                  <c:v>-0.19876777479269847</c:v>
                </c:pt>
                <c:pt idx="317" formatCode="0.00">
                  <c:v>-0.1604853644388303</c:v>
                </c:pt>
                <c:pt idx="318" formatCode="0.00">
                  <c:v>-0.15430714026600639</c:v>
                </c:pt>
                <c:pt idx="319" formatCode="0.00">
                  <c:v>-0.14486108326935687</c:v>
                </c:pt>
                <c:pt idx="320" formatCode="0.00">
                  <c:v>-0.1257080285104572</c:v>
                </c:pt>
                <c:pt idx="321" formatCode="0.00">
                  <c:v>-0.1009182405262864</c:v>
                </c:pt>
                <c:pt idx="322" formatCode="0.00">
                  <c:v>-9.7085979541610246E-2</c:v>
                </c:pt>
                <c:pt idx="323" formatCode="0.00">
                  <c:v>-8.7406478265285553E-2</c:v>
                </c:pt>
                <c:pt idx="324" formatCode="0.00">
                  <c:v>-5.4969557413524633E-2</c:v>
                </c:pt>
                <c:pt idx="325" formatCode="0.00">
                  <c:v>-2.2764922489657113E-2</c:v>
                </c:pt>
                <c:pt idx="326" formatCode="0.00">
                  <c:v>1.0816823707026663E-2</c:v>
                </c:pt>
                <c:pt idx="327" formatCode="0.00">
                  <c:v>3.6047196640842077E-2</c:v>
                </c:pt>
                <c:pt idx="328" formatCode="0.00">
                  <c:v>4.7843640677874083E-2</c:v>
                </c:pt>
                <c:pt idx="329" formatCode="0.00">
                  <c:v>7.9258788257668633E-2</c:v>
                </c:pt>
                <c:pt idx="330" formatCode="0.00">
                  <c:v>8.7230117988846556E-2</c:v>
                </c:pt>
                <c:pt idx="331" formatCode="0.00">
                  <c:v>7.4844547497263353E-2</c:v>
                </c:pt>
                <c:pt idx="332" formatCode="0.00">
                  <c:v>6.50948521291487E-2</c:v>
                </c:pt>
                <c:pt idx="333" formatCode="0.00">
                  <c:v>6.5134591089821531E-2</c:v>
                </c:pt>
                <c:pt idx="334" formatCode="0.00">
                  <c:v>6.9459569913952079E-2</c:v>
                </c:pt>
                <c:pt idx="335" formatCode="0.00">
                  <c:v>6.5433407606783123E-2</c:v>
                </c:pt>
                <c:pt idx="336" formatCode="0.00">
                  <c:v>6.2129512356493971E-2</c:v>
                </c:pt>
                <c:pt idx="337" formatCode="0.00">
                  <c:v>5.1994285941409341E-2</c:v>
                </c:pt>
                <c:pt idx="338" formatCode="0.00">
                  <c:v>-2.9620172748124451E-2</c:v>
                </c:pt>
                <c:pt idx="339" formatCode="0.00">
                  <c:v>-0.13163686672125055</c:v>
                </c:pt>
                <c:pt idx="340" formatCode="0.00">
                  <c:v>-0.23357584479215149</c:v>
                </c:pt>
                <c:pt idx="341" formatCode="0.00">
                  <c:v>-0.32180252827082895</c:v>
                </c:pt>
                <c:pt idx="342" formatCode="0.00">
                  <c:v>-0.3940107904065917</c:v>
                </c:pt>
                <c:pt idx="343" formatCode="0.00">
                  <c:v>-0.43209350323460283</c:v>
                </c:pt>
                <c:pt idx="344" formatCode="0.00">
                  <c:v>-0.45131759510664587</c:v>
                </c:pt>
                <c:pt idx="345" formatCode="0.00">
                  <c:v>-0.47516637644937465</c:v>
                </c:pt>
                <c:pt idx="346" formatCode="0.00">
                  <c:v>-0.5065905688821305</c:v>
                </c:pt>
                <c:pt idx="347" formatCode="0.00">
                  <c:v>-0.55106201028688462</c:v>
                </c:pt>
                <c:pt idx="348" formatCode="0.00">
                  <c:v>-0.58291746634749697</c:v>
                </c:pt>
                <c:pt idx="349" formatCode="0.00">
                  <c:v>-0.59308275986436787</c:v>
                </c:pt>
                <c:pt idx="350" formatCode="0.00">
                  <c:v>-0.60356351005645026</c:v>
                </c:pt>
                <c:pt idx="351" formatCode="0.00">
                  <c:v>-0.62726313533488587</c:v>
                </c:pt>
                <c:pt idx="352" formatCode="0.00">
                  <c:v>-0.64635642827999895</c:v>
                </c:pt>
                <c:pt idx="353" formatCode="0.00">
                  <c:v>-0.65756204430395826</c:v>
                </c:pt>
                <c:pt idx="354" formatCode="0.00">
                  <c:v>-0.66427127564429567</c:v>
                </c:pt>
                <c:pt idx="355" formatCode="0.00">
                  <c:v>-0.64303765961047332</c:v>
                </c:pt>
                <c:pt idx="356" formatCode="0.00">
                  <c:v>-0.60073549977112184</c:v>
                </c:pt>
                <c:pt idx="357" formatCode="0.00">
                  <c:v>-0.53153629747753606</c:v>
                </c:pt>
                <c:pt idx="358" formatCode="0.00">
                  <c:v>-0.52823936164961416</c:v>
                </c:pt>
                <c:pt idx="359" formatCode="0.00">
                  <c:v>-0.54119153455985225</c:v>
                </c:pt>
                <c:pt idx="360" formatCode="0.00">
                  <c:v>-0.55774681762306477</c:v>
                </c:pt>
                <c:pt idx="361" formatCode="0.00">
                  <c:v>-0.5732721509381713</c:v>
                </c:pt>
                <c:pt idx="362" formatCode="0.00">
                  <c:v>-0.57947233330083103</c:v>
                </c:pt>
                <c:pt idx="363" formatCode="0.00">
                  <c:v>-0.5805620218927896</c:v>
                </c:pt>
                <c:pt idx="364" formatCode="0.00">
                  <c:v>-0.58036994546004328</c:v>
                </c:pt>
                <c:pt idx="365" formatCode="0.00">
                  <c:v>-0.5801600877689107</c:v>
                </c:pt>
                <c:pt idx="366" formatCode="0.00">
                  <c:v>-0.57542744613004826</c:v>
                </c:pt>
                <c:pt idx="367" formatCode="0.00">
                  <c:v>-0.55397332115128806</c:v>
                </c:pt>
                <c:pt idx="368" formatCode="0.00">
                  <c:v>-0.53741640933860102</c:v>
                </c:pt>
                <c:pt idx="369" formatCode="0.00">
                  <c:v>-0.53333400753103877</c:v>
                </c:pt>
                <c:pt idx="370" formatCode="0.00">
                  <c:v>-0.5285013012504296</c:v>
                </c:pt>
                <c:pt idx="371" formatCode="0.00">
                  <c:v>-0.50401194261028548</c:v>
                </c:pt>
                <c:pt idx="372" formatCode="0.00">
                  <c:v>-0.47240655924216401</c:v>
                </c:pt>
                <c:pt idx="373" formatCode="0.00">
                  <c:v>-0.43328660904062155</c:v>
                </c:pt>
                <c:pt idx="374" formatCode="0.00">
                  <c:v>-0.38358634022699578</c:v>
                </c:pt>
                <c:pt idx="375" formatCode="0.00">
                  <c:v>-0.35815841147775951</c:v>
                </c:pt>
                <c:pt idx="376" formatCode="0.00">
                  <c:v>-0.33392511760955323</c:v>
                </c:pt>
                <c:pt idx="377" formatCode="0.00">
                  <c:v>-0.31664920699524807</c:v>
                </c:pt>
                <c:pt idx="378" formatCode="0.00">
                  <c:v>-0.31635829475292099</c:v>
                </c:pt>
                <c:pt idx="379" formatCode="0.00">
                  <c:v>-0.32885911840271087</c:v>
                </c:pt>
                <c:pt idx="380" formatCode="0.00">
                  <c:v>-0.35215122390899256</c:v>
                </c:pt>
                <c:pt idx="381" formatCode="0.00">
                  <c:v>-0.38648049628594267</c:v>
                </c:pt>
                <c:pt idx="382" formatCode="0.00">
                  <c:v>-0.40669315860169059</c:v>
                </c:pt>
                <c:pt idx="383" formatCode="0.00">
                  <c:v>-0.4135023481262553</c:v>
                </c:pt>
                <c:pt idx="384" formatCode="0.00">
                  <c:v>-0.39325786962872489</c:v>
                </c:pt>
                <c:pt idx="385" formatCode="0.00">
                  <c:v>-0.37522885216683832</c:v>
                </c:pt>
                <c:pt idx="386" formatCode="0.00">
                  <c:v>-0.35518131843566558</c:v>
                </c:pt>
                <c:pt idx="387" formatCode="0.00">
                  <c:v>-0.33453759250089821</c:v>
                </c:pt>
                <c:pt idx="388" formatCode="0.00">
                  <c:v>-0.30063864348781733</c:v>
                </c:pt>
                <c:pt idx="389" formatCode="0.00">
                  <c:v>-0.23930922294272899</c:v>
                </c:pt>
                <c:pt idx="390" formatCode="0.00">
                  <c:v>-0.17943058327413777</c:v>
                </c:pt>
                <c:pt idx="391" formatCode="0.00">
                  <c:v>-0.12238490168386013</c:v>
                </c:pt>
                <c:pt idx="392" formatCode="0.00">
                  <c:v>-4.1383177820252748E-2</c:v>
                </c:pt>
                <c:pt idx="393" formatCode="0.00">
                  <c:v>1.8076157226976697E-2</c:v>
                </c:pt>
                <c:pt idx="394" formatCode="0.00">
                  <c:v>4.709593226210862E-2</c:v>
                </c:pt>
                <c:pt idx="395" formatCode="0.00">
                  <c:v>8.7488366361979403E-2</c:v>
                </c:pt>
                <c:pt idx="396" formatCode="0.00">
                  <c:v>0.10965300821824842</c:v>
                </c:pt>
                <c:pt idx="397" formatCode="0.00">
                  <c:v>0.1215196417917459</c:v>
                </c:pt>
                <c:pt idx="398" formatCode="0.00">
                  <c:v>0.11005189887589206</c:v>
                </c:pt>
                <c:pt idx="399" formatCode="0.00">
                  <c:v>6.3965182080049504E-2</c:v>
                </c:pt>
                <c:pt idx="400" formatCode="0.00">
                  <c:v>-2.247325984978521E-2</c:v>
                </c:pt>
                <c:pt idx="401" formatCode="0.00">
                  <c:v>-0.13419474293676065</c:v>
                </c:pt>
                <c:pt idx="402" formatCode="0.00">
                  <c:v>-0.22279453847690309</c:v>
                </c:pt>
                <c:pt idx="403" formatCode="0.00">
                  <c:v>-0.31062061628085602</c:v>
                </c:pt>
                <c:pt idx="404" formatCode="0.00">
                  <c:v>-0.34135246579429729</c:v>
                </c:pt>
                <c:pt idx="405" formatCode="0.00">
                  <c:v>-0.36850231525503696</c:v>
                </c:pt>
                <c:pt idx="406" formatCode="0.00">
                  <c:v>-0.3907858969441535</c:v>
                </c:pt>
                <c:pt idx="407" formatCode="0.00">
                  <c:v>-0.40683816060036015</c:v>
                </c:pt>
                <c:pt idx="408" formatCode="0.00">
                  <c:v>-0.41866499607596613</c:v>
                </c:pt>
                <c:pt idx="409" formatCode="0.00">
                  <c:v>-0.41799595205915235</c:v>
                </c:pt>
                <c:pt idx="410" formatCode="0.00">
                  <c:v>-0.41102238525557216</c:v>
                </c:pt>
                <c:pt idx="411" formatCode="0.00">
                  <c:v>-0.40721236841264269</c:v>
                </c:pt>
                <c:pt idx="412" formatCode="0.00">
                  <c:v>-0.39992274061429606</c:v>
                </c:pt>
                <c:pt idx="413" formatCode="0.00">
                  <c:v>-0.38708017569196845</c:v>
                </c:pt>
                <c:pt idx="414" formatCode="0.00">
                  <c:v>-0.36681116138943481</c:v>
                </c:pt>
                <c:pt idx="415" formatCode="0.00">
                  <c:v>-0.34076699455024206</c:v>
                </c:pt>
                <c:pt idx="416" formatCode="0.00">
                  <c:v>-0.31449190556411893</c:v>
                </c:pt>
                <c:pt idx="417" formatCode="0.00">
                  <c:v>-0.28869508974821118</c:v>
                </c:pt>
                <c:pt idx="418" formatCode="0.00">
                  <c:v>-0.28016728132605573</c:v>
                </c:pt>
                <c:pt idx="419" formatCode="0.00">
                  <c:v>-0.27736854205300759</c:v>
                </c:pt>
                <c:pt idx="420" formatCode="0.00">
                  <c:v>-0.27775366280407277</c:v>
                </c:pt>
                <c:pt idx="421" formatCode="0.00">
                  <c:v>-0.2547920603207478</c:v>
                </c:pt>
                <c:pt idx="422" formatCode="0.00">
                  <c:v>-0.22830028666990435</c:v>
                </c:pt>
                <c:pt idx="423" formatCode="0.00">
                  <c:v>-0.16977249251831783</c:v>
                </c:pt>
                <c:pt idx="424" formatCode="0.00">
                  <c:v>-0.1680413849606307</c:v>
                </c:pt>
                <c:pt idx="425" formatCode="0.00">
                  <c:v>-0.16731669956219294</c:v>
                </c:pt>
                <c:pt idx="426" formatCode="0.00">
                  <c:v>-0.18109175302769817</c:v>
                </c:pt>
                <c:pt idx="427" formatCode="0.00">
                  <c:v>-0.19028149304426684</c:v>
                </c:pt>
                <c:pt idx="428" formatCode="0.00">
                  <c:v>-0.20140333296215807</c:v>
                </c:pt>
                <c:pt idx="429" formatCode="0.00">
                  <c:v>-0.20312859713966316</c:v>
                </c:pt>
                <c:pt idx="430" formatCode="0.00">
                  <c:v>-0.21220774035093773</c:v>
                </c:pt>
                <c:pt idx="431" formatCode="0.00">
                  <c:v>-0.2265399552520197</c:v>
                </c:pt>
                <c:pt idx="432" formatCode="0.00">
                  <c:v>-0.2239648867572909</c:v>
                </c:pt>
                <c:pt idx="433" formatCode="0.00">
                  <c:v>-0.22354010456039208</c:v>
                </c:pt>
                <c:pt idx="434" formatCode="0.00">
                  <c:v>-0.21235943108543504</c:v>
                </c:pt>
                <c:pt idx="435" formatCode="0.00">
                  <c:v>-0.18459044084189768</c:v>
                </c:pt>
                <c:pt idx="436" formatCode="0.00">
                  <c:v>-0.16344698143493266</c:v>
                </c:pt>
                <c:pt idx="437" formatCode="0.00">
                  <c:v>-0.13637548796994056</c:v>
                </c:pt>
                <c:pt idx="438" formatCode="0.00">
                  <c:v>-0.12251192298626698</c:v>
                </c:pt>
                <c:pt idx="439" formatCode="0.00">
                  <c:v>-0.11086221568800336</c:v>
                </c:pt>
                <c:pt idx="440" formatCode="0.00">
                  <c:v>-0.10657050367255974</c:v>
                </c:pt>
                <c:pt idx="441" formatCode="0.00">
                  <c:v>-0.10990053779383885</c:v>
                </c:pt>
                <c:pt idx="442" formatCode="0.00">
                  <c:v>-0.11305273460208365</c:v>
                </c:pt>
                <c:pt idx="443" formatCode="0.00">
                  <c:v>-0.11253955966569013</c:v>
                </c:pt>
                <c:pt idx="444" formatCode="0.00">
                  <c:v>-8.1219634528155671E-2</c:v>
                </c:pt>
                <c:pt idx="445" formatCode="0.00">
                  <c:v>-5.3922412161326649E-2</c:v>
                </c:pt>
                <c:pt idx="446" formatCode="0.00">
                  <c:v>-2.7312194068056461E-2</c:v>
                </c:pt>
                <c:pt idx="447" formatCode="0.00">
                  <c:v>-2.8901068331843582E-3</c:v>
                </c:pt>
                <c:pt idx="448" formatCode="0.00">
                  <c:v>1.2730029906225404E-2</c:v>
                </c:pt>
                <c:pt idx="449" formatCode="0.00">
                  <c:v>3.1770383326880591E-2</c:v>
                </c:pt>
                <c:pt idx="450" formatCode="0.00">
                  <c:v>5.804231227514034E-2</c:v>
                </c:pt>
                <c:pt idx="451" formatCode="0.00">
                  <c:v>7.9601988727628581E-2</c:v>
                </c:pt>
                <c:pt idx="452" formatCode="0.00">
                  <c:v>9.3053702483296752E-2</c:v>
                </c:pt>
                <c:pt idx="453" formatCode="0.00">
                  <c:v>0.11981554111233739</c:v>
                </c:pt>
                <c:pt idx="454" formatCode="0.00">
                  <c:v>0.13646015326522098</c:v>
                </c:pt>
                <c:pt idx="455" formatCode="0.00">
                  <c:v>0.15217944843302145</c:v>
                </c:pt>
                <c:pt idx="456" formatCode="0.00">
                  <c:v>0.15592798546538406</c:v>
                </c:pt>
                <c:pt idx="457" formatCode="0.00">
                  <c:v>0.13633900767871066</c:v>
                </c:pt>
                <c:pt idx="458" formatCode="0.00">
                  <c:v>9.8238713757006491E-2</c:v>
                </c:pt>
                <c:pt idx="459" formatCode="0.00">
                  <c:v>4.5261328244851295E-2</c:v>
                </c:pt>
                <c:pt idx="460" formatCode="0.00">
                  <c:v>-1.405256824010126E-2</c:v>
                </c:pt>
                <c:pt idx="461" formatCode="0.00">
                  <c:v>-6.5852255050177333E-2</c:v>
                </c:pt>
                <c:pt idx="462" formatCode="0.00">
                  <c:v>-0.1078791479127591</c:v>
                </c:pt>
                <c:pt idx="463" formatCode="0.00">
                  <c:v>-0.14282979693481435</c:v>
                </c:pt>
                <c:pt idx="464" formatCode="0.00">
                  <c:v>-0.17689348140596345</c:v>
                </c:pt>
                <c:pt idx="465" formatCode="0.00">
                  <c:v>-0.20907850964679942</c:v>
                </c:pt>
                <c:pt idx="466" formatCode="0.00">
                  <c:v>-0.23273407977435689</c:v>
                </c:pt>
                <c:pt idx="467" formatCode="0.00">
                  <c:v>-0.25502382237252808</c:v>
                </c:pt>
                <c:pt idx="468" formatCode="0.00">
                  <c:v>-0.26504953341370768</c:v>
                </c:pt>
                <c:pt idx="469" formatCode="0.00">
                  <c:v>-0.26212213638799786</c:v>
                </c:pt>
                <c:pt idx="470" formatCode="0.00">
                  <c:v>-0.25234231131844936</c:v>
                </c:pt>
                <c:pt idx="471" formatCode="0.00">
                  <c:v>-0.24322151767300879</c:v>
                </c:pt>
                <c:pt idx="472" formatCode="0.00">
                  <c:v>-0.16715348978980113</c:v>
                </c:pt>
                <c:pt idx="473" formatCode="0.00">
                  <c:v>5.9924729735918461E-2</c:v>
                </c:pt>
                <c:pt idx="474" formatCode="0.00">
                  <c:v>-3.9137395301642203E-2</c:v>
                </c:pt>
                <c:pt idx="475" formatCode="0.00">
                  <c:v>-7.4778478565380196E-2</c:v>
                </c:pt>
                <c:pt idx="476" formatCode="0.00">
                  <c:v>-0.10909702447849312</c:v>
                </c:pt>
                <c:pt idx="477" formatCode="0.00">
                  <c:v>-0.15445000320233082</c:v>
                </c:pt>
                <c:pt idx="478" formatCode="0.00">
                  <c:v>-0.16539243958162547</c:v>
                </c:pt>
                <c:pt idx="479" formatCode="0.00">
                  <c:v>-0.14979013980454958</c:v>
                </c:pt>
                <c:pt idx="480" formatCode="0.00">
                  <c:v>-0.13144451419761854</c:v>
                </c:pt>
                <c:pt idx="481" formatCode="0.00">
                  <c:v>-0.11953088782799293</c:v>
                </c:pt>
                <c:pt idx="482" formatCode="0.00">
                  <c:v>-0.11023988876943563</c:v>
                </c:pt>
                <c:pt idx="483" formatCode="0.00">
                  <c:v>-9.7634825485936827E-2</c:v>
                </c:pt>
                <c:pt idx="484" formatCode="0.00">
                  <c:v>-8.0820035580931926E-2</c:v>
                </c:pt>
                <c:pt idx="485" formatCode="0.00">
                  <c:v>-6.5322481210108141E-2</c:v>
                </c:pt>
                <c:pt idx="486" formatCode="0.00">
                  <c:v>-6.1558122398003512E-2</c:v>
                </c:pt>
                <c:pt idx="487" formatCode="0.00">
                  <c:v>-4.2890504315294731E-2</c:v>
                </c:pt>
                <c:pt idx="488" formatCode="0.00">
                  <c:v>-3.5487945057356585E-2</c:v>
                </c:pt>
                <c:pt idx="489" formatCode="0.00">
                  <c:v>-3.1740603738212858E-2</c:v>
                </c:pt>
                <c:pt idx="490" formatCode="0.00">
                  <c:v>-4.9366467245312406E-2</c:v>
                </c:pt>
                <c:pt idx="491" formatCode="0.00">
                  <c:v>-6.8952734603513477E-2</c:v>
                </c:pt>
                <c:pt idx="492" formatCode="0.00">
                  <c:v>-8.208939203108323E-2</c:v>
                </c:pt>
                <c:pt idx="493" formatCode="0.00">
                  <c:v>-0.12140053913767984</c:v>
                </c:pt>
                <c:pt idx="494" formatCode="0.00">
                  <c:v>-0.17779758139142277</c:v>
                </c:pt>
                <c:pt idx="495" formatCode="0.00">
                  <c:v>-0.23098701230261584</c:v>
                </c:pt>
                <c:pt idx="496" formatCode="0.00">
                  <c:v>-0.27786471595919493</c:v>
                </c:pt>
                <c:pt idx="497" formatCode="0.00">
                  <c:v>-0.28308530520115538</c:v>
                </c:pt>
                <c:pt idx="498" formatCode="0.00">
                  <c:v>-0.2690963558315127</c:v>
                </c:pt>
                <c:pt idx="499" formatCode="0.00">
                  <c:v>-0.26145934696374451</c:v>
                </c:pt>
                <c:pt idx="500" formatCode="0.00">
                  <c:v>-0.25909418401253914</c:v>
                </c:pt>
                <c:pt idx="501" formatCode="0.00">
                  <c:v>-0.25600909819973217</c:v>
                </c:pt>
                <c:pt idx="502" formatCode="0.00">
                  <c:v>-0.25264034290273735</c:v>
                </c:pt>
                <c:pt idx="503" formatCode="0.00">
                  <c:v>-0.24752677992407909</c:v>
                </c:pt>
                <c:pt idx="504" formatCode="0.00">
                  <c:v>-0.23129249493030149</c:v>
                </c:pt>
                <c:pt idx="505" formatCode="0.00">
                  <c:v>-0.22320285915739704</c:v>
                </c:pt>
                <c:pt idx="506" formatCode="0.00">
                  <c:v>-0.22427198193608541</c:v>
                </c:pt>
                <c:pt idx="507" formatCode="0.00">
                  <c:v>-0.20794629619269017</c:v>
                </c:pt>
                <c:pt idx="508" formatCode="0.00">
                  <c:v>-0.2013807494727248</c:v>
                </c:pt>
                <c:pt idx="509" formatCode="0.00">
                  <c:v>-0.1995613947980365</c:v>
                </c:pt>
                <c:pt idx="510" formatCode="0.00">
                  <c:v>-0.20017678136490033</c:v>
                </c:pt>
                <c:pt idx="511" formatCode="0.00">
                  <c:v>-0.20074493617471781</c:v>
                </c:pt>
                <c:pt idx="512" formatCode="0.00">
                  <c:v>-0.19916941496168669</c:v>
                </c:pt>
                <c:pt idx="513" formatCode="0.00">
                  <c:v>-0.20000853168029009</c:v>
                </c:pt>
                <c:pt idx="514" formatCode="0.00">
                  <c:v>-0.18788858489386775</c:v>
                </c:pt>
                <c:pt idx="515" formatCode="0.00">
                  <c:v>-0.16784416261298171</c:v>
                </c:pt>
                <c:pt idx="516" formatCode="0.00">
                  <c:v>-0.12842292467882116</c:v>
                </c:pt>
                <c:pt idx="517" formatCode="0.00">
                  <c:v>-8.8467774885764877E-2</c:v>
                </c:pt>
                <c:pt idx="518" formatCode="0.00">
                  <c:v>-6.7609978210122559E-2</c:v>
                </c:pt>
                <c:pt idx="519" formatCode="0.00">
                  <c:v>-6.4293482530179427E-2</c:v>
                </c:pt>
                <c:pt idx="520" formatCode="0.00">
                  <c:v>-6.4277595384646613E-2</c:v>
                </c:pt>
                <c:pt idx="521" formatCode="0.00">
                  <c:v>-7.7333742633503996E-2</c:v>
                </c:pt>
                <c:pt idx="522" formatCode="0.00">
                  <c:v>-8.7012488651798794E-2</c:v>
                </c:pt>
                <c:pt idx="523" formatCode="0.00">
                  <c:v>-8.8161849092919811E-2</c:v>
                </c:pt>
                <c:pt idx="524" formatCode="0.00">
                  <c:v>-8.4744289288896227E-2</c:v>
                </c:pt>
                <c:pt idx="525" formatCode="0.00">
                  <c:v>-8.866613868742737E-2</c:v>
                </c:pt>
                <c:pt idx="526" formatCode="0.00">
                  <c:v>-0.10209991648775767</c:v>
                </c:pt>
                <c:pt idx="527" formatCode="0.00">
                  <c:v>-0.11576988088180638</c:v>
                </c:pt>
                <c:pt idx="528" formatCode="0.00">
                  <c:v>-0.12192309983955137</c:v>
                </c:pt>
                <c:pt idx="529" formatCode="0.00">
                  <c:v>-0.12595088019347467</c:v>
                </c:pt>
                <c:pt idx="530" formatCode="0.00">
                  <c:v>-0.11911182922523739</c:v>
                </c:pt>
                <c:pt idx="531" formatCode="0.00">
                  <c:v>-0.10660025664820283</c:v>
                </c:pt>
                <c:pt idx="532" formatCode="0.00">
                  <c:v>-9.3974309122250549E-2</c:v>
                </c:pt>
                <c:pt idx="533" formatCode="0.00">
                  <c:v>-9.272606403673056E-2</c:v>
                </c:pt>
                <c:pt idx="534" formatCode="0.00">
                  <c:v>-9.1819833799278328E-2</c:v>
                </c:pt>
                <c:pt idx="535" formatCode="0.00">
                  <c:v>-9.2739080535379298E-2</c:v>
                </c:pt>
                <c:pt idx="536" formatCode="0.00">
                  <c:v>-8.9689668325020899E-2</c:v>
                </c:pt>
                <c:pt idx="537" formatCode="0.00">
                  <c:v>-7.9515671183732289E-2</c:v>
                </c:pt>
                <c:pt idx="538" formatCode="0.00">
                  <c:v>-6.9278887646722409E-2</c:v>
                </c:pt>
                <c:pt idx="539" formatCode="0.00">
                  <c:v>-5.9537986432138784E-2</c:v>
                </c:pt>
                <c:pt idx="540" formatCode="0.00">
                  <c:v>-5.8305605606218613E-2</c:v>
                </c:pt>
                <c:pt idx="541" formatCode="0.00">
                  <c:v>-2.2502399069119466E-2</c:v>
                </c:pt>
                <c:pt idx="542" formatCode="0.00">
                  <c:v>8.7071685217461059E-3</c:v>
                </c:pt>
                <c:pt idx="543" formatCode="0.00">
                  <c:v>-3.8331441539862787E-5</c:v>
                </c:pt>
                <c:pt idx="544" formatCode="0.00">
                  <c:v>-5.6041444937023982E-2</c:v>
                </c:pt>
                <c:pt idx="545" formatCode="0.00">
                  <c:v>-0.12703789783437272</c:v>
                </c:pt>
                <c:pt idx="546" formatCode="0.00">
                  <c:v>-0.18376406296367426</c:v>
                </c:pt>
                <c:pt idx="547" formatCode="0.00">
                  <c:v>-0.26959944169061251</c:v>
                </c:pt>
                <c:pt idx="548" formatCode="0.00">
                  <c:v>-0.3447836345522684</c:v>
                </c:pt>
                <c:pt idx="549" formatCode="0.00">
                  <c:v>-0.38372184341648524</c:v>
                </c:pt>
                <c:pt idx="550" formatCode="0.00">
                  <c:v>-0.41451578777653419</c:v>
                </c:pt>
                <c:pt idx="551" formatCode="0.00">
                  <c:v>-0.47858984684261546</c:v>
                </c:pt>
                <c:pt idx="552" formatCode="0.00">
                  <c:v>-0.5375971094523524</c:v>
                </c:pt>
                <c:pt idx="553" formatCode="0.00">
                  <c:v>-0.56046341127002353</c:v>
                </c:pt>
                <c:pt idx="554" formatCode="0.00">
                  <c:v>-0.58206906925746116</c:v>
                </c:pt>
                <c:pt idx="555" formatCode="0.00">
                  <c:v>-0.58812389588858782</c:v>
                </c:pt>
                <c:pt idx="556" formatCode="0.00">
                  <c:v>-0.59368924205336526</c:v>
                </c:pt>
                <c:pt idx="557" formatCode="0.00">
                  <c:v>-0.57783216609308286</c:v>
                </c:pt>
                <c:pt idx="558" formatCode="0.00">
                  <c:v>-0.55621587860143396</c:v>
                </c:pt>
                <c:pt idx="559" formatCode="0.00">
                  <c:v>-0.53320624218392842</c:v>
                </c:pt>
                <c:pt idx="560" formatCode="0.00">
                  <c:v>-0.52686796727545737</c:v>
                </c:pt>
                <c:pt idx="561" formatCode="0.00">
                  <c:v>-0.50343080949939134</c:v>
                </c:pt>
                <c:pt idx="562" formatCode="0.00">
                  <c:v>-0.49598628416600588</c:v>
                </c:pt>
                <c:pt idx="563" formatCode="0.00">
                  <c:v>-0.49702238695810563</c:v>
                </c:pt>
                <c:pt idx="564" formatCode="0.00">
                  <c:v>-0.50734098784586168</c:v>
                </c:pt>
                <c:pt idx="565" formatCode="0.00">
                  <c:v>-0.50862011473764701</c:v>
                </c:pt>
                <c:pt idx="566" formatCode="0.00">
                  <c:v>-0.50758666163500976</c:v>
                </c:pt>
                <c:pt idx="567" formatCode="0.00">
                  <c:v>-0.49152429126533054</c:v>
                </c:pt>
                <c:pt idx="568" formatCode="0.00">
                  <c:v>-0.46899209792751406</c:v>
                </c:pt>
                <c:pt idx="569" formatCode="0.00">
                  <c:v>-0.45727381222203167</c:v>
                </c:pt>
                <c:pt idx="570" formatCode="0.00">
                  <c:v>-0.44723830746642385</c:v>
                </c:pt>
                <c:pt idx="571" formatCode="0.00">
                  <c:v>-0.39742523927618723</c:v>
                </c:pt>
                <c:pt idx="572" formatCode="0.00">
                  <c:v>-0.33673296020176963</c:v>
                </c:pt>
                <c:pt idx="573" formatCode="0.00">
                  <c:v>-0.30898946871774646</c:v>
                </c:pt>
                <c:pt idx="574" formatCode="0.00">
                  <c:v>-0.27111372058151573</c:v>
                </c:pt>
                <c:pt idx="575" formatCode="0.00">
                  <c:v>-0.27388630069641628</c:v>
                </c:pt>
                <c:pt idx="576" formatCode="0.00">
                  <c:v>-0.22733324081524123</c:v>
                </c:pt>
                <c:pt idx="577" formatCode="0.00">
                  <c:v>-0.20276692189283066</c:v>
                </c:pt>
                <c:pt idx="578" formatCode="0.00">
                  <c:v>-0.25880141968185943</c:v>
                </c:pt>
                <c:pt idx="579" formatCode="0.00">
                  <c:v>-0.38519433381161894</c:v>
                </c:pt>
                <c:pt idx="580" formatCode="0.00">
                  <c:v>-0.49320392963553189</c:v>
                </c:pt>
                <c:pt idx="581" formatCode="0.00">
                  <c:v>-0.5558538432243908</c:v>
                </c:pt>
                <c:pt idx="582" formatCode="0.00">
                  <c:v>-0.57935473219966038</c:v>
                </c:pt>
                <c:pt idx="583" formatCode="0.00">
                  <c:v>-0.58339041478318321</c:v>
                </c:pt>
                <c:pt idx="584" formatCode="0.00">
                  <c:v>-0.58436656476714655</c:v>
                </c:pt>
                <c:pt idx="585" formatCode="0.00">
                  <c:v>-0.58542227830246596</c:v>
                </c:pt>
                <c:pt idx="586" formatCode="0.00">
                  <c:v>-0.58613142934540663</c:v>
                </c:pt>
                <c:pt idx="587" formatCode="0.00">
                  <c:v>-0.58789204553715968</c:v>
                </c:pt>
                <c:pt idx="588" formatCode="0.00">
                  <c:v>-0.59009792505434244</c:v>
                </c:pt>
                <c:pt idx="589" formatCode="0.00">
                  <c:v>-0.59176484419571163</c:v>
                </c:pt>
                <c:pt idx="590" formatCode="0.00">
                  <c:v>-0.59306397074754003</c:v>
                </c:pt>
                <c:pt idx="591" formatCode="0.00">
                  <c:v>-0.58699732196465226</c:v>
                </c:pt>
                <c:pt idx="592" formatCode="0.00">
                  <c:v>-0.57246681684265321</c:v>
                </c:pt>
                <c:pt idx="593" formatCode="0.00">
                  <c:v>-0.56879972780417853</c:v>
                </c:pt>
                <c:pt idx="594" formatCode="0.00">
                  <c:v>-0.56337444642605894</c:v>
                </c:pt>
                <c:pt idx="595" formatCode="0.00">
                  <c:v>-0.56414924649735765</c:v>
                </c:pt>
                <c:pt idx="596" formatCode="0.00">
                  <c:v>-0.55329239329863711</c:v>
                </c:pt>
                <c:pt idx="597" formatCode="0.00">
                  <c:v>-0.55270022178645717</c:v>
                </c:pt>
                <c:pt idx="598" formatCode="0.00">
                  <c:v>-0.54772486621227512</c:v>
                </c:pt>
                <c:pt idx="599" formatCode="0.00">
                  <c:v>-0.50691815441981669</c:v>
                </c:pt>
                <c:pt idx="600" formatCode="0.00">
                  <c:v>-0.44478152017132888</c:v>
                </c:pt>
                <c:pt idx="601" formatCode="0.00">
                  <c:v>-0.39425699059465036</c:v>
                </c:pt>
                <c:pt idx="602" formatCode="0.00">
                  <c:v>-0.36667556063031526</c:v>
                </c:pt>
                <c:pt idx="603" formatCode="0.00">
                  <c:v>-0.36738544198371675</c:v>
                </c:pt>
                <c:pt idx="604" formatCode="0.00">
                  <c:v>-0.36737571889914589</c:v>
                </c:pt>
                <c:pt idx="605" formatCode="0.00">
                  <c:v>-0.36674076267930655</c:v>
                </c:pt>
                <c:pt idx="606" formatCode="0.00">
                  <c:v>-0.36633007136317197</c:v>
                </c:pt>
                <c:pt idx="607" formatCode="0.00">
                  <c:v>-0.37120204917641386</c:v>
                </c:pt>
                <c:pt idx="608" formatCode="0.00">
                  <c:v>-0.38372921432685136</c:v>
                </c:pt>
                <c:pt idx="609" formatCode="0.00">
                  <c:v>-0.39378750111105687</c:v>
                </c:pt>
                <c:pt idx="610" formatCode="0.00">
                  <c:v>-0.38718908785269418</c:v>
                </c:pt>
                <c:pt idx="611" formatCode="0.00">
                  <c:v>-0.37576846250386475</c:v>
                </c:pt>
                <c:pt idx="612" formatCode="0.00">
                  <c:v>-0.36348886108305145</c:v>
                </c:pt>
                <c:pt idx="613" formatCode="0.00">
                  <c:v>-0.35793493351425476</c:v>
                </c:pt>
                <c:pt idx="614" formatCode="0.00">
                  <c:v>-0.35161319938012925</c:v>
                </c:pt>
                <c:pt idx="615" formatCode="0.00">
                  <c:v>-0.35386137814427004</c:v>
                </c:pt>
                <c:pt idx="616" formatCode="0.00">
                  <c:v>-0.3531054237865649</c:v>
                </c:pt>
                <c:pt idx="617" formatCode="0.00">
                  <c:v>-0.38024590919790929</c:v>
                </c:pt>
                <c:pt idx="618" formatCode="0.00">
                  <c:v>-0.40922720383084027</c:v>
                </c:pt>
                <c:pt idx="619" formatCode="0.00">
                  <c:v>-0.42371787450054182</c:v>
                </c:pt>
                <c:pt idx="620" formatCode="0.00">
                  <c:v>-0.43483456906720658</c:v>
                </c:pt>
                <c:pt idx="621" formatCode="0.00">
                  <c:v>-0.43858422312635514</c:v>
                </c:pt>
                <c:pt idx="622" formatCode="0.00">
                  <c:v>-0.40726142113187996</c:v>
                </c:pt>
                <c:pt idx="623" formatCode="0.00">
                  <c:v>-0.34969419234138921</c:v>
                </c:pt>
                <c:pt idx="624" formatCode="0.00">
                  <c:v>-0.27810702547998334</c:v>
                </c:pt>
                <c:pt idx="625" formatCode="0.00">
                  <c:v>-0.2028712378648248</c:v>
                </c:pt>
                <c:pt idx="626" formatCode="0.00">
                  <c:v>-0.12232272593056337</c:v>
                </c:pt>
                <c:pt idx="627" formatCode="0.00">
                  <c:v>-6.8537396121486904E-2</c:v>
                </c:pt>
                <c:pt idx="628" formatCode="0.00">
                  <c:v>-3.9856671691608947E-2</c:v>
                </c:pt>
                <c:pt idx="629" formatCode="0.00">
                  <c:v>-5.2733842882876636E-3</c:v>
                </c:pt>
                <c:pt idx="630" formatCode="0.00">
                  <c:v>5.6295298966361484E-2</c:v>
                </c:pt>
                <c:pt idx="631" formatCode="0.00">
                  <c:v>0.13520170608490645</c:v>
                </c:pt>
                <c:pt idx="632" formatCode="0.00">
                  <c:v>0.20421293849320071</c:v>
                </c:pt>
                <c:pt idx="633" formatCode="0.00">
                  <c:v>0.24281079087933533</c:v>
                </c:pt>
                <c:pt idx="634" formatCode="0.00">
                  <c:v>0.29470721984596737</c:v>
                </c:pt>
                <c:pt idx="635" formatCode="0.00">
                  <c:v>0.33168075835992616</c:v>
                </c:pt>
                <c:pt idx="636" formatCode="0.00">
                  <c:v>0.32570719048713692</c:v>
                </c:pt>
                <c:pt idx="637" formatCode="0.00">
                  <c:v>0.30667928548337414</c:v>
                </c:pt>
                <c:pt idx="638" formatCode="0.00">
                  <c:v>0.28067480560074948</c:v>
                </c:pt>
                <c:pt idx="639" formatCode="0.00">
                  <c:v>0.25563227442733827</c:v>
                </c:pt>
                <c:pt idx="640" formatCode="0.00">
                  <c:v>0.21109407323097867</c:v>
                </c:pt>
                <c:pt idx="641" formatCode="0.00">
                  <c:v>0.16895763547232706</c:v>
                </c:pt>
                <c:pt idx="642" formatCode="0.00">
                  <c:v>0.15029333177560411</c:v>
                </c:pt>
                <c:pt idx="643" formatCode="0.00">
                  <c:v>0.12297506271366176</c:v>
                </c:pt>
                <c:pt idx="644" formatCode="0.00">
                  <c:v>8.6340301019395771E-2</c:v>
                </c:pt>
                <c:pt idx="645" formatCode="0.00">
                  <c:v>6.2219525717204682E-2</c:v>
                </c:pt>
                <c:pt idx="646" formatCode="0.00">
                  <c:v>4.3747448970708314E-2</c:v>
                </c:pt>
                <c:pt idx="647" formatCode="0.00">
                  <c:v>2.0420616926090263E-2</c:v>
                </c:pt>
                <c:pt idx="648" formatCode="0.00">
                  <c:v>1.9083955983505541E-2</c:v>
                </c:pt>
                <c:pt idx="649" formatCode="0.00">
                  <c:v>7.0963606948854507E-3</c:v>
                </c:pt>
                <c:pt idx="650" formatCode="0.00">
                  <c:v>-5.6837520004482389E-3</c:v>
                </c:pt>
                <c:pt idx="651" formatCode="0.00">
                  <c:v>-3.0656416678094767E-2</c:v>
                </c:pt>
                <c:pt idx="652" formatCode="0.00">
                  <c:v>-9.4562393482354429E-2</c:v>
                </c:pt>
                <c:pt idx="653" formatCode="0.00">
                  <c:v>-0.13715852479893872</c:v>
                </c:pt>
                <c:pt idx="654" formatCode="0.00">
                  <c:v>-0.17302744613521848</c:v>
                </c:pt>
                <c:pt idx="655" formatCode="0.00">
                  <c:v>-0.20962241381958896</c:v>
                </c:pt>
                <c:pt idx="656" formatCode="0.00">
                  <c:v>-0.24194643047051856</c:v>
                </c:pt>
                <c:pt idx="657" formatCode="0.00">
                  <c:v>-0.27643699215960854</c:v>
                </c:pt>
                <c:pt idx="658" formatCode="0.00">
                  <c:v>-0.29576328938251162</c:v>
                </c:pt>
                <c:pt idx="659" formatCode="0.00">
                  <c:v>-0.29311679846987915</c:v>
                </c:pt>
                <c:pt idx="660" formatCode="0.00">
                  <c:v>-0.29341692449587031</c:v>
                </c:pt>
                <c:pt idx="661" formatCode="0.00">
                  <c:v>-0.29763807289591482</c:v>
                </c:pt>
                <c:pt idx="662" formatCode="0.00">
                  <c:v>-0.30673534276389558</c:v>
                </c:pt>
                <c:pt idx="663" formatCode="0.00">
                  <c:v>-0.31442812834316125</c:v>
                </c:pt>
                <c:pt idx="664" formatCode="0.00">
                  <c:v>-0.31478327331041628</c:v>
                </c:pt>
                <c:pt idx="665" formatCode="0.00">
                  <c:v>-0.31449922354863435</c:v>
                </c:pt>
                <c:pt idx="666" formatCode="0.00">
                  <c:v>-0.30867996789249452</c:v>
                </c:pt>
                <c:pt idx="667" formatCode="0.00">
                  <c:v>-0.30840279986196217</c:v>
                </c:pt>
                <c:pt idx="668" formatCode="0.00">
                  <c:v>-0.29947069146586103</c:v>
                </c:pt>
                <c:pt idx="669" formatCode="0.00">
                  <c:v>-0.2986917092218942</c:v>
                </c:pt>
                <c:pt idx="670" formatCode="0.00">
                  <c:v>-0.29197956922795337</c:v>
                </c:pt>
                <c:pt idx="671" formatCode="0.00">
                  <c:v>-0.29225444148022234</c:v>
                </c:pt>
                <c:pt idx="672" formatCode="0.00">
                  <c:v>-0.27514134006784391</c:v>
                </c:pt>
                <c:pt idx="673" formatCode="0.00">
                  <c:v>-0.26136011103554013</c:v>
                </c:pt>
                <c:pt idx="674" formatCode="0.00">
                  <c:v>-0.24623089739022891</c:v>
                </c:pt>
                <c:pt idx="675" formatCode="0.00">
                  <c:v>-0.22769812234221085</c:v>
                </c:pt>
                <c:pt idx="676" formatCode="0.00">
                  <c:v>-0.20834370299553881</c:v>
                </c:pt>
                <c:pt idx="677" formatCode="0.00">
                  <c:v>-0.17078630475576057</c:v>
                </c:pt>
                <c:pt idx="678" formatCode="0.00">
                  <c:v>-0.1485811303348992</c:v>
                </c:pt>
                <c:pt idx="679" formatCode="0.00">
                  <c:v>-0.15381565985054924</c:v>
                </c:pt>
                <c:pt idx="680" formatCode="0.00">
                  <c:v>-0.16593980116101664</c:v>
                </c:pt>
                <c:pt idx="681" formatCode="0.00">
                  <c:v>-0.16708321891948247</c:v>
                </c:pt>
                <c:pt idx="682" formatCode="0.00">
                  <c:v>-0.1434461409936596</c:v>
                </c:pt>
                <c:pt idx="683" formatCode="0.00">
                  <c:v>-0.12388369047179205</c:v>
                </c:pt>
                <c:pt idx="684" formatCode="0.00">
                  <c:v>-0.12052439752116835</c:v>
                </c:pt>
                <c:pt idx="685" formatCode="0.00">
                  <c:v>-0.11306689433889336</c:v>
                </c:pt>
                <c:pt idx="686" formatCode="0.00">
                  <c:v>-0.12902577231912971</c:v>
                </c:pt>
                <c:pt idx="687" formatCode="0.00">
                  <c:v>-0.20369398599340524</c:v>
                </c:pt>
                <c:pt idx="688" formatCode="0.00">
                  <c:v>-0.27372974766798908</c:v>
                </c:pt>
                <c:pt idx="689" formatCode="0.00">
                  <c:v>-0.33752406888428749</c:v>
                </c:pt>
                <c:pt idx="690" formatCode="0.00">
                  <c:v>-0.39248726113777488</c:v>
                </c:pt>
                <c:pt idx="691" formatCode="0.00">
                  <c:v>-0.43934140622690626</c:v>
                </c:pt>
                <c:pt idx="692" formatCode="0.00">
                  <c:v>-0.46590372499662636</c:v>
                </c:pt>
                <c:pt idx="693" formatCode="0.00">
                  <c:v>-0.47906334664677808</c:v>
                </c:pt>
                <c:pt idx="694" formatCode="0.00">
                  <c:v>-0.49156602696334484</c:v>
                </c:pt>
                <c:pt idx="695" formatCode="0.00">
                  <c:v>-0.50263037050095138</c:v>
                </c:pt>
                <c:pt idx="696" formatCode="0.00">
                  <c:v>-0.50867938898206067</c:v>
                </c:pt>
                <c:pt idx="697" formatCode="0.00">
                  <c:v>-0.51712668064028855</c:v>
                </c:pt>
                <c:pt idx="698" formatCode="0.00">
                  <c:v>-0.52204589112603461</c:v>
                </c:pt>
                <c:pt idx="699" formatCode="0.00">
                  <c:v>-0.52853455947873873</c:v>
                </c:pt>
                <c:pt idx="700" formatCode="0.00">
                  <c:v>-0.53276036687938755</c:v>
                </c:pt>
                <c:pt idx="701" formatCode="0.00">
                  <c:v>-0.53704303273534915</c:v>
                </c:pt>
                <c:pt idx="702" formatCode="0.00">
                  <c:v>-0.52707650467098055</c:v>
                </c:pt>
                <c:pt idx="703" formatCode="0.00">
                  <c:v>-0.51215920337704191</c:v>
                </c:pt>
                <c:pt idx="704" formatCode="0.00">
                  <c:v>-0.48584686574651681</c:v>
                </c:pt>
                <c:pt idx="705" formatCode="0.00">
                  <c:v>-0.44845251472773628</c:v>
                </c:pt>
                <c:pt idx="706" formatCode="0.00">
                  <c:v>-0.4266437126824113</c:v>
                </c:pt>
                <c:pt idx="707" formatCode="0.00">
                  <c:v>-0.42892340686968766</c:v>
                </c:pt>
                <c:pt idx="708" formatCode="0.00">
                  <c:v>-0.42161125569922975</c:v>
                </c:pt>
                <c:pt idx="709" formatCode="0.00">
                  <c:v>-0.41546411403070749</c:v>
                </c:pt>
                <c:pt idx="710" formatCode="0.00">
                  <c:v>-0.44504496510156705</c:v>
                </c:pt>
                <c:pt idx="711" formatCode="0.00">
                  <c:v>-0.49555021802936261</c:v>
                </c:pt>
                <c:pt idx="712" formatCode="0.00">
                  <c:v>-0.50745319791642984</c:v>
                </c:pt>
                <c:pt idx="713" formatCode="0.00">
                  <c:v>-0.50690288202372158</c:v>
                </c:pt>
                <c:pt idx="714" formatCode="0.00">
                  <c:v>-0.50534162462437104</c:v>
                </c:pt>
                <c:pt idx="715" formatCode="0.00">
                  <c:v>-0.50479051725117929</c:v>
                </c:pt>
                <c:pt idx="716" formatCode="0.00">
                  <c:v>-0.50291857491633674</c:v>
                </c:pt>
                <c:pt idx="717" formatCode="0.00">
                  <c:v>-0.49467391006344097</c:v>
                </c:pt>
                <c:pt idx="718" formatCode="0.00">
                  <c:v>-0.48662328975892594</c:v>
                </c:pt>
                <c:pt idx="719" formatCode="0.00">
                  <c:v>-0.47875057802240756</c:v>
                </c:pt>
                <c:pt idx="720" formatCode="0.00">
                  <c:v>-0.47518122130665486</c:v>
                </c:pt>
                <c:pt idx="721" formatCode="0.00">
                  <c:v>-0.46441514142757612</c:v>
                </c:pt>
                <c:pt idx="722" formatCode="0.00">
                  <c:v>-0.45196527517148155</c:v>
                </c:pt>
                <c:pt idx="723" formatCode="0.00">
                  <c:v>-0.42932278315976957</c:v>
                </c:pt>
                <c:pt idx="724" formatCode="0.00">
                  <c:v>-0.40576397302024936</c:v>
                </c:pt>
                <c:pt idx="725" formatCode="0.00">
                  <c:v>-0.37442890689659769</c:v>
                </c:pt>
                <c:pt idx="726" formatCode="0.00">
                  <c:v>-0.33844070207828958</c:v>
                </c:pt>
                <c:pt idx="727" formatCode="0.00">
                  <c:v>-0.30324066403180655</c:v>
                </c:pt>
                <c:pt idx="728" formatCode="0.00">
                  <c:v>-0.26519569288085842</c:v>
                </c:pt>
                <c:pt idx="729" formatCode="0.00">
                  <c:v>-0.26329094747221105</c:v>
                </c:pt>
                <c:pt idx="730" formatCode="0.00">
                  <c:v>-0.31515511569749899</c:v>
                </c:pt>
                <c:pt idx="731" formatCode="0.00">
                  <c:v>-0.39240125205879012</c:v>
                </c:pt>
                <c:pt idx="732" formatCode="0.00">
                  <c:v>-0.41134925704670267</c:v>
                </c:pt>
                <c:pt idx="733" formatCode="0.00">
                  <c:v>-0.41198389444994044</c:v>
                </c:pt>
                <c:pt idx="734" formatCode="0.00">
                  <c:v>-0.41311375736501943</c:v>
                </c:pt>
                <c:pt idx="735" formatCode="0.00">
                  <c:v>-0.41288085463400925</c:v>
                </c:pt>
                <c:pt idx="736" formatCode="0.00">
                  <c:v>-0.41321108270397905</c:v>
                </c:pt>
                <c:pt idx="737" formatCode="0.00">
                  <c:v>-0.41359888352084362</c:v>
                </c:pt>
                <c:pt idx="738" formatCode="0.00">
                  <c:v>-0.41277757616665189</c:v>
                </c:pt>
                <c:pt idx="739" formatCode="0.00">
                  <c:v>-0.41288016038664122</c:v>
                </c:pt>
                <c:pt idx="740" formatCode="0.00">
                  <c:v>-0.40850598762129675</c:v>
                </c:pt>
                <c:pt idx="741" formatCode="0.00">
                  <c:v>-0.40723115496854767</c:v>
                </c:pt>
                <c:pt idx="742" formatCode="0.00">
                  <c:v>-0.40958010128177752</c:v>
                </c:pt>
                <c:pt idx="743" formatCode="0.00">
                  <c:v>-0.41182901652411719</c:v>
                </c:pt>
                <c:pt idx="744" formatCode="0.00">
                  <c:v>-0.41140213778494461</c:v>
                </c:pt>
                <c:pt idx="745" formatCode="0.00">
                  <c:v>-0.41318535781293492</c:v>
                </c:pt>
                <c:pt idx="746" formatCode="0.00">
                  <c:v>-0.41445012174044082</c:v>
                </c:pt>
                <c:pt idx="747" formatCode="0.00">
                  <c:v>-0.41430094206226414</c:v>
                </c:pt>
                <c:pt idx="748" formatCode="0.00">
                  <c:v>-0.41558744538884629</c:v>
                </c:pt>
                <c:pt idx="749" formatCode="0.00">
                  <c:v>-0.41113062208446072</c:v>
                </c:pt>
                <c:pt idx="750" formatCode="0.00">
                  <c:v>-0.37179527148620395</c:v>
                </c:pt>
                <c:pt idx="751" formatCode="0.00">
                  <c:v>-0.26597286135553766</c:v>
                </c:pt>
                <c:pt idx="752" formatCode="0.00">
                  <c:v>-0.20914270106462474</c:v>
                </c:pt>
                <c:pt idx="753" formatCode="0.00">
                  <c:v>-0.21374643899810419</c:v>
                </c:pt>
                <c:pt idx="754" formatCode="0.00">
                  <c:v>-0.20554088518451386</c:v>
                </c:pt>
                <c:pt idx="755" formatCode="0.00">
                  <c:v>-0.19625259758778452</c:v>
                </c:pt>
                <c:pt idx="756" formatCode="0.00">
                  <c:v>-0.18223828540537804</c:v>
                </c:pt>
                <c:pt idx="757" formatCode="0.00">
                  <c:v>-0.16806466292161343</c:v>
                </c:pt>
                <c:pt idx="758" formatCode="0.00">
                  <c:v>-0.16004695753080686</c:v>
                </c:pt>
                <c:pt idx="759" formatCode="0.00">
                  <c:v>-0.1497466355257619</c:v>
                </c:pt>
                <c:pt idx="760" formatCode="0.00">
                  <c:v>-0.15648463802256798</c:v>
                </c:pt>
                <c:pt idx="761" formatCode="0.00">
                  <c:v>-0.15312929454337781</c:v>
                </c:pt>
                <c:pt idx="762" formatCode="0.00">
                  <c:v>-0.15313398150861818</c:v>
                </c:pt>
                <c:pt idx="763" formatCode="0.00">
                  <c:v>-0.15227508456891983</c:v>
                </c:pt>
                <c:pt idx="764" formatCode="0.00">
                  <c:v>-0.15012337820871308</c:v>
                </c:pt>
                <c:pt idx="765" formatCode="0.00">
                  <c:v>-0.14905441149587934</c:v>
                </c:pt>
                <c:pt idx="766" formatCode="0.00">
                  <c:v>-0.14779942481611394</c:v>
                </c:pt>
                <c:pt idx="767" formatCode="0.00">
                  <c:v>-0.14598529117298104</c:v>
                </c:pt>
                <c:pt idx="768" formatCode="0.00">
                  <c:v>-0.14602112987634</c:v>
                </c:pt>
                <c:pt idx="769" formatCode="0.00">
                  <c:v>-0.14501732345149315</c:v>
                </c:pt>
                <c:pt idx="770" formatCode="0.00">
                  <c:v>-0.13351959794420387</c:v>
                </c:pt>
                <c:pt idx="771" formatCode="0.00">
                  <c:v>-0.13389531135373361</c:v>
                </c:pt>
                <c:pt idx="772" formatCode="0.00">
                  <c:v>-0.12403483539320388</c:v>
                </c:pt>
                <c:pt idx="773" formatCode="0.00">
                  <c:v>-7.9316983155823889E-2</c:v>
                </c:pt>
                <c:pt idx="774" formatCode="0.00">
                  <c:v>-4.8379631373951876E-2</c:v>
                </c:pt>
                <c:pt idx="775" formatCode="0.00">
                  <c:v>-2.3482792768208138E-2</c:v>
                </c:pt>
                <c:pt idx="776" formatCode="0.00">
                  <c:v>-8.4401183697507126E-3</c:v>
                </c:pt>
                <c:pt idx="777" formatCode="0.00">
                  <c:v>9.1010465814520963E-3</c:v>
                </c:pt>
                <c:pt idx="778" formatCode="0.00">
                  <c:v>-3.8064689267451601E-4</c:v>
                </c:pt>
                <c:pt idx="779" formatCode="0.00">
                  <c:v>-1.4017381687729757E-2</c:v>
                </c:pt>
                <c:pt idx="780" formatCode="0.00">
                  <c:v>-4.7778519714658421E-2</c:v>
                </c:pt>
                <c:pt idx="781" formatCode="0.00">
                  <c:v>-5.4586390218984579E-2</c:v>
                </c:pt>
                <c:pt idx="782" formatCode="0.00">
                  <c:v>-9.6312828883581322E-2</c:v>
                </c:pt>
                <c:pt idx="783" formatCode="0.00">
                  <c:v>-0.13466569726842889</c:v>
                </c:pt>
                <c:pt idx="784" formatCode="0.00">
                  <c:v>-0.15925264286799723</c:v>
                </c:pt>
                <c:pt idx="785" formatCode="0.00">
                  <c:v>-0.16944610262681564</c:v>
                </c:pt>
                <c:pt idx="786" formatCode="0.00">
                  <c:v>-0.17146186415678047</c:v>
                </c:pt>
                <c:pt idx="787" formatCode="0.00">
                  <c:v>-0.17193619482487354</c:v>
                </c:pt>
                <c:pt idx="788" formatCode="0.00">
                  <c:v>-0.17054142972679964</c:v>
                </c:pt>
                <c:pt idx="789" formatCode="0.00">
                  <c:v>-0.17342574891100973</c:v>
                </c:pt>
                <c:pt idx="790" formatCode="0.00">
                  <c:v>-0.17314163555719633</c:v>
                </c:pt>
                <c:pt idx="791" formatCode="0.00">
                  <c:v>-0.17552178681832672</c:v>
                </c:pt>
                <c:pt idx="792" formatCode="0.00">
                  <c:v>-0.17561843548911285</c:v>
                </c:pt>
                <c:pt idx="793" formatCode="0.00">
                  <c:v>-0.18805286853605985</c:v>
                </c:pt>
                <c:pt idx="794" formatCode="0.00">
                  <c:v>-0.20611213093255576</c:v>
                </c:pt>
                <c:pt idx="795" formatCode="0.00">
                  <c:v>-0.23111603988892993</c:v>
                </c:pt>
                <c:pt idx="796" formatCode="0.00">
                  <c:v>-0.25013572559961972</c:v>
                </c:pt>
                <c:pt idx="797" formatCode="0.00">
                  <c:v>-0.25202465778110994</c:v>
                </c:pt>
                <c:pt idx="798" formatCode="0.00">
                  <c:v>-0.24523427317518318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522-45E0-A654-34687301810B}"/>
            </c:ext>
          </c:extLst>
        </c:ser>
        <c:ser>
          <c:idx val="4"/>
          <c:order val="4"/>
          <c:tx>
            <c:strRef>
              <c:f>DATA!$AL$1</c:f>
              <c:strCache>
                <c:ptCount val="1"/>
                <c:pt idx="0">
                  <c:v>Uper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DATA!$AL$2:$AL$800</c:f>
              <c:numCache>
                <c:formatCode>General</c:formatCode>
                <c:ptCount val="799"/>
                <c:pt idx="39" formatCode="0.00">
                  <c:v>0.15018784486147602</c:v>
                </c:pt>
                <c:pt idx="40" formatCode="0.00">
                  <c:v>0.14535581036047457</c:v>
                </c:pt>
                <c:pt idx="41" formatCode="0.00">
                  <c:v>0.18043073564159043</c:v>
                </c:pt>
                <c:pt idx="42" formatCode="0.00">
                  <c:v>0.24037657956782318</c:v>
                </c:pt>
                <c:pt idx="43" formatCode="0.00">
                  <c:v>0.2946656435545808</c:v>
                </c:pt>
                <c:pt idx="44" formatCode="0.00">
                  <c:v>0.32024644973632832</c:v>
                </c:pt>
                <c:pt idx="45" formatCode="0.00">
                  <c:v>0.35183778257637593</c:v>
                </c:pt>
                <c:pt idx="46" formatCode="0.00">
                  <c:v>0.36527826488406845</c:v>
                </c:pt>
                <c:pt idx="47" formatCode="0.00">
                  <c:v>0.3835659842151069</c:v>
                </c:pt>
                <c:pt idx="48" formatCode="0.00">
                  <c:v>0.3911650287088253</c:v>
                </c:pt>
                <c:pt idx="49" formatCode="0.00">
                  <c:v>0.39522778400734071</c:v>
                </c:pt>
                <c:pt idx="50" formatCode="0.00">
                  <c:v>0.38034786853090263</c:v>
                </c:pt>
                <c:pt idx="51" formatCode="0.00">
                  <c:v>0.35190190868218862</c:v>
                </c:pt>
                <c:pt idx="52" formatCode="0.00">
                  <c:v>0.33173766874450306</c:v>
                </c:pt>
                <c:pt idx="53" formatCode="0.00">
                  <c:v>0.3367699935313137</c:v>
                </c:pt>
                <c:pt idx="54" formatCode="0.00">
                  <c:v>0.33664420083793012</c:v>
                </c:pt>
                <c:pt idx="55" formatCode="0.00">
                  <c:v>0.33623921069472817</c:v>
                </c:pt>
                <c:pt idx="56" formatCode="0.00">
                  <c:v>0.33661270981382163</c:v>
                </c:pt>
                <c:pt idx="57" formatCode="0.00">
                  <c:v>0.34218230588319032</c:v>
                </c:pt>
                <c:pt idx="58" formatCode="0.00">
                  <c:v>0.34916880036427012</c:v>
                </c:pt>
                <c:pt idx="59" formatCode="0.00">
                  <c:v>0.35090675435114382</c:v>
                </c:pt>
                <c:pt idx="60" formatCode="0.00">
                  <c:v>0.35726832150774251</c:v>
                </c:pt>
                <c:pt idx="61" formatCode="0.00">
                  <c:v>0.35257274472821387</c:v>
                </c:pt>
                <c:pt idx="62" formatCode="0.00">
                  <c:v>0.32613280927551258</c:v>
                </c:pt>
                <c:pt idx="63" formatCode="0.00">
                  <c:v>0.28646699955234789</c:v>
                </c:pt>
                <c:pt idx="64" formatCode="0.00">
                  <c:v>0.2611281509812024</c:v>
                </c:pt>
                <c:pt idx="65" formatCode="0.00">
                  <c:v>0.20670093395630346</c:v>
                </c:pt>
                <c:pt idx="66" formatCode="0.00">
                  <c:v>0.18386307876824357</c:v>
                </c:pt>
                <c:pt idx="67" formatCode="0.00">
                  <c:v>0.14186703083268251</c:v>
                </c:pt>
                <c:pt idx="68" formatCode="0.00">
                  <c:v>0.11523196689985862</c:v>
                </c:pt>
                <c:pt idx="69" formatCode="0.00">
                  <c:v>9.4960891025437977E-2</c:v>
                </c:pt>
                <c:pt idx="70" formatCode="0.00">
                  <c:v>8.8649157328931846E-2</c:v>
                </c:pt>
                <c:pt idx="71" formatCode="0.00">
                  <c:v>8.6191599518101805E-2</c:v>
                </c:pt>
                <c:pt idx="72" formatCode="0.00">
                  <c:v>8.7882257053677568E-2</c:v>
                </c:pt>
                <c:pt idx="73" formatCode="0.00">
                  <c:v>0.11062186305451373</c:v>
                </c:pt>
                <c:pt idx="74" formatCode="0.00">
                  <c:v>0.1243751819713655</c:v>
                </c:pt>
                <c:pt idx="75" formatCode="0.00">
                  <c:v>0.12451367020088103</c:v>
                </c:pt>
                <c:pt idx="76" formatCode="0.00">
                  <c:v>0.12893372922339968</c:v>
                </c:pt>
                <c:pt idx="77" formatCode="0.00">
                  <c:v>0.13191750664146992</c:v>
                </c:pt>
                <c:pt idx="78" formatCode="0.00">
                  <c:v>0.15053022994411097</c:v>
                </c:pt>
                <c:pt idx="79" formatCode="0.00">
                  <c:v>0.16864880170369614</c:v>
                </c:pt>
                <c:pt idx="80" formatCode="0.00">
                  <c:v>0.19268889865883265</c:v>
                </c:pt>
                <c:pt idx="81" formatCode="0.00">
                  <c:v>0.19183864295816769</c:v>
                </c:pt>
                <c:pt idx="82" formatCode="0.00">
                  <c:v>0.18978403577321351</c:v>
                </c:pt>
                <c:pt idx="83" formatCode="0.00">
                  <c:v>0.2114127136532204</c:v>
                </c:pt>
                <c:pt idx="84" formatCode="0.00">
                  <c:v>0.24973725485226361</c:v>
                </c:pt>
                <c:pt idx="85" formatCode="0.00">
                  <c:v>0.24974399609238859</c:v>
                </c:pt>
                <c:pt idx="86" formatCode="0.00">
                  <c:v>0.26081917849649711</c:v>
                </c:pt>
                <c:pt idx="87" formatCode="0.00">
                  <c:v>0.28323051288936479</c:v>
                </c:pt>
                <c:pt idx="88" formatCode="0.00">
                  <c:v>0.32426121641823735</c:v>
                </c:pt>
                <c:pt idx="89" formatCode="0.00">
                  <c:v>0.36792130338590057</c:v>
                </c:pt>
                <c:pt idx="90" formatCode="0.00">
                  <c:v>0.40019808478508356</c:v>
                </c:pt>
                <c:pt idx="91" formatCode="0.00">
                  <c:v>0.43202925137265163</c:v>
                </c:pt>
                <c:pt idx="92" formatCode="0.00">
                  <c:v>0.47244236590546163</c:v>
                </c:pt>
                <c:pt idx="93" formatCode="0.00">
                  <c:v>0.51840544113966047</c:v>
                </c:pt>
                <c:pt idx="94" formatCode="0.00">
                  <c:v>0.56736118741982944</c:v>
                </c:pt>
                <c:pt idx="95" formatCode="0.00">
                  <c:v>0.61661075824469902</c:v>
                </c:pt>
                <c:pt idx="96" formatCode="0.00">
                  <c:v>0.67999118396892333</c:v>
                </c:pt>
                <c:pt idx="97" formatCode="0.00">
                  <c:v>0.75552254282276676</c:v>
                </c:pt>
                <c:pt idx="98" formatCode="0.00">
                  <c:v>0.80154099938632983</c:v>
                </c:pt>
                <c:pt idx="99" formatCode="0.00">
                  <c:v>0.85373079398485485</c:v>
                </c:pt>
                <c:pt idx="100" formatCode="0.00">
                  <c:v>0.91739066948643466</c:v>
                </c:pt>
                <c:pt idx="101" formatCode="0.00">
                  <c:v>0.97620851135752407</c:v>
                </c:pt>
                <c:pt idx="102" formatCode="0.00">
                  <c:v>1.0166905836466551</c:v>
                </c:pt>
                <c:pt idx="103" formatCode="0.00">
                  <c:v>1.0151927158156602</c:v>
                </c:pt>
                <c:pt idx="104" formatCode="0.00">
                  <c:v>0.9738646730104914</c:v>
                </c:pt>
                <c:pt idx="105" formatCode="0.00">
                  <c:v>0.95911787199969023</c:v>
                </c:pt>
                <c:pt idx="106" formatCode="0.00">
                  <c:v>0.95554235726310899</c:v>
                </c:pt>
                <c:pt idx="107" formatCode="0.00">
                  <c:v>0.95574169893990524</c:v>
                </c:pt>
                <c:pt idx="108" formatCode="0.00">
                  <c:v>0.95521061892866044</c:v>
                </c:pt>
                <c:pt idx="109" formatCode="0.00">
                  <c:v>0.94515446561919669</c:v>
                </c:pt>
                <c:pt idx="110" formatCode="0.00">
                  <c:v>0.9275311033776269</c:v>
                </c:pt>
                <c:pt idx="111" formatCode="0.00">
                  <c:v>0.92262587092485304</c:v>
                </c:pt>
                <c:pt idx="112" formatCode="0.00">
                  <c:v>0.92824207776554579</c:v>
                </c:pt>
                <c:pt idx="113" formatCode="0.00">
                  <c:v>0.9462027550771227</c:v>
                </c:pt>
                <c:pt idx="114" formatCode="0.00">
                  <c:v>0.96171239461149893</c:v>
                </c:pt>
                <c:pt idx="115" formatCode="0.00">
                  <c:v>0.96958051414820168</c:v>
                </c:pt>
                <c:pt idx="116" formatCode="0.00">
                  <c:v>0.97246979123863886</c:v>
                </c:pt>
                <c:pt idx="117" formatCode="0.00">
                  <c:v>0.96052816931402052</c:v>
                </c:pt>
                <c:pt idx="118" formatCode="0.00">
                  <c:v>0.95684303514652014</c:v>
                </c:pt>
                <c:pt idx="119" formatCode="0.00">
                  <c:v>0.94737672932658457</c:v>
                </c:pt>
                <c:pt idx="120" formatCode="0.00">
                  <c:v>0.92613699185426634</c:v>
                </c:pt>
                <c:pt idx="121" formatCode="0.00">
                  <c:v>0.89613189780526126</c:v>
                </c:pt>
                <c:pt idx="122" formatCode="0.00">
                  <c:v>0.85889301830353681</c:v>
                </c:pt>
                <c:pt idx="123" formatCode="0.00">
                  <c:v>0.8297661358035664</c:v>
                </c:pt>
                <c:pt idx="124" formatCode="0.00">
                  <c:v>0.78324639529048334</c:v>
                </c:pt>
                <c:pt idx="125" formatCode="0.00">
                  <c:v>0.73637635201176244</c:v>
                </c:pt>
                <c:pt idx="126" formatCode="0.00">
                  <c:v>0.68427851730633382</c:v>
                </c:pt>
                <c:pt idx="127" formatCode="0.00">
                  <c:v>0.6148050644697669</c:v>
                </c:pt>
                <c:pt idx="128" formatCode="0.00">
                  <c:v>0.54008728200196665</c:v>
                </c:pt>
                <c:pt idx="129" formatCode="0.00">
                  <c:v>0.5271453208249588</c:v>
                </c:pt>
                <c:pt idx="130" formatCode="0.00">
                  <c:v>0.50219484113837087</c:v>
                </c:pt>
                <c:pt idx="131" formatCode="0.00">
                  <c:v>0.50490106953210412</c:v>
                </c:pt>
                <c:pt idx="132" formatCode="0.00">
                  <c:v>0.50619969643315543</c:v>
                </c:pt>
                <c:pt idx="133" formatCode="0.00">
                  <c:v>0.50786354191290617</c:v>
                </c:pt>
                <c:pt idx="134" formatCode="0.00">
                  <c:v>0.50784355350339239</c:v>
                </c:pt>
                <c:pt idx="135" formatCode="0.00">
                  <c:v>0.50514068866196049</c:v>
                </c:pt>
                <c:pt idx="136" formatCode="0.00">
                  <c:v>0.50138480525964424</c:v>
                </c:pt>
                <c:pt idx="137" formatCode="0.00">
                  <c:v>0.48260808630471064</c:v>
                </c:pt>
                <c:pt idx="138" formatCode="0.00">
                  <c:v>0.43881995426131093</c:v>
                </c:pt>
                <c:pt idx="139" formatCode="0.00">
                  <c:v>0.42040983653449626</c:v>
                </c:pt>
                <c:pt idx="140" formatCode="0.00">
                  <c:v>0.42044808118387089</c:v>
                </c:pt>
                <c:pt idx="141" formatCode="0.00">
                  <c:v>0.44197623713531381</c:v>
                </c:pt>
                <c:pt idx="142" formatCode="0.00">
                  <c:v>0.47889880189118561</c:v>
                </c:pt>
                <c:pt idx="143" formatCode="0.00">
                  <c:v>0.55646608996680313</c:v>
                </c:pt>
                <c:pt idx="144" formatCode="0.00">
                  <c:v>0.60288756663618148</c:v>
                </c:pt>
                <c:pt idx="145" formatCode="0.00">
                  <c:v>0.61061830036421649</c:v>
                </c:pt>
                <c:pt idx="146" formatCode="0.00">
                  <c:v>0.61178513891048236</c:v>
                </c:pt>
                <c:pt idx="147" formatCode="0.00">
                  <c:v>0.61880380482360731</c:v>
                </c:pt>
                <c:pt idx="148" formatCode="0.00">
                  <c:v>0.62992355066506278</c:v>
                </c:pt>
                <c:pt idx="149" formatCode="0.00">
                  <c:v>0.64415969762321668</c:v>
                </c:pt>
                <c:pt idx="150" formatCode="0.00">
                  <c:v>0.65450816626922825</c:v>
                </c:pt>
                <c:pt idx="151" formatCode="0.00">
                  <c:v>0.6539922608975054</c:v>
                </c:pt>
                <c:pt idx="152" formatCode="0.00">
                  <c:v>0.65963085229475493</c:v>
                </c:pt>
                <c:pt idx="153" formatCode="0.00">
                  <c:v>0.66807555229175697</c:v>
                </c:pt>
                <c:pt idx="154" formatCode="0.00">
                  <c:v>0.68613455531887713</c:v>
                </c:pt>
                <c:pt idx="155" formatCode="0.00">
                  <c:v>0.71946442206790606</c:v>
                </c:pt>
                <c:pt idx="156" formatCode="0.00">
                  <c:v>0.75267787859643009</c:v>
                </c:pt>
                <c:pt idx="157" formatCode="0.00">
                  <c:v>0.78774111927186441</c:v>
                </c:pt>
                <c:pt idx="158" formatCode="0.00">
                  <c:v>0.82091696097568856</c:v>
                </c:pt>
                <c:pt idx="159" formatCode="0.00">
                  <c:v>0.83862703238710223</c:v>
                </c:pt>
                <c:pt idx="160" formatCode="0.00">
                  <c:v>0.8562592652261849</c:v>
                </c:pt>
                <c:pt idx="161" formatCode="0.00">
                  <c:v>0.85830752896624163</c:v>
                </c:pt>
                <c:pt idx="162" formatCode="0.00">
                  <c:v>0.84723545194119432</c:v>
                </c:pt>
                <c:pt idx="163" formatCode="0.00">
                  <c:v>0.80597498454345662</c:v>
                </c:pt>
                <c:pt idx="164" formatCode="0.00">
                  <c:v>0.75338241028765363</c:v>
                </c:pt>
                <c:pt idx="165" formatCode="0.00">
                  <c:v>0.71308590014877948</c:v>
                </c:pt>
                <c:pt idx="166" formatCode="0.00">
                  <c:v>0.67598133694239215</c:v>
                </c:pt>
                <c:pt idx="167" formatCode="0.00">
                  <c:v>0.61224613318736931</c:v>
                </c:pt>
                <c:pt idx="168" formatCode="0.00">
                  <c:v>0.52432142839084306</c:v>
                </c:pt>
                <c:pt idx="169" formatCode="0.00">
                  <c:v>0.42652533138698123</c:v>
                </c:pt>
                <c:pt idx="170" formatCode="0.00">
                  <c:v>0.29433718019089933</c:v>
                </c:pt>
                <c:pt idx="171" formatCode="0.00">
                  <c:v>0.20653943447767489</c:v>
                </c:pt>
                <c:pt idx="172" formatCode="0.00">
                  <c:v>0.15524152067187152</c:v>
                </c:pt>
                <c:pt idx="173" formatCode="0.00">
                  <c:v>0.11113989290275403</c:v>
                </c:pt>
                <c:pt idx="174" formatCode="0.00">
                  <c:v>0.12345028845900483</c:v>
                </c:pt>
                <c:pt idx="175" formatCode="0.00">
                  <c:v>0.21682894104296546</c:v>
                </c:pt>
                <c:pt idx="176" formatCode="0.00">
                  <c:v>0.29821080365493241</c:v>
                </c:pt>
                <c:pt idx="177" formatCode="0.00">
                  <c:v>0.35992300899117985</c:v>
                </c:pt>
                <c:pt idx="178" formatCode="0.00">
                  <c:v>0.42581006729867205</c:v>
                </c:pt>
                <c:pt idx="179" formatCode="0.00">
                  <c:v>0.49099632314031466</c:v>
                </c:pt>
                <c:pt idx="180" formatCode="0.00">
                  <c:v>0.59234809928758647</c:v>
                </c:pt>
                <c:pt idx="181" formatCode="0.00">
                  <c:v>0.68618321992766218</c:v>
                </c:pt>
                <c:pt idx="182" formatCode="0.00">
                  <c:v>0.77986887839693853</c:v>
                </c:pt>
                <c:pt idx="183" formatCode="0.00">
                  <c:v>0.86784541279817706</c:v>
                </c:pt>
                <c:pt idx="184" formatCode="0.00">
                  <c:v>0.95013713752566775</c:v>
                </c:pt>
                <c:pt idx="185" formatCode="0.00">
                  <c:v>0.98675151971257991</c:v>
                </c:pt>
                <c:pt idx="186" formatCode="0.00">
                  <c:v>1.0053456557841431</c:v>
                </c:pt>
                <c:pt idx="187" formatCode="0.00">
                  <c:v>1.0206359225305903</c:v>
                </c:pt>
                <c:pt idx="188" formatCode="0.00">
                  <c:v>1.0179749600934715</c:v>
                </c:pt>
                <c:pt idx="189" formatCode="0.00">
                  <c:v>0.99911188424811825</c:v>
                </c:pt>
                <c:pt idx="190" formatCode="0.00">
                  <c:v>0.96975834014675111</c:v>
                </c:pt>
                <c:pt idx="191" formatCode="0.00">
                  <c:v>0.94078706060933137</c:v>
                </c:pt>
                <c:pt idx="192" formatCode="0.00">
                  <c:v>0.91324886275328976</c:v>
                </c:pt>
                <c:pt idx="193" formatCode="0.00">
                  <c:v>0.87044905173665554</c:v>
                </c:pt>
                <c:pt idx="194" formatCode="0.00">
                  <c:v>0.8430818965567437</c:v>
                </c:pt>
                <c:pt idx="195" formatCode="0.00">
                  <c:v>0.83691194695431426</c:v>
                </c:pt>
                <c:pt idx="196" formatCode="0.00">
                  <c:v>0.83002604868198049</c:v>
                </c:pt>
                <c:pt idx="197" formatCode="0.00">
                  <c:v>0.81632224262929509</c:v>
                </c:pt>
                <c:pt idx="198" formatCode="0.00">
                  <c:v>0.80038533437065085</c:v>
                </c:pt>
                <c:pt idx="199" formatCode="0.00">
                  <c:v>0.80704851495511409</c:v>
                </c:pt>
                <c:pt idx="200" formatCode="0.00">
                  <c:v>0.82953483234215608</c:v>
                </c:pt>
                <c:pt idx="201" formatCode="0.00">
                  <c:v>0.85346785293219307</c:v>
                </c:pt>
                <c:pt idx="202" formatCode="0.00">
                  <c:v>0.85374943367300082</c:v>
                </c:pt>
                <c:pt idx="203" formatCode="0.00">
                  <c:v>0.83502209851049591</c:v>
                </c:pt>
                <c:pt idx="204" formatCode="0.00">
                  <c:v>0.79132530526244815</c:v>
                </c:pt>
                <c:pt idx="205" formatCode="0.00">
                  <c:v>0.77508465944506888</c:v>
                </c:pt>
                <c:pt idx="206" formatCode="0.00">
                  <c:v>0.76971732020333339</c:v>
                </c:pt>
                <c:pt idx="207" formatCode="0.00">
                  <c:v>0.75240182713728132</c:v>
                </c:pt>
                <c:pt idx="208" formatCode="0.00">
                  <c:v>0.72939460077093288</c:v>
                </c:pt>
                <c:pt idx="209" formatCode="0.00">
                  <c:v>0.68951922694772816</c:v>
                </c:pt>
                <c:pt idx="210" formatCode="0.00">
                  <c:v>0.67033578311489528</c:v>
                </c:pt>
                <c:pt idx="211" formatCode="0.00">
                  <c:v>0.6734061232862969</c:v>
                </c:pt>
                <c:pt idx="212" formatCode="0.00">
                  <c:v>0.66814491791942632</c:v>
                </c:pt>
                <c:pt idx="213" formatCode="0.00">
                  <c:v>0.6780947935797641</c:v>
                </c:pt>
                <c:pt idx="214" formatCode="0.00">
                  <c:v>0.67788016575570076</c:v>
                </c:pt>
                <c:pt idx="215" formatCode="0.00">
                  <c:v>0.69542525043649928</c:v>
                </c:pt>
                <c:pt idx="216" formatCode="0.00">
                  <c:v>0.69980231296296336</c:v>
                </c:pt>
                <c:pt idx="217" formatCode="0.00">
                  <c:v>0.69424672015200106</c:v>
                </c:pt>
                <c:pt idx="218" formatCode="0.00">
                  <c:v>0.75303641626734863</c:v>
                </c:pt>
                <c:pt idx="219" formatCode="0.00">
                  <c:v>0.90920856626301172</c:v>
                </c:pt>
                <c:pt idx="220" formatCode="0.00">
                  <c:v>1.0324672182491905</c:v>
                </c:pt>
                <c:pt idx="221" formatCode="0.00">
                  <c:v>1.1854915786882356</c:v>
                </c:pt>
                <c:pt idx="222" formatCode="0.00">
                  <c:v>1.2678548103971028</c:v>
                </c:pt>
                <c:pt idx="223" formatCode="0.00">
                  <c:v>1.353626063843429</c:v>
                </c:pt>
                <c:pt idx="224" formatCode="0.00">
                  <c:v>1.3381843239026203</c:v>
                </c:pt>
                <c:pt idx="225" formatCode="0.00">
                  <c:v>1.3335150498025246</c:v>
                </c:pt>
                <c:pt idx="226" formatCode="0.00">
                  <c:v>1.3368748852084569</c:v>
                </c:pt>
                <c:pt idx="227" formatCode="0.00">
                  <c:v>1.3475538844292059</c:v>
                </c:pt>
                <c:pt idx="228" formatCode="0.00">
                  <c:v>1.3477104912754452</c:v>
                </c:pt>
                <c:pt idx="229" formatCode="0.00">
                  <c:v>1.3499888015465429</c:v>
                </c:pt>
                <c:pt idx="230" formatCode="0.00">
                  <c:v>1.3555991531182485</c:v>
                </c:pt>
                <c:pt idx="231" formatCode="0.00">
                  <c:v>1.3633704425108406</c:v>
                </c:pt>
                <c:pt idx="232" formatCode="0.00">
                  <c:v>1.3722645506832234</c:v>
                </c:pt>
                <c:pt idx="233" formatCode="0.00">
                  <c:v>1.3765707464190049</c:v>
                </c:pt>
                <c:pt idx="234" formatCode="0.00">
                  <c:v>1.3812431201072588</c:v>
                </c:pt>
                <c:pt idx="235" formatCode="0.00">
                  <c:v>1.3864531651311163</c:v>
                </c:pt>
                <c:pt idx="236" formatCode="0.00">
                  <c:v>1.3903202328997506</c:v>
                </c:pt>
                <c:pt idx="237" formatCode="0.00">
                  <c:v>1.3959851115462687</c:v>
                </c:pt>
                <c:pt idx="238" formatCode="0.00">
                  <c:v>1.3791665063029401</c:v>
                </c:pt>
                <c:pt idx="239" formatCode="0.00">
                  <c:v>1.2983911635508316</c:v>
                </c:pt>
                <c:pt idx="240" formatCode="0.00">
                  <c:v>1.1950029735617382</c:v>
                </c:pt>
                <c:pt idx="241" formatCode="0.00">
                  <c:v>1.0129910662535448</c:v>
                </c:pt>
                <c:pt idx="242" formatCode="0.00">
                  <c:v>0.84118499736855668</c:v>
                </c:pt>
                <c:pt idx="243" formatCode="0.00">
                  <c:v>0.56052884950629633</c:v>
                </c:pt>
                <c:pt idx="244" formatCode="0.00">
                  <c:v>0.48610350612489855</c:v>
                </c:pt>
                <c:pt idx="245" formatCode="0.00">
                  <c:v>0.44293106420176848</c:v>
                </c:pt>
                <c:pt idx="246" formatCode="0.00">
                  <c:v>0.40627490527313459</c:v>
                </c:pt>
                <c:pt idx="247" formatCode="0.00">
                  <c:v>0.38591724152164092</c:v>
                </c:pt>
                <c:pt idx="248" formatCode="0.00">
                  <c:v>0.35281056458633708</c:v>
                </c:pt>
                <c:pt idx="249" formatCode="0.00">
                  <c:v>0.33260903107051865</c:v>
                </c:pt>
                <c:pt idx="250" formatCode="0.00">
                  <c:v>0.29644862803949074</c:v>
                </c:pt>
                <c:pt idx="251" formatCode="0.00">
                  <c:v>0.25266136846118975</c:v>
                </c:pt>
                <c:pt idx="252" formatCode="0.00">
                  <c:v>0.21203318245290675</c:v>
                </c:pt>
                <c:pt idx="253" formatCode="0.00">
                  <c:v>0.16293276538818072</c:v>
                </c:pt>
                <c:pt idx="254" formatCode="0.00">
                  <c:v>0.11837908936958041</c:v>
                </c:pt>
                <c:pt idx="255" formatCode="0.00">
                  <c:v>8.891373414438411E-2</c:v>
                </c:pt>
                <c:pt idx="256" formatCode="0.00">
                  <c:v>5.0314007686338841E-2</c:v>
                </c:pt>
                <c:pt idx="257" formatCode="0.00">
                  <c:v>3.6731512964045004E-2</c:v>
                </c:pt>
                <c:pt idx="258" formatCode="0.00">
                  <c:v>3.1686222754695348E-2</c:v>
                </c:pt>
                <c:pt idx="259" formatCode="0.00">
                  <c:v>2.1291759886375938E-2</c:v>
                </c:pt>
                <c:pt idx="260" formatCode="0.00">
                  <c:v>6.9504338183942471E-3</c:v>
                </c:pt>
                <c:pt idx="261" formatCode="0.00">
                  <c:v>8.612115942897014E-3</c:v>
                </c:pt>
                <c:pt idx="262" formatCode="0.00">
                  <c:v>2.1762969829544565E-2</c:v>
                </c:pt>
                <c:pt idx="263" formatCode="0.00">
                  <c:v>3.1827568842446696E-2</c:v>
                </c:pt>
                <c:pt idx="264" formatCode="0.00">
                  <c:v>1.7649277970101129E-2</c:v>
                </c:pt>
                <c:pt idx="265" formatCode="0.00">
                  <c:v>1.6651394049746387E-2</c:v>
                </c:pt>
                <c:pt idx="266" formatCode="0.00">
                  <c:v>4.3466801956969892E-2</c:v>
                </c:pt>
                <c:pt idx="267" formatCode="0.00">
                  <c:v>8.315200063863612E-2</c:v>
                </c:pt>
                <c:pt idx="268" formatCode="0.00">
                  <c:v>0.15822529307162822</c:v>
                </c:pt>
                <c:pt idx="269" formatCode="0.00">
                  <c:v>0.24936418903277222</c:v>
                </c:pt>
                <c:pt idx="270" formatCode="0.00">
                  <c:v>0.3111315855818827</c:v>
                </c:pt>
                <c:pt idx="271" formatCode="0.00">
                  <c:v>0.35385264877853795</c:v>
                </c:pt>
                <c:pt idx="272" formatCode="0.00">
                  <c:v>0.392815159962289</c:v>
                </c:pt>
                <c:pt idx="273" formatCode="0.00">
                  <c:v>0.42308140883270035</c:v>
                </c:pt>
                <c:pt idx="274" formatCode="0.00">
                  <c:v>0.45013470810252826</c:v>
                </c:pt>
                <c:pt idx="275" formatCode="0.00">
                  <c:v>0.49426944199566336</c:v>
                </c:pt>
                <c:pt idx="276" formatCode="0.00">
                  <c:v>0.52271660607524983</c:v>
                </c:pt>
                <c:pt idx="277" formatCode="0.00">
                  <c:v>0.5294978313741715</c:v>
                </c:pt>
                <c:pt idx="278" formatCode="0.00">
                  <c:v>0.52743709974837982</c:v>
                </c:pt>
                <c:pt idx="279" formatCode="0.00">
                  <c:v>0.52048997078311698</c:v>
                </c:pt>
                <c:pt idx="280" formatCode="0.00">
                  <c:v>0.5091293913345204</c:v>
                </c:pt>
                <c:pt idx="281" formatCode="0.00">
                  <c:v>0.50019346562056155</c:v>
                </c:pt>
                <c:pt idx="282" formatCode="0.00">
                  <c:v>0.49440720195476262</c:v>
                </c:pt>
                <c:pt idx="283" formatCode="0.00">
                  <c:v>0.4832818992522514</c:v>
                </c:pt>
                <c:pt idx="284" formatCode="0.00">
                  <c:v>0.45119669403794838</c:v>
                </c:pt>
                <c:pt idx="285" formatCode="0.00">
                  <c:v>0.44013142681730999</c:v>
                </c:pt>
                <c:pt idx="286" formatCode="0.00">
                  <c:v>0.44451610125519614</c:v>
                </c:pt>
                <c:pt idx="287" formatCode="0.00">
                  <c:v>0.45537395247974877</c:v>
                </c:pt>
                <c:pt idx="288" formatCode="0.00">
                  <c:v>0.47037287846681441</c:v>
                </c:pt>
                <c:pt idx="289" formatCode="0.00">
                  <c:v>0.46458386573572485</c:v>
                </c:pt>
                <c:pt idx="290" formatCode="0.00">
                  <c:v>0.46249636502258606</c:v>
                </c:pt>
                <c:pt idx="291" formatCode="0.00">
                  <c:v>0.47079723516688254</c:v>
                </c:pt>
                <c:pt idx="292" formatCode="0.00">
                  <c:v>0.46780374752143455</c:v>
                </c:pt>
                <c:pt idx="293" formatCode="0.00">
                  <c:v>0.44927952179331243</c:v>
                </c:pt>
                <c:pt idx="294" formatCode="0.00">
                  <c:v>0.41632406334132788</c:v>
                </c:pt>
                <c:pt idx="295" formatCode="0.00">
                  <c:v>0.34252636399466324</c:v>
                </c:pt>
                <c:pt idx="296" formatCode="0.00">
                  <c:v>0.27393895269559093</c:v>
                </c:pt>
                <c:pt idx="297" formatCode="0.00">
                  <c:v>0.24051088076853233</c:v>
                </c:pt>
                <c:pt idx="298" formatCode="0.00">
                  <c:v>0.22753158841312637</c:v>
                </c:pt>
                <c:pt idx="299" formatCode="0.00">
                  <c:v>0.2000529819120318</c:v>
                </c:pt>
                <c:pt idx="300" formatCode="0.00">
                  <c:v>0.17135415460250042</c:v>
                </c:pt>
                <c:pt idx="301" formatCode="0.00">
                  <c:v>0.12841694515632748</c:v>
                </c:pt>
                <c:pt idx="302" formatCode="0.00">
                  <c:v>0.13693701732593769</c:v>
                </c:pt>
                <c:pt idx="303" formatCode="0.00">
                  <c:v>0.13777924334358865</c:v>
                </c:pt>
                <c:pt idx="304" formatCode="0.00">
                  <c:v>9.6988335043326629E-2</c:v>
                </c:pt>
                <c:pt idx="305" formatCode="0.00">
                  <c:v>8.1136702751343326E-2</c:v>
                </c:pt>
                <c:pt idx="306" formatCode="0.00">
                  <c:v>7.6217164459119913E-2</c:v>
                </c:pt>
                <c:pt idx="307" formatCode="0.00">
                  <c:v>8.6099731819351336E-2</c:v>
                </c:pt>
                <c:pt idx="308" formatCode="0.00">
                  <c:v>0.11739522911104656</c:v>
                </c:pt>
                <c:pt idx="309" formatCode="0.00">
                  <c:v>0.13090219616402266</c:v>
                </c:pt>
                <c:pt idx="310" formatCode="0.00">
                  <c:v>0.14938222591853911</c:v>
                </c:pt>
                <c:pt idx="311" formatCode="0.00">
                  <c:v>0.19030444399187024</c:v>
                </c:pt>
                <c:pt idx="312" formatCode="0.00">
                  <c:v>0.24577209120549492</c:v>
                </c:pt>
                <c:pt idx="313" formatCode="0.00">
                  <c:v>0.26300049279451454</c:v>
                </c:pt>
                <c:pt idx="314" formatCode="0.00">
                  <c:v>0.27544001852858957</c:v>
                </c:pt>
                <c:pt idx="315" formatCode="0.00">
                  <c:v>0.28512221894202816</c:v>
                </c:pt>
                <c:pt idx="316" formatCode="0.00">
                  <c:v>0.28489751252387596</c:v>
                </c:pt>
                <c:pt idx="317" formatCode="0.00">
                  <c:v>0.29061208483026169</c:v>
                </c:pt>
                <c:pt idx="318" formatCode="0.00">
                  <c:v>0.32039213944986056</c:v>
                </c:pt>
                <c:pt idx="319" formatCode="0.00">
                  <c:v>0.34361205099181591</c:v>
                </c:pt>
                <c:pt idx="320" formatCode="0.00">
                  <c:v>0.36138139260962682</c:v>
                </c:pt>
                <c:pt idx="321" formatCode="0.00">
                  <c:v>0.36190902097998573</c:v>
                </c:pt>
                <c:pt idx="322" formatCode="0.00">
                  <c:v>0.36381852325128605</c:v>
                </c:pt>
                <c:pt idx="323" formatCode="0.00">
                  <c:v>0.36992208360188239</c:v>
                </c:pt>
                <c:pt idx="324" formatCode="0.00">
                  <c:v>0.37088690158109916</c:v>
                </c:pt>
                <c:pt idx="325" formatCode="0.00">
                  <c:v>0.37086101450569259</c:v>
                </c:pt>
                <c:pt idx="326" formatCode="0.00">
                  <c:v>0.37192651280782618</c:v>
                </c:pt>
                <c:pt idx="327" formatCode="0.00">
                  <c:v>0.3732719352134477</c:v>
                </c:pt>
                <c:pt idx="328" formatCode="0.00">
                  <c:v>0.37122640643270399</c:v>
                </c:pt>
                <c:pt idx="329" formatCode="0.00">
                  <c:v>0.35608213462315047</c:v>
                </c:pt>
                <c:pt idx="330" formatCode="0.00">
                  <c:v>0.35123945525946682</c:v>
                </c:pt>
                <c:pt idx="331" formatCode="0.00">
                  <c:v>0.35433264733128955</c:v>
                </c:pt>
                <c:pt idx="332" formatCode="0.00">
                  <c:v>0.34623818334762557</c:v>
                </c:pt>
                <c:pt idx="333" formatCode="0.00">
                  <c:v>0.34622464292106281</c:v>
                </c:pt>
                <c:pt idx="334" formatCode="0.00">
                  <c:v>0.34474944351104819</c:v>
                </c:pt>
                <c:pt idx="335" formatCode="0.00">
                  <c:v>0.34593648667375781</c:v>
                </c:pt>
                <c:pt idx="336" formatCode="0.00">
                  <c:v>0.34647545561124315</c:v>
                </c:pt>
                <c:pt idx="337" formatCode="0.00">
                  <c:v>0.34509211146760188</c:v>
                </c:pt>
                <c:pt idx="338" formatCode="0.00">
                  <c:v>0.38319244443953093</c:v>
                </c:pt>
                <c:pt idx="339" formatCode="0.00">
                  <c:v>0.43050023958438899</c:v>
                </c:pt>
                <c:pt idx="340" formatCode="0.00">
                  <c:v>0.46824580651131348</c:v>
                </c:pt>
                <c:pt idx="341" formatCode="0.00">
                  <c:v>0.49966248217385584</c:v>
                </c:pt>
                <c:pt idx="342" formatCode="0.00">
                  <c:v>0.52087708690427759</c:v>
                </c:pt>
                <c:pt idx="343" formatCode="0.00">
                  <c:v>0.51359904000593837</c:v>
                </c:pt>
                <c:pt idx="344" formatCode="0.00">
                  <c:v>0.48834396878154579</c:v>
                </c:pt>
                <c:pt idx="345" formatCode="0.00">
                  <c:v>0.45967884914345514</c:v>
                </c:pt>
                <c:pt idx="346" formatCode="0.00">
                  <c:v>0.42465449988602044</c:v>
                </c:pt>
                <c:pt idx="347" formatCode="0.00">
                  <c:v>0.39427004155138645</c:v>
                </c:pt>
                <c:pt idx="348" formatCode="0.00">
                  <c:v>0.36604770869929049</c:v>
                </c:pt>
                <c:pt idx="349" formatCode="0.00">
                  <c:v>0.32655231153049935</c:v>
                </c:pt>
                <c:pt idx="350" formatCode="0.00">
                  <c:v>0.29794049441744247</c:v>
                </c:pt>
                <c:pt idx="351" formatCode="0.00">
                  <c:v>0.26764483840266456</c:v>
                </c:pt>
                <c:pt idx="352" formatCode="0.00">
                  <c:v>0.23104374467872446</c:v>
                </c:pt>
                <c:pt idx="353" formatCode="0.00">
                  <c:v>0.18286653442265383</c:v>
                </c:pt>
                <c:pt idx="354" formatCode="0.00">
                  <c:v>0.12352994409389423</c:v>
                </c:pt>
                <c:pt idx="355" formatCode="0.00">
                  <c:v>5.1783915008732806E-2</c:v>
                </c:pt>
                <c:pt idx="356" formatCode="0.00">
                  <c:v>-4.1497243262260508E-2</c:v>
                </c:pt>
                <c:pt idx="357" formatCode="0.00">
                  <c:v>-0.15346839800724968</c:v>
                </c:pt>
                <c:pt idx="358" formatCode="0.00">
                  <c:v>-0.15880907908927644</c:v>
                </c:pt>
                <c:pt idx="359" formatCode="0.00">
                  <c:v>-0.13273940881122001</c:v>
                </c:pt>
                <c:pt idx="360" formatCode="0.00">
                  <c:v>-8.8954095977574671E-2</c:v>
                </c:pt>
                <c:pt idx="361" formatCode="0.00">
                  <c:v>-3.9357213128445423E-2</c:v>
                </c:pt>
                <c:pt idx="362" formatCode="0.00">
                  <c:v>-9.7796029528318673E-4</c:v>
                </c:pt>
                <c:pt idx="363" formatCode="0.00">
                  <c:v>9.5631290082693332E-3</c:v>
                </c:pt>
                <c:pt idx="364" formatCode="0.00">
                  <c:v>2.0817489609349926E-3</c:v>
                </c:pt>
                <c:pt idx="365" formatCode="0.00">
                  <c:v>6.181724210371331E-3</c:v>
                </c:pt>
                <c:pt idx="366" formatCode="0.00">
                  <c:v>2.320899683463562E-2</c:v>
                </c:pt>
                <c:pt idx="367" formatCode="0.00">
                  <c:v>3.5200557717072201E-2</c:v>
                </c:pt>
                <c:pt idx="368" formatCode="0.00">
                  <c:v>4.3568353426308298E-2</c:v>
                </c:pt>
                <c:pt idx="369" formatCode="0.00">
                  <c:v>4.5197395030347698E-2</c:v>
                </c:pt>
                <c:pt idx="370" formatCode="0.00">
                  <c:v>5.0969441241778879E-2</c:v>
                </c:pt>
                <c:pt idx="371" formatCode="0.00">
                  <c:v>5.5653860959020612E-2</c:v>
                </c:pt>
                <c:pt idx="372" formatCode="0.00">
                  <c:v>5.0525398501527014E-2</c:v>
                </c:pt>
                <c:pt idx="373" formatCode="0.00">
                  <c:v>5.0164990514604352E-2</c:v>
                </c:pt>
                <c:pt idx="374" formatCode="0.00">
                  <c:v>5.8706705033436918E-2</c:v>
                </c:pt>
                <c:pt idx="375" formatCode="0.00">
                  <c:v>7.5467372433199814E-2</c:v>
                </c:pt>
                <c:pt idx="376" formatCode="0.00">
                  <c:v>9.7967169821779443E-2</c:v>
                </c:pt>
                <c:pt idx="377" formatCode="0.00">
                  <c:v>0.12312877727103182</c:v>
                </c:pt>
                <c:pt idx="378" formatCode="0.00">
                  <c:v>0.14839105957286339</c:v>
                </c:pt>
                <c:pt idx="379" formatCode="0.00">
                  <c:v>0.19382219072933526</c:v>
                </c:pt>
                <c:pt idx="380" formatCode="0.00">
                  <c:v>0.25222474288459051</c:v>
                </c:pt>
                <c:pt idx="381" formatCode="0.00">
                  <c:v>0.32695891325420895</c:v>
                </c:pt>
                <c:pt idx="382" formatCode="0.00">
                  <c:v>0.3880564201362991</c:v>
                </c:pt>
                <c:pt idx="383" formatCode="0.00">
                  <c:v>0.45132961864046306</c:v>
                </c:pt>
                <c:pt idx="384" formatCode="0.00">
                  <c:v>0.49606284021291647</c:v>
                </c:pt>
                <c:pt idx="385" formatCode="0.00">
                  <c:v>0.5415335541569628</c:v>
                </c:pt>
                <c:pt idx="386" formatCode="0.00">
                  <c:v>0.57159697628002848</c:v>
                </c:pt>
                <c:pt idx="387" formatCode="0.00">
                  <c:v>0.60440342377260492</c:v>
                </c:pt>
                <c:pt idx="388" formatCode="0.00">
                  <c:v>0.62518437301069296</c:v>
                </c:pt>
                <c:pt idx="389" formatCode="0.00">
                  <c:v>0.6318660399279894</c:v>
                </c:pt>
                <c:pt idx="390" formatCode="0.00">
                  <c:v>0.6270482661609964</c:v>
                </c:pt>
                <c:pt idx="391" formatCode="0.00">
                  <c:v>0.61337075096240179</c:v>
                </c:pt>
                <c:pt idx="392" formatCode="0.00">
                  <c:v>0.57987353067273317</c:v>
                </c:pt>
                <c:pt idx="393" formatCode="0.00">
                  <c:v>0.5526832052035775</c:v>
                </c:pt>
                <c:pt idx="394" formatCode="0.00">
                  <c:v>0.5440354951037738</c:v>
                </c:pt>
                <c:pt idx="395" formatCode="0.00">
                  <c:v>0.52713804080422955</c:v>
                </c:pt>
                <c:pt idx="396" formatCode="0.00">
                  <c:v>0.51591633262917702</c:v>
                </c:pt>
                <c:pt idx="397" formatCode="0.00">
                  <c:v>0.50910019429597186</c:v>
                </c:pt>
                <c:pt idx="398" formatCode="0.00">
                  <c:v>0.51684153559523416</c:v>
                </c:pt>
                <c:pt idx="399" formatCode="0.00">
                  <c:v>0.54440148551332412</c:v>
                </c:pt>
                <c:pt idx="400" formatCode="0.00">
                  <c:v>0.59133228426146156</c:v>
                </c:pt>
                <c:pt idx="401" formatCode="0.00">
                  <c:v>0.64009810897508546</c:v>
                </c:pt>
                <c:pt idx="402" formatCode="0.00">
                  <c:v>0.66679593743301147</c:v>
                </c:pt>
                <c:pt idx="403" formatCode="0.00">
                  <c:v>0.68188109134108732</c:v>
                </c:pt>
                <c:pt idx="404" formatCode="0.00">
                  <c:v>0.66217547190604353</c:v>
                </c:pt>
                <c:pt idx="405" formatCode="0.00">
                  <c:v>0.63316482702693511</c:v>
                </c:pt>
                <c:pt idx="406" formatCode="0.00">
                  <c:v>0.6075492065615653</c:v>
                </c:pt>
                <c:pt idx="407" formatCode="0.00">
                  <c:v>0.56933447652633407</c:v>
                </c:pt>
                <c:pt idx="408" formatCode="0.00">
                  <c:v>0.52829844464896258</c:v>
                </c:pt>
                <c:pt idx="409" formatCode="0.00">
                  <c:v>0.47138621542172415</c:v>
                </c:pt>
                <c:pt idx="410" formatCode="0.00">
                  <c:v>0.42090921930691355</c:v>
                </c:pt>
                <c:pt idx="411" formatCode="0.00">
                  <c:v>0.37877148820166101</c:v>
                </c:pt>
                <c:pt idx="412" formatCode="0.00">
                  <c:v>0.330969523631166</c:v>
                </c:pt>
                <c:pt idx="413" formatCode="0.00">
                  <c:v>0.29293386742450661</c:v>
                </c:pt>
                <c:pt idx="414" formatCode="0.00">
                  <c:v>0.24013193396909652</c:v>
                </c:pt>
                <c:pt idx="415" formatCode="0.00">
                  <c:v>0.17277138988700147</c:v>
                </c:pt>
                <c:pt idx="416" formatCode="0.00">
                  <c:v>0.11758805984374009</c:v>
                </c:pt>
                <c:pt idx="417" formatCode="0.00">
                  <c:v>6.531232937453274E-2</c:v>
                </c:pt>
                <c:pt idx="418" formatCode="0.00">
                  <c:v>4.8669873033385463E-2</c:v>
                </c:pt>
                <c:pt idx="419" formatCode="0.00">
                  <c:v>4.2753550210696045E-2</c:v>
                </c:pt>
                <c:pt idx="420" formatCode="0.00">
                  <c:v>5.3014813362129404E-2</c:v>
                </c:pt>
                <c:pt idx="421" formatCode="0.00">
                  <c:v>4.8140674442466849E-2</c:v>
                </c:pt>
                <c:pt idx="422" formatCode="0.00">
                  <c:v>4.3779928052710443E-2</c:v>
                </c:pt>
                <c:pt idx="423" formatCode="0.00">
                  <c:v>1.793910751875738E-2</c:v>
                </c:pt>
                <c:pt idx="424" formatCode="0.00">
                  <c:v>2.5294918200524596E-2</c:v>
                </c:pt>
                <c:pt idx="425" formatCode="0.00">
                  <c:v>4.1615887457715023E-2</c:v>
                </c:pt>
                <c:pt idx="426" formatCode="0.00">
                  <c:v>7.8375267894243456E-2</c:v>
                </c:pt>
                <c:pt idx="427" formatCode="0.00">
                  <c:v>0.11554314120917596</c:v>
                </c:pt>
                <c:pt idx="428" formatCode="0.00">
                  <c:v>0.16065016023092005</c:v>
                </c:pt>
                <c:pt idx="429" formatCode="0.00">
                  <c:v>0.19570410741075636</c:v>
                </c:pt>
                <c:pt idx="430" formatCode="0.00">
                  <c:v>0.23498367987810234</c:v>
                </c:pt>
                <c:pt idx="431" formatCode="0.00">
                  <c:v>0.28943231152634258</c:v>
                </c:pt>
                <c:pt idx="432" formatCode="0.00">
                  <c:v>0.32709430570929809</c:v>
                </c:pt>
                <c:pt idx="433" formatCode="0.00">
                  <c:v>0.350576256152066</c:v>
                </c:pt>
                <c:pt idx="434" formatCode="0.00">
                  <c:v>0.36359497798214918</c:v>
                </c:pt>
                <c:pt idx="435" formatCode="0.00">
                  <c:v>0.37070895451125185</c:v>
                </c:pt>
                <c:pt idx="436" formatCode="0.00">
                  <c:v>0.38035293242724511</c:v>
                </c:pt>
                <c:pt idx="437" formatCode="0.00">
                  <c:v>0.39160363187089242</c:v>
                </c:pt>
                <c:pt idx="438" formatCode="0.00">
                  <c:v>0.41364184988441477</c:v>
                </c:pt>
                <c:pt idx="439" formatCode="0.00">
                  <c:v>0.4438134543256963</c:v>
                </c:pt>
                <c:pt idx="440" formatCode="0.00">
                  <c:v>0.4916154742842771</c:v>
                </c:pt>
                <c:pt idx="441" formatCode="0.00">
                  <c:v>0.56873313681664905</c:v>
                </c:pt>
                <c:pt idx="442" formatCode="0.00">
                  <c:v>0.64698889707110507</c:v>
                </c:pt>
                <c:pt idx="443" formatCode="0.00">
                  <c:v>0.72044622128646152</c:v>
                </c:pt>
                <c:pt idx="444" formatCode="0.00">
                  <c:v>0.7579987697067383</c:v>
                </c:pt>
                <c:pt idx="445" formatCode="0.00">
                  <c:v>0.79734786923981682</c:v>
                </c:pt>
                <c:pt idx="446" formatCode="0.00">
                  <c:v>0.82394098580124764</c:v>
                </c:pt>
                <c:pt idx="447" formatCode="0.00">
                  <c:v>0.8536352876448251</c:v>
                </c:pt>
                <c:pt idx="448" formatCode="0.00">
                  <c:v>0.89356240918577012</c:v>
                </c:pt>
                <c:pt idx="449" formatCode="0.00">
                  <c:v>0.93517954843293905</c:v>
                </c:pt>
                <c:pt idx="450" formatCode="0.00">
                  <c:v>0.96093675669524004</c:v>
                </c:pt>
                <c:pt idx="451" formatCode="0.00">
                  <c:v>0.97236970929017497</c:v>
                </c:pt>
                <c:pt idx="452" formatCode="0.00">
                  <c:v>1.0195846979588974</c:v>
                </c:pt>
                <c:pt idx="453" formatCode="0.00">
                  <c:v>1.0651921084550096</c:v>
                </c:pt>
                <c:pt idx="454" formatCode="0.00">
                  <c:v>1.0563874646746383</c:v>
                </c:pt>
                <c:pt idx="455" formatCode="0.00">
                  <c:v>1.0482104334944189</c:v>
                </c:pt>
                <c:pt idx="456" formatCode="0.00">
                  <c:v>1.0461613997824251</c:v>
                </c:pt>
                <c:pt idx="457" formatCode="0.00">
                  <c:v>1.0567493119457838</c:v>
                </c:pt>
                <c:pt idx="458" formatCode="0.00">
                  <c:v>1.0764276257437628</c:v>
                </c:pt>
                <c:pt idx="459" formatCode="0.00">
                  <c:v>1.1009392988499958</c:v>
                </c:pt>
                <c:pt idx="460" formatCode="0.00">
                  <c:v>1.1209587517548782</c:v>
                </c:pt>
                <c:pt idx="461" formatCode="0.00">
                  <c:v>1.1208680626095391</c:v>
                </c:pt>
                <c:pt idx="462" formatCode="0.00">
                  <c:v>1.1075626536837593</c:v>
                </c:pt>
                <c:pt idx="463" formatCode="0.00">
                  <c:v>1.0841256326140445</c:v>
                </c:pt>
                <c:pt idx="464" formatCode="0.00">
                  <c:v>1.0659103015719307</c:v>
                </c:pt>
                <c:pt idx="465" formatCode="0.00">
                  <c:v>1.0397419111689583</c:v>
                </c:pt>
                <c:pt idx="466" formatCode="0.00">
                  <c:v>1.0146826648388583</c:v>
                </c:pt>
                <c:pt idx="467" formatCode="0.00">
                  <c:v>0.98019961989062976</c:v>
                </c:pt>
                <c:pt idx="468" formatCode="0.00">
                  <c:v>0.92685002667459027</c:v>
                </c:pt>
                <c:pt idx="469" formatCode="0.00">
                  <c:v>0.85411442021211814</c:v>
                </c:pt>
                <c:pt idx="470" formatCode="0.00">
                  <c:v>0.78306441888011968</c:v>
                </c:pt>
                <c:pt idx="471" formatCode="0.00">
                  <c:v>0.72801818291607479</c:v>
                </c:pt>
                <c:pt idx="472" formatCode="0.00">
                  <c:v>0.57836524691573454</c:v>
                </c:pt>
                <c:pt idx="473" formatCode="0.00">
                  <c:v>0.27060453062095335</c:v>
                </c:pt>
                <c:pt idx="474" formatCode="0.00">
                  <c:v>0.40317172234806664</c:v>
                </c:pt>
                <c:pt idx="475" formatCode="0.00">
                  <c:v>0.46320927486795083</c:v>
                </c:pt>
                <c:pt idx="476" formatCode="0.00">
                  <c:v>0.5311463343721895</c:v>
                </c:pt>
                <c:pt idx="477" formatCode="0.00">
                  <c:v>0.62884580472413332</c:v>
                </c:pt>
                <c:pt idx="478" formatCode="0.00">
                  <c:v>0.68857788773933781</c:v>
                </c:pt>
                <c:pt idx="479" formatCode="0.00">
                  <c:v>0.70661584566546765</c:v>
                </c:pt>
                <c:pt idx="480" formatCode="0.00">
                  <c:v>0.70950639152607908</c:v>
                </c:pt>
                <c:pt idx="481" formatCode="0.00">
                  <c:v>0.71048675147589802</c:v>
                </c:pt>
                <c:pt idx="482" formatCode="0.00">
                  <c:v>0.71113307374089496</c:v>
                </c:pt>
                <c:pt idx="483" formatCode="0.00">
                  <c:v>0.71378135334342707</c:v>
                </c:pt>
                <c:pt idx="484" formatCode="0.00">
                  <c:v>0.71834667691882004</c:v>
                </c:pt>
                <c:pt idx="485" formatCode="0.00">
                  <c:v>0.71551941157649113</c:v>
                </c:pt>
                <c:pt idx="486" formatCode="0.00">
                  <c:v>0.7146561655340723</c:v>
                </c:pt>
                <c:pt idx="487" formatCode="0.00">
                  <c:v>0.7114537551052581</c:v>
                </c:pt>
                <c:pt idx="488" formatCode="0.00">
                  <c:v>0.70889717082515258</c:v>
                </c:pt>
                <c:pt idx="489" formatCode="0.00">
                  <c:v>0.70733980255571161</c:v>
                </c:pt>
                <c:pt idx="490" formatCode="0.00">
                  <c:v>0.71541535072522966</c:v>
                </c:pt>
                <c:pt idx="491" formatCode="0.00">
                  <c:v>0.72266078957914548</c:v>
                </c:pt>
                <c:pt idx="492" formatCode="0.00">
                  <c:v>0.72729002076917637</c:v>
                </c:pt>
                <c:pt idx="493" formatCode="0.00">
                  <c:v>0.74519148792997925</c:v>
                </c:pt>
                <c:pt idx="494" formatCode="0.00">
                  <c:v>0.72744988836286617</c:v>
                </c:pt>
                <c:pt idx="495" formatCode="0.00">
                  <c:v>0.71229663195102955</c:v>
                </c:pt>
                <c:pt idx="496" formatCode="0.00">
                  <c:v>0.6819168595311077</c:v>
                </c:pt>
                <c:pt idx="497" formatCode="0.00">
                  <c:v>0.59905310204962858</c:v>
                </c:pt>
                <c:pt idx="498" formatCode="0.00">
                  <c:v>0.51380023728415747</c:v>
                </c:pt>
                <c:pt idx="499" formatCode="0.00">
                  <c:v>0.46376242258284417</c:v>
                </c:pt>
                <c:pt idx="500" formatCode="0.00">
                  <c:v>0.43730850194291804</c:v>
                </c:pt>
                <c:pt idx="501" formatCode="0.00">
                  <c:v>0.42043178543838711</c:v>
                </c:pt>
                <c:pt idx="502" formatCode="0.00">
                  <c:v>0.40587043942219631</c:v>
                </c:pt>
                <c:pt idx="503" formatCode="0.00">
                  <c:v>0.3716892614990015</c:v>
                </c:pt>
                <c:pt idx="504" formatCode="0.00">
                  <c:v>0.3193413684577221</c:v>
                </c:pt>
                <c:pt idx="505" formatCode="0.00">
                  <c:v>0.29341106924004678</c:v>
                </c:pt>
                <c:pt idx="506" formatCode="0.00">
                  <c:v>0.27269450623610414</c:v>
                </c:pt>
                <c:pt idx="507" formatCode="0.00">
                  <c:v>0.2275357624791694</c:v>
                </c:pt>
                <c:pt idx="508" formatCode="0.00">
                  <c:v>0.20494983899672078</c:v>
                </c:pt>
                <c:pt idx="509" formatCode="0.00">
                  <c:v>0.1873134916938867</c:v>
                </c:pt>
                <c:pt idx="510" formatCode="0.00">
                  <c:v>0.18357713888152047</c:v>
                </c:pt>
                <c:pt idx="511" formatCode="0.00">
                  <c:v>0.17635089934278278</c:v>
                </c:pt>
                <c:pt idx="512" formatCode="0.00">
                  <c:v>0.16890590080452714</c:v>
                </c:pt>
                <c:pt idx="513" formatCode="0.00">
                  <c:v>0.18859084055421876</c:v>
                </c:pt>
                <c:pt idx="514" formatCode="0.00">
                  <c:v>0.20438090189488986</c:v>
                </c:pt>
                <c:pt idx="515" formatCode="0.00">
                  <c:v>0.21254187185108028</c:v>
                </c:pt>
                <c:pt idx="516" formatCode="0.00">
                  <c:v>0.20321142015099875</c:v>
                </c:pt>
                <c:pt idx="517" formatCode="0.00">
                  <c:v>0.18368942372977601</c:v>
                </c:pt>
                <c:pt idx="518" formatCode="0.00">
                  <c:v>0.17771552113339445</c:v>
                </c:pt>
                <c:pt idx="519" formatCode="0.00">
                  <c:v>0.17931077737327761</c:v>
                </c:pt>
                <c:pt idx="520" formatCode="0.00">
                  <c:v>0.17938372516414483</c:v>
                </c:pt>
                <c:pt idx="521" formatCode="0.00">
                  <c:v>0.1737475151766692</c:v>
                </c:pt>
                <c:pt idx="522" formatCode="0.00">
                  <c:v>0.1624023140849723</c:v>
                </c:pt>
                <c:pt idx="523" formatCode="0.00">
                  <c:v>0.16211893865264471</c:v>
                </c:pt>
                <c:pt idx="524" formatCode="0.00">
                  <c:v>0.16575680331999887</c:v>
                </c:pt>
                <c:pt idx="525" formatCode="0.00">
                  <c:v>0.17678537350783355</c:v>
                </c:pt>
                <c:pt idx="526" formatCode="0.00">
                  <c:v>0.21894529525258416</c:v>
                </c:pt>
                <c:pt idx="527" formatCode="0.00">
                  <c:v>0.263365007257436</c:v>
                </c:pt>
                <c:pt idx="528" formatCode="0.00">
                  <c:v>0.29612542612208337</c:v>
                </c:pt>
                <c:pt idx="529" formatCode="0.00">
                  <c:v>0.33682918942525492</c:v>
                </c:pt>
                <c:pt idx="530" formatCode="0.00">
                  <c:v>0.35722087266178904</c:v>
                </c:pt>
                <c:pt idx="531" formatCode="0.00">
                  <c:v>0.37361891401010094</c:v>
                </c:pt>
                <c:pt idx="532" formatCode="0.00">
                  <c:v>0.37717731187311188</c:v>
                </c:pt>
                <c:pt idx="533" formatCode="0.00">
                  <c:v>0.37861137454096</c:v>
                </c:pt>
                <c:pt idx="534" formatCode="0.00">
                  <c:v>0.38024454775767347</c:v>
                </c:pt>
                <c:pt idx="535" formatCode="0.00">
                  <c:v>0.37969648052832794</c:v>
                </c:pt>
                <c:pt idx="536" formatCode="0.00">
                  <c:v>0.3896084723004804</c:v>
                </c:pt>
                <c:pt idx="537" formatCode="0.00">
                  <c:v>0.40496174232274962</c:v>
                </c:pt>
                <c:pt idx="538" formatCode="0.00">
                  <c:v>0.40931515521268624</c:v>
                </c:pt>
                <c:pt idx="539" formatCode="0.00">
                  <c:v>0.40982948909479211</c:v>
                </c:pt>
                <c:pt idx="540" formatCode="0.00">
                  <c:v>0.40951215204462926</c:v>
                </c:pt>
                <c:pt idx="541" formatCode="0.00">
                  <c:v>0.39432358595058314</c:v>
                </c:pt>
                <c:pt idx="542" formatCode="0.00">
                  <c:v>0.37557642647251877</c:v>
                </c:pt>
                <c:pt idx="543" formatCode="0.00">
                  <c:v>0.3810812687047232</c:v>
                </c:pt>
                <c:pt idx="544" formatCode="0.00">
                  <c:v>0.41584606916761369</c:v>
                </c:pt>
                <c:pt idx="545" formatCode="0.00">
                  <c:v>0.45290478862217298</c:v>
                </c:pt>
                <c:pt idx="546" formatCode="0.00">
                  <c:v>0.46501874492758383</c:v>
                </c:pt>
                <c:pt idx="547" formatCode="0.00">
                  <c:v>0.48755319277836445</c:v>
                </c:pt>
                <c:pt idx="548" formatCode="0.00">
                  <c:v>0.49897850459153686</c:v>
                </c:pt>
                <c:pt idx="549" formatCode="0.00">
                  <c:v>0.47624814147015765</c:v>
                </c:pt>
                <c:pt idx="550" formatCode="0.00">
                  <c:v>0.45478486661358419</c:v>
                </c:pt>
                <c:pt idx="551" formatCode="0.00">
                  <c:v>0.44693527198252297</c:v>
                </c:pt>
                <c:pt idx="552" formatCode="0.00">
                  <c:v>0.44266850553501147</c:v>
                </c:pt>
                <c:pt idx="553" formatCode="0.00">
                  <c:v>0.42118566575403094</c:v>
                </c:pt>
                <c:pt idx="554" formatCode="0.00">
                  <c:v>0.39445161420085562</c:v>
                </c:pt>
                <c:pt idx="555" formatCode="0.00">
                  <c:v>0.36968445646467074</c:v>
                </c:pt>
                <c:pt idx="556" formatCode="0.00">
                  <c:v>0.32009886060828502</c:v>
                </c:pt>
                <c:pt idx="557" formatCode="0.00">
                  <c:v>0.24698352197433004</c:v>
                </c:pt>
                <c:pt idx="558" formatCode="0.00">
                  <c:v>0.18626207173685644</c:v>
                </c:pt>
                <c:pt idx="559" formatCode="0.00">
                  <c:v>0.13880131163067411</c:v>
                </c:pt>
                <c:pt idx="560" formatCode="0.00">
                  <c:v>0.12684126300711804</c:v>
                </c:pt>
                <c:pt idx="561" formatCode="0.00">
                  <c:v>8.5798913414803973E-2</c:v>
                </c:pt>
                <c:pt idx="562" formatCode="0.00">
                  <c:v>7.2587631441439759E-2</c:v>
                </c:pt>
                <c:pt idx="563" formatCode="0.00">
                  <c:v>7.4711389130616035E-2</c:v>
                </c:pt>
                <c:pt idx="564" formatCode="0.00">
                  <c:v>0.10211225757115566</c:v>
                </c:pt>
                <c:pt idx="565" formatCode="0.00">
                  <c:v>0.12008262079940946</c:v>
                </c:pt>
                <c:pt idx="566" formatCode="0.00">
                  <c:v>0.12957260915356653</c:v>
                </c:pt>
                <c:pt idx="567" formatCode="0.00">
                  <c:v>0.14236198272825445</c:v>
                </c:pt>
                <c:pt idx="568" formatCode="0.00">
                  <c:v>0.15023525815468106</c:v>
                </c:pt>
                <c:pt idx="569" formatCode="0.00">
                  <c:v>0.15301598098202016</c:v>
                </c:pt>
                <c:pt idx="570" formatCode="0.00">
                  <c:v>0.15908105045813153</c:v>
                </c:pt>
                <c:pt idx="571" formatCode="0.00">
                  <c:v>0.1538980781202586</c:v>
                </c:pt>
                <c:pt idx="572" formatCode="0.00">
                  <c:v>0.14278599955541049</c:v>
                </c:pt>
                <c:pt idx="573" formatCode="0.00">
                  <c:v>0.13804072543051676</c:v>
                </c:pt>
                <c:pt idx="574" formatCode="0.00">
                  <c:v>0.12244482627941075</c:v>
                </c:pt>
                <c:pt idx="575" formatCode="0.00">
                  <c:v>0.1236482353803518</c:v>
                </c:pt>
                <c:pt idx="576" formatCode="0.00">
                  <c:v>0.10320578504953523</c:v>
                </c:pt>
                <c:pt idx="577" formatCode="0.00">
                  <c:v>8.7217552379279334E-2</c:v>
                </c:pt>
                <c:pt idx="578" formatCode="0.00">
                  <c:v>0.1248956754657245</c:v>
                </c:pt>
                <c:pt idx="579" formatCode="0.00">
                  <c:v>0.20204139519183362</c:v>
                </c:pt>
                <c:pt idx="580" formatCode="0.00">
                  <c:v>0.2455909136985886</c:v>
                </c:pt>
                <c:pt idx="581" formatCode="0.00">
                  <c:v>0.25792103340174155</c:v>
                </c:pt>
                <c:pt idx="582" formatCode="0.00">
                  <c:v>0.24359466372313798</c:v>
                </c:pt>
                <c:pt idx="583" formatCode="0.00">
                  <c:v>0.22676141300058469</c:v>
                </c:pt>
                <c:pt idx="584" formatCode="0.00">
                  <c:v>0.20162865380084977</c:v>
                </c:pt>
                <c:pt idx="585" formatCode="0.00">
                  <c:v>0.18578726810583446</c:v>
                </c:pt>
                <c:pt idx="586" formatCode="0.00">
                  <c:v>0.17722832325178148</c:v>
                </c:pt>
                <c:pt idx="587" formatCode="0.00">
                  <c:v>0.16087776888785879</c:v>
                </c:pt>
                <c:pt idx="588" formatCode="0.00">
                  <c:v>0.14324160411521911</c:v>
                </c:pt>
                <c:pt idx="589" formatCode="0.00">
                  <c:v>0.13617014492899937</c:v>
                </c:pt>
                <c:pt idx="590" formatCode="0.00">
                  <c:v>0.12242133339749012</c:v>
                </c:pt>
                <c:pt idx="591" formatCode="0.00">
                  <c:v>9.1625884369678667E-2</c:v>
                </c:pt>
                <c:pt idx="592" formatCode="0.00">
                  <c:v>4.56242613054747E-2</c:v>
                </c:pt>
                <c:pt idx="593" formatCode="0.00">
                  <c:v>1.7409055386274075E-2</c:v>
                </c:pt>
                <c:pt idx="594" formatCode="0.00">
                  <c:v>-1.9705448510031198E-3</c:v>
                </c:pt>
                <c:pt idx="595" formatCode="0.00">
                  <c:v>2.2222939698642308E-3</c:v>
                </c:pt>
                <c:pt idx="596" formatCode="0.00">
                  <c:v>-3.0043406912461379E-2</c:v>
                </c:pt>
                <c:pt idx="597" formatCode="0.00">
                  <c:v>-3.3669647042428197E-2</c:v>
                </c:pt>
                <c:pt idx="598" formatCode="0.00">
                  <c:v>-1.819690009831243E-2</c:v>
                </c:pt>
                <c:pt idx="599" formatCode="0.00">
                  <c:v>-7.347045349167497E-3</c:v>
                </c:pt>
                <c:pt idx="600" formatCode="0.00">
                  <c:v>-5.0109306386907637E-3</c:v>
                </c:pt>
                <c:pt idx="601" formatCode="0.00">
                  <c:v>-1.2503841677276306E-3</c:v>
                </c:pt>
                <c:pt idx="602" formatCode="0.00">
                  <c:v>-3.3207733297943298E-3</c:v>
                </c:pt>
                <c:pt idx="603" formatCode="0.00">
                  <c:v>-3.379089940164226E-3</c:v>
                </c:pt>
                <c:pt idx="604" formatCode="0.00">
                  <c:v>-3.3789816115541715E-3</c:v>
                </c:pt>
                <c:pt idx="605" formatCode="0.00">
                  <c:v>-2.9585327509527581E-3</c:v>
                </c:pt>
                <c:pt idx="606" formatCode="0.00">
                  <c:v>-1.7580124313326395E-3</c:v>
                </c:pt>
                <c:pt idx="607" formatCode="0.00">
                  <c:v>2.5808338918138773E-2</c:v>
                </c:pt>
                <c:pt idx="608" formatCode="0.00">
                  <c:v>7.2863212027074908E-2</c:v>
                </c:pt>
                <c:pt idx="609" formatCode="0.00">
                  <c:v>0.11519105449345171</c:v>
                </c:pt>
                <c:pt idx="610" formatCode="0.00">
                  <c:v>0.13549946146179154</c:v>
                </c:pt>
                <c:pt idx="611" formatCode="0.00">
                  <c:v>0.15007015489625686</c:v>
                </c:pt>
                <c:pt idx="612" formatCode="0.00">
                  <c:v>0.17408164117129141</c:v>
                </c:pt>
                <c:pt idx="613" formatCode="0.00">
                  <c:v>0.22274219581182131</c:v>
                </c:pt>
                <c:pt idx="614" formatCode="0.00">
                  <c:v>0.26082139901152557</c:v>
                </c:pt>
                <c:pt idx="615" formatCode="0.00">
                  <c:v>0.3063179545454246</c:v>
                </c:pt>
                <c:pt idx="616" formatCode="0.00">
                  <c:v>0.37287337001203452</c:v>
                </c:pt>
                <c:pt idx="617" formatCode="0.00">
                  <c:v>0.48176720351902552</c:v>
                </c:pt>
                <c:pt idx="618" formatCode="0.00">
                  <c:v>0.59347014317147095</c:v>
                </c:pt>
                <c:pt idx="619" formatCode="0.00">
                  <c:v>0.67492596364397994</c:v>
                </c:pt>
                <c:pt idx="620" formatCode="0.00">
                  <c:v>0.745405363407313</c:v>
                </c:pt>
                <c:pt idx="621" formatCode="0.00">
                  <c:v>0.81216541135761255</c:v>
                </c:pt>
                <c:pt idx="622" formatCode="0.00">
                  <c:v>0.84562358791420156</c:v>
                </c:pt>
                <c:pt idx="623" formatCode="0.00">
                  <c:v>0.86825102395043396</c:v>
                </c:pt>
                <c:pt idx="624" formatCode="0.00">
                  <c:v>0.87381388862957343</c:v>
                </c:pt>
                <c:pt idx="625" formatCode="0.00">
                  <c:v>0.87104147454974545</c:v>
                </c:pt>
                <c:pt idx="626" formatCode="0.00">
                  <c:v>0.85694772044965173</c:v>
                </c:pt>
                <c:pt idx="627" formatCode="0.00">
                  <c:v>0.85224125434203202</c:v>
                </c:pt>
                <c:pt idx="628" formatCode="0.00">
                  <c:v>0.84349389055490853</c:v>
                </c:pt>
                <c:pt idx="629" formatCode="0.00">
                  <c:v>0.83467197410270599</c:v>
                </c:pt>
                <c:pt idx="630" formatCode="0.00">
                  <c:v>0.81593238370651733</c:v>
                </c:pt>
                <c:pt idx="631" formatCode="0.00">
                  <c:v>0.78775563645639757</c:v>
                </c:pt>
                <c:pt idx="632" formatCode="0.00">
                  <c:v>0.76689168366698146</c:v>
                </c:pt>
                <c:pt idx="633" formatCode="0.00">
                  <c:v>0.75900246264575122</c:v>
                </c:pt>
                <c:pt idx="634" formatCode="0.00">
                  <c:v>0.73594714004309736</c:v>
                </c:pt>
                <c:pt idx="635" formatCode="0.00">
                  <c:v>0.71531734083863463</c:v>
                </c:pt>
                <c:pt idx="636" formatCode="0.00">
                  <c:v>0.71813604817075771</c:v>
                </c:pt>
                <c:pt idx="637" formatCode="0.00">
                  <c:v>0.71465925387252915</c:v>
                </c:pt>
                <c:pt idx="638" formatCode="0.00">
                  <c:v>0.70261127676157042</c:v>
                </c:pt>
                <c:pt idx="639" formatCode="0.00">
                  <c:v>0.69458005124223643</c:v>
                </c:pt>
                <c:pt idx="640" formatCode="0.00">
                  <c:v>0.69575847834972371</c:v>
                </c:pt>
                <c:pt idx="641" formatCode="0.00">
                  <c:v>0.68825762178224559</c:v>
                </c:pt>
                <c:pt idx="642" formatCode="0.00">
                  <c:v>0.68007756682348697</c:v>
                </c:pt>
                <c:pt idx="643" formatCode="0.00">
                  <c:v>0.6681908894801375</c:v>
                </c:pt>
                <c:pt idx="644" formatCode="0.00">
                  <c:v>0.66303695669264928</c:v>
                </c:pt>
                <c:pt idx="645" formatCode="0.00">
                  <c:v>0.64923585633100589</c:v>
                </c:pt>
                <c:pt idx="646" formatCode="0.00">
                  <c:v>0.63396770041473749</c:v>
                </c:pt>
                <c:pt idx="647" formatCode="0.00">
                  <c:v>0.62107591992588285</c:v>
                </c:pt>
                <c:pt idx="648" formatCode="0.00">
                  <c:v>0.62060151899387417</c:v>
                </c:pt>
                <c:pt idx="649" formatCode="0.00">
                  <c:v>0.61617793877253524</c:v>
                </c:pt>
                <c:pt idx="650" formatCode="0.00">
                  <c:v>0.59944715071791888</c:v>
                </c:pt>
                <c:pt idx="651" formatCode="0.00">
                  <c:v>0.5758658474091376</c:v>
                </c:pt>
                <c:pt idx="652" formatCode="0.00">
                  <c:v>0.56421167005873163</c:v>
                </c:pt>
                <c:pt idx="653" formatCode="0.00">
                  <c:v>0.53686473234604937</c:v>
                </c:pt>
                <c:pt idx="654" formatCode="0.00">
                  <c:v>0.5070256549263551</c:v>
                </c:pt>
                <c:pt idx="655" formatCode="0.00">
                  <c:v>0.4844833796112234</c:v>
                </c:pt>
                <c:pt idx="656" formatCode="0.00">
                  <c:v>0.46266097091592984</c:v>
                </c:pt>
                <c:pt idx="657" formatCode="0.00">
                  <c:v>0.43899121866747631</c:v>
                </c:pt>
                <c:pt idx="658" formatCode="0.00">
                  <c:v>0.41551215133718167</c:v>
                </c:pt>
                <c:pt idx="659" formatCode="0.00">
                  <c:v>0.38468134971418588</c:v>
                </c:pt>
                <c:pt idx="660" formatCode="0.00">
                  <c:v>0.37076079986220101</c:v>
                </c:pt>
                <c:pt idx="661" formatCode="0.00">
                  <c:v>0.35904743706776487</c:v>
                </c:pt>
                <c:pt idx="662" formatCode="0.00">
                  <c:v>0.32799473399913492</c:v>
                </c:pt>
                <c:pt idx="663" formatCode="0.00">
                  <c:v>0.30654766222862206</c:v>
                </c:pt>
                <c:pt idx="664" formatCode="0.00">
                  <c:v>0.29406698885063104</c:v>
                </c:pt>
                <c:pt idx="665" formatCode="0.00">
                  <c:v>0.27398890956591104</c:v>
                </c:pt>
                <c:pt idx="666" formatCode="0.00">
                  <c:v>0.25349640403900464</c:v>
                </c:pt>
                <c:pt idx="667" formatCode="0.00">
                  <c:v>0.25279529331653816</c:v>
                </c:pt>
                <c:pt idx="668" formatCode="0.00">
                  <c:v>0.23841345119029364</c:v>
                </c:pt>
                <c:pt idx="669" formatCode="0.00">
                  <c:v>0.23703063000584559</c:v>
                </c:pt>
                <c:pt idx="670" formatCode="0.00">
                  <c:v>0.22118318912405927</c:v>
                </c:pt>
                <c:pt idx="671" formatCode="0.00">
                  <c:v>0.21685545561677749</c:v>
                </c:pt>
                <c:pt idx="672" formatCode="0.00">
                  <c:v>0.22263651502750051</c:v>
                </c:pt>
                <c:pt idx="673" formatCode="0.00">
                  <c:v>0.22274144654335684</c:v>
                </c:pt>
                <c:pt idx="674" formatCode="0.00">
                  <c:v>0.22135581870148235</c:v>
                </c:pt>
                <c:pt idx="675" formatCode="0.00">
                  <c:v>0.21796799897789018</c:v>
                </c:pt>
                <c:pt idx="676" formatCode="0.00">
                  <c:v>0.21247212984134392</c:v>
                </c:pt>
                <c:pt idx="677" formatCode="0.00">
                  <c:v>0.20022815566563945</c:v>
                </c:pt>
                <c:pt idx="678" formatCode="0.00">
                  <c:v>0.19459351674655409</c:v>
                </c:pt>
                <c:pt idx="679" formatCode="0.00">
                  <c:v>0.1944406709632604</c:v>
                </c:pt>
                <c:pt idx="680" formatCode="0.00">
                  <c:v>0.19340317043847738</c:v>
                </c:pt>
                <c:pt idx="681" formatCode="0.00">
                  <c:v>0.19317226342281785</c:v>
                </c:pt>
                <c:pt idx="682" formatCode="0.00">
                  <c:v>0.19014846101647415</c:v>
                </c:pt>
                <c:pt idx="683" formatCode="0.00">
                  <c:v>0.18789728650988052</c:v>
                </c:pt>
                <c:pt idx="684" formatCode="0.00">
                  <c:v>0.19002562081857377</c:v>
                </c:pt>
                <c:pt idx="685" formatCode="0.00">
                  <c:v>0.18934502324755717</c:v>
                </c:pt>
                <c:pt idx="686" formatCode="0.00">
                  <c:v>0.19392116136407178</c:v>
                </c:pt>
                <c:pt idx="687" formatCode="0.00">
                  <c:v>0.2258413657125766</c:v>
                </c:pt>
                <c:pt idx="688" formatCode="0.00">
                  <c:v>0.23571977752131026</c:v>
                </c:pt>
                <c:pt idx="689" formatCode="0.00">
                  <c:v>0.23934636596823916</c:v>
                </c:pt>
                <c:pt idx="690" formatCode="0.00">
                  <c:v>0.24759831166275648</c:v>
                </c:pt>
                <c:pt idx="691" formatCode="0.00">
                  <c:v>0.25624042450123558</c:v>
                </c:pt>
                <c:pt idx="692" formatCode="0.00">
                  <c:v>0.24515986327822906</c:v>
                </c:pt>
                <c:pt idx="693" formatCode="0.00">
                  <c:v>0.23503147222263135</c:v>
                </c:pt>
                <c:pt idx="694" formatCode="0.00">
                  <c:v>0.22394411747943901</c:v>
                </c:pt>
                <c:pt idx="695" formatCode="0.00">
                  <c:v>0.21078469149853413</c:v>
                </c:pt>
                <c:pt idx="696" formatCode="0.00">
                  <c:v>0.19774259182445003</c:v>
                </c:pt>
                <c:pt idx="697" formatCode="0.00">
                  <c:v>0.17307204963378345</c:v>
                </c:pt>
                <c:pt idx="698" formatCode="0.00">
                  <c:v>0.14696266033150127</c:v>
                </c:pt>
                <c:pt idx="699" formatCode="0.00">
                  <c:v>0.13046188648670146</c:v>
                </c:pt>
                <c:pt idx="700" formatCode="0.00">
                  <c:v>0.11839051492915684</c:v>
                </c:pt>
                <c:pt idx="701" formatCode="0.00">
                  <c:v>9.4770024441566902E-2</c:v>
                </c:pt>
                <c:pt idx="702" formatCode="0.00">
                  <c:v>4.6946126392786391E-2</c:v>
                </c:pt>
                <c:pt idx="703" formatCode="0.00">
                  <c:v>-9.18841038588325E-3</c:v>
                </c:pt>
                <c:pt idx="704" formatCode="0.00">
                  <c:v>-7.4650932485205601E-2</c:v>
                </c:pt>
                <c:pt idx="705" formatCode="0.00">
                  <c:v>-0.15058919810621896</c:v>
                </c:pt>
                <c:pt idx="706" formatCode="0.00">
                  <c:v>-0.19980370473612399</c:v>
                </c:pt>
                <c:pt idx="707" formatCode="0.00">
                  <c:v>-0.20111952417711665</c:v>
                </c:pt>
                <c:pt idx="708" formatCode="0.00">
                  <c:v>-0.20186376812716533</c:v>
                </c:pt>
                <c:pt idx="709" formatCode="0.00">
                  <c:v>-0.18534910578199804</c:v>
                </c:pt>
                <c:pt idx="710" formatCode="0.00">
                  <c:v>-0.11846698760133817</c:v>
                </c:pt>
                <c:pt idx="711" formatCode="0.00">
                  <c:v>-1.5910621900999344E-2</c:v>
                </c:pt>
                <c:pt idx="712" formatCode="0.00">
                  <c:v>3.1527733185229057E-2</c:v>
                </c:pt>
                <c:pt idx="713" formatCode="0.00">
                  <c:v>4.4714596055425548E-2</c:v>
                </c:pt>
                <c:pt idx="714" formatCode="0.00">
                  <c:v>5.8426794688347244E-2</c:v>
                </c:pt>
                <c:pt idx="715" formatCode="0.00">
                  <c:v>7.7766618425553269E-2</c:v>
                </c:pt>
                <c:pt idx="716" formatCode="0.00">
                  <c:v>8.4602976464231872E-2</c:v>
                </c:pt>
                <c:pt idx="717" formatCode="0.00">
                  <c:v>9.4290682928530184E-2</c:v>
                </c:pt>
                <c:pt idx="718" formatCode="0.00">
                  <c:v>9.8675319267790107E-2</c:v>
                </c:pt>
                <c:pt idx="719" formatCode="0.00">
                  <c:v>0.10238114569260021</c:v>
                </c:pt>
                <c:pt idx="720" formatCode="0.00">
                  <c:v>0.1034606485488144</c:v>
                </c:pt>
                <c:pt idx="721" formatCode="0.00">
                  <c:v>0.10404304612305826</c:v>
                </c:pt>
                <c:pt idx="722" formatCode="0.00">
                  <c:v>0.10335389985089474</c:v>
                </c:pt>
                <c:pt idx="723" formatCode="0.00">
                  <c:v>0.1036378761895532</c:v>
                </c:pt>
                <c:pt idx="724" formatCode="0.00">
                  <c:v>0.10131580025103493</c:v>
                </c:pt>
                <c:pt idx="725" formatCode="0.00">
                  <c:v>0.10071826129544847</c:v>
                </c:pt>
                <c:pt idx="726" formatCode="0.00">
                  <c:v>0.10103551700689253</c:v>
                </c:pt>
                <c:pt idx="727" formatCode="0.00">
                  <c:v>0.10263814610821398</c:v>
                </c:pt>
                <c:pt idx="728" formatCode="0.00">
                  <c:v>9.5058435013996773E-2</c:v>
                </c:pt>
                <c:pt idx="729" formatCode="0.00">
                  <c:v>9.4381381148746113E-2</c:v>
                </c:pt>
                <c:pt idx="730" formatCode="0.00">
                  <c:v>0.11230566926007982</c:v>
                </c:pt>
                <c:pt idx="731" formatCode="0.00">
                  <c:v>0.12423820184164397</c:v>
                </c:pt>
                <c:pt idx="732" formatCode="0.00">
                  <c:v>0.10746848198063219</c:v>
                </c:pt>
                <c:pt idx="733" formatCode="0.00">
                  <c:v>0.10538768884109617</c:v>
                </c:pt>
                <c:pt idx="734" formatCode="0.00">
                  <c:v>0.10173227189308254</c:v>
                </c:pt>
                <c:pt idx="735" formatCode="0.00">
                  <c:v>9.3786324103303675E-2</c:v>
                </c:pt>
                <c:pt idx="736" formatCode="0.00">
                  <c:v>9.2957961216704688E-2</c:v>
                </c:pt>
                <c:pt idx="737" formatCode="0.00">
                  <c:v>9.1043412536385593E-2</c:v>
                </c:pt>
                <c:pt idx="738" formatCode="0.00">
                  <c:v>9.2493951642067529E-2</c:v>
                </c:pt>
                <c:pt idx="739" formatCode="0.00">
                  <c:v>9.238775103426336E-2</c:v>
                </c:pt>
                <c:pt idx="740" formatCode="0.00">
                  <c:v>9.9734976028037714E-2</c:v>
                </c:pt>
                <c:pt idx="741" formatCode="0.00">
                  <c:v>0.11648522034472664</c:v>
                </c:pt>
                <c:pt idx="742" formatCode="0.00">
                  <c:v>0.14477444602102446</c:v>
                </c:pt>
                <c:pt idx="743" formatCode="0.00">
                  <c:v>0.16208638838668019</c:v>
                </c:pt>
                <c:pt idx="744" formatCode="0.00">
                  <c:v>0.17565138285186366</c:v>
                </c:pt>
                <c:pt idx="745" formatCode="0.00">
                  <c:v>0.18513115844987321</c:v>
                </c:pt>
                <c:pt idx="746" formatCode="0.00">
                  <c:v>0.18951688331753755</c:v>
                </c:pt>
                <c:pt idx="747" formatCode="0.00">
                  <c:v>0.18905307241976393</c:v>
                </c:pt>
                <c:pt idx="748" formatCode="0.00">
                  <c:v>0.19406103683669551</c:v>
                </c:pt>
                <c:pt idx="749" formatCode="0.00">
                  <c:v>0.21055253621436867</c:v>
                </c:pt>
                <c:pt idx="750" formatCode="0.00">
                  <c:v>0.20078442353705739</c:v>
                </c:pt>
                <c:pt idx="751" formatCode="0.00">
                  <c:v>0.15581608222657556</c:v>
                </c:pt>
                <c:pt idx="752" formatCode="0.00">
                  <c:v>0.12724787578986485</c:v>
                </c:pt>
                <c:pt idx="753" formatCode="0.00">
                  <c:v>0.12928984000930521</c:v>
                </c:pt>
                <c:pt idx="754" formatCode="0.00">
                  <c:v>0.12669403316733391</c:v>
                </c:pt>
                <c:pt idx="755" formatCode="0.00">
                  <c:v>0.12496610343638498</c:v>
                </c:pt>
                <c:pt idx="756" formatCode="0.00">
                  <c:v>0.12458725212062711</c:v>
                </c:pt>
                <c:pt idx="757" formatCode="0.00">
                  <c:v>0.12350362936593606</c:v>
                </c:pt>
                <c:pt idx="758" formatCode="0.00">
                  <c:v>0.14160358662485126</c:v>
                </c:pt>
                <c:pt idx="759" formatCode="0.00">
                  <c:v>0.16625843335164731</c:v>
                </c:pt>
                <c:pt idx="760" formatCode="0.00">
                  <c:v>0.20439448953098902</c:v>
                </c:pt>
                <c:pt idx="761" formatCode="0.00">
                  <c:v>0.20855746811325659</c:v>
                </c:pt>
                <c:pt idx="762" formatCode="0.00">
                  <c:v>0.20955449762291384</c:v>
                </c:pt>
                <c:pt idx="763" formatCode="0.00">
                  <c:v>0.21228182127176889</c:v>
                </c:pt>
                <c:pt idx="764" formatCode="0.00">
                  <c:v>0.21563019649056375</c:v>
                </c:pt>
                <c:pt idx="765" formatCode="0.00">
                  <c:v>0.21691245452921898</c:v>
                </c:pt>
                <c:pt idx="766" formatCode="0.00">
                  <c:v>0.22108613075697045</c:v>
                </c:pt>
                <c:pt idx="767" formatCode="0.00">
                  <c:v>0.22505857840610238</c:v>
                </c:pt>
                <c:pt idx="768" formatCode="0.00">
                  <c:v>0.22503713921590238</c:v>
                </c:pt>
                <c:pt idx="769" formatCode="0.00">
                  <c:v>0.2273624576915903</c:v>
                </c:pt>
                <c:pt idx="770" formatCode="0.00">
                  <c:v>0.23688708017072718</c:v>
                </c:pt>
                <c:pt idx="771" formatCode="0.00">
                  <c:v>0.24091576918639412</c:v>
                </c:pt>
                <c:pt idx="772" formatCode="0.00">
                  <c:v>0.25176367223623602</c:v>
                </c:pt>
                <c:pt idx="773" formatCode="0.00">
                  <c:v>0.23505069867844605</c:v>
                </c:pt>
                <c:pt idx="774" formatCode="0.00">
                  <c:v>0.22604076717225599</c:v>
                </c:pt>
                <c:pt idx="775" formatCode="0.00">
                  <c:v>0.21490354889802671</c:v>
                </c:pt>
                <c:pt idx="776" formatCode="0.00">
                  <c:v>0.21511917590925955</c:v>
                </c:pt>
                <c:pt idx="777" formatCode="0.00">
                  <c:v>0.21212734729620475</c:v>
                </c:pt>
                <c:pt idx="778" formatCode="0.00">
                  <c:v>0.21237795743549215</c:v>
                </c:pt>
                <c:pt idx="779" formatCode="0.00">
                  <c:v>0.20636554162439058</c:v>
                </c:pt>
                <c:pt idx="780" formatCode="0.00">
                  <c:v>0.20602955882374924</c:v>
                </c:pt>
                <c:pt idx="781" formatCode="0.00">
                  <c:v>0.20688357317224632</c:v>
                </c:pt>
                <c:pt idx="782" formatCode="0.00">
                  <c:v>0.22727581776768907</c:v>
                </c:pt>
                <c:pt idx="783" formatCode="0.00">
                  <c:v>0.2433500063377301</c:v>
                </c:pt>
                <c:pt idx="784" formatCode="0.00">
                  <c:v>0.249127294091185</c:v>
                </c:pt>
                <c:pt idx="785" formatCode="0.00">
                  <c:v>0.24878881219257848</c:v>
                </c:pt>
                <c:pt idx="786" formatCode="0.00">
                  <c:v>0.24466063772747312</c:v>
                </c:pt>
                <c:pt idx="787" formatCode="0.00">
                  <c:v>0.24224825851428211</c:v>
                </c:pt>
                <c:pt idx="788" formatCode="0.00">
                  <c:v>0.24931517066820497</c:v>
                </c:pt>
                <c:pt idx="789" formatCode="0.00">
                  <c:v>0.26187083551045259</c:v>
                </c:pt>
                <c:pt idx="790" formatCode="0.00">
                  <c:v>0.26098433627907885</c:v>
                </c:pt>
                <c:pt idx="791" formatCode="0.00">
                  <c:v>0.26821152811433568</c:v>
                </c:pt>
                <c:pt idx="792" formatCode="0.00">
                  <c:v>0.26846249610802209</c:v>
                </c:pt>
                <c:pt idx="793" formatCode="0.00">
                  <c:v>0.29595586399401447</c:v>
                </c:pt>
                <c:pt idx="794" formatCode="0.00">
                  <c:v>0.33404267739122839</c:v>
                </c:pt>
                <c:pt idx="795" formatCode="0.00">
                  <c:v>0.39199866329082811</c:v>
                </c:pt>
                <c:pt idx="796" formatCode="0.00">
                  <c:v>0.43695121479506061</c:v>
                </c:pt>
                <c:pt idx="797" formatCode="0.00">
                  <c:v>0.45097807115972044</c:v>
                </c:pt>
                <c:pt idx="798" formatCode="0.00">
                  <c:v>0.4601799614233909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522-45E0-A654-346873018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3881296"/>
        <c:axId val="1473884208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1473884208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1473881296"/>
        <c:crosses val="max"/>
        <c:crossBetween val="midCat"/>
      </c:valAx>
      <c:valAx>
        <c:axId val="1473881296"/>
        <c:scaling>
          <c:orientation val="minMax"/>
        </c:scaling>
        <c:delete val="1"/>
        <c:axPos val="b"/>
        <c:majorTickMark val="out"/>
        <c:minorTickMark val="none"/>
        <c:tickLblPos val="nextTo"/>
        <c:crossAx val="1473884208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62-4CE2-AD81-CF5978C1C23D}"/>
            </c:ext>
          </c:extLst>
        </c:ser>
        <c:ser>
          <c:idx val="0"/>
          <c:order val="1"/>
          <c:tx>
            <c:strRef>
              <c:f>DATA!$BQ$1</c:f>
              <c:strCache>
                <c:ptCount val="1"/>
                <c:pt idx="0">
                  <c:v>Price (Percentile (25%)+Percentile (75%))*0.5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DATA!$BQ$2:$BQ$800</c:f>
              <c:numCache>
                <c:formatCode>General</c:formatCode>
                <c:ptCount val="799"/>
                <c:pt idx="122" formatCode="0.000">
                  <c:v>17803.041666666664</c:v>
                </c:pt>
                <c:pt idx="123" formatCode="0.000">
                  <c:v>17805.916666666664</c:v>
                </c:pt>
                <c:pt idx="124" formatCode="0.000">
                  <c:v>17870.708333333332</c:v>
                </c:pt>
                <c:pt idx="125" formatCode="0.000">
                  <c:v>18058.708333333332</c:v>
                </c:pt>
                <c:pt idx="126" formatCode="0.000">
                  <c:v>18071.375</c:v>
                </c:pt>
                <c:pt idx="127" formatCode="0.000">
                  <c:v>18085.541666666664</c:v>
                </c:pt>
                <c:pt idx="128" formatCode="0.000">
                  <c:v>18095.291666666664</c:v>
                </c:pt>
                <c:pt idx="129" formatCode="0.000">
                  <c:v>18312.166666666664</c:v>
                </c:pt>
                <c:pt idx="130" formatCode="0.000">
                  <c:v>18739.166666666664</c:v>
                </c:pt>
                <c:pt idx="131" formatCode="0.000">
                  <c:v>19089.291666666664</c:v>
                </c:pt>
                <c:pt idx="132" formatCode="0.000">
                  <c:v>19107.083333333332</c:v>
                </c:pt>
                <c:pt idx="133" formatCode="0.000">
                  <c:v>19136.166666666664</c:v>
                </c:pt>
                <c:pt idx="134" formatCode="0.000">
                  <c:v>19230.916666666664</c:v>
                </c:pt>
                <c:pt idx="135" formatCode="0.000">
                  <c:v>19295.416666666664</c:v>
                </c:pt>
                <c:pt idx="136" formatCode="0.000">
                  <c:v>19416.25</c:v>
                </c:pt>
                <c:pt idx="137" formatCode="0.000">
                  <c:v>19467.458333333332</c:v>
                </c:pt>
                <c:pt idx="138" formatCode="0.000">
                  <c:v>19467.458333333332</c:v>
                </c:pt>
                <c:pt idx="139" formatCode="0.000">
                  <c:v>19659.583333333332</c:v>
                </c:pt>
                <c:pt idx="140" formatCode="0.000">
                  <c:v>20048.583333333332</c:v>
                </c:pt>
                <c:pt idx="141" formatCode="0.000">
                  <c:v>20549.375</c:v>
                </c:pt>
                <c:pt idx="142" formatCode="0.000">
                  <c:v>21029.833333333332</c:v>
                </c:pt>
                <c:pt idx="143" formatCode="0.000">
                  <c:v>21173.708333333332</c:v>
                </c:pt>
                <c:pt idx="144" formatCode="0.000">
                  <c:v>21283.208333333332</c:v>
                </c:pt>
                <c:pt idx="145" formatCode="0.000">
                  <c:v>21576.708333333332</c:v>
                </c:pt>
                <c:pt idx="146" formatCode="0.000">
                  <c:v>21622.458333333332</c:v>
                </c:pt>
                <c:pt idx="147" formatCode="0.000">
                  <c:v>21821.833333333332</c:v>
                </c:pt>
                <c:pt idx="148" formatCode="0.000">
                  <c:v>21906.416666666664</c:v>
                </c:pt>
                <c:pt idx="149" formatCode="0.000">
                  <c:v>22164.083333333332</c:v>
                </c:pt>
                <c:pt idx="150" formatCode="0.000">
                  <c:v>22784.541666666664</c:v>
                </c:pt>
                <c:pt idx="151" formatCode="0.000">
                  <c:v>23230.25</c:v>
                </c:pt>
                <c:pt idx="152" formatCode="0.000">
                  <c:v>23705.708333333332</c:v>
                </c:pt>
                <c:pt idx="153" formatCode="0.000">
                  <c:v>23705.708333333332</c:v>
                </c:pt>
                <c:pt idx="154" formatCode="0.000">
                  <c:v>23705.708333333332</c:v>
                </c:pt>
                <c:pt idx="155" formatCode="0.000">
                  <c:v>23705.708333333332</c:v>
                </c:pt>
                <c:pt idx="156" formatCode="0.000">
                  <c:v>23705.708333333332</c:v>
                </c:pt>
                <c:pt idx="157" formatCode="0.000">
                  <c:v>23679.083333333332</c:v>
                </c:pt>
                <c:pt idx="158" formatCode="0.000">
                  <c:v>23176</c:v>
                </c:pt>
                <c:pt idx="159" formatCode="0.000">
                  <c:v>23028.916666666664</c:v>
                </c:pt>
                <c:pt idx="160" formatCode="0.000">
                  <c:v>22901.5</c:v>
                </c:pt>
                <c:pt idx="161" formatCode="0.000">
                  <c:v>22788.125</c:v>
                </c:pt>
                <c:pt idx="162" formatCode="0.000">
                  <c:v>22654.75</c:v>
                </c:pt>
                <c:pt idx="163" formatCode="0.000">
                  <c:v>22277.125</c:v>
                </c:pt>
                <c:pt idx="164" formatCode="0.000">
                  <c:v>22226.958333333332</c:v>
                </c:pt>
                <c:pt idx="165" formatCode="0.000">
                  <c:v>22119.75</c:v>
                </c:pt>
                <c:pt idx="166" formatCode="0.000">
                  <c:v>22035.875</c:v>
                </c:pt>
                <c:pt idx="167" formatCode="0.000">
                  <c:v>21449.541666666664</c:v>
                </c:pt>
                <c:pt idx="168" formatCode="0.000">
                  <c:v>21094.041666666664</c:v>
                </c:pt>
                <c:pt idx="169" formatCode="0.000">
                  <c:v>20831.541666666664</c:v>
                </c:pt>
                <c:pt idx="170" formatCode="0.000">
                  <c:v>20831.541666666664</c:v>
                </c:pt>
                <c:pt idx="171" formatCode="0.000">
                  <c:v>20831.541666666664</c:v>
                </c:pt>
                <c:pt idx="172" formatCode="0.000">
                  <c:v>20831.541666666664</c:v>
                </c:pt>
                <c:pt idx="173" formatCode="0.000">
                  <c:v>20831.541666666664</c:v>
                </c:pt>
                <c:pt idx="174" formatCode="0.000">
                  <c:v>21185.291666666664</c:v>
                </c:pt>
                <c:pt idx="175" formatCode="0.000">
                  <c:v>21395.291666666664</c:v>
                </c:pt>
                <c:pt idx="176" formatCode="0.000">
                  <c:v>21507.708333333332</c:v>
                </c:pt>
                <c:pt idx="177" formatCode="0.000">
                  <c:v>21648.208333333332</c:v>
                </c:pt>
                <c:pt idx="178" formatCode="0.000">
                  <c:v>21880.708333333332</c:v>
                </c:pt>
                <c:pt idx="179" formatCode="0.000">
                  <c:v>22420.458333333332</c:v>
                </c:pt>
                <c:pt idx="180" formatCode="0.000">
                  <c:v>23026.833333333332</c:v>
                </c:pt>
                <c:pt idx="181" formatCode="0.000">
                  <c:v>23149.833333333332</c:v>
                </c:pt>
                <c:pt idx="182" formatCode="0.000">
                  <c:v>23489.916666666664</c:v>
                </c:pt>
                <c:pt idx="183" formatCode="0.000">
                  <c:v>24047.583333333332</c:v>
                </c:pt>
                <c:pt idx="184" formatCode="0.000">
                  <c:v>24783</c:v>
                </c:pt>
                <c:pt idx="185" formatCode="0.000">
                  <c:v>25829.125</c:v>
                </c:pt>
                <c:pt idx="186" formatCode="0.000">
                  <c:v>26641.583333333332</c:v>
                </c:pt>
                <c:pt idx="187" formatCode="0.000">
                  <c:v>27049.041666666664</c:v>
                </c:pt>
                <c:pt idx="188" formatCode="0.000">
                  <c:v>27690.041666666664</c:v>
                </c:pt>
                <c:pt idx="189" formatCode="0.000">
                  <c:v>28161.625</c:v>
                </c:pt>
                <c:pt idx="190" formatCode="0.000">
                  <c:v>28890.541666666668</c:v>
                </c:pt>
                <c:pt idx="191" formatCode="0.000">
                  <c:v>29403</c:v>
                </c:pt>
                <c:pt idx="192" formatCode="0.000">
                  <c:v>29714.375</c:v>
                </c:pt>
                <c:pt idx="193" formatCode="0.000">
                  <c:v>30106.875</c:v>
                </c:pt>
                <c:pt idx="194" formatCode="0.000">
                  <c:v>30773.5</c:v>
                </c:pt>
                <c:pt idx="195" formatCode="0.000">
                  <c:v>31558.75</c:v>
                </c:pt>
                <c:pt idx="196" formatCode="0.000">
                  <c:v>32437.083333333332</c:v>
                </c:pt>
                <c:pt idx="197" formatCode="0.000">
                  <c:v>33317.333333333328</c:v>
                </c:pt>
                <c:pt idx="198" formatCode="0.000">
                  <c:v>33679.166666666664</c:v>
                </c:pt>
                <c:pt idx="199" formatCode="0.000">
                  <c:v>34132.75</c:v>
                </c:pt>
                <c:pt idx="200" formatCode="0.000">
                  <c:v>34208.833333333328</c:v>
                </c:pt>
                <c:pt idx="201" formatCode="0.000">
                  <c:v>34467.833333333328</c:v>
                </c:pt>
                <c:pt idx="202" formatCode="0.000">
                  <c:v>34737.625</c:v>
                </c:pt>
                <c:pt idx="203" formatCode="0.000">
                  <c:v>35418.541666666664</c:v>
                </c:pt>
                <c:pt idx="204" formatCode="0.000">
                  <c:v>35659.75</c:v>
                </c:pt>
                <c:pt idx="205" formatCode="0.000">
                  <c:v>35906.666666666664</c:v>
                </c:pt>
                <c:pt idx="206" formatCode="0.000">
                  <c:v>36184.041666666664</c:v>
                </c:pt>
                <c:pt idx="207" formatCode="0.000">
                  <c:v>36676.166666666664</c:v>
                </c:pt>
                <c:pt idx="208" formatCode="0.000">
                  <c:v>37109.375</c:v>
                </c:pt>
                <c:pt idx="209" formatCode="0.000">
                  <c:v>37835.125</c:v>
                </c:pt>
                <c:pt idx="210" formatCode="0.000">
                  <c:v>38701.041666666664</c:v>
                </c:pt>
                <c:pt idx="211" formatCode="0.000">
                  <c:v>39098.625</c:v>
                </c:pt>
                <c:pt idx="212" formatCode="0.000">
                  <c:v>39839.791666666664</c:v>
                </c:pt>
                <c:pt idx="213" formatCode="0.000">
                  <c:v>40747</c:v>
                </c:pt>
                <c:pt idx="214" formatCode="0.000">
                  <c:v>42130.25</c:v>
                </c:pt>
                <c:pt idx="215" formatCode="0.000">
                  <c:v>43289.25</c:v>
                </c:pt>
                <c:pt idx="216" formatCode="0.000">
                  <c:v>43651.75</c:v>
                </c:pt>
                <c:pt idx="217" formatCode="0.000">
                  <c:v>43777.166666666664</c:v>
                </c:pt>
                <c:pt idx="218" formatCode="0.000">
                  <c:v>44801.291666666664</c:v>
                </c:pt>
                <c:pt idx="219" formatCode="0.000">
                  <c:v>46678.875</c:v>
                </c:pt>
                <c:pt idx="220" formatCode="0.000">
                  <c:v>48179.583333333328</c:v>
                </c:pt>
                <c:pt idx="221" formatCode="0.000">
                  <c:v>49933.708333333328</c:v>
                </c:pt>
                <c:pt idx="222" formatCode="0.000">
                  <c:v>51362.583333333328</c:v>
                </c:pt>
                <c:pt idx="223" formatCode="0.000">
                  <c:v>53391.916666666664</c:v>
                </c:pt>
                <c:pt idx="224" formatCode="0.000">
                  <c:v>54383.458333333328</c:v>
                </c:pt>
                <c:pt idx="225" formatCode="0.000">
                  <c:v>55392.083333333328</c:v>
                </c:pt>
                <c:pt idx="226" formatCode="0.000">
                  <c:v>56236.25</c:v>
                </c:pt>
                <c:pt idx="227" formatCode="0.000">
                  <c:v>56359.166666666664</c:v>
                </c:pt>
                <c:pt idx="228" formatCode="0.000">
                  <c:v>56689.166666666664</c:v>
                </c:pt>
                <c:pt idx="229" formatCode="0.000">
                  <c:v>57642.916666666664</c:v>
                </c:pt>
                <c:pt idx="230" formatCode="0.000">
                  <c:v>58497.083333333328</c:v>
                </c:pt>
                <c:pt idx="231" formatCode="0.000">
                  <c:v>58860.833333333328</c:v>
                </c:pt>
                <c:pt idx="232" formatCode="0.000">
                  <c:v>59192.5</c:v>
                </c:pt>
                <c:pt idx="233" formatCode="0.000">
                  <c:v>59917.916666666664</c:v>
                </c:pt>
                <c:pt idx="234" formatCode="0.000">
                  <c:v>60232.5</c:v>
                </c:pt>
                <c:pt idx="235" formatCode="0.000">
                  <c:v>60403.75</c:v>
                </c:pt>
                <c:pt idx="236" formatCode="0.000">
                  <c:v>60571.666666666664</c:v>
                </c:pt>
                <c:pt idx="237" formatCode="0.000">
                  <c:v>60571.666666666664</c:v>
                </c:pt>
                <c:pt idx="238" formatCode="0.000">
                  <c:v>60273.75</c:v>
                </c:pt>
                <c:pt idx="239" formatCode="0.000">
                  <c:v>59971.25</c:v>
                </c:pt>
                <c:pt idx="240" formatCode="0.000">
                  <c:v>59814.166666666664</c:v>
                </c:pt>
                <c:pt idx="241" formatCode="0.000">
                  <c:v>59550</c:v>
                </c:pt>
                <c:pt idx="242" formatCode="0.000">
                  <c:v>59463.75</c:v>
                </c:pt>
                <c:pt idx="243" formatCode="0.000">
                  <c:v>59315.416666666664</c:v>
                </c:pt>
                <c:pt idx="244" formatCode="0.000">
                  <c:v>59081.25</c:v>
                </c:pt>
                <c:pt idx="245" formatCode="0.000">
                  <c:v>58736.666666666664</c:v>
                </c:pt>
                <c:pt idx="246" formatCode="0.000">
                  <c:v>58646.25</c:v>
                </c:pt>
                <c:pt idx="247" formatCode="0.000">
                  <c:v>58646.25</c:v>
                </c:pt>
                <c:pt idx="248" formatCode="0.000">
                  <c:v>58646.25</c:v>
                </c:pt>
                <c:pt idx="249" formatCode="0.000">
                  <c:v>58330.833333333328</c:v>
                </c:pt>
                <c:pt idx="250" formatCode="0.000">
                  <c:v>57679.166666666664</c:v>
                </c:pt>
                <c:pt idx="251" formatCode="0.000">
                  <c:v>56720</c:v>
                </c:pt>
                <c:pt idx="252" formatCode="0.000">
                  <c:v>56045.833333333328</c:v>
                </c:pt>
                <c:pt idx="253" formatCode="0.000">
                  <c:v>55193.333333333328</c:v>
                </c:pt>
                <c:pt idx="254" formatCode="0.000">
                  <c:v>54766.666666666664</c:v>
                </c:pt>
                <c:pt idx="255" formatCode="0.000">
                  <c:v>54653.333333333328</c:v>
                </c:pt>
                <c:pt idx="256" formatCode="0.000">
                  <c:v>54356.666666666664</c:v>
                </c:pt>
                <c:pt idx="257" formatCode="0.000">
                  <c:v>54356.666666666664</c:v>
                </c:pt>
                <c:pt idx="258" formatCode="0.000">
                  <c:v>54356.666666666664</c:v>
                </c:pt>
                <c:pt idx="259" formatCode="0.000">
                  <c:v>54080</c:v>
                </c:pt>
                <c:pt idx="260" formatCode="0.000">
                  <c:v>53316.666666666664</c:v>
                </c:pt>
                <c:pt idx="261" formatCode="0.000">
                  <c:v>52344.583333333328</c:v>
                </c:pt>
                <c:pt idx="262" formatCode="0.000">
                  <c:v>52344.583333333328</c:v>
                </c:pt>
                <c:pt idx="263" formatCode="0.000">
                  <c:v>52132.083333333328</c:v>
                </c:pt>
                <c:pt idx="264" formatCode="0.000">
                  <c:v>51782.5</c:v>
                </c:pt>
                <c:pt idx="265" formatCode="0.000">
                  <c:v>51782.5</c:v>
                </c:pt>
                <c:pt idx="266" formatCode="0.000">
                  <c:v>51782.5</c:v>
                </c:pt>
                <c:pt idx="267" formatCode="0.000">
                  <c:v>52132.083333333328</c:v>
                </c:pt>
                <c:pt idx="268" formatCode="0.000">
                  <c:v>52434.583333333328</c:v>
                </c:pt>
                <c:pt idx="269" formatCode="0.000">
                  <c:v>53105.416666666664</c:v>
                </c:pt>
                <c:pt idx="270" formatCode="0.000">
                  <c:v>53675.416666666664</c:v>
                </c:pt>
                <c:pt idx="271" formatCode="0.000">
                  <c:v>54312.916666666664</c:v>
                </c:pt>
                <c:pt idx="272" formatCode="0.000">
                  <c:v>55383.75</c:v>
                </c:pt>
                <c:pt idx="273" formatCode="0.000">
                  <c:v>56057.5</c:v>
                </c:pt>
                <c:pt idx="274" formatCode="0.000">
                  <c:v>56280.833333333328</c:v>
                </c:pt>
                <c:pt idx="275" formatCode="0.000">
                  <c:v>57011.25</c:v>
                </c:pt>
                <c:pt idx="276" formatCode="0.000">
                  <c:v>57444.583333333328</c:v>
                </c:pt>
                <c:pt idx="277" formatCode="0.000">
                  <c:v>57709.583333333328</c:v>
                </c:pt>
                <c:pt idx="278" formatCode="0.000">
                  <c:v>58101.666666666664</c:v>
                </c:pt>
                <c:pt idx="279" formatCode="0.000">
                  <c:v>58407.916666666664</c:v>
                </c:pt>
                <c:pt idx="280" formatCode="0.000">
                  <c:v>58812.083333333328</c:v>
                </c:pt>
                <c:pt idx="281" formatCode="0.000">
                  <c:v>58979.166666666664</c:v>
                </c:pt>
                <c:pt idx="282" formatCode="0.000">
                  <c:v>59425.833333333328</c:v>
                </c:pt>
                <c:pt idx="283" formatCode="0.000">
                  <c:v>59425.833333333328</c:v>
                </c:pt>
                <c:pt idx="284" formatCode="0.000">
                  <c:v>59570</c:v>
                </c:pt>
                <c:pt idx="285" formatCode="0.000">
                  <c:v>59570</c:v>
                </c:pt>
                <c:pt idx="286" formatCode="0.000">
                  <c:v>59570</c:v>
                </c:pt>
                <c:pt idx="287" formatCode="0.000">
                  <c:v>59473.333333333328</c:v>
                </c:pt>
                <c:pt idx="288" formatCode="0.000">
                  <c:v>59407.5</c:v>
                </c:pt>
                <c:pt idx="289" formatCode="0.000">
                  <c:v>59081.666666666664</c:v>
                </c:pt>
                <c:pt idx="290" formatCode="0.000">
                  <c:v>58889.166666666664</c:v>
                </c:pt>
                <c:pt idx="291" formatCode="0.000">
                  <c:v>58655.416666666664</c:v>
                </c:pt>
                <c:pt idx="292" formatCode="0.000">
                  <c:v>58204.583333333328</c:v>
                </c:pt>
                <c:pt idx="293" formatCode="0.000">
                  <c:v>57403.333333333328</c:v>
                </c:pt>
                <c:pt idx="294" formatCode="0.000">
                  <c:v>57257.916666666664</c:v>
                </c:pt>
                <c:pt idx="295" formatCode="0.000">
                  <c:v>56968.333333333328</c:v>
                </c:pt>
                <c:pt idx="296" formatCode="0.000">
                  <c:v>56678.75</c:v>
                </c:pt>
                <c:pt idx="297" formatCode="0.000">
                  <c:v>56327.083333333328</c:v>
                </c:pt>
                <c:pt idx="298" formatCode="0.000">
                  <c:v>56169.583333333328</c:v>
                </c:pt>
                <c:pt idx="299" formatCode="0.000">
                  <c:v>56169.583333333328</c:v>
                </c:pt>
                <c:pt idx="300" formatCode="0.000">
                  <c:v>56099.583333333328</c:v>
                </c:pt>
                <c:pt idx="301" formatCode="0.000">
                  <c:v>56099.583333333328</c:v>
                </c:pt>
                <c:pt idx="302" formatCode="0.000">
                  <c:v>56119.583333333328</c:v>
                </c:pt>
                <c:pt idx="303" formatCode="0.000">
                  <c:v>56252.5</c:v>
                </c:pt>
                <c:pt idx="304" formatCode="0.000">
                  <c:v>56183.75</c:v>
                </c:pt>
                <c:pt idx="305" formatCode="0.000">
                  <c:v>56183.75</c:v>
                </c:pt>
                <c:pt idx="306" formatCode="0.000">
                  <c:v>56183.75</c:v>
                </c:pt>
                <c:pt idx="307" formatCode="0.000">
                  <c:v>56400.833333333328</c:v>
                </c:pt>
                <c:pt idx="308" formatCode="0.000">
                  <c:v>56514.583333333328</c:v>
                </c:pt>
                <c:pt idx="309" formatCode="0.000">
                  <c:v>56514.583333333328</c:v>
                </c:pt>
                <c:pt idx="310" formatCode="0.000">
                  <c:v>56586.25</c:v>
                </c:pt>
                <c:pt idx="311" formatCode="0.000">
                  <c:v>57182.5</c:v>
                </c:pt>
                <c:pt idx="312" formatCode="0.000">
                  <c:v>57787.916666666664</c:v>
                </c:pt>
                <c:pt idx="313" formatCode="0.000">
                  <c:v>57970.833333333328</c:v>
                </c:pt>
                <c:pt idx="314" formatCode="0.000">
                  <c:v>57970.833333333328</c:v>
                </c:pt>
                <c:pt idx="315" formatCode="0.000">
                  <c:v>58199.583333333328</c:v>
                </c:pt>
                <c:pt idx="316" formatCode="0.000">
                  <c:v>58350.416666666664</c:v>
                </c:pt>
                <c:pt idx="317" formatCode="0.000">
                  <c:v>58447.5</c:v>
                </c:pt>
                <c:pt idx="318" formatCode="0.000">
                  <c:v>58820.416666666664</c:v>
                </c:pt>
                <c:pt idx="319" formatCode="0.000">
                  <c:v>59688.333333333328</c:v>
                </c:pt>
                <c:pt idx="320" formatCode="0.000">
                  <c:v>60894.583333333328</c:v>
                </c:pt>
                <c:pt idx="321" formatCode="0.000">
                  <c:v>61742.083333333328</c:v>
                </c:pt>
                <c:pt idx="322" formatCode="0.000">
                  <c:v>63431.25</c:v>
                </c:pt>
                <c:pt idx="323" formatCode="0.000">
                  <c:v>64585.833333333328</c:v>
                </c:pt>
                <c:pt idx="324" formatCode="0.000">
                  <c:v>64692.916666666664</c:v>
                </c:pt>
                <c:pt idx="325" formatCode="0.000">
                  <c:v>64743.75</c:v>
                </c:pt>
                <c:pt idx="326" formatCode="0.000">
                  <c:v>65116.25</c:v>
                </c:pt>
                <c:pt idx="327" formatCode="0.000">
                  <c:v>65502.5</c:v>
                </c:pt>
                <c:pt idx="328" formatCode="0.000">
                  <c:v>66287.5</c:v>
                </c:pt>
                <c:pt idx="329" formatCode="0.000">
                  <c:v>66357.5</c:v>
                </c:pt>
                <c:pt idx="330" formatCode="0.000">
                  <c:v>66702.916666666657</c:v>
                </c:pt>
                <c:pt idx="331" formatCode="0.000">
                  <c:v>66880.833333333328</c:v>
                </c:pt>
                <c:pt idx="332" formatCode="0.000">
                  <c:v>67377.5</c:v>
                </c:pt>
                <c:pt idx="333" formatCode="0.000">
                  <c:v>69638.75</c:v>
                </c:pt>
                <c:pt idx="334" formatCode="0.000">
                  <c:v>70171.25</c:v>
                </c:pt>
                <c:pt idx="335" formatCode="0.000">
                  <c:v>70317.5</c:v>
                </c:pt>
                <c:pt idx="336" formatCode="0.000">
                  <c:v>70317.5</c:v>
                </c:pt>
                <c:pt idx="337" formatCode="0.000">
                  <c:v>70317.5</c:v>
                </c:pt>
                <c:pt idx="338" formatCode="0.000">
                  <c:v>70148.75</c:v>
                </c:pt>
                <c:pt idx="339" formatCode="0.000">
                  <c:v>69982.5</c:v>
                </c:pt>
                <c:pt idx="340" formatCode="0.000">
                  <c:v>69087.5</c:v>
                </c:pt>
                <c:pt idx="341" formatCode="0.000">
                  <c:v>68807.5</c:v>
                </c:pt>
                <c:pt idx="342" formatCode="0.000">
                  <c:v>67831.25</c:v>
                </c:pt>
                <c:pt idx="343" formatCode="0.000">
                  <c:v>66422.5</c:v>
                </c:pt>
                <c:pt idx="344" formatCode="0.000">
                  <c:v>65625</c:v>
                </c:pt>
                <c:pt idx="345" formatCode="0.000">
                  <c:v>64810</c:v>
                </c:pt>
                <c:pt idx="346" formatCode="0.000">
                  <c:v>64092.5</c:v>
                </c:pt>
                <c:pt idx="347" formatCode="0.000">
                  <c:v>63411.25</c:v>
                </c:pt>
                <c:pt idx="348" formatCode="0.000">
                  <c:v>63008.75</c:v>
                </c:pt>
                <c:pt idx="349" formatCode="0.000">
                  <c:v>62761.25</c:v>
                </c:pt>
                <c:pt idx="350" formatCode="0.000">
                  <c:v>62196.25</c:v>
                </c:pt>
                <c:pt idx="351" formatCode="0.000">
                  <c:v>61498.75</c:v>
                </c:pt>
                <c:pt idx="352" formatCode="0.000">
                  <c:v>60595</c:v>
                </c:pt>
                <c:pt idx="353" formatCode="0.000">
                  <c:v>59272.5</c:v>
                </c:pt>
                <c:pt idx="354" formatCode="0.000">
                  <c:v>58000</c:v>
                </c:pt>
                <c:pt idx="355" formatCode="0.000">
                  <c:v>57265</c:v>
                </c:pt>
                <c:pt idx="356" formatCode="0.000">
                  <c:v>56526.25</c:v>
                </c:pt>
                <c:pt idx="357" formatCode="0.000">
                  <c:v>55751.25</c:v>
                </c:pt>
                <c:pt idx="358" formatCode="0.000">
                  <c:v>55527.5</c:v>
                </c:pt>
                <c:pt idx="359" formatCode="0.000">
                  <c:v>55281.25</c:v>
                </c:pt>
                <c:pt idx="360" formatCode="0.000">
                  <c:v>55207.5</c:v>
                </c:pt>
                <c:pt idx="361" formatCode="0.000">
                  <c:v>55142.5</c:v>
                </c:pt>
                <c:pt idx="362" formatCode="0.000">
                  <c:v>55012.5</c:v>
                </c:pt>
                <c:pt idx="363" formatCode="0.000">
                  <c:v>54398.75</c:v>
                </c:pt>
                <c:pt idx="364" formatCode="0.000">
                  <c:v>53821.25</c:v>
                </c:pt>
                <c:pt idx="365" formatCode="0.000">
                  <c:v>53776.25</c:v>
                </c:pt>
                <c:pt idx="366" formatCode="0.000">
                  <c:v>53728.75</c:v>
                </c:pt>
                <c:pt idx="367" formatCode="0.000">
                  <c:v>53466.25</c:v>
                </c:pt>
                <c:pt idx="368" formatCode="0.000">
                  <c:v>53252.5</c:v>
                </c:pt>
                <c:pt idx="369" formatCode="0.000">
                  <c:v>52995</c:v>
                </c:pt>
                <c:pt idx="370" formatCode="0.000">
                  <c:v>52760</c:v>
                </c:pt>
                <c:pt idx="371" formatCode="0.000">
                  <c:v>52351.25</c:v>
                </c:pt>
                <c:pt idx="372" formatCode="0.000">
                  <c:v>51747.5</c:v>
                </c:pt>
                <c:pt idx="373" formatCode="0.000">
                  <c:v>51573.75</c:v>
                </c:pt>
                <c:pt idx="374" formatCode="0.000">
                  <c:v>51747.5</c:v>
                </c:pt>
                <c:pt idx="375" formatCode="0.000">
                  <c:v>51957.5</c:v>
                </c:pt>
                <c:pt idx="376" formatCode="0.000">
                  <c:v>52210</c:v>
                </c:pt>
                <c:pt idx="377" formatCode="0.000">
                  <c:v>52575</c:v>
                </c:pt>
                <c:pt idx="378" formatCode="0.000">
                  <c:v>52575</c:v>
                </c:pt>
                <c:pt idx="379" formatCode="0.000">
                  <c:v>52575</c:v>
                </c:pt>
                <c:pt idx="380" formatCode="0.000">
                  <c:v>52620</c:v>
                </c:pt>
                <c:pt idx="381" formatCode="0.000">
                  <c:v>53186.25</c:v>
                </c:pt>
                <c:pt idx="382" formatCode="0.000">
                  <c:v>54273.75</c:v>
                </c:pt>
                <c:pt idx="383" formatCode="0.000">
                  <c:v>55182.5</c:v>
                </c:pt>
                <c:pt idx="384" formatCode="0.000">
                  <c:v>56333.75</c:v>
                </c:pt>
                <c:pt idx="385" formatCode="0.000">
                  <c:v>56733.75</c:v>
                </c:pt>
                <c:pt idx="386" formatCode="0.000">
                  <c:v>56736.25</c:v>
                </c:pt>
                <c:pt idx="387" formatCode="0.000">
                  <c:v>56736.25</c:v>
                </c:pt>
                <c:pt idx="388" formatCode="0.000">
                  <c:v>57052.5</c:v>
                </c:pt>
                <c:pt idx="389" formatCode="0.000">
                  <c:v>57710</c:v>
                </c:pt>
                <c:pt idx="390" formatCode="0.000">
                  <c:v>58667.5</c:v>
                </c:pt>
                <c:pt idx="391" formatCode="0.000">
                  <c:v>59350</c:v>
                </c:pt>
                <c:pt idx="392" formatCode="0.000">
                  <c:v>59963.75</c:v>
                </c:pt>
                <c:pt idx="393" formatCode="0.000">
                  <c:v>60083.75</c:v>
                </c:pt>
                <c:pt idx="394" formatCode="0.000">
                  <c:v>60592.5</c:v>
                </c:pt>
                <c:pt idx="395" formatCode="0.000">
                  <c:v>61016.25</c:v>
                </c:pt>
                <c:pt idx="396" formatCode="0.000">
                  <c:v>61105</c:v>
                </c:pt>
                <c:pt idx="397" formatCode="0.000">
                  <c:v>61377.5</c:v>
                </c:pt>
                <c:pt idx="398" formatCode="0.000">
                  <c:v>61731.25</c:v>
                </c:pt>
                <c:pt idx="399" formatCode="0.000">
                  <c:v>61731.25</c:v>
                </c:pt>
                <c:pt idx="400" formatCode="0.000">
                  <c:v>61435</c:v>
                </c:pt>
                <c:pt idx="401" formatCode="0.000">
                  <c:v>61207.5</c:v>
                </c:pt>
                <c:pt idx="402" formatCode="0.000">
                  <c:v>60876.25</c:v>
                </c:pt>
                <c:pt idx="403" formatCode="0.000">
                  <c:v>60466.25</c:v>
                </c:pt>
                <c:pt idx="404" formatCode="0.000">
                  <c:v>60403.75</c:v>
                </c:pt>
                <c:pt idx="405" formatCode="0.000">
                  <c:v>60186.25</c:v>
                </c:pt>
                <c:pt idx="406" formatCode="0.000">
                  <c:v>59840</c:v>
                </c:pt>
                <c:pt idx="407" formatCode="0.000">
                  <c:v>59432.5</c:v>
                </c:pt>
                <c:pt idx="408" formatCode="0.000">
                  <c:v>59153.75</c:v>
                </c:pt>
                <c:pt idx="409" formatCode="0.000">
                  <c:v>59071.25</c:v>
                </c:pt>
                <c:pt idx="410" formatCode="0.000">
                  <c:v>58916.25</c:v>
                </c:pt>
                <c:pt idx="411" formatCode="0.000">
                  <c:v>58660</c:v>
                </c:pt>
                <c:pt idx="412" formatCode="0.000">
                  <c:v>58583.75</c:v>
                </c:pt>
                <c:pt idx="413" formatCode="0.000">
                  <c:v>58593.75</c:v>
                </c:pt>
                <c:pt idx="414" formatCode="0.000">
                  <c:v>58531.25</c:v>
                </c:pt>
                <c:pt idx="415" formatCode="0.000">
                  <c:v>58208.75</c:v>
                </c:pt>
                <c:pt idx="416" formatCode="0.000">
                  <c:v>58208.75</c:v>
                </c:pt>
                <c:pt idx="417" formatCode="0.000">
                  <c:v>58176.25</c:v>
                </c:pt>
                <c:pt idx="418" formatCode="0.000">
                  <c:v>58176.25</c:v>
                </c:pt>
                <c:pt idx="419" formatCode="0.000">
                  <c:v>58176.25</c:v>
                </c:pt>
                <c:pt idx="420" formatCode="0.000">
                  <c:v>58067.5</c:v>
                </c:pt>
                <c:pt idx="421" formatCode="0.000">
                  <c:v>58058.75</c:v>
                </c:pt>
                <c:pt idx="422" formatCode="0.000">
                  <c:v>58036.25</c:v>
                </c:pt>
                <c:pt idx="423" formatCode="0.000">
                  <c:v>58036.25</c:v>
                </c:pt>
                <c:pt idx="424" formatCode="0.000">
                  <c:v>57950</c:v>
                </c:pt>
                <c:pt idx="425" formatCode="0.000">
                  <c:v>58052.5</c:v>
                </c:pt>
                <c:pt idx="426" formatCode="0.000">
                  <c:v>58127.5</c:v>
                </c:pt>
                <c:pt idx="427" formatCode="0.000">
                  <c:v>58181.25</c:v>
                </c:pt>
                <c:pt idx="428" formatCode="0.000">
                  <c:v>58286.25</c:v>
                </c:pt>
                <c:pt idx="429" formatCode="0.000">
                  <c:v>58475</c:v>
                </c:pt>
                <c:pt idx="430" formatCode="0.000">
                  <c:v>59338.75</c:v>
                </c:pt>
                <c:pt idx="431" formatCode="0.000">
                  <c:v>59950</c:v>
                </c:pt>
                <c:pt idx="432" formatCode="0.000">
                  <c:v>60761.25</c:v>
                </c:pt>
                <c:pt idx="433" formatCode="0.000">
                  <c:v>61005</c:v>
                </c:pt>
                <c:pt idx="434" formatCode="0.000">
                  <c:v>61258.75</c:v>
                </c:pt>
                <c:pt idx="435" formatCode="0.000">
                  <c:v>61480</c:v>
                </c:pt>
                <c:pt idx="436" formatCode="0.000">
                  <c:v>61712.5</c:v>
                </c:pt>
                <c:pt idx="437" formatCode="0.000">
                  <c:v>61966.25</c:v>
                </c:pt>
                <c:pt idx="438" formatCode="0.000">
                  <c:v>62357.5</c:v>
                </c:pt>
                <c:pt idx="439" formatCode="0.000">
                  <c:v>62770</c:v>
                </c:pt>
                <c:pt idx="440" formatCode="0.000">
                  <c:v>63701.25</c:v>
                </c:pt>
                <c:pt idx="441" formatCode="0.000">
                  <c:v>64773.75</c:v>
                </c:pt>
                <c:pt idx="442" formatCode="0.000">
                  <c:v>66238.75</c:v>
                </c:pt>
                <c:pt idx="443" formatCode="0.000">
                  <c:v>68127.5</c:v>
                </c:pt>
                <c:pt idx="444" formatCode="0.000">
                  <c:v>69888.75</c:v>
                </c:pt>
                <c:pt idx="445" formatCode="0.000">
                  <c:v>70703.75</c:v>
                </c:pt>
                <c:pt idx="446" formatCode="0.000">
                  <c:v>71585</c:v>
                </c:pt>
                <c:pt idx="447" formatCode="0.000">
                  <c:v>72145</c:v>
                </c:pt>
                <c:pt idx="448" formatCode="0.000">
                  <c:v>72392.5</c:v>
                </c:pt>
                <c:pt idx="449" formatCode="0.000">
                  <c:v>74351.25</c:v>
                </c:pt>
                <c:pt idx="450" formatCode="0.000">
                  <c:v>75407.5</c:v>
                </c:pt>
                <c:pt idx="451" formatCode="0.000">
                  <c:v>75743.75</c:v>
                </c:pt>
                <c:pt idx="452" formatCode="0.000">
                  <c:v>77678.75</c:v>
                </c:pt>
                <c:pt idx="453" formatCode="0.000">
                  <c:v>79987.5</c:v>
                </c:pt>
                <c:pt idx="454" formatCode="0.000">
                  <c:v>81676.25</c:v>
                </c:pt>
                <c:pt idx="455" formatCode="0.000">
                  <c:v>82871.25</c:v>
                </c:pt>
                <c:pt idx="456" formatCode="0.000">
                  <c:v>83362.5</c:v>
                </c:pt>
                <c:pt idx="457" formatCode="0.000">
                  <c:v>83865</c:v>
                </c:pt>
                <c:pt idx="458" formatCode="0.000">
                  <c:v>83985</c:v>
                </c:pt>
                <c:pt idx="459" formatCode="0.000">
                  <c:v>84140</c:v>
                </c:pt>
                <c:pt idx="460" formatCode="0.000">
                  <c:v>84178.75</c:v>
                </c:pt>
                <c:pt idx="461" formatCode="0.000">
                  <c:v>84303.75</c:v>
                </c:pt>
                <c:pt idx="462" formatCode="0.000">
                  <c:v>84802.5</c:v>
                </c:pt>
                <c:pt idx="463" formatCode="0.000">
                  <c:v>85115</c:v>
                </c:pt>
                <c:pt idx="464" formatCode="0.000">
                  <c:v>85867.5</c:v>
                </c:pt>
                <c:pt idx="465" formatCode="0.000">
                  <c:v>86455</c:v>
                </c:pt>
                <c:pt idx="466" formatCode="0.000">
                  <c:v>86695</c:v>
                </c:pt>
                <c:pt idx="467" formatCode="0.000">
                  <c:v>86965</c:v>
                </c:pt>
                <c:pt idx="468" formatCode="0.000">
                  <c:v>87508.75</c:v>
                </c:pt>
                <c:pt idx="469" formatCode="0.000">
                  <c:v>87696.25</c:v>
                </c:pt>
                <c:pt idx="470" formatCode="0.000">
                  <c:v>88142.5</c:v>
                </c:pt>
                <c:pt idx="471" formatCode="0.000">
                  <c:v>89378.75</c:v>
                </c:pt>
                <c:pt idx="472" formatCode="0.000">
                  <c:v>90076.25</c:v>
                </c:pt>
                <c:pt idx="473" formatCode="0.000">
                  <c:v>90375</c:v>
                </c:pt>
                <c:pt idx="474" formatCode="0.000">
                  <c:v>92105</c:v>
                </c:pt>
                <c:pt idx="475" formatCode="0.000">
                  <c:v>93747.5</c:v>
                </c:pt>
                <c:pt idx="476" formatCode="0.000">
                  <c:v>96336.25</c:v>
                </c:pt>
                <c:pt idx="477" formatCode="0.000">
                  <c:v>98555</c:v>
                </c:pt>
                <c:pt idx="478" formatCode="0.000">
                  <c:v>99482.5</c:v>
                </c:pt>
                <c:pt idx="479" formatCode="0.000">
                  <c:v>99883.75</c:v>
                </c:pt>
                <c:pt idx="480" formatCode="0.000">
                  <c:v>100501.25</c:v>
                </c:pt>
                <c:pt idx="481" formatCode="0.000">
                  <c:v>101333.75</c:v>
                </c:pt>
                <c:pt idx="482" formatCode="0.000">
                  <c:v>102536.25</c:v>
                </c:pt>
                <c:pt idx="483" formatCode="0.000">
                  <c:v>103648.75</c:v>
                </c:pt>
                <c:pt idx="484" formatCode="0.000">
                  <c:v>104376.25</c:v>
                </c:pt>
                <c:pt idx="485" formatCode="0.000">
                  <c:v>105193.75</c:v>
                </c:pt>
                <c:pt idx="486" formatCode="0.000">
                  <c:v>105601.25</c:v>
                </c:pt>
                <c:pt idx="487" formatCode="0.000">
                  <c:v>105917.5</c:v>
                </c:pt>
                <c:pt idx="488" formatCode="0.000">
                  <c:v>106477.5</c:v>
                </c:pt>
                <c:pt idx="489" formatCode="0.000">
                  <c:v>106730</c:v>
                </c:pt>
                <c:pt idx="490" formatCode="0.000">
                  <c:v>106880</c:v>
                </c:pt>
                <c:pt idx="491" formatCode="0.000">
                  <c:v>106911.25</c:v>
                </c:pt>
                <c:pt idx="492" formatCode="0.000">
                  <c:v>107320</c:v>
                </c:pt>
                <c:pt idx="493" formatCode="0.000">
                  <c:v>106911.25</c:v>
                </c:pt>
                <c:pt idx="494" formatCode="0.000">
                  <c:v>106602.5</c:v>
                </c:pt>
                <c:pt idx="495" formatCode="0.000">
                  <c:v>106351.25</c:v>
                </c:pt>
                <c:pt idx="496" formatCode="0.000">
                  <c:v>105847.5</c:v>
                </c:pt>
                <c:pt idx="497" formatCode="0.000">
                  <c:v>105502.5</c:v>
                </c:pt>
                <c:pt idx="498" formatCode="0.000">
                  <c:v>105468.75</c:v>
                </c:pt>
                <c:pt idx="499" formatCode="0.000">
                  <c:v>105500</c:v>
                </c:pt>
                <c:pt idx="500" formatCode="0.000">
                  <c:v>105860</c:v>
                </c:pt>
                <c:pt idx="501" formatCode="0.000">
                  <c:v>105958.75</c:v>
                </c:pt>
                <c:pt idx="502" formatCode="0.000">
                  <c:v>106220</c:v>
                </c:pt>
                <c:pt idx="503" formatCode="0.000">
                  <c:v>106220</c:v>
                </c:pt>
                <c:pt idx="504" formatCode="0.000">
                  <c:v>106220</c:v>
                </c:pt>
                <c:pt idx="505" formatCode="0.000">
                  <c:v>106445</c:v>
                </c:pt>
                <c:pt idx="506" formatCode="0.000">
                  <c:v>106445</c:v>
                </c:pt>
                <c:pt idx="507" formatCode="0.000">
                  <c:v>106287.5</c:v>
                </c:pt>
                <c:pt idx="508" formatCode="0.000">
                  <c:v>106287.5</c:v>
                </c:pt>
                <c:pt idx="509" formatCode="0.000">
                  <c:v>106287.5</c:v>
                </c:pt>
                <c:pt idx="510" formatCode="0.000">
                  <c:v>106287.5</c:v>
                </c:pt>
                <c:pt idx="511" formatCode="0.000">
                  <c:v>106287.5</c:v>
                </c:pt>
                <c:pt idx="512" formatCode="0.000">
                  <c:v>106370</c:v>
                </c:pt>
                <c:pt idx="513" formatCode="0.000">
                  <c:v>106968.75</c:v>
                </c:pt>
                <c:pt idx="514" formatCode="0.000">
                  <c:v>107402.5</c:v>
                </c:pt>
                <c:pt idx="515" formatCode="0.000">
                  <c:v>107441.25</c:v>
                </c:pt>
                <c:pt idx="516" formatCode="0.000">
                  <c:v>107506.25</c:v>
                </c:pt>
                <c:pt idx="517" formatCode="0.000">
                  <c:v>107506.25</c:v>
                </c:pt>
                <c:pt idx="518" formatCode="0.000">
                  <c:v>107840</c:v>
                </c:pt>
                <c:pt idx="519" formatCode="0.000">
                  <c:v>108428.75</c:v>
                </c:pt>
                <c:pt idx="520" formatCode="0.000">
                  <c:v>108952.5</c:v>
                </c:pt>
                <c:pt idx="521" formatCode="0.000">
                  <c:v>108567.5</c:v>
                </c:pt>
                <c:pt idx="522" formatCode="0.000">
                  <c:v>108326.25</c:v>
                </c:pt>
                <c:pt idx="523" formatCode="0.000">
                  <c:v>108326.25</c:v>
                </c:pt>
                <c:pt idx="524" formatCode="0.000">
                  <c:v>108326.25</c:v>
                </c:pt>
                <c:pt idx="525" formatCode="0.000">
                  <c:v>108326.25</c:v>
                </c:pt>
                <c:pt idx="526" formatCode="0.000">
                  <c:v>108817.5</c:v>
                </c:pt>
                <c:pt idx="527" formatCode="0.000">
                  <c:v>109032.5</c:v>
                </c:pt>
                <c:pt idx="528" formatCode="0.000">
                  <c:v>110693.75</c:v>
                </c:pt>
                <c:pt idx="529" formatCode="0.000">
                  <c:v>113387.5</c:v>
                </c:pt>
                <c:pt idx="530" formatCode="0.000">
                  <c:v>114027.5</c:v>
                </c:pt>
                <c:pt idx="531" formatCode="0.000">
                  <c:v>115000</c:v>
                </c:pt>
                <c:pt idx="532" formatCode="0.000">
                  <c:v>115091.25</c:v>
                </c:pt>
                <c:pt idx="533" formatCode="0.000">
                  <c:v>115091.25</c:v>
                </c:pt>
                <c:pt idx="534" formatCode="0.000">
                  <c:v>115403.75</c:v>
                </c:pt>
                <c:pt idx="535" formatCode="0.000">
                  <c:v>115403.75</c:v>
                </c:pt>
                <c:pt idx="536" formatCode="0.000">
                  <c:v>115642.5</c:v>
                </c:pt>
                <c:pt idx="537" formatCode="0.000">
                  <c:v>116372.5</c:v>
                </c:pt>
                <c:pt idx="538" formatCode="0.000">
                  <c:v>117562.5</c:v>
                </c:pt>
                <c:pt idx="539" formatCode="0.000">
                  <c:v>119421.25</c:v>
                </c:pt>
                <c:pt idx="540" formatCode="0.000">
                  <c:v>119421.25</c:v>
                </c:pt>
                <c:pt idx="541" formatCode="0.000">
                  <c:v>119421.25</c:v>
                </c:pt>
                <c:pt idx="542" formatCode="0.000">
                  <c:v>119421.25</c:v>
                </c:pt>
                <c:pt idx="543" formatCode="0.000">
                  <c:v>119421.25</c:v>
                </c:pt>
                <c:pt idx="544" formatCode="0.000">
                  <c:v>119188.75</c:v>
                </c:pt>
                <c:pt idx="545" formatCode="0.000">
                  <c:v>118280</c:v>
                </c:pt>
                <c:pt idx="546" formatCode="0.000">
                  <c:v>117903.75</c:v>
                </c:pt>
                <c:pt idx="547" formatCode="0.000">
                  <c:v>116402.5</c:v>
                </c:pt>
                <c:pt idx="548" formatCode="0.000">
                  <c:v>115707.5</c:v>
                </c:pt>
                <c:pt idx="549" formatCode="0.000">
                  <c:v>115398.75</c:v>
                </c:pt>
                <c:pt idx="550" formatCode="0.000">
                  <c:v>115062.5</c:v>
                </c:pt>
                <c:pt idx="551" formatCode="0.000">
                  <c:v>114817.5</c:v>
                </c:pt>
                <c:pt idx="552" formatCode="0.000">
                  <c:v>114035</c:v>
                </c:pt>
                <c:pt idx="553" formatCode="0.000">
                  <c:v>113232.5</c:v>
                </c:pt>
                <c:pt idx="554" formatCode="0.000">
                  <c:v>112598.75</c:v>
                </c:pt>
                <c:pt idx="555" formatCode="0.000">
                  <c:v>111452.5</c:v>
                </c:pt>
                <c:pt idx="556" formatCode="0.000">
                  <c:v>109933.75</c:v>
                </c:pt>
                <c:pt idx="557" formatCode="0.000">
                  <c:v>109316.25</c:v>
                </c:pt>
                <c:pt idx="558" formatCode="0.000">
                  <c:v>108325</c:v>
                </c:pt>
                <c:pt idx="559" formatCode="0.000">
                  <c:v>108325</c:v>
                </c:pt>
                <c:pt idx="560" formatCode="0.000">
                  <c:v>108325</c:v>
                </c:pt>
                <c:pt idx="561" formatCode="0.000">
                  <c:v>108325</c:v>
                </c:pt>
                <c:pt idx="562" formatCode="0.000">
                  <c:v>108325</c:v>
                </c:pt>
                <c:pt idx="563" formatCode="0.000">
                  <c:v>108266.25</c:v>
                </c:pt>
                <c:pt idx="564" formatCode="0.000">
                  <c:v>108266.25</c:v>
                </c:pt>
                <c:pt idx="565" formatCode="0.000">
                  <c:v>108266.25</c:v>
                </c:pt>
                <c:pt idx="566" formatCode="0.000">
                  <c:v>107751.25</c:v>
                </c:pt>
                <c:pt idx="567" formatCode="0.000">
                  <c:v>107718.75</c:v>
                </c:pt>
                <c:pt idx="568" formatCode="0.000">
                  <c:v>107586.25</c:v>
                </c:pt>
                <c:pt idx="569" formatCode="0.000">
                  <c:v>107507.5</c:v>
                </c:pt>
                <c:pt idx="570" formatCode="0.000">
                  <c:v>107197.5</c:v>
                </c:pt>
                <c:pt idx="571" formatCode="0.000">
                  <c:v>107197.5</c:v>
                </c:pt>
                <c:pt idx="572" formatCode="0.000">
                  <c:v>107197.5</c:v>
                </c:pt>
                <c:pt idx="573" formatCode="0.000">
                  <c:v>107042.5</c:v>
                </c:pt>
                <c:pt idx="574" formatCode="0.000">
                  <c:v>106648.75</c:v>
                </c:pt>
                <c:pt idx="575" formatCode="0.000">
                  <c:v>106373.75</c:v>
                </c:pt>
                <c:pt idx="576" formatCode="0.000">
                  <c:v>106293.75</c:v>
                </c:pt>
                <c:pt idx="577" formatCode="0.000">
                  <c:v>106073.75</c:v>
                </c:pt>
                <c:pt idx="578" formatCode="0.000">
                  <c:v>105992.5</c:v>
                </c:pt>
                <c:pt idx="579" formatCode="0.000">
                  <c:v>105460</c:v>
                </c:pt>
                <c:pt idx="580" formatCode="0.000">
                  <c:v>103491.25</c:v>
                </c:pt>
                <c:pt idx="581" formatCode="0.000">
                  <c:v>101915</c:v>
                </c:pt>
                <c:pt idx="582" formatCode="0.000">
                  <c:v>100163.75</c:v>
                </c:pt>
                <c:pt idx="583" formatCode="0.000">
                  <c:v>99395</c:v>
                </c:pt>
                <c:pt idx="584" formatCode="0.000">
                  <c:v>98876.25</c:v>
                </c:pt>
                <c:pt idx="585" formatCode="0.000">
                  <c:v>98442.5</c:v>
                </c:pt>
                <c:pt idx="586" formatCode="0.000">
                  <c:v>98282.5</c:v>
                </c:pt>
                <c:pt idx="587" formatCode="0.000">
                  <c:v>97971.25</c:v>
                </c:pt>
                <c:pt idx="588" formatCode="0.000">
                  <c:v>97228.75</c:v>
                </c:pt>
                <c:pt idx="589" formatCode="0.000">
                  <c:v>96517.5</c:v>
                </c:pt>
                <c:pt idx="590" formatCode="0.000">
                  <c:v>95540</c:v>
                </c:pt>
                <c:pt idx="591" formatCode="0.000">
                  <c:v>94306.25</c:v>
                </c:pt>
                <c:pt idx="592" formatCode="0.000">
                  <c:v>93465</c:v>
                </c:pt>
                <c:pt idx="593" formatCode="0.000">
                  <c:v>92915</c:v>
                </c:pt>
                <c:pt idx="594" formatCode="0.000">
                  <c:v>92377.5</c:v>
                </c:pt>
                <c:pt idx="595" formatCode="0.000">
                  <c:v>92170</c:v>
                </c:pt>
                <c:pt idx="596" formatCode="0.000">
                  <c:v>91735</c:v>
                </c:pt>
                <c:pt idx="597" formatCode="0.000">
                  <c:v>90783.75</c:v>
                </c:pt>
                <c:pt idx="598" formatCode="0.000">
                  <c:v>90711.25</c:v>
                </c:pt>
                <c:pt idx="599" formatCode="0.000">
                  <c:v>90580</c:v>
                </c:pt>
                <c:pt idx="600" formatCode="0.000">
                  <c:v>90761.25</c:v>
                </c:pt>
                <c:pt idx="601" formatCode="0.000">
                  <c:v>90761.25</c:v>
                </c:pt>
                <c:pt idx="602" formatCode="0.000">
                  <c:v>90455</c:v>
                </c:pt>
                <c:pt idx="603" formatCode="0.000">
                  <c:v>89167.5</c:v>
                </c:pt>
                <c:pt idx="604" formatCode="0.000">
                  <c:v>89036.25</c:v>
                </c:pt>
                <c:pt idx="605" formatCode="0.000">
                  <c:v>88818.75</c:v>
                </c:pt>
                <c:pt idx="606" formatCode="0.000">
                  <c:v>88818.75</c:v>
                </c:pt>
                <c:pt idx="607" formatCode="0.000">
                  <c:v>88818.75</c:v>
                </c:pt>
                <c:pt idx="608" formatCode="0.000">
                  <c:v>88818.75</c:v>
                </c:pt>
                <c:pt idx="609" formatCode="0.000">
                  <c:v>89032.5</c:v>
                </c:pt>
                <c:pt idx="610" formatCode="0.000">
                  <c:v>89313.75</c:v>
                </c:pt>
                <c:pt idx="611" formatCode="0.000">
                  <c:v>89401.25</c:v>
                </c:pt>
                <c:pt idx="612" formatCode="0.000">
                  <c:v>89452.5</c:v>
                </c:pt>
                <c:pt idx="613" formatCode="0.000">
                  <c:v>89803.75</c:v>
                </c:pt>
                <c:pt idx="614" formatCode="0.000">
                  <c:v>90712.5</c:v>
                </c:pt>
                <c:pt idx="615" formatCode="0.000">
                  <c:v>91156.25</c:v>
                </c:pt>
                <c:pt idx="616" formatCode="0.000">
                  <c:v>91253.75</c:v>
                </c:pt>
                <c:pt idx="617" formatCode="0.000">
                  <c:v>91431.25</c:v>
                </c:pt>
                <c:pt idx="618" formatCode="0.000">
                  <c:v>92057.5</c:v>
                </c:pt>
                <c:pt idx="619" formatCode="0.000">
                  <c:v>93586.25</c:v>
                </c:pt>
                <c:pt idx="620" formatCode="0.000">
                  <c:v>95566.25</c:v>
                </c:pt>
                <c:pt idx="621" formatCode="0.000">
                  <c:v>97442.5</c:v>
                </c:pt>
                <c:pt idx="622" formatCode="0.000">
                  <c:v>98996.25</c:v>
                </c:pt>
                <c:pt idx="623" formatCode="0.000">
                  <c:v>99693.75</c:v>
                </c:pt>
                <c:pt idx="624" formatCode="0.000">
                  <c:v>101437.5</c:v>
                </c:pt>
                <c:pt idx="625" formatCode="0.000">
                  <c:v>103213.75</c:v>
                </c:pt>
                <c:pt idx="626" formatCode="0.000">
                  <c:v>103530</c:v>
                </c:pt>
                <c:pt idx="627" formatCode="0.000">
                  <c:v>103708.75</c:v>
                </c:pt>
                <c:pt idx="628" formatCode="0.000">
                  <c:v>103892.5</c:v>
                </c:pt>
                <c:pt idx="629" formatCode="0.000">
                  <c:v>105175</c:v>
                </c:pt>
                <c:pt idx="630" formatCode="0.000">
                  <c:v>107068.75</c:v>
                </c:pt>
                <c:pt idx="631" formatCode="0.000">
                  <c:v>108686.25</c:v>
                </c:pt>
                <c:pt idx="632" formatCode="0.000">
                  <c:v>110358.75</c:v>
                </c:pt>
                <c:pt idx="633" formatCode="0.000">
                  <c:v>111907.5</c:v>
                </c:pt>
                <c:pt idx="634" formatCode="0.000">
                  <c:v>112708.75</c:v>
                </c:pt>
                <c:pt idx="635" formatCode="0.000">
                  <c:v>115212.5</c:v>
                </c:pt>
                <c:pt idx="636" formatCode="0.000">
                  <c:v>117787.5</c:v>
                </c:pt>
                <c:pt idx="637" formatCode="0.000">
                  <c:v>118605</c:v>
                </c:pt>
                <c:pt idx="638" formatCode="0.000">
                  <c:v>118815</c:v>
                </c:pt>
                <c:pt idx="639" formatCode="0.000">
                  <c:v>119308.75</c:v>
                </c:pt>
                <c:pt idx="640" formatCode="0.000">
                  <c:v>119630</c:v>
                </c:pt>
                <c:pt idx="641" formatCode="0.000">
                  <c:v>119630</c:v>
                </c:pt>
                <c:pt idx="642" formatCode="0.000">
                  <c:v>119823.75</c:v>
                </c:pt>
                <c:pt idx="643" formatCode="0.000">
                  <c:v>119972.5</c:v>
                </c:pt>
                <c:pt idx="644" formatCode="0.000">
                  <c:v>120597.5</c:v>
                </c:pt>
                <c:pt idx="645" formatCode="0.000">
                  <c:v>121272.5</c:v>
                </c:pt>
                <c:pt idx="646" formatCode="0.000">
                  <c:v>122527.5</c:v>
                </c:pt>
                <c:pt idx="647" formatCode="0.000">
                  <c:v>123087.5</c:v>
                </c:pt>
                <c:pt idx="648" formatCode="0.000">
                  <c:v>123597.5</c:v>
                </c:pt>
                <c:pt idx="649" formatCode="0.000">
                  <c:v>123632.5</c:v>
                </c:pt>
                <c:pt idx="650" formatCode="0.000">
                  <c:v>123768.75</c:v>
                </c:pt>
                <c:pt idx="651" formatCode="0.000">
                  <c:v>123768.75</c:v>
                </c:pt>
                <c:pt idx="652" formatCode="0.000">
                  <c:v>123647.5</c:v>
                </c:pt>
                <c:pt idx="653" formatCode="0.000">
                  <c:v>123532.5</c:v>
                </c:pt>
                <c:pt idx="654" formatCode="0.000">
                  <c:v>123317.5</c:v>
                </c:pt>
                <c:pt idx="655" formatCode="0.000">
                  <c:v>122417.5</c:v>
                </c:pt>
                <c:pt idx="656" formatCode="0.000">
                  <c:v>122046.25</c:v>
                </c:pt>
                <c:pt idx="657" formatCode="0.000">
                  <c:v>121732.5</c:v>
                </c:pt>
                <c:pt idx="658" formatCode="0.000">
                  <c:v>121692.5</c:v>
                </c:pt>
                <c:pt idx="659" formatCode="0.000">
                  <c:v>121692.5</c:v>
                </c:pt>
                <c:pt idx="660" formatCode="0.000">
                  <c:v>121732.5</c:v>
                </c:pt>
                <c:pt idx="661" formatCode="0.000">
                  <c:v>121692.5</c:v>
                </c:pt>
                <c:pt idx="662" formatCode="0.000">
                  <c:v>121355</c:v>
                </c:pt>
                <c:pt idx="663" formatCode="0.000">
                  <c:v>121147.5</c:v>
                </c:pt>
                <c:pt idx="664" formatCode="0.000">
                  <c:v>121147.5</c:v>
                </c:pt>
                <c:pt idx="665" formatCode="0.000">
                  <c:v>121147.5</c:v>
                </c:pt>
                <c:pt idx="666" formatCode="0.000">
                  <c:v>121147.5</c:v>
                </c:pt>
                <c:pt idx="667" formatCode="0.000">
                  <c:v>121147.5</c:v>
                </c:pt>
                <c:pt idx="668" formatCode="0.000">
                  <c:v>121881.25</c:v>
                </c:pt>
                <c:pt idx="669" formatCode="0.000">
                  <c:v>122122.5</c:v>
                </c:pt>
                <c:pt idx="670" formatCode="0.000">
                  <c:v>122295</c:v>
                </c:pt>
                <c:pt idx="671" formatCode="0.000">
                  <c:v>122295</c:v>
                </c:pt>
                <c:pt idx="672" formatCode="0.000">
                  <c:v>122372.5</c:v>
                </c:pt>
                <c:pt idx="673" formatCode="0.000">
                  <c:v>122372.5</c:v>
                </c:pt>
                <c:pt idx="674" formatCode="0.000">
                  <c:v>122295</c:v>
                </c:pt>
                <c:pt idx="675" formatCode="0.000">
                  <c:v>122295</c:v>
                </c:pt>
                <c:pt idx="676" formatCode="0.000">
                  <c:v>122295</c:v>
                </c:pt>
                <c:pt idx="677" formatCode="0.000">
                  <c:v>122382.5</c:v>
                </c:pt>
                <c:pt idx="678" formatCode="0.000">
                  <c:v>122382.5</c:v>
                </c:pt>
                <c:pt idx="679" formatCode="0.000">
                  <c:v>122382.5</c:v>
                </c:pt>
                <c:pt idx="680" formatCode="0.000">
                  <c:v>122013.75</c:v>
                </c:pt>
                <c:pt idx="681" formatCode="0.000">
                  <c:v>121863.75</c:v>
                </c:pt>
                <c:pt idx="682" formatCode="0.000">
                  <c:v>122058.75</c:v>
                </c:pt>
                <c:pt idx="683" formatCode="0.000">
                  <c:v>122371.25</c:v>
                </c:pt>
                <c:pt idx="684" formatCode="0.000">
                  <c:v>122565</c:v>
                </c:pt>
                <c:pt idx="685" formatCode="0.000">
                  <c:v>122657.5</c:v>
                </c:pt>
                <c:pt idx="686" formatCode="0.000">
                  <c:v>121601.25</c:v>
                </c:pt>
                <c:pt idx="687" formatCode="0.000">
                  <c:v>121155</c:v>
                </c:pt>
                <c:pt idx="688" formatCode="0.000">
                  <c:v>120521.25</c:v>
                </c:pt>
                <c:pt idx="689" formatCode="0.000">
                  <c:v>119948.75</c:v>
                </c:pt>
                <c:pt idx="690" formatCode="0.000">
                  <c:v>119512.5</c:v>
                </c:pt>
                <c:pt idx="691" formatCode="0.000">
                  <c:v>114378.75</c:v>
                </c:pt>
                <c:pt idx="692" formatCode="0.000">
                  <c:v>112123.75</c:v>
                </c:pt>
                <c:pt idx="693" formatCode="0.000">
                  <c:v>110663.75</c:v>
                </c:pt>
                <c:pt idx="694" formatCode="0.000">
                  <c:v>110003.75</c:v>
                </c:pt>
                <c:pt idx="695" formatCode="0.000">
                  <c:v>109373.75</c:v>
                </c:pt>
                <c:pt idx="696" formatCode="0.000">
                  <c:v>109353.75</c:v>
                </c:pt>
                <c:pt idx="697" formatCode="0.000">
                  <c:v>109267.5</c:v>
                </c:pt>
                <c:pt idx="698" formatCode="0.000">
                  <c:v>109208.75</c:v>
                </c:pt>
                <c:pt idx="699" formatCode="0.000">
                  <c:v>108850</c:v>
                </c:pt>
                <c:pt idx="700" formatCode="0.000">
                  <c:v>108850</c:v>
                </c:pt>
                <c:pt idx="701" formatCode="0.000">
                  <c:v>105978.75</c:v>
                </c:pt>
                <c:pt idx="702" formatCode="0.000">
                  <c:v>99293.75</c:v>
                </c:pt>
                <c:pt idx="703" formatCode="0.000">
                  <c:v>97982.5</c:v>
                </c:pt>
                <c:pt idx="704" formatCode="0.000">
                  <c:v>96600</c:v>
                </c:pt>
                <c:pt idx="705" formatCode="0.000">
                  <c:v>96172.5</c:v>
                </c:pt>
                <c:pt idx="706" formatCode="0.000">
                  <c:v>95937.5</c:v>
                </c:pt>
                <c:pt idx="707" formatCode="0.000">
                  <c:v>95706.25</c:v>
                </c:pt>
                <c:pt idx="708" formatCode="0.000">
                  <c:v>94775</c:v>
                </c:pt>
                <c:pt idx="709" formatCode="0.000">
                  <c:v>94025</c:v>
                </c:pt>
                <c:pt idx="710" formatCode="0.000">
                  <c:v>94025</c:v>
                </c:pt>
                <c:pt idx="711" formatCode="0.000">
                  <c:v>94628.75</c:v>
                </c:pt>
                <c:pt idx="712" formatCode="0.000">
                  <c:v>94628.75</c:v>
                </c:pt>
                <c:pt idx="713" formatCode="0.000">
                  <c:v>94331.25</c:v>
                </c:pt>
                <c:pt idx="714" formatCode="0.000">
                  <c:v>94221.25</c:v>
                </c:pt>
                <c:pt idx="715" formatCode="0.000">
                  <c:v>94221.25</c:v>
                </c:pt>
                <c:pt idx="716" formatCode="0.000">
                  <c:v>94063.75</c:v>
                </c:pt>
                <c:pt idx="717" formatCode="0.000">
                  <c:v>93937.5</c:v>
                </c:pt>
                <c:pt idx="718" formatCode="0.000">
                  <c:v>93807.5</c:v>
                </c:pt>
                <c:pt idx="719" formatCode="0.000">
                  <c:v>93316.25</c:v>
                </c:pt>
                <c:pt idx="720" formatCode="0.000">
                  <c:v>92860</c:v>
                </c:pt>
                <c:pt idx="721" formatCode="0.000">
                  <c:v>92321.25</c:v>
                </c:pt>
                <c:pt idx="722" formatCode="0.000">
                  <c:v>92036.25</c:v>
                </c:pt>
                <c:pt idx="723" formatCode="0.000">
                  <c:v>91871.25</c:v>
                </c:pt>
                <c:pt idx="724" formatCode="0.000">
                  <c:v>91636.25</c:v>
                </c:pt>
                <c:pt idx="725" formatCode="0.000">
                  <c:v>91633.75</c:v>
                </c:pt>
                <c:pt idx="726" formatCode="0.000">
                  <c:v>91633.75</c:v>
                </c:pt>
                <c:pt idx="727" formatCode="0.000">
                  <c:v>91633.75</c:v>
                </c:pt>
                <c:pt idx="728" formatCode="0.000">
                  <c:v>91633.75</c:v>
                </c:pt>
                <c:pt idx="729" formatCode="0.000">
                  <c:v>91586.25</c:v>
                </c:pt>
                <c:pt idx="730" formatCode="0.000">
                  <c:v>91556.25</c:v>
                </c:pt>
                <c:pt idx="731" formatCode="0.000">
                  <c:v>91192.5</c:v>
                </c:pt>
                <c:pt idx="732" formatCode="0.000">
                  <c:v>90625</c:v>
                </c:pt>
                <c:pt idx="733" formatCode="0.000">
                  <c:v>90532.5</c:v>
                </c:pt>
                <c:pt idx="734" formatCode="0.000">
                  <c:v>90178.75</c:v>
                </c:pt>
                <c:pt idx="735" formatCode="0.000">
                  <c:v>89611.25</c:v>
                </c:pt>
                <c:pt idx="736" formatCode="0.000">
                  <c:v>89023.75</c:v>
                </c:pt>
                <c:pt idx="737" formatCode="0.000">
                  <c:v>88961.25</c:v>
                </c:pt>
                <c:pt idx="738" formatCode="0.000">
                  <c:v>88928.75</c:v>
                </c:pt>
                <c:pt idx="739" formatCode="0.000">
                  <c:v>88713.75</c:v>
                </c:pt>
                <c:pt idx="740" formatCode="0.000">
                  <c:v>88686.25</c:v>
                </c:pt>
                <c:pt idx="741" formatCode="0.000">
                  <c:v>88686.25</c:v>
                </c:pt>
                <c:pt idx="742" formatCode="0.000">
                  <c:v>88713.75</c:v>
                </c:pt>
                <c:pt idx="743" formatCode="0.000">
                  <c:v>88755</c:v>
                </c:pt>
                <c:pt idx="744" formatCode="0.000">
                  <c:v>88755</c:v>
                </c:pt>
                <c:pt idx="745" formatCode="0.000">
                  <c:v>88755</c:v>
                </c:pt>
                <c:pt idx="746" formatCode="0.000">
                  <c:v>89016.25</c:v>
                </c:pt>
                <c:pt idx="747" formatCode="0.000">
                  <c:v>89016.25</c:v>
                </c:pt>
                <c:pt idx="748" formatCode="0.000">
                  <c:v>89016.25</c:v>
                </c:pt>
                <c:pt idx="749" formatCode="0.000">
                  <c:v>89148.75</c:v>
                </c:pt>
                <c:pt idx="750" formatCode="0.000">
                  <c:v>89070</c:v>
                </c:pt>
                <c:pt idx="751" formatCode="0.000">
                  <c:v>89070</c:v>
                </c:pt>
                <c:pt idx="752" formatCode="0.000">
                  <c:v>89070</c:v>
                </c:pt>
                <c:pt idx="753" formatCode="0.000">
                  <c:v>88960</c:v>
                </c:pt>
                <c:pt idx="754" formatCode="0.000">
                  <c:v>88185</c:v>
                </c:pt>
                <c:pt idx="755" formatCode="0.000">
                  <c:v>88133.75</c:v>
                </c:pt>
                <c:pt idx="756" formatCode="0.000">
                  <c:v>88133.75</c:v>
                </c:pt>
                <c:pt idx="757" formatCode="0.000">
                  <c:v>88133.75</c:v>
                </c:pt>
                <c:pt idx="758" formatCode="0.000">
                  <c:v>88382.5</c:v>
                </c:pt>
                <c:pt idx="759" formatCode="0.000">
                  <c:v>88446.25</c:v>
                </c:pt>
                <c:pt idx="760" formatCode="0.000">
                  <c:v>88493.75</c:v>
                </c:pt>
                <c:pt idx="761" formatCode="0.000">
                  <c:v>88846.25</c:v>
                </c:pt>
                <c:pt idx="762" formatCode="0.000">
                  <c:v>88846.25</c:v>
                </c:pt>
                <c:pt idx="763" formatCode="0.000">
                  <c:v>89210</c:v>
                </c:pt>
                <c:pt idx="764" formatCode="0.000">
                  <c:v>89447.5</c:v>
                </c:pt>
                <c:pt idx="765" formatCode="0.000">
                  <c:v>89495</c:v>
                </c:pt>
                <c:pt idx="766" formatCode="0.000">
                  <c:v>89615</c:v>
                </c:pt>
                <c:pt idx="767" formatCode="0.000">
                  <c:v>89643.75</c:v>
                </c:pt>
                <c:pt idx="768" formatCode="0.000">
                  <c:v>89643.75</c:v>
                </c:pt>
                <c:pt idx="769" formatCode="0.000">
                  <c:v>89643.75</c:v>
                </c:pt>
                <c:pt idx="770" formatCode="0.000">
                  <c:v>90385</c:v>
                </c:pt>
                <c:pt idx="771" formatCode="0.000">
                  <c:v>90807.5</c:v>
                </c:pt>
                <c:pt idx="772" formatCode="0.000">
                  <c:v>91167.5</c:v>
                </c:pt>
                <c:pt idx="773" formatCode="0.000">
                  <c:v>91730</c:v>
                </c:pt>
                <c:pt idx="774" formatCode="0.000">
                  <c:v>91960</c:v>
                </c:pt>
                <c:pt idx="775" formatCode="0.000">
                  <c:v>91960</c:v>
                </c:pt>
                <c:pt idx="776" formatCode="0.000">
                  <c:v>92236.25</c:v>
                </c:pt>
                <c:pt idx="777" formatCode="0.000">
                  <c:v>92397.5</c:v>
                </c:pt>
                <c:pt idx="778" formatCode="0.000">
                  <c:v>92397.5</c:v>
                </c:pt>
                <c:pt idx="779" formatCode="0.000">
                  <c:v>92397.5</c:v>
                </c:pt>
                <c:pt idx="780" formatCode="0.000">
                  <c:v>92267.5</c:v>
                </c:pt>
                <c:pt idx="781" formatCode="0.000">
                  <c:v>92267.5</c:v>
                </c:pt>
                <c:pt idx="782" formatCode="0.000">
                  <c:v>92052.5</c:v>
                </c:pt>
                <c:pt idx="783" formatCode="0.000">
                  <c:v>91978.75</c:v>
                </c:pt>
                <c:pt idx="784" formatCode="0.000">
                  <c:v>91897.5</c:v>
                </c:pt>
                <c:pt idx="785" formatCode="0.000">
                  <c:v>91885</c:v>
                </c:pt>
                <c:pt idx="786" formatCode="0.000">
                  <c:v>91885</c:v>
                </c:pt>
                <c:pt idx="787" formatCode="0.000">
                  <c:v>91963.75</c:v>
                </c:pt>
                <c:pt idx="788" formatCode="0.000">
                  <c:v>92128.75</c:v>
                </c:pt>
                <c:pt idx="789" formatCode="0.000">
                  <c:v>92328.75</c:v>
                </c:pt>
                <c:pt idx="790" formatCode="0.000">
                  <c:v>92400</c:v>
                </c:pt>
                <c:pt idx="791" formatCode="0.000">
                  <c:v>92836.25</c:v>
                </c:pt>
                <c:pt idx="792" formatCode="0.000">
                  <c:v>93226.25</c:v>
                </c:pt>
                <c:pt idx="793" formatCode="0.000">
                  <c:v>93906.25</c:v>
                </c:pt>
                <c:pt idx="794" formatCode="0.000">
                  <c:v>94225</c:v>
                </c:pt>
                <c:pt idx="795" formatCode="0.000">
                  <c:v>94848.75</c:v>
                </c:pt>
                <c:pt idx="796" formatCode="0.000">
                  <c:v>95268.75</c:v>
                </c:pt>
                <c:pt idx="797" formatCode="0.000">
                  <c:v>96616.25</c:v>
                </c:pt>
                <c:pt idx="798" formatCode="0.000">
                  <c:v>98652.5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962-4CE2-AD81-CF5978C1C23D}"/>
            </c:ext>
          </c:extLst>
        </c:ser>
        <c:ser>
          <c:idx val="2"/>
          <c:order val="2"/>
          <c:tx>
            <c:strRef>
              <c:f>DATA!$BR$1</c:f>
              <c:strCache>
                <c:ptCount val="1"/>
                <c:pt idx="0">
                  <c:v>Moving Average 20 Days</c:v>
                </c:pt>
              </c:strCache>
            </c:strRef>
          </c:tx>
          <c:marker>
            <c:symbol val="none"/>
          </c:marker>
          <c:yVal>
            <c:numRef>
              <c:f>DATA!$BR$2:$BR$800</c:f>
              <c:numCache>
                <c:formatCode>General</c:formatCode>
                <c:ptCount val="799"/>
                <c:pt idx="141" formatCode="0.000">
                  <c:v>18865.474999999995</c:v>
                </c:pt>
                <c:pt idx="142" formatCode="0.000">
                  <c:v>19026.814583333326</c:v>
                </c:pt>
                <c:pt idx="143" formatCode="0.000">
                  <c:v>19195.204166666659</c:v>
                </c:pt>
                <c:pt idx="144" formatCode="0.000">
                  <c:v>19365.829166666659</c:v>
                </c:pt>
                <c:pt idx="145" formatCode="0.000">
                  <c:v>19541.729166666661</c:v>
                </c:pt>
                <c:pt idx="146" formatCode="0.000">
                  <c:v>19719.283333333329</c:v>
                </c:pt>
                <c:pt idx="147" formatCode="0.000">
                  <c:v>19906.097916666662</c:v>
                </c:pt>
                <c:pt idx="148" formatCode="0.000">
                  <c:v>20096.654166666664</c:v>
                </c:pt>
                <c:pt idx="149" formatCode="0.000">
                  <c:v>20289.249999999996</c:v>
                </c:pt>
                <c:pt idx="150" formatCode="0.000">
                  <c:v>20491.518749999999</c:v>
                </c:pt>
                <c:pt idx="151" formatCode="0.000">
                  <c:v>20698.566666666669</c:v>
                </c:pt>
                <c:pt idx="152" formatCode="0.000">
                  <c:v>20928.497916666667</c:v>
                </c:pt>
                <c:pt idx="153" formatCode="0.000">
                  <c:v>21156.974999999999</c:v>
                </c:pt>
                <c:pt idx="154" formatCode="0.000">
                  <c:v>21380.714583333334</c:v>
                </c:pt>
                <c:pt idx="155" formatCode="0.000">
                  <c:v>21601.229166666664</c:v>
                </c:pt>
                <c:pt idx="156" formatCode="0.000">
                  <c:v>21815.70208333333</c:v>
                </c:pt>
                <c:pt idx="157" formatCode="0.000">
                  <c:v>22026.283333333329</c:v>
                </c:pt>
                <c:pt idx="158" formatCode="0.000">
                  <c:v>22211.710416666661</c:v>
                </c:pt>
                <c:pt idx="159" formatCode="0.000">
                  <c:v>22380.177083333328</c:v>
                </c:pt>
                <c:pt idx="160" formatCode="0.000">
                  <c:v>22522.822916666661</c:v>
                </c:pt>
                <c:pt idx="161" formatCode="0.000">
                  <c:v>22634.760416666664</c:v>
                </c:pt>
                <c:pt idx="162" formatCode="0.000">
                  <c:v>22716.006249999999</c:v>
                </c:pt>
                <c:pt idx="163" formatCode="0.000">
                  <c:v>22771.177083333336</c:v>
                </c:pt>
                <c:pt idx="164" formatCode="0.000">
                  <c:v>22818.364583333336</c:v>
                </c:pt>
                <c:pt idx="165" formatCode="0.000">
                  <c:v>22845.51666666667</c:v>
                </c:pt>
                <c:pt idx="166" formatCode="0.000">
                  <c:v>22866.187500000004</c:v>
                </c:pt>
                <c:pt idx="167" formatCode="0.000">
                  <c:v>22847.572916666668</c:v>
                </c:pt>
                <c:pt idx="168" formatCode="0.000">
                  <c:v>22806.95416666667</c:v>
                </c:pt>
                <c:pt idx="169" formatCode="0.000">
                  <c:v>22740.327083333337</c:v>
                </c:pt>
                <c:pt idx="170" formatCode="0.000">
                  <c:v>22642.677083333336</c:v>
                </c:pt>
                <c:pt idx="171" formatCode="0.000">
                  <c:v>22522.741666666669</c:v>
                </c:pt>
                <c:pt idx="172" formatCode="0.000">
                  <c:v>22379.033333333336</c:v>
                </c:pt>
                <c:pt idx="173" formatCode="0.000">
                  <c:v>22235.325000000008</c:v>
                </c:pt>
                <c:pt idx="174" formatCode="0.000">
                  <c:v>22109.304166666676</c:v>
                </c:pt>
                <c:pt idx="175" formatCode="0.000">
                  <c:v>21993.78333333334</c:v>
                </c:pt>
                <c:pt idx="176" formatCode="0.000">
                  <c:v>21883.883333333339</c:v>
                </c:pt>
                <c:pt idx="177" formatCode="0.000">
                  <c:v>21782.339583333338</c:v>
                </c:pt>
                <c:pt idx="178" formatCode="0.000">
                  <c:v>21717.575000000001</c:v>
                </c:pt>
                <c:pt idx="179" formatCode="0.000">
                  <c:v>21687.152083333327</c:v>
                </c:pt>
                <c:pt idx="180" formatCode="0.000">
                  <c:v>21693.418749999993</c:v>
                </c:pt>
                <c:pt idx="181" formatCode="0.000">
                  <c:v>21711.504166666658</c:v>
                </c:pt>
                <c:pt idx="182" formatCode="0.000">
                  <c:v>21753.26249999999</c:v>
                </c:pt>
                <c:pt idx="183" formatCode="0.000">
                  <c:v>21841.785416666658</c:v>
                </c:pt>
                <c:pt idx="184" formatCode="0.000">
                  <c:v>21969.587499999991</c:v>
                </c:pt>
                <c:pt idx="185" formatCode="0.000">
                  <c:v>22155.056249999994</c:v>
                </c:pt>
                <c:pt idx="186" formatCode="0.000">
                  <c:v>22385.341666666664</c:v>
                </c:pt>
                <c:pt idx="187" formatCode="0.000">
                  <c:v>22665.316666666666</c:v>
                </c:pt>
                <c:pt idx="188" formatCode="0.000">
                  <c:v>22995.116666666669</c:v>
                </c:pt>
                <c:pt idx="189" formatCode="0.000">
                  <c:v>23361.620833333334</c:v>
                </c:pt>
                <c:pt idx="190" formatCode="0.000">
                  <c:v>23764.570833333335</c:v>
                </c:pt>
                <c:pt idx="191" formatCode="0.000">
                  <c:v>24193.143750000003</c:v>
                </c:pt>
                <c:pt idx="192" formatCode="0.000">
                  <c:v>24637.285416666669</c:v>
                </c:pt>
                <c:pt idx="193" formatCode="0.000">
                  <c:v>25101.052083333336</c:v>
                </c:pt>
                <c:pt idx="194" formatCode="0.000">
                  <c:v>25580.462500000001</c:v>
                </c:pt>
                <c:pt idx="195" formatCode="0.000">
                  <c:v>26088.635416666668</c:v>
                </c:pt>
                <c:pt idx="196" formatCode="0.000">
                  <c:v>26635.104166666668</c:v>
                </c:pt>
                <c:pt idx="197" formatCode="0.000">
                  <c:v>27218.560416666667</c:v>
                </c:pt>
                <c:pt idx="198" formatCode="0.000">
                  <c:v>27808.48333333333</c:v>
                </c:pt>
                <c:pt idx="199" formatCode="0.000">
                  <c:v>28394.097916666662</c:v>
                </c:pt>
                <c:pt idx="200" formatCode="0.000">
                  <c:v>28953.197916666668</c:v>
                </c:pt>
                <c:pt idx="201" formatCode="0.000">
                  <c:v>29519.097916666669</c:v>
                </c:pt>
                <c:pt idx="202" formatCode="0.000">
                  <c:v>30081.48333333333</c:v>
                </c:pt>
                <c:pt idx="203" formatCode="0.000">
                  <c:v>30650.031249999993</c:v>
                </c:pt>
                <c:pt idx="204" formatCode="0.000">
                  <c:v>31193.868749999994</c:v>
                </c:pt>
                <c:pt idx="205" formatCode="0.000">
                  <c:v>31697.745833333327</c:v>
                </c:pt>
                <c:pt idx="206" formatCode="0.000">
                  <c:v>32174.868749999994</c:v>
                </c:pt>
                <c:pt idx="207" formatCode="0.000">
                  <c:v>32656.224999999995</c:v>
                </c:pt>
                <c:pt idx="208" formatCode="0.000">
                  <c:v>33127.191666666666</c:v>
                </c:pt>
                <c:pt idx="209" formatCode="0.000">
                  <c:v>33610.866666666661</c:v>
                </c:pt>
                <c:pt idx="210" formatCode="0.000">
                  <c:v>34101.391666666663</c:v>
                </c:pt>
                <c:pt idx="211" formatCode="0.000">
                  <c:v>34586.17291666667</c:v>
                </c:pt>
                <c:pt idx="212" formatCode="0.000">
                  <c:v>35092.443749999999</c:v>
                </c:pt>
                <c:pt idx="213" formatCode="0.000">
                  <c:v>35624.449999999997</c:v>
                </c:pt>
                <c:pt idx="214" formatCode="0.000">
                  <c:v>36192.287499999999</c:v>
                </c:pt>
                <c:pt idx="215" formatCode="0.000">
                  <c:v>36778.8125</c:v>
                </c:pt>
                <c:pt idx="216" formatCode="0.000">
                  <c:v>37339.54583333333</c:v>
                </c:pt>
                <c:pt idx="217" formatCode="0.000">
                  <c:v>37862.537499999999</c:v>
                </c:pt>
                <c:pt idx="218" formatCode="0.000">
                  <c:v>38418.643750000003</c:v>
                </c:pt>
                <c:pt idx="219" formatCode="0.000">
                  <c:v>39045.949999999997</c:v>
                </c:pt>
                <c:pt idx="220" formatCode="0.000">
                  <c:v>39744.487500000003</c:v>
                </c:pt>
                <c:pt idx="221" formatCode="0.000">
                  <c:v>40517.78125</c:v>
                </c:pt>
                <c:pt idx="222" formatCode="0.000">
                  <c:v>41349.029166666667</c:v>
                </c:pt>
                <c:pt idx="223" formatCode="0.000">
                  <c:v>42247.697916666672</c:v>
                </c:pt>
                <c:pt idx="224" formatCode="0.000">
                  <c:v>43183.883333333339</c:v>
                </c:pt>
                <c:pt idx="225" formatCode="0.000">
                  <c:v>44158.154166666674</c:v>
                </c:pt>
                <c:pt idx="226" formatCode="0.000">
                  <c:v>45160.764583333344</c:v>
                </c:pt>
                <c:pt idx="227" formatCode="0.000">
                  <c:v>46144.914583333339</c:v>
                </c:pt>
                <c:pt idx="228" formatCode="0.000">
                  <c:v>47123.904166666667</c:v>
                </c:pt>
                <c:pt idx="229" formatCode="0.000">
                  <c:v>48114.293749999997</c:v>
                </c:pt>
                <c:pt idx="230" formatCode="0.000">
                  <c:v>49104.095833333333</c:v>
                </c:pt>
                <c:pt idx="231" formatCode="0.000">
                  <c:v>50092.206250000003</c:v>
                </c:pt>
                <c:pt idx="232" formatCode="0.000">
                  <c:v>51059.84166666666</c:v>
                </c:pt>
                <c:pt idx="233" formatCode="0.000">
                  <c:v>52018.387499999997</c:v>
                </c:pt>
                <c:pt idx="234" formatCode="0.000">
                  <c:v>52923.5</c:v>
                </c:pt>
                <c:pt idx="235" formatCode="0.000">
                  <c:v>53779.224999999991</c:v>
                </c:pt>
                <c:pt idx="236" formatCode="0.000">
                  <c:v>54625.220833333326</c:v>
                </c:pt>
                <c:pt idx="237" formatCode="0.000">
                  <c:v>55464.945833333339</c:v>
                </c:pt>
                <c:pt idx="238" formatCode="0.000">
                  <c:v>56238.568749999999</c:v>
                </c:pt>
                <c:pt idx="239" formatCode="0.000">
                  <c:v>56903.1875</c:v>
                </c:pt>
                <c:pt idx="240" formatCode="0.000">
                  <c:v>57484.916666666664</c:v>
                </c:pt>
                <c:pt idx="241" formatCode="0.000">
                  <c:v>57965.731249999997</c:v>
                </c:pt>
                <c:pt idx="242" formatCode="0.000">
                  <c:v>58370.789583333324</c:v>
                </c:pt>
                <c:pt idx="243" formatCode="0.000">
                  <c:v>58666.964583333334</c:v>
                </c:pt>
                <c:pt idx="244" formatCode="0.000">
                  <c:v>58901.854166666664</c:v>
                </c:pt>
                <c:pt idx="245" formatCode="0.000">
                  <c:v>59069.083333333328</c:v>
                </c:pt>
                <c:pt idx="246" formatCode="0.000">
                  <c:v>59189.583333333328</c:v>
                </c:pt>
                <c:pt idx="247" formatCode="0.000">
                  <c:v>59303.9375</c:v>
                </c:pt>
                <c:pt idx="248" formatCode="0.000">
                  <c:v>59401.791666666664</c:v>
                </c:pt>
                <c:pt idx="249" formatCode="0.000">
                  <c:v>59436.187499999985</c:v>
                </c:pt>
                <c:pt idx="250" formatCode="0.000">
                  <c:v>59395.291666666664</c:v>
                </c:pt>
                <c:pt idx="251" formatCode="0.000">
                  <c:v>59288.25</c:v>
                </c:pt>
                <c:pt idx="252" formatCode="0.000">
                  <c:v>59130.916666666664</c:v>
                </c:pt>
                <c:pt idx="253" formatCode="0.000">
                  <c:v>58894.687499999985</c:v>
                </c:pt>
                <c:pt idx="254" formatCode="0.000">
                  <c:v>58621.395833333328</c:v>
                </c:pt>
                <c:pt idx="255" formatCode="0.000">
                  <c:v>58333.875</c:v>
                </c:pt>
                <c:pt idx="256" formatCode="0.000">
                  <c:v>58023.125</c:v>
                </c:pt>
                <c:pt idx="257" formatCode="0.000">
                  <c:v>57712.375000000015</c:v>
                </c:pt>
                <c:pt idx="258" formatCode="0.000">
                  <c:v>57416.520833333336</c:v>
                </c:pt>
                <c:pt idx="259" formatCode="0.000">
                  <c:v>57121.958333333336</c:v>
                </c:pt>
                <c:pt idx="260" formatCode="0.000">
                  <c:v>56797.083333333336</c:v>
                </c:pt>
                <c:pt idx="261" formatCode="0.000">
                  <c:v>56436.812499999985</c:v>
                </c:pt>
                <c:pt idx="262" formatCode="0.000">
                  <c:v>56080.85416666665</c:v>
                </c:pt>
                <c:pt idx="263" formatCode="0.000">
                  <c:v>55721.687499999985</c:v>
                </c:pt>
                <c:pt idx="264" formatCode="0.000">
                  <c:v>55356.75</c:v>
                </c:pt>
                <c:pt idx="265" formatCode="0.000">
                  <c:v>55009.041666666664</c:v>
                </c:pt>
                <c:pt idx="266" formatCode="0.000">
                  <c:v>54665.854166666664</c:v>
                </c:pt>
                <c:pt idx="267" formatCode="0.000">
                  <c:v>54340.145833333336</c:v>
                </c:pt>
                <c:pt idx="268" formatCode="0.000">
                  <c:v>54029.5625</c:v>
                </c:pt>
                <c:pt idx="269" formatCode="0.000">
                  <c:v>53768.291666666672</c:v>
                </c:pt>
                <c:pt idx="270" formatCode="0.000">
                  <c:v>53568.104166666672</c:v>
                </c:pt>
                <c:pt idx="271" formatCode="0.000">
                  <c:v>53447.750000000015</c:v>
                </c:pt>
                <c:pt idx="272" formatCode="0.000">
                  <c:v>53414.645833333328</c:v>
                </c:pt>
                <c:pt idx="273" formatCode="0.000">
                  <c:v>53457.854166666664</c:v>
                </c:pt>
                <c:pt idx="274" formatCode="0.000">
                  <c:v>53533.5625</c:v>
                </c:pt>
                <c:pt idx="275" formatCode="0.000">
                  <c:v>53651.458333333328</c:v>
                </c:pt>
                <c:pt idx="276" formatCode="0.000">
                  <c:v>53805.854166666664</c:v>
                </c:pt>
                <c:pt idx="277" formatCode="0.000">
                  <c:v>53973.5</c:v>
                </c:pt>
                <c:pt idx="278" formatCode="0.000">
                  <c:v>54160.75</c:v>
                </c:pt>
                <c:pt idx="279" formatCode="0.000">
                  <c:v>54377.145833333336</c:v>
                </c:pt>
                <c:pt idx="280" formatCode="0.000">
                  <c:v>54651.916666666664</c:v>
                </c:pt>
                <c:pt idx="281" formatCode="0.000">
                  <c:v>54983.645833333336</c:v>
                </c:pt>
                <c:pt idx="282" formatCode="0.000">
                  <c:v>55337.708333333336</c:v>
                </c:pt>
                <c:pt idx="283" formatCode="0.000">
                  <c:v>55702.395833333336</c:v>
                </c:pt>
                <c:pt idx="284" formatCode="0.000">
                  <c:v>56091.770833333336</c:v>
                </c:pt>
                <c:pt idx="285" formatCode="0.000">
                  <c:v>56481.145833333336</c:v>
                </c:pt>
                <c:pt idx="286" formatCode="0.000">
                  <c:v>56870.520833333328</c:v>
                </c:pt>
                <c:pt idx="287" formatCode="0.000">
                  <c:v>57237.583333333328</c:v>
                </c:pt>
                <c:pt idx="288" formatCode="0.000">
                  <c:v>57586.229166666664</c:v>
                </c:pt>
                <c:pt idx="289" formatCode="0.000">
                  <c:v>57885.041666666672</c:v>
                </c:pt>
                <c:pt idx="290" formatCode="0.000">
                  <c:v>58145.729166666672</c:v>
                </c:pt>
                <c:pt idx="291" formatCode="0.000">
                  <c:v>58362.854166666672</c:v>
                </c:pt>
                <c:pt idx="292" formatCode="0.000">
                  <c:v>58503.895833333336</c:v>
                </c:pt>
                <c:pt idx="293" formatCode="0.000">
                  <c:v>58571.187499999985</c:v>
                </c:pt>
                <c:pt idx="294" formatCode="0.000">
                  <c:v>58620.041666666664</c:v>
                </c:pt>
                <c:pt idx="295" formatCode="0.000">
                  <c:v>58617.895833333328</c:v>
                </c:pt>
                <c:pt idx="296" formatCode="0.000">
                  <c:v>58579.604166666664</c:v>
                </c:pt>
                <c:pt idx="297" formatCode="0.000">
                  <c:v>58510.479166666664</c:v>
                </c:pt>
                <c:pt idx="298" formatCode="0.000">
                  <c:v>58413.874999999985</c:v>
                </c:pt>
                <c:pt idx="299" formatCode="0.000">
                  <c:v>58301.958333333328</c:v>
                </c:pt>
                <c:pt idx="300" formatCode="0.000">
                  <c:v>58166.333333333328</c:v>
                </c:pt>
                <c:pt idx="301" formatCode="0.000">
                  <c:v>58022.354166666664</c:v>
                </c:pt>
                <c:pt idx="302" formatCode="0.000">
                  <c:v>57857.041666666672</c:v>
                </c:pt>
                <c:pt idx="303" formatCode="0.000">
                  <c:v>57698.375000000015</c:v>
                </c:pt>
                <c:pt idx="304" formatCode="0.000">
                  <c:v>57529.062500000015</c:v>
                </c:pt>
                <c:pt idx="305" formatCode="0.000">
                  <c:v>57359.750000000015</c:v>
                </c:pt>
                <c:pt idx="306" formatCode="0.000">
                  <c:v>57190.437500000015</c:v>
                </c:pt>
                <c:pt idx="307" formatCode="0.000">
                  <c:v>57036.812500000015</c:v>
                </c:pt>
                <c:pt idx="308" formatCode="0.000">
                  <c:v>56892.166666666664</c:v>
                </c:pt>
                <c:pt idx="309" formatCode="0.000">
                  <c:v>56763.8125</c:v>
                </c:pt>
                <c:pt idx="310" formatCode="0.000">
                  <c:v>56648.666666666672</c:v>
                </c:pt>
                <c:pt idx="311" formatCode="0.000">
                  <c:v>56575.020833333336</c:v>
                </c:pt>
                <c:pt idx="312" formatCode="0.000">
                  <c:v>56554.187500000015</c:v>
                </c:pt>
                <c:pt idx="313" formatCode="0.000">
                  <c:v>56582.5625</c:v>
                </c:pt>
                <c:pt idx="314" formatCode="0.000">
                  <c:v>56618.208333333328</c:v>
                </c:pt>
                <c:pt idx="315" formatCode="0.000">
                  <c:v>56679.770833333336</c:v>
                </c:pt>
                <c:pt idx="316" formatCode="0.000">
                  <c:v>56763.354166666672</c:v>
                </c:pt>
                <c:pt idx="317" formatCode="0.000">
                  <c:v>56869.375000000015</c:v>
                </c:pt>
                <c:pt idx="318" formatCode="0.000">
                  <c:v>57001.916666666672</c:v>
                </c:pt>
                <c:pt idx="319" formatCode="0.000">
                  <c:v>57177.854166666664</c:v>
                </c:pt>
                <c:pt idx="320" formatCode="0.000">
                  <c:v>57417.60416666665</c:v>
                </c:pt>
                <c:pt idx="321" formatCode="0.000">
                  <c:v>57699.729166666664</c:v>
                </c:pt>
                <c:pt idx="322" formatCode="0.000">
                  <c:v>58065.3125</c:v>
                </c:pt>
                <c:pt idx="323" formatCode="0.000">
                  <c:v>58481.979166666664</c:v>
                </c:pt>
                <c:pt idx="324" formatCode="0.000">
                  <c:v>58907.4375</c:v>
                </c:pt>
                <c:pt idx="325" formatCode="0.000">
                  <c:v>59335.4375</c:v>
                </c:pt>
                <c:pt idx="326" formatCode="0.000">
                  <c:v>59782.0625</c:v>
                </c:pt>
                <c:pt idx="327" formatCode="0.000">
                  <c:v>60237.145833333336</c:v>
                </c:pt>
                <c:pt idx="328" formatCode="0.000">
                  <c:v>60725.791666666672</c:v>
                </c:pt>
                <c:pt idx="329" formatCode="0.000">
                  <c:v>61217.9375</c:v>
                </c:pt>
                <c:pt idx="330" formatCode="0.000">
                  <c:v>61723.770833333336</c:v>
                </c:pt>
                <c:pt idx="331" formatCode="0.000">
                  <c:v>62208.6875</c:v>
                </c:pt>
                <c:pt idx="332" formatCode="0.000">
                  <c:v>62688.166666666664</c:v>
                </c:pt>
                <c:pt idx="333" formatCode="0.000">
                  <c:v>63271.5625</c:v>
                </c:pt>
                <c:pt idx="334" formatCode="0.000">
                  <c:v>63881.583333333328</c:v>
                </c:pt>
                <c:pt idx="335" formatCode="0.000">
                  <c:v>64487.479166666664</c:v>
                </c:pt>
                <c:pt idx="336" formatCode="0.000">
                  <c:v>65085.833333333328</c:v>
                </c:pt>
                <c:pt idx="337" formatCode="0.000">
                  <c:v>65679.333333333328</c:v>
                </c:pt>
                <c:pt idx="338" formatCode="0.000">
                  <c:v>66245.75</c:v>
                </c:pt>
                <c:pt idx="339" formatCode="0.000">
                  <c:v>66760.458333333343</c:v>
                </c:pt>
                <c:pt idx="340" formatCode="0.000">
                  <c:v>67170.104166666657</c:v>
                </c:pt>
                <c:pt idx="341" formatCode="0.000">
                  <c:v>67523.375</c:v>
                </c:pt>
                <c:pt idx="342" formatCode="0.000">
                  <c:v>67743.375</c:v>
                </c:pt>
                <c:pt idx="343" formatCode="0.000">
                  <c:v>67835.208333333328</c:v>
                </c:pt>
                <c:pt idx="344" formatCode="0.000">
                  <c:v>67881.8125</c:v>
                </c:pt>
                <c:pt idx="345" formatCode="0.000">
                  <c:v>67885.125</c:v>
                </c:pt>
                <c:pt idx="346" formatCode="0.000">
                  <c:v>67833.9375</c:v>
                </c:pt>
                <c:pt idx="347" formatCode="0.000">
                  <c:v>67729.375</c:v>
                </c:pt>
                <c:pt idx="348" formatCode="0.000">
                  <c:v>67565.4375</c:v>
                </c:pt>
                <c:pt idx="349" formatCode="0.000">
                  <c:v>67385.625</c:v>
                </c:pt>
                <c:pt idx="350" formatCode="0.000">
                  <c:v>67160.291666666657</c:v>
                </c:pt>
                <c:pt idx="351" formatCode="0.000">
                  <c:v>66891.1875</c:v>
                </c:pt>
                <c:pt idx="352" formatCode="0.000">
                  <c:v>66552.0625</c:v>
                </c:pt>
                <c:pt idx="353" formatCode="0.000">
                  <c:v>66033.75</c:v>
                </c:pt>
                <c:pt idx="354" formatCode="0.000">
                  <c:v>65425.1875</c:v>
                </c:pt>
                <c:pt idx="355" formatCode="0.000">
                  <c:v>64772.5625</c:v>
                </c:pt>
                <c:pt idx="356" formatCode="0.000">
                  <c:v>64083</c:v>
                </c:pt>
                <c:pt idx="357" formatCode="0.000">
                  <c:v>63354.6875</c:v>
                </c:pt>
                <c:pt idx="358" formatCode="0.000">
                  <c:v>62623.625</c:v>
                </c:pt>
                <c:pt idx="359" formatCode="0.000">
                  <c:v>61888.5625</c:v>
                </c:pt>
                <c:pt idx="360" formatCode="0.000">
                  <c:v>61194.5625</c:v>
                </c:pt>
                <c:pt idx="361" formatCode="0.000">
                  <c:v>60511.3125</c:v>
                </c:pt>
                <c:pt idx="362" formatCode="0.000">
                  <c:v>59870.375</c:v>
                </c:pt>
                <c:pt idx="363" formatCode="0.000">
                  <c:v>59269.1875</c:v>
                </c:pt>
                <c:pt idx="364" formatCode="0.000">
                  <c:v>58679</c:v>
                </c:pt>
                <c:pt idx="365" formatCode="0.000">
                  <c:v>58127.3125</c:v>
                </c:pt>
                <c:pt idx="366" formatCode="0.000">
                  <c:v>57609.125</c:v>
                </c:pt>
                <c:pt idx="367" formatCode="0.000">
                  <c:v>57111.875</c:v>
                </c:pt>
                <c:pt idx="368" formatCode="0.000">
                  <c:v>56624.0625</c:v>
                </c:pt>
                <c:pt idx="369" formatCode="0.000">
                  <c:v>56135.75</c:v>
                </c:pt>
                <c:pt idx="370" formatCode="0.000">
                  <c:v>55663.9375</c:v>
                </c:pt>
                <c:pt idx="371" formatCode="0.000">
                  <c:v>55206.5625</c:v>
                </c:pt>
                <c:pt idx="372" formatCode="0.000">
                  <c:v>54764.1875</c:v>
                </c:pt>
                <c:pt idx="373" formatCode="0.000">
                  <c:v>54379.25</c:v>
                </c:pt>
                <c:pt idx="374" formatCode="0.000">
                  <c:v>54066.625</c:v>
                </c:pt>
                <c:pt idx="375" formatCode="0.000">
                  <c:v>53801.25</c:v>
                </c:pt>
                <c:pt idx="376" formatCode="0.000">
                  <c:v>53585.4375</c:v>
                </c:pt>
                <c:pt idx="377" formatCode="0.000">
                  <c:v>53426.625</c:v>
                </c:pt>
                <c:pt idx="378" formatCode="0.000">
                  <c:v>53279</c:v>
                </c:pt>
                <c:pt idx="379" formatCode="0.000">
                  <c:v>53143.6875</c:v>
                </c:pt>
                <c:pt idx="380" formatCode="0.000">
                  <c:v>53014.3125</c:v>
                </c:pt>
                <c:pt idx="381" formatCode="0.000">
                  <c:v>52916.5</c:v>
                </c:pt>
                <c:pt idx="382" formatCode="0.000">
                  <c:v>52879.5625</c:v>
                </c:pt>
                <c:pt idx="383" formatCode="0.000">
                  <c:v>52918.75</c:v>
                </c:pt>
                <c:pt idx="384" formatCode="0.000">
                  <c:v>53044.375</c:v>
                </c:pt>
                <c:pt idx="385" formatCode="0.000">
                  <c:v>53192.25</c:v>
                </c:pt>
                <c:pt idx="386" formatCode="0.000">
                  <c:v>53342.625</c:v>
                </c:pt>
                <c:pt idx="387" formatCode="0.000">
                  <c:v>53506.125</c:v>
                </c:pt>
                <c:pt idx="388" formatCode="0.000">
                  <c:v>53696.125</c:v>
                </c:pt>
                <c:pt idx="389" formatCode="0.000">
                  <c:v>53931.875</c:v>
                </c:pt>
                <c:pt idx="390" formatCode="0.000">
                  <c:v>54227.25</c:v>
                </c:pt>
                <c:pt idx="391" formatCode="0.000">
                  <c:v>54577.1875</c:v>
                </c:pt>
                <c:pt idx="392" formatCode="0.000">
                  <c:v>54988</c:v>
                </c:pt>
                <c:pt idx="393" formatCode="0.000">
                  <c:v>55413.5</c:v>
                </c:pt>
                <c:pt idx="394" formatCode="0.000">
                  <c:v>55855.75</c:v>
                </c:pt>
                <c:pt idx="395" formatCode="0.000">
                  <c:v>56308.6875</c:v>
                </c:pt>
                <c:pt idx="396" formatCode="0.000">
                  <c:v>56753.4375</c:v>
                </c:pt>
                <c:pt idx="397" formatCode="0.000">
                  <c:v>57193.5625</c:v>
                </c:pt>
                <c:pt idx="398" formatCode="0.000">
                  <c:v>57651.375</c:v>
                </c:pt>
                <c:pt idx="399" formatCode="0.000">
                  <c:v>58109.1875</c:v>
                </c:pt>
                <c:pt idx="400" formatCode="0.000">
                  <c:v>58549.9375</c:v>
                </c:pt>
                <c:pt idx="401" formatCode="0.000">
                  <c:v>58951</c:v>
                </c:pt>
                <c:pt idx="402" formatCode="0.000">
                  <c:v>59281.125</c:v>
                </c:pt>
                <c:pt idx="403" formatCode="0.000">
                  <c:v>59545.3125</c:v>
                </c:pt>
                <c:pt idx="404" formatCode="0.000">
                  <c:v>59748.8125</c:v>
                </c:pt>
                <c:pt idx="405" formatCode="0.000">
                  <c:v>59921.4375</c:v>
                </c:pt>
                <c:pt idx="406" formatCode="0.000">
                  <c:v>60076.625</c:v>
                </c:pt>
                <c:pt idx="407" formatCode="0.000">
                  <c:v>60211.4375</c:v>
                </c:pt>
                <c:pt idx="408" formatCode="0.000">
                  <c:v>60316.5</c:v>
                </c:pt>
                <c:pt idx="409" formatCode="0.000">
                  <c:v>60384.5625</c:v>
                </c:pt>
                <c:pt idx="410" formatCode="0.000">
                  <c:v>60397</c:v>
                </c:pt>
                <c:pt idx="411" formatCode="0.000">
                  <c:v>60362.5</c:v>
                </c:pt>
                <c:pt idx="412" formatCode="0.000">
                  <c:v>60293.5</c:v>
                </c:pt>
                <c:pt idx="413" formatCode="0.000">
                  <c:v>60219</c:v>
                </c:pt>
                <c:pt idx="414" formatCode="0.000">
                  <c:v>60115.9375</c:v>
                </c:pt>
                <c:pt idx="415" formatCode="0.000">
                  <c:v>59975.5625</c:v>
                </c:pt>
                <c:pt idx="416" formatCode="0.000">
                  <c:v>59830.75</c:v>
                </c:pt>
                <c:pt idx="417" formatCode="0.000">
                  <c:v>59670.6875</c:v>
                </c:pt>
                <c:pt idx="418" formatCode="0.000">
                  <c:v>59492.9375</c:v>
                </c:pt>
                <c:pt idx="419" formatCode="0.000">
                  <c:v>59315.1875</c:v>
                </c:pt>
                <c:pt idx="420" formatCode="0.000">
                  <c:v>59146.8125</c:v>
                </c:pt>
                <c:pt idx="421" formatCode="0.000">
                  <c:v>58989.375</c:v>
                </c:pt>
                <c:pt idx="422" formatCode="0.000">
                  <c:v>58847.375</c:v>
                </c:pt>
                <c:pt idx="423" formatCode="0.000">
                  <c:v>58725.875</c:v>
                </c:pt>
                <c:pt idx="424" formatCode="0.000">
                  <c:v>58603.1875</c:v>
                </c:pt>
                <c:pt idx="425" formatCode="0.000">
                  <c:v>58496.5</c:v>
                </c:pt>
                <c:pt idx="426" formatCode="0.000">
                  <c:v>58410.875</c:v>
                </c:pt>
                <c:pt idx="427" formatCode="0.000">
                  <c:v>58348.3125</c:v>
                </c:pt>
                <c:pt idx="428" formatCode="0.000">
                  <c:v>58304.9375</c:v>
                </c:pt>
                <c:pt idx="429" formatCode="0.000">
                  <c:v>58275.125</c:v>
                </c:pt>
                <c:pt idx="430" formatCode="0.000">
                  <c:v>58296.25</c:v>
                </c:pt>
                <c:pt idx="431" formatCode="0.000">
                  <c:v>58360.75</c:v>
                </c:pt>
                <c:pt idx="432" formatCode="0.000">
                  <c:v>58469.625</c:v>
                </c:pt>
                <c:pt idx="433" formatCode="0.000">
                  <c:v>58590.1875</c:v>
                </c:pt>
                <c:pt idx="434" formatCode="0.000">
                  <c:v>58726.5625</c:v>
                </c:pt>
                <c:pt idx="435" formatCode="0.000">
                  <c:v>58890.125</c:v>
                </c:pt>
                <c:pt idx="436" formatCode="0.000">
                  <c:v>59065.3125</c:v>
                </c:pt>
                <c:pt idx="437" formatCode="0.000">
                  <c:v>59254.8125</c:v>
                </c:pt>
                <c:pt idx="438" formatCode="0.000">
                  <c:v>59463.875</c:v>
                </c:pt>
                <c:pt idx="439" formatCode="0.000">
                  <c:v>59693.5625</c:v>
                </c:pt>
                <c:pt idx="440" formatCode="0.000">
                  <c:v>59975.25</c:v>
                </c:pt>
                <c:pt idx="441" formatCode="0.000">
                  <c:v>60311</c:v>
                </c:pt>
                <c:pt idx="442" formatCode="0.000">
                  <c:v>60721.125</c:v>
                </c:pt>
                <c:pt idx="443" formatCode="0.000">
                  <c:v>61225.6875</c:v>
                </c:pt>
                <c:pt idx="444" formatCode="0.000">
                  <c:v>61822.625</c:v>
                </c:pt>
                <c:pt idx="445" formatCode="0.000">
                  <c:v>62455.1875</c:v>
                </c:pt>
                <c:pt idx="446" formatCode="0.000">
                  <c:v>63128.0625</c:v>
                </c:pt>
                <c:pt idx="447" formatCode="0.000">
                  <c:v>63826.25</c:v>
                </c:pt>
                <c:pt idx="448" formatCode="0.000">
                  <c:v>64531.5625</c:v>
                </c:pt>
                <c:pt idx="449" formatCode="0.000">
                  <c:v>65325.375</c:v>
                </c:pt>
                <c:pt idx="450" formatCode="0.000">
                  <c:v>66128.8125</c:v>
                </c:pt>
                <c:pt idx="451" formatCode="0.000">
                  <c:v>66918.5</c:v>
                </c:pt>
                <c:pt idx="452" formatCode="0.000">
                  <c:v>67764.375</c:v>
                </c:pt>
                <c:pt idx="453" formatCode="0.000">
                  <c:v>68713.5</c:v>
                </c:pt>
                <c:pt idx="454" formatCode="0.000">
                  <c:v>69734.375</c:v>
                </c:pt>
                <c:pt idx="455" formatCode="0.000">
                  <c:v>70803.9375</c:v>
                </c:pt>
                <c:pt idx="456" formatCode="0.000">
                  <c:v>71886.4375</c:v>
                </c:pt>
                <c:pt idx="457" formatCode="0.000">
                  <c:v>72981.375</c:v>
                </c:pt>
                <c:pt idx="458" formatCode="0.000">
                  <c:v>74062.75</c:v>
                </c:pt>
                <c:pt idx="459" formatCode="0.000">
                  <c:v>75131.25</c:v>
                </c:pt>
                <c:pt idx="460" formatCode="0.000">
                  <c:v>76155.125</c:v>
                </c:pt>
                <c:pt idx="461" formatCode="0.000">
                  <c:v>77131.625</c:v>
                </c:pt>
                <c:pt idx="462" formatCode="0.000">
                  <c:v>78059.8125</c:v>
                </c:pt>
                <c:pt idx="463" formatCode="0.000">
                  <c:v>78909.1875</c:v>
                </c:pt>
                <c:pt idx="464" formatCode="0.000">
                  <c:v>79708.125</c:v>
                </c:pt>
                <c:pt idx="465" formatCode="0.000">
                  <c:v>80495.6875</c:v>
                </c:pt>
                <c:pt idx="466" formatCode="0.000">
                  <c:v>81251.1875</c:v>
                </c:pt>
                <c:pt idx="467" formatCode="0.000">
                  <c:v>81992.1875</c:v>
                </c:pt>
                <c:pt idx="468" formatCode="0.000">
                  <c:v>82748</c:v>
                </c:pt>
                <c:pt idx="469" formatCode="0.000">
                  <c:v>83415.25</c:v>
                </c:pt>
                <c:pt idx="470" formatCode="0.000">
                  <c:v>84052</c:v>
                </c:pt>
                <c:pt idx="471" formatCode="0.000">
                  <c:v>84733.75</c:v>
                </c:pt>
                <c:pt idx="472" formatCode="0.000">
                  <c:v>85353.625</c:v>
                </c:pt>
                <c:pt idx="473" formatCode="0.000">
                  <c:v>85873</c:v>
                </c:pt>
                <c:pt idx="474" formatCode="0.000">
                  <c:v>86394.4375</c:v>
                </c:pt>
                <c:pt idx="475" formatCode="0.000">
                  <c:v>86938.25</c:v>
                </c:pt>
                <c:pt idx="476" formatCode="0.000">
                  <c:v>87586.9375</c:v>
                </c:pt>
                <c:pt idx="477" formatCode="0.000">
                  <c:v>88321.4375</c:v>
                </c:pt>
                <c:pt idx="478" formatCode="0.000">
                  <c:v>89096.3125</c:v>
                </c:pt>
                <c:pt idx="479" formatCode="0.000">
                  <c:v>89883.5</c:v>
                </c:pt>
                <c:pt idx="480" formatCode="0.000">
                  <c:v>90699.625</c:v>
                </c:pt>
                <c:pt idx="481" formatCode="0.000">
                  <c:v>91551.125</c:v>
                </c:pt>
                <c:pt idx="482" formatCode="0.000">
                  <c:v>92437.8125</c:v>
                </c:pt>
                <c:pt idx="483" formatCode="0.000">
                  <c:v>93364.5</c:v>
                </c:pt>
                <c:pt idx="484" formatCode="0.000">
                  <c:v>94289.9375</c:v>
                </c:pt>
                <c:pt idx="485" formatCode="0.000">
                  <c:v>95226.875</c:v>
                </c:pt>
                <c:pt idx="486" formatCode="0.000">
                  <c:v>96172.1875</c:v>
                </c:pt>
                <c:pt idx="487" formatCode="0.000">
                  <c:v>97119.8125</c:v>
                </c:pt>
                <c:pt idx="488" formatCode="0.000">
                  <c:v>98068.25</c:v>
                </c:pt>
                <c:pt idx="489" formatCode="0.000">
                  <c:v>99019.9375</c:v>
                </c:pt>
                <c:pt idx="490" formatCode="0.000">
                  <c:v>99956.8125</c:v>
                </c:pt>
                <c:pt idx="491" formatCode="0.000">
                  <c:v>100833.4375</c:v>
                </c:pt>
                <c:pt idx="492" formatCode="0.000">
                  <c:v>101695.625</c:v>
                </c:pt>
                <c:pt idx="493" formatCode="0.000">
                  <c:v>102522.4375</c:v>
                </c:pt>
                <c:pt idx="494" formatCode="0.000">
                  <c:v>103247.3125</c:v>
                </c:pt>
                <c:pt idx="495" formatCode="0.000">
                  <c:v>103877.5</c:v>
                </c:pt>
                <c:pt idx="496" formatCode="0.000">
                  <c:v>104353.0625</c:v>
                </c:pt>
                <c:pt idx="497" formatCode="0.000">
                  <c:v>104700.4375</c:v>
                </c:pt>
                <c:pt idx="498" formatCode="0.000">
                  <c:v>104999.75</c:v>
                </c:pt>
                <c:pt idx="499" formatCode="0.000">
                  <c:v>105280.5625</c:v>
                </c:pt>
                <c:pt idx="500" formatCode="0.000">
                  <c:v>105548.5</c:v>
                </c:pt>
                <c:pt idx="501" formatCode="0.000">
                  <c:v>105779.75</c:v>
                </c:pt>
                <c:pt idx="502" formatCode="0.000">
                  <c:v>105963.9375</c:v>
                </c:pt>
                <c:pt idx="503" formatCode="0.000">
                  <c:v>106092.5</c:v>
                </c:pt>
                <c:pt idx="504" formatCode="0.000">
                  <c:v>106184.6875</c:v>
                </c:pt>
                <c:pt idx="505" formatCode="0.000">
                  <c:v>106247.25</c:v>
                </c:pt>
                <c:pt idx="506" formatCode="0.000">
                  <c:v>106289.4375</c:v>
                </c:pt>
                <c:pt idx="507" formatCode="0.000">
                  <c:v>106307.9375</c:v>
                </c:pt>
                <c:pt idx="508" formatCode="0.000">
                  <c:v>106298.4375</c:v>
                </c:pt>
                <c:pt idx="509" formatCode="0.000">
                  <c:v>106276.3125</c:v>
                </c:pt>
                <c:pt idx="510" formatCode="0.000">
                  <c:v>106246.6875</c:v>
                </c:pt>
                <c:pt idx="511" formatCode="0.000">
                  <c:v>106215.5</c:v>
                </c:pt>
                <c:pt idx="512" formatCode="0.000">
                  <c:v>106168</c:v>
                </c:pt>
                <c:pt idx="513" formatCode="0.000">
                  <c:v>106170.875</c:v>
                </c:pt>
                <c:pt idx="514" formatCode="0.000">
                  <c:v>106210.875</c:v>
                </c:pt>
                <c:pt idx="515" formatCode="0.000">
                  <c:v>106265.375</c:v>
                </c:pt>
                <c:pt idx="516" formatCode="0.000">
                  <c:v>106348.3125</c:v>
                </c:pt>
                <c:pt idx="517" formatCode="0.000">
                  <c:v>106448.5</c:v>
                </c:pt>
                <c:pt idx="518" formatCode="0.000">
                  <c:v>106567.0625</c:v>
                </c:pt>
                <c:pt idx="519" formatCode="0.000">
                  <c:v>106713.5</c:v>
                </c:pt>
                <c:pt idx="520" formatCode="0.000">
                  <c:v>106868.125</c:v>
                </c:pt>
                <c:pt idx="521" formatCode="0.000">
                  <c:v>106998.5625</c:v>
                </c:pt>
                <c:pt idx="522" formatCode="0.000">
                  <c:v>107103.875</c:v>
                </c:pt>
                <c:pt idx="523" formatCode="0.000">
                  <c:v>107209.1875</c:v>
                </c:pt>
                <c:pt idx="524" formatCode="0.000">
                  <c:v>107314.5</c:v>
                </c:pt>
                <c:pt idx="525" formatCode="0.000">
                  <c:v>107408.5625</c:v>
                </c:pt>
                <c:pt idx="526" formatCode="0.000">
                  <c:v>107527.1875</c:v>
                </c:pt>
                <c:pt idx="527" formatCode="0.000">
                  <c:v>107664.4375</c:v>
                </c:pt>
                <c:pt idx="528" formatCode="0.000">
                  <c:v>107884.75</c:v>
                </c:pt>
                <c:pt idx="529" formatCode="0.000">
                  <c:v>108239.75</c:v>
                </c:pt>
                <c:pt idx="530" formatCode="0.000">
                  <c:v>108626.75</c:v>
                </c:pt>
                <c:pt idx="531" formatCode="0.000">
                  <c:v>109062.375</c:v>
                </c:pt>
                <c:pt idx="532" formatCode="0.000">
                  <c:v>109498.4375</c:v>
                </c:pt>
                <c:pt idx="533" formatCode="0.000">
                  <c:v>109904.5625</c:v>
                </c:pt>
                <c:pt idx="534" formatCode="0.000">
                  <c:v>110304.625</c:v>
                </c:pt>
                <c:pt idx="535" formatCode="0.000">
                  <c:v>110702.75</c:v>
                </c:pt>
                <c:pt idx="536" formatCode="0.000">
                  <c:v>111109.5625</c:v>
                </c:pt>
                <c:pt idx="537" formatCode="0.000">
                  <c:v>111552.875</c:v>
                </c:pt>
                <c:pt idx="538" formatCode="0.000">
                  <c:v>112039</c:v>
                </c:pt>
                <c:pt idx="539" formatCode="0.000">
                  <c:v>112588.625</c:v>
                </c:pt>
                <c:pt idx="540" formatCode="0.000">
                  <c:v>113112.0625</c:v>
                </c:pt>
                <c:pt idx="541" formatCode="0.000">
                  <c:v>113654.75</c:v>
                </c:pt>
                <c:pt idx="542" formatCode="0.000">
                  <c:v>114209.5</c:v>
                </c:pt>
                <c:pt idx="543" formatCode="0.000">
                  <c:v>114764.25</c:v>
                </c:pt>
                <c:pt idx="544" formatCode="0.000">
                  <c:v>115307.375</c:v>
                </c:pt>
                <c:pt idx="545" formatCode="0.000">
                  <c:v>115805.0625</c:v>
                </c:pt>
                <c:pt idx="546" formatCode="0.000">
                  <c:v>116259.375</c:v>
                </c:pt>
                <c:pt idx="547" formatCode="0.000">
                  <c:v>116627.875</c:v>
                </c:pt>
                <c:pt idx="548" formatCode="0.000">
                  <c:v>116878.5625</c:v>
                </c:pt>
                <c:pt idx="549" formatCode="0.000">
                  <c:v>116979.125</c:v>
                </c:pt>
                <c:pt idx="550" formatCode="0.000">
                  <c:v>117030.875</c:v>
                </c:pt>
                <c:pt idx="551" formatCode="0.000">
                  <c:v>117021.75</c:v>
                </c:pt>
                <c:pt idx="552" formatCode="0.000">
                  <c:v>116968.9375</c:v>
                </c:pt>
                <c:pt idx="553" formatCode="0.000">
                  <c:v>116876</c:v>
                </c:pt>
                <c:pt idx="554" formatCode="0.000">
                  <c:v>116735.75</c:v>
                </c:pt>
                <c:pt idx="555" formatCode="0.000">
                  <c:v>116538.1875</c:v>
                </c:pt>
                <c:pt idx="556" formatCode="0.000">
                  <c:v>116252.75</c:v>
                </c:pt>
                <c:pt idx="557" formatCode="0.000">
                  <c:v>115899.9375</c:v>
                </c:pt>
                <c:pt idx="558" formatCode="0.000">
                  <c:v>115438.0625</c:v>
                </c:pt>
                <c:pt idx="559" formatCode="0.000">
                  <c:v>114883.25</c:v>
                </c:pt>
                <c:pt idx="560" formatCode="0.000">
                  <c:v>114328.4375</c:v>
                </c:pt>
                <c:pt idx="561" formatCode="0.000">
                  <c:v>113773.625</c:v>
                </c:pt>
                <c:pt idx="562" formatCode="0.000">
                  <c:v>113218.8125</c:v>
                </c:pt>
                <c:pt idx="563" formatCode="0.000">
                  <c:v>112661.0625</c:v>
                </c:pt>
                <c:pt idx="564" formatCode="0.000">
                  <c:v>112114.9375</c:v>
                </c:pt>
                <c:pt idx="565" formatCode="0.000">
                  <c:v>111614.25</c:v>
                </c:pt>
                <c:pt idx="566" formatCode="0.000">
                  <c:v>111106.625</c:v>
                </c:pt>
                <c:pt idx="567" formatCode="0.000">
                  <c:v>110672.4375</c:v>
                </c:pt>
                <c:pt idx="568" formatCode="0.000">
                  <c:v>110266.375</c:v>
                </c:pt>
                <c:pt idx="569" formatCode="0.000">
                  <c:v>109871.8125</c:v>
                </c:pt>
                <c:pt idx="570" formatCode="0.000">
                  <c:v>109478.5625</c:v>
                </c:pt>
                <c:pt idx="571" formatCode="0.000">
                  <c:v>109097.5625</c:v>
                </c:pt>
                <c:pt idx="572" formatCode="0.000">
                  <c:v>108755.6875</c:v>
                </c:pt>
                <c:pt idx="573" formatCode="0.000">
                  <c:v>108446.1875</c:v>
                </c:pt>
                <c:pt idx="574" formatCode="0.000">
                  <c:v>108148.6875</c:v>
                </c:pt>
                <c:pt idx="575" formatCode="0.000">
                  <c:v>107894.75</c:v>
                </c:pt>
                <c:pt idx="576" formatCode="0.000">
                  <c:v>107712.75</c:v>
                </c:pt>
                <c:pt idx="577" formatCode="0.000">
                  <c:v>107550.625</c:v>
                </c:pt>
                <c:pt idx="578" formatCode="0.000">
                  <c:v>107434</c:v>
                </c:pt>
                <c:pt idx="579" formatCode="0.000">
                  <c:v>107290.75</c:v>
                </c:pt>
                <c:pt idx="580" formatCode="0.000">
                  <c:v>107049.0625</c:v>
                </c:pt>
                <c:pt idx="581" formatCode="0.000">
                  <c:v>106728.5625</c:v>
                </c:pt>
                <c:pt idx="582" formatCode="0.000">
                  <c:v>106320.5</c:v>
                </c:pt>
                <c:pt idx="583" formatCode="0.000">
                  <c:v>105876.9375</c:v>
                </c:pt>
                <c:pt idx="584" formatCode="0.000">
                  <c:v>105407.4375</c:v>
                </c:pt>
                <c:pt idx="585" formatCode="0.000">
                  <c:v>104916.25</c:v>
                </c:pt>
                <c:pt idx="586" formatCode="0.000">
                  <c:v>104442.8125</c:v>
                </c:pt>
                <c:pt idx="587" formatCode="0.000">
                  <c:v>103955.4375</c:v>
                </c:pt>
                <c:pt idx="588" formatCode="0.000">
                  <c:v>103437.5625</c:v>
                </c:pt>
                <c:pt idx="589" formatCode="0.000">
                  <c:v>102888.0625</c:v>
                </c:pt>
                <c:pt idx="590" formatCode="0.000">
                  <c:v>102305.1875</c:v>
                </c:pt>
                <c:pt idx="591" formatCode="0.000">
                  <c:v>101660.625</c:v>
                </c:pt>
                <c:pt idx="592" formatCode="0.000">
                  <c:v>100974</c:v>
                </c:pt>
                <c:pt idx="593" formatCode="0.000">
                  <c:v>100267.625</c:v>
                </c:pt>
                <c:pt idx="594" formatCode="0.000">
                  <c:v>99554.0625</c:v>
                </c:pt>
                <c:pt idx="595" formatCode="0.000">
                  <c:v>98843.875</c:v>
                </c:pt>
                <c:pt idx="596" formatCode="0.000">
                  <c:v>98115.9375</c:v>
                </c:pt>
                <c:pt idx="597" formatCode="0.000">
                  <c:v>97351.4375</c:v>
                </c:pt>
                <c:pt idx="598" formatCode="0.000">
                  <c:v>96587.375</c:v>
                </c:pt>
                <c:pt idx="599" formatCode="0.000">
                  <c:v>95843.375</c:v>
                </c:pt>
                <c:pt idx="600" formatCode="0.000">
                  <c:v>95206.875</c:v>
                </c:pt>
                <c:pt idx="601" formatCode="0.000">
                  <c:v>94649.1875</c:v>
                </c:pt>
                <c:pt idx="602" formatCode="0.000">
                  <c:v>94163.75</c:v>
                </c:pt>
                <c:pt idx="603" formatCode="0.000">
                  <c:v>93652.375</c:v>
                </c:pt>
                <c:pt idx="604" formatCode="0.000">
                  <c:v>93160.375</c:v>
                </c:pt>
                <c:pt idx="605" formatCode="0.000">
                  <c:v>92679.1875</c:v>
                </c:pt>
                <c:pt idx="606" formatCode="0.000">
                  <c:v>92206</c:v>
                </c:pt>
                <c:pt idx="607" formatCode="0.000">
                  <c:v>91748.375</c:v>
                </c:pt>
                <c:pt idx="608" formatCode="0.000">
                  <c:v>91327.875</c:v>
                </c:pt>
                <c:pt idx="609" formatCode="0.000">
                  <c:v>90953.625</c:v>
                </c:pt>
                <c:pt idx="610" formatCode="0.000">
                  <c:v>90642.3125</c:v>
                </c:pt>
                <c:pt idx="611" formatCode="0.000">
                  <c:v>90397.0625</c:v>
                </c:pt>
                <c:pt idx="612" formatCode="0.000">
                  <c:v>90196.4375</c:v>
                </c:pt>
                <c:pt idx="613" formatCode="0.000">
                  <c:v>90040.875</c:v>
                </c:pt>
                <c:pt idx="614" formatCode="0.000">
                  <c:v>89957.625</c:v>
                </c:pt>
                <c:pt idx="615" formatCode="0.000">
                  <c:v>89906.9375</c:v>
                </c:pt>
                <c:pt idx="616" formatCode="0.000">
                  <c:v>89882.875</c:v>
                </c:pt>
                <c:pt idx="617" formatCode="0.000">
                  <c:v>89915.25</c:v>
                </c:pt>
                <c:pt idx="618" formatCode="0.000">
                  <c:v>89982.5625</c:v>
                </c:pt>
                <c:pt idx="619" formatCode="0.000">
                  <c:v>90132.875</c:v>
                </c:pt>
                <c:pt idx="620" formatCode="0.000">
                  <c:v>90373.125</c:v>
                </c:pt>
                <c:pt idx="621" formatCode="0.000">
                  <c:v>90707.1875</c:v>
                </c:pt>
                <c:pt idx="622" formatCode="0.000">
                  <c:v>91134.25</c:v>
                </c:pt>
                <c:pt idx="623" formatCode="0.000">
                  <c:v>91660.5625</c:v>
                </c:pt>
                <c:pt idx="624" formatCode="0.000">
                  <c:v>92280.625</c:v>
                </c:pt>
                <c:pt idx="625" formatCode="0.000">
                  <c:v>93000.375</c:v>
                </c:pt>
                <c:pt idx="626" formatCode="0.000">
                  <c:v>93735.9375</c:v>
                </c:pt>
                <c:pt idx="627" formatCode="0.000">
                  <c:v>94480.4375</c:v>
                </c:pt>
                <c:pt idx="628" formatCode="0.000">
                  <c:v>95234.125</c:v>
                </c:pt>
                <c:pt idx="629" formatCode="0.000">
                  <c:v>96041.25</c:v>
                </c:pt>
                <c:pt idx="630" formatCode="0.000">
                  <c:v>96929</c:v>
                </c:pt>
                <c:pt idx="631" formatCode="0.000">
                  <c:v>97893.25</c:v>
                </c:pt>
                <c:pt idx="632" formatCode="0.000">
                  <c:v>98938.5625</c:v>
                </c:pt>
                <c:pt idx="633" formatCode="0.000">
                  <c:v>100043.75</c:v>
                </c:pt>
                <c:pt idx="634" formatCode="0.000">
                  <c:v>101143.5625</c:v>
                </c:pt>
                <c:pt idx="635" formatCode="0.000">
                  <c:v>102346.375</c:v>
                </c:pt>
                <c:pt idx="636" formatCode="0.000">
                  <c:v>103673.0625</c:v>
                </c:pt>
                <c:pt idx="637" formatCode="0.000">
                  <c:v>105031.75</c:v>
                </c:pt>
                <c:pt idx="638" formatCode="0.000">
                  <c:v>106369.625</c:v>
                </c:pt>
                <c:pt idx="639" formatCode="0.000">
                  <c:v>107655.75</c:v>
                </c:pt>
                <c:pt idx="640" formatCode="0.000">
                  <c:v>108858.9375</c:v>
                </c:pt>
                <c:pt idx="641" formatCode="0.000">
                  <c:v>109968.3125</c:v>
                </c:pt>
                <c:pt idx="642" formatCode="0.000">
                  <c:v>111009.6875</c:v>
                </c:pt>
                <c:pt idx="643" formatCode="0.000">
                  <c:v>112023.625</c:v>
                </c:pt>
                <c:pt idx="644" formatCode="0.000">
                  <c:v>112981.625</c:v>
                </c:pt>
                <c:pt idx="645" formatCode="0.000">
                  <c:v>113884.5625</c:v>
                </c:pt>
                <c:pt idx="646" formatCode="0.000">
                  <c:v>114834.4375</c:v>
                </c:pt>
                <c:pt idx="647" formatCode="0.000">
                  <c:v>115803.375</c:v>
                </c:pt>
                <c:pt idx="648" formatCode="0.000">
                  <c:v>116788.625</c:v>
                </c:pt>
                <c:pt idx="649" formatCode="0.000">
                  <c:v>117711.5</c:v>
                </c:pt>
                <c:pt idx="650" formatCode="0.000">
                  <c:v>118546.5</c:v>
                </c:pt>
                <c:pt idx="651" formatCode="0.000">
                  <c:v>119300.625</c:v>
                </c:pt>
                <c:pt idx="652" formatCode="0.000">
                  <c:v>119965.0625</c:v>
                </c:pt>
                <c:pt idx="653" formatCode="0.000">
                  <c:v>120546.3125</c:v>
                </c:pt>
                <c:pt idx="654" formatCode="0.000">
                  <c:v>121076.75</c:v>
                </c:pt>
                <c:pt idx="655" formatCode="0.000">
                  <c:v>121437</c:v>
                </c:pt>
                <c:pt idx="656" formatCode="0.000">
                  <c:v>121649.9375</c:v>
                </c:pt>
                <c:pt idx="657" formatCode="0.000">
                  <c:v>121806.3125</c:v>
                </c:pt>
                <c:pt idx="658" formatCode="0.000">
                  <c:v>121950.1875</c:v>
                </c:pt>
                <c:pt idx="659" formatCode="0.000">
                  <c:v>122069.375</c:v>
                </c:pt>
                <c:pt idx="660" formatCode="0.000">
                  <c:v>122174.5</c:v>
                </c:pt>
                <c:pt idx="661" formatCode="0.000">
                  <c:v>122277.625</c:v>
                </c:pt>
                <c:pt idx="662" formatCode="0.000">
                  <c:v>122354.1875</c:v>
                </c:pt>
                <c:pt idx="663" formatCode="0.000">
                  <c:v>122412.9375</c:v>
                </c:pt>
                <c:pt idx="664" formatCode="0.000">
                  <c:v>122440.4375</c:v>
                </c:pt>
                <c:pt idx="665" formatCode="0.000">
                  <c:v>122434.1875</c:v>
                </c:pt>
                <c:pt idx="666" formatCode="0.000">
                  <c:v>122365.1875</c:v>
                </c:pt>
                <c:pt idx="667" formatCode="0.000">
                  <c:v>122268.1875</c:v>
                </c:pt>
                <c:pt idx="668" formatCode="0.000">
                  <c:v>122182.375</c:v>
                </c:pt>
                <c:pt idx="669" formatCode="0.000">
                  <c:v>122106.875</c:v>
                </c:pt>
                <c:pt idx="670" formatCode="0.000">
                  <c:v>122033.1875</c:v>
                </c:pt>
                <c:pt idx="671" formatCode="0.000">
                  <c:v>121959.5</c:v>
                </c:pt>
                <c:pt idx="672" formatCode="0.000">
                  <c:v>121895.75</c:v>
                </c:pt>
                <c:pt idx="673" formatCode="0.000">
                  <c:v>121837.75</c:v>
                </c:pt>
                <c:pt idx="674" formatCode="0.000">
                  <c:v>121786.625</c:v>
                </c:pt>
                <c:pt idx="675" formatCode="0.000">
                  <c:v>121780.5</c:v>
                </c:pt>
                <c:pt idx="676" formatCode="0.000">
                  <c:v>121792.9375</c:v>
                </c:pt>
                <c:pt idx="677" formatCode="0.000">
                  <c:v>121825.4375</c:v>
                </c:pt>
                <c:pt idx="678" formatCode="0.000">
                  <c:v>121859.9375</c:v>
                </c:pt>
                <c:pt idx="679" formatCode="0.000">
                  <c:v>121894.4375</c:v>
                </c:pt>
                <c:pt idx="680" formatCode="0.000">
                  <c:v>121908.5</c:v>
                </c:pt>
                <c:pt idx="681" formatCode="0.000">
                  <c:v>121917.0625</c:v>
                </c:pt>
                <c:pt idx="682" formatCode="0.000">
                  <c:v>121952.25</c:v>
                </c:pt>
                <c:pt idx="683" formatCode="0.000">
                  <c:v>122013.4375</c:v>
                </c:pt>
                <c:pt idx="684" formatCode="0.000">
                  <c:v>122084.3125</c:v>
                </c:pt>
                <c:pt idx="685" formatCode="0.000">
                  <c:v>122159.8125</c:v>
                </c:pt>
                <c:pt idx="686" formatCode="0.000">
                  <c:v>122182.5</c:v>
                </c:pt>
                <c:pt idx="687" formatCode="0.000">
                  <c:v>122182.875</c:v>
                </c:pt>
                <c:pt idx="688" formatCode="0.000">
                  <c:v>122114.875</c:v>
                </c:pt>
                <c:pt idx="689" formatCode="0.000">
                  <c:v>122006.1875</c:v>
                </c:pt>
                <c:pt idx="690" formatCode="0.000">
                  <c:v>121867.0625</c:v>
                </c:pt>
                <c:pt idx="691" formatCode="0.000">
                  <c:v>121471.25</c:v>
                </c:pt>
                <c:pt idx="692" formatCode="0.000">
                  <c:v>120958.8125</c:v>
                </c:pt>
                <c:pt idx="693" formatCode="0.000">
                  <c:v>120373.375</c:v>
                </c:pt>
                <c:pt idx="694" formatCode="0.000">
                  <c:v>119758.8125</c:v>
                </c:pt>
                <c:pt idx="695" formatCode="0.000">
                  <c:v>119112.75</c:v>
                </c:pt>
                <c:pt idx="696" formatCode="0.000">
                  <c:v>118465.6875</c:v>
                </c:pt>
                <c:pt idx="697" formatCode="0.000">
                  <c:v>117809.9375</c:v>
                </c:pt>
                <c:pt idx="698" formatCode="0.000">
                  <c:v>117151.25</c:v>
                </c:pt>
                <c:pt idx="699" formatCode="0.000">
                  <c:v>116474.625</c:v>
                </c:pt>
                <c:pt idx="700" formatCode="0.000">
                  <c:v>115816.4375</c:v>
                </c:pt>
                <c:pt idx="701" formatCode="0.000">
                  <c:v>115022.1875</c:v>
                </c:pt>
                <c:pt idx="702" formatCode="0.000">
                  <c:v>113883.9375</c:v>
                </c:pt>
                <c:pt idx="703" formatCode="0.000">
                  <c:v>112664.5</c:v>
                </c:pt>
                <c:pt idx="704" formatCode="0.000">
                  <c:v>111366.25</c:v>
                </c:pt>
                <c:pt idx="705" formatCode="0.000">
                  <c:v>110042</c:v>
                </c:pt>
                <c:pt idx="706" formatCode="0.000">
                  <c:v>108758.8125</c:v>
                </c:pt>
                <c:pt idx="707" formatCode="0.000">
                  <c:v>107486.375</c:v>
                </c:pt>
                <c:pt idx="708" formatCode="0.000">
                  <c:v>106199.0625</c:v>
                </c:pt>
                <c:pt idx="709" formatCode="0.000">
                  <c:v>104902.875</c:v>
                </c:pt>
                <c:pt idx="710" formatCode="0.000">
                  <c:v>103628.5</c:v>
                </c:pt>
                <c:pt idx="711" formatCode="0.000">
                  <c:v>102641</c:v>
                </c:pt>
                <c:pt idx="712" formatCode="0.000">
                  <c:v>101766.25</c:v>
                </c:pt>
                <c:pt idx="713" formatCode="0.000">
                  <c:v>100949.625</c:v>
                </c:pt>
                <c:pt idx="714" formatCode="0.000">
                  <c:v>100160.5</c:v>
                </c:pt>
                <c:pt idx="715" formatCode="0.000">
                  <c:v>99402.875</c:v>
                </c:pt>
                <c:pt idx="716" formatCode="0.000">
                  <c:v>98638.375</c:v>
                </c:pt>
                <c:pt idx="717" formatCode="0.000">
                  <c:v>97871.875</c:v>
                </c:pt>
                <c:pt idx="718" formatCode="0.000">
                  <c:v>97101.8125</c:v>
                </c:pt>
                <c:pt idx="719" formatCode="0.000">
                  <c:v>96325.125</c:v>
                </c:pt>
                <c:pt idx="720" formatCode="0.000">
                  <c:v>95525.625</c:v>
                </c:pt>
                <c:pt idx="721" formatCode="0.000">
                  <c:v>94842.75</c:v>
                </c:pt>
                <c:pt idx="722" formatCode="0.000">
                  <c:v>94479.875</c:v>
                </c:pt>
                <c:pt idx="723" formatCode="0.000">
                  <c:v>94174.3125</c:v>
                </c:pt>
                <c:pt idx="724" formatCode="0.000">
                  <c:v>93926.125</c:v>
                </c:pt>
                <c:pt idx="725" formatCode="0.000">
                  <c:v>93699.1875</c:v>
                </c:pt>
                <c:pt idx="726" formatCode="0.000">
                  <c:v>93484</c:v>
                </c:pt>
                <c:pt idx="727" formatCode="0.000">
                  <c:v>93280.375</c:v>
                </c:pt>
                <c:pt idx="728" formatCode="0.000">
                  <c:v>93123.3125</c:v>
                </c:pt>
                <c:pt idx="729" formatCode="0.000">
                  <c:v>93001.375</c:v>
                </c:pt>
                <c:pt idx="730" formatCode="0.000">
                  <c:v>92877.9375</c:v>
                </c:pt>
                <c:pt idx="731" formatCode="0.000">
                  <c:v>92706.125</c:v>
                </c:pt>
                <c:pt idx="732" formatCode="0.000">
                  <c:v>92505.9375</c:v>
                </c:pt>
                <c:pt idx="733" formatCode="0.000">
                  <c:v>92316</c:v>
                </c:pt>
                <c:pt idx="734" formatCode="0.000">
                  <c:v>92113.875</c:v>
                </c:pt>
                <c:pt idx="735" formatCode="0.000">
                  <c:v>91883.375</c:v>
                </c:pt>
                <c:pt idx="736" formatCode="0.000">
                  <c:v>91631.375</c:v>
                </c:pt>
                <c:pt idx="737" formatCode="0.000">
                  <c:v>91382.5625</c:v>
                </c:pt>
                <c:pt idx="738" formatCode="0.000">
                  <c:v>91138.625</c:v>
                </c:pt>
                <c:pt idx="739" formatCode="0.000">
                  <c:v>90908.5</c:v>
                </c:pt>
                <c:pt idx="740" formatCode="0.000">
                  <c:v>90699.8125</c:v>
                </c:pt>
                <c:pt idx="741" formatCode="0.000">
                  <c:v>90518.0625</c:v>
                </c:pt>
                <c:pt idx="742" formatCode="0.000">
                  <c:v>90351.9375</c:v>
                </c:pt>
                <c:pt idx="743" formatCode="0.000">
                  <c:v>90196.125</c:v>
                </c:pt>
                <c:pt idx="744" formatCode="0.000">
                  <c:v>90052.0625</c:v>
                </c:pt>
                <c:pt idx="745" formatCode="0.000">
                  <c:v>89908.125</c:v>
                </c:pt>
                <c:pt idx="746" formatCode="0.000">
                  <c:v>89777.25</c:v>
                </c:pt>
                <c:pt idx="747" formatCode="0.000">
                  <c:v>89646.375</c:v>
                </c:pt>
                <c:pt idx="748" formatCode="0.000">
                  <c:v>89515.5</c:v>
                </c:pt>
                <c:pt idx="749" formatCode="0.000">
                  <c:v>89393.625</c:v>
                </c:pt>
                <c:pt idx="750" formatCode="0.000">
                  <c:v>89269.3125</c:v>
                </c:pt>
                <c:pt idx="751" formatCode="0.000">
                  <c:v>89163.1875</c:v>
                </c:pt>
                <c:pt idx="752" formatCode="0.000">
                  <c:v>89085.4375</c:v>
                </c:pt>
                <c:pt idx="753" formatCode="0.000">
                  <c:v>89006.8125</c:v>
                </c:pt>
                <c:pt idx="754" formatCode="0.000">
                  <c:v>88907.125</c:v>
                </c:pt>
                <c:pt idx="755" formatCode="0.000">
                  <c:v>88833.25</c:v>
                </c:pt>
                <c:pt idx="756" formatCode="0.000">
                  <c:v>88788.75</c:v>
                </c:pt>
                <c:pt idx="757" formatCode="0.000">
                  <c:v>88747.375</c:v>
                </c:pt>
                <c:pt idx="758" formatCode="0.000">
                  <c:v>88720.0625</c:v>
                </c:pt>
                <c:pt idx="759" formatCode="0.000">
                  <c:v>88706.6875</c:v>
                </c:pt>
                <c:pt idx="760" formatCode="0.000">
                  <c:v>88697.0625</c:v>
                </c:pt>
                <c:pt idx="761" formatCode="0.000">
                  <c:v>88705.0625</c:v>
                </c:pt>
                <c:pt idx="762" formatCode="0.000">
                  <c:v>88711.6875</c:v>
                </c:pt>
                <c:pt idx="763" formatCode="0.000">
                  <c:v>88734.4375</c:v>
                </c:pt>
                <c:pt idx="764" formatCode="0.000">
                  <c:v>88769.0625</c:v>
                </c:pt>
                <c:pt idx="765" formatCode="0.000">
                  <c:v>88806.0625</c:v>
                </c:pt>
                <c:pt idx="766" formatCode="0.000">
                  <c:v>88836</c:v>
                </c:pt>
                <c:pt idx="767" formatCode="0.000">
                  <c:v>88867.375</c:v>
                </c:pt>
                <c:pt idx="768" formatCode="0.000">
                  <c:v>88898.75</c:v>
                </c:pt>
                <c:pt idx="769" formatCode="0.000">
                  <c:v>88923.5</c:v>
                </c:pt>
                <c:pt idx="770" formatCode="0.000">
                  <c:v>88989.25</c:v>
                </c:pt>
                <c:pt idx="771" formatCode="0.000">
                  <c:v>89076.125</c:v>
                </c:pt>
                <c:pt idx="772" formatCode="0.000">
                  <c:v>89181</c:v>
                </c:pt>
                <c:pt idx="773" formatCode="0.000">
                  <c:v>89319.5</c:v>
                </c:pt>
                <c:pt idx="774" formatCode="0.000">
                  <c:v>89508.25</c:v>
                </c:pt>
                <c:pt idx="775" formatCode="0.000">
                  <c:v>89699.5625</c:v>
                </c:pt>
                <c:pt idx="776" formatCode="0.000">
                  <c:v>89904.6875</c:v>
                </c:pt>
                <c:pt idx="777" formatCode="0.000">
                  <c:v>90117.875</c:v>
                </c:pt>
                <c:pt idx="778" formatCode="0.000">
                  <c:v>90318.625</c:v>
                </c:pt>
                <c:pt idx="779" formatCode="0.000">
                  <c:v>90516.1875</c:v>
                </c:pt>
                <c:pt idx="780" formatCode="0.000">
                  <c:v>90704.875</c:v>
                </c:pt>
                <c:pt idx="781" formatCode="0.000">
                  <c:v>90875.9375</c:v>
                </c:pt>
                <c:pt idx="782" formatCode="0.000">
                  <c:v>91036.25</c:v>
                </c:pt>
                <c:pt idx="783" formatCode="0.000">
                  <c:v>91174.6875</c:v>
                </c:pt>
                <c:pt idx="784" formatCode="0.000">
                  <c:v>91297.1875</c:v>
                </c:pt>
                <c:pt idx="785" formatCode="0.000">
                  <c:v>91416.6875</c:v>
                </c:pt>
                <c:pt idx="786" formatCode="0.000">
                  <c:v>91530.1875</c:v>
                </c:pt>
                <c:pt idx="787" formatCode="0.000">
                  <c:v>91646.1875</c:v>
                </c:pt>
                <c:pt idx="788" formatCode="0.000">
                  <c:v>91770.4375</c:v>
                </c:pt>
                <c:pt idx="789" formatCode="0.000">
                  <c:v>91904.6875</c:v>
                </c:pt>
                <c:pt idx="790" formatCode="0.000">
                  <c:v>92005.4375</c:v>
                </c:pt>
                <c:pt idx="791" formatCode="0.000">
                  <c:v>92106.875</c:v>
                </c:pt>
                <c:pt idx="792" formatCode="0.000">
                  <c:v>92209.8125</c:v>
                </c:pt>
                <c:pt idx="793" formatCode="0.000">
                  <c:v>92318.625</c:v>
                </c:pt>
                <c:pt idx="794" formatCode="0.000">
                  <c:v>92431.875</c:v>
                </c:pt>
                <c:pt idx="795" formatCode="0.000">
                  <c:v>92576.3125</c:v>
                </c:pt>
                <c:pt idx="796" formatCode="0.000">
                  <c:v>92727.9375</c:v>
                </c:pt>
                <c:pt idx="797" formatCode="0.000">
                  <c:v>92938.875</c:v>
                </c:pt>
                <c:pt idx="798" formatCode="0.000">
                  <c:v>93251.625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962-4CE2-AD81-CF5978C1C23D}"/>
            </c:ext>
          </c:extLst>
        </c:ser>
        <c:ser>
          <c:idx val="3"/>
          <c:order val="3"/>
          <c:tx>
            <c:strRef>
              <c:f>DATA!$BS$1</c:f>
              <c:strCache>
                <c:ptCount val="1"/>
                <c:pt idx="0">
                  <c:v>Lower Band</c:v>
                </c:pt>
              </c:strCache>
            </c:strRef>
          </c:tx>
          <c:spPr>
            <a:ln w="12700" cap="flat" cmpd="sng" algn="ctr">
              <a:solidFill>
                <a:srgbClr val="00B0F0"/>
              </a:solidFill>
              <a:prstDash val="solid"/>
              <a:miter lim="800000"/>
            </a:ln>
            <a:effectLst/>
          </c:spPr>
          <c:marker>
            <c:symbol val="none"/>
          </c:marker>
          <c:yVal>
            <c:numRef>
              <c:f>DATA!$BS$2:$BS$800</c:f>
              <c:numCache>
                <c:formatCode>General</c:formatCode>
                <c:ptCount val="799"/>
                <c:pt idx="141" formatCode="0.000">
                  <c:v>17247.147586736392</c:v>
                </c:pt>
                <c:pt idx="142" formatCode="0.000">
                  <c:v>18798.645956435706</c:v>
                </c:pt>
                <c:pt idx="143" formatCode="0.000">
                  <c:v>18865.449878065749</c:v>
                </c:pt>
                <c:pt idx="144" formatCode="0.000">
                  <c:v>18934.743364412861</c:v>
                </c:pt>
                <c:pt idx="145" formatCode="0.000">
                  <c:v>19006.755892866411</c:v>
                </c:pt>
                <c:pt idx="146" formatCode="0.000">
                  <c:v>19079.429395712403</c:v>
                </c:pt>
                <c:pt idx="147" formatCode="0.000">
                  <c:v>19157.031340906226</c:v>
                </c:pt>
                <c:pt idx="148" formatCode="0.000">
                  <c:v>19235.372063379815</c:v>
                </c:pt>
                <c:pt idx="149" formatCode="0.000">
                  <c:v>19313.904907672357</c:v>
                </c:pt>
                <c:pt idx="150" formatCode="0.000">
                  <c:v>19398.137734293607</c:v>
                </c:pt>
                <c:pt idx="151" formatCode="0.000">
                  <c:v>19483.695220270405</c:v>
                </c:pt>
                <c:pt idx="152" formatCode="0.000">
                  <c:v>19583.683503531531</c:v>
                </c:pt>
                <c:pt idx="153" formatCode="0.000">
                  <c:v>19677.63241999337</c:v>
                </c:pt>
                <c:pt idx="154" formatCode="0.000">
                  <c:v>19765.399184762446</c:v>
                </c:pt>
                <c:pt idx="155" formatCode="0.000">
                  <c:v>19850.011340002664</c:v>
                </c:pt>
                <c:pt idx="156" formatCode="0.000">
                  <c:v>19930.182101738887</c:v>
                </c:pt>
                <c:pt idx="157" formatCode="0.000">
                  <c:v>20008.553755667821</c:v>
                </c:pt>
                <c:pt idx="158" formatCode="0.000">
                  <c:v>20068.255891839268</c:v>
                </c:pt>
                <c:pt idx="159" formatCode="0.000">
                  <c:v>20118.828959006125</c:v>
                </c:pt>
                <c:pt idx="160" formatCode="0.000">
                  <c:v>20153.708049188575</c:v>
                </c:pt>
                <c:pt idx="161" formatCode="0.000">
                  <c:v>20267.368217018367</c:v>
                </c:pt>
                <c:pt idx="162" formatCode="0.000">
                  <c:v>20371.794319956756</c:v>
                </c:pt>
                <c:pt idx="163" formatCode="0.000">
                  <c:v>20472.417528314272</c:v>
                </c:pt>
                <c:pt idx="164" formatCode="0.000">
                  <c:v>20586.004953449017</c:v>
                </c:pt>
                <c:pt idx="165" formatCode="0.000">
                  <c:v>20700.337667425902</c:v>
                </c:pt>
                <c:pt idx="166" formatCode="0.000">
                  <c:v>20827.57943178908</c:v>
                </c:pt>
                <c:pt idx="167" formatCode="0.000">
                  <c:v>20935.818643242779</c:v>
                </c:pt>
                <c:pt idx="168" formatCode="0.000">
                  <c:v>21041.343732940542</c:v>
                </c:pt>
                <c:pt idx="169" formatCode="0.000">
                  <c:v>21139.33007946904</c:v>
                </c:pt>
                <c:pt idx="170" formatCode="0.000">
                  <c:v>21221.416528581864</c:v>
                </c:pt>
                <c:pt idx="171" formatCode="0.000">
                  <c:v>21291.294493633399</c:v>
                </c:pt>
                <c:pt idx="172" formatCode="0.000">
                  <c:v>21333.850854856111</c:v>
                </c:pt>
                <c:pt idx="173" formatCode="0.000">
                  <c:v>21359.142517669923</c:v>
                </c:pt>
                <c:pt idx="174" formatCode="0.000">
                  <c:v>21368.065346217471</c:v>
                </c:pt>
                <c:pt idx="175" formatCode="0.000">
                  <c:v>21333.568728497357</c:v>
                </c:pt>
                <c:pt idx="176" formatCode="0.000">
                  <c:v>21237.871467795583</c:v>
                </c:pt>
                <c:pt idx="177" formatCode="0.000">
                  <c:v>21091.212344861426</c:v>
                </c:pt>
                <c:pt idx="178" formatCode="0.000">
                  <c:v>20953.728431988533</c:v>
                </c:pt>
                <c:pt idx="179" formatCode="0.000">
                  <c:v>20848.670242615892</c:v>
                </c:pt>
                <c:pt idx="180" formatCode="0.000">
                  <c:v>20795.152382181554</c:v>
                </c:pt>
                <c:pt idx="181" formatCode="0.000">
                  <c:v>20773.337615824188</c:v>
                </c:pt>
                <c:pt idx="182" formatCode="0.000">
                  <c:v>20798.003077089532</c:v>
                </c:pt>
                <c:pt idx="183" formatCode="0.000">
                  <c:v>20894.612117904791</c:v>
                </c:pt>
                <c:pt idx="184" formatCode="0.000">
                  <c:v>21055.294127761343</c:v>
                </c:pt>
                <c:pt idx="185" formatCode="0.000">
                  <c:v>21292.473007497043</c:v>
                </c:pt>
                <c:pt idx="186" formatCode="0.000">
                  <c:v>21579.904795163617</c:v>
                </c:pt>
                <c:pt idx="187" formatCode="0.000">
                  <c:v>21889.88247121649</c:v>
                </c:pt>
                <c:pt idx="188" formatCode="0.000">
                  <c:v>22181.661516948596</c:v>
                </c:pt>
                <c:pt idx="189" formatCode="0.000">
                  <c:v>22415.518095628013</c:v>
                </c:pt>
                <c:pt idx="190" formatCode="0.000">
                  <c:v>22594.915378992486</c:v>
                </c:pt>
                <c:pt idx="191" formatCode="0.000">
                  <c:v>22733.087504433654</c:v>
                </c:pt>
                <c:pt idx="192" formatCode="0.000">
                  <c:v>22844.625224984822</c:v>
                </c:pt>
                <c:pt idx="193" formatCode="0.000">
                  <c:v>22950.459496722317</c:v>
                </c:pt>
                <c:pt idx="194" formatCode="0.000">
                  <c:v>23058.289330496038</c:v>
                </c:pt>
                <c:pt idx="195" formatCode="0.000">
                  <c:v>23186.564320739555</c:v>
                </c:pt>
                <c:pt idx="196" formatCode="0.000">
                  <c:v>23347.666722321952</c:v>
                </c:pt>
                <c:pt idx="197" formatCode="0.000">
                  <c:v>23543.654527048653</c:v>
                </c:pt>
                <c:pt idx="198" formatCode="0.000">
                  <c:v>23751.162200385468</c:v>
                </c:pt>
                <c:pt idx="199" formatCode="0.000">
                  <c:v>23967.107532773924</c:v>
                </c:pt>
                <c:pt idx="200" formatCode="0.000">
                  <c:v>24179.318077986922</c:v>
                </c:pt>
                <c:pt idx="201" formatCode="0.000">
                  <c:v>24425.568830279983</c:v>
                </c:pt>
                <c:pt idx="202" formatCode="0.000">
                  <c:v>24700.668497903927</c:v>
                </c:pt>
                <c:pt idx="203" formatCode="0.000">
                  <c:v>25013.957724370695</c:v>
                </c:pt>
                <c:pt idx="204" formatCode="0.000">
                  <c:v>25340.349917189305</c:v>
                </c:pt>
                <c:pt idx="205" formatCode="0.000">
                  <c:v>25668.812515130387</c:v>
                </c:pt>
                <c:pt idx="206" formatCode="0.000">
                  <c:v>26014.34099037703</c:v>
                </c:pt>
                <c:pt idx="207" formatCode="0.000">
                  <c:v>26402.405981602875</c:v>
                </c:pt>
                <c:pt idx="208" formatCode="0.000">
                  <c:v>26814.769665296473</c:v>
                </c:pt>
                <c:pt idx="209" formatCode="0.000">
                  <c:v>27268.375542894071</c:v>
                </c:pt>
                <c:pt idx="210" formatCode="0.000">
                  <c:v>27751.952223325083</c:v>
                </c:pt>
                <c:pt idx="211" formatCode="0.000">
                  <c:v>28250.983816039006</c:v>
                </c:pt>
                <c:pt idx="212" formatCode="0.000">
                  <c:v>28787.66088081379</c:v>
                </c:pt>
                <c:pt idx="213" formatCode="0.000">
                  <c:v>29359.812541865489</c:v>
                </c:pt>
                <c:pt idx="214" formatCode="0.000">
                  <c:v>29970.102627413977</c:v>
                </c:pt>
                <c:pt idx="215" formatCode="0.000">
                  <c:v>30594.300838334155</c:v>
                </c:pt>
                <c:pt idx="216" formatCode="0.000">
                  <c:v>31186.123660147547</c:v>
                </c:pt>
                <c:pt idx="217" formatCode="0.000">
                  <c:v>31733.047784621162</c:v>
                </c:pt>
                <c:pt idx="218" formatCode="0.000">
                  <c:v>32297.881025127881</c:v>
                </c:pt>
                <c:pt idx="219" formatCode="0.000">
                  <c:v>32906.538016176222</c:v>
                </c:pt>
                <c:pt idx="220" formatCode="0.000">
                  <c:v>33552.121273165874</c:v>
                </c:pt>
                <c:pt idx="221" formatCode="0.000">
                  <c:v>34225.790969195979</c:v>
                </c:pt>
                <c:pt idx="222" formatCode="0.000">
                  <c:v>34904.78810639622</c:v>
                </c:pt>
                <c:pt idx="223" formatCode="0.000">
                  <c:v>35590.736738218227</c:v>
                </c:pt>
                <c:pt idx="224" formatCode="0.000">
                  <c:v>36258.915586673887</c:v>
                </c:pt>
                <c:pt idx="225" formatCode="0.000">
                  <c:v>36918.775563785784</c:v>
                </c:pt>
                <c:pt idx="226" formatCode="0.000">
                  <c:v>37570.185293316499</c:v>
                </c:pt>
                <c:pt idx="227" formatCode="0.000">
                  <c:v>38180.653799378917</c:v>
                </c:pt>
                <c:pt idx="228" formatCode="0.000">
                  <c:v>38776.213115370192</c:v>
                </c:pt>
                <c:pt idx="229" formatCode="0.000">
                  <c:v>39378.46752149731</c:v>
                </c:pt>
                <c:pt idx="230" formatCode="0.000">
                  <c:v>39983.268468791226</c:v>
                </c:pt>
                <c:pt idx="231" formatCode="0.000">
                  <c:v>40598.869692475659</c:v>
                </c:pt>
                <c:pt idx="232" formatCode="0.000">
                  <c:v>41214.622972029414</c:v>
                </c:pt>
                <c:pt idx="233" formatCode="0.000">
                  <c:v>41846.125954486226</c:v>
                </c:pt>
                <c:pt idx="234" formatCode="0.000">
                  <c:v>42458.774140046429</c:v>
                </c:pt>
                <c:pt idx="235" formatCode="0.000">
                  <c:v>43066.209064399118</c:v>
                </c:pt>
                <c:pt idx="236" formatCode="0.000">
                  <c:v>43716.69795156506</c:v>
                </c:pt>
                <c:pt idx="237" formatCode="0.000">
                  <c:v>44424.744633184586</c:v>
                </c:pt>
                <c:pt idx="238" formatCode="0.000">
                  <c:v>45140.999872684493</c:v>
                </c:pt>
                <c:pt idx="239" formatCode="0.000">
                  <c:v>45831.6336716878</c:v>
                </c:pt>
                <c:pt idx="240" formatCode="0.000">
                  <c:v>46524.060679245347</c:v>
                </c:pt>
                <c:pt idx="241" formatCode="0.000">
                  <c:v>47200.718477009941</c:v>
                </c:pt>
                <c:pt idx="242" formatCode="0.000">
                  <c:v>47883.237629593277</c:v>
                </c:pt>
                <c:pt idx="243" formatCode="0.000">
                  <c:v>48535.274059817093</c:v>
                </c:pt>
                <c:pt idx="244" formatCode="0.000">
                  <c:v>49196.962500198511</c:v>
                </c:pt>
                <c:pt idx="245" formatCode="0.000">
                  <c:v>49853.374002327881</c:v>
                </c:pt>
                <c:pt idx="246" formatCode="0.000">
                  <c:v>50514.061729042689</c:v>
                </c:pt>
                <c:pt idx="247" formatCode="0.000">
                  <c:v>51212.181110703714</c:v>
                </c:pt>
                <c:pt idx="248" formatCode="0.000">
                  <c:v>51929.192131937249</c:v>
                </c:pt>
                <c:pt idx="249" formatCode="0.000">
                  <c:v>52610.985791313622</c:v>
                </c:pt>
                <c:pt idx="250" formatCode="0.000">
                  <c:v>53240.274824138003</c:v>
                </c:pt>
                <c:pt idx="251" formatCode="0.000">
                  <c:v>53817.399827281763</c:v>
                </c:pt>
                <c:pt idx="252" formatCode="0.000">
                  <c:v>54349.802338599591</c:v>
                </c:pt>
                <c:pt idx="253" formatCode="0.000">
                  <c:v>54796.103063399591</c:v>
                </c:pt>
                <c:pt idx="254" formatCode="0.000">
                  <c:v>55189.181848986766</c:v>
                </c:pt>
                <c:pt idx="255" formatCode="0.000">
                  <c:v>55537.096114055312</c:v>
                </c:pt>
                <c:pt idx="256" formatCode="0.000">
                  <c:v>55794.3267968777</c:v>
                </c:pt>
                <c:pt idx="257" formatCode="0.000">
                  <c:v>55924.554321158037</c:v>
                </c:pt>
                <c:pt idx="258" formatCode="0.000">
                  <c:v>55885.525486306622</c:v>
                </c:pt>
                <c:pt idx="259" formatCode="0.000">
                  <c:v>55638.896198395618</c:v>
                </c:pt>
                <c:pt idx="260" formatCode="0.000">
                  <c:v>55180.568824452042</c:v>
                </c:pt>
                <c:pt idx="261" formatCode="0.000">
                  <c:v>54577.216740269447</c:v>
                </c:pt>
                <c:pt idx="262" formatCode="0.000">
                  <c:v>53934.243584815427</c:v>
                </c:pt>
                <c:pt idx="263" formatCode="0.000">
                  <c:v>53279.640281756212</c:v>
                </c:pt>
                <c:pt idx="264" formatCode="0.000">
                  <c:v>52627.244436951361</c:v>
                </c:pt>
                <c:pt idx="265" formatCode="0.000">
                  <c:v>52012.046282948897</c:v>
                </c:pt>
                <c:pt idx="266" formatCode="0.000">
                  <c:v>51426.712485363401</c:v>
                </c:pt>
                <c:pt idx="267" formatCode="0.000">
                  <c:v>50894.259503274734</c:v>
                </c:pt>
                <c:pt idx="268" formatCode="0.000">
                  <c:v>50420.401137304041</c:v>
                </c:pt>
                <c:pt idx="269" formatCode="0.000">
                  <c:v>50046.276660526215</c:v>
                </c:pt>
                <c:pt idx="270" formatCode="0.000">
                  <c:v>49787.276452861101</c:v>
                </c:pt>
                <c:pt idx="271" formatCode="0.000">
                  <c:v>49666.320010322685</c:v>
                </c:pt>
                <c:pt idx="272" formatCode="0.000">
                  <c:v>49694.7718856375</c:v>
                </c:pt>
                <c:pt idx="273" formatCode="0.000">
                  <c:v>49854.949107728833</c:v>
                </c:pt>
                <c:pt idx="274" formatCode="0.000">
                  <c:v>50094.471677687427</c:v>
                </c:pt>
                <c:pt idx="275" formatCode="0.000">
                  <c:v>50418.605498352234</c:v>
                </c:pt>
                <c:pt idx="276" formatCode="0.000">
                  <c:v>50813.236422448121</c:v>
                </c:pt>
                <c:pt idx="277" formatCode="0.000">
                  <c:v>51247.815908756209</c:v>
                </c:pt>
                <c:pt idx="278" formatCode="0.000">
                  <c:v>51724.584985899477</c:v>
                </c:pt>
                <c:pt idx="279" formatCode="0.000">
                  <c:v>52244.827781002146</c:v>
                </c:pt>
                <c:pt idx="280" formatCode="0.000">
                  <c:v>52815.037542182923</c:v>
                </c:pt>
                <c:pt idx="281" formatCode="0.000">
                  <c:v>53391.967086714583</c:v>
                </c:pt>
                <c:pt idx="282" formatCode="0.000">
                  <c:v>53893.189923071011</c:v>
                </c:pt>
                <c:pt idx="283" formatCode="0.000">
                  <c:v>54261.959338177083</c:v>
                </c:pt>
                <c:pt idx="284" formatCode="0.000">
                  <c:v>54503.760378661078</c:v>
                </c:pt>
                <c:pt idx="285" formatCode="0.000">
                  <c:v>54638.435045112114</c:v>
                </c:pt>
                <c:pt idx="286" formatCode="0.000">
                  <c:v>54716.378061761905</c:v>
                </c:pt>
                <c:pt idx="287" formatCode="0.000">
                  <c:v>54758.504860539659</c:v>
                </c:pt>
                <c:pt idx="288" formatCode="0.000">
                  <c:v>54796.833191786376</c:v>
                </c:pt>
                <c:pt idx="289" formatCode="0.000">
                  <c:v>54823.489831692947</c:v>
                </c:pt>
                <c:pt idx="290" formatCode="0.000">
                  <c:v>54861.96631193845</c:v>
                </c:pt>
                <c:pt idx="291" formatCode="0.000">
                  <c:v>54912.340029906532</c:v>
                </c:pt>
                <c:pt idx="292" formatCode="0.000">
                  <c:v>54947.424717989445</c:v>
                </c:pt>
                <c:pt idx="293" formatCode="0.000">
                  <c:v>54970.598401577488</c:v>
                </c:pt>
                <c:pt idx="294" formatCode="0.000">
                  <c:v>55033.1756721489</c:v>
                </c:pt>
                <c:pt idx="295" formatCode="0.000">
                  <c:v>55101.537460838445</c:v>
                </c:pt>
                <c:pt idx="296" formatCode="0.000">
                  <c:v>55186.874257719464</c:v>
                </c:pt>
                <c:pt idx="297" formatCode="0.000">
                  <c:v>55293.607230071888</c:v>
                </c:pt>
                <c:pt idx="298" formatCode="0.000">
                  <c:v>55422.843566640659</c:v>
                </c:pt>
                <c:pt idx="299" formatCode="0.000">
                  <c:v>55581.486961044953</c:v>
                </c:pt>
                <c:pt idx="300" formatCode="0.000">
                  <c:v>55748.692152781281</c:v>
                </c:pt>
                <c:pt idx="301" formatCode="0.000">
                  <c:v>55922.323977335363</c:v>
                </c:pt>
                <c:pt idx="302" formatCode="0.000">
                  <c:v>56075.686608849923</c:v>
                </c:pt>
                <c:pt idx="303" formatCode="0.000">
                  <c:v>56220.208619269215</c:v>
                </c:pt>
                <c:pt idx="304" formatCode="0.000">
                  <c:v>56309.231215686763</c:v>
                </c:pt>
                <c:pt idx="305" formatCode="0.000">
                  <c:v>56319.936475097253</c:v>
                </c:pt>
                <c:pt idx="306" formatCode="0.000">
                  <c:v>56218.901363180972</c:v>
                </c:pt>
                <c:pt idx="307" formatCode="0.000">
                  <c:v>56026.220049609758</c:v>
                </c:pt>
                <c:pt idx="308" formatCode="0.000">
                  <c:v>55772.98264202736</c:v>
                </c:pt>
                <c:pt idx="309" formatCode="0.000">
                  <c:v>55513.001524943575</c:v>
                </c:pt>
                <c:pt idx="310" formatCode="0.000">
                  <c:v>55272.469390262981</c:v>
                </c:pt>
                <c:pt idx="311" formatCode="0.000">
                  <c:v>55101.432152019937</c:v>
                </c:pt>
                <c:pt idx="312" formatCode="0.000">
                  <c:v>55021.839604125751</c:v>
                </c:pt>
                <c:pt idx="313" formatCode="0.000">
                  <c:v>55031.51455343519</c:v>
                </c:pt>
                <c:pt idx="314" formatCode="0.000">
                  <c:v>55087.16485130111</c:v>
                </c:pt>
                <c:pt idx="315" formatCode="0.000">
                  <c:v>55203.364098664337</c:v>
                </c:pt>
                <c:pt idx="316" formatCode="0.000">
                  <c:v>55371.701739405049</c:v>
                </c:pt>
                <c:pt idx="317" formatCode="0.000">
                  <c:v>55586.96141023151</c:v>
                </c:pt>
                <c:pt idx="318" formatCode="0.000">
                  <c:v>55845.542736323936</c:v>
                </c:pt>
                <c:pt idx="319" formatCode="0.000">
                  <c:v>56154.465903411947</c:v>
                </c:pt>
                <c:pt idx="320" formatCode="0.000">
                  <c:v>56510.370778857236</c:v>
                </c:pt>
                <c:pt idx="321" formatCode="0.000">
                  <c:v>56855.086078665903</c:v>
                </c:pt>
                <c:pt idx="322" formatCode="0.000">
                  <c:v>57174.672968983323</c:v>
                </c:pt>
                <c:pt idx="323" formatCode="0.000">
                  <c:v>57419.94125110015</c:v>
                </c:pt>
                <c:pt idx="324" formatCode="0.000">
                  <c:v>57580.936774923161</c:v>
                </c:pt>
                <c:pt idx="325" formatCode="0.000">
                  <c:v>57691.398933203418</c:v>
                </c:pt>
                <c:pt idx="326" formatCode="0.000">
                  <c:v>57790.355675216073</c:v>
                </c:pt>
                <c:pt idx="327" formatCode="0.000">
                  <c:v>57884.315545226353</c:v>
                </c:pt>
                <c:pt idx="328" formatCode="0.000">
                  <c:v>58003.848731023689</c:v>
                </c:pt>
                <c:pt idx="329" formatCode="0.000">
                  <c:v>58129.592135823994</c:v>
                </c:pt>
                <c:pt idx="330" formatCode="0.000">
                  <c:v>58278.202539587342</c:v>
                </c:pt>
                <c:pt idx="331" formatCode="0.000">
                  <c:v>58425.088307096477</c:v>
                </c:pt>
                <c:pt idx="332" formatCode="0.000">
                  <c:v>58588.314789990356</c:v>
                </c:pt>
                <c:pt idx="333" formatCode="0.000">
                  <c:v>58857.248712983084</c:v>
                </c:pt>
                <c:pt idx="334" formatCode="0.000">
                  <c:v>59157.812768060314</c:v>
                </c:pt>
                <c:pt idx="335" formatCode="0.000">
                  <c:v>59466.298321273731</c:v>
                </c:pt>
                <c:pt idx="336" formatCode="0.000">
                  <c:v>59786.462799106856</c:v>
                </c:pt>
                <c:pt idx="337" formatCode="0.000">
                  <c:v>60126.749354738698</c:v>
                </c:pt>
                <c:pt idx="338" formatCode="0.000">
                  <c:v>60473.583887057786</c:v>
                </c:pt>
                <c:pt idx="339" formatCode="0.000">
                  <c:v>60811.50575195616</c:v>
                </c:pt>
                <c:pt idx="340" formatCode="0.000">
                  <c:v>61099.904726975787</c:v>
                </c:pt>
                <c:pt idx="341" formatCode="0.000">
                  <c:v>61391.082185481646</c:v>
                </c:pt>
                <c:pt idx="342" formatCode="0.000">
                  <c:v>61614.926996339833</c:v>
                </c:pt>
                <c:pt idx="343" formatCode="0.000">
                  <c:v>61782.12002623982</c:v>
                </c:pt>
                <c:pt idx="344" formatCode="0.000">
                  <c:v>61972.531948065982</c:v>
                </c:pt>
                <c:pt idx="345" formatCode="0.000">
                  <c:v>62186.006740292185</c:v>
                </c:pt>
                <c:pt idx="346" formatCode="0.000">
                  <c:v>62407.559457950192</c:v>
                </c:pt>
                <c:pt idx="347" formatCode="0.000">
                  <c:v>62635.349259291288</c:v>
                </c:pt>
                <c:pt idx="348" formatCode="0.000">
                  <c:v>62854.505506290494</c:v>
                </c:pt>
                <c:pt idx="349" formatCode="0.000">
                  <c:v>63099.978318132926</c:v>
                </c:pt>
                <c:pt idx="350" formatCode="0.000">
                  <c:v>63332.602450010658</c:v>
                </c:pt>
                <c:pt idx="351" formatCode="0.000">
                  <c:v>63549.786863755915</c:v>
                </c:pt>
                <c:pt idx="352" formatCode="0.000">
                  <c:v>63713.973055195529</c:v>
                </c:pt>
                <c:pt idx="353" formatCode="0.000">
                  <c:v>63651.200105865559</c:v>
                </c:pt>
                <c:pt idx="354" formatCode="0.000">
                  <c:v>63356.847056224848</c:v>
                </c:pt>
                <c:pt idx="355" formatCode="0.000">
                  <c:v>62769.701229944832</c:v>
                </c:pt>
                <c:pt idx="356" formatCode="0.000">
                  <c:v>61855.698177183156</c:v>
                </c:pt>
                <c:pt idx="357" formatCode="0.000">
                  <c:v>60681.439072650501</c:v>
                </c:pt>
                <c:pt idx="358" formatCode="0.000">
                  <c:v>59390.946997352621</c:v>
                </c:pt>
                <c:pt idx="359" formatCode="0.000">
                  <c:v>58056.519385205494</c:v>
                </c:pt>
                <c:pt idx="360" formatCode="0.000">
                  <c:v>56772.62477559004</c:v>
                </c:pt>
                <c:pt idx="361" formatCode="0.000">
                  <c:v>55531.796411543568</c:v>
                </c:pt>
                <c:pt idx="362" formatCode="0.000">
                  <c:v>54379.896287750023</c:v>
                </c:pt>
                <c:pt idx="363" formatCode="0.000">
                  <c:v>53319.202807620801</c:v>
                </c:pt>
                <c:pt idx="364" formatCode="0.000">
                  <c:v>52324.321606601181</c:v>
                </c:pt>
                <c:pt idx="365" formatCode="0.000">
                  <c:v>51430.980524965853</c:v>
                </c:pt>
                <c:pt idx="366" formatCode="0.000">
                  <c:v>50638.608770982937</c:v>
                </c:pt>
                <c:pt idx="367" formatCode="0.000">
                  <c:v>49935.869733904234</c:v>
                </c:pt>
                <c:pt idx="368" formatCode="0.000">
                  <c:v>49309.080257305075</c:v>
                </c:pt>
                <c:pt idx="369" formatCode="0.000">
                  <c:v>48751.024930911124</c:v>
                </c:pt>
                <c:pt idx="370" formatCode="0.000">
                  <c:v>48280.408615650747</c:v>
                </c:pt>
                <c:pt idx="371" formatCode="0.000">
                  <c:v>47896.67492306012</c:v>
                </c:pt>
                <c:pt idx="372" formatCode="0.000">
                  <c:v>47596.919364270681</c:v>
                </c:pt>
                <c:pt idx="373" formatCode="0.000">
                  <c:v>47402.955892417274</c:v>
                </c:pt>
                <c:pt idx="374" formatCode="0.000">
                  <c:v>47322.183041027238</c:v>
                </c:pt>
                <c:pt idx="375" formatCode="0.000">
                  <c:v>47323.881629112715</c:v>
                </c:pt>
                <c:pt idx="376" formatCode="0.000">
                  <c:v>47404.325107929071</c:v>
                </c:pt>
                <c:pt idx="377" formatCode="0.000">
                  <c:v>47563.260300429924</c:v>
                </c:pt>
                <c:pt idx="378" formatCode="0.000">
                  <c:v>47746.393809049419</c:v>
                </c:pt>
                <c:pt idx="379" formatCode="0.000">
                  <c:v>47945.653510871212</c:v>
                </c:pt>
                <c:pt idx="380" formatCode="0.000">
                  <c:v>48154.087929080488</c:v>
                </c:pt>
                <c:pt idx="381" formatCode="0.000">
                  <c:v>48393.792738290111</c:v>
                </c:pt>
                <c:pt idx="382" formatCode="0.000">
                  <c:v>48700.545965802972</c:v>
                </c:pt>
                <c:pt idx="383" formatCode="0.000">
                  <c:v>49096.843259292837</c:v>
                </c:pt>
                <c:pt idx="384" formatCode="0.000">
                  <c:v>49592.991419340346</c:v>
                </c:pt>
                <c:pt idx="385" formatCode="0.000">
                  <c:v>50122.692545531536</c:v>
                </c:pt>
                <c:pt idx="386" formatCode="0.000">
                  <c:v>50661.81350135208</c:v>
                </c:pt>
                <c:pt idx="387" formatCode="0.000">
                  <c:v>51214.384255507488</c:v>
                </c:pt>
                <c:pt idx="388" formatCode="0.000">
                  <c:v>51782.153679013827</c:v>
                </c:pt>
                <c:pt idx="389" formatCode="0.000">
                  <c:v>52361.675473689415</c:v>
                </c:pt>
                <c:pt idx="390" formatCode="0.000">
                  <c:v>52929.935003999148</c:v>
                </c:pt>
                <c:pt idx="391" formatCode="0.000">
                  <c:v>53419.266439122497</c:v>
                </c:pt>
                <c:pt idx="392" formatCode="0.000">
                  <c:v>53778.886490274934</c:v>
                </c:pt>
                <c:pt idx="393" formatCode="0.000">
                  <c:v>53993.273166470935</c:v>
                </c:pt>
                <c:pt idx="394" formatCode="0.000">
                  <c:v>54131.530938464362</c:v>
                </c:pt>
                <c:pt idx="395" formatCode="0.000">
                  <c:v>54235.476748397741</c:v>
                </c:pt>
                <c:pt idx="396" formatCode="0.000">
                  <c:v>54317.039788206443</c:v>
                </c:pt>
                <c:pt idx="397" formatCode="0.000">
                  <c:v>54395.059558025168</c:v>
                </c:pt>
                <c:pt idx="398" formatCode="0.000">
                  <c:v>54498.156728734626</c:v>
                </c:pt>
                <c:pt idx="399" formatCode="0.000">
                  <c:v>54617.8563393281</c:v>
                </c:pt>
                <c:pt idx="400" formatCode="0.000">
                  <c:v>54749.289215558085</c:v>
                </c:pt>
                <c:pt idx="401" formatCode="0.000">
                  <c:v>54882.334283459466</c:v>
                </c:pt>
                <c:pt idx="402" formatCode="0.000">
                  <c:v>54997.601759088655</c:v>
                </c:pt>
                <c:pt idx="403" formatCode="0.000">
                  <c:v>55104.518756034944</c:v>
                </c:pt>
                <c:pt idx="404" formatCode="0.000">
                  <c:v>55206.501489987844</c:v>
                </c:pt>
                <c:pt idx="405" formatCode="0.000">
                  <c:v>55333.367345721199</c:v>
                </c:pt>
                <c:pt idx="406" formatCode="0.000">
                  <c:v>55499.797640348166</c:v>
                </c:pt>
                <c:pt idx="407" formatCode="0.000">
                  <c:v>55703.967798635706</c:v>
                </c:pt>
                <c:pt idx="408" formatCode="0.000">
                  <c:v>55937.253109499245</c:v>
                </c:pt>
                <c:pt idx="409" formatCode="0.000">
                  <c:v>56190.287740911292</c:v>
                </c:pt>
                <c:pt idx="410" formatCode="0.000">
                  <c:v>56440.275312531085</c:v>
                </c:pt>
                <c:pt idx="411" formatCode="0.000">
                  <c:v>56688.782591654388</c:v>
                </c:pt>
                <c:pt idx="412" formatCode="0.000">
                  <c:v>56935.193676934832</c:v>
                </c:pt>
                <c:pt idx="413" formatCode="0.000">
                  <c:v>57200.239717408818</c:v>
                </c:pt>
                <c:pt idx="414" formatCode="0.000">
                  <c:v>57453.046849799357</c:v>
                </c:pt>
                <c:pt idx="415" formatCode="0.000">
                  <c:v>57676.439320138605</c:v>
                </c:pt>
                <c:pt idx="416" formatCode="0.000">
                  <c:v>57895.029581741081</c:v>
                </c:pt>
                <c:pt idx="417" formatCode="0.000">
                  <c:v>58086.568783003233</c:v>
                </c:pt>
                <c:pt idx="418" formatCode="0.000">
                  <c:v>58222.409058556012</c:v>
                </c:pt>
                <c:pt idx="419" formatCode="0.000">
                  <c:v>58285.420368944484</c:v>
                </c:pt>
                <c:pt idx="420" formatCode="0.000">
                  <c:v>58247.245499559649</c:v>
                </c:pt>
                <c:pt idx="421" formatCode="0.000">
                  <c:v>58097.869535879021</c:v>
                </c:pt>
                <c:pt idx="422" formatCode="0.000">
                  <c:v>57878.355531132416</c:v>
                </c:pt>
                <c:pt idx="423" formatCode="0.000">
                  <c:v>57641.427233595728</c:v>
                </c:pt>
                <c:pt idx="424" formatCode="0.000">
                  <c:v>57393.138129677274</c:v>
                </c:pt>
                <c:pt idx="425" formatCode="0.000">
                  <c:v>57168.215955668369</c:v>
                </c:pt>
                <c:pt idx="426" formatCode="0.000">
                  <c:v>56983.783553213296</c:v>
                </c:pt>
                <c:pt idx="427" formatCode="0.000">
                  <c:v>56850.462785499702</c:v>
                </c:pt>
                <c:pt idx="428" formatCode="0.000">
                  <c:v>56769.086336567452</c:v>
                </c:pt>
                <c:pt idx="429" formatCode="0.000">
                  <c:v>56735.241414775322</c:v>
                </c:pt>
                <c:pt idx="430" formatCode="0.000">
                  <c:v>56787.724548239174</c:v>
                </c:pt>
                <c:pt idx="431" formatCode="0.000">
                  <c:v>56916.632661635333</c:v>
                </c:pt>
                <c:pt idx="432" formatCode="0.000">
                  <c:v>57119.276287437911</c:v>
                </c:pt>
                <c:pt idx="433" formatCode="0.000">
                  <c:v>57359.561707786735</c:v>
                </c:pt>
                <c:pt idx="434" formatCode="0.000">
                  <c:v>57632.498153818509</c:v>
                </c:pt>
                <c:pt idx="435" formatCode="0.000">
                  <c:v>57933.36669402905</c:v>
                </c:pt>
                <c:pt idx="436" formatCode="0.000">
                  <c:v>58230.444474855969</c:v>
                </c:pt>
                <c:pt idx="437" formatCode="0.000">
                  <c:v>58499.428205484081</c:v>
                </c:pt>
                <c:pt idx="438" formatCode="0.000">
                  <c:v>58714.578925433882</c:v>
                </c:pt>
                <c:pt idx="439" formatCode="0.000">
                  <c:v>58866.846952682798</c:v>
                </c:pt>
                <c:pt idx="440" formatCode="0.000">
                  <c:v>58995.534611766874</c:v>
                </c:pt>
                <c:pt idx="441" formatCode="0.000">
                  <c:v>59119.167346887021</c:v>
                </c:pt>
                <c:pt idx="442" formatCode="0.000">
                  <c:v>59266.387081389883</c:v>
                </c:pt>
                <c:pt idx="443" formatCode="0.000">
                  <c:v>59456.209307664853</c:v>
                </c:pt>
                <c:pt idx="444" formatCode="0.000">
                  <c:v>59685.900884893199</c:v>
                </c:pt>
                <c:pt idx="445" formatCode="0.000">
                  <c:v>59911.827620606171</c:v>
                </c:pt>
                <c:pt idx="446" formatCode="0.000">
                  <c:v>60146.652667006601</c:v>
                </c:pt>
                <c:pt idx="447" formatCode="0.000">
                  <c:v>60384.682606002607</c:v>
                </c:pt>
                <c:pt idx="448" formatCode="0.000">
                  <c:v>60619.469392421881</c:v>
                </c:pt>
                <c:pt idx="449" formatCode="0.000">
                  <c:v>60924.136653875168</c:v>
                </c:pt>
                <c:pt idx="450" formatCode="0.000">
                  <c:v>61227.674027698791</c:v>
                </c:pt>
                <c:pt idx="451" formatCode="0.000">
                  <c:v>61518.089493764826</c:v>
                </c:pt>
                <c:pt idx="452" formatCode="0.000">
                  <c:v>61859.104700385156</c:v>
                </c:pt>
                <c:pt idx="453" formatCode="0.000">
                  <c:v>62287.043595735449</c:v>
                </c:pt>
                <c:pt idx="454" formatCode="0.000">
                  <c:v>62768.646598486535</c:v>
                </c:pt>
                <c:pt idx="455" formatCode="0.000">
                  <c:v>63283.556290777211</c:v>
                </c:pt>
                <c:pt idx="456" formatCode="0.000">
                  <c:v>63808.113687423094</c:v>
                </c:pt>
                <c:pt idx="457" formatCode="0.000">
                  <c:v>64352.758947083326</c:v>
                </c:pt>
                <c:pt idx="458" formatCode="0.000">
                  <c:v>64906.100964542071</c:v>
                </c:pt>
                <c:pt idx="459" formatCode="0.000">
                  <c:v>65481.732820788406</c:v>
                </c:pt>
                <c:pt idx="460" formatCode="0.000">
                  <c:v>66061.069571895321</c:v>
                </c:pt>
                <c:pt idx="461" formatCode="0.000">
                  <c:v>66652.208054378018</c:v>
                </c:pt>
                <c:pt idx="462" formatCode="0.000">
                  <c:v>67259.754118616926</c:v>
                </c:pt>
                <c:pt idx="463" formatCode="0.000">
                  <c:v>67858.33123332051</c:v>
                </c:pt>
                <c:pt idx="464" formatCode="0.000">
                  <c:v>68473.19500821855</c:v>
                </c:pt>
                <c:pt idx="465" formatCode="0.000">
                  <c:v>69140.833126419049</c:v>
                </c:pt>
                <c:pt idx="466" formatCode="0.000">
                  <c:v>69840.443420347889</c:v>
                </c:pt>
                <c:pt idx="467" formatCode="0.000">
                  <c:v>70588.447764383047</c:v>
                </c:pt>
                <c:pt idx="468" formatCode="0.000">
                  <c:v>71411.681591116154</c:v>
                </c:pt>
                <c:pt idx="469" formatCode="0.000">
                  <c:v>72206.304178751496</c:v>
                </c:pt>
                <c:pt idx="470" formatCode="0.000">
                  <c:v>73032.239002938397</c:v>
                </c:pt>
                <c:pt idx="471" formatCode="0.000">
                  <c:v>73960.084195781892</c:v>
                </c:pt>
                <c:pt idx="472" formatCode="0.000">
                  <c:v>74882.274400997572</c:v>
                </c:pt>
                <c:pt idx="473" formatCode="0.000">
                  <c:v>75753.124964977804</c:v>
                </c:pt>
                <c:pt idx="474" formatCode="0.000">
                  <c:v>76654.633738332646</c:v>
                </c:pt>
                <c:pt idx="475" formatCode="0.000">
                  <c:v>77586.009565016429</c:v>
                </c:pt>
                <c:pt idx="476" formatCode="0.000">
                  <c:v>78602.2338569696</c:v>
                </c:pt>
                <c:pt idx="477" formatCode="0.000">
                  <c:v>79659.104840807107</c:v>
                </c:pt>
                <c:pt idx="478" formatCode="0.000">
                  <c:v>80698.147668171703</c:v>
                </c:pt>
                <c:pt idx="479" formatCode="0.000">
                  <c:v>81683.219304138867</c:v>
                </c:pt>
                <c:pt idx="480" formatCode="0.000">
                  <c:v>82627.757974434426</c:v>
                </c:pt>
                <c:pt idx="481" formatCode="0.000">
                  <c:v>83536.364721786522</c:v>
                </c:pt>
                <c:pt idx="482" formatCode="0.000">
                  <c:v>84409.395685245108</c:v>
                </c:pt>
                <c:pt idx="483" formatCode="0.000">
                  <c:v>85259.353895477398</c:v>
                </c:pt>
                <c:pt idx="484" formatCode="0.000">
                  <c:v>86057.15325269803</c:v>
                </c:pt>
                <c:pt idx="485" formatCode="0.000">
                  <c:v>86819.24668787366</c:v>
                </c:pt>
                <c:pt idx="486" formatCode="0.000">
                  <c:v>87551.247093785612</c:v>
                </c:pt>
                <c:pt idx="487" formatCode="0.000">
                  <c:v>88254.357217818382</c:v>
                </c:pt>
                <c:pt idx="488" formatCode="0.000">
                  <c:v>88929.70696788402</c:v>
                </c:pt>
                <c:pt idx="489" formatCode="0.000">
                  <c:v>89598.699435487695</c:v>
                </c:pt>
                <c:pt idx="490" formatCode="0.000">
                  <c:v>90256.235146514591</c:v>
                </c:pt>
                <c:pt idx="491" formatCode="0.000">
                  <c:v>90865.174088605854</c:v>
                </c:pt>
                <c:pt idx="492" formatCode="0.000">
                  <c:v>91486.371401348879</c:v>
                </c:pt>
                <c:pt idx="493" formatCode="0.000">
                  <c:v>92124.384079691998</c:v>
                </c:pt>
                <c:pt idx="494" formatCode="0.000">
                  <c:v>92733.68667059383</c:v>
                </c:pt>
                <c:pt idx="495" formatCode="0.000">
                  <c:v>93335.830555638851</c:v>
                </c:pt>
                <c:pt idx="496" formatCode="0.000">
                  <c:v>93877.806287990825</c:v>
                </c:pt>
                <c:pt idx="497" formatCode="0.000">
                  <c:v>94386.205404345645</c:v>
                </c:pt>
                <c:pt idx="498" formatCode="0.000">
                  <c:v>94933.706974727538</c:v>
                </c:pt>
                <c:pt idx="499" formatCode="0.000">
                  <c:v>95543.159583755361</c:v>
                </c:pt>
                <c:pt idx="500" formatCode="0.000">
                  <c:v>96210.308064538418</c:v>
                </c:pt>
                <c:pt idx="501" formatCode="0.000">
                  <c:v>96903.20621762643</c:v>
                </c:pt>
                <c:pt idx="502" formatCode="0.000">
                  <c:v>97603.489373209391</c:v>
                </c:pt>
                <c:pt idx="503" formatCode="0.000">
                  <c:v>98292.74377596064</c:v>
                </c:pt>
                <c:pt idx="504" formatCode="0.000">
                  <c:v>98985.117226239963</c:v>
                </c:pt>
                <c:pt idx="505" formatCode="0.000">
                  <c:v>99678.090216097087</c:v>
                </c:pt>
                <c:pt idx="506" formatCode="0.000">
                  <c:v>100370.19293671323</c:v>
                </c:pt>
                <c:pt idx="507" formatCode="0.000">
                  <c:v>101047.89146647182</c:v>
                </c:pt>
                <c:pt idx="508" formatCode="0.000">
                  <c:v>101695.73292153349</c:v>
                </c:pt>
                <c:pt idx="509" formatCode="0.000">
                  <c:v>102313.23990450508</c:v>
                </c:pt>
                <c:pt idx="510" formatCode="0.000">
                  <c:v>102890.91078915971</c:v>
                </c:pt>
                <c:pt idx="511" formatCode="0.000">
                  <c:v>103430.77131509733</c:v>
                </c:pt>
                <c:pt idx="512" formatCode="0.000">
                  <c:v>103899.95725247401</c:v>
                </c:pt>
                <c:pt idx="513" formatCode="0.000">
                  <c:v>104343.39434640389</c:v>
                </c:pt>
                <c:pt idx="514" formatCode="0.000">
                  <c:v>104746.29135418386</c:v>
                </c:pt>
                <c:pt idx="515" formatCode="0.000">
                  <c:v>105085.50794201992</c:v>
                </c:pt>
                <c:pt idx="516" formatCode="0.000">
                  <c:v>105396.73076026278</c:v>
                </c:pt>
                <c:pt idx="517" formatCode="0.000">
                  <c:v>105690.18605320773</c:v>
                </c:pt>
                <c:pt idx="518" formatCode="0.000">
                  <c:v>105965.45812992602</c:v>
                </c:pt>
                <c:pt idx="519" formatCode="0.000">
                  <c:v>106212.7790216601</c:v>
                </c:pt>
                <c:pt idx="520" formatCode="0.000">
                  <c:v>106391.18861370647</c:v>
                </c:pt>
                <c:pt idx="521" formatCode="0.000">
                  <c:v>106482.58714853215</c:v>
                </c:pt>
                <c:pt idx="522" formatCode="0.000">
                  <c:v>106517.65228787136</c:v>
                </c:pt>
                <c:pt idx="523" formatCode="0.000">
                  <c:v>106539.8887450667</c:v>
                </c:pt>
                <c:pt idx="524" formatCode="0.000">
                  <c:v>106557.03723789309</c:v>
                </c:pt>
                <c:pt idx="525" formatCode="0.000">
                  <c:v>106563.97313572679</c:v>
                </c:pt>
                <c:pt idx="526" formatCode="0.000">
                  <c:v>106592.97827302259</c:v>
                </c:pt>
                <c:pt idx="527" formatCode="0.000">
                  <c:v>106637.35780390132</c:v>
                </c:pt>
                <c:pt idx="528" formatCode="0.000">
                  <c:v>106749.33783113115</c:v>
                </c:pt>
                <c:pt idx="529" formatCode="0.000">
                  <c:v>106957.81658027857</c:v>
                </c:pt>
                <c:pt idx="530" formatCode="0.000">
                  <c:v>107162.86752561636</c:v>
                </c:pt>
                <c:pt idx="531" formatCode="0.000">
                  <c:v>107381.21489700575</c:v>
                </c:pt>
                <c:pt idx="532" formatCode="0.000">
                  <c:v>107579.68861794993</c:v>
                </c:pt>
                <c:pt idx="533" formatCode="0.000">
                  <c:v>107740.23558769053</c:v>
                </c:pt>
                <c:pt idx="534" formatCode="0.000">
                  <c:v>107890.9791707742</c:v>
                </c:pt>
                <c:pt idx="535" formatCode="0.000">
                  <c:v>108040.56664340405</c:v>
                </c:pt>
                <c:pt idx="536" formatCode="0.000">
                  <c:v>108199.11228690813</c:v>
                </c:pt>
                <c:pt idx="537" formatCode="0.000">
                  <c:v>108389.35013972614</c:v>
                </c:pt>
                <c:pt idx="538" formatCode="0.000">
                  <c:v>108612.17165274564</c:v>
                </c:pt>
                <c:pt idx="539" formatCode="0.000">
                  <c:v>108878.44022803711</c:v>
                </c:pt>
                <c:pt idx="540" formatCode="0.000">
                  <c:v>109110.87144532085</c:v>
                </c:pt>
                <c:pt idx="541" formatCode="0.000">
                  <c:v>109360.43359518026</c:v>
                </c:pt>
                <c:pt idx="542" formatCode="0.000">
                  <c:v>109627.46589348251</c:v>
                </c:pt>
                <c:pt idx="543" formatCode="0.000">
                  <c:v>109906.84425212743</c:v>
                </c:pt>
                <c:pt idx="544" formatCode="0.000">
                  <c:v>110195.88062411259</c:v>
                </c:pt>
                <c:pt idx="545" formatCode="0.000">
                  <c:v>110477.23602403271</c:v>
                </c:pt>
                <c:pt idx="546" formatCode="0.000">
                  <c:v>110762.72008989127</c:v>
                </c:pt>
                <c:pt idx="547" formatCode="0.000">
                  <c:v>111026.63900014156</c:v>
                </c:pt>
                <c:pt idx="548" formatCode="0.000">
                  <c:v>111245.60845318003</c:v>
                </c:pt>
                <c:pt idx="549" formatCode="0.000">
                  <c:v>111385.98136203269</c:v>
                </c:pt>
                <c:pt idx="550" formatCode="0.000">
                  <c:v>111543.32824979452</c:v>
                </c:pt>
                <c:pt idx="551" formatCode="0.000">
                  <c:v>111697.40111026043</c:v>
                </c:pt>
                <c:pt idx="552" formatCode="0.000">
                  <c:v>111861.88510884649</c:v>
                </c:pt>
                <c:pt idx="553" formatCode="0.000">
                  <c:v>112042.10314874796</c:v>
                </c:pt>
                <c:pt idx="554" formatCode="0.000">
                  <c:v>112229.52607335176</c:v>
                </c:pt>
                <c:pt idx="555" formatCode="0.000">
                  <c:v>112412.42177772906</c:v>
                </c:pt>
                <c:pt idx="556" formatCode="0.000">
                  <c:v>112556.20115293443</c:v>
                </c:pt>
                <c:pt idx="557" formatCode="0.000">
                  <c:v>112663.3842848029</c:v>
                </c:pt>
                <c:pt idx="558" formatCode="0.000">
                  <c:v>112659.25440093322</c:v>
                </c:pt>
                <c:pt idx="559" formatCode="0.000">
                  <c:v>112490.98735232682</c:v>
                </c:pt>
                <c:pt idx="560" formatCode="0.000">
                  <c:v>112181.26634338923</c:v>
                </c:pt>
                <c:pt idx="561" formatCode="0.000">
                  <c:v>111652.38978989936</c:v>
                </c:pt>
                <c:pt idx="562" formatCode="0.000">
                  <c:v>110892.19230391252</c:v>
                </c:pt>
                <c:pt idx="563" formatCode="0.000">
                  <c:v>109961.92095388231</c:v>
                </c:pt>
                <c:pt idx="564" formatCode="0.000">
                  <c:v>108960.37732054196</c:v>
                </c:pt>
                <c:pt idx="565" formatCode="0.000">
                  <c:v>107991.02163462978</c:v>
                </c:pt>
                <c:pt idx="566" formatCode="0.000">
                  <c:v>107034.21959467494</c:v>
                </c:pt>
                <c:pt idx="567" formatCode="0.000">
                  <c:v>106204.14187015513</c:v>
                </c:pt>
                <c:pt idx="568" formatCode="0.000">
                  <c:v>105464.1598687403</c:v>
                </c:pt>
                <c:pt idx="569" formatCode="0.000">
                  <c:v>104792.22860941602</c:v>
                </c:pt>
                <c:pt idx="570" formatCode="0.000">
                  <c:v>104178.35049457739</c:v>
                </c:pt>
                <c:pt idx="571" formatCode="0.000">
                  <c:v>103633.59163637712</c:v>
                </c:pt>
                <c:pt idx="572" formatCode="0.000">
                  <c:v>103190.68080769837</c:v>
                </c:pt>
                <c:pt idx="573" formatCode="0.000">
                  <c:v>102847.04577866592</c:v>
                </c:pt>
                <c:pt idx="574" formatCode="0.000">
                  <c:v>102581.66015899829</c:v>
                </c:pt>
                <c:pt idx="575" formatCode="0.000">
                  <c:v>102428.05685154181</c:v>
                </c:pt>
                <c:pt idx="576" formatCode="0.000">
                  <c:v>102413.06833573397</c:v>
                </c:pt>
                <c:pt idx="577" formatCode="0.000">
                  <c:v>102476.23449984865</c:v>
                </c:pt>
                <c:pt idx="578" formatCode="0.000">
                  <c:v>102627.14225212073</c:v>
                </c:pt>
                <c:pt idx="579" formatCode="0.000">
                  <c:v>102766.64151442319</c:v>
                </c:pt>
                <c:pt idx="580" formatCode="0.000">
                  <c:v>102804.16902056284</c:v>
                </c:pt>
                <c:pt idx="581" formatCode="0.000">
                  <c:v>102742.90647495218</c:v>
                </c:pt>
                <c:pt idx="582" formatCode="0.000">
                  <c:v>102554.58565846819</c:v>
                </c:pt>
                <c:pt idx="583" formatCode="0.000">
                  <c:v>102276.93938681633</c:v>
                </c:pt>
                <c:pt idx="584" formatCode="0.000">
                  <c:v>101909.83042273993</c:v>
                </c:pt>
                <c:pt idx="585" formatCode="0.000">
                  <c:v>101457.77587706588</c:v>
                </c:pt>
                <c:pt idx="586" formatCode="0.000">
                  <c:v>100960.09928005662</c:v>
                </c:pt>
                <c:pt idx="587" formatCode="0.000">
                  <c:v>100397.91379977936</c:v>
                </c:pt>
                <c:pt idx="588" formatCode="0.000">
                  <c:v>99757.071195626253</c:v>
                </c:pt>
                <c:pt idx="589" formatCode="0.000">
                  <c:v>99037.235732595684</c:v>
                </c:pt>
                <c:pt idx="590" formatCode="0.000">
                  <c:v>98236.811295674008</c:v>
                </c:pt>
                <c:pt idx="591" formatCode="0.000">
                  <c:v>97324.75728659764</c:v>
                </c:pt>
                <c:pt idx="592" formatCode="0.000">
                  <c:v>96327.456179504894</c:v>
                </c:pt>
                <c:pt idx="593" formatCode="0.000">
                  <c:v>95277.792216488975</c:v>
                </c:pt>
                <c:pt idx="594" formatCode="0.000">
                  <c:v>94198.063336279345</c:v>
                </c:pt>
                <c:pt idx="595" formatCode="0.000">
                  <c:v>93113.94591343998</c:v>
                </c:pt>
                <c:pt idx="596" formatCode="0.000">
                  <c:v>92018.221587777123</c:v>
                </c:pt>
                <c:pt idx="597" formatCode="0.000">
                  <c:v>90896.239032376063</c:v>
                </c:pt>
                <c:pt idx="598" formatCode="0.000">
                  <c:v>89801.357052905441</c:v>
                </c:pt>
                <c:pt idx="599" formatCode="0.000">
                  <c:v>88763.476791369292</c:v>
                </c:pt>
                <c:pt idx="600" formatCode="0.000">
                  <c:v>87883.851709337599</c:v>
                </c:pt>
                <c:pt idx="601" formatCode="0.000">
                  <c:v>87139.852427086123</c:v>
                </c:pt>
                <c:pt idx="602" formatCode="0.000">
                  <c:v>86524.600079275348</c:v>
                </c:pt>
                <c:pt idx="603" formatCode="0.000">
                  <c:v>85928.754009625045</c:v>
                </c:pt>
                <c:pt idx="604" formatCode="0.000">
                  <c:v>85396.439932690409</c:v>
                </c:pt>
                <c:pt idx="605" formatCode="0.000">
                  <c:v>84916.857256062038</c:v>
                </c:pt>
                <c:pt idx="606" formatCode="0.000">
                  <c:v>84491.398395366385</c:v>
                </c:pt>
                <c:pt idx="607" formatCode="0.000">
                  <c:v>84128.281922104594</c:v>
                </c:pt>
                <c:pt idx="608" formatCode="0.000">
                  <c:v>83849.856901596009</c:v>
                </c:pt>
                <c:pt idx="609" formatCode="0.000">
                  <c:v>83666.162549421919</c:v>
                </c:pt>
                <c:pt idx="610" formatCode="0.000">
                  <c:v>83595.607673615013</c:v>
                </c:pt>
                <c:pt idx="611" formatCode="0.000">
                  <c:v>83635.78367567579</c:v>
                </c:pt>
                <c:pt idx="612" formatCode="0.000">
                  <c:v>83757.77305254346</c:v>
                </c:pt>
                <c:pt idx="613" formatCode="0.000">
                  <c:v>83957.275264486423</c:v>
                </c:pt>
                <c:pt idx="614" formatCode="0.000">
                  <c:v>84261.541365879122</c:v>
                </c:pt>
                <c:pt idx="615" formatCode="0.000">
                  <c:v>84626.56561654032</c:v>
                </c:pt>
                <c:pt idx="616" formatCode="0.000">
                  <c:v>85035.806005990409</c:v>
                </c:pt>
                <c:pt idx="617" formatCode="0.000">
                  <c:v>85505.012375755396</c:v>
                </c:pt>
                <c:pt idx="618" formatCode="0.000">
                  <c:v>86001.224105072237</c:v>
                </c:pt>
                <c:pt idx="619" formatCode="0.000">
                  <c:v>86567.386621470912</c:v>
                </c:pt>
                <c:pt idx="620" formatCode="0.000">
                  <c:v>87223.057120490397</c:v>
                </c:pt>
                <c:pt idx="621" formatCode="0.000">
                  <c:v>87974.193595921795</c:v>
                </c:pt>
                <c:pt idx="622" formatCode="0.000">
                  <c:v>88810.787749308904</c:v>
                </c:pt>
                <c:pt idx="623" formatCode="0.000">
                  <c:v>89679.286604809779</c:v>
                </c:pt>
                <c:pt idx="624" formatCode="0.000">
                  <c:v>90484.926195482374</c:v>
                </c:pt>
                <c:pt idx="625" formatCode="0.000">
                  <c:v>91129.959964403213</c:v>
                </c:pt>
                <c:pt idx="626" formatCode="0.000">
                  <c:v>91531.867247424219</c:v>
                </c:pt>
                <c:pt idx="627" formatCode="0.000">
                  <c:v>91773.406370640616</c:v>
                </c:pt>
                <c:pt idx="628" formatCode="0.000">
                  <c:v>91938.559352302895</c:v>
                </c:pt>
                <c:pt idx="629" formatCode="0.000">
                  <c:v>92111.378963237614</c:v>
                </c:pt>
                <c:pt idx="630" formatCode="0.000">
                  <c:v>92333.632481784822</c:v>
                </c:pt>
                <c:pt idx="631" formatCode="0.000">
                  <c:v>92608.406771502632</c:v>
                </c:pt>
                <c:pt idx="632" formatCode="0.000">
                  <c:v>92944.040441816847</c:v>
                </c:pt>
                <c:pt idx="633" formatCode="0.000">
                  <c:v>93326.645912559863</c:v>
                </c:pt>
                <c:pt idx="634" formatCode="0.000">
                  <c:v>93707.834012434745</c:v>
                </c:pt>
                <c:pt idx="635" formatCode="0.000">
                  <c:v>94190.148904262198</c:v>
                </c:pt>
                <c:pt idx="636" formatCode="0.000">
                  <c:v>94787.561320159846</c:v>
                </c:pt>
                <c:pt idx="637" formatCode="0.000">
                  <c:v>95419.110783988406</c:v>
                </c:pt>
                <c:pt idx="638" formatCode="0.000">
                  <c:v>96054.702216268954</c:v>
                </c:pt>
                <c:pt idx="639" formatCode="0.000">
                  <c:v>96682.748788782832</c:v>
                </c:pt>
                <c:pt idx="640" formatCode="0.000">
                  <c:v>97291.898887417818</c:v>
                </c:pt>
                <c:pt idx="641" formatCode="0.000">
                  <c:v>97887.437459231718</c:v>
                </c:pt>
                <c:pt idx="642" formatCode="0.000">
                  <c:v>98501.982874813461</c:v>
                </c:pt>
                <c:pt idx="643" formatCode="0.000">
                  <c:v>99171.650666827438</c:v>
                </c:pt>
                <c:pt idx="644" formatCode="0.000">
                  <c:v>99867.587108548672</c:v>
                </c:pt>
                <c:pt idx="645" formatCode="0.000">
                  <c:v>100586.60943745155</c:v>
                </c:pt>
                <c:pt idx="646" formatCode="0.000">
                  <c:v>101421.55506687154</c:v>
                </c:pt>
                <c:pt idx="647" formatCode="0.000">
                  <c:v>102343.13563260883</c:v>
                </c:pt>
                <c:pt idx="648" formatCode="0.000">
                  <c:v>103348.87105812083</c:v>
                </c:pt>
                <c:pt idx="649" formatCode="0.000">
                  <c:v>104365.87916754028</c:v>
                </c:pt>
                <c:pt idx="650" formatCode="0.000">
                  <c:v>105371.50751863417</c:v>
                </c:pt>
                <c:pt idx="651" formatCode="0.000">
                  <c:v>106372.03714625104</c:v>
                </c:pt>
                <c:pt idx="652" formatCode="0.000">
                  <c:v>107355.25460735256</c:v>
                </c:pt>
                <c:pt idx="653" formatCode="0.000">
                  <c:v>108323.97430790143</c:v>
                </c:pt>
                <c:pt idx="654" formatCode="0.000">
                  <c:v>109312.90800096374</c:v>
                </c:pt>
                <c:pt idx="655" formatCode="0.000">
                  <c:v>110198.87966240778</c:v>
                </c:pt>
                <c:pt idx="656" formatCode="0.000">
                  <c:v>110985.94271139869</c:v>
                </c:pt>
                <c:pt idx="657" formatCode="0.000">
                  <c:v>111746.42024201689</c:v>
                </c:pt>
                <c:pt idx="658" formatCode="0.000">
                  <c:v>112509.47351345097</c:v>
                </c:pt>
                <c:pt idx="659" formatCode="0.000">
                  <c:v>113256.28136820254</c:v>
                </c:pt>
                <c:pt idx="660" formatCode="0.000">
                  <c:v>113997.22233863187</c:v>
                </c:pt>
                <c:pt idx="661" formatCode="0.000">
                  <c:v>114747.46340274616</c:v>
                </c:pt>
                <c:pt idx="662" formatCode="0.000">
                  <c:v>115485.35572577531</c:v>
                </c:pt>
                <c:pt idx="663" formatCode="0.000">
                  <c:v>116213.78311538158</c:v>
                </c:pt>
                <c:pt idx="664" formatCode="0.000">
                  <c:v>116922.4464613193</c:v>
                </c:pt>
                <c:pt idx="665" formatCode="0.000">
                  <c:v>117614.7082158284</c:v>
                </c:pt>
                <c:pt idx="666" formatCode="0.000">
                  <c:v>118243.42728492693</c:v>
                </c:pt>
                <c:pt idx="667" formatCode="0.000">
                  <c:v>118823.22483399198</c:v>
                </c:pt>
                <c:pt idx="668" formatCode="0.000">
                  <c:v>119364.01976469693</c:v>
                </c:pt>
                <c:pt idx="669" formatCode="0.000">
                  <c:v>119853.84876383518</c:v>
                </c:pt>
                <c:pt idx="670" formatCode="0.000">
                  <c:v>120280.64942041521</c:v>
                </c:pt>
                <c:pt idx="671" formatCode="0.000">
                  <c:v>120636.05763980573</c:v>
                </c:pt>
                <c:pt idx="672" formatCode="0.000">
                  <c:v>120924.1685154891</c:v>
                </c:pt>
                <c:pt idx="673" formatCode="0.000">
                  <c:v>121129.03685861181</c:v>
                </c:pt>
                <c:pt idx="674" formatCode="0.000">
                  <c:v>121224.34306843967</c:v>
                </c:pt>
                <c:pt idx="675" formatCode="0.000">
                  <c:v>121282.60141512315</c:v>
                </c:pt>
                <c:pt idx="676" formatCode="0.000">
                  <c:v>121318.0273164902</c:v>
                </c:pt>
                <c:pt idx="677" formatCode="0.000">
                  <c:v>121352.91594904341</c:v>
                </c:pt>
                <c:pt idx="678" formatCode="0.000">
                  <c:v>121379.83414798252</c:v>
                </c:pt>
                <c:pt idx="679" formatCode="0.000">
                  <c:v>121406.22564544709</c:v>
                </c:pt>
                <c:pt idx="680" formatCode="0.000">
                  <c:v>121416.17859590915</c:v>
                </c:pt>
                <c:pt idx="681" formatCode="0.000">
                  <c:v>121430.25001313424</c:v>
                </c:pt>
                <c:pt idx="682" formatCode="0.000">
                  <c:v>121485.03347696205</c:v>
                </c:pt>
                <c:pt idx="683" formatCode="0.000">
                  <c:v>121581.86838032441</c:v>
                </c:pt>
                <c:pt idx="684" formatCode="0.000">
                  <c:v>121700.27732849575</c:v>
                </c:pt>
                <c:pt idx="685" formatCode="0.000">
                  <c:v>121825.45849334224</c:v>
                </c:pt>
                <c:pt idx="686" formatCode="0.000">
                  <c:v>121884.28688160937</c:v>
                </c:pt>
                <c:pt idx="687" formatCode="0.000">
                  <c:v>121900.474909158</c:v>
                </c:pt>
                <c:pt idx="688" formatCode="0.000">
                  <c:v>121841.81328031939</c:v>
                </c:pt>
                <c:pt idx="689" formatCode="0.000">
                  <c:v>121740.57255406024</c:v>
                </c:pt>
                <c:pt idx="690" formatCode="0.000">
                  <c:v>121600.77482846194</c:v>
                </c:pt>
                <c:pt idx="691" formatCode="0.000">
                  <c:v>121129.40602445207</c:v>
                </c:pt>
                <c:pt idx="692" formatCode="0.000">
                  <c:v>120406.88171457517</c:v>
                </c:pt>
                <c:pt idx="693" formatCode="0.000">
                  <c:v>119501.91019517745</c:v>
                </c:pt>
                <c:pt idx="694" formatCode="0.000">
                  <c:v>118494.32897381493</c:v>
                </c:pt>
                <c:pt idx="695" formatCode="0.000">
                  <c:v>117398.76751879194</c:v>
                </c:pt>
                <c:pt idx="696" formatCode="0.000">
                  <c:v>116265.21113354905</c:v>
                </c:pt>
                <c:pt idx="697" formatCode="0.000">
                  <c:v>115097.57918090731</c:v>
                </c:pt>
                <c:pt idx="698" formatCode="0.000">
                  <c:v>113912.0918472879</c:v>
                </c:pt>
                <c:pt idx="699" formatCode="0.000">
                  <c:v>112698.9478134188</c:v>
                </c:pt>
                <c:pt idx="700" formatCode="0.000">
                  <c:v>111506.67595007307</c:v>
                </c:pt>
                <c:pt idx="701" formatCode="0.000">
                  <c:v>110158.10244886625</c:v>
                </c:pt>
                <c:pt idx="702" formatCode="0.000">
                  <c:v>108387.31122104549</c:v>
                </c:pt>
                <c:pt idx="703" formatCode="0.000">
                  <c:v>106469.96088747753</c:v>
                </c:pt>
                <c:pt idx="704" formatCode="0.000">
                  <c:v>104421.31302289545</c:v>
                </c:pt>
                <c:pt idx="705" formatCode="0.000">
                  <c:v>102318.49624481393</c:v>
                </c:pt>
                <c:pt idx="706" formatCode="0.000">
                  <c:v>100258.41583548416</c:v>
                </c:pt>
                <c:pt idx="707" formatCode="0.000">
                  <c:v>98232.097168688051</c:v>
                </c:pt>
                <c:pt idx="708" formatCode="0.000">
                  <c:v>96221.603882631171</c:v>
                </c:pt>
                <c:pt idx="709" formatCode="0.000">
                  <c:v>94244.107025793957</c:v>
                </c:pt>
                <c:pt idx="710" formatCode="0.000">
                  <c:v>92348.22872444446</c:v>
                </c:pt>
                <c:pt idx="711" formatCode="0.000">
                  <c:v>90831.751907523372</c:v>
                </c:pt>
                <c:pt idx="712" formatCode="0.000">
                  <c:v>89525.722275314969</c:v>
                </c:pt>
                <c:pt idx="713" formatCode="0.000">
                  <c:v>88373.240202916655</c:v>
                </c:pt>
                <c:pt idx="714" formatCode="0.000">
                  <c:v>87341.89315308223</c:v>
                </c:pt>
                <c:pt idx="715" formatCode="0.000">
                  <c:v>86434.756838519388</c:v>
                </c:pt>
                <c:pt idx="716" formatCode="0.000">
                  <c:v>85611.832033626706</c:v>
                </c:pt>
                <c:pt idx="717" formatCode="0.000">
                  <c:v>84877.94635484727</c:v>
                </c:pt>
                <c:pt idx="718" formatCode="0.000">
                  <c:v>84234.014301123607</c:v>
                </c:pt>
                <c:pt idx="719" formatCode="0.000">
                  <c:v>83678.356376671494</c:v>
                </c:pt>
                <c:pt idx="720" formatCode="0.000">
                  <c:v>83202.838655044863</c:v>
                </c:pt>
                <c:pt idx="721" formatCode="0.000">
                  <c:v>82948.021992978582</c:v>
                </c:pt>
                <c:pt idx="722" formatCode="0.000">
                  <c:v>83097.278520797772</c:v>
                </c:pt>
                <c:pt idx="723" formatCode="0.000">
                  <c:v>83368.539569227549</c:v>
                </c:pt>
                <c:pt idx="724" formatCode="0.000">
                  <c:v>83739.142514597625</c:v>
                </c:pt>
                <c:pt idx="725" formatCode="0.000">
                  <c:v>84153.132982205629</c:v>
                </c:pt>
                <c:pt idx="726" formatCode="0.000">
                  <c:v>84593.505574966824</c:v>
                </c:pt>
                <c:pt idx="727" formatCode="0.000">
                  <c:v>85045.912352368992</c:v>
                </c:pt>
                <c:pt idx="728" formatCode="0.000">
                  <c:v>85528.135867982404</c:v>
                </c:pt>
                <c:pt idx="729" formatCode="0.000">
                  <c:v>86008.526897777512</c:v>
                </c:pt>
                <c:pt idx="730" formatCode="0.000">
                  <c:v>86430.991613998529</c:v>
                </c:pt>
                <c:pt idx="731" formatCode="0.000">
                  <c:v>86786.285484250548</c:v>
                </c:pt>
                <c:pt idx="732" formatCode="0.000">
                  <c:v>87102.879443491023</c:v>
                </c:pt>
                <c:pt idx="733" formatCode="0.000">
                  <c:v>87423.056555240153</c:v>
                </c:pt>
                <c:pt idx="734" formatCode="0.000">
                  <c:v>87719.308791372969</c:v>
                </c:pt>
                <c:pt idx="735" formatCode="0.000">
                  <c:v>87969.438039039203</c:v>
                </c:pt>
                <c:pt idx="736" formatCode="0.000">
                  <c:v>88163.549259195614</c:v>
                </c:pt>
                <c:pt idx="737" formatCode="0.000">
                  <c:v>88309.908384053691</c:v>
                </c:pt>
                <c:pt idx="738" formatCode="0.000">
                  <c:v>88389.53869003478</c:v>
                </c:pt>
                <c:pt idx="739" formatCode="0.000">
                  <c:v>88389.438742295897</c:v>
                </c:pt>
                <c:pt idx="740" formatCode="0.000">
                  <c:v>88297.725238683575</c:v>
                </c:pt>
                <c:pt idx="741" formatCode="0.000">
                  <c:v>88146.396015891805</c:v>
                </c:pt>
                <c:pt idx="742" formatCode="0.000">
                  <c:v>87990.025976983612</c:v>
                </c:pt>
                <c:pt idx="743" formatCode="0.000">
                  <c:v>87833.693282419525</c:v>
                </c:pt>
                <c:pt idx="744" formatCode="0.000">
                  <c:v>87689.186874585925</c:v>
                </c:pt>
                <c:pt idx="745" formatCode="0.000">
                  <c:v>87546.906632654558</c:v>
                </c:pt>
                <c:pt idx="746" formatCode="0.000">
                  <c:v>87422.42501851602</c:v>
                </c:pt>
                <c:pt idx="747" formatCode="0.000">
                  <c:v>87303.140467912264</c:v>
                </c:pt>
                <c:pt idx="748" formatCode="0.000">
                  <c:v>87195.938484369428</c:v>
                </c:pt>
                <c:pt idx="749" formatCode="0.000">
                  <c:v>87117.41178081285</c:v>
                </c:pt>
                <c:pt idx="750" formatCode="0.000">
                  <c:v>87056.626400082503</c:v>
                </c:pt>
                <c:pt idx="751" formatCode="0.000">
                  <c:v>87028.567785046747</c:v>
                </c:pt>
                <c:pt idx="752" formatCode="0.000">
                  <c:v>87041.330105730012</c:v>
                </c:pt>
                <c:pt idx="753" formatCode="0.000">
                  <c:v>87066.416129886493</c:v>
                </c:pt>
                <c:pt idx="754" formatCode="0.000">
                  <c:v>87077.233997945601</c:v>
                </c:pt>
                <c:pt idx="755" formatCode="0.000">
                  <c:v>87116.632530391391</c:v>
                </c:pt>
                <c:pt idx="756" formatCode="0.000">
                  <c:v>87184.53867012079</c:v>
                </c:pt>
                <c:pt idx="757" formatCode="0.000">
                  <c:v>87251.883982236759</c:v>
                </c:pt>
                <c:pt idx="758" formatCode="0.000">
                  <c:v>87328.427732974393</c:v>
                </c:pt>
                <c:pt idx="759" formatCode="0.000">
                  <c:v>87414.612104955173</c:v>
                </c:pt>
                <c:pt idx="760" formatCode="0.000">
                  <c:v>87501.305392818525</c:v>
                </c:pt>
                <c:pt idx="761" formatCode="0.000">
                  <c:v>87606.69487680147</c:v>
                </c:pt>
                <c:pt idx="762" formatCode="0.000">
                  <c:v>87711.821857627961</c:v>
                </c:pt>
                <c:pt idx="763" formatCode="0.000">
                  <c:v>87835.120822933648</c:v>
                </c:pt>
                <c:pt idx="764" formatCode="0.000">
                  <c:v>87973.043624518177</c:v>
                </c:pt>
                <c:pt idx="765" formatCode="0.000">
                  <c:v>88112.981348855086</c:v>
                </c:pt>
                <c:pt idx="766" formatCode="0.000">
                  <c:v>88245.067879070659</c:v>
                </c:pt>
                <c:pt idx="767" formatCode="0.000">
                  <c:v>88374.565582936921</c:v>
                </c:pt>
                <c:pt idx="768" formatCode="0.000">
                  <c:v>88495.602618736346</c:v>
                </c:pt>
                <c:pt idx="769" formatCode="0.000">
                  <c:v>88598.650788016472</c:v>
                </c:pt>
                <c:pt idx="770" formatCode="0.000">
                  <c:v>88719.413306346643</c:v>
                </c:pt>
                <c:pt idx="771" formatCode="0.000">
                  <c:v>88825.808959959977</c:v>
                </c:pt>
                <c:pt idx="772" formatCode="0.000">
                  <c:v>88908.345784598903</c:v>
                </c:pt>
                <c:pt idx="773" formatCode="0.000">
                  <c:v>88980.143087135075</c:v>
                </c:pt>
                <c:pt idx="774" formatCode="0.000">
                  <c:v>89062.008387960304</c:v>
                </c:pt>
                <c:pt idx="775" formatCode="0.000">
                  <c:v>89126.692835855487</c:v>
                </c:pt>
                <c:pt idx="776" formatCode="0.000">
                  <c:v>89191.340541945377</c:v>
                </c:pt>
                <c:pt idx="777" formatCode="0.000">
                  <c:v>89255.049838752617</c:v>
                </c:pt>
                <c:pt idx="778" formatCode="0.000">
                  <c:v>89304.876901102602</c:v>
                </c:pt>
                <c:pt idx="779" formatCode="0.000">
                  <c:v>89352.776068615567</c:v>
                </c:pt>
                <c:pt idx="780" formatCode="0.000">
                  <c:v>89397.171455223986</c:v>
                </c:pt>
                <c:pt idx="781" formatCode="0.000">
                  <c:v>89433.038822994145</c:v>
                </c:pt>
                <c:pt idx="782" formatCode="0.000">
                  <c:v>89470.412201259198</c:v>
                </c:pt>
                <c:pt idx="783" formatCode="0.000">
                  <c:v>89501.199242550691</c:v>
                </c:pt>
                <c:pt idx="784" formatCode="0.000">
                  <c:v>89532.748371098962</c:v>
                </c:pt>
                <c:pt idx="785" formatCode="0.000">
                  <c:v>89577.956773923419</c:v>
                </c:pt>
                <c:pt idx="786" formatCode="0.000">
                  <c:v>89635.960019114427</c:v>
                </c:pt>
                <c:pt idx="787" formatCode="0.000">
                  <c:v>89715.410599220457</c:v>
                </c:pt>
                <c:pt idx="788" formatCode="0.000">
                  <c:v>89822.193608139685</c:v>
                </c:pt>
                <c:pt idx="789" formatCode="0.000">
                  <c:v>89959.921355692568</c:v>
                </c:pt>
                <c:pt idx="790" formatCode="0.000">
                  <c:v>90086.132912952424</c:v>
                </c:pt>
                <c:pt idx="791" formatCode="0.000">
                  <c:v>90232.812596747943</c:v>
                </c:pt>
                <c:pt idx="792" formatCode="0.000">
                  <c:v>90398.758238449213</c:v>
                </c:pt>
                <c:pt idx="793" formatCode="0.000">
                  <c:v>90582.004006672592</c:v>
                </c:pt>
                <c:pt idx="794" formatCode="0.000">
                  <c:v>90769.935363395998</c:v>
                </c:pt>
                <c:pt idx="795" formatCode="0.000">
                  <c:v>90982.574788553567</c:v>
                </c:pt>
                <c:pt idx="796" formatCode="0.000">
                  <c:v>91190.169055166392</c:v>
                </c:pt>
                <c:pt idx="797" formatCode="0.000">
                  <c:v>91430.934532209692</c:v>
                </c:pt>
                <c:pt idx="798" formatCode="0.000">
                  <c:v>91728.846015819159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962-4CE2-AD81-CF5978C1C23D}"/>
            </c:ext>
          </c:extLst>
        </c:ser>
        <c:ser>
          <c:idx val="4"/>
          <c:order val="4"/>
          <c:tx>
            <c:strRef>
              <c:f>DATA!$BT$1</c:f>
              <c:strCache>
                <c:ptCount val="1"/>
                <c:pt idx="0">
                  <c:v>Uper Band</c:v>
                </c:pt>
              </c:strCache>
            </c:strRef>
          </c:tx>
          <c:spPr>
            <a:ln w="12700" cap="flat" cmpd="sng" algn="ctr">
              <a:solidFill>
                <a:srgbClr val="00B0F0"/>
              </a:solidFill>
              <a:prstDash val="solid"/>
              <a:miter lim="800000"/>
            </a:ln>
            <a:effectLst/>
          </c:spPr>
          <c:marker>
            <c:symbol val="none"/>
          </c:marker>
          <c:yVal>
            <c:numRef>
              <c:f>DATA!$BT$2:$BT$800</c:f>
              <c:numCache>
                <c:formatCode>General</c:formatCode>
                <c:ptCount val="799"/>
                <c:pt idx="141" formatCode="0.0">
                  <c:v>20483.802413263598</c:v>
                </c:pt>
                <c:pt idx="142" formatCode="0.0">
                  <c:v>20831.792808177073</c:v>
                </c:pt>
                <c:pt idx="143" formatCode="0.0">
                  <c:v>21143.304746482536</c:v>
                </c:pt>
                <c:pt idx="144" formatCode="0.0">
                  <c:v>21420.345104180895</c:v>
                </c:pt>
                <c:pt idx="145" formatCode="0.0">
                  <c:v>21723.496937114898</c:v>
                </c:pt>
                <c:pt idx="146" formatCode="0.0">
                  <c:v>21973.986404803512</c:v>
                </c:pt>
                <c:pt idx="147" formatCode="0.0">
                  <c:v>22209.46474832113</c:v>
                </c:pt>
                <c:pt idx="148" formatCode="0.0">
                  <c:v>22399.839204086275</c:v>
                </c:pt>
                <c:pt idx="149" formatCode="0.0">
                  <c:v>22608.285456255122</c:v>
                </c:pt>
                <c:pt idx="150" formatCode="0.0">
                  <c:v>22943.182635777728</c:v>
                </c:pt>
                <c:pt idx="151" formatCode="0.0">
                  <c:v>23343.428472329233</c:v>
                </c:pt>
                <c:pt idx="152" formatCode="0.0">
                  <c:v>23782.133107864167</c:v>
                </c:pt>
                <c:pt idx="153" formatCode="0.0">
                  <c:v>24135.380486785412</c:v>
                </c:pt>
                <c:pt idx="154" formatCode="0.0">
                  <c:v>24421.556720348639</c:v>
                </c:pt>
                <c:pt idx="155" formatCode="0.0">
                  <c:v>24644.998270320822</c:v>
                </c:pt>
                <c:pt idx="156" formatCode="0.0">
                  <c:v>24815.394880137868</c:v>
                </c:pt>
                <c:pt idx="157" formatCode="0.0">
                  <c:v>24921.371619365058</c:v>
                </c:pt>
                <c:pt idx="158" formatCode="0.0">
                  <c:v>24883.153781391433</c:v>
                </c:pt>
                <c:pt idx="159" formatCode="0.0">
                  <c:v>24785.686062932451</c:v>
                </c:pt>
                <c:pt idx="160" formatCode="0.0">
                  <c:v>24670.734528343288</c:v>
                </c:pt>
                <c:pt idx="161" formatCode="0.0">
                  <c:v>24572.720756409817</c:v>
                </c:pt>
                <c:pt idx="162" formatCode="0.0">
                  <c:v>24500.861824545078</c:v>
                </c:pt>
                <c:pt idx="163" formatCode="0.0">
                  <c:v>24418.195264632046</c:v>
                </c:pt>
                <c:pt idx="164" formatCode="0.0">
                  <c:v>24334.784679898054</c:v>
                </c:pt>
                <c:pt idx="165" formatCode="0.0">
                  <c:v>24285.865633834772</c:v>
                </c:pt>
                <c:pt idx="166" formatCode="0.0">
                  <c:v>24243.100655076534</c:v>
                </c:pt>
                <c:pt idx="167" formatCode="0.0">
                  <c:v>24292.327965026918</c:v>
                </c:pt>
                <c:pt idx="168" formatCode="0.0">
                  <c:v>24401.078612852383</c:v>
                </c:pt>
                <c:pt idx="169" formatCode="0.0">
                  <c:v>24545.06026578723</c:v>
                </c:pt>
                <c:pt idx="170" formatCode="0.0">
                  <c:v>24638.559171496399</c:v>
                </c:pt>
                <c:pt idx="171" formatCode="0.0">
                  <c:v>24653.672755649641</c:v>
                </c:pt>
                <c:pt idx="172" formatCode="0.0">
                  <c:v>24561.10503400482</c:v>
                </c:pt>
                <c:pt idx="173" formatCode="0.0">
                  <c:v>24428.06169473262</c:v>
                </c:pt>
                <c:pt idx="174" formatCode="0.0">
                  <c:v>24234.905770894915</c:v>
                </c:pt>
                <c:pt idx="175" formatCode="0.0">
                  <c:v>24001.965107588425</c:v>
                </c:pt>
                <c:pt idx="176" formatCode="0.0">
                  <c:v>23731.772210297589</c:v>
                </c:pt>
                <c:pt idx="177" formatCode="0.0">
                  <c:v>23426.875683974533</c:v>
                </c:pt>
                <c:pt idx="178" formatCode="0.0">
                  <c:v>23227.532699922605</c:v>
                </c:pt>
                <c:pt idx="179" formatCode="0.0">
                  <c:v>23107.736481260385</c:v>
                </c:pt>
                <c:pt idx="180" formatCode="0.0">
                  <c:v>23137.47041235962</c:v>
                </c:pt>
                <c:pt idx="181" formatCode="0.0">
                  <c:v>23220.866160550788</c:v>
                </c:pt>
                <c:pt idx="182" formatCode="0.0">
                  <c:v>23411.383686972502</c:v>
                </c:pt>
                <c:pt idx="183" formatCode="0.0">
                  <c:v>23782.606616578076</c:v>
                </c:pt>
                <c:pt idx="184" formatCode="0.0">
                  <c:v>24312.233575522459</c:v>
                </c:pt>
                <c:pt idx="185" formatCode="0.0">
                  <c:v>25066.140812223737</c:v>
                </c:pt>
                <c:pt idx="186" formatCode="0.0">
                  <c:v>25918.867025628577</c:v>
                </c:pt>
                <c:pt idx="187" formatCode="0.0">
                  <c:v>26733.530110946154</c:v>
                </c:pt>
                <c:pt idx="188" formatCode="0.0">
                  <c:v>27565.451409308102</c:v>
                </c:pt>
                <c:pt idx="189" formatCode="0.0">
                  <c:v>28357.262173080831</c:v>
                </c:pt>
                <c:pt idx="190" formatCode="0.0">
                  <c:v>29183.122685312548</c:v>
                </c:pt>
                <c:pt idx="191" formatCode="0.0">
                  <c:v>29978.407666952877</c:v>
                </c:pt>
                <c:pt idx="192" formatCode="0.0">
                  <c:v>30693.469082878008</c:v>
                </c:pt>
                <c:pt idx="193" formatCode="0.0">
                  <c:v>31347.711774163068</c:v>
                </c:pt>
                <c:pt idx="194" formatCode="0.0">
                  <c:v>32030.19355789882</c:v>
                </c:pt>
                <c:pt idx="195" formatCode="0.0">
                  <c:v>32748.094351225693</c:v>
                </c:pt>
                <c:pt idx="196" formatCode="0.0">
                  <c:v>33502.267900405604</c:v>
                </c:pt>
                <c:pt idx="197" formatCode="0.0">
                  <c:v>34281.806084256474</c:v>
                </c:pt>
                <c:pt idx="198" formatCode="0.0">
                  <c:v>34964.804415025304</c:v>
                </c:pt>
                <c:pt idx="199" formatCode="0.0">
                  <c:v>35610.57133636142</c:v>
                </c:pt>
                <c:pt idx="200" formatCode="0.0">
                  <c:v>36151.440883418138</c:v>
                </c:pt>
                <c:pt idx="201" formatCode="0.0">
                  <c:v>36574.474972971475</c:v>
                </c:pt>
                <c:pt idx="202" formatCode="0.0">
                  <c:v>36902.558907078979</c:v>
                </c:pt>
                <c:pt idx="203" formatCode="0.0">
                  <c:v>37245.323026643535</c:v>
                </c:pt>
                <c:pt idx="204" formatCode="0.0">
                  <c:v>37541.2667486504</c:v>
                </c:pt>
                <c:pt idx="205" formatCode="0.0">
                  <c:v>37848.947475905916</c:v>
                </c:pt>
                <c:pt idx="206" formatCode="0.0">
                  <c:v>38152.65628917409</c:v>
                </c:pt>
                <c:pt idx="207" formatCode="0.0">
                  <c:v>38443.502083754669</c:v>
                </c:pt>
                <c:pt idx="208" formatCode="0.0">
                  <c:v>38743.354661184734</c:v>
                </c:pt>
                <c:pt idx="209" formatCode="0.0">
                  <c:v>39090.975502451474</c:v>
                </c:pt>
                <c:pt idx="210" formatCode="0.0">
                  <c:v>39558.712851812015</c:v>
                </c:pt>
                <c:pt idx="211" formatCode="0.0">
                  <c:v>40008.609414794097</c:v>
                </c:pt>
                <c:pt idx="212" formatCode="0.0">
                  <c:v>40490.362947205322</c:v>
                </c:pt>
                <c:pt idx="213" formatCode="0.0">
                  <c:v>41050.716973189526</c:v>
                </c:pt>
                <c:pt idx="214" formatCode="0.0">
                  <c:v>41852.968177220631</c:v>
                </c:pt>
                <c:pt idx="215" formatCode="0.0">
                  <c:v>42835.086804865568</c:v>
                </c:pt>
                <c:pt idx="216" formatCode="0.0">
                  <c:v>43768.442734127282</c:v>
                </c:pt>
                <c:pt idx="217" formatCode="0.0">
                  <c:v>44607.75429875507</c:v>
                </c:pt>
                <c:pt idx="218" formatCode="0.0">
                  <c:v>45535.353449912778</c:v>
                </c:pt>
                <c:pt idx="219" formatCode="0.0">
                  <c:v>46758.798718959144</c:v>
                </c:pt>
                <c:pt idx="220" formatCode="0.0">
                  <c:v>48115.296873054343</c:v>
                </c:pt>
                <c:pt idx="221" formatCode="0.0">
                  <c:v>49658.230541388577</c:v>
                </c:pt>
                <c:pt idx="222" formatCode="0.0">
                  <c:v>51266.925557621209</c:v>
                </c:pt>
                <c:pt idx="223" formatCode="0.0">
                  <c:v>53114.746359295386</c:v>
                </c:pt>
                <c:pt idx="224" formatCode="0.0">
                  <c:v>54857.400678693513</c:v>
                </c:pt>
                <c:pt idx="225" formatCode="0.0">
                  <c:v>56507.332498180083</c:v>
                </c:pt>
                <c:pt idx="226" formatCode="0.0">
                  <c:v>58029.125226448639</c:v>
                </c:pt>
                <c:pt idx="227" formatCode="0.0">
                  <c:v>59288.81158423188</c:v>
                </c:pt>
                <c:pt idx="228" formatCode="0.0">
                  <c:v>60350.603632503793</c:v>
                </c:pt>
                <c:pt idx="229" formatCode="0.0">
                  <c:v>61378.747825623599</c:v>
                </c:pt>
                <c:pt idx="230" formatCode="0.0">
                  <c:v>62365.366040055196</c:v>
                </c:pt>
                <c:pt idx="231" formatCode="0.0">
                  <c:v>63158.01822139461</c:v>
                </c:pt>
                <c:pt idx="232" formatCode="0.0">
                  <c:v>63790.867401975665</c:v>
                </c:pt>
                <c:pt idx="233" formatCode="0.0">
                  <c:v>64360.953252788837</c:v>
                </c:pt>
                <c:pt idx="234" formatCode="0.0">
                  <c:v>64861.248378543314</c:v>
                </c:pt>
                <c:pt idx="235" formatCode="0.0">
                  <c:v>65253.789861808036</c:v>
                </c:pt>
                <c:pt idx="236" formatCode="0.0">
                  <c:v>65431.350858426733</c:v>
                </c:pt>
                <c:pt idx="237" formatCode="0.0">
                  <c:v>65287.007964331598</c:v>
                </c:pt>
                <c:pt idx="238" formatCode="0.0">
                  <c:v>64891.983352983996</c:v>
                </c:pt>
                <c:pt idx="239" formatCode="0.0">
                  <c:v>64434.152748068605</c:v>
                </c:pt>
                <c:pt idx="240" formatCode="0.0">
                  <c:v>63892.193484247226</c:v>
                </c:pt>
                <c:pt idx="241" formatCode="0.0">
                  <c:v>63348.410110362885</c:v>
                </c:pt>
                <c:pt idx="242" formatCode="0.0">
                  <c:v>62795.21707144627</c:v>
                </c:pt>
                <c:pt idx="243" formatCode="0.0">
                  <c:v>62431.973999193651</c:v>
                </c:pt>
                <c:pt idx="244" formatCode="0.0">
                  <c:v>62082.46648168793</c:v>
                </c:pt>
                <c:pt idx="245" formatCode="0.0">
                  <c:v>61791.384354689566</c:v>
                </c:pt>
                <c:pt idx="246" formatCode="0.0">
                  <c:v>61576.623865037807</c:v>
                </c:pt>
                <c:pt idx="247" formatCode="0.0">
                  <c:v>61308.549916691809</c:v>
                </c:pt>
                <c:pt idx="248" formatCode="0.0">
                  <c:v>61023.470754176116</c:v>
                </c:pt>
                <c:pt idx="249" formatCode="0.0">
                  <c:v>60924.485968064728</c:v>
                </c:pt>
                <c:pt idx="250" formatCode="0.0">
                  <c:v>61029.991687880567</c:v>
                </c:pt>
                <c:pt idx="251" formatCode="0.0">
                  <c:v>61305.832773652175</c:v>
                </c:pt>
                <c:pt idx="252" formatCode="0.0">
                  <c:v>61616.435288933943</c:v>
                </c:pt>
                <c:pt idx="253" formatCode="0.0">
                  <c:v>61907.420916195551</c:v>
                </c:pt>
                <c:pt idx="254" formatCode="0.0">
                  <c:v>62081.566791687554</c:v>
                </c:pt>
                <c:pt idx="255" formatCode="0.0">
                  <c:v>62111.540349096729</c:v>
                </c:pt>
                <c:pt idx="256" formatCode="0.0">
                  <c:v>62040.593485704121</c:v>
                </c:pt>
                <c:pt idx="257" formatCode="0.0">
                  <c:v>61859.201122864928</c:v>
                </c:pt>
                <c:pt idx="258" formatCode="0.0">
                  <c:v>61637.554269082975</c:v>
                </c:pt>
                <c:pt idx="259" formatCode="0.0">
                  <c:v>61413.975999954106</c:v>
                </c:pt>
                <c:pt idx="260" formatCode="0.0">
                  <c:v>61212.918665553792</c:v>
                </c:pt>
                <c:pt idx="261" formatCode="0.0">
                  <c:v>61076.989733354814</c:v>
                </c:pt>
                <c:pt idx="262" formatCode="0.0">
                  <c:v>60834.208103186982</c:v>
                </c:pt>
                <c:pt idx="263" formatCode="0.0">
                  <c:v>60531.188129655013</c:v>
                </c:pt>
                <c:pt idx="264" formatCode="0.0">
                  <c:v>60200.424287089838</c:v>
                </c:pt>
                <c:pt idx="265" formatCode="0.0">
                  <c:v>59829.480880870724</c:v>
                </c:pt>
                <c:pt idx="266" formatCode="0.0">
                  <c:v>59371.947551524529</c:v>
                </c:pt>
                <c:pt idx="267" formatCode="0.0">
                  <c:v>58780.498386335872</c:v>
                </c:pt>
                <c:pt idx="268" formatCode="0.0">
                  <c:v>58050.923005164885</c:v>
                </c:pt>
                <c:pt idx="269" formatCode="0.0">
                  <c:v>57256.670335662355</c:v>
                </c:pt>
                <c:pt idx="270" formatCode="0.0">
                  <c:v>56531.527295905791</c:v>
                </c:pt>
                <c:pt idx="271" formatCode="0.0">
                  <c:v>56045.097224061363</c:v>
                </c:pt>
                <c:pt idx="272" formatCode="0.0">
                  <c:v>55886.408517272946</c:v>
                </c:pt>
                <c:pt idx="273" formatCode="0.0">
                  <c:v>56085.811582783041</c:v>
                </c:pt>
                <c:pt idx="274" formatCode="0.0">
                  <c:v>56396.974047894742</c:v>
                </c:pt>
                <c:pt idx="275" formatCode="0.0">
                  <c:v>56879.893904222132</c:v>
                </c:pt>
                <c:pt idx="276" formatCode="0.0">
                  <c:v>57445.46082914123</c:v>
                </c:pt>
                <c:pt idx="277" formatCode="0.0">
                  <c:v>58007.450750191521</c:v>
                </c:pt>
                <c:pt idx="278" formatCode="0.0">
                  <c:v>58597.1851666968</c:v>
                </c:pt>
                <c:pt idx="279" formatCode="0.0">
                  <c:v>59202.18265768604</c:v>
                </c:pt>
                <c:pt idx="280" formatCode="0.0">
                  <c:v>59835.265128031169</c:v>
                </c:pt>
                <c:pt idx="281" formatCode="0.0">
                  <c:v>60389.668823192515</c:v>
                </c:pt>
                <c:pt idx="282" formatCode="0.0">
                  <c:v>60939.969634682682</c:v>
                </c:pt>
                <c:pt idx="283" formatCode="0.0">
                  <c:v>61375.177021515301</c:v>
                </c:pt>
                <c:pt idx="284" formatCode="0.0">
                  <c:v>61700.366516015252</c:v>
                </c:pt>
                <c:pt idx="285" formatCode="0.0">
                  <c:v>61908.438392522155</c:v>
                </c:pt>
                <c:pt idx="286" formatCode="0.0">
                  <c:v>61986.957423644541</c:v>
                </c:pt>
                <c:pt idx="287" formatCode="0.0">
                  <c:v>61960.924734420914</c:v>
                </c:pt>
                <c:pt idx="288" formatCode="0.0">
                  <c:v>61820.946144883674</c:v>
                </c:pt>
                <c:pt idx="289" formatCode="0.0">
                  <c:v>61599.984661475391</c:v>
                </c:pt>
                <c:pt idx="290" formatCode="0.0">
                  <c:v>61307.406663838978</c:v>
                </c:pt>
                <c:pt idx="291" formatCode="0.0">
                  <c:v>60962.790854422019</c:v>
                </c:pt>
                <c:pt idx="292" formatCode="0.0">
                  <c:v>60697.69423086015</c:v>
                </c:pt>
                <c:pt idx="293" formatCode="0.0">
                  <c:v>60517.649395078137</c:v>
                </c:pt>
                <c:pt idx="294" formatCode="0.0">
                  <c:v>60362.853342250033</c:v>
                </c:pt>
                <c:pt idx="295" formatCode="0.0">
                  <c:v>60369.133125154767</c:v>
                </c:pt>
                <c:pt idx="296" formatCode="0.0">
                  <c:v>60467.055890905038</c:v>
                </c:pt>
                <c:pt idx="297" formatCode="0.0">
                  <c:v>60620.260901223766</c:v>
                </c:pt>
                <c:pt idx="298" formatCode="0.0">
                  <c:v>60765.542647369446</c:v>
                </c:pt>
                <c:pt idx="299" formatCode="0.0">
                  <c:v>60858.906399630861</c:v>
                </c:pt>
                <c:pt idx="300" formatCode="0.0">
                  <c:v>60891.566941003373</c:v>
                </c:pt>
                <c:pt idx="301" formatCode="0.0">
                  <c:v>60868.364265913435</c:v>
                </c:pt>
                <c:pt idx="302" formatCode="0.0">
                  <c:v>60743.603733012293</c:v>
                </c:pt>
                <c:pt idx="303" formatCode="0.0">
                  <c:v>60570.677839848417</c:v>
                </c:pt>
                <c:pt idx="304" formatCode="0.0">
                  <c:v>60335.290964080756</c:v>
                </c:pt>
                <c:pt idx="305" formatCode="0.0">
                  <c:v>60053.874867404935</c:v>
                </c:pt>
                <c:pt idx="306" formatCode="0.0">
                  <c:v>59720.318016834564</c:v>
                </c:pt>
                <c:pt idx="307" formatCode="0.0">
                  <c:v>59346.574475961912</c:v>
                </c:pt>
                <c:pt idx="308" formatCode="0.0">
                  <c:v>58922.223319723395</c:v>
                </c:pt>
                <c:pt idx="309" formatCode="0.0">
                  <c:v>58516.676661491227</c:v>
                </c:pt>
                <c:pt idx="310" formatCode="0.0">
                  <c:v>58088.239519981151</c:v>
                </c:pt>
                <c:pt idx="311" formatCode="0.0">
                  <c:v>57698.288228028556</c:v>
                </c:pt>
                <c:pt idx="312" formatCode="0.0">
                  <c:v>57559.455476368938</c:v>
                </c:pt>
                <c:pt idx="313" formatCode="0.0">
                  <c:v>57712.9943274861</c:v>
                </c:pt>
                <c:pt idx="314" formatCode="0.0">
                  <c:v>57876.083877456404</c:v>
                </c:pt>
                <c:pt idx="315" formatCode="0.0">
                  <c:v>58117.462861570108</c:v>
                </c:pt>
                <c:pt idx="316" formatCode="0.0">
                  <c:v>58383.580611813348</c:v>
                </c:pt>
                <c:pt idx="317" formatCode="0.0">
                  <c:v>58639.928992415516</c:v>
                </c:pt>
                <c:pt idx="318" formatCode="0.0">
                  <c:v>58940.776949385989</c:v>
                </c:pt>
                <c:pt idx="319" formatCode="0.0">
                  <c:v>59414.443526506053</c:v>
                </c:pt>
                <c:pt idx="320" formatCode="0.0">
                  <c:v>60142.26284311463</c:v>
                </c:pt>
                <c:pt idx="321" formatCode="0.0">
                  <c:v>60964.69258624941</c:v>
                </c:pt>
                <c:pt idx="322" formatCode="0.0">
                  <c:v>62125.786438098075</c:v>
                </c:pt>
                <c:pt idx="323" formatCode="0.0">
                  <c:v>63382.549733123946</c:v>
                </c:pt>
                <c:pt idx="324" formatCode="0.0">
                  <c:v>64408.588630699138</c:v>
                </c:pt>
                <c:pt idx="325" formatCode="0.0">
                  <c:v>65260.016861009324</c:v>
                </c:pt>
                <c:pt idx="326" formatCode="0.0">
                  <c:v>66043.443281353917</c:v>
                </c:pt>
                <c:pt idx="327" formatCode="0.0">
                  <c:v>66780.473520963278</c:v>
                </c:pt>
                <c:pt idx="328" formatCode="0.0">
                  <c:v>67552.144947555164</c:v>
                </c:pt>
                <c:pt idx="329" formatCode="0.0">
                  <c:v>68183.770408195385</c:v>
                </c:pt>
                <c:pt idx="330" formatCode="0.0">
                  <c:v>68742.520964040043</c:v>
                </c:pt>
                <c:pt idx="331" formatCode="0.0">
                  <c:v>69246.447655231095</c:v>
                </c:pt>
                <c:pt idx="332" formatCode="0.0">
                  <c:v>69764.342045858168</c:v>
                </c:pt>
                <c:pt idx="333" formatCode="0.0">
                  <c:v>70628.529644213573</c:v>
                </c:pt>
                <c:pt idx="334" formatCode="0.0">
                  <c:v>71409.203156669144</c:v>
                </c:pt>
                <c:pt idx="335" formatCode="0.0">
                  <c:v>72040.139765777785</c:v>
                </c:pt>
                <c:pt idx="336" formatCode="0.0">
                  <c:v>72485.944181839281</c:v>
                </c:pt>
                <c:pt idx="337" formatCode="0.0">
                  <c:v>72733.646151893714</c:v>
                </c:pt>
                <c:pt idx="338" formatCode="0.0">
                  <c:v>72781.323990327161</c:v>
                </c:pt>
                <c:pt idx="339" formatCode="0.0">
                  <c:v>72717.414442721871</c:v>
                </c:pt>
                <c:pt idx="340" formatCode="0.0">
                  <c:v>72524.998399265896</c:v>
                </c:pt>
                <c:pt idx="341" formatCode="0.0">
                  <c:v>72267.953900182663</c:v>
                </c:pt>
                <c:pt idx="342" formatCode="0.0">
                  <c:v>72079.482579391741</c:v>
                </c:pt>
                <c:pt idx="343" formatCode="0.0">
                  <c:v>71962.515640370824</c:v>
                </c:pt>
                <c:pt idx="344" formatCode="0.0">
                  <c:v>71878.71252569792</c:v>
                </c:pt>
                <c:pt idx="345" formatCode="0.0">
                  <c:v>71871.169681171101</c:v>
                </c:pt>
                <c:pt idx="346" formatCode="0.0">
                  <c:v>71992.265994486166</c:v>
                </c:pt>
                <c:pt idx="347" formatCode="0.0">
                  <c:v>72225.957396990401</c:v>
                </c:pt>
                <c:pt idx="348" formatCode="0.0">
                  <c:v>72501.006357487757</c:v>
                </c:pt>
                <c:pt idx="349" formatCode="0.0">
                  <c:v>72749.906353278784</c:v>
                </c:pt>
                <c:pt idx="350" formatCode="0.0">
                  <c:v>73002.636429847902</c:v>
                </c:pt>
                <c:pt idx="351" formatCode="0.0">
                  <c:v>73259.833222507717</c:v>
                </c:pt>
                <c:pt idx="352" formatCode="0.0">
                  <c:v>73507.010628519347</c:v>
                </c:pt>
                <c:pt idx="353" formatCode="0.0">
                  <c:v>73543.114329394259</c:v>
                </c:pt>
                <c:pt idx="354" formatCode="0.0">
                  <c:v>73475.952635058187</c:v>
                </c:pt>
                <c:pt idx="355" formatCode="0.0">
                  <c:v>73257.917588055818</c:v>
                </c:pt>
                <c:pt idx="356" formatCode="0.0">
                  <c:v>72905.833430187951</c:v>
                </c:pt>
                <c:pt idx="357" formatCode="0.0">
                  <c:v>72412.300025086573</c:v>
                </c:pt>
                <c:pt idx="358" formatCode="0.0">
                  <c:v>71732.419691049101</c:v>
                </c:pt>
                <c:pt idx="359" formatCode="0.0">
                  <c:v>70868.765993584326</c:v>
                </c:pt>
                <c:pt idx="360" formatCode="0.0">
                  <c:v>69975.384128435166</c:v>
                </c:pt>
                <c:pt idx="361" formatCode="0.0">
                  <c:v>68916.479671503548</c:v>
                </c:pt>
                <c:pt idx="362" formatCode="0.0">
                  <c:v>67870.53162264447</c:v>
                </c:pt>
                <c:pt idx="363" formatCode="0.0">
                  <c:v>66998.716843053917</c:v>
                </c:pt>
                <c:pt idx="364" formatCode="0.0">
                  <c:v>66163.847263146497</c:v>
                </c:pt>
                <c:pt idx="365" formatCode="0.0">
                  <c:v>65330.668044603757</c:v>
                </c:pt>
                <c:pt idx="366" formatCode="0.0">
                  <c:v>64489.502853569873</c:v>
                </c:pt>
                <c:pt idx="367" formatCode="0.0">
                  <c:v>63655.923395901023</c:v>
                </c:pt>
                <c:pt idx="368" formatCode="0.0">
                  <c:v>62759.020563758786</c:v>
                </c:pt>
                <c:pt idx="369" formatCode="0.0">
                  <c:v>61746.175762528379</c:v>
                </c:pt>
                <c:pt idx="370" formatCode="0.0">
                  <c:v>60684.506853000661</c:v>
                </c:pt>
                <c:pt idx="371" formatCode="0.0">
                  <c:v>59618.843870385092</c:v>
                </c:pt>
                <c:pt idx="372" formatCode="0.0">
                  <c:v>58643.688813839057</c:v>
                </c:pt>
                <c:pt idx="373" formatCode="0.0">
                  <c:v>57885.04946209435</c:v>
                </c:pt>
                <c:pt idx="374" formatCode="0.0">
                  <c:v>57318.898101839295</c:v>
                </c:pt>
                <c:pt idx="375" formatCode="0.0">
                  <c:v>56811.842156300641</c:v>
                </c:pt>
                <c:pt idx="376" formatCode="0.0">
                  <c:v>56384.962280513748</c:v>
                </c:pt>
                <c:pt idx="377" formatCode="0.0">
                  <c:v>56064.53374857139</c:v>
                </c:pt>
                <c:pt idx="378" formatCode="0.0">
                  <c:v>55746.852198508699</c:v>
                </c:pt>
                <c:pt idx="379" formatCode="0.0">
                  <c:v>55440.106691257053</c:v>
                </c:pt>
                <c:pt idx="380" formatCode="0.0">
                  <c:v>55103.35604767414</c:v>
                </c:pt>
                <c:pt idx="381" formatCode="0.0">
                  <c:v>54754.034031192205</c:v>
                </c:pt>
                <c:pt idx="382" formatCode="0.0">
                  <c:v>54562.926783956384</c:v>
                </c:pt>
                <c:pt idx="383" formatCode="0.0">
                  <c:v>54778.292954599325</c:v>
                </c:pt>
                <c:pt idx="384" formatCode="0.0">
                  <c:v>55426.638891763461</c:v>
                </c:pt>
                <c:pt idx="385" formatCode="0.0">
                  <c:v>56079.44924384934</c:v>
                </c:pt>
                <c:pt idx="386" formatCode="0.0">
                  <c:v>56632.656784760875</c:v>
                </c:pt>
                <c:pt idx="387" formatCode="0.0">
                  <c:v>57130.087092792914</c:v>
                </c:pt>
                <c:pt idx="388" formatCode="0.0">
                  <c:v>57647.745079157408</c:v>
                </c:pt>
                <c:pt idx="389" formatCode="0.0">
                  <c:v>58252.711564650534</c:v>
                </c:pt>
                <c:pt idx="390" formatCode="0.0">
                  <c:v>58995.316169842867</c:v>
                </c:pt>
                <c:pt idx="391" formatCode="0.0">
                  <c:v>59773.59775353333</c:v>
                </c:pt>
                <c:pt idx="392" formatCode="0.0">
                  <c:v>60530.093728433043</c:v>
                </c:pt>
                <c:pt idx="393" formatCode="0.0">
                  <c:v>61155.017748177008</c:v>
                </c:pt>
                <c:pt idx="394" formatCode="0.0">
                  <c:v>61768.3530868948</c:v>
                </c:pt>
                <c:pt idx="395" formatCode="0.0">
                  <c:v>62350.402437949931</c:v>
                </c:pt>
                <c:pt idx="396" formatCode="0.0">
                  <c:v>62834.215501372331</c:v>
                </c:pt>
                <c:pt idx="397" formatCode="0.0">
                  <c:v>63275.178524577248</c:v>
                </c:pt>
                <c:pt idx="398" formatCode="0.0">
                  <c:v>63647.01194983365</c:v>
                </c:pt>
                <c:pt idx="399" formatCode="0.0">
                  <c:v>63866.294736586147</c:v>
                </c:pt>
                <c:pt idx="400" formatCode="0.0">
                  <c:v>63870.799833343604</c:v>
                </c:pt>
                <c:pt idx="401" formatCode="0.0">
                  <c:v>63753.553227190721</c:v>
                </c:pt>
                <c:pt idx="402" formatCode="0.0">
                  <c:v>63614.756704471438</c:v>
                </c:pt>
                <c:pt idx="403" formatCode="0.0">
                  <c:v>63449.87451423749</c:v>
                </c:pt>
                <c:pt idx="404" formatCode="0.0">
                  <c:v>63361.980165035471</c:v>
                </c:pt>
                <c:pt idx="405" formatCode="0.0">
                  <c:v>63246.491345527604</c:v>
                </c:pt>
                <c:pt idx="406" formatCode="0.0">
                  <c:v>63046.490106364261</c:v>
                </c:pt>
                <c:pt idx="407" formatCode="0.0">
                  <c:v>62757.384650167769</c:v>
                </c:pt>
                <c:pt idx="408" formatCode="0.0">
                  <c:v>62454.271927916881</c:v>
                </c:pt>
                <c:pt idx="409" formatCode="0.0">
                  <c:v>62241.100427341611</c:v>
                </c:pt>
                <c:pt idx="410" formatCode="0.0">
                  <c:v>62207.875115575487</c:v>
                </c:pt>
                <c:pt idx="411" formatCode="0.0">
                  <c:v>62280.485854181963</c:v>
                </c:pt>
                <c:pt idx="412" formatCode="0.0">
                  <c:v>62365.031914715342</c:v>
                </c:pt>
                <c:pt idx="413" formatCode="0.0">
                  <c:v>62425.094966224256</c:v>
                </c:pt>
                <c:pt idx="414" formatCode="0.0">
                  <c:v>62438.101712171367</c:v>
                </c:pt>
                <c:pt idx="415" formatCode="0.0">
                  <c:v>62405.499481395324</c:v>
                </c:pt>
                <c:pt idx="416" formatCode="0.0">
                  <c:v>62321.719136067746</c:v>
                </c:pt>
                <c:pt idx="417" formatCode="0.0">
                  <c:v>62154.569817085809</c:v>
                </c:pt>
                <c:pt idx="418" formatCode="0.0">
                  <c:v>61862.101836766291</c:v>
                </c:pt>
                <c:pt idx="419" formatCode="0.0">
                  <c:v>61503.827319583943</c:v>
                </c:pt>
                <c:pt idx="420" formatCode="0.0">
                  <c:v>61159.890869817311</c:v>
                </c:pt>
                <c:pt idx="421" formatCode="0.0">
                  <c:v>60806.893098802233</c:v>
                </c:pt>
                <c:pt idx="422" formatCode="0.0">
                  <c:v>60478.382901978344</c:v>
                </c:pt>
                <c:pt idx="423" formatCode="0.0">
                  <c:v>60203.982587245831</c:v>
                </c:pt>
                <c:pt idx="424" formatCode="0.0">
                  <c:v>59889.838209921734</c:v>
                </c:pt>
                <c:pt idx="425" formatCode="0.0">
                  <c:v>59565.981736267866</c:v>
                </c:pt>
                <c:pt idx="426" formatCode="0.0">
                  <c:v>59283.565222062913</c:v>
                </c:pt>
                <c:pt idx="427" formatCode="0.0">
                  <c:v>59080.759406195073</c:v>
                </c:pt>
                <c:pt idx="428" formatCode="0.0">
                  <c:v>58931.66956049946</c:v>
                </c:pt>
                <c:pt idx="429" formatCode="0.0">
                  <c:v>58796.19228780557</c:v>
                </c:pt>
                <c:pt idx="430" formatCode="0.0">
                  <c:v>58945.299406115548</c:v>
                </c:pt>
                <c:pt idx="431" formatCode="0.0">
                  <c:v>59336.280017882316</c:v>
                </c:pt>
                <c:pt idx="432" formatCode="0.0">
                  <c:v>59920.285489316215</c:v>
                </c:pt>
                <c:pt idx="433" formatCode="0.0">
                  <c:v>60432.268037663009</c:v>
                </c:pt>
                <c:pt idx="434" formatCode="0.0">
                  <c:v>60920.514844844198</c:v>
                </c:pt>
                <c:pt idx="435" formatCode="0.0">
                  <c:v>61388.20898946494</c:v>
                </c:pt>
                <c:pt idx="436" formatCode="0.0">
                  <c:v>61838.481985752813</c:v>
                </c:pt>
                <c:pt idx="437" formatCode="0.0">
                  <c:v>62278.805293933736</c:v>
                </c:pt>
                <c:pt idx="438" formatCode="0.0">
                  <c:v>62741.41448348292</c:v>
                </c:pt>
                <c:pt idx="439" formatCode="0.0">
                  <c:v>63225.167666116693</c:v>
                </c:pt>
                <c:pt idx="440" formatCode="0.0">
                  <c:v>63843.437100874056</c:v>
                </c:pt>
                <c:pt idx="441" formatCode="0.0">
                  <c:v>64619.417907819647</c:v>
                </c:pt>
                <c:pt idx="442" formatCode="0.0">
                  <c:v>65636.651214000522</c:v>
                </c:pt>
                <c:pt idx="443" formatCode="0.0">
                  <c:v>66980.787039298768</c:v>
                </c:pt>
                <c:pt idx="444" formatCode="0.0">
                  <c:v>68542.859904454803</c:v>
                </c:pt>
                <c:pt idx="445" formatCode="0.0">
                  <c:v>70010.948341334733</c:v>
                </c:pt>
                <c:pt idx="446" formatCode="0.0">
                  <c:v>71421.936090083793</c:v>
                </c:pt>
                <c:pt idx="447" formatCode="0.0">
                  <c:v>72697.605478522761</c:v>
                </c:pt>
                <c:pt idx="448" formatCode="0.0">
                  <c:v>73783.239192810302</c:v>
                </c:pt>
                <c:pt idx="449" formatCode="0.0">
                  <c:v>75098.709024810902</c:v>
                </c:pt>
                <c:pt idx="450" formatCode="0.0">
                  <c:v>76456.191589833572</c:v>
                </c:pt>
                <c:pt idx="451" formatCode="0.0">
                  <c:v>77663.459913961124</c:v>
                </c:pt>
                <c:pt idx="452" formatCode="0.0">
                  <c:v>79114.945948426481</c:v>
                </c:pt>
                <c:pt idx="453" formatCode="0.0">
                  <c:v>80832.79569019239</c:v>
                </c:pt>
                <c:pt idx="454" formatCode="0.0">
                  <c:v>82624.870746560919</c:v>
                </c:pt>
                <c:pt idx="455" formatCode="0.0">
                  <c:v>84344.105283376019</c:v>
                </c:pt>
                <c:pt idx="456" formatCode="0.0">
                  <c:v>85822.183383834694</c:v>
                </c:pt>
                <c:pt idx="457" formatCode="0.0">
                  <c:v>87075.583518040308</c:v>
                </c:pt>
                <c:pt idx="458" formatCode="0.0">
                  <c:v>88043.168603965518</c:v>
                </c:pt>
                <c:pt idx="459" formatCode="0.0">
                  <c:v>88739.207545224475</c:v>
                </c:pt>
                <c:pt idx="460" formatCode="0.0">
                  <c:v>89212.362328192248</c:v>
                </c:pt>
                <c:pt idx="461" formatCode="0.0">
                  <c:v>89508.40903142457</c:v>
                </c:pt>
                <c:pt idx="462" formatCode="0.0">
                  <c:v>89763.025516849826</c:v>
                </c:pt>
                <c:pt idx="463" formatCode="0.0">
                  <c:v>90028.452499463296</c:v>
                </c:pt>
                <c:pt idx="464" formatCode="0.0">
                  <c:v>90385.839664689556</c:v>
                </c:pt>
                <c:pt idx="465" formatCode="0.0">
                  <c:v>90689.607400807494</c:v>
                </c:pt>
                <c:pt idx="466" formatCode="0.0">
                  <c:v>90889.013556843609</c:v>
                </c:pt>
                <c:pt idx="467" formatCode="0.0">
                  <c:v>90935.987648816706</c:v>
                </c:pt>
                <c:pt idx="468" formatCode="0.0">
                  <c:v>90784.932201438947</c:v>
                </c:pt>
                <c:pt idx="469" formatCode="0.0">
                  <c:v>90697.364246201905</c:v>
                </c:pt>
                <c:pt idx="470" formatCode="0.0">
                  <c:v>90573.260190613786</c:v>
                </c:pt>
                <c:pt idx="471" formatCode="0.0">
                  <c:v>90391.609926453501</c:v>
                </c:pt>
                <c:pt idx="472" formatCode="0.0">
                  <c:v>90445.174881653758</c:v>
                </c:pt>
                <c:pt idx="473" formatCode="0.0">
                  <c:v>90775.466242939146</c:v>
                </c:pt>
                <c:pt idx="474" formatCode="0.0">
                  <c:v>91624.905016778866</c:v>
                </c:pt>
                <c:pt idx="475" formatCode="0.0">
                  <c:v>92844.349289360907</c:v>
                </c:pt>
                <c:pt idx="476" formatCode="0.0">
                  <c:v>94587.840424613969</c:v>
                </c:pt>
                <c:pt idx="477" formatCode="0.0">
                  <c:v>96637.127421175013</c:v>
                </c:pt>
                <c:pt idx="478" formatCode="0.0">
                  <c:v>98524.398427687993</c:v>
                </c:pt>
                <c:pt idx="479" formatCode="0.0">
                  <c:v>100160.01703489179</c:v>
                </c:pt>
                <c:pt idx="480" formatCode="0.0">
                  <c:v>101639.68709390152</c:v>
                </c:pt>
                <c:pt idx="481" formatCode="0.0">
                  <c:v>103032.73414760736</c:v>
                </c:pt>
                <c:pt idx="482" formatCode="0.0">
                  <c:v>104451.70483880051</c:v>
                </c:pt>
                <c:pt idx="483" formatCode="0.0">
                  <c:v>105850.03846087123</c:v>
                </c:pt>
                <c:pt idx="484" formatCode="0.0">
                  <c:v>107173.18752604361</c:v>
                </c:pt>
                <c:pt idx="485" formatCode="0.0">
                  <c:v>108432.50352237835</c:v>
                </c:pt>
                <c:pt idx="486" formatCode="0.0">
                  <c:v>109512.33993627397</c:v>
                </c:pt>
                <c:pt idx="487" formatCode="0.0">
                  <c:v>110398.58360364608</c:v>
                </c:pt>
                <c:pt idx="488" formatCode="0.0">
                  <c:v>111165.05948491694</c:v>
                </c:pt>
                <c:pt idx="489" formatCode="0.0">
                  <c:v>111702.98740598725</c:v>
                </c:pt>
                <c:pt idx="490" formatCode="0.0">
                  <c:v>112009.25122665895</c:v>
                </c:pt>
                <c:pt idx="491" formatCode="0.0">
                  <c:v>112175.86315127078</c:v>
                </c:pt>
                <c:pt idx="492" formatCode="0.0">
                  <c:v>112184.53149874779</c:v>
                </c:pt>
                <c:pt idx="493" formatCode="0.0">
                  <c:v>111789.87140769811</c:v>
                </c:pt>
                <c:pt idx="494" formatCode="0.0">
                  <c:v>111267.94843730671</c:v>
                </c:pt>
                <c:pt idx="495" formatCode="0.0">
                  <c:v>110636.75281996542</c:v>
                </c:pt>
                <c:pt idx="496" formatCode="0.0">
                  <c:v>110147.84914716694</c:v>
                </c:pt>
                <c:pt idx="497" formatCode="0.0">
                  <c:v>109826.08330494625</c:v>
                </c:pt>
                <c:pt idx="498" formatCode="0.0">
                  <c:v>109503.89630616817</c:v>
                </c:pt>
                <c:pt idx="499" formatCode="0.0">
                  <c:v>109088.15925854178</c:v>
                </c:pt>
                <c:pt idx="500" formatCode="0.0">
                  <c:v>108623.7878128037</c:v>
                </c:pt>
                <c:pt idx="501" formatCode="0.0">
                  <c:v>108130.88782644646</c:v>
                </c:pt>
                <c:pt idx="502" formatCode="0.0">
                  <c:v>107755.86737611711</c:v>
                </c:pt>
                <c:pt idx="503" formatCode="0.0">
                  <c:v>107516.15125460445</c:v>
                </c:pt>
                <c:pt idx="504" formatCode="0.0">
                  <c:v>107356.99877843788</c:v>
                </c:pt>
                <c:pt idx="505" formatCode="0.0">
                  <c:v>107326.77371320338</c:v>
                </c:pt>
                <c:pt idx="506" formatCode="0.0">
                  <c:v>107327.82772523732</c:v>
                </c:pt>
                <c:pt idx="507" formatCode="0.0">
                  <c:v>107331.50494404069</c:v>
                </c:pt>
                <c:pt idx="508" formatCode="0.0">
                  <c:v>107318.90078326892</c:v>
                </c:pt>
                <c:pt idx="509" formatCode="0.0">
                  <c:v>107276.36232606131</c:v>
                </c:pt>
                <c:pt idx="510" formatCode="0.0">
                  <c:v>107205.70093049429</c:v>
                </c:pt>
                <c:pt idx="511" formatCode="0.0">
                  <c:v>107122.68491702862</c:v>
                </c:pt>
                <c:pt idx="512" formatCode="0.0">
                  <c:v>106917.45611858481</c:v>
                </c:pt>
                <c:pt idx="513" formatCode="0.0">
                  <c:v>106932.67562835917</c:v>
                </c:pt>
                <c:pt idx="514" formatCode="0.0">
                  <c:v>107134.84992988319</c:v>
                </c:pt>
                <c:pt idx="515" formatCode="0.0">
                  <c:v>107340.4444897981</c:v>
                </c:pt>
                <c:pt idx="516" formatCode="0.0">
                  <c:v>107537.51896778695</c:v>
                </c:pt>
                <c:pt idx="517" formatCode="0.0">
                  <c:v>107674.7202837217</c:v>
                </c:pt>
                <c:pt idx="518" formatCode="0.0">
                  <c:v>107851.57737745169</c:v>
                </c:pt>
                <c:pt idx="519" formatCode="0.0">
                  <c:v>108145.15541833296</c:v>
                </c:pt>
                <c:pt idx="520" formatCode="0.0">
                  <c:v>108556.61593712014</c:v>
                </c:pt>
                <c:pt idx="521" formatCode="0.0">
                  <c:v>108791.11384166361</c:v>
                </c:pt>
                <c:pt idx="522" formatCode="0.0">
                  <c:v>108950.50331084683</c:v>
                </c:pt>
                <c:pt idx="523" formatCode="0.0">
                  <c:v>109083.60377317188</c:v>
                </c:pt>
                <c:pt idx="524" formatCode="0.0">
                  <c:v>109191.58312352745</c:v>
                </c:pt>
                <c:pt idx="525" formatCode="0.0">
                  <c:v>109290.72238662382</c:v>
                </c:pt>
                <c:pt idx="526" formatCode="0.0">
                  <c:v>109452.21447776722</c:v>
                </c:pt>
                <c:pt idx="527" formatCode="0.0">
                  <c:v>109608.63813315844</c:v>
                </c:pt>
                <c:pt idx="528" formatCode="0.0">
                  <c:v>110144.9142639419</c:v>
                </c:pt>
                <c:pt idx="529" formatCode="0.0">
                  <c:v>111467.04076128798</c:v>
                </c:pt>
                <c:pt idx="530" formatCode="0.0">
                  <c:v>112631.07836539346</c:v>
                </c:pt>
                <c:pt idx="531" formatCode="0.0">
                  <c:v>113819.98185224476</c:v>
                </c:pt>
                <c:pt idx="532" formatCode="0.0">
                  <c:v>114786.17603978538</c:v>
                </c:pt>
                <c:pt idx="533" formatCode="0.0">
                  <c:v>115605.75964315613</c:v>
                </c:pt>
                <c:pt idx="534" formatCode="0.0">
                  <c:v>116377.3782720037</c:v>
                </c:pt>
                <c:pt idx="535" formatCode="0.0">
                  <c:v>117024.04512878992</c:v>
                </c:pt>
                <c:pt idx="536" formatCode="0.0">
                  <c:v>117609.40471847974</c:v>
                </c:pt>
                <c:pt idx="537" formatCode="0.0">
                  <c:v>118225.07794738197</c:v>
                </c:pt>
                <c:pt idx="538" formatCode="0.0">
                  <c:v>118983.37582925166</c:v>
                </c:pt>
                <c:pt idx="539" formatCode="0.0">
                  <c:v>120050.63610979015</c:v>
                </c:pt>
                <c:pt idx="540" formatCode="0.0">
                  <c:v>120958.90255604369</c:v>
                </c:pt>
                <c:pt idx="541" formatCode="0.0">
                  <c:v>121677.53169045073</c:v>
                </c:pt>
                <c:pt idx="542" formatCode="0.0">
                  <c:v>122215.26808504836</c:v>
                </c:pt>
                <c:pt idx="543" formatCode="0.0">
                  <c:v>122589.0861509666</c:v>
                </c:pt>
                <c:pt idx="544" formatCode="0.0">
                  <c:v>122749.24728404958</c:v>
                </c:pt>
                <c:pt idx="545" formatCode="0.0">
                  <c:v>122582.86661357348</c:v>
                </c:pt>
                <c:pt idx="546" formatCode="0.0">
                  <c:v>122235.80147033017</c:v>
                </c:pt>
                <c:pt idx="547" formatCode="0.0">
                  <c:v>121542.64042113017</c:v>
                </c:pt>
                <c:pt idx="548" formatCode="0.0">
                  <c:v>120959.64161708024</c:v>
                </c:pt>
                <c:pt idx="549" formatCode="0.0">
                  <c:v>120788.04260940863</c:v>
                </c:pt>
                <c:pt idx="550" formatCode="0.0">
                  <c:v>120696.3642238281</c:v>
                </c:pt>
                <c:pt idx="551" formatCode="0.0">
                  <c:v>120709.36836562927</c:v>
                </c:pt>
                <c:pt idx="552" formatCode="0.0">
                  <c:v>120800.41586959972</c:v>
                </c:pt>
                <c:pt idx="553" formatCode="0.0">
                  <c:v>120979.74881566907</c:v>
                </c:pt>
                <c:pt idx="554" formatCode="0.0">
                  <c:v>121224.97755927424</c:v>
                </c:pt>
                <c:pt idx="555" formatCode="0.0">
                  <c:v>121587.1147880354</c:v>
                </c:pt>
                <c:pt idx="556" formatCode="0.0">
                  <c:v>122097.62655760875</c:v>
                </c:pt>
                <c:pt idx="557" formatCode="0.0">
                  <c:v>122515.44437654034</c:v>
                </c:pt>
                <c:pt idx="558" formatCode="0.0">
                  <c:v>122811.30597837825</c:v>
                </c:pt>
                <c:pt idx="559" formatCode="0.0">
                  <c:v>122653.71980053668</c:v>
                </c:pt>
                <c:pt idx="560" formatCode="0.0">
                  <c:v>122316.14931561667</c:v>
                </c:pt>
                <c:pt idx="561" formatCode="0.0">
                  <c:v>121813.19817127693</c:v>
                </c:pt>
                <c:pt idx="562" formatCode="0.0">
                  <c:v>121148.11203413122</c:v>
                </c:pt>
                <c:pt idx="563" formatCode="0.0">
                  <c:v>120318.00226055125</c:v>
                </c:pt>
                <c:pt idx="564" formatCode="0.0">
                  <c:v>119358.44745696911</c:v>
                </c:pt>
                <c:pt idx="565" formatCode="0.0">
                  <c:v>118435.51263585917</c:v>
                </c:pt>
                <c:pt idx="566" formatCode="0.0">
                  <c:v>117451.56927311598</c:v>
                </c:pt>
                <c:pt idx="567" formatCode="0.0">
                  <c:v>116670.47295003432</c:v>
                </c:pt>
                <c:pt idx="568" formatCode="0.0">
                  <c:v>115918.81746810731</c:v>
                </c:pt>
                <c:pt idx="569" formatCode="0.0">
                  <c:v>115101.6767351177</c:v>
                </c:pt>
                <c:pt idx="570" formatCode="0.0">
                  <c:v>114225.53558507166</c:v>
                </c:pt>
                <c:pt idx="571" formatCode="0.0">
                  <c:v>113222.73813222592</c:v>
                </c:pt>
                <c:pt idx="572" formatCode="0.0">
                  <c:v>112241.76445688751</c:v>
                </c:pt>
                <c:pt idx="573" formatCode="0.0">
                  <c:v>111300.65162555473</c:v>
                </c:pt>
                <c:pt idx="574" formatCode="0.0">
                  <c:v>110345.32210820721</c:v>
                </c:pt>
                <c:pt idx="575" formatCode="0.0">
                  <c:v>109603.25862173017</c:v>
                </c:pt>
                <c:pt idx="576" formatCode="0.0">
                  <c:v>109276.04329335626</c:v>
                </c:pt>
                <c:pt idx="577" formatCode="0.0">
                  <c:v>109086.02322110371</c:v>
                </c:pt>
                <c:pt idx="578" formatCode="0.0">
                  <c:v>109072.60952768209</c:v>
                </c:pt>
                <c:pt idx="579" formatCode="0.0">
                  <c:v>109094.04110677935</c:v>
                </c:pt>
                <c:pt idx="580" formatCode="0.0">
                  <c:v>109461.51264606247</c:v>
                </c:pt>
                <c:pt idx="581" formatCode="0.0">
                  <c:v>109983.38162697804</c:v>
                </c:pt>
                <c:pt idx="582" formatCode="0.0">
                  <c:v>110613.42260280618</c:v>
                </c:pt>
                <c:pt idx="583" formatCode="0.0">
                  <c:v>111063.56564328447</c:v>
                </c:pt>
                <c:pt idx="584" formatCode="0.0">
                  <c:v>111331.0296864564</c:v>
                </c:pt>
                <c:pt idx="585" formatCode="0.0">
                  <c:v>111440.45155429404</c:v>
                </c:pt>
                <c:pt idx="586" formatCode="0.0">
                  <c:v>111456.6526653539</c:v>
                </c:pt>
                <c:pt idx="587" formatCode="0.0">
                  <c:v>111354.86774455795</c:v>
                </c:pt>
                <c:pt idx="588" formatCode="0.0">
                  <c:v>111207.566668994</c:v>
                </c:pt>
                <c:pt idx="589" formatCode="0.0">
                  <c:v>110993.36227996042</c:v>
                </c:pt>
                <c:pt idx="590" formatCode="0.0">
                  <c:v>110774.11966545193</c:v>
                </c:pt>
                <c:pt idx="591" formatCode="0.0">
                  <c:v>110515.26898300629</c:v>
                </c:pt>
                <c:pt idx="592" formatCode="0.0">
                  <c:v>110144.94527498895</c:v>
                </c:pt>
                <c:pt idx="593" formatCode="0.0">
                  <c:v>109644.4845664512</c:v>
                </c:pt>
                <c:pt idx="594" formatCode="0.0">
                  <c:v>109057.50221229006</c:v>
                </c:pt>
                <c:pt idx="595" formatCode="0.0">
                  <c:v>108324.3469617971</c:v>
                </c:pt>
                <c:pt idx="596" formatCode="0.0">
                  <c:v>107422.01375054303</c:v>
                </c:pt>
                <c:pt idx="597" formatCode="0.0">
                  <c:v>106413.90493279084</c:v>
                </c:pt>
                <c:pt idx="598" formatCode="0.0">
                  <c:v>105145.01608775556</c:v>
                </c:pt>
                <c:pt idx="599" formatCode="0.0">
                  <c:v>103712.73141971606</c:v>
                </c:pt>
                <c:pt idx="600" formatCode="0.0">
                  <c:v>102510.62338425629</c:v>
                </c:pt>
                <c:pt idx="601" formatCode="0.0">
                  <c:v>101484.5729988408</c:v>
                </c:pt>
                <c:pt idx="602" formatCode="0.0">
                  <c:v>100723.59063911055</c:v>
                </c:pt>
                <c:pt idx="603" formatCode="0.0">
                  <c:v>100088.55756320019</c:v>
                </c:pt>
                <c:pt idx="604" formatCode="0.0">
                  <c:v>99417.069577768169</c:v>
                </c:pt>
                <c:pt idx="605" formatCode="0.0">
                  <c:v>98701.297872520227</c:v>
                </c:pt>
                <c:pt idx="606" formatCode="0.0">
                  <c:v>97849.633616273903</c:v>
                </c:pt>
                <c:pt idx="607" formatCode="0.0">
                  <c:v>96885.183225931745</c:v>
                </c:pt>
                <c:pt idx="608" formatCode="0.0">
                  <c:v>95924.191180835536</c:v>
                </c:pt>
                <c:pt idx="609" formatCode="0.0">
                  <c:v>94950.580658932638</c:v>
                </c:pt>
                <c:pt idx="610" formatCode="0.0">
                  <c:v>94063.620467318469</c:v>
                </c:pt>
                <c:pt idx="611" formatCode="0.0">
                  <c:v>93388.743979646169</c:v>
                </c:pt>
                <c:pt idx="612" formatCode="0.0">
                  <c:v>92839.728943372305</c:v>
                </c:pt>
                <c:pt idx="613" formatCode="0.0">
                  <c:v>92356.39828688468</c:v>
                </c:pt>
                <c:pt idx="614" formatCode="0.0">
                  <c:v>92025.956691688276</c:v>
                </c:pt>
                <c:pt idx="615" formatCode="0.0">
                  <c:v>91788.213395957457</c:v>
                </c:pt>
                <c:pt idx="616" formatCode="0.0">
                  <c:v>91675.943910672722</c:v>
                </c:pt>
                <c:pt idx="617" formatCode="0.0">
                  <c:v>91797.948685957279</c:v>
                </c:pt>
                <c:pt idx="618" formatCode="0.0">
                  <c:v>92070.201949329014</c:v>
                </c:pt>
                <c:pt idx="619" formatCode="0.0">
                  <c:v>92763.839914547309</c:v>
                </c:pt>
                <c:pt idx="620" formatCode="0.0">
                  <c:v>93952.35441758197</c:v>
                </c:pt>
                <c:pt idx="621" formatCode="0.0">
                  <c:v>95485.321073277228</c:v>
                </c:pt>
                <c:pt idx="622" formatCode="0.0">
                  <c:v>97176.948475716054</c:v>
                </c:pt>
                <c:pt idx="623" formatCode="0.0">
                  <c:v>98728.642129899847</c:v>
                </c:pt>
                <c:pt idx="624" formatCode="0.0">
                  <c:v>100466.76542548681</c:v>
                </c:pt>
                <c:pt idx="625" formatCode="0.0">
                  <c:v>102353.10152689269</c:v>
                </c:pt>
                <c:pt idx="626" formatCode="0.0">
                  <c:v>103975.84976560251</c:v>
                </c:pt>
                <c:pt idx="627" formatCode="0.0">
                  <c:v>105360.2373867469</c:v>
                </c:pt>
                <c:pt idx="628" formatCode="0.0">
                  <c:v>106542.5199690624</c:v>
                </c:pt>
                <c:pt idx="629" formatCode="0.0">
                  <c:v>107781.96514454138</c:v>
                </c:pt>
                <c:pt idx="630" formatCode="0.0">
                  <c:v>109200.8793760798</c:v>
                </c:pt>
                <c:pt idx="631" formatCode="0.0">
                  <c:v>110693.87257943154</c:v>
                </c:pt>
                <c:pt idx="632" formatCode="0.0">
                  <c:v>112241.54651613535</c:v>
                </c:pt>
                <c:pt idx="633" formatCode="0.0">
                  <c:v>113815.76070822153</c:v>
                </c:pt>
                <c:pt idx="634" formatCode="0.0">
                  <c:v>115286.1638592704</c:v>
                </c:pt>
                <c:pt idx="635" formatCode="0.0">
                  <c:v>116995.36279285664</c:v>
                </c:pt>
                <c:pt idx="636" formatCode="0.0">
                  <c:v>118887.2942263484</c:v>
                </c:pt>
                <c:pt idx="637" formatCode="0.0">
                  <c:v>120494.27633491353</c:v>
                </c:pt>
                <c:pt idx="638" formatCode="0.0">
                  <c:v>121735.51203187407</c:v>
                </c:pt>
                <c:pt idx="639" formatCode="0.0">
                  <c:v>122821.14502235965</c:v>
                </c:pt>
                <c:pt idx="640" formatCode="0.0">
                  <c:v>123802.49572479249</c:v>
                </c:pt>
                <c:pt idx="641" formatCode="0.0">
                  <c:v>124635.0572926423</c:v>
                </c:pt>
                <c:pt idx="642" formatCode="0.0">
                  <c:v>125350.22935542642</c:v>
                </c:pt>
                <c:pt idx="643" formatCode="0.0">
                  <c:v>125853.897666852</c:v>
                </c:pt>
                <c:pt idx="644" formatCode="0.0">
                  <c:v>126371.74790881446</c:v>
                </c:pt>
                <c:pt idx="645" formatCode="0.0">
                  <c:v>126932.44527529206</c:v>
                </c:pt>
                <c:pt idx="646" formatCode="0.0">
                  <c:v>127467.83156918176</c:v>
                </c:pt>
                <c:pt idx="647" formatCode="0.0">
                  <c:v>127800.46138148183</c:v>
                </c:pt>
                <c:pt idx="648" formatCode="0.0">
                  <c:v>127868.55448687899</c:v>
                </c:pt>
                <c:pt idx="649" formatCode="0.0">
                  <c:v>127743.67300147774</c:v>
                </c:pt>
                <c:pt idx="650" formatCode="0.0">
                  <c:v>127579.06100391653</c:v>
                </c:pt>
                <c:pt idx="651" formatCode="0.0">
                  <c:v>127329.6811359484</c:v>
                </c:pt>
                <c:pt idx="652" formatCode="0.0">
                  <c:v>127018.55624400449</c:v>
                </c:pt>
                <c:pt idx="653" formatCode="0.0">
                  <c:v>126656.9794824492</c:v>
                </c:pt>
                <c:pt idx="654" formatCode="0.0">
                  <c:v>126060.74559643296</c:v>
                </c:pt>
                <c:pt idx="655" formatCode="0.0">
                  <c:v>125612.20472236801</c:v>
                </c:pt>
                <c:pt idx="656" formatCode="0.0">
                  <c:v>125459.87123293318</c:v>
                </c:pt>
                <c:pt idx="657" formatCode="0.0">
                  <c:v>125336.48875501155</c:v>
                </c:pt>
                <c:pt idx="658" formatCode="0.0">
                  <c:v>125189.62177027736</c:v>
                </c:pt>
                <c:pt idx="659" formatCode="0.0">
                  <c:v>125065.90934689229</c:v>
                </c:pt>
                <c:pt idx="660" formatCode="0.0">
                  <c:v>124950.07751221539</c:v>
                </c:pt>
                <c:pt idx="661" formatCode="0.0">
                  <c:v>124796.53635371906</c:v>
                </c:pt>
                <c:pt idx="662" formatCode="0.0">
                  <c:v>124641.49073787068</c:v>
                </c:pt>
                <c:pt idx="663" formatCode="0.0">
                  <c:v>124493.69999229509</c:v>
                </c:pt>
                <c:pt idx="664" formatCode="0.0">
                  <c:v>124432.83691881114</c:v>
                </c:pt>
                <c:pt idx="665" formatCode="0.0">
                  <c:v>124442.73195776432</c:v>
                </c:pt>
                <c:pt idx="666" formatCode="0.0">
                  <c:v>124453.46702274871</c:v>
                </c:pt>
                <c:pt idx="667" formatCode="0.0">
                  <c:v>124395.06692817021</c:v>
                </c:pt>
                <c:pt idx="668" formatCode="0.0">
                  <c:v>124220.04909653365</c:v>
                </c:pt>
                <c:pt idx="669" formatCode="0.0">
                  <c:v>124026.81289304704</c:v>
                </c:pt>
                <c:pt idx="670" formatCode="0.0">
                  <c:v>123790.83142144862</c:v>
                </c:pt>
                <c:pt idx="671" formatCode="0.0">
                  <c:v>123523.7051537947</c:v>
                </c:pt>
                <c:pt idx="672" formatCode="0.0">
                  <c:v>123261.64651492113</c:v>
                </c:pt>
                <c:pt idx="673" formatCode="0.0">
                  <c:v>122993.33216132777</c:v>
                </c:pt>
                <c:pt idx="674" formatCode="0.0">
                  <c:v>122739.20049086121</c:v>
                </c:pt>
                <c:pt idx="675" formatCode="0.0">
                  <c:v>122717.44260622966</c:v>
                </c:pt>
                <c:pt idx="676" formatCode="0.0">
                  <c:v>122751.09749481188</c:v>
                </c:pt>
                <c:pt idx="677" formatCode="0.0">
                  <c:v>122818.42782532256</c:v>
                </c:pt>
                <c:pt idx="678" formatCode="0.0">
                  <c:v>122881.02904539587</c:v>
                </c:pt>
                <c:pt idx="679" formatCode="0.0">
                  <c:v>122938.08636052682</c:v>
                </c:pt>
                <c:pt idx="680" formatCode="0.0">
                  <c:v>122950.53956132598</c:v>
                </c:pt>
                <c:pt idx="681" formatCode="0.0">
                  <c:v>122954.43274394683</c:v>
                </c:pt>
                <c:pt idx="682" formatCode="0.0">
                  <c:v>122956.56162599327</c:v>
                </c:pt>
                <c:pt idx="683" formatCode="0.0">
                  <c:v>122958.68700583931</c:v>
                </c:pt>
                <c:pt idx="684" formatCode="0.0">
                  <c:v>122966.65592393604</c:v>
                </c:pt>
                <c:pt idx="685" formatCode="0.0">
                  <c:v>122959.14621719663</c:v>
                </c:pt>
                <c:pt idx="686" formatCode="0.0">
                  <c:v>122880.14406171207</c:v>
                </c:pt>
                <c:pt idx="687" formatCode="0.0">
                  <c:v>122878.18073547863</c:v>
                </c:pt>
                <c:pt idx="688" formatCode="0.0">
                  <c:v>123127.83603863351</c:v>
                </c:pt>
                <c:pt idx="689" formatCode="0.0">
                  <c:v>123407.66850119499</c:v>
                </c:pt>
                <c:pt idx="690" formatCode="0.0">
                  <c:v>123648.70320507319</c:v>
                </c:pt>
                <c:pt idx="691" formatCode="0.0">
                  <c:v>125250.30585535524</c:v>
                </c:pt>
                <c:pt idx="692" formatCode="0.0">
                  <c:v>126562.33884948227</c:v>
                </c:pt>
                <c:pt idx="693" formatCode="0.0">
                  <c:v>127573.99952061223</c:v>
                </c:pt>
                <c:pt idx="694" formatCode="0.0">
                  <c:v>128251.10569639593</c:v>
                </c:pt>
                <c:pt idx="695" formatCode="0.0">
                  <c:v>128689.41900391395</c:v>
                </c:pt>
                <c:pt idx="696" formatCode="0.0">
                  <c:v>128851.63313628505</c:v>
                </c:pt>
                <c:pt idx="697" formatCode="0.0">
                  <c:v>128793.53713030407</c:v>
                </c:pt>
                <c:pt idx="698" formatCode="0.0">
                  <c:v>128552.37785856595</c:v>
                </c:pt>
                <c:pt idx="699" formatCode="0.0">
                  <c:v>128170.96271123522</c:v>
                </c:pt>
                <c:pt idx="700" formatCode="0.0">
                  <c:v>127680.66311834638</c:v>
                </c:pt>
                <c:pt idx="701" formatCode="0.0">
                  <c:v>127301.41883938701</c:v>
                </c:pt>
                <c:pt idx="702" formatCode="0.0">
                  <c:v>127558.04675788991</c:v>
                </c:pt>
                <c:pt idx="703" formatCode="0.0">
                  <c:v>127455.97470495652</c:v>
                </c:pt>
                <c:pt idx="704" formatCode="0.0">
                  <c:v>127031.03375209821</c:v>
                </c:pt>
                <c:pt idx="705" formatCode="0.0">
                  <c:v>126159.10982808414</c:v>
                </c:pt>
                <c:pt idx="706" formatCode="0.0">
                  <c:v>125086.09090300833</c:v>
                </c:pt>
                <c:pt idx="707" formatCode="0.0">
                  <c:v>123712.2612360346</c:v>
                </c:pt>
                <c:pt idx="708" formatCode="0.0">
                  <c:v>122153.63414880056</c:v>
                </c:pt>
                <c:pt idx="709" formatCode="0.0">
                  <c:v>120358.45851884181</c:v>
                </c:pt>
                <c:pt idx="710" formatCode="0.0">
                  <c:v>118189.17474669177</c:v>
                </c:pt>
                <c:pt idx="711" formatCode="0.0">
                  <c:v>116805.35431954009</c:v>
                </c:pt>
                <c:pt idx="712" formatCode="0.0">
                  <c:v>115622.3319583619</c:v>
                </c:pt>
                <c:pt idx="713" formatCode="0.0">
                  <c:v>114519.97561651921</c:v>
                </c:pt>
                <c:pt idx="714" formatCode="0.0">
                  <c:v>113344.00612757431</c:v>
                </c:pt>
                <c:pt idx="715" formatCode="0.0">
                  <c:v>112089.24367136492</c:v>
                </c:pt>
                <c:pt idx="716" formatCode="0.0">
                  <c:v>110623.28569121149</c:v>
                </c:pt>
                <c:pt idx="717" formatCode="0.0">
                  <c:v>108918.66908423429</c:v>
                </c:pt>
                <c:pt idx="718" formatCode="0.0">
                  <c:v>106897.45994491816</c:v>
                </c:pt>
                <c:pt idx="719" formatCode="0.0">
                  <c:v>104533.34387933384</c:v>
                </c:pt>
                <c:pt idx="720" formatCode="0.0">
                  <c:v>101372.46245487116</c:v>
                </c:pt>
                <c:pt idx="721" formatCode="0.0">
                  <c:v>98216.175422170665</c:v>
                </c:pt>
                <c:pt idx="722" formatCode="0.0">
                  <c:v>97363.092192925105</c:v>
                </c:pt>
                <c:pt idx="723" formatCode="0.0">
                  <c:v>96776.159828923497</c:v>
                </c:pt>
                <c:pt idx="724" formatCode="0.0">
                  <c:v>96500.55415236103</c:v>
                </c:pt>
                <c:pt idx="725" formatCode="0.0">
                  <c:v>96239.816342976308</c:v>
                </c:pt>
                <c:pt idx="726" formatCode="0.0">
                  <c:v>95954.46349263069</c:v>
                </c:pt>
                <c:pt idx="727" formatCode="0.0">
                  <c:v>95648.84859517742</c:v>
                </c:pt>
                <c:pt idx="728" formatCode="0.0">
                  <c:v>95491.079224123896</c:v>
                </c:pt>
                <c:pt idx="729" formatCode="0.0">
                  <c:v>95424.16861101579</c:v>
                </c:pt>
                <c:pt idx="730" formatCode="0.0">
                  <c:v>95332.493049193974</c:v>
                </c:pt>
                <c:pt idx="731" formatCode="0.0">
                  <c:v>95125.475432070118</c:v>
                </c:pt>
                <c:pt idx="732" formatCode="0.0">
                  <c:v>94918.015098008778</c:v>
                </c:pt>
                <c:pt idx="733" formatCode="0.0">
                  <c:v>94721.136034012481</c:v>
                </c:pt>
                <c:pt idx="734" formatCode="0.0">
                  <c:v>94524.290843682102</c:v>
                </c:pt>
                <c:pt idx="735" formatCode="0.0">
                  <c:v>94326.733088778637</c:v>
                </c:pt>
                <c:pt idx="736" formatCode="0.0">
                  <c:v>94165.804617654067</c:v>
                </c:pt>
                <c:pt idx="737" formatCode="0.0">
                  <c:v>93940.688288412697</c:v>
                </c:pt>
                <c:pt idx="738" formatCode="0.0">
                  <c:v>93653.205625807052</c:v>
                </c:pt>
                <c:pt idx="739" formatCode="0.0">
                  <c:v>93426.377865856164</c:v>
                </c:pt>
                <c:pt idx="740" formatCode="0.0">
                  <c:v>93228.496403967481</c:v>
                </c:pt>
                <c:pt idx="741" formatCode="0.0">
                  <c:v>93078.381722875594</c:v>
                </c:pt>
                <c:pt idx="742" formatCode="0.0">
                  <c:v>92928.596453981212</c:v>
                </c:pt>
                <c:pt idx="743" formatCode="0.0">
                  <c:v>92762.810849495421</c:v>
                </c:pt>
                <c:pt idx="744" formatCode="0.0">
                  <c:v>92601.787494845936</c:v>
                </c:pt>
                <c:pt idx="745" formatCode="0.0">
                  <c:v>92406.397626920661</c:v>
                </c:pt>
                <c:pt idx="746" formatCode="0.0">
                  <c:v>92166.770239228834</c:v>
                </c:pt>
                <c:pt idx="747" formatCode="0.0">
                  <c:v>91890.034912426927</c:v>
                </c:pt>
                <c:pt idx="748" formatCode="0.0">
                  <c:v>91568.296776415809</c:v>
                </c:pt>
                <c:pt idx="749" formatCode="0.0">
                  <c:v>91203.877036101752</c:v>
                </c:pt>
                <c:pt idx="750" formatCode="0.0">
                  <c:v>90769.103598391972</c:v>
                </c:pt>
                <c:pt idx="751" formatCode="0.0">
                  <c:v>90359.704230423857</c:v>
                </c:pt>
                <c:pt idx="752" formatCode="0.0">
                  <c:v>90064.291312468544</c:v>
                </c:pt>
                <c:pt idx="753" formatCode="0.0">
                  <c:v>89710.089357870209</c:v>
                </c:pt>
                <c:pt idx="754" formatCode="0.0">
                  <c:v>89460.112758025716</c:v>
                </c:pt>
                <c:pt idx="755" formatCode="0.0">
                  <c:v>89384.93545576738</c:v>
                </c:pt>
                <c:pt idx="756" formatCode="0.0">
                  <c:v>89414.361280016761</c:v>
                </c:pt>
                <c:pt idx="757" formatCode="0.0">
                  <c:v>89431.654250091116</c:v>
                </c:pt>
                <c:pt idx="758" formatCode="0.0">
                  <c:v>89417.342683717608</c:v>
                </c:pt>
                <c:pt idx="759" formatCode="0.0">
                  <c:v>89414.657761697032</c:v>
                </c:pt>
                <c:pt idx="760" formatCode="0.0">
                  <c:v>89411.408112855061</c:v>
                </c:pt>
                <c:pt idx="761" formatCode="0.0">
                  <c:v>89422.475375234775</c:v>
                </c:pt>
                <c:pt idx="762" formatCode="0.0">
                  <c:v>89431.879942757674</c:v>
                </c:pt>
                <c:pt idx="763" formatCode="0.0">
                  <c:v>89488.347254389184</c:v>
                </c:pt>
                <c:pt idx="764" formatCode="0.0">
                  <c:v>89587.772924917401</c:v>
                </c:pt>
                <c:pt idx="765" formatCode="0.0">
                  <c:v>89686.64479650672</c:v>
                </c:pt>
                <c:pt idx="766" formatCode="0.0">
                  <c:v>89784.743837092523</c:v>
                </c:pt>
                <c:pt idx="767" formatCode="0.0">
                  <c:v>89880.533460355276</c:v>
                </c:pt>
                <c:pt idx="768" formatCode="0.0">
                  <c:v>89968.598427532954</c:v>
                </c:pt>
                <c:pt idx="769" formatCode="0.0">
                  <c:v>90039.60300647057</c:v>
                </c:pt>
                <c:pt idx="770" formatCode="0.0">
                  <c:v>90282.558029007298</c:v>
                </c:pt>
                <c:pt idx="771" formatCode="0.0">
                  <c:v>90604.359899449279</c:v>
                </c:pt>
                <c:pt idx="772" formatCode="0.0">
                  <c:v>90972.645560871199</c:v>
                </c:pt>
                <c:pt idx="773" formatCode="0.0">
                  <c:v>91437.711043856529</c:v>
                </c:pt>
                <c:pt idx="774" formatCode="0.0">
                  <c:v>91860.628611443943</c:v>
                </c:pt>
                <c:pt idx="775" formatCode="0.0">
                  <c:v>92199.028663398436</c:v>
                </c:pt>
                <c:pt idx="776" formatCode="0.0">
                  <c:v>92533.127586093688</c:v>
                </c:pt>
                <c:pt idx="777" formatCode="0.0">
                  <c:v>92831.785693077429</c:v>
                </c:pt>
                <c:pt idx="778" formatCode="0.0">
                  <c:v>93085.511182107395</c:v>
                </c:pt>
                <c:pt idx="779" formatCode="0.0">
                  <c:v>93284.416849882808</c:v>
                </c:pt>
                <c:pt idx="780" formatCode="0.0">
                  <c:v>93406.316245452428</c:v>
                </c:pt>
                <c:pt idx="781" formatCode="0.0">
                  <c:v>93514.37963342786</c:v>
                </c:pt>
                <c:pt idx="782" formatCode="0.0">
                  <c:v>93541.705363591085</c:v>
                </c:pt>
                <c:pt idx="783" formatCode="0.0">
                  <c:v>93558.272796382647</c:v>
                </c:pt>
                <c:pt idx="784" formatCode="0.0">
                  <c:v>93555.560498858627</c:v>
                </c:pt>
                <c:pt idx="785" formatCode="0.0">
                  <c:v>93521.229936049116</c:v>
                </c:pt>
                <c:pt idx="786" formatCode="0.0">
                  <c:v>93463.486472679389</c:v>
                </c:pt>
                <c:pt idx="787" formatCode="0.0">
                  <c:v>93369.954693914478</c:v>
                </c:pt>
                <c:pt idx="788" formatCode="0.0">
                  <c:v>93223.446916738787</c:v>
                </c:pt>
                <c:pt idx="789" formatCode="0.0">
                  <c:v>92976.510797433424</c:v>
                </c:pt>
                <c:pt idx="790" formatCode="0.0">
                  <c:v>92824.897878846954</c:v>
                </c:pt>
                <c:pt idx="791" formatCode="0.0">
                  <c:v>92793.453329567419</c:v>
                </c:pt>
                <c:pt idx="792" formatCode="0.0">
                  <c:v>92920.298469249217</c:v>
                </c:pt>
                <c:pt idx="793" formatCode="0.0">
                  <c:v>93324.777749468572</c:v>
                </c:pt>
                <c:pt idx="794" formatCode="0.0">
                  <c:v>93734.323983746828</c:v>
                </c:pt>
                <c:pt idx="795" formatCode="0.0">
                  <c:v>94247.060731962338</c:v>
                </c:pt>
                <c:pt idx="796" formatCode="0.0">
                  <c:v>94776.450323046083</c:v>
                </c:pt>
                <c:pt idx="797" formatCode="0.0">
                  <c:v>95616.376400559864</c:v>
                </c:pt>
                <c:pt idx="798" formatCode="0.0">
                  <c:v>96935.129847360236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962-4CE2-AD81-CF5978C1C2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8D-4A5F-9B67-C00DFA41D0DC}"/>
            </c:ext>
          </c:extLst>
        </c:ser>
        <c:ser>
          <c:idx val="2"/>
          <c:order val="1"/>
          <c:tx>
            <c:strRef>
              <c:f>DATA!$DX$1</c:f>
              <c:strCache>
                <c:ptCount val="1"/>
                <c:pt idx="0">
                  <c:v>MA 20</c:v>
                </c:pt>
              </c:strCache>
            </c:strRef>
          </c:tx>
          <c:marker>
            <c:symbol val="none"/>
          </c:marker>
          <c:yVal>
            <c:numRef>
              <c:f>DATA!$DX$2:$DX$800</c:f>
              <c:numCache>
                <c:formatCode>General</c:formatCode>
                <c:ptCount val="799"/>
                <c:pt idx="19">
                  <c:v>11367.966666666667</c:v>
                </c:pt>
                <c:pt idx="20">
                  <c:v>11396.483333333334</c:v>
                </c:pt>
                <c:pt idx="21">
                  <c:v>11394.116666666667</c:v>
                </c:pt>
                <c:pt idx="22">
                  <c:v>11363.466666666665</c:v>
                </c:pt>
                <c:pt idx="23">
                  <c:v>11311.233333333334</c:v>
                </c:pt>
                <c:pt idx="24">
                  <c:v>11252.05</c:v>
                </c:pt>
                <c:pt idx="25">
                  <c:v>11174.466666666667</c:v>
                </c:pt>
                <c:pt idx="26">
                  <c:v>11163.133333333335</c:v>
                </c:pt>
                <c:pt idx="27">
                  <c:v>11164.366666666669</c:v>
                </c:pt>
                <c:pt idx="28">
                  <c:v>11166.666666666668</c:v>
                </c:pt>
                <c:pt idx="29">
                  <c:v>11161.983333333334</c:v>
                </c:pt>
                <c:pt idx="30">
                  <c:v>11132.816666666668</c:v>
                </c:pt>
                <c:pt idx="31">
                  <c:v>11099.983333333334</c:v>
                </c:pt>
                <c:pt idx="32">
                  <c:v>11079.566666666664</c:v>
                </c:pt>
                <c:pt idx="33">
                  <c:v>11075.066666666664</c:v>
                </c:pt>
                <c:pt idx="34">
                  <c:v>11075.183333333331</c:v>
                </c:pt>
                <c:pt idx="35">
                  <c:v>11080.366666666665</c:v>
                </c:pt>
                <c:pt idx="36">
                  <c:v>11088.533333333333</c:v>
                </c:pt>
                <c:pt idx="37">
                  <c:v>11096.3</c:v>
                </c:pt>
                <c:pt idx="38">
                  <c:v>11106.733333333334</c:v>
                </c:pt>
                <c:pt idx="39">
                  <c:v>11105.900000000001</c:v>
                </c:pt>
                <c:pt idx="40">
                  <c:v>11111.133333333335</c:v>
                </c:pt>
                <c:pt idx="41">
                  <c:v>11136.983333333335</c:v>
                </c:pt>
                <c:pt idx="42">
                  <c:v>11182.766666666666</c:v>
                </c:pt>
                <c:pt idx="43">
                  <c:v>11235.433333333332</c:v>
                </c:pt>
                <c:pt idx="44">
                  <c:v>11271.749999999998</c:v>
                </c:pt>
                <c:pt idx="45">
                  <c:v>11316.099999999997</c:v>
                </c:pt>
                <c:pt idx="46">
                  <c:v>11345.766666666663</c:v>
                </c:pt>
                <c:pt idx="47">
                  <c:v>11382.866666666663</c:v>
                </c:pt>
                <c:pt idx="48">
                  <c:v>11408.88333333333</c:v>
                </c:pt>
                <c:pt idx="49">
                  <c:v>11429.716666666664</c:v>
                </c:pt>
                <c:pt idx="50">
                  <c:v>11445.199999999997</c:v>
                </c:pt>
                <c:pt idx="51">
                  <c:v>11456.999999999998</c:v>
                </c:pt>
                <c:pt idx="52">
                  <c:v>11465.099999999999</c:v>
                </c:pt>
                <c:pt idx="53">
                  <c:v>11451.766666666666</c:v>
                </c:pt>
                <c:pt idx="54">
                  <c:v>11452.316666666668</c:v>
                </c:pt>
                <c:pt idx="55">
                  <c:v>11464.433333333334</c:v>
                </c:pt>
                <c:pt idx="56">
                  <c:v>11472.266666666666</c:v>
                </c:pt>
                <c:pt idx="57">
                  <c:v>11463.2</c:v>
                </c:pt>
                <c:pt idx="58">
                  <c:v>11448.3</c:v>
                </c:pt>
                <c:pt idx="59">
                  <c:v>11441.133333333335</c:v>
                </c:pt>
                <c:pt idx="60">
                  <c:v>11424.466666666669</c:v>
                </c:pt>
                <c:pt idx="61">
                  <c:v>11407.683333333336</c:v>
                </c:pt>
                <c:pt idx="62">
                  <c:v>11393.483333333334</c:v>
                </c:pt>
                <c:pt idx="63">
                  <c:v>11385.150000000001</c:v>
                </c:pt>
                <c:pt idx="64">
                  <c:v>11386.666666666668</c:v>
                </c:pt>
                <c:pt idx="65">
                  <c:v>11383.966666666669</c:v>
                </c:pt>
                <c:pt idx="66">
                  <c:v>11390.8</c:v>
                </c:pt>
                <c:pt idx="67">
                  <c:v>11377.116666666665</c:v>
                </c:pt>
                <c:pt idx="68">
                  <c:v>11368.233333333334</c:v>
                </c:pt>
                <c:pt idx="69">
                  <c:v>11370.066666666666</c:v>
                </c:pt>
                <c:pt idx="70">
                  <c:v>11383.583333333332</c:v>
                </c:pt>
                <c:pt idx="71">
                  <c:v>11396.066666666668</c:v>
                </c:pt>
                <c:pt idx="72">
                  <c:v>11408.583333333332</c:v>
                </c:pt>
                <c:pt idx="73">
                  <c:v>11435.316666666668</c:v>
                </c:pt>
                <c:pt idx="74">
                  <c:v>11456.7</c:v>
                </c:pt>
                <c:pt idx="75">
                  <c:v>11470.05</c:v>
                </c:pt>
                <c:pt idx="76">
                  <c:v>11485.116666666667</c:v>
                </c:pt>
                <c:pt idx="77">
                  <c:v>11493.166666666668</c:v>
                </c:pt>
                <c:pt idx="78">
                  <c:v>11523.5</c:v>
                </c:pt>
                <c:pt idx="79">
                  <c:v>11554.6</c:v>
                </c:pt>
                <c:pt idx="80">
                  <c:v>11595.016666666666</c:v>
                </c:pt>
                <c:pt idx="81">
                  <c:v>11613.133333333333</c:v>
                </c:pt>
                <c:pt idx="82">
                  <c:v>11605.499999999998</c:v>
                </c:pt>
                <c:pt idx="83">
                  <c:v>11579.033333333333</c:v>
                </c:pt>
                <c:pt idx="84">
                  <c:v>11538.816666666666</c:v>
                </c:pt>
                <c:pt idx="85">
                  <c:v>11536.733333333332</c:v>
                </c:pt>
                <c:pt idx="86">
                  <c:v>11568.733333333332</c:v>
                </c:pt>
                <c:pt idx="87">
                  <c:v>11614.083333333332</c:v>
                </c:pt>
                <c:pt idx="88">
                  <c:v>11681.299999999997</c:v>
                </c:pt>
                <c:pt idx="89">
                  <c:v>11760.966666666664</c:v>
                </c:pt>
                <c:pt idx="90">
                  <c:v>11835.8</c:v>
                </c:pt>
                <c:pt idx="91">
                  <c:v>11913.816666666666</c:v>
                </c:pt>
                <c:pt idx="92">
                  <c:v>12007.333333333332</c:v>
                </c:pt>
                <c:pt idx="93">
                  <c:v>12118.916666666666</c:v>
                </c:pt>
                <c:pt idx="94">
                  <c:v>12250.183333333332</c:v>
                </c:pt>
                <c:pt idx="95">
                  <c:v>12389.016666666666</c:v>
                </c:pt>
                <c:pt idx="96">
                  <c:v>12561.466666666667</c:v>
                </c:pt>
                <c:pt idx="97">
                  <c:v>12743.033333333336</c:v>
                </c:pt>
                <c:pt idx="98">
                  <c:v>12905.516666666668</c:v>
                </c:pt>
                <c:pt idx="99">
                  <c:v>13096.100000000002</c:v>
                </c:pt>
                <c:pt idx="100">
                  <c:v>13326.016666666668</c:v>
                </c:pt>
                <c:pt idx="101">
                  <c:v>13557.733333333334</c:v>
                </c:pt>
                <c:pt idx="102">
                  <c:v>13788.566666666669</c:v>
                </c:pt>
                <c:pt idx="103">
                  <c:v>14007.616666666669</c:v>
                </c:pt>
                <c:pt idx="104">
                  <c:v>14235.833333333334</c:v>
                </c:pt>
                <c:pt idx="105">
                  <c:v>14447.866666666665</c:v>
                </c:pt>
                <c:pt idx="106">
                  <c:v>14662.683333333334</c:v>
                </c:pt>
                <c:pt idx="107">
                  <c:v>14882.9</c:v>
                </c:pt>
                <c:pt idx="108">
                  <c:v>15093.783333333331</c:v>
                </c:pt>
                <c:pt idx="109">
                  <c:v>15248.966666666664</c:v>
                </c:pt>
                <c:pt idx="110">
                  <c:v>15428.133333333331</c:v>
                </c:pt>
                <c:pt idx="111">
                  <c:v>15570.133333333331</c:v>
                </c:pt>
                <c:pt idx="112">
                  <c:v>15708.233333333332</c:v>
                </c:pt>
                <c:pt idx="113">
                  <c:v>15825.983333333334</c:v>
                </c:pt>
                <c:pt idx="114">
                  <c:v>15955.783333333331</c:v>
                </c:pt>
                <c:pt idx="115">
                  <c:v>16120.633333333331</c:v>
                </c:pt>
                <c:pt idx="116">
                  <c:v>16300.15</c:v>
                </c:pt>
                <c:pt idx="117">
                  <c:v>16530.366666666669</c:v>
                </c:pt>
                <c:pt idx="118">
                  <c:v>16793.216666666667</c:v>
                </c:pt>
                <c:pt idx="119">
                  <c:v>17012.316666666669</c:v>
                </c:pt>
                <c:pt idx="120">
                  <c:v>17189.483333333334</c:v>
                </c:pt>
                <c:pt idx="121">
                  <c:v>17359.416666666664</c:v>
                </c:pt>
                <c:pt idx="122">
                  <c:v>17531.083333333332</c:v>
                </c:pt>
                <c:pt idx="123">
                  <c:v>17693.166666666664</c:v>
                </c:pt>
                <c:pt idx="124">
                  <c:v>17858.333333333332</c:v>
                </c:pt>
                <c:pt idx="125">
                  <c:v>18022.23333333333</c:v>
                </c:pt>
                <c:pt idx="126">
                  <c:v>18147.466666666664</c:v>
                </c:pt>
                <c:pt idx="127">
                  <c:v>18243.033333333329</c:v>
                </c:pt>
                <c:pt idx="128">
                  <c:v>18333.849999999999</c:v>
                </c:pt>
                <c:pt idx="129">
                  <c:v>18492.499999999996</c:v>
                </c:pt>
                <c:pt idx="130">
                  <c:v>18605.833333333332</c:v>
                </c:pt>
                <c:pt idx="131">
                  <c:v>18782.499999999996</c:v>
                </c:pt>
                <c:pt idx="132">
                  <c:v>18950.083333333332</c:v>
                </c:pt>
                <c:pt idx="133">
                  <c:v>19109.016666666666</c:v>
                </c:pt>
                <c:pt idx="134">
                  <c:v>19233.73333333333</c:v>
                </c:pt>
                <c:pt idx="135">
                  <c:v>19358.783333333333</c:v>
                </c:pt>
                <c:pt idx="136">
                  <c:v>19481.133333333335</c:v>
                </c:pt>
                <c:pt idx="137">
                  <c:v>19612.816666666666</c:v>
                </c:pt>
                <c:pt idx="138">
                  <c:v>19766.3</c:v>
                </c:pt>
                <c:pt idx="139">
                  <c:v>19933.016666666666</c:v>
                </c:pt>
                <c:pt idx="140">
                  <c:v>20110.916666666664</c:v>
                </c:pt>
                <c:pt idx="141">
                  <c:v>20337.816666666662</c:v>
                </c:pt>
                <c:pt idx="142">
                  <c:v>20603.05</c:v>
                </c:pt>
                <c:pt idx="143">
                  <c:v>20932.533333333333</c:v>
                </c:pt>
                <c:pt idx="144">
                  <c:v>21245.166666666664</c:v>
                </c:pt>
                <c:pt idx="145">
                  <c:v>21493</c:v>
                </c:pt>
                <c:pt idx="146">
                  <c:v>21709.733333333334</c:v>
                </c:pt>
                <c:pt idx="147">
                  <c:v>21987.283333333333</c:v>
                </c:pt>
                <c:pt idx="148">
                  <c:v>22310.416666666664</c:v>
                </c:pt>
                <c:pt idx="149">
                  <c:v>22623.35</c:v>
                </c:pt>
                <c:pt idx="150">
                  <c:v>22940.883333333331</c:v>
                </c:pt>
                <c:pt idx="151">
                  <c:v>23174.216666666664</c:v>
                </c:pt>
                <c:pt idx="152">
                  <c:v>23340.216666666664</c:v>
                </c:pt>
                <c:pt idx="153">
                  <c:v>23480.216666666664</c:v>
                </c:pt>
                <c:pt idx="154">
                  <c:v>23558.716666666667</c:v>
                </c:pt>
                <c:pt idx="155">
                  <c:v>23552.366666666665</c:v>
                </c:pt>
                <c:pt idx="156">
                  <c:v>23510.566666666666</c:v>
                </c:pt>
                <c:pt idx="157">
                  <c:v>23424.333333333336</c:v>
                </c:pt>
                <c:pt idx="158">
                  <c:v>23301.233333333334</c:v>
                </c:pt>
                <c:pt idx="159">
                  <c:v>23194.733333333334</c:v>
                </c:pt>
                <c:pt idx="160">
                  <c:v>23028.583333333332</c:v>
                </c:pt>
                <c:pt idx="161">
                  <c:v>22839.549999999996</c:v>
                </c:pt>
                <c:pt idx="162">
                  <c:v>22610.48333333333</c:v>
                </c:pt>
                <c:pt idx="163">
                  <c:v>22332.833333333332</c:v>
                </c:pt>
                <c:pt idx="164">
                  <c:v>22076.383333333331</c:v>
                </c:pt>
                <c:pt idx="165">
                  <c:v>21917.283333333329</c:v>
                </c:pt>
                <c:pt idx="166">
                  <c:v>21811.999999999993</c:v>
                </c:pt>
                <c:pt idx="167">
                  <c:v>21656.999999999993</c:v>
                </c:pt>
                <c:pt idx="168">
                  <c:v>21467.166666666664</c:v>
                </c:pt>
                <c:pt idx="169">
                  <c:v>21259.23333333333</c:v>
                </c:pt>
                <c:pt idx="170">
                  <c:v>21122.583333333332</c:v>
                </c:pt>
                <c:pt idx="171">
                  <c:v>21084.716666666664</c:v>
                </c:pt>
                <c:pt idx="172">
                  <c:v>21091.98333333333</c:v>
                </c:pt>
                <c:pt idx="173">
                  <c:v>21103.649999999998</c:v>
                </c:pt>
                <c:pt idx="174">
                  <c:v>21188.98333333333</c:v>
                </c:pt>
                <c:pt idx="175">
                  <c:v>21429.766666666666</c:v>
                </c:pt>
                <c:pt idx="176">
                  <c:v>21670.48333333333</c:v>
                </c:pt>
                <c:pt idx="177">
                  <c:v>21879.666666666664</c:v>
                </c:pt>
                <c:pt idx="178">
                  <c:v>22134.266666666666</c:v>
                </c:pt>
                <c:pt idx="179">
                  <c:v>22433.666666666664</c:v>
                </c:pt>
                <c:pt idx="180">
                  <c:v>22846.6</c:v>
                </c:pt>
                <c:pt idx="181">
                  <c:v>23315.066666666662</c:v>
                </c:pt>
                <c:pt idx="182">
                  <c:v>23861.449999999997</c:v>
                </c:pt>
                <c:pt idx="183">
                  <c:v>24490.116666666661</c:v>
                </c:pt>
                <c:pt idx="184">
                  <c:v>25186.266666666659</c:v>
                </c:pt>
                <c:pt idx="185">
                  <c:v>25758.283333333333</c:v>
                </c:pt>
                <c:pt idx="186">
                  <c:v>26257.416666666664</c:v>
                </c:pt>
                <c:pt idx="187">
                  <c:v>26859.599999999999</c:v>
                </c:pt>
                <c:pt idx="188">
                  <c:v>27489.95</c:v>
                </c:pt>
                <c:pt idx="189">
                  <c:v>28201.9</c:v>
                </c:pt>
                <c:pt idx="190">
                  <c:v>28824.333333333332</c:v>
                </c:pt>
                <c:pt idx="191">
                  <c:v>29367.4</c:v>
                </c:pt>
                <c:pt idx="192">
                  <c:v>29951.566666666662</c:v>
                </c:pt>
                <c:pt idx="193">
                  <c:v>30509.633333333331</c:v>
                </c:pt>
                <c:pt idx="194">
                  <c:v>31156.3</c:v>
                </c:pt>
                <c:pt idx="195">
                  <c:v>31700.816666666669</c:v>
                </c:pt>
                <c:pt idx="196">
                  <c:v>32328.000000000007</c:v>
                </c:pt>
                <c:pt idx="197">
                  <c:v>33024.833333333336</c:v>
                </c:pt>
                <c:pt idx="198">
                  <c:v>33592.28333333334</c:v>
                </c:pt>
                <c:pt idx="199">
                  <c:v>34010.466666666667</c:v>
                </c:pt>
                <c:pt idx="200">
                  <c:v>34371.199999999997</c:v>
                </c:pt>
                <c:pt idx="201">
                  <c:v>34640.53333333334</c:v>
                </c:pt>
                <c:pt idx="202">
                  <c:v>34954.216666666667</c:v>
                </c:pt>
                <c:pt idx="203">
                  <c:v>35198.21666666666</c:v>
                </c:pt>
                <c:pt idx="204">
                  <c:v>35453.566666666666</c:v>
                </c:pt>
                <c:pt idx="205">
                  <c:v>35874.316666666666</c:v>
                </c:pt>
                <c:pt idx="206">
                  <c:v>36423.683333333334</c:v>
                </c:pt>
                <c:pt idx="207">
                  <c:v>36981.416666666664</c:v>
                </c:pt>
                <c:pt idx="208">
                  <c:v>37424.383333333331</c:v>
                </c:pt>
                <c:pt idx="209">
                  <c:v>37921.783333333333</c:v>
                </c:pt>
                <c:pt idx="210">
                  <c:v>38551.133333333331</c:v>
                </c:pt>
                <c:pt idx="211">
                  <c:v>39325.433333333334</c:v>
                </c:pt>
                <c:pt idx="212">
                  <c:v>40092.1</c:v>
                </c:pt>
                <c:pt idx="213">
                  <c:v>40928.366666666661</c:v>
                </c:pt>
                <c:pt idx="214">
                  <c:v>41751.699999999997</c:v>
                </c:pt>
                <c:pt idx="215">
                  <c:v>42663.35</c:v>
                </c:pt>
                <c:pt idx="216">
                  <c:v>43545.2</c:v>
                </c:pt>
                <c:pt idx="217">
                  <c:v>44518.700000000004</c:v>
                </c:pt>
                <c:pt idx="218">
                  <c:v>45663.083333333336</c:v>
                </c:pt>
                <c:pt idx="219">
                  <c:v>47037.333333333336</c:v>
                </c:pt>
                <c:pt idx="220">
                  <c:v>48425.833333333336</c:v>
                </c:pt>
                <c:pt idx="221">
                  <c:v>49994</c:v>
                </c:pt>
                <c:pt idx="222">
                  <c:v>51419.1</c:v>
                </c:pt>
                <c:pt idx="223">
                  <c:v>53027.933333333327</c:v>
                </c:pt>
                <c:pt idx="224">
                  <c:v>54167.583333333328</c:v>
                </c:pt>
                <c:pt idx="225">
                  <c:v>55037.25</c:v>
                </c:pt>
                <c:pt idx="226">
                  <c:v>55804.749999999985</c:v>
                </c:pt>
                <c:pt idx="227">
                  <c:v>56337.5</c:v>
                </c:pt>
                <c:pt idx="228">
                  <c:v>57045.85</c:v>
                </c:pt>
                <c:pt idx="229">
                  <c:v>57713.166666666664</c:v>
                </c:pt>
                <c:pt idx="230">
                  <c:v>58396</c:v>
                </c:pt>
                <c:pt idx="231">
                  <c:v>59003.166666666664</c:v>
                </c:pt>
                <c:pt idx="232">
                  <c:v>59518.833333333328</c:v>
                </c:pt>
                <c:pt idx="233">
                  <c:v>60051.166666666664</c:v>
                </c:pt>
                <c:pt idx="234">
                  <c:v>60499.5</c:v>
                </c:pt>
                <c:pt idx="235">
                  <c:v>60730.999999999985</c:v>
                </c:pt>
                <c:pt idx="236">
                  <c:v>60914.166666666664</c:v>
                </c:pt>
                <c:pt idx="237">
                  <c:v>60819</c:v>
                </c:pt>
                <c:pt idx="238">
                  <c:v>60669.500000000015</c:v>
                </c:pt>
                <c:pt idx="239">
                  <c:v>60469</c:v>
                </c:pt>
                <c:pt idx="240">
                  <c:v>60319.666666666672</c:v>
                </c:pt>
                <c:pt idx="241">
                  <c:v>59953</c:v>
                </c:pt>
                <c:pt idx="242">
                  <c:v>59578.666666666672</c:v>
                </c:pt>
                <c:pt idx="243">
                  <c:v>59027.333333333336</c:v>
                </c:pt>
                <c:pt idx="244">
                  <c:v>58920.666666666664</c:v>
                </c:pt>
                <c:pt idx="245">
                  <c:v>58851</c:v>
                </c:pt>
                <c:pt idx="246">
                  <c:v>58709.833333333336</c:v>
                </c:pt>
                <c:pt idx="247">
                  <c:v>58611.333333333336</c:v>
                </c:pt>
                <c:pt idx="248">
                  <c:v>58285.5</c:v>
                </c:pt>
                <c:pt idx="249">
                  <c:v>57754</c:v>
                </c:pt>
                <c:pt idx="250">
                  <c:v>57238.333333333328</c:v>
                </c:pt>
                <c:pt idx="251">
                  <c:v>56809.166666666664</c:v>
                </c:pt>
                <c:pt idx="252">
                  <c:v>56326.166666666664</c:v>
                </c:pt>
                <c:pt idx="253">
                  <c:v>55783.333333333328</c:v>
                </c:pt>
                <c:pt idx="254">
                  <c:v>55138.833333333328</c:v>
                </c:pt>
                <c:pt idx="255">
                  <c:v>54500.333333333328</c:v>
                </c:pt>
                <c:pt idx="256">
                  <c:v>53969.5</c:v>
                </c:pt>
                <c:pt idx="257">
                  <c:v>53691.833333333336</c:v>
                </c:pt>
                <c:pt idx="258">
                  <c:v>53493.000000000015</c:v>
                </c:pt>
                <c:pt idx="259">
                  <c:v>53128.000000000015</c:v>
                </c:pt>
                <c:pt idx="260">
                  <c:v>52765.5</c:v>
                </c:pt>
                <c:pt idx="261">
                  <c:v>52487.166666666672</c:v>
                </c:pt>
                <c:pt idx="262">
                  <c:v>52362.666666666679</c:v>
                </c:pt>
                <c:pt idx="263">
                  <c:v>52147.666666666679</c:v>
                </c:pt>
                <c:pt idx="264">
                  <c:v>51735.000000000015</c:v>
                </c:pt>
                <c:pt idx="265">
                  <c:v>51624.666666666672</c:v>
                </c:pt>
                <c:pt idx="266">
                  <c:v>51730.666666666672</c:v>
                </c:pt>
                <c:pt idx="267">
                  <c:v>51996.333333333336</c:v>
                </c:pt>
                <c:pt idx="268">
                  <c:v>52495</c:v>
                </c:pt>
                <c:pt idx="269">
                  <c:v>53243</c:v>
                </c:pt>
                <c:pt idx="270">
                  <c:v>53885.666666666664</c:v>
                </c:pt>
                <c:pt idx="271">
                  <c:v>54408.166666666664</c:v>
                </c:pt>
                <c:pt idx="272">
                  <c:v>54936.166666666664</c:v>
                </c:pt>
                <c:pt idx="273">
                  <c:v>55462.333333333328</c:v>
                </c:pt>
                <c:pt idx="274">
                  <c:v>56066.833333333328</c:v>
                </c:pt>
                <c:pt idx="275">
                  <c:v>56864.333333333328</c:v>
                </c:pt>
                <c:pt idx="276">
                  <c:v>57550.666666666664</c:v>
                </c:pt>
                <c:pt idx="277">
                  <c:v>57955.5</c:v>
                </c:pt>
                <c:pt idx="278">
                  <c:v>58100.499999999985</c:v>
                </c:pt>
                <c:pt idx="279">
                  <c:v>58390.66666666665</c:v>
                </c:pt>
                <c:pt idx="280">
                  <c:v>58656.333333333328</c:v>
                </c:pt>
                <c:pt idx="281">
                  <c:v>59022.5</c:v>
                </c:pt>
                <c:pt idx="282">
                  <c:v>59107.33333333335</c:v>
                </c:pt>
                <c:pt idx="283">
                  <c:v>59190.666666666672</c:v>
                </c:pt>
                <c:pt idx="284">
                  <c:v>59485</c:v>
                </c:pt>
                <c:pt idx="285">
                  <c:v>59581.833333333336</c:v>
                </c:pt>
                <c:pt idx="286">
                  <c:v>59582.5</c:v>
                </c:pt>
                <c:pt idx="287">
                  <c:v>59523.333333333336</c:v>
                </c:pt>
                <c:pt idx="288">
                  <c:v>59322</c:v>
                </c:pt>
                <c:pt idx="289">
                  <c:v>59090.5</c:v>
                </c:pt>
                <c:pt idx="290">
                  <c:v>58809.5</c:v>
                </c:pt>
                <c:pt idx="291">
                  <c:v>58371.66666666665</c:v>
                </c:pt>
                <c:pt idx="292">
                  <c:v>57955.499999999985</c:v>
                </c:pt>
                <c:pt idx="293">
                  <c:v>57708.166666666664</c:v>
                </c:pt>
                <c:pt idx="294">
                  <c:v>57455.166666666664</c:v>
                </c:pt>
                <c:pt idx="295">
                  <c:v>57091.833333333336</c:v>
                </c:pt>
                <c:pt idx="296">
                  <c:v>56652.833333333336</c:v>
                </c:pt>
                <c:pt idx="297">
                  <c:v>56283.999999999985</c:v>
                </c:pt>
                <c:pt idx="298">
                  <c:v>56160.166666666672</c:v>
                </c:pt>
                <c:pt idx="299">
                  <c:v>56070.166666666664</c:v>
                </c:pt>
                <c:pt idx="300">
                  <c:v>55923.833333333336</c:v>
                </c:pt>
                <c:pt idx="301">
                  <c:v>55809.333333333336</c:v>
                </c:pt>
                <c:pt idx="302">
                  <c:v>55974.333333333336</c:v>
                </c:pt>
                <c:pt idx="303">
                  <c:v>56064.499999999985</c:v>
                </c:pt>
                <c:pt idx="304">
                  <c:v>55930.16666666665</c:v>
                </c:pt>
                <c:pt idx="305">
                  <c:v>55843.333333333328</c:v>
                </c:pt>
                <c:pt idx="306">
                  <c:v>55777.666666666664</c:v>
                </c:pt>
                <c:pt idx="307">
                  <c:v>55837.666666666664</c:v>
                </c:pt>
                <c:pt idx="308">
                  <c:v>56069.166666666664</c:v>
                </c:pt>
                <c:pt idx="309">
                  <c:v>56136.999999999985</c:v>
                </c:pt>
                <c:pt idx="310">
                  <c:v>56298.833333333328</c:v>
                </c:pt>
                <c:pt idx="311">
                  <c:v>56751.499999999985</c:v>
                </c:pt>
                <c:pt idx="312">
                  <c:v>57353.833333333336</c:v>
                </c:pt>
                <c:pt idx="313">
                  <c:v>57645.333333333336</c:v>
                </c:pt>
                <c:pt idx="314">
                  <c:v>57908.333333333336</c:v>
                </c:pt>
                <c:pt idx="315">
                  <c:v>58245</c:v>
                </c:pt>
                <c:pt idx="316">
                  <c:v>58596.666666666664</c:v>
                </c:pt>
                <c:pt idx="317">
                  <c:v>59044.833333333328</c:v>
                </c:pt>
                <c:pt idx="318">
                  <c:v>59859</c:v>
                </c:pt>
                <c:pt idx="319">
                  <c:v>60662.333333333336</c:v>
                </c:pt>
                <c:pt idx="320">
                  <c:v>61500.5</c:v>
                </c:pt>
                <c:pt idx="321">
                  <c:v>62071.666666666664</c:v>
                </c:pt>
                <c:pt idx="322">
                  <c:v>62486.833333333328</c:v>
                </c:pt>
                <c:pt idx="323">
                  <c:v>63040.166666666664</c:v>
                </c:pt>
                <c:pt idx="324">
                  <c:v>63709.5</c:v>
                </c:pt>
                <c:pt idx="325">
                  <c:v>64409.5</c:v>
                </c:pt>
                <c:pt idx="326">
                  <c:v>65239.5</c:v>
                </c:pt>
                <c:pt idx="327">
                  <c:v>66032.166666666657</c:v>
                </c:pt>
                <c:pt idx="328">
                  <c:v>66579.166666666657</c:v>
                </c:pt>
                <c:pt idx="329">
                  <c:v>67098.5</c:v>
                </c:pt>
                <c:pt idx="330">
                  <c:v>67382</c:v>
                </c:pt>
                <c:pt idx="331">
                  <c:v>67726.833333333343</c:v>
                </c:pt>
                <c:pt idx="332">
                  <c:v>68080</c:v>
                </c:pt>
                <c:pt idx="333">
                  <c:v>68465.5</c:v>
                </c:pt>
                <c:pt idx="334">
                  <c:v>68888</c:v>
                </c:pt>
                <c:pt idx="335">
                  <c:v>69252.5</c:v>
                </c:pt>
                <c:pt idx="336">
                  <c:v>69645.833333333328</c:v>
                </c:pt>
                <c:pt idx="337">
                  <c:v>69966</c:v>
                </c:pt>
                <c:pt idx="338">
                  <c:v>69690</c:v>
                </c:pt>
                <c:pt idx="339">
                  <c:v>69174.5</c:v>
                </c:pt>
                <c:pt idx="340">
                  <c:v>68487</c:v>
                </c:pt>
                <c:pt idx="341">
                  <c:v>67764.5</c:v>
                </c:pt>
                <c:pt idx="342">
                  <c:v>67056</c:v>
                </c:pt>
                <c:pt idx="343">
                  <c:v>66512.5</c:v>
                </c:pt>
                <c:pt idx="344">
                  <c:v>66104.5</c:v>
                </c:pt>
                <c:pt idx="345">
                  <c:v>65535.5</c:v>
                </c:pt>
                <c:pt idx="346">
                  <c:v>64768</c:v>
                </c:pt>
                <c:pt idx="347">
                  <c:v>63797.5</c:v>
                </c:pt>
                <c:pt idx="348">
                  <c:v>62951.5</c:v>
                </c:pt>
                <c:pt idx="349">
                  <c:v>62278.5</c:v>
                </c:pt>
                <c:pt idx="350">
                  <c:v>61677.5</c:v>
                </c:pt>
                <c:pt idx="351">
                  <c:v>60869</c:v>
                </c:pt>
                <c:pt idx="352">
                  <c:v>60029</c:v>
                </c:pt>
                <c:pt idx="353">
                  <c:v>59155</c:v>
                </c:pt>
                <c:pt idx="354">
                  <c:v>58192.5</c:v>
                </c:pt>
                <c:pt idx="355">
                  <c:v>57383.5</c:v>
                </c:pt>
                <c:pt idx="356">
                  <c:v>56594.5</c:v>
                </c:pt>
                <c:pt idx="357">
                  <c:v>55919.5</c:v>
                </c:pt>
                <c:pt idx="358">
                  <c:v>55529.5</c:v>
                </c:pt>
                <c:pt idx="359">
                  <c:v>55225</c:v>
                </c:pt>
                <c:pt idx="360">
                  <c:v>55061.5</c:v>
                </c:pt>
                <c:pt idx="361">
                  <c:v>55002.5</c:v>
                </c:pt>
                <c:pt idx="362">
                  <c:v>54915</c:v>
                </c:pt>
                <c:pt idx="363">
                  <c:v>54633.5</c:v>
                </c:pt>
                <c:pt idx="364">
                  <c:v>54194</c:v>
                </c:pt>
                <c:pt idx="365">
                  <c:v>53857.5</c:v>
                </c:pt>
                <c:pt idx="366">
                  <c:v>53629</c:v>
                </c:pt>
                <c:pt idx="367">
                  <c:v>53432</c:v>
                </c:pt>
                <c:pt idx="368">
                  <c:v>53185.5</c:v>
                </c:pt>
                <c:pt idx="369">
                  <c:v>52796.5</c:v>
                </c:pt>
                <c:pt idx="370">
                  <c:v>52518</c:v>
                </c:pt>
                <c:pt idx="371">
                  <c:v>52310.5</c:v>
                </c:pt>
                <c:pt idx="372">
                  <c:v>52036.5</c:v>
                </c:pt>
                <c:pt idx="373">
                  <c:v>51945</c:v>
                </c:pt>
                <c:pt idx="374">
                  <c:v>52045</c:v>
                </c:pt>
                <c:pt idx="375">
                  <c:v>52108.5</c:v>
                </c:pt>
                <c:pt idx="376">
                  <c:v>52247.5</c:v>
                </c:pt>
                <c:pt idx="377">
                  <c:v>52407.5</c:v>
                </c:pt>
                <c:pt idx="378">
                  <c:v>52531.5</c:v>
                </c:pt>
                <c:pt idx="379">
                  <c:v>52796</c:v>
                </c:pt>
                <c:pt idx="380">
                  <c:v>53204.5</c:v>
                </c:pt>
                <c:pt idx="381">
                  <c:v>53782.5</c:v>
                </c:pt>
                <c:pt idx="382">
                  <c:v>54337.5</c:v>
                </c:pt>
                <c:pt idx="383">
                  <c:v>54944</c:v>
                </c:pt>
                <c:pt idx="384">
                  <c:v>55528</c:v>
                </c:pt>
                <c:pt idx="385">
                  <c:v>56148.5</c:v>
                </c:pt>
                <c:pt idx="386">
                  <c:v>56681</c:v>
                </c:pt>
                <c:pt idx="387">
                  <c:v>57243</c:v>
                </c:pt>
                <c:pt idx="388">
                  <c:v>57778.5</c:v>
                </c:pt>
                <c:pt idx="389">
                  <c:v>58342.5</c:v>
                </c:pt>
                <c:pt idx="390">
                  <c:v>58835.5</c:v>
                </c:pt>
                <c:pt idx="391">
                  <c:v>59244</c:v>
                </c:pt>
                <c:pt idx="392">
                  <c:v>59643.5</c:v>
                </c:pt>
                <c:pt idx="393">
                  <c:v>59987</c:v>
                </c:pt>
                <c:pt idx="394">
                  <c:v>60412</c:v>
                </c:pt>
                <c:pt idx="395">
                  <c:v>60865.5</c:v>
                </c:pt>
                <c:pt idx="396">
                  <c:v>61206.5</c:v>
                </c:pt>
                <c:pt idx="397">
                  <c:v>61473</c:v>
                </c:pt>
                <c:pt idx="398">
                  <c:v>61555.5</c:v>
                </c:pt>
                <c:pt idx="399">
                  <c:v>61566</c:v>
                </c:pt>
                <c:pt idx="400">
                  <c:v>61388.5</c:v>
                </c:pt>
                <c:pt idx="401">
                  <c:v>61047.5</c:v>
                </c:pt>
                <c:pt idx="402">
                  <c:v>60714.5</c:v>
                </c:pt>
                <c:pt idx="403">
                  <c:v>60298</c:v>
                </c:pt>
                <c:pt idx="404">
                  <c:v>60130</c:v>
                </c:pt>
                <c:pt idx="405">
                  <c:v>59922</c:v>
                </c:pt>
                <c:pt idx="406">
                  <c:v>59744.5</c:v>
                </c:pt>
                <c:pt idx="407">
                  <c:v>59540</c:v>
                </c:pt>
                <c:pt idx="408">
                  <c:v>59332</c:v>
                </c:pt>
                <c:pt idx="409">
                  <c:v>59132</c:v>
                </c:pt>
                <c:pt idx="410">
                  <c:v>59028.5</c:v>
                </c:pt>
                <c:pt idx="411">
                  <c:v>58903.5</c:v>
                </c:pt>
                <c:pt idx="412">
                  <c:v>58743</c:v>
                </c:pt>
                <c:pt idx="413">
                  <c:v>58747</c:v>
                </c:pt>
                <c:pt idx="414">
                  <c:v>58674</c:v>
                </c:pt>
                <c:pt idx="415">
                  <c:v>58480.5</c:v>
                </c:pt>
                <c:pt idx="416">
                  <c:v>58364.5</c:v>
                </c:pt>
                <c:pt idx="417">
                  <c:v>58215.5</c:v>
                </c:pt>
                <c:pt idx="418">
                  <c:v>58173</c:v>
                </c:pt>
                <c:pt idx="419">
                  <c:v>58136.5</c:v>
                </c:pt>
                <c:pt idx="420">
                  <c:v>58101.5</c:v>
                </c:pt>
                <c:pt idx="421">
                  <c:v>57987.5</c:v>
                </c:pt>
                <c:pt idx="422">
                  <c:v>57936.5</c:v>
                </c:pt>
                <c:pt idx="423">
                  <c:v>57949</c:v>
                </c:pt>
                <c:pt idx="424">
                  <c:v>57929</c:v>
                </c:pt>
                <c:pt idx="425">
                  <c:v>57986</c:v>
                </c:pt>
                <c:pt idx="426">
                  <c:v>58177.5</c:v>
                </c:pt>
                <c:pt idx="427">
                  <c:v>58410.5</c:v>
                </c:pt>
                <c:pt idx="428">
                  <c:v>58716.5</c:v>
                </c:pt>
                <c:pt idx="429">
                  <c:v>59018</c:v>
                </c:pt>
                <c:pt idx="430">
                  <c:v>59383.5</c:v>
                </c:pt>
                <c:pt idx="431">
                  <c:v>59877.5</c:v>
                </c:pt>
                <c:pt idx="432">
                  <c:v>60332.5</c:v>
                </c:pt>
                <c:pt idx="433">
                  <c:v>60692</c:v>
                </c:pt>
                <c:pt idx="434">
                  <c:v>60979</c:v>
                </c:pt>
                <c:pt idx="435">
                  <c:v>61305</c:v>
                </c:pt>
                <c:pt idx="436">
                  <c:v>61655</c:v>
                </c:pt>
                <c:pt idx="437">
                  <c:v>62074</c:v>
                </c:pt>
                <c:pt idx="438">
                  <c:v>62622</c:v>
                </c:pt>
                <c:pt idx="439">
                  <c:v>63333</c:v>
                </c:pt>
                <c:pt idx="440">
                  <c:v>64238.5</c:v>
                </c:pt>
                <c:pt idx="441">
                  <c:v>65297.5</c:v>
                </c:pt>
                <c:pt idx="442">
                  <c:v>66437</c:v>
                </c:pt>
                <c:pt idx="443">
                  <c:v>67611</c:v>
                </c:pt>
                <c:pt idx="444">
                  <c:v>68647.5</c:v>
                </c:pt>
                <c:pt idx="445">
                  <c:v>69835.5</c:v>
                </c:pt>
                <c:pt idx="446">
                  <c:v>70901.5</c:v>
                </c:pt>
                <c:pt idx="447">
                  <c:v>72003</c:v>
                </c:pt>
                <c:pt idx="448">
                  <c:v>73273.5</c:v>
                </c:pt>
                <c:pt idx="449">
                  <c:v>74596.5</c:v>
                </c:pt>
                <c:pt idx="450">
                  <c:v>75842.5</c:v>
                </c:pt>
                <c:pt idx="451">
                  <c:v>76958</c:v>
                </c:pt>
                <c:pt idx="452">
                  <c:v>78224</c:v>
                </c:pt>
                <c:pt idx="453">
                  <c:v>79676.5</c:v>
                </c:pt>
                <c:pt idx="454">
                  <c:v>80487.5</c:v>
                </c:pt>
                <c:pt idx="455">
                  <c:v>81387.5</c:v>
                </c:pt>
                <c:pt idx="456">
                  <c:v>82152.5</c:v>
                </c:pt>
                <c:pt idx="457">
                  <c:v>82758.5</c:v>
                </c:pt>
                <c:pt idx="458">
                  <c:v>83217</c:v>
                </c:pt>
                <c:pt idx="459">
                  <c:v>83560.5</c:v>
                </c:pt>
                <c:pt idx="460">
                  <c:v>83899</c:v>
                </c:pt>
                <c:pt idx="461">
                  <c:v>84391</c:v>
                </c:pt>
                <c:pt idx="462">
                  <c:v>84972</c:v>
                </c:pt>
                <c:pt idx="463">
                  <c:v>85563</c:v>
                </c:pt>
                <c:pt idx="464">
                  <c:v>86107</c:v>
                </c:pt>
                <c:pt idx="465">
                  <c:v>86552.5</c:v>
                </c:pt>
                <c:pt idx="466">
                  <c:v>87175.5</c:v>
                </c:pt>
                <c:pt idx="467">
                  <c:v>87651</c:v>
                </c:pt>
                <c:pt idx="468">
                  <c:v>88164.5</c:v>
                </c:pt>
                <c:pt idx="469">
                  <c:v>88617.5</c:v>
                </c:pt>
                <c:pt idx="470">
                  <c:v>89208.5</c:v>
                </c:pt>
                <c:pt idx="471">
                  <c:v>90008</c:v>
                </c:pt>
                <c:pt idx="472">
                  <c:v>90716.5</c:v>
                </c:pt>
                <c:pt idx="473">
                  <c:v>91402</c:v>
                </c:pt>
                <c:pt idx="474">
                  <c:v>92904.5</c:v>
                </c:pt>
                <c:pt idx="475">
                  <c:v>94249.5</c:v>
                </c:pt>
                <c:pt idx="476">
                  <c:v>95650</c:v>
                </c:pt>
                <c:pt idx="477">
                  <c:v>97181</c:v>
                </c:pt>
                <c:pt idx="478">
                  <c:v>98593</c:v>
                </c:pt>
                <c:pt idx="479">
                  <c:v>99710</c:v>
                </c:pt>
                <c:pt idx="480">
                  <c:v>100534</c:v>
                </c:pt>
                <c:pt idx="481">
                  <c:v>101231.5</c:v>
                </c:pt>
                <c:pt idx="482">
                  <c:v>101915.5</c:v>
                </c:pt>
                <c:pt idx="483">
                  <c:v>102806.5</c:v>
                </c:pt>
                <c:pt idx="484">
                  <c:v>103826</c:v>
                </c:pt>
                <c:pt idx="485">
                  <c:v>104555.5</c:v>
                </c:pt>
                <c:pt idx="486">
                  <c:v>105107.5</c:v>
                </c:pt>
                <c:pt idx="487">
                  <c:v>105862.5</c:v>
                </c:pt>
                <c:pt idx="488">
                  <c:v>106327.5</c:v>
                </c:pt>
                <c:pt idx="489">
                  <c:v>106687</c:v>
                </c:pt>
                <c:pt idx="490">
                  <c:v>106811</c:v>
                </c:pt>
                <c:pt idx="491">
                  <c:v>106999.5</c:v>
                </c:pt>
                <c:pt idx="492">
                  <c:v>107230</c:v>
                </c:pt>
                <c:pt idx="493">
                  <c:v>107075</c:v>
                </c:pt>
                <c:pt idx="494">
                  <c:v>106722.5</c:v>
                </c:pt>
                <c:pt idx="495">
                  <c:v>106337.5</c:v>
                </c:pt>
                <c:pt idx="496">
                  <c:v>105832</c:v>
                </c:pt>
                <c:pt idx="497">
                  <c:v>105387.5</c:v>
                </c:pt>
                <c:pt idx="498">
                  <c:v>105168</c:v>
                </c:pt>
                <c:pt idx="499">
                  <c:v>105223</c:v>
                </c:pt>
                <c:pt idx="500">
                  <c:v>105405</c:v>
                </c:pt>
                <c:pt idx="501">
                  <c:v>105766</c:v>
                </c:pt>
                <c:pt idx="502">
                  <c:v>106193.5</c:v>
                </c:pt>
                <c:pt idx="503">
                  <c:v>106266</c:v>
                </c:pt>
                <c:pt idx="504">
                  <c:v>106278</c:v>
                </c:pt>
                <c:pt idx="505">
                  <c:v>106458.5</c:v>
                </c:pt>
                <c:pt idx="506">
                  <c:v>106391.5</c:v>
                </c:pt>
                <c:pt idx="507">
                  <c:v>106366.5</c:v>
                </c:pt>
                <c:pt idx="508">
                  <c:v>106411.5</c:v>
                </c:pt>
                <c:pt idx="509">
                  <c:v>106347</c:v>
                </c:pt>
                <c:pt idx="510">
                  <c:v>106357.5</c:v>
                </c:pt>
                <c:pt idx="511">
                  <c:v>106328</c:v>
                </c:pt>
                <c:pt idx="512">
                  <c:v>106398</c:v>
                </c:pt>
                <c:pt idx="513">
                  <c:v>106743</c:v>
                </c:pt>
                <c:pt idx="514">
                  <c:v>107126.5</c:v>
                </c:pt>
                <c:pt idx="515">
                  <c:v>107482</c:v>
                </c:pt>
                <c:pt idx="516">
                  <c:v>107772</c:v>
                </c:pt>
                <c:pt idx="517">
                  <c:v>107878.5</c:v>
                </c:pt>
                <c:pt idx="518">
                  <c:v>108079.5</c:v>
                </c:pt>
                <c:pt idx="519">
                  <c:v>108283</c:v>
                </c:pt>
                <c:pt idx="520">
                  <c:v>108502.5</c:v>
                </c:pt>
                <c:pt idx="521">
                  <c:v>108360</c:v>
                </c:pt>
                <c:pt idx="522">
                  <c:v>108192.5</c:v>
                </c:pt>
                <c:pt idx="523">
                  <c:v>108226.5</c:v>
                </c:pt>
                <c:pt idx="524">
                  <c:v>108451</c:v>
                </c:pt>
                <c:pt idx="525">
                  <c:v>108900</c:v>
                </c:pt>
                <c:pt idx="526">
                  <c:v>109660.5</c:v>
                </c:pt>
                <c:pt idx="527">
                  <c:v>110598</c:v>
                </c:pt>
                <c:pt idx="528">
                  <c:v>111488</c:v>
                </c:pt>
                <c:pt idx="529">
                  <c:v>112463</c:v>
                </c:pt>
                <c:pt idx="530">
                  <c:v>113272.5</c:v>
                </c:pt>
                <c:pt idx="531">
                  <c:v>114121.5</c:v>
                </c:pt>
                <c:pt idx="532">
                  <c:v>114713</c:v>
                </c:pt>
                <c:pt idx="533">
                  <c:v>115220.5</c:v>
                </c:pt>
                <c:pt idx="534">
                  <c:v>115776.5</c:v>
                </c:pt>
                <c:pt idx="535">
                  <c:v>116180</c:v>
                </c:pt>
                <c:pt idx="536">
                  <c:v>116933</c:v>
                </c:pt>
                <c:pt idx="537">
                  <c:v>117812.5</c:v>
                </c:pt>
                <c:pt idx="538">
                  <c:v>118437.5</c:v>
                </c:pt>
                <c:pt idx="539">
                  <c:v>118943</c:v>
                </c:pt>
                <c:pt idx="540">
                  <c:v>119207.5</c:v>
                </c:pt>
                <c:pt idx="541">
                  <c:v>119673</c:v>
                </c:pt>
                <c:pt idx="542">
                  <c:v>119865.5</c:v>
                </c:pt>
                <c:pt idx="543">
                  <c:v>119804.5</c:v>
                </c:pt>
                <c:pt idx="544">
                  <c:v>119403.5</c:v>
                </c:pt>
                <c:pt idx="545">
                  <c:v>118847</c:v>
                </c:pt>
                <c:pt idx="546">
                  <c:v>118312.5</c:v>
                </c:pt>
                <c:pt idx="547">
                  <c:v>117434</c:v>
                </c:pt>
                <c:pt idx="548">
                  <c:v>116509</c:v>
                </c:pt>
                <c:pt idx="549">
                  <c:v>115801</c:v>
                </c:pt>
                <c:pt idx="550">
                  <c:v>115187.5</c:v>
                </c:pt>
                <c:pt idx="551">
                  <c:v>114148</c:v>
                </c:pt>
                <c:pt idx="552">
                  <c:v>113117</c:v>
                </c:pt>
                <c:pt idx="553">
                  <c:v>112336.5</c:v>
                </c:pt>
                <c:pt idx="554">
                  <c:v>111487</c:v>
                </c:pt>
                <c:pt idx="555">
                  <c:v>110989</c:v>
                </c:pt>
                <c:pt idx="556">
                  <c:v>110166</c:v>
                </c:pt>
                <c:pt idx="557">
                  <c:v>109414</c:v>
                </c:pt>
                <c:pt idx="558">
                  <c:v>108891.5</c:v>
                </c:pt>
                <c:pt idx="559">
                  <c:v>108662</c:v>
                </c:pt>
                <c:pt idx="560">
                  <c:v>108750</c:v>
                </c:pt>
                <c:pt idx="561">
                  <c:v>108684</c:v>
                </c:pt>
                <c:pt idx="562">
                  <c:v>108705</c:v>
                </c:pt>
                <c:pt idx="563">
                  <c:v>108678</c:v>
                </c:pt>
                <c:pt idx="564">
                  <c:v>108772</c:v>
                </c:pt>
                <c:pt idx="565">
                  <c:v>108686</c:v>
                </c:pt>
                <c:pt idx="566">
                  <c:v>108464.5</c:v>
                </c:pt>
                <c:pt idx="567">
                  <c:v>108335.5</c:v>
                </c:pt>
                <c:pt idx="568">
                  <c:v>108195.5</c:v>
                </c:pt>
                <c:pt idx="569">
                  <c:v>107837.5</c:v>
                </c:pt>
                <c:pt idx="570">
                  <c:v>107598.5</c:v>
                </c:pt>
                <c:pt idx="571">
                  <c:v>107613</c:v>
                </c:pt>
                <c:pt idx="572">
                  <c:v>107735</c:v>
                </c:pt>
                <c:pt idx="573">
                  <c:v>107614</c:v>
                </c:pt>
                <c:pt idx="574">
                  <c:v>107416</c:v>
                </c:pt>
                <c:pt idx="575">
                  <c:v>106968.5</c:v>
                </c:pt>
                <c:pt idx="576">
                  <c:v>106859</c:v>
                </c:pt>
                <c:pt idx="577">
                  <c:v>106369.5</c:v>
                </c:pt>
                <c:pt idx="578">
                  <c:v>105486</c:v>
                </c:pt>
                <c:pt idx="579">
                  <c:v>104161</c:v>
                </c:pt>
                <c:pt idx="580">
                  <c:v>102749</c:v>
                </c:pt>
                <c:pt idx="581">
                  <c:v>101483.5</c:v>
                </c:pt>
                <c:pt idx="582">
                  <c:v>100432</c:v>
                </c:pt>
                <c:pt idx="583">
                  <c:v>99785</c:v>
                </c:pt>
                <c:pt idx="584">
                  <c:v>99112</c:v>
                </c:pt>
                <c:pt idx="585">
                  <c:v>98538</c:v>
                </c:pt>
                <c:pt idx="586">
                  <c:v>98038</c:v>
                </c:pt>
                <c:pt idx="587">
                  <c:v>97373.5</c:v>
                </c:pt>
                <c:pt idx="588">
                  <c:v>96650</c:v>
                </c:pt>
                <c:pt idx="589">
                  <c:v>96046</c:v>
                </c:pt>
                <c:pt idx="590">
                  <c:v>95387</c:v>
                </c:pt>
                <c:pt idx="591">
                  <c:v>94708</c:v>
                </c:pt>
                <c:pt idx="592">
                  <c:v>93970</c:v>
                </c:pt>
                <c:pt idx="593">
                  <c:v>93141.5</c:v>
                </c:pt>
                <c:pt idx="594">
                  <c:v>92484.5</c:v>
                </c:pt>
                <c:pt idx="595">
                  <c:v>92006.5</c:v>
                </c:pt>
                <c:pt idx="596">
                  <c:v>91277.5</c:v>
                </c:pt>
                <c:pt idx="597">
                  <c:v>90742.5</c:v>
                </c:pt>
                <c:pt idx="598">
                  <c:v>90395.5</c:v>
                </c:pt>
                <c:pt idx="599">
                  <c:v>90301</c:v>
                </c:pt>
                <c:pt idx="600">
                  <c:v>90364</c:v>
                </c:pt>
                <c:pt idx="601">
                  <c:v>90401.5</c:v>
                </c:pt>
                <c:pt idx="602">
                  <c:v>90177.5</c:v>
                </c:pt>
                <c:pt idx="603">
                  <c:v>89782</c:v>
                </c:pt>
                <c:pt idx="604">
                  <c:v>89385.5</c:v>
                </c:pt>
                <c:pt idx="605">
                  <c:v>89053.5</c:v>
                </c:pt>
                <c:pt idx="606">
                  <c:v>88767</c:v>
                </c:pt>
                <c:pt idx="607">
                  <c:v>88766.5</c:v>
                </c:pt>
                <c:pt idx="608">
                  <c:v>88927.5</c:v>
                </c:pt>
                <c:pt idx="609">
                  <c:v>89105</c:v>
                </c:pt>
                <c:pt idx="610">
                  <c:v>89162.5</c:v>
                </c:pt>
                <c:pt idx="611">
                  <c:v>89194</c:v>
                </c:pt>
                <c:pt idx="612">
                  <c:v>89350.5</c:v>
                </c:pt>
                <c:pt idx="613">
                  <c:v>89745</c:v>
                </c:pt>
                <c:pt idx="614">
                  <c:v>90092</c:v>
                </c:pt>
                <c:pt idx="615">
                  <c:v>90561</c:v>
                </c:pt>
                <c:pt idx="616">
                  <c:v>91286.5</c:v>
                </c:pt>
                <c:pt idx="617">
                  <c:v>92245</c:v>
                </c:pt>
                <c:pt idx="618">
                  <c:v>93407</c:v>
                </c:pt>
                <c:pt idx="619">
                  <c:v>94507</c:v>
                </c:pt>
                <c:pt idx="620">
                  <c:v>95740</c:v>
                </c:pt>
                <c:pt idx="621">
                  <c:v>97054</c:v>
                </c:pt>
                <c:pt idx="622">
                  <c:v>98218.5</c:v>
                </c:pt>
                <c:pt idx="623">
                  <c:v>99506</c:v>
                </c:pt>
                <c:pt idx="624">
                  <c:v>100734.5</c:v>
                </c:pt>
                <c:pt idx="625">
                  <c:v>101955</c:v>
                </c:pt>
                <c:pt idx="626">
                  <c:v>103126.5</c:v>
                </c:pt>
                <c:pt idx="627">
                  <c:v>104261.5</c:v>
                </c:pt>
                <c:pt idx="628">
                  <c:v>105070.5</c:v>
                </c:pt>
                <c:pt idx="629">
                  <c:v>106110</c:v>
                </c:pt>
                <c:pt idx="630">
                  <c:v>107354</c:v>
                </c:pt>
                <c:pt idx="631">
                  <c:v>108836</c:v>
                </c:pt>
                <c:pt idx="632">
                  <c:v>110487.5</c:v>
                </c:pt>
                <c:pt idx="633">
                  <c:v>112073</c:v>
                </c:pt>
                <c:pt idx="634">
                  <c:v>113555</c:v>
                </c:pt>
                <c:pt idx="635">
                  <c:v>114823</c:v>
                </c:pt>
                <c:pt idx="636">
                  <c:v>115945</c:v>
                </c:pt>
                <c:pt idx="637">
                  <c:v>117062.5</c:v>
                </c:pt>
                <c:pt idx="638">
                  <c:v>117936</c:v>
                </c:pt>
                <c:pt idx="639">
                  <c:v>118801</c:v>
                </c:pt>
                <c:pt idx="640">
                  <c:v>119335.5</c:v>
                </c:pt>
                <c:pt idx="641">
                  <c:v>119760</c:v>
                </c:pt>
                <c:pt idx="642">
                  <c:v>120440</c:v>
                </c:pt>
                <c:pt idx="643">
                  <c:v>120914.5</c:v>
                </c:pt>
                <c:pt idx="644">
                  <c:v>121252.5</c:v>
                </c:pt>
                <c:pt idx="645">
                  <c:v>121684</c:v>
                </c:pt>
                <c:pt idx="646">
                  <c:v>122166.5</c:v>
                </c:pt>
                <c:pt idx="647">
                  <c:v>122526</c:v>
                </c:pt>
                <c:pt idx="648">
                  <c:v>123129.5</c:v>
                </c:pt>
                <c:pt idx="649">
                  <c:v>123536.5</c:v>
                </c:pt>
                <c:pt idx="650">
                  <c:v>123873</c:v>
                </c:pt>
                <c:pt idx="651">
                  <c:v>123943</c:v>
                </c:pt>
                <c:pt idx="652">
                  <c:v>123610.5</c:v>
                </c:pt>
                <c:pt idx="653">
                  <c:v>123315.5</c:v>
                </c:pt>
                <c:pt idx="654">
                  <c:v>123016.5</c:v>
                </c:pt>
                <c:pt idx="655">
                  <c:v>122698.5</c:v>
                </c:pt>
                <c:pt idx="656">
                  <c:v>122379.5</c:v>
                </c:pt>
                <c:pt idx="657">
                  <c:v>121978</c:v>
                </c:pt>
                <c:pt idx="658">
                  <c:v>121710.5</c:v>
                </c:pt>
                <c:pt idx="659">
                  <c:v>121733.5</c:v>
                </c:pt>
                <c:pt idx="660">
                  <c:v>121843</c:v>
                </c:pt>
                <c:pt idx="661">
                  <c:v>121824</c:v>
                </c:pt>
                <c:pt idx="662">
                  <c:v>121467.5</c:v>
                </c:pt>
                <c:pt idx="663">
                  <c:v>121192.5</c:v>
                </c:pt>
                <c:pt idx="664">
                  <c:v>121187</c:v>
                </c:pt>
                <c:pt idx="665">
                  <c:v>121092</c:v>
                </c:pt>
                <c:pt idx="666">
                  <c:v>121158.5</c:v>
                </c:pt>
                <c:pt idx="667">
                  <c:v>121528</c:v>
                </c:pt>
                <c:pt idx="668">
                  <c:v>122216</c:v>
                </c:pt>
                <c:pt idx="669">
                  <c:v>122820.5</c:v>
                </c:pt>
                <c:pt idx="670">
                  <c:v>123076.5</c:v>
                </c:pt>
                <c:pt idx="671">
                  <c:v>123054.5</c:v>
                </c:pt>
                <c:pt idx="672">
                  <c:v>123231.5</c:v>
                </c:pt>
                <c:pt idx="673">
                  <c:v>123195.5</c:v>
                </c:pt>
                <c:pt idx="674">
                  <c:v>123145.5</c:v>
                </c:pt>
                <c:pt idx="675">
                  <c:v>123108</c:v>
                </c:pt>
                <c:pt idx="676">
                  <c:v>123028</c:v>
                </c:pt>
                <c:pt idx="677">
                  <c:v>123179.5</c:v>
                </c:pt>
                <c:pt idx="678">
                  <c:v>123289</c:v>
                </c:pt>
                <c:pt idx="679">
                  <c:v>123136</c:v>
                </c:pt>
                <c:pt idx="680">
                  <c:v>122843</c:v>
                </c:pt>
                <c:pt idx="681">
                  <c:v>122766.5</c:v>
                </c:pt>
                <c:pt idx="682">
                  <c:v>122983.5</c:v>
                </c:pt>
                <c:pt idx="683">
                  <c:v>123194.5</c:v>
                </c:pt>
                <c:pt idx="684">
                  <c:v>123363</c:v>
                </c:pt>
                <c:pt idx="685">
                  <c:v>123448.5</c:v>
                </c:pt>
                <c:pt idx="686">
                  <c:v>123179</c:v>
                </c:pt>
                <c:pt idx="687">
                  <c:v>121759.5</c:v>
                </c:pt>
                <c:pt idx="688">
                  <c:v>120035.5</c:v>
                </c:pt>
                <c:pt idx="689">
                  <c:v>118211.5</c:v>
                </c:pt>
                <c:pt idx="690">
                  <c:v>116556.5</c:v>
                </c:pt>
                <c:pt idx="691">
                  <c:v>115000</c:v>
                </c:pt>
                <c:pt idx="692">
                  <c:v>113635.5</c:v>
                </c:pt>
                <c:pt idx="693">
                  <c:v>112554.5</c:v>
                </c:pt>
                <c:pt idx="694">
                  <c:v>111454</c:v>
                </c:pt>
                <c:pt idx="695">
                  <c:v>110352</c:v>
                </c:pt>
                <c:pt idx="696">
                  <c:v>109392</c:v>
                </c:pt>
                <c:pt idx="697">
                  <c:v>108138</c:v>
                </c:pt>
                <c:pt idx="698">
                  <c:v>106903.5</c:v>
                </c:pt>
                <c:pt idx="699">
                  <c:v>105693.5</c:v>
                </c:pt>
                <c:pt idx="700">
                  <c:v>104609</c:v>
                </c:pt>
                <c:pt idx="701">
                  <c:v>103306</c:v>
                </c:pt>
                <c:pt idx="702">
                  <c:v>101964.5</c:v>
                </c:pt>
                <c:pt idx="703">
                  <c:v>100487.5</c:v>
                </c:pt>
                <c:pt idx="704">
                  <c:v>99033.5</c:v>
                </c:pt>
                <c:pt idx="705">
                  <c:v>97517</c:v>
                </c:pt>
                <c:pt idx="706">
                  <c:v>96009</c:v>
                </c:pt>
                <c:pt idx="707">
                  <c:v>95279</c:v>
                </c:pt>
                <c:pt idx="708">
                  <c:v>94612.5</c:v>
                </c:pt>
                <c:pt idx="709">
                  <c:v>94227.5</c:v>
                </c:pt>
                <c:pt idx="710">
                  <c:v>94185.5</c:v>
                </c:pt>
                <c:pt idx="711">
                  <c:v>94449.5</c:v>
                </c:pt>
                <c:pt idx="712">
                  <c:v>94510.5</c:v>
                </c:pt>
                <c:pt idx="713">
                  <c:v>94323.5</c:v>
                </c:pt>
                <c:pt idx="714">
                  <c:v>94154</c:v>
                </c:pt>
                <c:pt idx="715">
                  <c:v>94060</c:v>
                </c:pt>
                <c:pt idx="716">
                  <c:v>93849</c:v>
                </c:pt>
                <c:pt idx="717">
                  <c:v>93670</c:v>
                </c:pt>
                <c:pt idx="718">
                  <c:v>93420</c:v>
                </c:pt>
                <c:pt idx="719">
                  <c:v>93165.5</c:v>
                </c:pt>
                <c:pt idx="720">
                  <c:v>92842.5</c:v>
                </c:pt>
                <c:pt idx="721">
                  <c:v>92551.5</c:v>
                </c:pt>
                <c:pt idx="722">
                  <c:v>92253</c:v>
                </c:pt>
                <c:pt idx="723">
                  <c:v>92084</c:v>
                </c:pt>
                <c:pt idx="724">
                  <c:v>91901</c:v>
                </c:pt>
                <c:pt idx="725">
                  <c:v>91832</c:v>
                </c:pt>
                <c:pt idx="726">
                  <c:v>91832.5</c:v>
                </c:pt>
                <c:pt idx="727">
                  <c:v>91867.5</c:v>
                </c:pt>
                <c:pt idx="728">
                  <c:v>91857</c:v>
                </c:pt>
                <c:pt idx="729">
                  <c:v>91660.5</c:v>
                </c:pt>
                <c:pt idx="730">
                  <c:v>91340</c:v>
                </c:pt>
                <c:pt idx="731">
                  <c:v>90664.5</c:v>
                </c:pt>
                <c:pt idx="732">
                  <c:v>90169</c:v>
                </c:pt>
                <c:pt idx="733">
                  <c:v>89925</c:v>
                </c:pt>
                <c:pt idx="734">
                  <c:v>89659.5</c:v>
                </c:pt>
                <c:pt idx="735">
                  <c:v>89416</c:v>
                </c:pt>
                <c:pt idx="736">
                  <c:v>89158.5</c:v>
                </c:pt>
                <c:pt idx="737">
                  <c:v>88914</c:v>
                </c:pt>
                <c:pt idx="738">
                  <c:v>88669</c:v>
                </c:pt>
                <c:pt idx="739">
                  <c:v>88374</c:v>
                </c:pt>
                <c:pt idx="740">
                  <c:v>88216.5</c:v>
                </c:pt>
                <c:pt idx="741">
                  <c:v>88203</c:v>
                </c:pt>
                <c:pt idx="742">
                  <c:v>88334.5</c:v>
                </c:pt>
                <c:pt idx="743">
                  <c:v>88401.5</c:v>
                </c:pt>
                <c:pt idx="744">
                  <c:v>88428</c:v>
                </c:pt>
                <c:pt idx="745">
                  <c:v>88479</c:v>
                </c:pt>
                <c:pt idx="746">
                  <c:v>88542</c:v>
                </c:pt>
                <c:pt idx="747">
                  <c:v>88592.5</c:v>
                </c:pt>
                <c:pt idx="748">
                  <c:v>88648.5</c:v>
                </c:pt>
                <c:pt idx="749">
                  <c:v>88727</c:v>
                </c:pt>
                <c:pt idx="750">
                  <c:v>88602</c:v>
                </c:pt>
                <c:pt idx="751">
                  <c:v>88738.5</c:v>
                </c:pt>
                <c:pt idx="752">
                  <c:v>88675</c:v>
                </c:pt>
                <c:pt idx="753">
                  <c:v>88473.5</c:v>
                </c:pt>
                <c:pt idx="754">
                  <c:v>88363.5</c:v>
                </c:pt>
                <c:pt idx="755">
                  <c:v>88291</c:v>
                </c:pt>
                <c:pt idx="756">
                  <c:v>88286.5</c:v>
                </c:pt>
                <c:pt idx="757">
                  <c:v>88284.5</c:v>
                </c:pt>
                <c:pt idx="758">
                  <c:v>88496.5</c:v>
                </c:pt>
                <c:pt idx="759">
                  <c:v>88807</c:v>
                </c:pt>
                <c:pt idx="760">
                  <c:v>89230.5</c:v>
                </c:pt>
                <c:pt idx="761">
                  <c:v>89370.5</c:v>
                </c:pt>
                <c:pt idx="762">
                  <c:v>89534</c:v>
                </c:pt>
                <c:pt idx="763">
                  <c:v>89681.5</c:v>
                </c:pt>
                <c:pt idx="764">
                  <c:v>89825.5</c:v>
                </c:pt>
                <c:pt idx="765">
                  <c:v>89929</c:v>
                </c:pt>
                <c:pt idx="766">
                  <c:v>90114</c:v>
                </c:pt>
                <c:pt idx="767">
                  <c:v>90291.5</c:v>
                </c:pt>
                <c:pt idx="768">
                  <c:v>90353.5</c:v>
                </c:pt>
                <c:pt idx="769">
                  <c:v>90517</c:v>
                </c:pt>
                <c:pt idx="770">
                  <c:v>90814.5</c:v>
                </c:pt>
                <c:pt idx="771">
                  <c:v>91066</c:v>
                </c:pt>
                <c:pt idx="772">
                  <c:v>91390</c:v>
                </c:pt>
                <c:pt idx="773">
                  <c:v>91629.5</c:v>
                </c:pt>
                <c:pt idx="774">
                  <c:v>91887</c:v>
                </c:pt>
                <c:pt idx="775">
                  <c:v>92048</c:v>
                </c:pt>
                <c:pt idx="776">
                  <c:v>92384</c:v>
                </c:pt>
                <c:pt idx="777">
                  <c:v>92709</c:v>
                </c:pt>
                <c:pt idx="778">
                  <c:v>92785</c:v>
                </c:pt>
                <c:pt idx="779">
                  <c:v>92770</c:v>
                </c:pt>
                <c:pt idx="780">
                  <c:v>92556</c:v>
                </c:pt>
                <c:pt idx="781">
                  <c:v>92570</c:v>
                </c:pt>
                <c:pt idx="782">
                  <c:v>92357</c:v>
                </c:pt>
                <c:pt idx="783">
                  <c:v>92118.5</c:v>
                </c:pt>
                <c:pt idx="784">
                  <c:v>91932</c:v>
                </c:pt>
                <c:pt idx="785">
                  <c:v>91841</c:v>
                </c:pt>
                <c:pt idx="786">
                  <c:v>91888</c:v>
                </c:pt>
                <c:pt idx="787">
                  <c:v>91990.5</c:v>
                </c:pt>
                <c:pt idx="788">
                  <c:v>92181</c:v>
                </c:pt>
                <c:pt idx="789">
                  <c:v>92503.5</c:v>
                </c:pt>
                <c:pt idx="790">
                  <c:v>92772</c:v>
                </c:pt>
                <c:pt idx="791">
                  <c:v>93096.5</c:v>
                </c:pt>
                <c:pt idx="792">
                  <c:v>93408.5</c:v>
                </c:pt>
                <c:pt idx="793">
                  <c:v>93978</c:v>
                </c:pt>
                <c:pt idx="794">
                  <c:v>94733</c:v>
                </c:pt>
                <c:pt idx="795">
                  <c:v>95760</c:v>
                </c:pt>
                <c:pt idx="796">
                  <c:v>96819.5</c:v>
                </c:pt>
                <c:pt idx="797">
                  <c:v>97586</c:v>
                </c:pt>
                <c:pt idx="798">
                  <c:v>98173.5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78D-4A5F-9B67-C00DFA41D0DC}"/>
            </c:ext>
          </c:extLst>
        </c:ser>
        <c:ser>
          <c:idx val="3"/>
          <c:order val="2"/>
          <c:tx>
            <c:strRef>
              <c:f>DATA!$DY$1</c:f>
              <c:strCache>
                <c:ptCount val="1"/>
                <c:pt idx="0">
                  <c:v>Lower Bands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DATA!$DY$2:$DY$800</c:f>
              <c:numCache>
                <c:formatCode>General</c:formatCode>
                <c:ptCount val="799"/>
                <c:pt idx="19">
                  <c:v>10321.729878086866</c:v>
                </c:pt>
                <c:pt idx="20">
                  <c:v>10427.261274727109</c:v>
                </c:pt>
                <c:pt idx="21">
                  <c:v>10420.201720003801</c:v>
                </c:pt>
                <c:pt idx="22">
                  <c:v>10364.533715963767</c:v>
                </c:pt>
                <c:pt idx="23">
                  <c:v>10354.678517572336</c:v>
                </c:pt>
                <c:pt idx="24">
                  <c:v>10470.826933975392</c:v>
                </c:pt>
                <c:pt idx="25">
                  <c:v>10705.680840183921</c:v>
                </c:pt>
                <c:pt idx="26">
                  <c:v>10689.33284086138</c:v>
                </c:pt>
                <c:pt idx="27">
                  <c:v>10692.493760048796</c:v>
                </c:pt>
                <c:pt idx="28">
                  <c:v>10698.883383510889</c:v>
                </c:pt>
                <c:pt idx="29">
                  <c:v>10689.914954341006</c:v>
                </c:pt>
                <c:pt idx="30">
                  <c:v>10699.65298320894</c:v>
                </c:pt>
                <c:pt idx="31">
                  <c:v>10767.155284635512</c:v>
                </c:pt>
                <c:pt idx="32">
                  <c:v>10810.83201025712</c:v>
                </c:pt>
                <c:pt idx="33">
                  <c:v>10824.903288940115</c:v>
                </c:pt>
                <c:pt idx="34">
                  <c:v>10824.59864150684</c:v>
                </c:pt>
                <c:pt idx="35">
                  <c:v>10821.822632162332</c:v>
                </c:pt>
                <c:pt idx="36">
                  <c:v>10825.329027390846</c:v>
                </c:pt>
                <c:pt idx="37">
                  <c:v>10812.069975782524</c:v>
                </c:pt>
                <c:pt idx="38">
                  <c:v>10816.332491583713</c:v>
                </c:pt>
                <c:pt idx="39">
                  <c:v>10815.828583506292</c:v>
                </c:pt>
                <c:pt idx="40">
                  <c:v>10826.098333533117</c:v>
                </c:pt>
                <c:pt idx="41">
                  <c:v>10843.215588715622</c:v>
                </c:pt>
                <c:pt idx="42">
                  <c:v>10797.820834979488</c:v>
                </c:pt>
                <c:pt idx="43">
                  <c:v>10699.147501585623</c:v>
                </c:pt>
                <c:pt idx="44">
                  <c:v>10626.550706930191</c:v>
                </c:pt>
                <c:pt idx="45">
                  <c:v>10613.957086405399</c:v>
                </c:pt>
                <c:pt idx="46">
                  <c:v>10648.871294318704</c:v>
                </c:pt>
                <c:pt idx="47">
                  <c:v>10686.393762192507</c:v>
                </c:pt>
                <c:pt idx="48">
                  <c:v>10736.130009711333</c:v>
                </c:pt>
                <c:pt idx="49">
                  <c:v>10782.335333911386</c:v>
                </c:pt>
                <c:pt idx="50">
                  <c:v>10824.780342742821</c:v>
                </c:pt>
                <c:pt idx="51">
                  <c:v>10856.091650545237</c:v>
                </c:pt>
                <c:pt idx="52">
                  <c:v>10878.288612547058</c:v>
                </c:pt>
                <c:pt idx="53">
                  <c:v>10839.01110184312</c:v>
                </c:pt>
                <c:pt idx="54">
                  <c:v>10840.079077526998</c:v>
                </c:pt>
                <c:pt idx="55">
                  <c:v>10860.956477475916</c:v>
                </c:pt>
                <c:pt idx="56">
                  <c:v>10878.561779257667</c:v>
                </c:pt>
                <c:pt idx="57">
                  <c:v>10857.217660690054</c:v>
                </c:pt>
                <c:pt idx="58">
                  <c:v>10808.222299855539</c:v>
                </c:pt>
                <c:pt idx="59">
                  <c:v>10783.833388271891</c:v>
                </c:pt>
                <c:pt idx="60">
                  <c:v>10717.536766008587</c:v>
                </c:pt>
                <c:pt idx="61">
                  <c:v>10684.148415954314</c:v>
                </c:pt>
                <c:pt idx="62">
                  <c:v>10689.370480162765</c:v>
                </c:pt>
                <c:pt idx="63">
                  <c:v>10709.743604643185</c:v>
                </c:pt>
                <c:pt idx="64">
                  <c:v>10705.100268173053</c:v>
                </c:pt>
                <c:pt idx="65">
                  <c:v>10711.033092266078</c:v>
                </c:pt>
                <c:pt idx="66">
                  <c:v>10706.683070423385</c:v>
                </c:pt>
                <c:pt idx="67">
                  <c:v>10710.221063475614</c:v>
                </c:pt>
                <c:pt idx="68">
                  <c:v>10703.391794986705</c:v>
                </c:pt>
                <c:pt idx="69">
                  <c:v>10704.38901361094</c:v>
                </c:pt>
                <c:pt idx="70">
                  <c:v>10711.867921537201</c:v>
                </c:pt>
                <c:pt idx="71">
                  <c:v>10720.520810011145</c:v>
                </c:pt>
                <c:pt idx="72">
                  <c:v>10732.555297261191</c:v>
                </c:pt>
                <c:pt idx="73">
                  <c:v>10778.753308464784</c:v>
                </c:pt>
                <c:pt idx="74">
                  <c:v>10789.647581603298</c:v>
                </c:pt>
                <c:pt idx="75">
                  <c:v>10791.899073665094</c:v>
                </c:pt>
                <c:pt idx="76">
                  <c:v>10804.031999878951</c:v>
                </c:pt>
                <c:pt idx="77">
                  <c:v>10823.267121958657</c:v>
                </c:pt>
                <c:pt idx="78">
                  <c:v>10901.433854892513</c:v>
                </c:pt>
                <c:pt idx="79">
                  <c:v>10983.565165491436</c:v>
                </c:pt>
                <c:pt idx="80">
                  <c:v>11155.963418820298</c:v>
                </c:pt>
                <c:pt idx="81">
                  <c:v>11236.552906627725</c:v>
                </c:pt>
                <c:pt idx="82">
                  <c:v>11214.3644736156</c:v>
                </c:pt>
                <c:pt idx="83">
                  <c:v>11199.733516419179</c:v>
                </c:pt>
                <c:pt idx="84">
                  <c:v>11218.825661584751</c:v>
                </c:pt>
                <c:pt idx="85">
                  <c:v>11225.751118765074</c:v>
                </c:pt>
                <c:pt idx="86">
                  <c:v>11094.535549937229</c:v>
                </c:pt>
                <c:pt idx="87">
                  <c:v>11029.619937464</c:v>
                </c:pt>
                <c:pt idx="88">
                  <c:v>10954.60345932967</c:v>
                </c:pt>
                <c:pt idx="89">
                  <c:v>10827.411338305719</c:v>
                </c:pt>
                <c:pt idx="90">
                  <c:v>10743.655292453321</c:v>
                </c:pt>
                <c:pt idx="91">
                  <c:v>10694.317361851594</c:v>
                </c:pt>
                <c:pt idx="92">
                  <c:v>10640.705024928544</c:v>
                </c:pt>
                <c:pt idx="93">
                  <c:v>10562.716624184268</c:v>
                </c:pt>
                <c:pt idx="94">
                  <c:v>10424.136522749212</c:v>
                </c:pt>
                <c:pt idx="95">
                  <c:v>10332.568785543059</c:v>
                </c:pt>
                <c:pt idx="96">
                  <c:v>10219.40984602565</c:v>
                </c:pt>
                <c:pt idx="97">
                  <c:v>10251.207301417518</c:v>
                </c:pt>
                <c:pt idx="98">
                  <c:v>10322.112878595159</c:v>
                </c:pt>
                <c:pt idx="99">
                  <c:v>10366.246254629905</c:v>
                </c:pt>
                <c:pt idx="100">
                  <c:v>10383.831941935015</c:v>
                </c:pt>
                <c:pt idx="101">
                  <c:v>10519.777225099473</c:v>
                </c:pt>
                <c:pt idx="102">
                  <c:v>10755.117166327025</c:v>
                </c:pt>
                <c:pt idx="103">
                  <c:v>11073.09992602421</c:v>
                </c:pt>
                <c:pt idx="104">
                  <c:v>11479.000001007596</c:v>
                </c:pt>
                <c:pt idx="105">
                  <c:v>11805.233733817728</c:v>
                </c:pt>
                <c:pt idx="106">
                  <c:v>12031.055442759813</c:v>
                </c:pt>
                <c:pt idx="107">
                  <c:v>12320.45094489666</c:v>
                </c:pt>
                <c:pt idx="108">
                  <c:v>12602.384714306481</c:v>
                </c:pt>
                <c:pt idx="109">
                  <c:v>12901.994888206409</c:v>
                </c:pt>
                <c:pt idx="110">
                  <c:v>13227.257402658859</c:v>
                </c:pt>
                <c:pt idx="111">
                  <c:v>13630.583713218164</c:v>
                </c:pt>
                <c:pt idx="112">
                  <c:v>14029.388716077498</c:v>
                </c:pt>
                <c:pt idx="113">
                  <c:v>14385.707596229882</c:v>
                </c:pt>
                <c:pt idx="114">
                  <c:v>14599.632648900038</c:v>
                </c:pt>
                <c:pt idx="115">
                  <c:v>14705.648764905503</c:v>
                </c:pt>
                <c:pt idx="116">
                  <c:v>14567.969415688231</c:v>
                </c:pt>
                <c:pt idx="117">
                  <c:v>14392.168080109388</c:v>
                </c:pt>
                <c:pt idx="118">
                  <c:v>14303.609037831242</c:v>
                </c:pt>
                <c:pt idx="119">
                  <c:v>14285.729214883357</c:v>
                </c:pt>
                <c:pt idx="120">
                  <c:v>14253.697392945687</c:v>
                </c:pt>
                <c:pt idx="121">
                  <c:v>14311.647392262843</c:v>
                </c:pt>
                <c:pt idx="122">
                  <c:v>14430.137457027558</c:v>
                </c:pt>
                <c:pt idx="123">
                  <c:v>14642.732012756212</c:v>
                </c:pt>
                <c:pt idx="124">
                  <c:v>14867.849069316328</c:v>
                </c:pt>
                <c:pt idx="125">
                  <c:v>15076.503345707173</c:v>
                </c:pt>
                <c:pt idx="126">
                  <c:v>15229.561395186225</c:v>
                </c:pt>
                <c:pt idx="127">
                  <c:v>15387.175564543792</c:v>
                </c:pt>
                <c:pt idx="128">
                  <c:v>15541.788853940812</c:v>
                </c:pt>
                <c:pt idx="129">
                  <c:v>15856.236621655564</c:v>
                </c:pt>
                <c:pt idx="130">
                  <c:v>16101.708704734438</c:v>
                </c:pt>
                <c:pt idx="131">
                  <c:v>16566.047343664253</c:v>
                </c:pt>
                <c:pt idx="132">
                  <c:v>17068.687009381949</c:v>
                </c:pt>
                <c:pt idx="133">
                  <c:v>17728.756490306991</c:v>
                </c:pt>
                <c:pt idx="134">
                  <c:v>18261.404477212909</c:v>
                </c:pt>
                <c:pt idx="135">
                  <c:v>18516.225184334438</c:v>
                </c:pt>
                <c:pt idx="136">
                  <c:v>18384.126792281226</c:v>
                </c:pt>
                <c:pt idx="137">
                  <c:v>17995.528271096955</c:v>
                </c:pt>
                <c:pt idx="138">
                  <c:v>17539.295824980214</c:v>
                </c:pt>
                <c:pt idx="139">
                  <c:v>17265.51996688739</c:v>
                </c:pt>
                <c:pt idx="140">
                  <c:v>17077.59365661097</c:v>
                </c:pt>
                <c:pt idx="141">
                  <c:v>16881.755289414614</c:v>
                </c:pt>
                <c:pt idx="142">
                  <c:v>16691.408257287185</c:v>
                </c:pt>
                <c:pt idx="143">
                  <c:v>16538.395544566705</c:v>
                </c:pt>
                <c:pt idx="144">
                  <c:v>16524.281285959238</c:v>
                </c:pt>
                <c:pt idx="145">
                  <c:v>16671.157037443587</c:v>
                </c:pt>
                <c:pt idx="146">
                  <c:v>16934.810885562933</c:v>
                </c:pt>
                <c:pt idx="147">
                  <c:v>17304.076140370194</c:v>
                </c:pt>
                <c:pt idx="148">
                  <c:v>17687.445986946164</c:v>
                </c:pt>
                <c:pt idx="149">
                  <c:v>18001.521182192977</c:v>
                </c:pt>
                <c:pt idx="150">
                  <c:v>18507.988225794194</c:v>
                </c:pt>
                <c:pt idx="151">
                  <c:v>19007.040813645821</c:v>
                </c:pt>
                <c:pt idx="152">
                  <c:v>19518.678382589598</c:v>
                </c:pt>
                <c:pt idx="153">
                  <c:v>20073.451995701947</c:v>
                </c:pt>
                <c:pt idx="154">
                  <c:v>20468.799657533033</c:v>
                </c:pt>
                <c:pt idx="155">
                  <c:v>20435.377942486441</c:v>
                </c:pt>
                <c:pt idx="156">
                  <c:v>20246.743658802014</c:v>
                </c:pt>
                <c:pt idx="157">
                  <c:v>19943.124098981953</c:v>
                </c:pt>
                <c:pt idx="158">
                  <c:v>19619.240816592792</c:v>
                </c:pt>
                <c:pt idx="159">
                  <c:v>19378.697341190003</c:v>
                </c:pt>
                <c:pt idx="160">
                  <c:v>18958.570743262713</c:v>
                </c:pt>
                <c:pt idx="161">
                  <c:v>18619.993402573094</c:v>
                </c:pt>
                <c:pt idx="162">
                  <c:v>18323.922207234951</c:v>
                </c:pt>
                <c:pt idx="163">
                  <c:v>18133.922048514636</c:v>
                </c:pt>
                <c:pt idx="164">
                  <c:v>18036.060445933806</c:v>
                </c:pt>
                <c:pt idx="165">
                  <c:v>17996.143622172243</c:v>
                </c:pt>
                <c:pt idx="166">
                  <c:v>17954.913684600186</c:v>
                </c:pt>
                <c:pt idx="167">
                  <c:v>17955.573043931414</c:v>
                </c:pt>
                <c:pt idx="168">
                  <c:v>18133.340226473156</c:v>
                </c:pt>
                <c:pt idx="169">
                  <c:v>18513.539872252462</c:v>
                </c:pt>
                <c:pt idx="170">
                  <c:v>18987.607321238062</c:v>
                </c:pt>
                <c:pt idx="171">
                  <c:v>19149.531022112402</c:v>
                </c:pt>
                <c:pt idx="172">
                  <c:v>19129.617205132196</c:v>
                </c:pt>
                <c:pt idx="173">
                  <c:v>19114.072674982894</c:v>
                </c:pt>
                <c:pt idx="174">
                  <c:v>19077.282812952239</c:v>
                </c:pt>
                <c:pt idx="175">
                  <c:v>18797.224565283374</c:v>
                </c:pt>
                <c:pt idx="176">
                  <c:v>18640.483579207928</c:v>
                </c:pt>
                <c:pt idx="177">
                  <c:v>18637.184716061543</c:v>
                </c:pt>
                <c:pt idx="178">
                  <c:v>18531.633736896183</c:v>
                </c:pt>
                <c:pt idx="179">
                  <c:v>18300.529859510789</c:v>
                </c:pt>
                <c:pt idx="180">
                  <c:v>18175.931313160578</c:v>
                </c:pt>
                <c:pt idx="181">
                  <c:v>17961.06088656767</c:v>
                </c:pt>
                <c:pt idx="182">
                  <c:v>17745.672087183906</c:v>
                </c:pt>
                <c:pt idx="183">
                  <c:v>17549.658800646561</c:v>
                </c:pt>
                <c:pt idx="184">
                  <c:v>17341.666449957018</c:v>
                </c:pt>
                <c:pt idx="185">
                  <c:v>17515.662832343769</c:v>
                </c:pt>
                <c:pt idx="186">
                  <c:v>17921.627714137248</c:v>
                </c:pt>
                <c:pt idx="187">
                  <c:v>18353.146032962199</c:v>
                </c:pt>
                <c:pt idx="188">
                  <c:v>18837.902832421685</c:v>
                </c:pt>
                <c:pt idx="189">
                  <c:v>19320.222945899626</c:v>
                </c:pt>
                <c:pt idx="190">
                  <c:v>19869.452739799737</c:v>
                </c:pt>
                <c:pt idx="191">
                  <c:v>20474.80391211755</c:v>
                </c:pt>
                <c:pt idx="192">
                  <c:v>21281.016141789642</c:v>
                </c:pt>
                <c:pt idx="193">
                  <c:v>22448.322877692579</c:v>
                </c:pt>
                <c:pt idx="194">
                  <c:v>23637.20129248633</c:v>
                </c:pt>
                <c:pt idx="195">
                  <c:v>24472.188847056368</c:v>
                </c:pt>
                <c:pt idx="196">
                  <c:v>25316.622414643192</c:v>
                </c:pt>
                <c:pt idx="197">
                  <c:v>26441.879388146994</c:v>
                </c:pt>
                <c:pt idx="198">
                  <c:v>27689.492515894148</c:v>
                </c:pt>
                <c:pt idx="199">
                  <c:v>28906.511723466032</c:v>
                </c:pt>
                <c:pt idx="200">
                  <c:v>29991.968949283953</c:v>
                </c:pt>
                <c:pt idx="201">
                  <c:v>30846.323490837953</c:v>
                </c:pt>
                <c:pt idx="202">
                  <c:v>31367.239689538932</c:v>
                </c:pt>
                <c:pt idx="203">
                  <c:v>31620.198281054621</c:v>
                </c:pt>
                <c:pt idx="204">
                  <c:v>31488.906041706301</c:v>
                </c:pt>
                <c:pt idx="205">
                  <c:v>31453.943241139008</c:v>
                </c:pt>
                <c:pt idx="206">
                  <c:v>31653.889573640994</c:v>
                </c:pt>
                <c:pt idx="207">
                  <c:v>31332.902156441676</c:v>
                </c:pt>
                <c:pt idx="208">
                  <c:v>31411.087083355287</c:v>
                </c:pt>
                <c:pt idx="209">
                  <c:v>30994.237722512717</c:v>
                </c:pt>
                <c:pt idx="210">
                  <c:v>30589.927186858651</c:v>
                </c:pt>
                <c:pt idx="211">
                  <c:v>30246.283713095421</c:v>
                </c:pt>
                <c:pt idx="212">
                  <c:v>30165.957745886917</c:v>
                </c:pt>
                <c:pt idx="213">
                  <c:v>30547.442666045798</c:v>
                </c:pt>
                <c:pt idx="214">
                  <c:v>30588.132907991407</c:v>
                </c:pt>
                <c:pt idx="215">
                  <c:v>30620.047057931184</c:v>
                </c:pt>
                <c:pt idx="216">
                  <c:v>30548.514857839964</c:v>
                </c:pt>
                <c:pt idx="217">
                  <c:v>30291.051631965289</c:v>
                </c:pt>
                <c:pt idx="218">
                  <c:v>30361.096477771909</c:v>
                </c:pt>
                <c:pt idx="219">
                  <c:v>30778.350391245338</c:v>
                </c:pt>
                <c:pt idx="220">
                  <c:v>31639.082248689912</c:v>
                </c:pt>
                <c:pt idx="221">
                  <c:v>32673.269656147735</c:v>
                </c:pt>
                <c:pt idx="222">
                  <c:v>33814.659510800207</c:v>
                </c:pt>
                <c:pt idx="223">
                  <c:v>34937.385685336369</c:v>
                </c:pt>
                <c:pt idx="224">
                  <c:v>36821.679432764155</c:v>
                </c:pt>
                <c:pt idx="225">
                  <c:v>38703.364168698325</c:v>
                </c:pt>
                <c:pt idx="226">
                  <c:v>40513.979809565826</c:v>
                </c:pt>
                <c:pt idx="227">
                  <c:v>41968.091988533415</c:v>
                </c:pt>
                <c:pt idx="228">
                  <c:v>44081.038975152784</c:v>
                </c:pt>
                <c:pt idx="229">
                  <c:v>45841.582952229423</c:v>
                </c:pt>
                <c:pt idx="230">
                  <c:v>47393.606199861169</c:v>
                </c:pt>
                <c:pt idx="231">
                  <c:v>48653.961334854954</c:v>
                </c:pt>
                <c:pt idx="232">
                  <c:v>50022.817964301488</c:v>
                </c:pt>
                <c:pt idx="233">
                  <c:v>51551.024373740031</c:v>
                </c:pt>
                <c:pt idx="234">
                  <c:v>52809.896549741839</c:v>
                </c:pt>
                <c:pt idx="235">
                  <c:v>53562.014607661993</c:v>
                </c:pt>
                <c:pt idx="236">
                  <c:v>54132.153895945703</c:v>
                </c:pt>
                <c:pt idx="237">
                  <c:v>53829.7679328206</c:v>
                </c:pt>
                <c:pt idx="238">
                  <c:v>53491.23364321937</c:v>
                </c:pt>
                <c:pt idx="239">
                  <c:v>53320.486525934997</c:v>
                </c:pt>
                <c:pt idx="240">
                  <c:v>53280.535123010959</c:v>
                </c:pt>
                <c:pt idx="241">
                  <c:v>53464.723769409597</c:v>
                </c:pt>
                <c:pt idx="242">
                  <c:v>53649.283187379435</c:v>
                </c:pt>
                <c:pt idx="243">
                  <c:v>55313.33423083838</c:v>
                </c:pt>
                <c:pt idx="244">
                  <c:v>55451.301947362052</c:v>
                </c:pt>
                <c:pt idx="245">
                  <c:v>55287.920121268369</c:v>
                </c:pt>
                <c:pt idx="246">
                  <c:v>54774.915305103408</c:v>
                </c:pt>
                <c:pt idx="247">
                  <c:v>54234.712922305873</c:v>
                </c:pt>
                <c:pt idx="248">
                  <c:v>52679.812303066145</c:v>
                </c:pt>
                <c:pt idx="249">
                  <c:v>50683.156705958696</c:v>
                </c:pt>
                <c:pt idx="250">
                  <c:v>49767.625052171345</c:v>
                </c:pt>
                <c:pt idx="251">
                  <c:v>49474.017535409839</c:v>
                </c:pt>
                <c:pt idx="252">
                  <c:v>48710.769318019789</c:v>
                </c:pt>
                <c:pt idx="253">
                  <c:v>48003.461012187348</c:v>
                </c:pt>
                <c:pt idx="254">
                  <c:v>47096.2852918231</c:v>
                </c:pt>
                <c:pt idx="255">
                  <c:v>45713.777466555948</c:v>
                </c:pt>
                <c:pt idx="256">
                  <c:v>45045.489373232085</c:v>
                </c:pt>
                <c:pt idx="257">
                  <c:v>44713.145610607797</c:v>
                </c:pt>
                <c:pt idx="258">
                  <c:v>44641.82081929822</c:v>
                </c:pt>
                <c:pt idx="259">
                  <c:v>44590.761987100937</c:v>
                </c:pt>
                <c:pt idx="260">
                  <c:v>44868.506401871098</c:v>
                </c:pt>
                <c:pt idx="261">
                  <c:v>45115.208604749423</c:v>
                </c:pt>
                <c:pt idx="262">
                  <c:v>45313.243806129321</c:v>
                </c:pt>
                <c:pt idx="263">
                  <c:v>45634.455784160265</c:v>
                </c:pt>
                <c:pt idx="264">
                  <c:v>46298.906018308953</c:v>
                </c:pt>
                <c:pt idx="265">
                  <c:v>46543.015841284127</c:v>
                </c:pt>
                <c:pt idx="266">
                  <c:v>46303.458012323463</c:v>
                </c:pt>
                <c:pt idx="267">
                  <c:v>45868.384283646679</c:v>
                </c:pt>
                <c:pt idx="268">
                  <c:v>45394.669021799054</c:v>
                </c:pt>
                <c:pt idx="269">
                  <c:v>44993.543209802636</c:v>
                </c:pt>
                <c:pt idx="270">
                  <c:v>44528.787533584356</c:v>
                </c:pt>
                <c:pt idx="271">
                  <c:v>44116.362057604601</c:v>
                </c:pt>
                <c:pt idx="272">
                  <c:v>44388.730480032915</c:v>
                </c:pt>
                <c:pt idx="273">
                  <c:v>44893.816544724294</c:v>
                </c:pt>
                <c:pt idx="274">
                  <c:v>45849.53417400991</c:v>
                </c:pt>
                <c:pt idx="275">
                  <c:v>47462.368266863923</c:v>
                </c:pt>
                <c:pt idx="276">
                  <c:v>48749.192648703029</c:v>
                </c:pt>
                <c:pt idx="277">
                  <c:v>49742.469087007055</c:v>
                </c:pt>
                <c:pt idx="278">
                  <c:v>50141.727265184367</c:v>
                </c:pt>
                <c:pt idx="279">
                  <c:v>51009.021080785707</c:v>
                </c:pt>
                <c:pt idx="280">
                  <c:v>51707.272357601105</c:v>
                </c:pt>
                <c:pt idx="281">
                  <c:v>52449.162652131046</c:v>
                </c:pt>
                <c:pt idx="282">
                  <c:v>52657.322273911304</c:v>
                </c:pt>
                <c:pt idx="283">
                  <c:v>52949.853115712132</c:v>
                </c:pt>
                <c:pt idx="284">
                  <c:v>54200.573194123448</c:v>
                </c:pt>
                <c:pt idx="285">
                  <c:v>54580.98519415623</c:v>
                </c:pt>
                <c:pt idx="286">
                  <c:v>54583.014748718844</c:v>
                </c:pt>
                <c:pt idx="287">
                  <c:v>54438.674489757344</c:v>
                </c:pt>
                <c:pt idx="288">
                  <c:v>54084.525884444767</c:v>
                </c:pt>
                <c:pt idx="289">
                  <c:v>54176.94085774431</c:v>
                </c:pt>
                <c:pt idx="290">
                  <c:v>54382.920043519931</c:v>
                </c:pt>
                <c:pt idx="291">
                  <c:v>54272.842716095241</c:v>
                </c:pt>
                <c:pt idx="292">
                  <c:v>53427.553555970422</c:v>
                </c:pt>
                <c:pt idx="293">
                  <c:v>53237.721759650514</c:v>
                </c:pt>
                <c:pt idx="294">
                  <c:v>53027.561106095578</c:v>
                </c:pt>
                <c:pt idx="295">
                  <c:v>53015.070197380177</c:v>
                </c:pt>
                <c:pt idx="296">
                  <c:v>52944.95626776963</c:v>
                </c:pt>
                <c:pt idx="297">
                  <c:v>52039.329302132683</c:v>
                </c:pt>
                <c:pt idx="298">
                  <c:v>51740.883932003853</c:v>
                </c:pt>
                <c:pt idx="299">
                  <c:v>51676.878616824171</c:v>
                </c:pt>
                <c:pt idx="300">
                  <c:v>51638.867224301022</c:v>
                </c:pt>
                <c:pt idx="301">
                  <c:v>51946.526294116622</c:v>
                </c:pt>
                <c:pt idx="302">
                  <c:v>51583.017104430866</c:v>
                </c:pt>
                <c:pt idx="303">
                  <c:v>51601.311167387641</c:v>
                </c:pt>
                <c:pt idx="304">
                  <c:v>51498.309531484309</c:v>
                </c:pt>
                <c:pt idx="305">
                  <c:v>51410.033082830196</c:v>
                </c:pt>
                <c:pt idx="306">
                  <c:v>51378.038854125145</c:v>
                </c:pt>
                <c:pt idx="307">
                  <c:v>51333.508045027229</c:v>
                </c:pt>
                <c:pt idx="308">
                  <c:v>51023.628318559277</c:v>
                </c:pt>
                <c:pt idx="309">
                  <c:v>50920.03370402554</c:v>
                </c:pt>
                <c:pt idx="310">
                  <c:v>50656.971436169712</c:v>
                </c:pt>
                <c:pt idx="311">
                  <c:v>50214.203081548141</c:v>
                </c:pt>
                <c:pt idx="312">
                  <c:v>50163.4102967906</c:v>
                </c:pt>
                <c:pt idx="313">
                  <c:v>50288.922855993784</c:v>
                </c:pt>
                <c:pt idx="314">
                  <c:v>50538.611644030694</c:v>
                </c:pt>
                <c:pt idx="315">
                  <c:v>50883.200853957867</c:v>
                </c:pt>
                <c:pt idx="316">
                  <c:v>51548.047574169817</c:v>
                </c:pt>
                <c:pt idx="317">
                  <c:v>52807.332596303757</c:v>
                </c:pt>
                <c:pt idx="318">
                  <c:v>52586.672816307924</c:v>
                </c:pt>
                <c:pt idx="319">
                  <c:v>52052.263492346756</c:v>
                </c:pt>
                <c:pt idx="320">
                  <c:v>51918.50084069671</c:v>
                </c:pt>
                <c:pt idx="321">
                  <c:v>51933.057842528666</c:v>
                </c:pt>
                <c:pt idx="322">
                  <c:v>51912.223600581958</c:v>
                </c:pt>
                <c:pt idx="323">
                  <c:v>52346.262385358656</c:v>
                </c:pt>
                <c:pt idx="324">
                  <c:v>53467.837748848251</c:v>
                </c:pt>
                <c:pt idx="325">
                  <c:v>54747.282569892835</c:v>
                </c:pt>
                <c:pt idx="326">
                  <c:v>55857.785568902305</c:v>
                </c:pt>
                <c:pt idx="327">
                  <c:v>56437.419892172467</c:v>
                </c:pt>
                <c:pt idx="328">
                  <c:v>56933.398250758393</c:v>
                </c:pt>
                <c:pt idx="329">
                  <c:v>57808.651424508818</c:v>
                </c:pt>
                <c:pt idx="330">
                  <c:v>58466.542661447165</c:v>
                </c:pt>
                <c:pt idx="331">
                  <c:v>58817.992412340558</c:v>
                </c:pt>
                <c:pt idx="332">
                  <c:v>59082.026647936524</c:v>
                </c:pt>
                <c:pt idx="333">
                  <c:v>59991.363852613387</c:v>
                </c:pt>
                <c:pt idx="334">
                  <c:v>61242.473958945367</c:v>
                </c:pt>
                <c:pt idx="335">
                  <c:v>62417.557465900354</c:v>
                </c:pt>
                <c:pt idx="336">
                  <c:v>64131.412289883301</c:v>
                </c:pt>
                <c:pt idx="337">
                  <c:v>66190.683324540834</c:v>
                </c:pt>
                <c:pt idx="338">
                  <c:v>65157.737871658348</c:v>
                </c:pt>
                <c:pt idx="339">
                  <c:v>63442.064304765379</c:v>
                </c:pt>
                <c:pt idx="340">
                  <c:v>61228.043876699623</c:v>
                </c:pt>
                <c:pt idx="341">
                  <c:v>58588.565224730512</c:v>
                </c:pt>
                <c:pt idx="342">
                  <c:v>56355.782432118496</c:v>
                </c:pt>
                <c:pt idx="343">
                  <c:v>55152.165717946496</c:v>
                </c:pt>
                <c:pt idx="344">
                  <c:v>54447.997136790982</c:v>
                </c:pt>
                <c:pt idx="345">
                  <c:v>53398.796205311759</c:v>
                </c:pt>
                <c:pt idx="346">
                  <c:v>52503.782780788657</c:v>
                </c:pt>
                <c:pt idx="347">
                  <c:v>51600.651431619721</c:v>
                </c:pt>
                <c:pt idx="348">
                  <c:v>50800.655955243274</c:v>
                </c:pt>
                <c:pt idx="349">
                  <c:v>50365.941458695786</c:v>
                </c:pt>
                <c:pt idx="350">
                  <c:v>49581.104049139263</c:v>
                </c:pt>
                <c:pt idx="351">
                  <c:v>49208.69657341628</c:v>
                </c:pt>
                <c:pt idx="352">
                  <c:v>49315.085869300616</c:v>
                </c:pt>
                <c:pt idx="353">
                  <c:v>48714.761496977189</c:v>
                </c:pt>
                <c:pt idx="354">
                  <c:v>47995.247674005514</c:v>
                </c:pt>
                <c:pt idx="355">
                  <c:v>48121.497462751373</c:v>
                </c:pt>
                <c:pt idx="356">
                  <c:v>48543.255437822052</c:v>
                </c:pt>
                <c:pt idx="357">
                  <c:v>49220.221008944318</c:v>
                </c:pt>
                <c:pt idx="358">
                  <c:v>50002.984008889507</c:v>
                </c:pt>
                <c:pt idx="359">
                  <c:v>50371.491990322873</c:v>
                </c:pt>
                <c:pt idx="360">
                  <c:v>50424.616240404554</c:v>
                </c:pt>
                <c:pt idx="361">
                  <c:v>50356.870333313258</c:v>
                </c:pt>
                <c:pt idx="362">
                  <c:v>50205.488348034371</c:v>
                </c:pt>
                <c:pt idx="363">
                  <c:v>50023.240679744791</c:v>
                </c:pt>
                <c:pt idx="364">
                  <c:v>50122.904815654634</c:v>
                </c:pt>
                <c:pt idx="365">
                  <c:v>49862.919296096276</c:v>
                </c:pt>
                <c:pt idx="366">
                  <c:v>49856.049430485473</c:v>
                </c:pt>
                <c:pt idx="367">
                  <c:v>49513.466600882413</c:v>
                </c:pt>
                <c:pt idx="368">
                  <c:v>49096.126087039731</c:v>
                </c:pt>
                <c:pt idx="369">
                  <c:v>48733.465296727089</c:v>
                </c:pt>
                <c:pt idx="370">
                  <c:v>48348.80535354848</c:v>
                </c:pt>
                <c:pt idx="371">
                  <c:v>48201.614628028663</c:v>
                </c:pt>
                <c:pt idx="372">
                  <c:v>48004.759556965502</c:v>
                </c:pt>
                <c:pt idx="373">
                  <c:v>47803.480955011793</c:v>
                </c:pt>
                <c:pt idx="374">
                  <c:v>48030.503767594244</c:v>
                </c:pt>
                <c:pt idx="375">
                  <c:v>48026.974427374</c:v>
                </c:pt>
                <c:pt idx="376">
                  <c:v>47949.403328216082</c:v>
                </c:pt>
                <c:pt idx="377">
                  <c:v>47755.786874709491</c:v>
                </c:pt>
                <c:pt idx="378">
                  <c:v>47355.844389355101</c:v>
                </c:pt>
                <c:pt idx="379">
                  <c:v>46651.820966150153</c:v>
                </c:pt>
                <c:pt idx="380">
                  <c:v>45595.469904120502</c:v>
                </c:pt>
                <c:pt idx="381">
                  <c:v>44390.237493021181</c:v>
                </c:pt>
                <c:pt idx="382">
                  <c:v>43888.988383506483</c:v>
                </c:pt>
                <c:pt idx="383">
                  <c:v>43648.819788954228</c:v>
                </c:pt>
                <c:pt idx="384">
                  <c:v>43835.686969636845</c:v>
                </c:pt>
                <c:pt idx="385">
                  <c:v>44192.384786436691</c:v>
                </c:pt>
                <c:pt idx="386">
                  <c:v>44493.696934924446</c:v>
                </c:pt>
                <c:pt idx="387">
                  <c:v>45146.788857662905</c:v>
                </c:pt>
                <c:pt idx="388">
                  <c:v>46042.841049604416</c:v>
                </c:pt>
                <c:pt idx="389">
                  <c:v>47249.284280471242</c:v>
                </c:pt>
                <c:pt idx="390">
                  <c:v>48511.864061049033</c:v>
                </c:pt>
                <c:pt idx="391">
                  <c:v>49627.511243702305</c:v>
                </c:pt>
                <c:pt idx="392">
                  <c:v>51031.428762486925</c:v>
                </c:pt>
                <c:pt idx="393">
                  <c:v>52488.823955120817</c:v>
                </c:pt>
                <c:pt idx="394">
                  <c:v>53948.692487588109</c:v>
                </c:pt>
                <c:pt idx="395">
                  <c:v>55091.092757693652</c:v>
                </c:pt>
                <c:pt idx="396">
                  <c:v>56036.814226183567</c:v>
                </c:pt>
                <c:pt idx="397">
                  <c:v>56795.833763912167</c:v>
                </c:pt>
                <c:pt idx="398">
                  <c:v>57006.326558593311</c:v>
                </c:pt>
                <c:pt idx="399">
                  <c:v>57025.751548648463</c:v>
                </c:pt>
                <c:pt idx="400">
                  <c:v>56847.89970928953</c:v>
                </c:pt>
                <c:pt idx="401">
                  <c:v>56883.608190646642</c:v>
                </c:pt>
                <c:pt idx="402">
                  <c:v>56588.851081344896</c:v>
                </c:pt>
                <c:pt idx="403">
                  <c:v>56103.767769901147</c:v>
                </c:pt>
                <c:pt idx="404">
                  <c:v>56121.908184684391</c:v>
                </c:pt>
                <c:pt idx="405">
                  <c:v>56169.936034660393</c:v>
                </c:pt>
                <c:pt idx="406">
                  <c:v>56275.970196178212</c:v>
                </c:pt>
                <c:pt idx="407">
                  <c:v>56167.790042123714</c:v>
                </c:pt>
                <c:pt idx="408">
                  <c:v>55801.648176172806</c:v>
                </c:pt>
                <c:pt idx="409">
                  <c:v>55428.679327954436</c:v>
                </c:pt>
                <c:pt idx="410">
                  <c:v>55239.503958830253</c:v>
                </c:pt>
                <c:pt idx="411">
                  <c:v>54933.299627222827</c:v>
                </c:pt>
                <c:pt idx="412">
                  <c:v>54355.207388674804</c:v>
                </c:pt>
                <c:pt idx="413">
                  <c:v>54366.451632500786</c:v>
                </c:pt>
                <c:pt idx="414">
                  <c:v>54344.374612047824</c:v>
                </c:pt>
                <c:pt idx="415">
                  <c:v>54591.178851007542</c:v>
                </c:pt>
                <c:pt idx="416">
                  <c:v>54777.743944732232</c:v>
                </c:pt>
                <c:pt idx="417">
                  <c:v>54968.898854186118</c:v>
                </c:pt>
                <c:pt idx="418">
                  <c:v>55029.122775934149</c:v>
                </c:pt>
                <c:pt idx="419">
                  <c:v>55095.557547404096</c:v>
                </c:pt>
                <c:pt idx="420">
                  <c:v>55117.768946436358</c:v>
                </c:pt>
                <c:pt idx="421">
                  <c:v>54977.218451705885</c:v>
                </c:pt>
                <c:pt idx="422">
                  <c:v>54872.35068901661</c:v>
                </c:pt>
                <c:pt idx="423">
                  <c:v>54911.857263808633</c:v>
                </c:pt>
                <c:pt idx="424">
                  <c:v>54932.45599064522</c:v>
                </c:pt>
                <c:pt idx="425">
                  <c:v>54858.954109706734</c:v>
                </c:pt>
                <c:pt idx="426">
                  <c:v>54319.397487105867</c:v>
                </c:pt>
                <c:pt idx="427">
                  <c:v>54088.456617524527</c:v>
                </c:pt>
                <c:pt idx="428">
                  <c:v>54067.942051560509</c:v>
                </c:pt>
                <c:pt idx="429">
                  <c:v>54216.86846670496</c:v>
                </c:pt>
                <c:pt idx="430">
                  <c:v>54083.257458379856</c:v>
                </c:pt>
                <c:pt idx="431">
                  <c:v>54004.439894739713</c:v>
                </c:pt>
                <c:pt idx="432">
                  <c:v>54796.017813629311</c:v>
                </c:pt>
                <c:pt idx="433">
                  <c:v>55186.05557601605</c:v>
                </c:pt>
                <c:pt idx="434">
                  <c:v>55313.871934369003</c:v>
                </c:pt>
                <c:pt idx="435">
                  <c:v>55392.5335096087</c:v>
                </c:pt>
                <c:pt idx="436">
                  <c:v>55348.395525324268</c:v>
                </c:pt>
                <c:pt idx="437">
                  <c:v>55487.77680305321</c:v>
                </c:pt>
                <c:pt idx="438">
                  <c:v>55152.473642860612</c:v>
                </c:pt>
                <c:pt idx="439">
                  <c:v>54437.560494275735</c:v>
                </c:pt>
                <c:pt idx="440">
                  <c:v>53747.775954444325</c:v>
                </c:pt>
                <c:pt idx="441">
                  <c:v>53822.490849676848</c:v>
                </c:pt>
                <c:pt idx="442">
                  <c:v>54127.320719043899</c:v>
                </c:pt>
                <c:pt idx="443">
                  <c:v>54875.321140983491</c:v>
                </c:pt>
                <c:pt idx="444">
                  <c:v>55430.72297229767</c:v>
                </c:pt>
                <c:pt idx="445">
                  <c:v>55608.039966670083</c:v>
                </c:pt>
                <c:pt idx="446">
                  <c:v>55627.182633911259</c:v>
                </c:pt>
                <c:pt idx="447">
                  <c:v>56100.432785867561</c:v>
                </c:pt>
                <c:pt idx="448">
                  <c:v>56473.721102645432</c:v>
                </c:pt>
                <c:pt idx="449">
                  <c:v>57246.595936864665</c:v>
                </c:pt>
                <c:pt idx="450">
                  <c:v>57977.284775995562</c:v>
                </c:pt>
                <c:pt idx="451">
                  <c:v>58858.362876565734</c:v>
                </c:pt>
                <c:pt idx="452">
                  <c:v>60500.668033352194</c:v>
                </c:pt>
                <c:pt idx="453">
                  <c:v>62096.429152588724</c:v>
                </c:pt>
                <c:pt idx="454">
                  <c:v>64349.011997711801</c:v>
                </c:pt>
                <c:pt idx="455">
                  <c:v>66755.316465065785</c:v>
                </c:pt>
                <c:pt idx="456">
                  <c:v>69164.41334337501</c:v>
                </c:pt>
                <c:pt idx="457">
                  <c:v>71633.247148940834</c:v>
                </c:pt>
                <c:pt idx="458">
                  <c:v>73451.200288762833</c:v>
                </c:pt>
                <c:pt idx="459">
                  <c:v>74642.425151693329</c:v>
                </c:pt>
                <c:pt idx="460">
                  <c:v>75486.369258073901</c:v>
                </c:pt>
                <c:pt idx="461">
                  <c:v>76291.832388448791</c:v>
                </c:pt>
                <c:pt idx="462">
                  <c:v>76711.315766838685</c:v>
                </c:pt>
                <c:pt idx="463">
                  <c:v>77148.497994533478</c:v>
                </c:pt>
                <c:pt idx="464">
                  <c:v>77795.273103620406</c:v>
                </c:pt>
                <c:pt idx="465">
                  <c:v>77788.838949959332</c:v>
                </c:pt>
                <c:pt idx="466">
                  <c:v>77335.911644789201</c:v>
                </c:pt>
                <c:pt idx="467">
                  <c:v>77426.212667248285</c:v>
                </c:pt>
                <c:pt idx="468">
                  <c:v>76896.64044283476</c:v>
                </c:pt>
                <c:pt idx="469">
                  <c:v>76560.512192093753</c:v>
                </c:pt>
                <c:pt idx="470">
                  <c:v>75938.655577400321</c:v>
                </c:pt>
                <c:pt idx="471">
                  <c:v>75171.004886433366</c:v>
                </c:pt>
                <c:pt idx="472">
                  <c:v>74838.227707335405</c:v>
                </c:pt>
                <c:pt idx="473">
                  <c:v>74064.907279477338</c:v>
                </c:pt>
                <c:pt idx="474">
                  <c:v>74370.552255388218</c:v>
                </c:pt>
                <c:pt idx="475">
                  <c:v>74761.02394362248</c:v>
                </c:pt>
                <c:pt idx="476">
                  <c:v>75860.514913217165</c:v>
                </c:pt>
                <c:pt idx="477">
                  <c:v>77974.293983610827</c:v>
                </c:pt>
                <c:pt idx="478">
                  <c:v>80581.192650375146</c:v>
                </c:pt>
                <c:pt idx="479">
                  <c:v>83505.843743039251</c:v>
                </c:pt>
                <c:pt idx="480">
                  <c:v>86048.645465160342</c:v>
                </c:pt>
                <c:pt idx="481">
                  <c:v>87985.170281923376</c:v>
                </c:pt>
                <c:pt idx="482">
                  <c:v>89450.996038750687</c:v>
                </c:pt>
                <c:pt idx="483">
                  <c:v>90847.18183381678</c:v>
                </c:pt>
                <c:pt idx="484">
                  <c:v>92657.040513995948</c:v>
                </c:pt>
                <c:pt idx="485">
                  <c:v>94469.952964761906</c:v>
                </c:pt>
                <c:pt idx="486">
                  <c:v>95516.022793646436</c:v>
                </c:pt>
                <c:pt idx="487">
                  <c:v>97529.61124519234</c:v>
                </c:pt>
                <c:pt idx="488">
                  <c:v>98680.171381456137</c:v>
                </c:pt>
                <c:pt idx="489">
                  <c:v>100027.11982089767</c:v>
                </c:pt>
                <c:pt idx="490">
                  <c:v>100470.77003571637</c:v>
                </c:pt>
                <c:pt idx="491">
                  <c:v>100722.64577196506</c:v>
                </c:pt>
                <c:pt idx="492">
                  <c:v>101211.05657112479</c:v>
                </c:pt>
                <c:pt idx="493">
                  <c:v>100858.18570327213</c:v>
                </c:pt>
                <c:pt idx="494">
                  <c:v>100580.12627317419</c:v>
                </c:pt>
                <c:pt idx="495">
                  <c:v>100200.14266968265</c:v>
                </c:pt>
                <c:pt idx="496">
                  <c:v>99333.087475584864</c:v>
                </c:pt>
                <c:pt idx="497">
                  <c:v>98838.237827816018</c:v>
                </c:pt>
                <c:pt idx="498">
                  <c:v>98699.301212763108</c:v>
                </c:pt>
                <c:pt idx="499">
                  <c:v>98796.800189847811</c:v>
                </c:pt>
                <c:pt idx="500">
                  <c:v>99344.229421929922</c:v>
                </c:pt>
                <c:pt idx="501">
                  <c:v>99771.227610659436</c:v>
                </c:pt>
                <c:pt idx="502">
                  <c:v>99387.778069153865</c:v>
                </c:pt>
                <c:pt idx="503">
                  <c:v>99290.450129201286</c:v>
                </c:pt>
                <c:pt idx="504">
                  <c:v>99267.320717647963</c:v>
                </c:pt>
                <c:pt idx="505">
                  <c:v>99147.682603839698</c:v>
                </c:pt>
                <c:pt idx="506">
                  <c:v>99119.459639825975</c:v>
                </c:pt>
                <c:pt idx="507">
                  <c:v>99131.282587924536</c:v>
                </c:pt>
                <c:pt idx="508">
                  <c:v>99130.131241311843</c:v>
                </c:pt>
                <c:pt idx="509">
                  <c:v>99000.925946466377</c:v>
                </c:pt>
                <c:pt idx="510">
                  <c:v>99025.431055970621</c:v>
                </c:pt>
                <c:pt idx="511">
                  <c:v>99022.085683502708</c:v>
                </c:pt>
                <c:pt idx="512">
                  <c:v>99014.430131704576</c:v>
                </c:pt>
                <c:pt idx="513">
                  <c:v>99261.120289659826</c:v>
                </c:pt>
                <c:pt idx="514">
                  <c:v>99522.547672427187</c:v>
                </c:pt>
                <c:pt idx="515">
                  <c:v>100076.86502486281</c:v>
                </c:pt>
                <c:pt idx="516">
                  <c:v>101166.1401770852</c:v>
                </c:pt>
                <c:pt idx="517">
                  <c:v>101656.5540825237</c:v>
                </c:pt>
                <c:pt idx="518">
                  <c:v>102160.72487333739</c:v>
                </c:pt>
                <c:pt idx="519">
                  <c:v>102595.13537432544</c:v>
                </c:pt>
                <c:pt idx="520">
                  <c:v>103164.65820766482</c:v>
                </c:pt>
                <c:pt idx="521">
                  <c:v>102923.10014806232</c:v>
                </c:pt>
                <c:pt idx="522">
                  <c:v>103183.91187558809</c:v>
                </c:pt>
                <c:pt idx="523">
                  <c:v>103133.88466011814</c:v>
                </c:pt>
                <c:pt idx="524">
                  <c:v>102479.20663451924</c:v>
                </c:pt>
                <c:pt idx="525">
                  <c:v>101110.34018714553</c:v>
                </c:pt>
                <c:pt idx="526">
                  <c:v>100073.08016982672</c:v>
                </c:pt>
                <c:pt idx="527">
                  <c:v>98258.561439028112</c:v>
                </c:pt>
                <c:pt idx="528">
                  <c:v>97383.121978549403</c:v>
                </c:pt>
                <c:pt idx="529">
                  <c:v>97902.48201470841</c:v>
                </c:pt>
                <c:pt idx="530">
                  <c:v>98882.603718233411</c:v>
                </c:pt>
                <c:pt idx="531">
                  <c:v>99161.626638236543</c:v>
                </c:pt>
                <c:pt idx="532">
                  <c:v>99658.885479378077</c:v>
                </c:pt>
                <c:pt idx="533">
                  <c:v>100077.88268990463</c:v>
                </c:pt>
                <c:pt idx="534">
                  <c:v>100425.07755776358</c:v>
                </c:pt>
                <c:pt idx="535">
                  <c:v>101054.52347858092</c:v>
                </c:pt>
                <c:pt idx="536">
                  <c:v>102485.12112453874</c:v>
                </c:pt>
                <c:pt idx="537">
                  <c:v>104763.74086359167</c:v>
                </c:pt>
                <c:pt idx="538">
                  <c:v>106214.77055850453</c:v>
                </c:pt>
                <c:pt idx="539">
                  <c:v>107589.09124574272</c:v>
                </c:pt>
                <c:pt idx="540">
                  <c:v>108629.31135543519</c:v>
                </c:pt>
                <c:pt idx="541">
                  <c:v>110759.94867062912</c:v>
                </c:pt>
                <c:pt idx="542">
                  <c:v>111663.67465438333</c:v>
                </c:pt>
                <c:pt idx="543">
                  <c:v>111345.65025550163</c:v>
                </c:pt>
                <c:pt idx="544">
                  <c:v>109606.67138049257</c:v>
                </c:pt>
                <c:pt idx="545">
                  <c:v>108063.67565172966</c:v>
                </c:pt>
                <c:pt idx="546">
                  <c:v>107157.91372349471</c:v>
                </c:pt>
                <c:pt idx="547">
                  <c:v>106563.96890528826</c:v>
                </c:pt>
                <c:pt idx="548">
                  <c:v>105734.18324981812</c:v>
                </c:pt>
                <c:pt idx="549">
                  <c:v>105069.63866976794</c:v>
                </c:pt>
                <c:pt idx="550">
                  <c:v>104134.13512770884</c:v>
                </c:pt>
                <c:pt idx="551">
                  <c:v>102940.44433428948</c:v>
                </c:pt>
                <c:pt idx="552">
                  <c:v>100850.93282261996</c:v>
                </c:pt>
                <c:pt idx="553">
                  <c:v>100113.33138462044</c:v>
                </c:pt>
                <c:pt idx="554">
                  <c:v>99857.379025952745</c:v>
                </c:pt>
                <c:pt idx="555">
                  <c:v>99647.629888765645</c:v>
                </c:pt>
                <c:pt idx="556">
                  <c:v>99406.287364432079</c:v>
                </c:pt>
                <c:pt idx="557">
                  <c:v>99647.876101543661</c:v>
                </c:pt>
                <c:pt idx="558">
                  <c:v>100462.96685359784</c:v>
                </c:pt>
                <c:pt idx="559">
                  <c:v>101107.43687563602</c:v>
                </c:pt>
                <c:pt idx="560">
                  <c:v>100927.42753309374</c:v>
                </c:pt>
                <c:pt idx="561">
                  <c:v>101066.71334397871</c:v>
                </c:pt>
                <c:pt idx="562">
                  <c:v>101029.42966288498</c:v>
                </c:pt>
                <c:pt idx="563">
                  <c:v>101023.40242729901</c:v>
                </c:pt>
                <c:pt idx="564">
                  <c:v>101107.82985575085</c:v>
                </c:pt>
                <c:pt idx="565">
                  <c:v>100995.43851204608</c:v>
                </c:pt>
                <c:pt idx="566">
                  <c:v>100836.37447664893</c:v>
                </c:pt>
                <c:pt idx="567">
                  <c:v>100727.01664258901</c:v>
                </c:pt>
                <c:pt idx="568">
                  <c:v>100465.40433435653</c:v>
                </c:pt>
                <c:pt idx="569">
                  <c:v>99682.538626700916</c:v>
                </c:pt>
                <c:pt idx="570">
                  <c:v>99192.089886283211</c:v>
                </c:pt>
                <c:pt idx="571">
                  <c:v>99231.470068060371</c:v>
                </c:pt>
                <c:pt idx="572">
                  <c:v>99719.171908030956</c:v>
                </c:pt>
                <c:pt idx="573">
                  <c:v>99372.241935120881</c:v>
                </c:pt>
                <c:pt idx="574">
                  <c:v>98798.885865906152</c:v>
                </c:pt>
                <c:pt idx="575">
                  <c:v>97605.284152867142</c:v>
                </c:pt>
                <c:pt idx="576">
                  <c:v>97323.87147438484</c:v>
                </c:pt>
                <c:pt idx="577">
                  <c:v>95700.650999287696</c:v>
                </c:pt>
                <c:pt idx="578">
                  <c:v>93269.025906551164</c:v>
                </c:pt>
                <c:pt idx="579">
                  <c:v>90323.386188363249</c:v>
                </c:pt>
                <c:pt idx="580">
                  <c:v>88065.794764085062</c:v>
                </c:pt>
                <c:pt idx="581">
                  <c:v>86557.106899186925</c:v>
                </c:pt>
                <c:pt idx="582">
                  <c:v>86297.946653560415</c:v>
                </c:pt>
                <c:pt idx="583">
                  <c:v>86274.721690505408</c:v>
                </c:pt>
                <c:pt idx="584">
                  <c:v>86356.357170255986</c:v>
                </c:pt>
                <c:pt idx="585">
                  <c:v>86280.792161344405</c:v>
                </c:pt>
                <c:pt idx="586">
                  <c:v>86385.054277994772</c:v>
                </c:pt>
                <c:pt idx="587">
                  <c:v>86438.175084845439</c:v>
                </c:pt>
                <c:pt idx="588">
                  <c:v>85969.928839188389</c:v>
                </c:pt>
                <c:pt idx="589">
                  <c:v>85296.480196771576</c:v>
                </c:pt>
                <c:pt idx="590">
                  <c:v>84846.352771295307</c:v>
                </c:pt>
                <c:pt idx="591">
                  <c:v>84781.079833100302</c:v>
                </c:pt>
                <c:pt idx="592">
                  <c:v>84354.558252477422</c:v>
                </c:pt>
                <c:pt idx="593">
                  <c:v>83816.241236834234</c:v>
                </c:pt>
                <c:pt idx="594">
                  <c:v>83788.336535575014</c:v>
                </c:pt>
                <c:pt idx="595">
                  <c:v>83748.928262497502</c:v>
                </c:pt>
                <c:pt idx="596">
                  <c:v>84230.983484728073</c:v>
                </c:pt>
                <c:pt idx="597">
                  <c:v>83548.711359791007</c:v>
                </c:pt>
                <c:pt idx="598">
                  <c:v>82833.173704474262</c:v>
                </c:pt>
                <c:pt idx="599">
                  <c:v>82555.779796545481</c:v>
                </c:pt>
                <c:pt idx="600">
                  <c:v>82700.63415984856</c:v>
                </c:pt>
                <c:pt idx="601">
                  <c:v>82762.792583165661</c:v>
                </c:pt>
                <c:pt idx="602">
                  <c:v>82615.479436684924</c:v>
                </c:pt>
                <c:pt idx="603">
                  <c:v>82884.129024111855</c:v>
                </c:pt>
                <c:pt idx="604">
                  <c:v>83177.725922280995</c:v>
                </c:pt>
                <c:pt idx="605">
                  <c:v>83587.553512885439</c:v>
                </c:pt>
                <c:pt idx="606">
                  <c:v>84508.99060592863</c:v>
                </c:pt>
                <c:pt idx="607">
                  <c:v>84510.998736928872</c:v>
                </c:pt>
                <c:pt idx="608">
                  <c:v>84172.684020385233</c:v>
                </c:pt>
                <c:pt idx="609">
                  <c:v>83954.689329758839</c:v>
                </c:pt>
                <c:pt idx="610">
                  <c:v>83949.547381761469</c:v>
                </c:pt>
                <c:pt idx="611">
                  <c:v>83939.956224011839</c:v>
                </c:pt>
                <c:pt idx="612">
                  <c:v>84062.874918737143</c:v>
                </c:pt>
                <c:pt idx="613">
                  <c:v>84311.005152744445</c:v>
                </c:pt>
                <c:pt idx="614">
                  <c:v>84180.514230753834</c:v>
                </c:pt>
                <c:pt idx="615">
                  <c:v>83553.587067968663</c:v>
                </c:pt>
                <c:pt idx="616">
                  <c:v>82829.873544964867</c:v>
                </c:pt>
                <c:pt idx="617">
                  <c:v>82527.176169532599</c:v>
                </c:pt>
                <c:pt idx="618">
                  <c:v>81961.190111660952</c:v>
                </c:pt>
                <c:pt idx="619">
                  <c:v>82051.279868269354</c:v>
                </c:pt>
                <c:pt idx="620">
                  <c:v>81212.807566497926</c:v>
                </c:pt>
                <c:pt idx="621">
                  <c:v>80420.728042865405</c:v>
                </c:pt>
                <c:pt idx="622">
                  <c:v>80843.217239710881</c:v>
                </c:pt>
                <c:pt idx="623">
                  <c:v>81242.654851862433</c:v>
                </c:pt>
                <c:pt idx="624">
                  <c:v>82301.157953588554</c:v>
                </c:pt>
                <c:pt idx="625">
                  <c:v>83516.295598659868</c:v>
                </c:pt>
                <c:pt idx="626">
                  <c:v>84600.514709063384</c:v>
                </c:pt>
                <c:pt idx="627">
                  <c:v>85310.072322909284</c:v>
                </c:pt>
                <c:pt idx="628">
                  <c:v>86572.901804558525</c:v>
                </c:pt>
                <c:pt idx="629">
                  <c:v>87986.003751931537</c:v>
                </c:pt>
                <c:pt idx="630">
                  <c:v>90122.880013185437</c:v>
                </c:pt>
                <c:pt idx="631">
                  <c:v>92334.172949639789</c:v>
                </c:pt>
                <c:pt idx="632">
                  <c:v>94818.011335719988</c:v>
                </c:pt>
                <c:pt idx="633">
                  <c:v>96995.594254978743</c:v>
                </c:pt>
                <c:pt idx="634">
                  <c:v>99559.917292134356</c:v>
                </c:pt>
                <c:pt idx="635">
                  <c:v>101850.690876332</c:v>
                </c:pt>
                <c:pt idx="636">
                  <c:v>103729.60888878297</c:v>
                </c:pt>
                <c:pt idx="637">
                  <c:v>105214.44720639716</c:v>
                </c:pt>
                <c:pt idx="638">
                  <c:v>106201.80995551887</c:v>
                </c:pt>
                <c:pt idx="639">
                  <c:v>107677.90708480775</c:v>
                </c:pt>
                <c:pt idx="640">
                  <c:v>108328.97016539727</c:v>
                </c:pt>
                <c:pt idx="641">
                  <c:v>108680.08844800646</c:v>
                </c:pt>
                <c:pt idx="642">
                  <c:v>109686.48708560779</c:v>
                </c:pt>
                <c:pt idx="643">
                  <c:v>110360.92340246683</c:v>
                </c:pt>
                <c:pt idx="644">
                  <c:v>111314.29719466341</c:v>
                </c:pt>
                <c:pt idx="645">
                  <c:v>112388.92087177307</c:v>
                </c:pt>
                <c:pt idx="646">
                  <c:v>113405.9331804386</c:v>
                </c:pt>
                <c:pt idx="647">
                  <c:v>114091.79962296365</c:v>
                </c:pt>
                <c:pt idx="648">
                  <c:v>116887.06625986306</c:v>
                </c:pt>
                <c:pt idx="649">
                  <c:v>118747.06464705912</c:v>
                </c:pt>
                <c:pt idx="650">
                  <c:v>120517.99120716502</c:v>
                </c:pt>
                <c:pt idx="651">
                  <c:v>120791.8091140015</c:v>
                </c:pt>
                <c:pt idx="652">
                  <c:v>119393.66955522279</c:v>
                </c:pt>
                <c:pt idx="653">
                  <c:v>118903.65922771458</c:v>
                </c:pt>
                <c:pt idx="654">
                  <c:v>118296.61324288389</c:v>
                </c:pt>
                <c:pt idx="655">
                  <c:v>117494.73876412454</c:v>
                </c:pt>
                <c:pt idx="656">
                  <c:v>116877.99302463407</c:v>
                </c:pt>
                <c:pt idx="657">
                  <c:v>116623.31756310424</c:v>
                </c:pt>
                <c:pt idx="658">
                  <c:v>116628.68742966646</c:v>
                </c:pt>
                <c:pt idx="659">
                  <c:v>116588.57133188419</c:v>
                </c:pt>
                <c:pt idx="660">
                  <c:v>116439.24537936816</c:v>
                </c:pt>
                <c:pt idx="661">
                  <c:v>116451.93373086296</c:v>
                </c:pt>
                <c:pt idx="662">
                  <c:v>116197.06595715306</c:v>
                </c:pt>
                <c:pt idx="663">
                  <c:v>115968.18425533065</c:v>
                </c:pt>
                <c:pt idx="664">
                  <c:v>115956.60383909593</c:v>
                </c:pt>
                <c:pt idx="665">
                  <c:v>115869.63808224669</c:v>
                </c:pt>
                <c:pt idx="666">
                  <c:v>115746.54924264827</c:v>
                </c:pt>
                <c:pt idx="667">
                  <c:v>114597.24073423409</c:v>
                </c:pt>
                <c:pt idx="668">
                  <c:v>112850.73139733836</c:v>
                </c:pt>
                <c:pt idx="669">
                  <c:v>112015.08936458221</c:v>
                </c:pt>
                <c:pt idx="670">
                  <c:v>112051.42444470334</c:v>
                </c:pt>
                <c:pt idx="671">
                  <c:v>112021.08262368363</c:v>
                </c:pt>
                <c:pt idx="672">
                  <c:v>112449.47185127028</c:v>
                </c:pt>
                <c:pt idx="673">
                  <c:v>112363.19188953712</c:v>
                </c:pt>
                <c:pt idx="674">
                  <c:v>112227.29964463007</c:v>
                </c:pt>
                <c:pt idx="675">
                  <c:v>112111.60859190616</c:v>
                </c:pt>
                <c:pt idx="676">
                  <c:v>111865.01903611764</c:v>
                </c:pt>
                <c:pt idx="677">
                  <c:v>112176.65950311012</c:v>
                </c:pt>
                <c:pt idx="678">
                  <c:v>112351.60926911724</c:v>
                </c:pt>
                <c:pt idx="679">
                  <c:v>112238.83082631091</c:v>
                </c:pt>
                <c:pt idx="680">
                  <c:v>111954.49211324159</c:v>
                </c:pt>
                <c:pt idx="681">
                  <c:v>111886.9958293128</c:v>
                </c:pt>
                <c:pt idx="682">
                  <c:v>112284.60795455903</c:v>
                </c:pt>
                <c:pt idx="683">
                  <c:v>112668.90552747733</c:v>
                </c:pt>
                <c:pt idx="684">
                  <c:v>112960.02523313643</c:v>
                </c:pt>
                <c:pt idx="685">
                  <c:v>113119.78415532695</c:v>
                </c:pt>
                <c:pt idx="686">
                  <c:v>112805.63236937975</c:v>
                </c:pt>
                <c:pt idx="687">
                  <c:v>108812.89044382662</c:v>
                </c:pt>
                <c:pt idx="688">
                  <c:v>105976.80948487733</c:v>
                </c:pt>
                <c:pt idx="689">
                  <c:v>102770.9841083596</c:v>
                </c:pt>
                <c:pt idx="690">
                  <c:v>98697.001378818051</c:v>
                </c:pt>
                <c:pt idx="691">
                  <c:v>94076.466837553467</c:v>
                </c:pt>
                <c:pt idx="692">
                  <c:v>90977.98515392741</c:v>
                </c:pt>
                <c:pt idx="693">
                  <c:v>88994.160889537263</c:v>
                </c:pt>
                <c:pt idx="694">
                  <c:v>86975.62145892829</c:v>
                </c:pt>
                <c:pt idx="695">
                  <c:v>85009.554498430894</c:v>
                </c:pt>
                <c:pt idx="696">
                  <c:v>83603.155434955988</c:v>
                </c:pt>
                <c:pt idx="697">
                  <c:v>82424.148013181693</c:v>
                </c:pt>
                <c:pt idx="698">
                  <c:v>81737.850972009488</c:v>
                </c:pt>
                <c:pt idx="699">
                  <c:v>81309.583764087438</c:v>
                </c:pt>
                <c:pt idx="700">
                  <c:v>80973.76790890345</c:v>
                </c:pt>
                <c:pt idx="701">
                  <c:v>80886.783778195997</c:v>
                </c:pt>
                <c:pt idx="702">
                  <c:v>81223.648064749126</c:v>
                </c:pt>
                <c:pt idx="703">
                  <c:v>81854.535796739161</c:v>
                </c:pt>
                <c:pt idx="704">
                  <c:v>83371.544470756533</c:v>
                </c:pt>
                <c:pt idx="705">
                  <c:v>85628.827558451216</c:v>
                </c:pt>
                <c:pt idx="706">
                  <c:v>89634.799187349054</c:v>
                </c:pt>
                <c:pt idx="707">
                  <c:v>88925.906580255571</c:v>
                </c:pt>
                <c:pt idx="708">
                  <c:v>88204.773804226657</c:v>
                </c:pt>
                <c:pt idx="709">
                  <c:v>87776.658582014279</c:v>
                </c:pt>
                <c:pt idx="710">
                  <c:v>87737.875708836626</c:v>
                </c:pt>
                <c:pt idx="711">
                  <c:v>88169.052643322299</c:v>
                </c:pt>
                <c:pt idx="712">
                  <c:v>88234.716463261342</c:v>
                </c:pt>
                <c:pt idx="713">
                  <c:v>88189.117308970686</c:v>
                </c:pt>
                <c:pt idx="714">
                  <c:v>88025.837469518287</c:v>
                </c:pt>
                <c:pt idx="715">
                  <c:v>87928.954412174047</c:v>
                </c:pt>
                <c:pt idx="716">
                  <c:v>87890.460245999857</c:v>
                </c:pt>
                <c:pt idx="717">
                  <c:v>87840.286456437156</c:v>
                </c:pt>
                <c:pt idx="718">
                  <c:v>87935.881109968526</c:v>
                </c:pt>
                <c:pt idx="719">
                  <c:v>88138.968492091197</c:v>
                </c:pt>
                <c:pt idx="720">
                  <c:v>88422.106917931393</c:v>
                </c:pt>
                <c:pt idx="721">
                  <c:v>88317.521847009601</c:v>
                </c:pt>
                <c:pt idx="722">
                  <c:v>88186.679304334204</c:v>
                </c:pt>
                <c:pt idx="723">
                  <c:v>87955.235535901811</c:v>
                </c:pt>
                <c:pt idx="724">
                  <c:v>87800.254214170302</c:v>
                </c:pt>
                <c:pt idx="725">
                  <c:v>87672.679863246885</c:v>
                </c:pt>
                <c:pt idx="726">
                  <c:v>87674.044156781267</c:v>
                </c:pt>
                <c:pt idx="727">
                  <c:v>87815.098859935009</c:v>
                </c:pt>
                <c:pt idx="728">
                  <c:v>87765.227279039071</c:v>
                </c:pt>
                <c:pt idx="729">
                  <c:v>86971.869176401276</c:v>
                </c:pt>
                <c:pt idx="730">
                  <c:v>86438.747098955209</c:v>
                </c:pt>
                <c:pt idx="731">
                  <c:v>84851.698695981424</c:v>
                </c:pt>
                <c:pt idx="732">
                  <c:v>84220.790521509858</c:v>
                </c:pt>
                <c:pt idx="733">
                  <c:v>84182.667721212929</c:v>
                </c:pt>
                <c:pt idx="734">
                  <c:v>83945.487486888043</c:v>
                </c:pt>
                <c:pt idx="735">
                  <c:v>83901.011695388646</c:v>
                </c:pt>
                <c:pt idx="736">
                  <c:v>83875.836751221024</c:v>
                </c:pt>
                <c:pt idx="737">
                  <c:v>83926.297522906971</c:v>
                </c:pt>
                <c:pt idx="738">
                  <c:v>84039.689468182114</c:v>
                </c:pt>
                <c:pt idx="739">
                  <c:v>84183.098426352633</c:v>
                </c:pt>
                <c:pt idx="740">
                  <c:v>84357.384686874459</c:v>
                </c:pt>
                <c:pt idx="741">
                  <c:v>84373.879474344008</c:v>
                </c:pt>
                <c:pt idx="742">
                  <c:v>84107.583984747267</c:v>
                </c:pt>
                <c:pt idx="743">
                  <c:v>84024.938450107205</c:v>
                </c:pt>
                <c:pt idx="744">
                  <c:v>83999.187066492872</c:v>
                </c:pt>
                <c:pt idx="745">
                  <c:v>83942.940476581018</c:v>
                </c:pt>
                <c:pt idx="746">
                  <c:v>83887.515710629159</c:v>
                </c:pt>
                <c:pt idx="747">
                  <c:v>83893.62407058879</c:v>
                </c:pt>
                <c:pt idx="748">
                  <c:v>83955.371938674594</c:v>
                </c:pt>
                <c:pt idx="749">
                  <c:v>84131.414727153897</c:v>
                </c:pt>
                <c:pt idx="750">
                  <c:v>83750.824472357242</c:v>
                </c:pt>
                <c:pt idx="751">
                  <c:v>84469.887696217891</c:v>
                </c:pt>
                <c:pt idx="752">
                  <c:v>84158.786984651859</c:v>
                </c:pt>
                <c:pt idx="753">
                  <c:v>83655.204554513082</c:v>
                </c:pt>
                <c:pt idx="754">
                  <c:v>83345.826136544943</c:v>
                </c:pt>
                <c:pt idx="755">
                  <c:v>83227.17180386222</c:v>
                </c:pt>
                <c:pt idx="756">
                  <c:v>83221.236828159861</c:v>
                </c:pt>
                <c:pt idx="757">
                  <c:v>83218.975446708413</c:v>
                </c:pt>
                <c:pt idx="758">
                  <c:v>83133.443874990684</c:v>
                </c:pt>
                <c:pt idx="759">
                  <c:v>83071.681002768892</c:v>
                </c:pt>
                <c:pt idx="760">
                  <c:v>82401.410822078833</c:v>
                </c:pt>
                <c:pt idx="761">
                  <c:v>82354.582454874486</c:v>
                </c:pt>
                <c:pt idx="762">
                  <c:v>82082.947993739406</c:v>
                </c:pt>
                <c:pt idx="763">
                  <c:v>81973.015648326196</c:v>
                </c:pt>
                <c:pt idx="764">
                  <c:v>81929.755639903233</c:v>
                </c:pt>
                <c:pt idx="765">
                  <c:v>81904.390601406194</c:v>
                </c:pt>
                <c:pt idx="766">
                  <c:v>81805.899374706642</c:v>
                </c:pt>
                <c:pt idx="767">
                  <c:v>81841.699351463962</c:v>
                </c:pt>
                <c:pt idx="768">
                  <c:v>81922.577689837257</c:v>
                </c:pt>
                <c:pt idx="769">
                  <c:v>82146.040437321411</c:v>
                </c:pt>
                <c:pt idx="770">
                  <c:v>82835.21563359219</c:v>
                </c:pt>
                <c:pt idx="771">
                  <c:v>83508.261184719333</c:v>
                </c:pt>
                <c:pt idx="772">
                  <c:v>84590.132354229238</c:v>
                </c:pt>
                <c:pt idx="773">
                  <c:v>85465.87290225958</c:v>
                </c:pt>
                <c:pt idx="774">
                  <c:v>86450.254282201524</c:v>
                </c:pt>
                <c:pt idx="775">
                  <c:v>87050.386169380436</c:v>
                </c:pt>
                <c:pt idx="776">
                  <c:v>87667.525045121089</c:v>
                </c:pt>
                <c:pt idx="777">
                  <c:v>88334.730232370202</c:v>
                </c:pt>
                <c:pt idx="778">
                  <c:v>88386.26609124853</c:v>
                </c:pt>
                <c:pt idx="779">
                  <c:v>88377.989071051852</c:v>
                </c:pt>
                <c:pt idx="780">
                  <c:v>88683.303781601251</c:v>
                </c:pt>
                <c:pt idx="781">
                  <c:v>88688.8249202078</c:v>
                </c:pt>
                <c:pt idx="782">
                  <c:v>88774.090009503445</c:v>
                </c:pt>
                <c:pt idx="783">
                  <c:v>88474.143952630315</c:v>
                </c:pt>
                <c:pt idx="784">
                  <c:v>88254.987081882908</c:v>
                </c:pt>
                <c:pt idx="785">
                  <c:v>88223.216700795921</c:v>
                </c:pt>
                <c:pt idx="786">
                  <c:v>88087.470563197799</c:v>
                </c:pt>
                <c:pt idx="787">
                  <c:v>87905.486046535458</c:v>
                </c:pt>
                <c:pt idx="788">
                  <c:v>88073.801928321453</c:v>
                </c:pt>
                <c:pt idx="789">
                  <c:v>87760.023321444489</c:v>
                </c:pt>
                <c:pt idx="790">
                  <c:v>87807.862209809246</c:v>
                </c:pt>
                <c:pt idx="791">
                  <c:v>88000.563285322321</c:v>
                </c:pt>
                <c:pt idx="792">
                  <c:v>88278.999926893463</c:v>
                </c:pt>
                <c:pt idx="793">
                  <c:v>88180.643360979069</c:v>
                </c:pt>
                <c:pt idx="794">
                  <c:v>87360.502187182414</c:v>
                </c:pt>
                <c:pt idx="795">
                  <c:v>85972.706196297164</c:v>
                </c:pt>
                <c:pt idx="796">
                  <c:v>83745.366032505248</c:v>
                </c:pt>
                <c:pt idx="797">
                  <c:v>83374.219815941426</c:v>
                </c:pt>
                <c:pt idx="798">
                  <c:v>83658.184950026058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8D-4A5F-9B67-C00DFA41D0DC}"/>
            </c:ext>
          </c:extLst>
        </c:ser>
        <c:ser>
          <c:idx val="4"/>
          <c:order val="3"/>
          <c:tx>
            <c:strRef>
              <c:f>DATA!$DZ$1</c:f>
              <c:strCache>
                <c:ptCount val="1"/>
                <c:pt idx="0">
                  <c:v>Upper Bands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DATA!$DZ$2:$DZ$800</c:f>
              <c:numCache>
                <c:formatCode>General</c:formatCode>
                <c:ptCount val="799"/>
                <c:pt idx="19">
                  <c:v>12414.203455246468</c:v>
                </c:pt>
                <c:pt idx="20">
                  <c:v>12365.705391939558</c:v>
                </c:pt>
                <c:pt idx="21">
                  <c:v>12368.031613329533</c:v>
                </c:pt>
                <c:pt idx="22">
                  <c:v>12362.399617369563</c:v>
                </c:pt>
                <c:pt idx="23">
                  <c:v>12267.788149094331</c:v>
                </c:pt>
                <c:pt idx="24">
                  <c:v>12033.273066024607</c:v>
                </c:pt>
                <c:pt idx="25">
                  <c:v>11643.252493149414</c:v>
                </c:pt>
                <c:pt idx="26">
                  <c:v>11636.93382580529</c:v>
                </c:pt>
                <c:pt idx="27">
                  <c:v>11636.239573284542</c:v>
                </c:pt>
                <c:pt idx="28">
                  <c:v>11634.449949822447</c:v>
                </c:pt>
                <c:pt idx="29">
                  <c:v>11634.051712325661</c:v>
                </c:pt>
                <c:pt idx="30">
                  <c:v>11565.980350124395</c:v>
                </c:pt>
                <c:pt idx="31">
                  <c:v>11432.811382031156</c:v>
                </c:pt>
                <c:pt idx="32">
                  <c:v>11348.301323076208</c:v>
                </c:pt>
                <c:pt idx="33">
                  <c:v>11325.230044393213</c:v>
                </c:pt>
                <c:pt idx="34">
                  <c:v>11325.768025159821</c:v>
                </c:pt>
                <c:pt idx="35">
                  <c:v>11338.910701170998</c:v>
                </c:pt>
                <c:pt idx="36">
                  <c:v>11351.73763927582</c:v>
                </c:pt>
                <c:pt idx="37">
                  <c:v>11380.530024217474</c:v>
                </c:pt>
                <c:pt idx="38">
                  <c:v>11397.134175082954</c:v>
                </c:pt>
                <c:pt idx="39">
                  <c:v>11395.97141649371</c:v>
                </c:pt>
                <c:pt idx="40">
                  <c:v>11396.168333133553</c:v>
                </c:pt>
                <c:pt idx="41">
                  <c:v>11430.751077951049</c:v>
                </c:pt>
                <c:pt idx="42">
                  <c:v>11567.712498353845</c:v>
                </c:pt>
                <c:pt idx="43">
                  <c:v>11771.719165081042</c:v>
                </c:pt>
                <c:pt idx="44">
                  <c:v>11916.949293069805</c:v>
                </c:pt>
                <c:pt idx="45">
                  <c:v>12018.242913594595</c:v>
                </c:pt>
                <c:pt idx="46">
                  <c:v>12042.662039014622</c:v>
                </c:pt>
                <c:pt idx="47">
                  <c:v>12079.339571140819</c:v>
                </c:pt>
                <c:pt idx="48">
                  <c:v>12081.636656955327</c:v>
                </c:pt>
                <c:pt idx="49">
                  <c:v>12077.097999421941</c:v>
                </c:pt>
                <c:pt idx="50">
                  <c:v>12065.619657257173</c:v>
                </c:pt>
                <c:pt idx="51">
                  <c:v>12057.908349454759</c:v>
                </c:pt>
                <c:pt idx="52">
                  <c:v>12051.911387452939</c:v>
                </c:pt>
                <c:pt idx="53">
                  <c:v>12064.522231490213</c:v>
                </c:pt>
                <c:pt idx="54">
                  <c:v>12064.554255806337</c:v>
                </c:pt>
                <c:pt idx="55">
                  <c:v>12067.910189190752</c:v>
                </c:pt>
                <c:pt idx="56">
                  <c:v>12065.971554075666</c:v>
                </c:pt>
                <c:pt idx="57">
                  <c:v>12069.182339309948</c:v>
                </c:pt>
                <c:pt idx="58">
                  <c:v>12088.37770014446</c:v>
                </c:pt>
                <c:pt idx="59">
                  <c:v>12098.433278394779</c:v>
                </c:pt>
                <c:pt idx="60">
                  <c:v>12131.396567324751</c:v>
                </c:pt>
                <c:pt idx="61">
                  <c:v>12131.218250712358</c:v>
                </c:pt>
                <c:pt idx="62">
                  <c:v>12097.596186503903</c:v>
                </c:pt>
                <c:pt idx="63">
                  <c:v>12060.556395356818</c:v>
                </c:pt>
                <c:pt idx="64">
                  <c:v>12068.233065160282</c:v>
                </c:pt>
                <c:pt idx="65">
                  <c:v>12056.90024106726</c:v>
                </c:pt>
                <c:pt idx="66">
                  <c:v>12074.916929576613</c:v>
                </c:pt>
                <c:pt idx="67">
                  <c:v>12044.012269857716</c:v>
                </c:pt>
                <c:pt idx="68">
                  <c:v>12033.074871679963</c:v>
                </c:pt>
                <c:pt idx="69">
                  <c:v>12035.744319722391</c:v>
                </c:pt>
                <c:pt idx="70">
                  <c:v>12055.298745129463</c:v>
                </c:pt>
                <c:pt idx="71">
                  <c:v>12071.61252332219</c:v>
                </c:pt>
                <c:pt idx="72">
                  <c:v>12084.611369405473</c:v>
                </c:pt>
                <c:pt idx="73">
                  <c:v>12091.880024868551</c:v>
                </c:pt>
                <c:pt idx="74">
                  <c:v>12123.752418396703</c:v>
                </c:pt>
                <c:pt idx="75">
                  <c:v>12148.200926334905</c:v>
                </c:pt>
                <c:pt idx="76">
                  <c:v>12166.201333454383</c:v>
                </c:pt>
                <c:pt idx="77">
                  <c:v>12163.066211374678</c:v>
                </c:pt>
                <c:pt idx="78">
                  <c:v>12145.566145107487</c:v>
                </c:pt>
                <c:pt idx="79">
                  <c:v>12125.634834508564</c:v>
                </c:pt>
                <c:pt idx="80">
                  <c:v>12034.069914513035</c:v>
                </c:pt>
                <c:pt idx="81">
                  <c:v>11989.713760038941</c:v>
                </c:pt>
                <c:pt idx="82">
                  <c:v>11996.635526384396</c:v>
                </c:pt>
                <c:pt idx="83">
                  <c:v>11958.333150247487</c:v>
                </c:pt>
                <c:pt idx="84">
                  <c:v>11858.80767174858</c:v>
                </c:pt>
                <c:pt idx="85">
                  <c:v>11847.715547901589</c:v>
                </c:pt>
                <c:pt idx="86">
                  <c:v>12042.931116729435</c:v>
                </c:pt>
                <c:pt idx="87">
                  <c:v>12198.546729202664</c:v>
                </c:pt>
                <c:pt idx="88">
                  <c:v>12407.996540670325</c:v>
                </c:pt>
                <c:pt idx="89">
                  <c:v>12694.521995027608</c:v>
                </c:pt>
                <c:pt idx="90">
                  <c:v>12927.944707546678</c:v>
                </c:pt>
                <c:pt idx="91">
                  <c:v>13133.315971481738</c:v>
                </c:pt>
                <c:pt idx="92">
                  <c:v>13373.96164173812</c:v>
                </c:pt>
                <c:pt idx="93">
                  <c:v>13675.116709149064</c:v>
                </c:pt>
                <c:pt idx="94">
                  <c:v>14076.230143917453</c:v>
                </c:pt>
                <c:pt idx="95">
                  <c:v>14445.464547790274</c:v>
                </c:pt>
                <c:pt idx="96">
                  <c:v>14903.523487307684</c:v>
                </c:pt>
                <c:pt idx="97">
                  <c:v>15234.859365249155</c:v>
                </c:pt>
                <c:pt idx="98">
                  <c:v>15488.920454738178</c:v>
                </c:pt>
                <c:pt idx="99">
                  <c:v>15825.9537453701</c:v>
                </c:pt>
                <c:pt idx="100">
                  <c:v>16268.201391398321</c:v>
                </c:pt>
                <c:pt idx="101">
                  <c:v>16595.689441567192</c:v>
                </c:pt>
                <c:pt idx="102">
                  <c:v>16822.016167006313</c:v>
                </c:pt>
                <c:pt idx="103">
                  <c:v>16942.133407309128</c:v>
                </c:pt>
                <c:pt idx="104">
                  <c:v>16992.666665659071</c:v>
                </c:pt>
                <c:pt idx="105">
                  <c:v>17090.499599515602</c:v>
                </c:pt>
                <c:pt idx="106">
                  <c:v>17294.311223906858</c:v>
                </c:pt>
                <c:pt idx="107">
                  <c:v>17445.349055103339</c:v>
                </c:pt>
                <c:pt idx="108">
                  <c:v>17585.181952360181</c:v>
                </c:pt>
                <c:pt idx="109">
                  <c:v>17595.938445126918</c:v>
                </c:pt>
                <c:pt idx="110">
                  <c:v>17629.009264007804</c:v>
                </c:pt>
                <c:pt idx="111">
                  <c:v>17509.682953448497</c:v>
                </c:pt>
                <c:pt idx="112">
                  <c:v>17387.077950589166</c:v>
                </c:pt>
                <c:pt idx="113">
                  <c:v>17266.259070436783</c:v>
                </c:pt>
                <c:pt idx="114">
                  <c:v>17311.934017766624</c:v>
                </c:pt>
                <c:pt idx="115">
                  <c:v>17535.617901761161</c:v>
                </c:pt>
                <c:pt idx="116">
                  <c:v>18032.330584311771</c:v>
                </c:pt>
                <c:pt idx="117">
                  <c:v>18668.565253223947</c:v>
                </c:pt>
                <c:pt idx="118">
                  <c:v>19282.824295502091</c:v>
                </c:pt>
                <c:pt idx="119">
                  <c:v>19738.90411844998</c:v>
                </c:pt>
                <c:pt idx="120">
                  <c:v>20125.26927372098</c:v>
                </c:pt>
                <c:pt idx="121">
                  <c:v>20407.185941070486</c:v>
                </c:pt>
                <c:pt idx="122">
                  <c:v>20632.029209639106</c:v>
                </c:pt>
                <c:pt idx="123">
                  <c:v>20743.601320577116</c:v>
                </c:pt>
                <c:pt idx="124">
                  <c:v>20848.817597350338</c:v>
                </c:pt>
                <c:pt idx="125">
                  <c:v>20967.963320959487</c:v>
                </c:pt>
                <c:pt idx="126">
                  <c:v>21065.371938147102</c:v>
                </c:pt>
                <c:pt idx="127">
                  <c:v>21098.891102122867</c:v>
                </c:pt>
                <c:pt idx="128">
                  <c:v>21125.911146059185</c:v>
                </c:pt>
                <c:pt idx="129">
                  <c:v>21128.763378344429</c:v>
                </c:pt>
                <c:pt idx="130">
                  <c:v>21109.957961932228</c:v>
                </c:pt>
                <c:pt idx="131">
                  <c:v>20998.952656335739</c:v>
                </c:pt>
                <c:pt idx="132">
                  <c:v>20831.479657284715</c:v>
                </c:pt>
                <c:pt idx="133">
                  <c:v>20489.276843026342</c:v>
                </c:pt>
                <c:pt idx="134">
                  <c:v>20206.062189453751</c:v>
                </c:pt>
                <c:pt idx="135">
                  <c:v>20201.341482332227</c:v>
                </c:pt>
                <c:pt idx="136">
                  <c:v>20578.139874385444</c:v>
                </c:pt>
                <c:pt idx="137">
                  <c:v>21230.105062236376</c:v>
                </c:pt>
                <c:pt idx="138">
                  <c:v>21993.304175019784</c:v>
                </c:pt>
                <c:pt idx="139">
                  <c:v>22600.513366445943</c:v>
                </c:pt>
                <c:pt idx="140">
                  <c:v>23144.239676722358</c:v>
                </c:pt>
                <c:pt idx="141">
                  <c:v>23793.87804391871</c:v>
                </c:pt>
                <c:pt idx="142">
                  <c:v>24514.691742712814</c:v>
                </c:pt>
                <c:pt idx="143">
                  <c:v>25326.67112209996</c:v>
                </c:pt>
                <c:pt idx="144">
                  <c:v>25966.052047374091</c:v>
                </c:pt>
                <c:pt idx="145">
                  <c:v>26314.842962556413</c:v>
                </c:pt>
                <c:pt idx="146">
                  <c:v>26484.655781103735</c:v>
                </c:pt>
                <c:pt idx="147">
                  <c:v>26670.490526296471</c:v>
                </c:pt>
                <c:pt idx="148">
                  <c:v>26933.387346387164</c:v>
                </c:pt>
                <c:pt idx="149">
                  <c:v>27245.17881780702</c:v>
                </c:pt>
                <c:pt idx="150">
                  <c:v>27373.778440872469</c:v>
                </c:pt>
                <c:pt idx="151">
                  <c:v>27341.392519687506</c:v>
                </c:pt>
                <c:pt idx="152">
                  <c:v>27161.754950743729</c:v>
                </c:pt>
                <c:pt idx="153">
                  <c:v>26886.98133763138</c:v>
                </c:pt>
                <c:pt idx="154">
                  <c:v>26648.633675800302</c:v>
                </c:pt>
                <c:pt idx="155">
                  <c:v>26669.355390846889</c:v>
                </c:pt>
                <c:pt idx="156">
                  <c:v>26774.389674531318</c:v>
                </c:pt>
                <c:pt idx="157">
                  <c:v>26905.542567684719</c:v>
                </c:pt>
                <c:pt idx="158">
                  <c:v>26983.225850073875</c:v>
                </c:pt>
                <c:pt idx="159">
                  <c:v>27010.769325476664</c:v>
                </c:pt>
                <c:pt idx="160">
                  <c:v>27098.595923403951</c:v>
                </c:pt>
                <c:pt idx="161">
                  <c:v>27059.106597426897</c:v>
                </c:pt>
                <c:pt idx="162">
                  <c:v>26897.044459431709</c:v>
                </c:pt>
                <c:pt idx="163">
                  <c:v>26531.744618152028</c:v>
                </c:pt>
                <c:pt idx="164">
                  <c:v>26116.706220732856</c:v>
                </c:pt>
                <c:pt idx="165">
                  <c:v>25838.423044494415</c:v>
                </c:pt>
                <c:pt idx="166">
                  <c:v>25669.0863153998</c:v>
                </c:pt>
                <c:pt idx="167">
                  <c:v>25358.426956068572</c:v>
                </c:pt>
                <c:pt idx="168">
                  <c:v>24800.993106860173</c:v>
                </c:pt>
                <c:pt idx="169">
                  <c:v>24004.926794414198</c:v>
                </c:pt>
                <c:pt idx="170">
                  <c:v>23257.559345428603</c:v>
                </c:pt>
                <c:pt idx="171">
                  <c:v>23019.902311220925</c:v>
                </c:pt>
                <c:pt idx="172">
                  <c:v>23054.349461534464</c:v>
                </c:pt>
                <c:pt idx="173">
                  <c:v>23093.227325017102</c:v>
                </c:pt>
                <c:pt idx="174">
                  <c:v>23300.683853714421</c:v>
                </c:pt>
                <c:pt idx="175">
                  <c:v>24062.308768049959</c:v>
                </c:pt>
                <c:pt idx="176">
                  <c:v>24700.483087458731</c:v>
                </c:pt>
                <c:pt idx="177">
                  <c:v>25122.148617271785</c:v>
                </c:pt>
                <c:pt idx="178">
                  <c:v>25736.89959643715</c:v>
                </c:pt>
                <c:pt idx="179">
                  <c:v>26566.80347382254</c:v>
                </c:pt>
                <c:pt idx="180">
                  <c:v>27517.268686839419</c:v>
                </c:pt>
                <c:pt idx="181">
                  <c:v>28669.072446765655</c:v>
                </c:pt>
                <c:pt idx="182">
                  <c:v>29977.227912816088</c:v>
                </c:pt>
                <c:pt idx="183">
                  <c:v>31430.574532686762</c:v>
                </c:pt>
                <c:pt idx="184">
                  <c:v>33030.8668833763</c:v>
                </c:pt>
                <c:pt idx="185">
                  <c:v>34000.903834322897</c:v>
                </c:pt>
                <c:pt idx="186">
                  <c:v>34593.20561919608</c:v>
                </c:pt>
                <c:pt idx="187">
                  <c:v>35366.053967037798</c:v>
                </c:pt>
                <c:pt idx="188">
                  <c:v>36141.997167578316</c:v>
                </c:pt>
                <c:pt idx="189">
                  <c:v>37083.577054100373</c:v>
                </c:pt>
                <c:pt idx="190">
                  <c:v>37779.213926866927</c:v>
                </c:pt>
                <c:pt idx="191">
                  <c:v>38259.99608788245</c:v>
                </c:pt>
                <c:pt idx="192">
                  <c:v>38622.117191543686</c:v>
                </c:pt>
                <c:pt idx="193">
                  <c:v>38570.94378897408</c:v>
                </c:pt>
                <c:pt idx="194">
                  <c:v>38675.398707513668</c:v>
                </c:pt>
                <c:pt idx="195">
                  <c:v>38929.444486276974</c:v>
                </c:pt>
                <c:pt idx="196">
                  <c:v>39339.377585356822</c:v>
                </c:pt>
                <c:pt idx="197">
                  <c:v>39607.787278519681</c:v>
                </c:pt>
                <c:pt idx="198">
                  <c:v>39495.074150772532</c:v>
                </c:pt>
                <c:pt idx="199">
                  <c:v>39114.421609867306</c:v>
                </c:pt>
                <c:pt idx="200">
                  <c:v>38750.431050716041</c:v>
                </c:pt>
                <c:pt idx="201">
                  <c:v>38434.743175828728</c:v>
                </c:pt>
                <c:pt idx="202">
                  <c:v>38541.193643794402</c:v>
                </c:pt>
                <c:pt idx="203">
                  <c:v>38776.235052278695</c:v>
                </c:pt>
                <c:pt idx="204">
                  <c:v>39418.22729162703</c:v>
                </c:pt>
                <c:pt idx="205">
                  <c:v>40294.690092194323</c:v>
                </c:pt>
                <c:pt idx="206">
                  <c:v>41193.477093025678</c:v>
                </c:pt>
                <c:pt idx="207">
                  <c:v>42629.931176891652</c:v>
                </c:pt>
                <c:pt idx="208">
                  <c:v>43437.679583311372</c:v>
                </c:pt>
                <c:pt idx="209">
                  <c:v>44849.328944153953</c:v>
                </c:pt>
                <c:pt idx="210">
                  <c:v>46512.339479808012</c:v>
                </c:pt>
                <c:pt idx="211">
                  <c:v>48404.582953571247</c:v>
                </c:pt>
                <c:pt idx="212">
                  <c:v>50018.24225411308</c:v>
                </c:pt>
                <c:pt idx="213">
                  <c:v>51309.290667287525</c:v>
                </c:pt>
                <c:pt idx="214">
                  <c:v>52915.267092008587</c:v>
                </c:pt>
                <c:pt idx="215">
                  <c:v>54706.652942068817</c:v>
                </c:pt>
                <c:pt idx="216">
                  <c:v>56541.885142160027</c:v>
                </c:pt>
                <c:pt idx="217">
                  <c:v>58746.34836803472</c:v>
                </c:pt>
                <c:pt idx="218">
                  <c:v>60965.070188894766</c:v>
                </c:pt>
                <c:pt idx="219">
                  <c:v>63296.316275421334</c:v>
                </c:pt>
                <c:pt idx="220">
                  <c:v>65212.584417976759</c:v>
                </c:pt>
                <c:pt idx="221">
                  <c:v>67314.730343852265</c:v>
                </c:pt>
                <c:pt idx="222">
                  <c:v>69023.54048919979</c:v>
                </c:pt>
                <c:pt idx="223">
                  <c:v>71118.480981330285</c:v>
                </c:pt>
                <c:pt idx="224">
                  <c:v>71513.487233902502</c:v>
                </c:pt>
                <c:pt idx="225">
                  <c:v>71371.135831301668</c:v>
                </c:pt>
                <c:pt idx="226">
                  <c:v>71095.520190434152</c:v>
                </c:pt>
                <c:pt idx="227">
                  <c:v>70706.908011466585</c:v>
                </c:pt>
                <c:pt idx="228">
                  <c:v>70010.661024847213</c:v>
                </c:pt>
                <c:pt idx="229">
                  <c:v>69584.750381103906</c:v>
                </c:pt>
                <c:pt idx="230">
                  <c:v>69398.393800138831</c:v>
                </c:pt>
                <c:pt idx="231">
                  <c:v>69352.371998478382</c:v>
                </c:pt>
                <c:pt idx="232">
                  <c:v>69014.848702365169</c:v>
                </c:pt>
                <c:pt idx="233">
                  <c:v>68551.308959593298</c:v>
                </c:pt>
                <c:pt idx="234">
                  <c:v>68189.103450258161</c:v>
                </c:pt>
                <c:pt idx="235">
                  <c:v>67899.985392337985</c:v>
                </c:pt>
                <c:pt idx="236">
                  <c:v>67696.179437387618</c:v>
                </c:pt>
                <c:pt idx="237">
                  <c:v>67808.2320671794</c:v>
                </c:pt>
                <c:pt idx="238">
                  <c:v>67847.766356780659</c:v>
                </c:pt>
                <c:pt idx="239">
                  <c:v>67617.513474064996</c:v>
                </c:pt>
                <c:pt idx="240">
                  <c:v>67358.798210322391</c:v>
                </c:pt>
                <c:pt idx="241">
                  <c:v>66441.276230590403</c:v>
                </c:pt>
                <c:pt idx="242">
                  <c:v>65508.050145953908</c:v>
                </c:pt>
                <c:pt idx="243">
                  <c:v>62741.332435828292</c:v>
                </c:pt>
                <c:pt idx="244">
                  <c:v>62390.031385971277</c:v>
                </c:pt>
                <c:pt idx="245">
                  <c:v>62414.079878731631</c:v>
                </c:pt>
                <c:pt idx="246">
                  <c:v>62644.751361563263</c:v>
                </c:pt>
                <c:pt idx="247">
                  <c:v>62987.953744360799</c:v>
                </c:pt>
                <c:pt idx="248">
                  <c:v>63891.187696933855</c:v>
                </c:pt>
                <c:pt idx="249">
                  <c:v>64824.843294041304</c:v>
                </c:pt>
                <c:pt idx="250">
                  <c:v>64709.041614495312</c:v>
                </c:pt>
                <c:pt idx="251">
                  <c:v>64144.315797923489</c:v>
                </c:pt>
                <c:pt idx="252">
                  <c:v>63941.564015313539</c:v>
                </c:pt>
                <c:pt idx="253">
                  <c:v>63563.205654479309</c:v>
                </c:pt>
                <c:pt idx="254">
                  <c:v>63181.381374843557</c:v>
                </c:pt>
                <c:pt idx="255">
                  <c:v>63286.889200110709</c:v>
                </c:pt>
                <c:pt idx="256">
                  <c:v>62893.510626767915</c:v>
                </c:pt>
                <c:pt idx="257">
                  <c:v>62670.521056058875</c:v>
                </c:pt>
                <c:pt idx="258">
                  <c:v>62344.179180701809</c:v>
                </c:pt>
                <c:pt idx="259">
                  <c:v>61665.238012899092</c:v>
                </c:pt>
                <c:pt idx="260">
                  <c:v>60662.493598128902</c:v>
                </c:pt>
                <c:pt idx="261">
                  <c:v>59859.12472858392</c:v>
                </c:pt>
                <c:pt idx="262">
                  <c:v>59412.089527204036</c:v>
                </c:pt>
                <c:pt idx="263">
                  <c:v>58660.877549173092</c:v>
                </c:pt>
                <c:pt idx="264">
                  <c:v>57171.093981691076</c:v>
                </c:pt>
                <c:pt idx="265">
                  <c:v>56706.317492049217</c:v>
                </c:pt>
                <c:pt idx="266">
                  <c:v>57157.87532100988</c:v>
                </c:pt>
                <c:pt idx="267">
                  <c:v>58124.282383019992</c:v>
                </c:pt>
                <c:pt idx="268">
                  <c:v>59595.330978200946</c:v>
                </c:pt>
                <c:pt idx="269">
                  <c:v>61492.456790197364</c:v>
                </c:pt>
                <c:pt idx="270">
                  <c:v>63242.545799748972</c:v>
                </c:pt>
                <c:pt idx="271">
                  <c:v>64699.971275728727</c:v>
                </c:pt>
                <c:pt idx="272">
                  <c:v>65483.602853300414</c:v>
                </c:pt>
                <c:pt idx="273">
                  <c:v>66030.850121942363</c:v>
                </c:pt>
                <c:pt idx="274">
                  <c:v>66284.132492656747</c:v>
                </c:pt>
                <c:pt idx="275">
                  <c:v>66266.298399802734</c:v>
                </c:pt>
                <c:pt idx="276">
                  <c:v>66352.1406846303</c:v>
                </c:pt>
                <c:pt idx="277">
                  <c:v>66168.530912992952</c:v>
                </c:pt>
                <c:pt idx="278">
                  <c:v>66059.272734815604</c:v>
                </c:pt>
                <c:pt idx="279">
                  <c:v>65772.312252547592</c:v>
                </c:pt>
                <c:pt idx="280">
                  <c:v>65605.394309065552</c:v>
                </c:pt>
                <c:pt idx="281">
                  <c:v>65595.837347868961</c:v>
                </c:pt>
                <c:pt idx="282">
                  <c:v>65557.344392755389</c:v>
                </c:pt>
                <c:pt idx="283">
                  <c:v>65431.480217621211</c:v>
                </c:pt>
                <c:pt idx="284">
                  <c:v>64769.426805876552</c:v>
                </c:pt>
                <c:pt idx="285">
                  <c:v>64582.681472510441</c:v>
                </c:pt>
                <c:pt idx="286">
                  <c:v>64581.985251281156</c:v>
                </c:pt>
                <c:pt idx="287">
                  <c:v>64607.992176909327</c:v>
                </c:pt>
                <c:pt idx="288">
                  <c:v>64559.474115555233</c:v>
                </c:pt>
                <c:pt idx="289">
                  <c:v>64004.05914225569</c:v>
                </c:pt>
                <c:pt idx="290">
                  <c:v>63236.079956480069</c:v>
                </c:pt>
                <c:pt idx="291">
                  <c:v>62470.490617238058</c:v>
                </c:pt>
                <c:pt idx="292">
                  <c:v>62483.446444029549</c:v>
                </c:pt>
                <c:pt idx="293">
                  <c:v>62178.611573682814</c:v>
                </c:pt>
                <c:pt idx="294">
                  <c:v>61882.77222723775</c:v>
                </c:pt>
                <c:pt idx="295">
                  <c:v>61168.596469286495</c:v>
                </c:pt>
                <c:pt idx="296">
                  <c:v>60360.710398897041</c:v>
                </c:pt>
                <c:pt idx="297">
                  <c:v>60528.670697867288</c:v>
                </c:pt>
                <c:pt idx="298">
                  <c:v>60579.44940132949</c:v>
                </c:pt>
                <c:pt idx="299">
                  <c:v>60463.454716509157</c:v>
                </c:pt>
                <c:pt idx="300">
                  <c:v>60208.799442365649</c:v>
                </c:pt>
                <c:pt idx="301">
                  <c:v>59672.14037255005</c:v>
                </c:pt>
                <c:pt idx="302">
                  <c:v>60365.649562235805</c:v>
                </c:pt>
                <c:pt idx="303">
                  <c:v>60527.68883261233</c:v>
                </c:pt>
                <c:pt idx="304">
                  <c:v>60362.023801848991</c:v>
                </c:pt>
                <c:pt idx="305">
                  <c:v>60276.633583836461</c:v>
                </c:pt>
                <c:pt idx="306">
                  <c:v>60177.294479208183</c:v>
                </c:pt>
                <c:pt idx="307">
                  <c:v>60341.8252883061</c:v>
                </c:pt>
                <c:pt idx="308">
                  <c:v>61114.705014774052</c:v>
                </c:pt>
                <c:pt idx="309">
                  <c:v>61353.966295974431</c:v>
                </c:pt>
                <c:pt idx="310">
                  <c:v>61940.695230496945</c:v>
                </c:pt>
                <c:pt idx="311">
                  <c:v>63288.79691845183</c:v>
                </c:pt>
                <c:pt idx="312">
                  <c:v>64544.256369876071</c:v>
                </c:pt>
                <c:pt idx="313">
                  <c:v>65001.743810672888</c:v>
                </c:pt>
                <c:pt idx="314">
                  <c:v>65278.055022635977</c:v>
                </c:pt>
                <c:pt idx="315">
                  <c:v>65606.799146042133</c:v>
                </c:pt>
                <c:pt idx="316">
                  <c:v>65645.285759163511</c:v>
                </c:pt>
                <c:pt idx="317">
                  <c:v>65282.3340703629</c:v>
                </c:pt>
                <c:pt idx="318">
                  <c:v>67131.327183692076</c:v>
                </c:pt>
                <c:pt idx="319">
                  <c:v>69272.403174319916</c:v>
                </c:pt>
                <c:pt idx="320">
                  <c:v>71082.49915930329</c:v>
                </c:pt>
                <c:pt idx="321">
                  <c:v>72210.275490804663</c:v>
                </c:pt>
                <c:pt idx="322">
                  <c:v>73061.443066084699</c:v>
                </c:pt>
                <c:pt idx="323">
                  <c:v>73734.070947974673</c:v>
                </c:pt>
                <c:pt idx="324">
                  <c:v>73951.162251151749</c:v>
                </c:pt>
                <c:pt idx="325">
                  <c:v>74071.717430107165</c:v>
                </c:pt>
                <c:pt idx="326">
                  <c:v>74621.214431097687</c:v>
                </c:pt>
                <c:pt idx="327">
                  <c:v>75626.913441160854</c:v>
                </c:pt>
                <c:pt idx="328">
                  <c:v>76224.935082574913</c:v>
                </c:pt>
                <c:pt idx="329">
                  <c:v>76388.348575491182</c:v>
                </c:pt>
                <c:pt idx="330">
                  <c:v>76297.457338552835</c:v>
                </c:pt>
                <c:pt idx="331">
                  <c:v>76635.674254326121</c:v>
                </c:pt>
                <c:pt idx="332">
                  <c:v>77077.973352063476</c:v>
                </c:pt>
                <c:pt idx="333">
                  <c:v>76939.636147386613</c:v>
                </c:pt>
                <c:pt idx="334">
                  <c:v>76533.526041054633</c:v>
                </c:pt>
                <c:pt idx="335">
                  <c:v>76087.442534099639</c:v>
                </c:pt>
                <c:pt idx="336">
                  <c:v>75160.254376783356</c:v>
                </c:pt>
                <c:pt idx="337">
                  <c:v>73741.316675459166</c:v>
                </c:pt>
                <c:pt idx="338">
                  <c:v>74222.262128341652</c:v>
                </c:pt>
                <c:pt idx="339">
                  <c:v>74906.935695234613</c:v>
                </c:pt>
                <c:pt idx="340">
                  <c:v>75745.956123300377</c:v>
                </c:pt>
                <c:pt idx="341">
                  <c:v>76940.434775269488</c:v>
                </c:pt>
                <c:pt idx="342">
                  <c:v>77756.217567881511</c:v>
                </c:pt>
                <c:pt idx="343">
                  <c:v>77872.834282053504</c:v>
                </c:pt>
                <c:pt idx="344">
                  <c:v>77761.002863209011</c:v>
                </c:pt>
                <c:pt idx="345">
                  <c:v>77672.203794688248</c:v>
                </c:pt>
                <c:pt idx="346">
                  <c:v>77032.217219211336</c:v>
                </c:pt>
                <c:pt idx="347">
                  <c:v>75994.348568380272</c:v>
                </c:pt>
                <c:pt idx="348">
                  <c:v>75102.344044756726</c:v>
                </c:pt>
                <c:pt idx="349">
                  <c:v>74191.058541304214</c:v>
                </c:pt>
                <c:pt idx="350">
                  <c:v>73773.895950860737</c:v>
                </c:pt>
                <c:pt idx="351">
                  <c:v>72529.30342658372</c:v>
                </c:pt>
                <c:pt idx="352">
                  <c:v>70742.914130699384</c:v>
                </c:pt>
                <c:pt idx="353">
                  <c:v>69595.238503022818</c:v>
                </c:pt>
                <c:pt idx="354">
                  <c:v>68389.752325994486</c:v>
                </c:pt>
                <c:pt idx="355">
                  <c:v>66645.502537248627</c:v>
                </c:pt>
                <c:pt idx="356">
                  <c:v>64645.744562177948</c:v>
                </c:pt>
                <c:pt idx="357">
                  <c:v>62618.778991055682</c:v>
                </c:pt>
                <c:pt idx="358">
                  <c:v>61056.015991110493</c:v>
                </c:pt>
                <c:pt idx="359">
                  <c:v>60078.508009677127</c:v>
                </c:pt>
                <c:pt idx="360">
                  <c:v>59698.383759595446</c:v>
                </c:pt>
                <c:pt idx="361">
                  <c:v>59648.129666686742</c:v>
                </c:pt>
                <c:pt idx="362">
                  <c:v>59624.511651965629</c:v>
                </c:pt>
                <c:pt idx="363">
                  <c:v>59243.759320255209</c:v>
                </c:pt>
                <c:pt idx="364">
                  <c:v>58265.095184345366</c:v>
                </c:pt>
                <c:pt idx="365">
                  <c:v>57852.080703903724</c:v>
                </c:pt>
                <c:pt idx="366">
                  <c:v>57401.950569514527</c:v>
                </c:pt>
                <c:pt idx="367">
                  <c:v>57350.533399117587</c:v>
                </c:pt>
                <c:pt idx="368">
                  <c:v>57274.873912960269</c:v>
                </c:pt>
                <c:pt idx="369">
                  <c:v>56859.534703272911</c:v>
                </c:pt>
                <c:pt idx="370">
                  <c:v>56687.19464645152</c:v>
                </c:pt>
                <c:pt idx="371">
                  <c:v>56419.385371971337</c:v>
                </c:pt>
                <c:pt idx="372">
                  <c:v>56068.240443034498</c:v>
                </c:pt>
                <c:pt idx="373">
                  <c:v>56086.519044988207</c:v>
                </c:pt>
                <c:pt idx="374">
                  <c:v>56059.496232405756</c:v>
                </c:pt>
                <c:pt idx="375">
                  <c:v>56190.025572626</c:v>
                </c:pt>
                <c:pt idx="376">
                  <c:v>56545.596671783918</c:v>
                </c:pt>
                <c:pt idx="377">
                  <c:v>57059.213125290509</c:v>
                </c:pt>
                <c:pt idx="378">
                  <c:v>57707.155610644899</c:v>
                </c:pt>
                <c:pt idx="379">
                  <c:v>58940.179033849847</c:v>
                </c:pt>
                <c:pt idx="380">
                  <c:v>60813.530095879498</c:v>
                </c:pt>
                <c:pt idx="381">
                  <c:v>63174.762506978819</c:v>
                </c:pt>
                <c:pt idx="382">
                  <c:v>64786.011616493517</c:v>
                </c:pt>
                <c:pt idx="383">
                  <c:v>66239.180211045779</c:v>
                </c:pt>
                <c:pt idx="384">
                  <c:v>67220.313030363148</c:v>
                </c:pt>
                <c:pt idx="385">
                  <c:v>68104.615213563317</c:v>
                </c:pt>
                <c:pt idx="386">
                  <c:v>68868.303065075554</c:v>
                </c:pt>
                <c:pt idx="387">
                  <c:v>69339.211142337095</c:v>
                </c:pt>
                <c:pt idx="388">
                  <c:v>69514.158950395591</c:v>
                </c:pt>
                <c:pt idx="389">
                  <c:v>69435.715719528758</c:v>
                </c:pt>
                <c:pt idx="390">
                  <c:v>69159.13593895096</c:v>
                </c:pt>
                <c:pt idx="391">
                  <c:v>68860.488756297695</c:v>
                </c:pt>
                <c:pt idx="392">
                  <c:v>68255.571237513068</c:v>
                </c:pt>
                <c:pt idx="393">
                  <c:v>67485.176044879176</c:v>
                </c:pt>
                <c:pt idx="394">
                  <c:v>66875.307512411891</c:v>
                </c:pt>
                <c:pt idx="395">
                  <c:v>66639.907242306348</c:v>
                </c:pt>
                <c:pt idx="396">
                  <c:v>66376.185773816425</c:v>
                </c:pt>
                <c:pt idx="397">
                  <c:v>66150.166236087825</c:v>
                </c:pt>
                <c:pt idx="398">
                  <c:v>66104.673441406689</c:v>
                </c:pt>
                <c:pt idx="399">
                  <c:v>66106.248451351537</c:v>
                </c:pt>
                <c:pt idx="400">
                  <c:v>65929.10029071047</c:v>
                </c:pt>
                <c:pt idx="401">
                  <c:v>65211.391809353358</c:v>
                </c:pt>
                <c:pt idx="402">
                  <c:v>64840.148918655104</c:v>
                </c:pt>
                <c:pt idx="403">
                  <c:v>64492.232230098853</c:v>
                </c:pt>
                <c:pt idx="404">
                  <c:v>64138.091815315609</c:v>
                </c:pt>
                <c:pt idx="405">
                  <c:v>63674.063965339607</c:v>
                </c:pt>
                <c:pt idx="406">
                  <c:v>63213.029803821788</c:v>
                </c:pt>
                <c:pt idx="407">
                  <c:v>62912.209957876286</c:v>
                </c:pt>
                <c:pt idx="408">
                  <c:v>62862.351823827194</c:v>
                </c:pt>
                <c:pt idx="409">
                  <c:v>62835.320672045564</c:v>
                </c:pt>
                <c:pt idx="410">
                  <c:v>62817.496041169747</c:v>
                </c:pt>
                <c:pt idx="411">
                  <c:v>62873.700372777173</c:v>
                </c:pt>
                <c:pt idx="412">
                  <c:v>63130.792611325196</c:v>
                </c:pt>
                <c:pt idx="413">
                  <c:v>63127.548367499214</c:v>
                </c:pt>
                <c:pt idx="414">
                  <c:v>63003.625387952176</c:v>
                </c:pt>
                <c:pt idx="415">
                  <c:v>62369.821148992458</c:v>
                </c:pt>
                <c:pt idx="416">
                  <c:v>61951.256055267768</c:v>
                </c:pt>
                <c:pt idx="417">
                  <c:v>61462.101145813882</c:v>
                </c:pt>
                <c:pt idx="418">
                  <c:v>61316.877224065851</c:v>
                </c:pt>
                <c:pt idx="419">
                  <c:v>61177.442452595904</c:v>
                </c:pt>
                <c:pt idx="420">
                  <c:v>61085.231053563642</c:v>
                </c:pt>
                <c:pt idx="421">
                  <c:v>60997.781548294115</c:v>
                </c:pt>
                <c:pt idx="422">
                  <c:v>61000.64931098339</c:v>
                </c:pt>
                <c:pt idx="423">
                  <c:v>60986.142736191367</c:v>
                </c:pt>
                <c:pt idx="424">
                  <c:v>60925.54400935478</c:v>
                </c:pt>
                <c:pt idx="425">
                  <c:v>61113.045890293266</c:v>
                </c:pt>
                <c:pt idx="426">
                  <c:v>62035.602512894133</c:v>
                </c:pt>
                <c:pt idx="427">
                  <c:v>62732.543382475473</c:v>
                </c:pt>
                <c:pt idx="428">
                  <c:v>63365.057948439491</c:v>
                </c:pt>
                <c:pt idx="429">
                  <c:v>63819.13153329504</c:v>
                </c:pt>
                <c:pt idx="430">
                  <c:v>64683.742541620144</c:v>
                </c:pt>
                <c:pt idx="431">
                  <c:v>65750.560105260287</c:v>
                </c:pt>
                <c:pt idx="432">
                  <c:v>65868.982186370689</c:v>
                </c:pt>
                <c:pt idx="433">
                  <c:v>66197.94442398395</c:v>
                </c:pt>
                <c:pt idx="434">
                  <c:v>66644.128065630997</c:v>
                </c:pt>
                <c:pt idx="435">
                  <c:v>67217.466490391293</c:v>
                </c:pt>
                <c:pt idx="436">
                  <c:v>67961.60447467574</c:v>
                </c:pt>
                <c:pt idx="437">
                  <c:v>68660.223196946783</c:v>
                </c:pt>
                <c:pt idx="438">
                  <c:v>70091.526357139388</c:v>
                </c:pt>
                <c:pt idx="439">
                  <c:v>72228.439505724265</c:v>
                </c:pt>
                <c:pt idx="440">
                  <c:v>74729.224045555675</c:v>
                </c:pt>
                <c:pt idx="441">
                  <c:v>76772.509150323152</c:v>
                </c:pt>
                <c:pt idx="442">
                  <c:v>78746.679280956101</c:v>
                </c:pt>
                <c:pt idx="443">
                  <c:v>80346.678859016509</c:v>
                </c:pt>
                <c:pt idx="444">
                  <c:v>81864.277027702323</c:v>
                </c:pt>
                <c:pt idx="445">
                  <c:v>84062.960033329917</c:v>
                </c:pt>
                <c:pt idx="446">
                  <c:v>86175.817366088741</c:v>
                </c:pt>
                <c:pt idx="447">
                  <c:v>87905.567214132432</c:v>
                </c:pt>
                <c:pt idx="448">
                  <c:v>90073.278897354568</c:v>
                </c:pt>
                <c:pt idx="449">
                  <c:v>91946.404063135327</c:v>
                </c:pt>
                <c:pt idx="450">
                  <c:v>93707.715224004438</c:v>
                </c:pt>
                <c:pt idx="451">
                  <c:v>95057.637123434266</c:v>
                </c:pt>
                <c:pt idx="452">
                  <c:v>95947.331966647806</c:v>
                </c:pt>
                <c:pt idx="453">
                  <c:v>97256.570847411276</c:v>
                </c:pt>
                <c:pt idx="454">
                  <c:v>96625.988002288199</c:v>
                </c:pt>
                <c:pt idx="455">
                  <c:v>96019.683534934215</c:v>
                </c:pt>
                <c:pt idx="456">
                  <c:v>95140.58665662499</c:v>
                </c:pt>
                <c:pt idx="457">
                  <c:v>93883.752851059166</c:v>
                </c:pt>
                <c:pt idx="458">
                  <c:v>92982.799711237167</c:v>
                </c:pt>
                <c:pt idx="459">
                  <c:v>92478.574848306671</c:v>
                </c:pt>
                <c:pt idx="460">
                  <c:v>92311.630741926099</c:v>
                </c:pt>
                <c:pt idx="461">
                  <c:v>92490.167611551209</c:v>
                </c:pt>
                <c:pt idx="462">
                  <c:v>93232.684233161315</c:v>
                </c:pt>
                <c:pt idx="463">
                  <c:v>93977.502005466522</c:v>
                </c:pt>
                <c:pt idx="464">
                  <c:v>94418.726896379594</c:v>
                </c:pt>
                <c:pt idx="465">
                  <c:v>95316.161050040668</c:v>
                </c:pt>
                <c:pt idx="466">
                  <c:v>97015.088355210799</c:v>
                </c:pt>
                <c:pt idx="467">
                  <c:v>97875.787332751715</c:v>
                </c:pt>
                <c:pt idx="468">
                  <c:v>99432.35955716524</c:v>
                </c:pt>
                <c:pt idx="469">
                  <c:v>100674.48780790625</c:v>
                </c:pt>
                <c:pt idx="470">
                  <c:v>102478.34442259968</c:v>
                </c:pt>
                <c:pt idx="471">
                  <c:v>104844.99511356663</c:v>
                </c:pt>
                <c:pt idx="472">
                  <c:v>106594.77229266459</c:v>
                </c:pt>
                <c:pt idx="473">
                  <c:v>108739.09272052266</c:v>
                </c:pt>
                <c:pt idx="474">
                  <c:v>111438.44774461178</c:v>
                </c:pt>
                <c:pt idx="475">
                  <c:v>113737.97605637752</c:v>
                </c:pt>
                <c:pt idx="476">
                  <c:v>115439.48508678284</c:v>
                </c:pt>
                <c:pt idx="477">
                  <c:v>116387.70601638917</c:v>
                </c:pt>
                <c:pt idx="478">
                  <c:v>116604.80734962485</c:v>
                </c:pt>
                <c:pt idx="479">
                  <c:v>115914.15625696075</c:v>
                </c:pt>
                <c:pt idx="480">
                  <c:v>115019.35453483966</c:v>
                </c:pt>
                <c:pt idx="481">
                  <c:v>114477.82971807662</c:v>
                </c:pt>
                <c:pt idx="482">
                  <c:v>114380.00396124931</c:v>
                </c:pt>
                <c:pt idx="483">
                  <c:v>114765.81816618322</c:v>
                </c:pt>
                <c:pt idx="484">
                  <c:v>114994.95948600405</c:v>
                </c:pt>
                <c:pt idx="485">
                  <c:v>114641.04703523809</c:v>
                </c:pt>
                <c:pt idx="486">
                  <c:v>114698.97720635356</c:v>
                </c:pt>
                <c:pt idx="487">
                  <c:v>114195.38875480766</c:v>
                </c:pt>
                <c:pt idx="488">
                  <c:v>113974.82861854386</c:v>
                </c:pt>
                <c:pt idx="489">
                  <c:v>113346.88017910233</c:v>
                </c:pt>
                <c:pt idx="490">
                  <c:v>113151.22996428363</c:v>
                </c:pt>
                <c:pt idx="491">
                  <c:v>113276.35422803494</c:v>
                </c:pt>
                <c:pt idx="492">
                  <c:v>113248.94342887521</c:v>
                </c:pt>
                <c:pt idx="493">
                  <c:v>113291.81429672787</c:v>
                </c:pt>
                <c:pt idx="494">
                  <c:v>112864.87372682581</c:v>
                </c:pt>
                <c:pt idx="495">
                  <c:v>112474.85733031735</c:v>
                </c:pt>
                <c:pt idx="496">
                  <c:v>112330.91252441514</c:v>
                </c:pt>
                <c:pt idx="497">
                  <c:v>111936.76217218398</c:v>
                </c:pt>
                <c:pt idx="498">
                  <c:v>111636.69878723689</c:v>
                </c:pt>
                <c:pt idx="499">
                  <c:v>111649.19981015219</c:v>
                </c:pt>
                <c:pt idx="500">
                  <c:v>111465.77057807008</c:v>
                </c:pt>
                <c:pt idx="501">
                  <c:v>111760.77238934056</c:v>
                </c:pt>
                <c:pt idx="502">
                  <c:v>112999.22193084614</c:v>
                </c:pt>
                <c:pt idx="503">
                  <c:v>113241.54987079871</c:v>
                </c:pt>
                <c:pt idx="504">
                  <c:v>113288.67928235204</c:v>
                </c:pt>
                <c:pt idx="505">
                  <c:v>113769.3173961603</c:v>
                </c:pt>
                <c:pt idx="506">
                  <c:v>113663.54036017403</c:v>
                </c:pt>
                <c:pt idx="507">
                  <c:v>113601.71741207546</c:v>
                </c:pt>
                <c:pt idx="508">
                  <c:v>113692.86875868816</c:v>
                </c:pt>
                <c:pt idx="509">
                  <c:v>113693.07405353362</c:v>
                </c:pt>
                <c:pt idx="510">
                  <c:v>113689.56894402938</c:v>
                </c:pt>
                <c:pt idx="511">
                  <c:v>113633.91431649729</c:v>
                </c:pt>
                <c:pt idx="512">
                  <c:v>113781.56986829542</c:v>
                </c:pt>
                <c:pt idx="513">
                  <c:v>114224.87971034017</c:v>
                </c:pt>
                <c:pt idx="514">
                  <c:v>114730.45232757281</c:v>
                </c:pt>
                <c:pt idx="515">
                  <c:v>114887.13497513719</c:v>
                </c:pt>
                <c:pt idx="516">
                  <c:v>114377.8598229148</c:v>
                </c:pt>
                <c:pt idx="517">
                  <c:v>114100.4459174763</c:v>
                </c:pt>
                <c:pt idx="518">
                  <c:v>113998.27512666261</c:v>
                </c:pt>
                <c:pt idx="519">
                  <c:v>113970.86462567456</c:v>
                </c:pt>
                <c:pt idx="520">
                  <c:v>113840.34179233518</c:v>
                </c:pt>
                <c:pt idx="521">
                  <c:v>113796.89985193768</c:v>
                </c:pt>
                <c:pt idx="522">
                  <c:v>113201.08812441191</c:v>
                </c:pt>
                <c:pt idx="523">
                  <c:v>113319.11533988186</c:v>
                </c:pt>
                <c:pt idx="524">
                  <c:v>114422.79336548076</c:v>
                </c:pt>
                <c:pt idx="525">
                  <c:v>116689.65981285447</c:v>
                </c:pt>
                <c:pt idx="526">
                  <c:v>119247.91983017328</c:v>
                </c:pt>
                <c:pt idx="527">
                  <c:v>122937.43856097189</c:v>
                </c:pt>
                <c:pt idx="528">
                  <c:v>125592.8780214506</c:v>
                </c:pt>
                <c:pt idx="529">
                  <c:v>127023.51798529159</c:v>
                </c:pt>
                <c:pt idx="530">
                  <c:v>127662.39628176659</c:v>
                </c:pt>
                <c:pt idx="531">
                  <c:v>129081.37336176346</c:v>
                </c:pt>
                <c:pt idx="532">
                  <c:v>129767.11452062192</c:v>
                </c:pt>
                <c:pt idx="533">
                  <c:v>130363.11731009537</c:v>
                </c:pt>
                <c:pt idx="534">
                  <c:v>131127.92244223642</c:v>
                </c:pt>
                <c:pt idx="535">
                  <c:v>131305.47652141907</c:v>
                </c:pt>
                <c:pt idx="536">
                  <c:v>131380.87887546126</c:v>
                </c:pt>
                <c:pt idx="537">
                  <c:v>130861.25913640833</c:v>
                </c:pt>
                <c:pt idx="538">
                  <c:v>130660.22944149547</c:v>
                </c:pt>
                <c:pt idx="539">
                  <c:v>130296.90875425728</c:v>
                </c:pt>
                <c:pt idx="540">
                  <c:v>129785.68864456481</c:v>
                </c:pt>
                <c:pt idx="541">
                  <c:v>128586.05132937088</c:v>
                </c:pt>
                <c:pt idx="542">
                  <c:v>128067.32534561667</c:v>
                </c:pt>
                <c:pt idx="543">
                  <c:v>128263.34974449837</c:v>
                </c:pt>
                <c:pt idx="544">
                  <c:v>129200.32861950743</c:v>
                </c:pt>
                <c:pt idx="545">
                  <c:v>129630.32434827034</c:v>
                </c:pt>
                <c:pt idx="546">
                  <c:v>129467.08627650529</c:v>
                </c:pt>
                <c:pt idx="547">
                  <c:v>128304.03109471174</c:v>
                </c:pt>
                <c:pt idx="548">
                  <c:v>127283.81675018188</c:v>
                </c:pt>
                <c:pt idx="549">
                  <c:v>126532.36133023206</c:v>
                </c:pt>
                <c:pt idx="550">
                  <c:v>126240.86487229116</c:v>
                </c:pt>
                <c:pt idx="551">
                  <c:v>125355.55566571052</c:v>
                </c:pt>
                <c:pt idx="552">
                  <c:v>125383.06717738004</c:v>
                </c:pt>
                <c:pt idx="553">
                  <c:v>124559.66861537956</c:v>
                </c:pt>
                <c:pt idx="554">
                  <c:v>123116.62097404726</c:v>
                </c:pt>
                <c:pt idx="555">
                  <c:v>122330.37011123436</c:v>
                </c:pt>
                <c:pt idx="556">
                  <c:v>120925.71263556792</c:v>
                </c:pt>
                <c:pt idx="557">
                  <c:v>119180.12389845634</c:v>
                </c:pt>
                <c:pt idx="558">
                  <c:v>117320.03314640216</c:v>
                </c:pt>
                <c:pt idx="559">
                  <c:v>116216.56312436398</c:v>
                </c:pt>
                <c:pt idx="560">
                  <c:v>116572.57246690626</c:v>
                </c:pt>
                <c:pt idx="561">
                  <c:v>116301.28665602129</c:v>
                </c:pt>
                <c:pt idx="562">
                  <c:v>116380.57033711502</c:v>
                </c:pt>
                <c:pt idx="563">
                  <c:v>116332.59757270099</c:v>
                </c:pt>
                <c:pt idx="564">
                  <c:v>116436.17014424915</c:v>
                </c:pt>
                <c:pt idx="565">
                  <c:v>116376.56148795392</c:v>
                </c:pt>
                <c:pt idx="566">
                  <c:v>116092.62552335107</c:v>
                </c:pt>
                <c:pt idx="567">
                  <c:v>115943.98335741099</c:v>
                </c:pt>
                <c:pt idx="568">
                  <c:v>115925.59566564347</c:v>
                </c:pt>
                <c:pt idx="569">
                  <c:v>115992.46137329908</c:v>
                </c:pt>
                <c:pt idx="570">
                  <c:v>116004.91011371679</c:v>
                </c:pt>
                <c:pt idx="571">
                  <c:v>115994.52993193963</c:v>
                </c:pt>
                <c:pt idx="572">
                  <c:v>115750.82809196904</c:v>
                </c:pt>
                <c:pt idx="573">
                  <c:v>115855.75806487912</c:v>
                </c:pt>
                <c:pt idx="574">
                  <c:v>116033.11413409385</c:v>
                </c:pt>
                <c:pt idx="575">
                  <c:v>116331.71584713286</c:v>
                </c:pt>
                <c:pt idx="576">
                  <c:v>116394.12852561516</c:v>
                </c:pt>
                <c:pt idx="577">
                  <c:v>117038.3490007123</c:v>
                </c:pt>
                <c:pt idx="578">
                  <c:v>117702.97409344884</c:v>
                </c:pt>
                <c:pt idx="579">
                  <c:v>117998.61381163675</c:v>
                </c:pt>
                <c:pt idx="580">
                  <c:v>117432.20523591494</c:v>
                </c:pt>
                <c:pt idx="581">
                  <c:v>116409.89310081307</c:v>
                </c:pt>
                <c:pt idx="582">
                  <c:v>114566.05334643958</c:v>
                </c:pt>
                <c:pt idx="583">
                  <c:v>113295.27830949459</c:v>
                </c:pt>
                <c:pt idx="584">
                  <c:v>111867.64282974401</c:v>
                </c:pt>
                <c:pt idx="585">
                  <c:v>110795.20783865559</c:v>
                </c:pt>
                <c:pt idx="586">
                  <c:v>109690.94572200523</c:v>
                </c:pt>
                <c:pt idx="587">
                  <c:v>108308.82491515456</c:v>
                </c:pt>
                <c:pt idx="588">
                  <c:v>107330.07116081161</c:v>
                </c:pt>
                <c:pt idx="589">
                  <c:v>106795.51980322842</c:v>
                </c:pt>
                <c:pt idx="590">
                  <c:v>105927.64722870469</c:v>
                </c:pt>
                <c:pt idx="591">
                  <c:v>104634.9201668997</c:v>
                </c:pt>
                <c:pt idx="592">
                  <c:v>103585.44174752258</c:v>
                </c:pt>
                <c:pt idx="593">
                  <c:v>102466.75876316577</c:v>
                </c:pt>
                <c:pt idx="594">
                  <c:v>101180.66346442499</c:v>
                </c:pt>
                <c:pt idx="595">
                  <c:v>100264.0717375025</c:v>
                </c:pt>
                <c:pt idx="596">
                  <c:v>98324.016515271927</c:v>
                </c:pt>
                <c:pt idx="597">
                  <c:v>97936.288640208993</c:v>
                </c:pt>
                <c:pt idx="598">
                  <c:v>97957.826295525738</c:v>
                </c:pt>
                <c:pt idx="599">
                  <c:v>98046.220203454519</c:v>
                </c:pt>
                <c:pt idx="600">
                  <c:v>98027.36584015144</c:v>
                </c:pt>
                <c:pt idx="601">
                  <c:v>98040.207416834339</c:v>
                </c:pt>
                <c:pt idx="602">
                  <c:v>97739.520563315076</c:v>
                </c:pt>
                <c:pt idx="603">
                  <c:v>96679.870975888145</c:v>
                </c:pt>
                <c:pt idx="604">
                  <c:v>95593.274077719005</c:v>
                </c:pt>
                <c:pt idx="605">
                  <c:v>94519.446487114561</c:v>
                </c:pt>
                <c:pt idx="606">
                  <c:v>93025.00939407137</c:v>
                </c:pt>
                <c:pt idx="607">
                  <c:v>93022.001263071128</c:v>
                </c:pt>
                <c:pt idx="608">
                  <c:v>93682.315979614767</c:v>
                </c:pt>
                <c:pt idx="609">
                  <c:v>94255.310670241161</c:v>
                </c:pt>
                <c:pt idx="610">
                  <c:v>94375.452618238531</c:v>
                </c:pt>
                <c:pt idx="611">
                  <c:v>94448.043775988161</c:v>
                </c:pt>
                <c:pt idx="612">
                  <c:v>94638.125081262857</c:v>
                </c:pt>
                <c:pt idx="613">
                  <c:v>95178.994847255555</c:v>
                </c:pt>
                <c:pt idx="614">
                  <c:v>96003.485769246166</c:v>
                </c:pt>
                <c:pt idx="615">
                  <c:v>97568.412932031337</c:v>
                </c:pt>
                <c:pt idx="616">
                  <c:v>99743.126455035133</c:v>
                </c:pt>
                <c:pt idx="617">
                  <c:v>101962.8238304674</c:v>
                </c:pt>
                <c:pt idx="618">
                  <c:v>104852.80988833905</c:v>
                </c:pt>
                <c:pt idx="619">
                  <c:v>106962.72013173065</c:v>
                </c:pt>
                <c:pt idx="620">
                  <c:v>110267.19243350207</c:v>
                </c:pt>
                <c:pt idx="621">
                  <c:v>113687.2719571346</c:v>
                </c:pt>
                <c:pt idx="622">
                  <c:v>115593.78276028912</c:v>
                </c:pt>
                <c:pt idx="623">
                  <c:v>117769.34514813757</c:v>
                </c:pt>
                <c:pt idx="624">
                  <c:v>119167.84204641145</c:v>
                </c:pt>
                <c:pt idx="625">
                  <c:v>120393.70440134013</c:v>
                </c:pt>
                <c:pt idx="626">
                  <c:v>121652.48529093662</c:v>
                </c:pt>
                <c:pt idx="627">
                  <c:v>123212.92767709072</c:v>
                </c:pt>
                <c:pt idx="628">
                  <c:v>123568.09819544147</c:v>
                </c:pt>
                <c:pt idx="629">
                  <c:v>124233.99624806846</c:v>
                </c:pt>
                <c:pt idx="630">
                  <c:v>124585.11998681456</c:v>
                </c:pt>
                <c:pt idx="631">
                  <c:v>125337.82705036021</c:v>
                </c:pt>
                <c:pt idx="632">
                  <c:v>126156.98866428001</c:v>
                </c:pt>
                <c:pt idx="633">
                  <c:v>127150.40574502126</c:v>
                </c:pt>
                <c:pt idx="634">
                  <c:v>127550.08270786564</c:v>
                </c:pt>
                <c:pt idx="635">
                  <c:v>127795.309123668</c:v>
                </c:pt>
                <c:pt idx="636">
                  <c:v>128160.39111121703</c:v>
                </c:pt>
                <c:pt idx="637">
                  <c:v>128910.55279360284</c:v>
                </c:pt>
                <c:pt idx="638">
                  <c:v>129670.19004448113</c:v>
                </c:pt>
                <c:pt idx="639">
                  <c:v>129924.09291519225</c:v>
                </c:pt>
                <c:pt idx="640">
                  <c:v>130342.02983460273</c:v>
                </c:pt>
                <c:pt idx="641">
                  <c:v>130839.91155199354</c:v>
                </c:pt>
                <c:pt idx="642">
                  <c:v>131193.51291439219</c:v>
                </c:pt>
                <c:pt idx="643">
                  <c:v>131468.07659753319</c:v>
                </c:pt>
                <c:pt idx="644">
                  <c:v>131190.70280533659</c:v>
                </c:pt>
                <c:pt idx="645">
                  <c:v>130979.07912822693</c:v>
                </c:pt>
                <c:pt idx="646">
                  <c:v>130927.0668195614</c:v>
                </c:pt>
                <c:pt idx="647">
                  <c:v>130960.20037703635</c:v>
                </c:pt>
                <c:pt idx="648">
                  <c:v>129371.93374013694</c:v>
                </c:pt>
                <c:pt idx="649">
                  <c:v>128325.93535294088</c:v>
                </c:pt>
                <c:pt idx="650">
                  <c:v>127228.00879283498</c:v>
                </c:pt>
                <c:pt idx="651">
                  <c:v>127094.1908859985</c:v>
                </c:pt>
                <c:pt idx="652">
                  <c:v>127827.33044477721</c:v>
                </c:pt>
                <c:pt idx="653">
                  <c:v>127727.34077228542</c:v>
                </c:pt>
                <c:pt idx="654">
                  <c:v>127736.38675711611</c:v>
                </c:pt>
                <c:pt idx="655">
                  <c:v>127902.26123587546</c:v>
                </c:pt>
                <c:pt idx="656">
                  <c:v>127881.00697536593</c:v>
                </c:pt>
                <c:pt idx="657">
                  <c:v>127332.68243689576</c:v>
                </c:pt>
                <c:pt idx="658">
                  <c:v>126792.31257033354</c:v>
                </c:pt>
                <c:pt idx="659">
                  <c:v>126878.42866811581</c:v>
                </c:pt>
                <c:pt idx="660">
                  <c:v>127246.75462063184</c:v>
                </c:pt>
                <c:pt idx="661">
                  <c:v>127196.06626913704</c:v>
                </c:pt>
                <c:pt idx="662">
                  <c:v>126737.93404284694</c:v>
                </c:pt>
                <c:pt idx="663">
                  <c:v>126416.81574466935</c:v>
                </c:pt>
                <c:pt idx="664">
                  <c:v>126417.39616090407</c:v>
                </c:pt>
                <c:pt idx="665">
                  <c:v>126314.36191775331</c:v>
                </c:pt>
                <c:pt idx="666">
                  <c:v>126570.45075735173</c:v>
                </c:pt>
                <c:pt idx="667">
                  <c:v>128458.75926576591</c:v>
                </c:pt>
                <c:pt idx="668">
                  <c:v>131581.26860266164</c:v>
                </c:pt>
                <c:pt idx="669">
                  <c:v>133625.91063541779</c:v>
                </c:pt>
                <c:pt idx="670">
                  <c:v>134101.57555529667</c:v>
                </c:pt>
                <c:pt idx="671">
                  <c:v>134087.91737631636</c:v>
                </c:pt>
                <c:pt idx="672">
                  <c:v>134013.5281487297</c:v>
                </c:pt>
                <c:pt idx="673">
                  <c:v>134027.80811046288</c:v>
                </c:pt>
                <c:pt idx="674">
                  <c:v>134063.70035536992</c:v>
                </c:pt>
                <c:pt idx="675">
                  <c:v>134104.39140809383</c:v>
                </c:pt>
                <c:pt idx="676">
                  <c:v>134190.98096388235</c:v>
                </c:pt>
                <c:pt idx="677">
                  <c:v>134182.3404968899</c:v>
                </c:pt>
                <c:pt idx="678">
                  <c:v>134226.39073088276</c:v>
                </c:pt>
                <c:pt idx="679">
                  <c:v>134033.16917368909</c:v>
                </c:pt>
                <c:pt idx="680">
                  <c:v>133731.50788675839</c:v>
                </c:pt>
                <c:pt idx="681">
                  <c:v>133646.0041706872</c:v>
                </c:pt>
                <c:pt idx="682">
                  <c:v>133682.39204544097</c:v>
                </c:pt>
                <c:pt idx="683">
                  <c:v>133720.09447252267</c:v>
                </c:pt>
                <c:pt idx="684">
                  <c:v>133765.97476686357</c:v>
                </c:pt>
                <c:pt idx="685">
                  <c:v>133777.21584467305</c:v>
                </c:pt>
                <c:pt idx="686">
                  <c:v>133552.36763062025</c:v>
                </c:pt>
                <c:pt idx="687">
                  <c:v>134706.10955617338</c:v>
                </c:pt>
                <c:pt idx="688">
                  <c:v>134094.19051512267</c:v>
                </c:pt>
                <c:pt idx="689">
                  <c:v>133652.01589164042</c:v>
                </c:pt>
                <c:pt idx="690">
                  <c:v>134415.99862118196</c:v>
                </c:pt>
                <c:pt idx="691">
                  <c:v>135923.53316244655</c:v>
                </c:pt>
                <c:pt idx="692">
                  <c:v>136293.01484607259</c:v>
                </c:pt>
                <c:pt idx="693">
                  <c:v>136114.83911046275</c:v>
                </c:pt>
                <c:pt idx="694">
                  <c:v>135932.37854107172</c:v>
                </c:pt>
                <c:pt idx="695">
                  <c:v>135694.44550156911</c:v>
                </c:pt>
                <c:pt idx="696">
                  <c:v>135180.84456504401</c:v>
                </c:pt>
                <c:pt idx="697">
                  <c:v>133851.85198681831</c:v>
                </c:pt>
                <c:pt idx="698">
                  <c:v>132069.14902799053</c:v>
                </c:pt>
                <c:pt idx="699">
                  <c:v>130077.41623591256</c:v>
                </c:pt>
                <c:pt idx="700">
                  <c:v>128244.23209109655</c:v>
                </c:pt>
                <c:pt idx="701">
                  <c:v>125725.216221804</c:v>
                </c:pt>
                <c:pt idx="702">
                  <c:v>122705.35193525087</c:v>
                </c:pt>
                <c:pt idx="703">
                  <c:v>119120.46420326084</c:v>
                </c:pt>
                <c:pt idx="704">
                  <c:v>114695.45552924347</c:v>
                </c:pt>
                <c:pt idx="705">
                  <c:v>109405.17244154878</c:v>
                </c:pt>
                <c:pt idx="706">
                  <c:v>102383.20081265095</c:v>
                </c:pt>
                <c:pt idx="707">
                  <c:v>101632.09341974443</c:v>
                </c:pt>
                <c:pt idx="708">
                  <c:v>101020.22619577334</c:v>
                </c:pt>
                <c:pt idx="709">
                  <c:v>100678.34141798572</c:v>
                </c:pt>
                <c:pt idx="710">
                  <c:v>100633.12429116337</c:v>
                </c:pt>
                <c:pt idx="711">
                  <c:v>100729.9473566777</c:v>
                </c:pt>
                <c:pt idx="712">
                  <c:v>100786.28353673866</c:v>
                </c:pt>
                <c:pt idx="713">
                  <c:v>100457.88269102931</c:v>
                </c:pt>
                <c:pt idx="714">
                  <c:v>100282.16253048171</c:v>
                </c:pt>
                <c:pt idx="715">
                  <c:v>100191.04558782595</c:v>
                </c:pt>
                <c:pt idx="716">
                  <c:v>99807.539754000143</c:v>
                </c:pt>
                <c:pt idx="717">
                  <c:v>99499.713543562844</c:v>
                </c:pt>
                <c:pt idx="718">
                  <c:v>98904.118890031474</c:v>
                </c:pt>
                <c:pt idx="719">
                  <c:v>98192.031507908803</c:v>
                </c:pt>
                <c:pt idx="720">
                  <c:v>97262.893082068607</c:v>
                </c:pt>
                <c:pt idx="721">
                  <c:v>96785.478152990399</c:v>
                </c:pt>
                <c:pt idx="722">
                  <c:v>96319.320695665796</c:v>
                </c:pt>
                <c:pt idx="723">
                  <c:v>96212.764464098189</c:v>
                </c:pt>
                <c:pt idx="724">
                  <c:v>96001.745785829698</c:v>
                </c:pt>
                <c:pt idx="725">
                  <c:v>95991.320136753115</c:v>
                </c:pt>
                <c:pt idx="726">
                  <c:v>95990.955843218733</c:v>
                </c:pt>
                <c:pt idx="727">
                  <c:v>95919.901140064991</c:v>
                </c:pt>
                <c:pt idx="728">
                  <c:v>95948.772720960929</c:v>
                </c:pt>
                <c:pt idx="729">
                  <c:v>96349.130823598724</c:v>
                </c:pt>
                <c:pt idx="730">
                  <c:v>96241.252901044791</c:v>
                </c:pt>
                <c:pt idx="731">
                  <c:v>96477.301304018576</c:v>
                </c:pt>
                <c:pt idx="732">
                  <c:v>96117.209478490142</c:v>
                </c:pt>
                <c:pt idx="733">
                  <c:v>95667.332278787071</c:v>
                </c:pt>
                <c:pt idx="734">
                  <c:v>95373.512513111957</c:v>
                </c:pt>
                <c:pt idx="735">
                  <c:v>94930.988304611354</c:v>
                </c:pt>
                <c:pt idx="736">
                  <c:v>94441.163248778976</c:v>
                </c:pt>
                <c:pt idx="737">
                  <c:v>93901.702477093029</c:v>
                </c:pt>
                <c:pt idx="738">
                  <c:v>93298.310531817886</c:v>
                </c:pt>
                <c:pt idx="739">
                  <c:v>92564.901573647367</c:v>
                </c:pt>
                <c:pt idx="740">
                  <c:v>92075.615313125541</c:v>
                </c:pt>
                <c:pt idx="741">
                  <c:v>92032.120525655992</c:v>
                </c:pt>
                <c:pt idx="742">
                  <c:v>92561.416015252733</c:v>
                </c:pt>
                <c:pt idx="743">
                  <c:v>92778.061549892795</c:v>
                </c:pt>
                <c:pt idx="744">
                  <c:v>92856.812933507128</c:v>
                </c:pt>
                <c:pt idx="745">
                  <c:v>93015.059523418982</c:v>
                </c:pt>
                <c:pt idx="746">
                  <c:v>93196.484289370841</c:v>
                </c:pt>
                <c:pt idx="747">
                  <c:v>93291.37592941121</c:v>
                </c:pt>
                <c:pt idx="748">
                  <c:v>93341.628061325406</c:v>
                </c:pt>
                <c:pt idx="749">
                  <c:v>93322.585272846103</c:v>
                </c:pt>
                <c:pt idx="750">
                  <c:v>93453.175527642758</c:v>
                </c:pt>
                <c:pt idx="751">
                  <c:v>93007.112303782109</c:v>
                </c:pt>
                <c:pt idx="752">
                  <c:v>93191.213015348141</c:v>
                </c:pt>
                <c:pt idx="753">
                  <c:v>93291.795445486918</c:v>
                </c:pt>
                <c:pt idx="754">
                  <c:v>93381.173863455057</c:v>
                </c:pt>
                <c:pt idx="755">
                  <c:v>93354.82819613778</c:v>
                </c:pt>
                <c:pt idx="756">
                  <c:v>93351.763171840139</c:v>
                </c:pt>
                <c:pt idx="757">
                  <c:v>93350.024553291587</c:v>
                </c:pt>
                <c:pt idx="758">
                  <c:v>93859.556125009316</c:v>
                </c:pt>
                <c:pt idx="759">
                  <c:v>94542.318997231108</c:v>
                </c:pt>
                <c:pt idx="760">
                  <c:v>96059.589177921167</c:v>
                </c:pt>
                <c:pt idx="761">
                  <c:v>96386.417545125514</c:v>
                </c:pt>
                <c:pt idx="762">
                  <c:v>96985.052006260594</c:v>
                </c:pt>
                <c:pt idx="763">
                  <c:v>97389.984351673804</c:v>
                </c:pt>
                <c:pt idx="764">
                  <c:v>97721.244360096767</c:v>
                </c:pt>
                <c:pt idx="765">
                  <c:v>97953.609398593806</c:v>
                </c:pt>
                <c:pt idx="766">
                  <c:v>98422.100625293358</c:v>
                </c:pt>
                <c:pt idx="767">
                  <c:v>98741.300648536038</c:v>
                </c:pt>
                <c:pt idx="768">
                  <c:v>98784.422310162743</c:v>
                </c:pt>
                <c:pt idx="769">
                  <c:v>98887.959562678589</c:v>
                </c:pt>
                <c:pt idx="770">
                  <c:v>98793.78436640781</c:v>
                </c:pt>
                <c:pt idx="771">
                  <c:v>98623.738815280667</c:v>
                </c:pt>
                <c:pt idx="772">
                  <c:v>98189.867645770762</c:v>
                </c:pt>
                <c:pt idx="773">
                  <c:v>97793.12709774042</c:v>
                </c:pt>
                <c:pt idx="774">
                  <c:v>97323.745717798476</c:v>
                </c:pt>
                <c:pt idx="775">
                  <c:v>97045.613830619564</c:v>
                </c:pt>
                <c:pt idx="776">
                  <c:v>97100.474954878911</c:v>
                </c:pt>
                <c:pt idx="777">
                  <c:v>97083.269767629798</c:v>
                </c:pt>
                <c:pt idx="778">
                  <c:v>97183.73390875147</c:v>
                </c:pt>
                <c:pt idx="779">
                  <c:v>97162.010928948148</c:v>
                </c:pt>
                <c:pt idx="780">
                  <c:v>96428.696218398749</c:v>
                </c:pt>
                <c:pt idx="781">
                  <c:v>96451.1750797922</c:v>
                </c:pt>
                <c:pt idx="782">
                  <c:v>95939.909990496555</c:v>
                </c:pt>
                <c:pt idx="783">
                  <c:v>95762.856047369685</c:v>
                </c:pt>
                <c:pt idx="784">
                  <c:v>95609.012918117092</c:v>
                </c:pt>
                <c:pt idx="785">
                  <c:v>95458.783299204079</c:v>
                </c:pt>
                <c:pt idx="786">
                  <c:v>95688.529436802201</c:v>
                </c:pt>
                <c:pt idx="787">
                  <c:v>96075.513953464542</c:v>
                </c:pt>
                <c:pt idx="788">
                  <c:v>96288.198071678547</c:v>
                </c:pt>
                <c:pt idx="789">
                  <c:v>97246.976678555511</c:v>
                </c:pt>
                <c:pt idx="790">
                  <c:v>97736.137790190754</c:v>
                </c:pt>
                <c:pt idx="791">
                  <c:v>98192.436714677679</c:v>
                </c:pt>
                <c:pt idx="792">
                  <c:v>98538.000073106537</c:v>
                </c:pt>
                <c:pt idx="793">
                  <c:v>99775.356639020931</c:v>
                </c:pt>
                <c:pt idx="794">
                  <c:v>102105.49781281759</c:v>
                </c:pt>
                <c:pt idx="795">
                  <c:v>105547.29380370284</c:v>
                </c:pt>
                <c:pt idx="796">
                  <c:v>109893.63396749475</c:v>
                </c:pt>
                <c:pt idx="797">
                  <c:v>111797.78018405857</c:v>
                </c:pt>
                <c:pt idx="798">
                  <c:v>112688.81504997394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78D-4A5F-9B67-C00DFA41D0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E6-44F6-8ECE-DB2F999F0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0"/>
          <c:order val="1"/>
          <c:tx>
            <c:strRef>
              <c:f>DATA!$BK$1</c:f>
              <c:strCache>
                <c:ptCount val="1"/>
                <c:pt idx="0">
                  <c:v>Moving Average RSI</c:v>
                </c:pt>
              </c:strCache>
            </c:strRef>
          </c:tx>
          <c:spPr>
            <a:ln>
              <a:solidFill>
                <a:schemeClr val="bg2">
                  <a:lumMod val="75000"/>
                </a:schemeClr>
              </a:solidFill>
            </a:ln>
          </c:spPr>
          <c:marker>
            <c:symbol val="none"/>
          </c:marker>
          <c:yVal>
            <c:numRef>
              <c:f>DATA!$BK$2:$BK$800</c:f>
              <c:numCache>
                <c:formatCode>0.00</c:formatCode>
                <c:ptCount val="799"/>
                <c:pt idx="107">
                  <c:v>86.575163310567476</c:v>
                </c:pt>
                <c:pt idx="108">
                  <c:v>87.216348450686183</c:v>
                </c:pt>
                <c:pt idx="109">
                  <c:v>86.954169143895655</c:v>
                </c:pt>
                <c:pt idx="110">
                  <c:v>86.546800469951151</c:v>
                </c:pt>
                <c:pt idx="111">
                  <c:v>85.245536512769178</c:v>
                </c:pt>
                <c:pt idx="112">
                  <c:v>84.103445980385018</c:v>
                </c:pt>
                <c:pt idx="113">
                  <c:v>82.619897044520002</c:v>
                </c:pt>
                <c:pt idx="114">
                  <c:v>81.014583391264949</c:v>
                </c:pt>
                <c:pt idx="115">
                  <c:v>79.600408910154528</c:v>
                </c:pt>
                <c:pt idx="116">
                  <c:v>78.349126524528543</c:v>
                </c:pt>
                <c:pt idx="117">
                  <c:v>77.565915815260141</c:v>
                </c:pt>
                <c:pt idx="118">
                  <c:v>76.927390331612557</c:v>
                </c:pt>
                <c:pt idx="119">
                  <c:v>76.101382843702254</c:v>
                </c:pt>
                <c:pt idx="120">
                  <c:v>75.100465807532913</c:v>
                </c:pt>
                <c:pt idx="121">
                  <c:v>74.042158030186741</c:v>
                </c:pt>
                <c:pt idx="122">
                  <c:v>73.062014222906939</c:v>
                </c:pt>
                <c:pt idx="123">
                  <c:v>72.537422799667382</c:v>
                </c:pt>
                <c:pt idx="124">
                  <c:v>71.91829375560215</c:v>
                </c:pt>
                <c:pt idx="125">
                  <c:v>71.761379260070484</c:v>
                </c:pt>
                <c:pt idx="126">
                  <c:v>71.372729218609379</c:v>
                </c:pt>
                <c:pt idx="127">
                  <c:v>70.72979879175783</c:v>
                </c:pt>
                <c:pt idx="128">
                  <c:v>69.961936001266309</c:v>
                </c:pt>
                <c:pt idx="129">
                  <c:v>69.80640710290416</c:v>
                </c:pt>
                <c:pt idx="130">
                  <c:v>69.057266776296586</c:v>
                </c:pt>
                <c:pt idx="131">
                  <c:v>68.515048578348086</c:v>
                </c:pt>
                <c:pt idx="132">
                  <c:v>67.479310676111083</c:v>
                </c:pt>
                <c:pt idx="133">
                  <c:v>66.749223909548661</c:v>
                </c:pt>
                <c:pt idx="134">
                  <c:v>66.137409629570612</c:v>
                </c:pt>
                <c:pt idx="135">
                  <c:v>65.792662245540299</c:v>
                </c:pt>
                <c:pt idx="136">
                  <c:v>65.513684298528133</c:v>
                </c:pt>
                <c:pt idx="137">
                  <c:v>65.478114350660874</c:v>
                </c:pt>
                <c:pt idx="138">
                  <c:v>65.513159853782923</c:v>
                </c:pt>
                <c:pt idx="139">
                  <c:v>65.697687361427597</c:v>
                </c:pt>
                <c:pt idx="140">
                  <c:v>66.18829324011179</c:v>
                </c:pt>
                <c:pt idx="141">
                  <c:v>67.241201621179499</c:v>
                </c:pt>
                <c:pt idx="142">
                  <c:v>68.396995986080114</c:v>
                </c:pt>
                <c:pt idx="143">
                  <c:v>69.395803042188476</c:v>
                </c:pt>
                <c:pt idx="144">
                  <c:v>70.617071031938082</c:v>
                </c:pt>
                <c:pt idx="145">
                  <c:v>70.656505288083551</c:v>
                </c:pt>
                <c:pt idx="146">
                  <c:v>70.480703345260594</c:v>
                </c:pt>
                <c:pt idx="147">
                  <c:v>70.791310454235784</c:v>
                </c:pt>
                <c:pt idx="148">
                  <c:v>71.41401554253234</c:v>
                </c:pt>
                <c:pt idx="149">
                  <c:v>72.060565974765936</c:v>
                </c:pt>
                <c:pt idx="150">
                  <c:v>73.094911288274318</c:v>
                </c:pt>
                <c:pt idx="151">
                  <c:v>73.683860261504208</c:v>
                </c:pt>
                <c:pt idx="152">
                  <c:v>73.96552503458642</c:v>
                </c:pt>
                <c:pt idx="153">
                  <c:v>74.031475909355478</c:v>
                </c:pt>
                <c:pt idx="154">
                  <c:v>73.692650543220836</c:v>
                </c:pt>
                <c:pt idx="155">
                  <c:v>72.350020442040403</c:v>
                </c:pt>
                <c:pt idx="156">
                  <c:v>70.457508095885416</c:v>
                </c:pt>
                <c:pt idx="157">
                  <c:v>67.772070489064035</c:v>
                </c:pt>
                <c:pt idx="158">
                  <c:v>65.051508105765805</c:v>
                </c:pt>
                <c:pt idx="159">
                  <c:v>62.652799989206208</c:v>
                </c:pt>
                <c:pt idx="160">
                  <c:v>60.063391254804912</c:v>
                </c:pt>
                <c:pt idx="161">
                  <c:v>56.890775439952584</c:v>
                </c:pt>
                <c:pt idx="162">
                  <c:v>53.242107355575627</c:v>
                </c:pt>
                <c:pt idx="163">
                  <c:v>49.3445670806206</c:v>
                </c:pt>
                <c:pt idx="164">
                  <c:v>45.470285118216864</c:v>
                </c:pt>
                <c:pt idx="165">
                  <c:v>42.890566752641703</c:v>
                </c:pt>
                <c:pt idx="166">
                  <c:v>41.155778181919537</c:v>
                </c:pt>
                <c:pt idx="167">
                  <c:v>39.381437096233242</c:v>
                </c:pt>
                <c:pt idx="168">
                  <c:v>38.101295151940974</c:v>
                </c:pt>
                <c:pt idx="169">
                  <c:v>37.427802296927723</c:v>
                </c:pt>
                <c:pt idx="170">
                  <c:v>37.324774247017203</c:v>
                </c:pt>
                <c:pt idx="171">
                  <c:v>38.002564422614476</c:v>
                </c:pt>
                <c:pt idx="172">
                  <c:v>39.011897750689243</c:v>
                </c:pt>
                <c:pt idx="173">
                  <c:v>39.784903033567971</c:v>
                </c:pt>
                <c:pt idx="174">
                  <c:v>41.494015333219821</c:v>
                </c:pt>
                <c:pt idx="175">
                  <c:v>43.883995869976289</c:v>
                </c:pt>
                <c:pt idx="176">
                  <c:v>46.523398134943157</c:v>
                </c:pt>
                <c:pt idx="177">
                  <c:v>49.232710059396091</c:v>
                </c:pt>
                <c:pt idx="178">
                  <c:v>51.949142186535099</c:v>
                </c:pt>
                <c:pt idx="179">
                  <c:v>54.415307207244794</c:v>
                </c:pt>
                <c:pt idx="180">
                  <c:v>57.008988684481565</c:v>
                </c:pt>
                <c:pt idx="181">
                  <c:v>59.975758970033056</c:v>
                </c:pt>
                <c:pt idx="182">
                  <c:v>63.439070597785168</c:v>
                </c:pt>
                <c:pt idx="183">
                  <c:v>67.199874618163676</c:v>
                </c:pt>
                <c:pt idx="184">
                  <c:v>70.812026734607755</c:v>
                </c:pt>
                <c:pt idx="185">
                  <c:v>73.312591959042948</c:v>
                </c:pt>
                <c:pt idx="186">
                  <c:v>75.172268861457468</c:v>
                </c:pt>
                <c:pt idx="187">
                  <c:v>77.149178473884191</c:v>
                </c:pt>
                <c:pt idx="188">
                  <c:v>78.560874158909471</c:v>
                </c:pt>
                <c:pt idx="189">
                  <c:v>79.383104286742636</c:v>
                </c:pt>
                <c:pt idx="190">
                  <c:v>79.713194194391264</c:v>
                </c:pt>
                <c:pt idx="191">
                  <c:v>79.819430688739416</c:v>
                </c:pt>
                <c:pt idx="192">
                  <c:v>80.173009352483788</c:v>
                </c:pt>
                <c:pt idx="193">
                  <c:v>80.595980688666401</c:v>
                </c:pt>
                <c:pt idx="194">
                  <c:v>80.420956099362542</c:v>
                </c:pt>
                <c:pt idx="195">
                  <c:v>79.813811480479288</c:v>
                </c:pt>
                <c:pt idx="196">
                  <c:v>79.168347936869878</c:v>
                </c:pt>
                <c:pt idx="197">
                  <c:v>78.650402616607863</c:v>
                </c:pt>
                <c:pt idx="198">
                  <c:v>77.571362060185137</c:v>
                </c:pt>
                <c:pt idx="199">
                  <c:v>76.429179613131367</c:v>
                </c:pt>
                <c:pt idx="200">
                  <c:v>75.432768780176659</c:v>
                </c:pt>
                <c:pt idx="201">
                  <c:v>73.905317630033309</c:v>
                </c:pt>
                <c:pt idx="202">
                  <c:v>72.528591331421779</c:v>
                </c:pt>
                <c:pt idx="203">
                  <c:v>70.876968780716908</c:v>
                </c:pt>
                <c:pt idx="204">
                  <c:v>69.589365741767921</c:v>
                </c:pt>
                <c:pt idx="205">
                  <c:v>69.127954594630296</c:v>
                </c:pt>
                <c:pt idx="206">
                  <c:v>68.941033818789492</c:v>
                </c:pt>
                <c:pt idx="207">
                  <c:v>68.871290769614319</c:v>
                </c:pt>
                <c:pt idx="208">
                  <c:v>68.314215178218291</c:v>
                </c:pt>
                <c:pt idx="209">
                  <c:v>67.976076496600029</c:v>
                </c:pt>
                <c:pt idx="210">
                  <c:v>67.809817303067064</c:v>
                </c:pt>
                <c:pt idx="211">
                  <c:v>67.774567482017829</c:v>
                </c:pt>
                <c:pt idx="212">
                  <c:v>68.079796506507847</c:v>
                </c:pt>
                <c:pt idx="213">
                  <c:v>69.116630707737556</c:v>
                </c:pt>
                <c:pt idx="214">
                  <c:v>70.119729719058412</c:v>
                </c:pt>
                <c:pt idx="215">
                  <c:v>71.355566798463855</c:v>
                </c:pt>
                <c:pt idx="216">
                  <c:v>72.543443951382514</c:v>
                </c:pt>
                <c:pt idx="217">
                  <c:v>73.828296426972472</c:v>
                </c:pt>
                <c:pt idx="218">
                  <c:v>75.573291692508931</c:v>
                </c:pt>
                <c:pt idx="219">
                  <c:v>77.358961569426924</c:v>
                </c:pt>
                <c:pt idx="220">
                  <c:v>78.898371708165016</c:v>
                </c:pt>
                <c:pt idx="221">
                  <c:v>80.782363843706264</c:v>
                </c:pt>
                <c:pt idx="222">
                  <c:v>82.644456548767295</c:v>
                </c:pt>
                <c:pt idx="223">
                  <c:v>84.723816213378853</c:v>
                </c:pt>
                <c:pt idx="224">
                  <c:v>85.207998289061749</c:v>
                </c:pt>
                <c:pt idx="225">
                  <c:v>84.850841731625579</c:v>
                </c:pt>
                <c:pt idx="226">
                  <c:v>84.33193594822265</c:v>
                </c:pt>
                <c:pt idx="227">
                  <c:v>83.182224095235739</c:v>
                </c:pt>
                <c:pt idx="228">
                  <c:v>82.505225581657768</c:v>
                </c:pt>
                <c:pt idx="229">
                  <c:v>81.638223237796041</c:v>
                </c:pt>
                <c:pt idx="230">
                  <c:v>80.824246406258368</c:v>
                </c:pt>
                <c:pt idx="231">
                  <c:v>79.807893538061379</c:v>
                </c:pt>
                <c:pt idx="232">
                  <c:v>78.241758591434532</c:v>
                </c:pt>
                <c:pt idx="233">
                  <c:v>76.103908759605289</c:v>
                </c:pt>
                <c:pt idx="234">
                  <c:v>73.908154976905251</c:v>
                </c:pt>
                <c:pt idx="235">
                  <c:v>71.127645227228655</c:v>
                </c:pt>
                <c:pt idx="236">
                  <c:v>68.420146607161684</c:v>
                </c:pt>
                <c:pt idx="237">
                  <c:v>65.087614718258436</c:v>
                </c:pt>
                <c:pt idx="238">
                  <c:v>62.341114064157367</c:v>
                </c:pt>
                <c:pt idx="239">
                  <c:v>60.194748647994558</c:v>
                </c:pt>
                <c:pt idx="240">
                  <c:v>58.298468634737809</c:v>
                </c:pt>
                <c:pt idx="241">
                  <c:v>56.604131332485018</c:v>
                </c:pt>
                <c:pt idx="242">
                  <c:v>54.392404659384759</c:v>
                </c:pt>
                <c:pt idx="243">
                  <c:v>51.94601048703074</c:v>
                </c:pt>
                <c:pt idx="244">
                  <c:v>50.562334752908285</c:v>
                </c:pt>
                <c:pt idx="245">
                  <c:v>49.219775680261741</c:v>
                </c:pt>
                <c:pt idx="246">
                  <c:v>47.905877127304478</c:v>
                </c:pt>
                <c:pt idx="247">
                  <c:v>46.585259764736769</c:v>
                </c:pt>
                <c:pt idx="248">
                  <c:v>45.053588583125688</c:v>
                </c:pt>
                <c:pt idx="249">
                  <c:v>43.535194317991852</c:v>
                </c:pt>
                <c:pt idx="250">
                  <c:v>42.307672162529812</c:v>
                </c:pt>
                <c:pt idx="251">
                  <c:v>41.732507650610621</c:v>
                </c:pt>
                <c:pt idx="252">
                  <c:v>41.09698209672392</c:v>
                </c:pt>
                <c:pt idx="253">
                  <c:v>40.362497541420183</c:v>
                </c:pt>
                <c:pt idx="254">
                  <c:v>39.338954631102084</c:v>
                </c:pt>
                <c:pt idx="255">
                  <c:v>38.716798739644013</c:v>
                </c:pt>
                <c:pt idx="256">
                  <c:v>38.387892779833294</c:v>
                </c:pt>
                <c:pt idx="257">
                  <c:v>38.867735121296832</c:v>
                </c:pt>
                <c:pt idx="258">
                  <c:v>38.871279134366844</c:v>
                </c:pt>
                <c:pt idx="259">
                  <c:v>38.355873790331479</c:v>
                </c:pt>
                <c:pt idx="260">
                  <c:v>37.897881228082582</c:v>
                </c:pt>
                <c:pt idx="261">
                  <c:v>37.430688378203968</c:v>
                </c:pt>
                <c:pt idx="262">
                  <c:v>37.740786641057106</c:v>
                </c:pt>
                <c:pt idx="263">
                  <c:v>38.35162884552102</c:v>
                </c:pt>
                <c:pt idx="264">
                  <c:v>38.625415904919876</c:v>
                </c:pt>
                <c:pt idx="265">
                  <c:v>39.432031860726077</c:v>
                </c:pt>
                <c:pt idx="266">
                  <c:v>40.743992222897276</c:v>
                </c:pt>
                <c:pt idx="267">
                  <c:v>42.475859872394338</c:v>
                </c:pt>
                <c:pt idx="268">
                  <c:v>44.75657872462174</c:v>
                </c:pt>
                <c:pt idx="269">
                  <c:v>47.444970238103465</c:v>
                </c:pt>
                <c:pt idx="270">
                  <c:v>49.708034339601213</c:v>
                </c:pt>
                <c:pt idx="271">
                  <c:v>51.347315379743669</c:v>
                </c:pt>
                <c:pt idx="272">
                  <c:v>52.791011825378654</c:v>
                </c:pt>
                <c:pt idx="273">
                  <c:v>54.630407817268178</c:v>
                </c:pt>
                <c:pt idx="274">
                  <c:v>56.633147640499615</c:v>
                </c:pt>
                <c:pt idx="275">
                  <c:v>58.768692785062946</c:v>
                </c:pt>
                <c:pt idx="276">
                  <c:v>60.387705102917081</c:v>
                </c:pt>
                <c:pt idx="277">
                  <c:v>61.527253811487228</c:v>
                </c:pt>
                <c:pt idx="278">
                  <c:v>62.535832436408121</c:v>
                </c:pt>
                <c:pt idx="279">
                  <c:v>63.289989317525965</c:v>
                </c:pt>
                <c:pt idx="280">
                  <c:v>63.610568152828272</c:v>
                </c:pt>
                <c:pt idx="281">
                  <c:v>63.852488867609019</c:v>
                </c:pt>
                <c:pt idx="282">
                  <c:v>63.042416253390115</c:v>
                </c:pt>
                <c:pt idx="283">
                  <c:v>61.632419524400312</c:v>
                </c:pt>
                <c:pt idx="284">
                  <c:v>60.875461494767137</c:v>
                </c:pt>
                <c:pt idx="285">
                  <c:v>59.991014939829405</c:v>
                </c:pt>
                <c:pt idx="286">
                  <c:v>58.908292980697482</c:v>
                </c:pt>
                <c:pt idx="287">
                  <c:v>57.746329029259336</c:v>
                </c:pt>
                <c:pt idx="288">
                  <c:v>56.193926149689069</c:v>
                </c:pt>
                <c:pt idx="289">
                  <c:v>54.304172484875473</c:v>
                </c:pt>
                <c:pt idx="290">
                  <c:v>52.416426713004945</c:v>
                </c:pt>
                <c:pt idx="291">
                  <c:v>50.649273962407257</c:v>
                </c:pt>
                <c:pt idx="292">
                  <c:v>49.459145920975928</c:v>
                </c:pt>
                <c:pt idx="293">
                  <c:v>48.317562007044309</c:v>
                </c:pt>
                <c:pt idx="294">
                  <c:v>47.160327915862908</c:v>
                </c:pt>
                <c:pt idx="295">
                  <c:v>45.505418420408731</c:v>
                </c:pt>
                <c:pt idx="296">
                  <c:v>44.196654253353941</c:v>
                </c:pt>
                <c:pt idx="297">
                  <c:v>43.100958210330838</c:v>
                </c:pt>
                <c:pt idx="298">
                  <c:v>42.110546136199261</c:v>
                </c:pt>
                <c:pt idx="299">
                  <c:v>41.672156152697639</c:v>
                </c:pt>
                <c:pt idx="300">
                  <c:v>41.311158703472152</c:v>
                </c:pt>
                <c:pt idx="301">
                  <c:v>41.173199621872342</c:v>
                </c:pt>
                <c:pt idx="302">
                  <c:v>41.935206974827757</c:v>
                </c:pt>
                <c:pt idx="303">
                  <c:v>42.699947673705012</c:v>
                </c:pt>
                <c:pt idx="304">
                  <c:v>43.094804664155866</c:v>
                </c:pt>
                <c:pt idx="305">
                  <c:v>43.843061134529457</c:v>
                </c:pt>
                <c:pt idx="306">
                  <c:v>44.634971435475379</c:v>
                </c:pt>
                <c:pt idx="307">
                  <c:v>45.338013314366151</c:v>
                </c:pt>
                <c:pt idx="308">
                  <c:v>46.358102917595389</c:v>
                </c:pt>
                <c:pt idx="309">
                  <c:v>47.242194555942127</c:v>
                </c:pt>
                <c:pt idx="310">
                  <c:v>48.45373984891323</c:v>
                </c:pt>
                <c:pt idx="311">
                  <c:v>50.05283246338189</c:v>
                </c:pt>
                <c:pt idx="312">
                  <c:v>51.523488204201797</c:v>
                </c:pt>
                <c:pt idx="313">
                  <c:v>52.256922131183146</c:v>
                </c:pt>
                <c:pt idx="314">
                  <c:v>53.06213960951969</c:v>
                </c:pt>
                <c:pt idx="315">
                  <c:v>54.106577491525648</c:v>
                </c:pt>
                <c:pt idx="316">
                  <c:v>54.637386950370583</c:v>
                </c:pt>
                <c:pt idx="317">
                  <c:v>55.554868114388299</c:v>
                </c:pt>
                <c:pt idx="318">
                  <c:v>57.420717397461587</c:v>
                </c:pt>
                <c:pt idx="319">
                  <c:v>58.963300335000795</c:v>
                </c:pt>
                <c:pt idx="320">
                  <c:v>60.559265267353133</c:v>
                </c:pt>
                <c:pt idx="321">
                  <c:v>61.408786327303929</c:v>
                </c:pt>
                <c:pt idx="322">
                  <c:v>61.711116436723707</c:v>
                </c:pt>
                <c:pt idx="323">
                  <c:v>62.633132759609531</c:v>
                </c:pt>
                <c:pt idx="324">
                  <c:v>63.596325264418695</c:v>
                </c:pt>
                <c:pt idx="325">
                  <c:v>64.119905659152408</c:v>
                </c:pt>
                <c:pt idx="326">
                  <c:v>64.529130655148862</c:v>
                </c:pt>
                <c:pt idx="327">
                  <c:v>65.543124063599763</c:v>
                </c:pt>
                <c:pt idx="328">
                  <c:v>66.099590292751373</c:v>
                </c:pt>
                <c:pt idx="329">
                  <c:v>66.444823639243836</c:v>
                </c:pt>
                <c:pt idx="330">
                  <c:v>66.264240162562885</c:v>
                </c:pt>
                <c:pt idx="331">
                  <c:v>65.907962779817041</c:v>
                </c:pt>
                <c:pt idx="332">
                  <c:v>65.030379706889661</c:v>
                </c:pt>
                <c:pt idx="333">
                  <c:v>64.244006648858544</c:v>
                </c:pt>
                <c:pt idx="334">
                  <c:v>63.465197913358772</c:v>
                </c:pt>
                <c:pt idx="335">
                  <c:v>63.048962757329399</c:v>
                </c:pt>
                <c:pt idx="336">
                  <c:v>62.996444615011079</c:v>
                </c:pt>
                <c:pt idx="337">
                  <c:v>62.47787564966044</c:v>
                </c:pt>
                <c:pt idx="338">
                  <c:v>60.756849475453429</c:v>
                </c:pt>
                <c:pt idx="339">
                  <c:v>58.672916560550121</c:v>
                </c:pt>
                <c:pt idx="340">
                  <c:v>56.02049051715592</c:v>
                </c:pt>
                <c:pt idx="341">
                  <c:v>53.389750302062417</c:v>
                </c:pt>
                <c:pt idx="342">
                  <c:v>51.061670485845745</c:v>
                </c:pt>
                <c:pt idx="343">
                  <c:v>49.127592131510966</c:v>
                </c:pt>
                <c:pt idx="344">
                  <c:v>47.814174090339108</c:v>
                </c:pt>
                <c:pt idx="345">
                  <c:v>45.995942373024825</c:v>
                </c:pt>
                <c:pt idx="346">
                  <c:v>43.805483083674275</c:v>
                </c:pt>
                <c:pt idx="347">
                  <c:v>41.047114946412954</c:v>
                </c:pt>
                <c:pt idx="348">
                  <c:v>38.528849131203494</c:v>
                </c:pt>
                <c:pt idx="349">
                  <c:v>36.562936398982323</c:v>
                </c:pt>
                <c:pt idx="350">
                  <c:v>34.792525215968418</c:v>
                </c:pt>
                <c:pt idx="351">
                  <c:v>32.851388358698337</c:v>
                </c:pt>
                <c:pt idx="352">
                  <c:v>31.695982788510058</c:v>
                </c:pt>
                <c:pt idx="353">
                  <c:v>30.980693963753243</c:v>
                </c:pt>
                <c:pt idx="354">
                  <c:v>30.401175563354421</c:v>
                </c:pt>
                <c:pt idx="355">
                  <c:v>30.227449907682704</c:v>
                </c:pt>
                <c:pt idx="356">
                  <c:v>30.061764344117176</c:v>
                </c:pt>
                <c:pt idx="357">
                  <c:v>29.728670897938834</c:v>
                </c:pt>
                <c:pt idx="358">
                  <c:v>29.711240226593567</c:v>
                </c:pt>
                <c:pt idx="359">
                  <c:v>30.114724601968099</c:v>
                </c:pt>
                <c:pt idx="360">
                  <c:v>31.151768237281807</c:v>
                </c:pt>
                <c:pt idx="361">
                  <c:v>32.72275399364765</c:v>
                </c:pt>
                <c:pt idx="362">
                  <c:v>34.074811658638254</c:v>
                </c:pt>
                <c:pt idx="363">
                  <c:v>34.568716269635402</c:v>
                </c:pt>
                <c:pt idx="364">
                  <c:v>34.697856523499254</c:v>
                </c:pt>
                <c:pt idx="365">
                  <c:v>35.461880455462122</c:v>
                </c:pt>
                <c:pt idx="366">
                  <c:v>36.584046671645432</c:v>
                </c:pt>
                <c:pt idx="367">
                  <c:v>37.920314156053699</c:v>
                </c:pt>
                <c:pt idx="368">
                  <c:v>39.389680379665471</c:v>
                </c:pt>
                <c:pt idx="369">
                  <c:v>39.920789348433487</c:v>
                </c:pt>
                <c:pt idx="370">
                  <c:v>40.599653611120857</c:v>
                </c:pt>
                <c:pt idx="371">
                  <c:v>41.293315051043521</c:v>
                </c:pt>
                <c:pt idx="372">
                  <c:v>40.891410410830396</c:v>
                </c:pt>
                <c:pt idx="373">
                  <c:v>40.693720209599547</c:v>
                </c:pt>
                <c:pt idx="374">
                  <c:v>40.955312597870105</c:v>
                </c:pt>
                <c:pt idx="375">
                  <c:v>41.177230731751905</c:v>
                </c:pt>
                <c:pt idx="376">
                  <c:v>41.777389750251245</c:v>
                </c:pt>
                <c:pt idx="377">
                  <c:v>42.997064817334362</c:v>
                </c:pt>
                <c:pt idx="378">
                  <c:v>44.53628765000667</c:v>
                </c:pt>
                <c:pt idx="379">
                  <c:v>46.162716609550039</c:v>
                </c:pt>
                <c:pt idx="380">
                  <c:v>47.807979255033949</c:v>
                </c:pt>
                <c:pt idx="381">
                  <c:v>49.731204460549449</c:v>
                </c:pt>
                <c:pt idx="382">
                  <c:v>51.651812585540235</c:v>
                </c:pt>
                <c:pt idx="383">
                  <c:v>54.153909639654913</c:v>
                </c:pt>
                <c:pt idx="384">
                  <c:v>56.251971233829714</c:v>
                </c:pt>
                <c:pt idx="385">
                  <c:v>58.332030539785706</c:v>
                </c:pt>
                <c:pt idx="386">
                  <c:v>60.377747644514784</c:v>
                </c:pt>
                <c:pt idx="387">
                  <c:v>61.981959580649416</c:v>
                </c:pt>
                <c:pt idx="388">
                  <c:v>63.058618388932679</c:v>
                </c:pt>
                <c:pt idx="389">
                  <c:v>64.55079924509451</c:v>
                </c:pt>
                <c:pt idx="390">
                  <c:v>65.62991447143196</c:v>
                </c:pt>
                <c:pt idx="391">
                  <c:v>66.405384970180677</c:v>
                </c:pt>
                <c:pt idx="392">
                  <c:v>67.541695189951412</c:v>
                </c:pt>
                <c:pt idx="393">
                  <c:v>68.082894537522947</c:v>
                </c:pt>
                <c:pt idx="394">
                  <c:v>68.243155001767661</c:v>
                </c:pt>
                <c:pt idx="395">
                  <c:v>67.865073063116057</c:v>
                </c:pt>
                <c:pt idx="396">
                  <c:v>67.161855217221984</c:v>
                </c:pt>
                <c:pt idx="397">
                  <c:v>66.058162238866885</c:v>
                </c:pt>
                <c:pt idx="398">
                  <c:v>64.526881311506571</c:v>
                </c:pt>
                <c:pt idx="399">
                  <c:v>62.757339294142454</c:v>
                </c:pt>
                <c:pt idx="400">
                  <c:v>60.814491716465781</c:v>
                </c:pt>
                <c:pt idx="401">
                  <c:v>58.466366531113501</c:v>
                </c:pt>
                <c:pt idx="402">
                  <c:v>56.27031284430673</c:v>
                </c:pt>
                <c:pt idx="403">
                  <c:v>53.734821763152112</c:v>
                </c:pt>
                <c:pt idx="404">
                  <c:v>52.189584707537676</c:v>
                </c:pt>
                <c:pt idx="405">
                  <c:v>50.68405198133626</c:v>
                </c:pt>
                <c:pt idx="406">
                  <c:v>49.240439896115014</c:v>
                </c:pt>
                <c:pt idx="407">
                  <c:v>47.923424055542696</c:v>
                </c:pt>
                <c:pt idx="408">
                  <c:v>46.257063878480977</c:v>
                </c:pt>
                <c:pt idx="409">
                  <c:v>44.236789303830051</c:v>
                </c:pt>
                <c:pt idx="410">
                  <c:v>42.837708804177034</c:v>
                </c:pt>
                <c:pt idx="411">
                  <c:v>41.591504678000959</c:v>
                </c:pt>
                <c:pt idx="412">
                  <c:v>40.815496657551861</c:v>
                </c:pt>
                <c:pt idx="413">
                  <c:v>40.884391570438858</c:v>
                </c:pt>
                <c:pt idx="414">
                  <c:v>41.231809877590713</c:v>
                </c:pt>
                <c:pt idx="415">
                  <c:v>41.689881493063218</c:v>
                </c:pt>
                <c:pt idx="416">
                  <c:v>42.349905915494624</c:v>
                </c:pt>
                <c:pt idx="417">
                  <c:v>43.170108044450714</c:v>
                </c:pt>
                <c:pt idx="418">
                  <c:v>43.580993659249245</c:v>
                </c:pt>
                <c:pt idx="419">
                  <c:v>44.154151605204518</c:v>
                </c:pt>
                <c:pt idx="420">
                  <c:v>44.597105503928901</c:v>
                </c:pt>
                <c:pt idx="421">
                  <c:v>44.887845568070503</c:v>
                </c:pt>
                <c:pt idx="422">
                  <c:v>45.385591883848477</c:v>
                </c:pt>
                <c:pt idx="423">
                  <c:v>46.015814958769369</c:v>
                </c:pt>
                <c:pt idx="424">
                  <c:v>46.275210703402053</c:v>
                </c:pt>
                <c:pt idx="425">
                  <c:v>46.830560946344868</c:v>
                </c:pt>
                <c:pt idx="426">
                  <c:v>47.826620115828177</c:v>
                </c:pt>
                <c:pt idx="427">
                  <c:v>48.562520050850921</c:v>
                </c:pt>
                <c:pt idx="428">
                  <c:v>49.790084983292161</c:v>
                </c:pt>
                <c:pt idx="429">
                  <c:v>51.502272104790848</c:v>
                </c:pt>
                <c:pt idx="430">
                  <c:v>53.093648201928147</c:v>
                </c:pt>
                <c:pt idx="431">
                  <c:v>55.115377721783602</c:v>
                </c:pt>
                <c:pt idx="432">
                  <c:v>56.613854579108327</c:v>
                </c:pt>
                <c:pt idx="433">
                  <c:v>57.708348019109884</c:v>
                </c:pt>
                <c:pt idx="434">
                  <c:v>58.603944813308907</c:v>
                </c:pt>
                <c:pt idx="435">
                  <c:v>59.929611271386634</c:v>
                </c:pt>
                <c:pt idx="436">
                  <c:v>61.062063262368767</c:v>
                </c:pt>
                <c:pt idx="437">
                  <c:v>62.181601582607911</c:v>
                </c:pt>
                <c:pt idx="438">
                  <c:v>63.708212623388974</c:v>
                </c:pt>
                <c:pt idx="439">
                  <c:v>65.211138115237205</c:v>
                </c:pt>
                <c:pt idx="440">
                  <c:v>66.936622746159131</c:v>
                </c:pt>
                <c:pt idx="441">
                  <c:v>68.944226153857272</c:v>
                </c:pt>
                <c:pt idx="442">
                  <c:v>70.801138652969456</c:v>
                </c:pt>
                <c:pt idx="443">
                  <c:v>72.733298652481537</c:v>
                </c:pt>
                <c:pt idx="444">
                  <c:v>74.302360415081168</c:v>
                </c:pt>
                <c:pt idx="445">
                  <c:v>75.64179842567458</c:v>
                </c:pt>
                <c:pt idx="446">
                  <c:v>76.903716541210173</c:v>
                </c:pt>
                <c:pt idx="447">
                  <c:v>78.499395553555885</c:v>
                </c:pt>
                <c:pt idx="448">
                  <c:v>80.292044652030228</c:v>
                </c:pt>
                <c:pt idx="449">
                  <c:v>82.189427572140403</c:v>
                </c:pt>
                <c:pt idx="450">
                  <c:v>83.922131974656139</c:v>
                </c:pt>
                <c:pt idx="451">
                  <c:v>85.084994060942904</c:v>
                </c:pt>
                <c:pt idx="452">
                  <c:v>86.802488067430005</c:v>
                </c:pt>
                <c:pt idx="453">
                  <c:v>88.514099127926585</c:v>
                </c:pt>
                <c:pt idx="454">
                  <c:v>88.04266009121514</c:v>
                </c:pt>
                <c:pt idx="455">
                  <c:v>87.154145592634478</c:v>
                </c:pt>
                <c:pt idx="456">
                  <c:v>85.933966753241037</c:v>
                </c:pt>
                <c:pt idx="457">
                  <c:v>84.391931351791271</c:v>
                </c:pt>
                <c:pt idx="458">
                  <c:v>82.848054469769252</c:v>
                </c:pt>
                <c:pt idx="459">
                  <c:v>80.969364466797543</c:v>
                </c:pt>
                <c:pt idx="460">
                  <c:v>79.271381388851978</c:v>
                </c:pt>
                <c:pt idx="461">
                  <c:v>77.665417583996359</c:v>
                </c:pt>
                <c:pt idx="462">
                  <c:v>76.003243203027139</c:v>
                </c:pt>
                <c:pt idx="463">
                  <c:v>74.259339513069364</c:v>
                </c:pt>
                <c:pt idx="464">
                  <c:v>72.478199955040367</c:v>
                </c:pt>
                <c:pt idx="465">
                  <c:v>70.8235168539168</c:v>
                </c:pt>
                <c:pt idx="466">
                  <c:v>68.799126610014355</c:v>
                </c:pt>
                <c:pt idx="467">
                  <c:v>66.368438273494277</c:v>
                </c:pt>
                <c:pt idx="468">
                  <c:v>65.185006320831548</c:v>
                </c:pt>
                <c:pt idx="469">
                  <c:v>63.835799971625207</c:v>
                </c:pt>
                <c:pt idx="470">
                  <c:v>62.785379803557973</c:v>
                </c:pt>
                <c:pt idx="471">
                  <c:v>62.369513069624666</c:v>
                </c:pt>
                <c:pt idx="472">
                  <c:v>61.798885795941814</c:v>
                </c:pt>
                <c:pt idx="473">
                  <c:v>61.274974025115156</c:v>
                </c:pt>
                <c:pt idx="474">
                  <c:v>62.738365808037507</c:v>
                </c:pt>
                <c:pt idx="475">
                  <c:v>63.939500176200077</c:v>
                </c:pt>
                <c:pt idx="476">
                  <c:v>65.234055508528769</c:v>
                </c:pt>
                <c:pt idx="477">
                  <c:v>66.734976977612433</c:v>
                </c:pt>
                <c:pt idx="478">
                  <c:v>68.082988296728416</c:v>
                </c:pt>
                <c:pt idx="479">
                  <c:v>69.065720876574318</c:v>
                </c:pt>
                <c:pt idx="480">
                  <c:v>69.363120082807342</c:v>
                </c:pt>
                <c:pt idx="481">
                  <c:v>69.747544090779044</c:v>
                </c:pt>
                <c:pt idx="482">
                  <c:v>70.067573691241094</c:v>
                </c:pt>
                <c:pt idx="483">
                  <c:v>70.70595547904793</c:v>
                </c:pt>
                <c:pt idx="484">
                  <c:v>71.357608763373349</c:v>
                </c:pt>
                <c:pt idx="485">
                  <c:v>71.298274526162217</c:v>
                </c:pt>
                <c:pt idx="486">
                  <c:v>71.202544649944542</c:v>
                </c:pt>
                <c:pt idx="487">
                  <c:v>71.340280729238231</c:v>
                </c:pt>
                <c:pt idx="488">
                  <c:v>69.763019857581412</c:v>
                </c:pt>
                <c:pt idx="489">
                  <c:v>68.185875961288588</c:v>
                </c:pt>
                <c:pt idx="490">
                  <c:v>66.244220059625221</c:v>
                </c:pt>
                <c:pt idx="491">
                  <c:v>64.261825540392991</c:v>
                </c:pt>
                <c:pt idx="492">
                  <c:v>62.552533577606496</c:v>
                </c:pt>
                <c:pt idx="493">
                  <c:v>60.834630449866836</c:v>
                </c:pt>
                <c:pt idx="494">
                  <c:v>59.343921657361498</c:v>
                </c:pt>
                <c:pt idx="495">
                  <c:v>57.791208833462221</c:v>
                </c:pt>
                <c:pt idx="496">
                  <c:v>55.900639049729328</c:v>
                </c:pt>
                <c:pt idx="497">
                  <c:v>53.645879904130744</c:v>
                </c:pt>
                <c:pt idx="498">
                  <c:v>51.624742534974267</c:v>
                </c:pt>
                <c:pt idx="499">
                  <c:v>50.566677463988938</c:v>
                </c:pt>
                <c:pt idx="500">
                  <c:v>49.904670020715443</c:v>
                </c:pt>
                <c:pt idx="501">
                  <c:v>49.286790054667129</c:v>
                </c:pt>
                <c:pt idx="502">
                  <c:v>49.218983578597616</c:v>
                </c:pt>
                <c:pt idx="503">
                  <c:v>48.86525626578991</c:v>
                </c:pt>
                <c:pt idx="504">
                  <c:v>48.763111162193205</c:v>
                </c:pt>
                <c:pt idx="505">
                  <c:v>48.817002879751314</c:v>
                </c:pt>
                <c:pt idx="506">
                  <c:v>48.362483617113966</c:v>
                </c:pt>
                <c:pt idx="507">
                  <c:v>48.619399838304311</c:v>
                </c:pt>
                <c:pt idx="508">
                  <c:v>49.329732950393641</c:v>
                </c:pt>
                <c:pt idx="509">
                  <c:v>49.851019904753585</c:v>
                </c:pt>
                <c:pt idx="510">
                  <c:v>50.698509326265558</c:v>
                </c:pt>
                <c:pt idx="511">
                  <c:v>51.341841078137975</c:v>
                </c:pt>
                <c:pt idx="512">
                  <c:v>51.816930579652798</c:v>
                </c:pt>
                <c:pt idx="513">
                  <c:v>52.288829158438617</c:v>
                </c:pt>
                <c:pt idx="514">
                  <c:v>52.610761234921917</c:v>
                </c:pt>
                <c:pt idx="515">
                  <c:v>52.609282116279722</c:v>
                </c:pt>
                <c:pt idx="516">
                  <c:v>52.318037670033377</c:v>
                </c:pt>
                <c:pt idx="517">
                  <c:v>52.41132093109745</c:v>
                </c:pt>
                <c:pt idx="518">
                  <c:v>52.798090600532717</c:v>
                </c:pt>
                <c:pt idx="519">
                  <c:v>52.90583828664802</c:v>
                </c:pt>
                <c:pt idx="520">
                  <c:v>53.466163094995771</c:v>
                </c:pt>
                <c:pt idx="521">
                  <c:v>53.260846919708037</c:v>
                </c:pt>
                <c:pt idx="522">
                  <c:v>52.918285848337135</c:v>
                </c:pt>
                <c:pt idx="523">
                  <c:v>53.113739542761074</c:v>
                </c:pt>
                <c:pt idx="524">
                  <c:v>53.368520798521082</c:v>
                </c:pt>
                <c:pt idx="525">
                  <c:v>54.007672164819347</c:v>
                </c:pt>
                <c:pt idx="526">
                  <c:v>55.020174497634891</c:v>
                </c:pt>
                <c:pt idx="527">
                  <c:v>55.659533482788262</c:v>
                </c:pt>
                <c:pt idx="528">
                  <c:v>56.186022227276545</c:v>
                </c:pt>
                <c:pt idx="529">
                  <c:v>56.934346873590769</c:v>
                </c:pt>
                <c:pt idx="530">
                  <c:v>57.499451551265949</c:v>
                </c:pt>
                <c:pt idx="531">
                  <c:v>58.274101656498488</c:v>
                </c:pt>
                <c:pt idx="532">
                  <c:v>58.64501960655906</c:v>
                </c:pt>
                <c:pt idx="533">
                  <c:v>58.918021200380551</c:v>
                </c:pt>
                <c:pt idx="534">
                  <c:v>59.179593001259015</c:v>
                </c:pt>
                <c:pt idx="535">
                  <c:v>59.776299080286648</c:v>
                </c:pt>
                <c:pt idx="536">
                  <c:v>61.099427674723515</c:v>
                </c:pt>
                <c:pt idx="537">
                  <c:v>62.358055553547104</c:v>
                </c:pt>
                <c:pt idx="538">
                  <c:v>62.939265377825713</c:v>
                </c:pt>
                <c:pt idx="539">
                  <c:v>63.033235466687984</c:v>
                </c:pt>
                <c:pt idx="540">
                  <c:v>62.339529947947106</c:v>
                </c:pt>
                <c:pt idx="541">
                  <c:v>61.678368088249066</c:v>
                </c:pt>
                <c:pt idx="542">
                  <c:v>60.657534417553848</c:v>
                </c:pt>
                <c:pt idx="543">
                  <c:v>59.058374636157147</c:v>
                </c:pt>
                <c:pt idx="544">
                  <c:v>57.261620998070441</c:v>
                </c:pt>
                <c:pt idx="545">
                  <c:v>55.059167524153239</c:v>
                </c:pt>
                <c:pt idx="546">
                  <c:v>53.294858293103417</c:v>
                </c:pt>
                <c:pt idx="547">
                  <c:v>51.302941179529839</c:v>
                </c:pt>
                <c:pt idx="548">
                  <c:v>49.133237188457947</c:v>
                </c:pt>
                <c:pt idx="549">
                  <c:v>47.489382801407501</c:v>
                </c:pt>
                <c:pt idx="550">
                  <c:v>45.30656646419807</c:v>
                </c:pt>
                <c:pt idx="551">
                  <c:v>42.569796047984447</c:v>
                </c:pt>
                <c:pt idx="552">
                  <c:v>40.219085928111596</c:v>
                </c:pt>
                <c:pt idx="553">
                  <c:v>38.504927195457114</c:v>
                </c:pt>
                <c:pt idx="554">
                  <c:v>36.995530519739134</c:v>
                </c:pt>
                <c:pt idx="555">
                  <c:v>35.733443739951504</c:v>
                </c:pt>
                <c:pt idx="556">
                  <c:v>34.399003862453561</c:v>
                </c:pt>
                <c:pt idx="557">
                  <c:v>33.472716717446716</c:v>
                </c:pt>
                <c:pt idx="558">
                  <c:v>33.321974031442764</c:v>
                </c:pt>
                <c:pt idx="559">
                  <c:v>33.772274067476161</c:v>
                </c:pt>
                <c:pt idx="560">
                  <c:v>34.612657128044091</c:v>
                </c:pt>
                <c:pt idx="561">
                  <c:v>35.796661382525343</c:v>
                </c:pt>
                <c:pt idx="562">
                  <c:v>37.177377256043734</c:v>
                </c:pt>
                <c:pt idx="563">
                  <c:v>38.158453176991259</c:v>
                </c:pt>
                <c:pt idx="564">
                  <c:v>39.195211234365537</c:v>
                </c:pt>
                <c:pt idx="565">
                  <c:v>40.729640092632643</c:v>
                </c:pt>
                <c:pt idx="566">
                  <c:v>42.083962054495899</c:v>
                </c:pt>
                <c:pt idx="567">
                  <c:v>43.187001075988896</c:v>
                </c:pt>
                <c:pt idx="568">
                  <c:v>44.354461828674594</c:v>
                </c:pt>
                <c:pt idx="569">
                  <c:v>44.658793813643193</c:v>
                </c:pt>
                <c:pt idx="570">
                  <c:v>45.814095470856415</c:v>
                </c:pt>
                <c:pt idx="571">
                  <c:v>47.102695696365508</c:v>
                </c:pt>
                <c:pt idx="572">
                  <c:v>47.899432566697541</c:v>
                </c:pt>
                <c:pt idx="573">
                  <c:v>47.390702726845483</c:v>
                </c:pt>
                <c:pt idx="574">
                  <c:v>46.250620142871711</c:v>
                </c:pt>
                <c:pt idx="575">
                  <c:v>44.998438854117232</c:v>
                </c:pt>
                <c:pt idx="576">
                  <c:v>44.412358412793466</c:v>
                </c:pt>
                <c:pt idx="577">
                  <c:v>43.408999471466196</c:v>
                </c:pt>
                <c:pt idx="578">
                  <c:v>41.754767828570245</c:v>
                </c:pt>
                <c:pt idx="579">
                  <c:v>39.827160315159816</c:v>
                </c:pt>
                <c:pt idx="580">
                  <c:v>37.958125694281655</c:v>
                </c:pt>
                <c:pt idx="581">
                  <c:v>36.224671456133521</c:v>
                </c:pt>
                <c:pt idx="582">
                  <c:v>34.895445461089118</c:v>
                </c:pt>
                <c:pt idx="583">
                  <c:v>34.486062234544633</c:v>
                </c:pt>
                <c:pt idx="584">
                  <c:v>33.863408707711038</c:v>
                </c:pt>
                <c:pt idx="585">
                  <c:v>33.003801600040269</c:v>
                </c:pt>
                <c:pt idx="586">
                  <c:v>32.044127867795858</c:v>
                </c:pt>
                <c:pt idx="587">
                  <c:v>31.244663874619128</c:v>
                </c:pt>
                <c:pt idx="588">
                  <c:v>30.574795592980074</c:v>
                </c:pt>
                <c:pt idx="589">
                  <c:v>30.464811708824488</c:v>
                </c:pt>
                <c:pt idx="590">
                  <c:v>29.675999622646295</c:v>
                </c:pt>
                <c:pt idx="591">
                  <c:v>29.349206082766635</c:v>
                </c:pt>
                <c:pt idx="592">
                  <c:v>29.705599436172825</c:v>
                </c:pt>
                <c:pt idx="593">
                  <c:v>31.012734424750846</c:v>
                </c:pt>
                <c:pt idx="594">
                  <c:v>32.923423850045239</c:v>
                </c:pt>
                <c:pt idx="595">
                  <c:v>34.824932136274136</c:v>
                </c:pt>
                <c:pt idx="596">
                  <c:v>35.503544710336016</c:v>
                </c:pt>
                <c:pt idx="597">
                  <c:v>35.530207191264395</c:v>
                </c:pt>
                <c:pt idx="598">
                  <c:v>35.729629119372333</c:v>
                </c:pt>
                <c:pt idx="599">
                  <c:v>36.123123045608203</c:v>
                </c:pt>
                <c:pt idx="600">
                  <c:v>36.78430921325338</c:v>
                </c:pt>
                <c:pt idx="601">
                  <c:v>37.688723631044212</c:v>
                </c:pt>
                <c:pt idx="602">
                  <c:v>38.288979889575721</c:v>
                </c:pt>
                <c:pt idx="603">
                  <c:v>38.524130467540665</c:v>
                </c:pt>
                <c:pt idx="604">
                  <c:v>38.812377083134137</c:v>
                </c:pt>
                <c:pt idx="605">
                  <c:v>39.236290438808552</c:v>
                </c:pt>
                <c:pt idx="606">
                  <c:v>40.102990021910124</c:v>
                </c:pt>
                <c:pt idx="607">
                  <c:v>41.723205845420694</c:v>
                </c:pt>
                <c:pt idx="608">
                  <c:v>43.227283848621788</c:v>
                </c:pt>
                <c:pt idx="609">
                  <c:v>44.458528779684244</c:v>
                </c:pt>
                <c:pt idx="610">
                  <c:v>45.878884564911708</c:v>
                </c:pt>
                <c:pt idx="611">
                  <c:v>47.364597765892043</c:v>
                </c:pt>
                <c:pt idx="612">
                  <c:v>48.747585455794528</c:v>
                </c:pt>
                <c:pt idx="613">
                  <c:v>50.105704734749715</c:v>
                </c:pt>
                <c:pt idx="614">
                  <c:v>51.081796844077566</c:v>
                </c:pt>
                <c:pt idx="615">
                  <c:v>52.294643795507554</c:v>
                </c:pt>
                <c:pt idx="616">
                  <c:v>54.517965250871399</c:v>
                </c:pt>
                <c:pt idx="617">
                  <c:v>57.561698541771499</c:v>
                </c:pt>
                <c:pt idx="618">
                  <c:v>60.796753560705689</c:v>
                </c:pt>
                <c:pt idx="619">
                  <c:v>63.766870347589887</c:v>
                </c:pt>
                <c:pt idx="620">
                  <c:v>66.552861679252473</c:v>
                </c:pt>
                <c:pt idx="621">
                  <c:v>68.956489499349942</c:v>
                </c:pt>
                <c:pt idx="622">
                  <c:v>70.604779752446348</c:v>
                </c:pt>
                <c:pt idx="623">
                  <c:v>72.242986378302035</c:v>
                </c:pt>
                <c:pt idx="624">
                  <c:v>74.028527916642091</c:v>
                </c:pt>
                <c:pt idx="625">
                  <c:v>75.812931311806935</c:v>
                </c:pt>
                <c:pt idx="626">
                  <c:v>77.010399079299617</c:v>
                </c:pt>
                <c:pt idx="627">
                  <c:v>77.591099246562052</c:v>
                </c:pt>
                <c:pt idx="628">
                  <c:v>77.693493758215084</c:v>
                </c:pt>
                <c:pt idx="629">
                  <c:v>78.008184355266096</c:v>
                </c:pt>
                <c:pt idx="630">
                  <c:v>78.360962595846445</c:v>
                </c:pt>
                <c:pt idx="631">
                  <c:v>78.319158475551788</c:v>
                </c:pt>
                <c:pt idx="632">
                  <c:v>78.262398391836456</c:v>
                </c:pt>
                <c:pt idx="633">
                  <c:v>78.116576584253522</c:v>
                </c:pt>
                <c:pt idx="634">
                  <c:v>77.81181171615188</c:v>
                </c:pt>
                <c:pt idx="635">
                  <c:v>77.117393686591925</c:v>
                </c:pt>
                <c:pt idx="636">
                  <c:v>76.46325602702305</c:v>
                </c:pt>
                <c:pt idx="637">
                  <c:v>75.70369679506436</c:v>
                </c:pt>
                <c:pt idx="638">
                  <c:v>74.826882643818294</c:v>
                </c:pt>
                <c:pt idx="639">
                  <c:v>73.959960583864401</c:v>
                </c:pt>
                <c:pt idx="640">
                  <c:v>72.828413432496561</c:v>
                </c:pt>
                <c:pt idx="641">
                  <c:v>71.59912653034516</c:v>
                </c:pt>
                <c:pt idx="642">
                  <c:v>71.813353504029379</c:v>
                </c:pt>
                <c:pt idx="643">
                  <c:v>71.467819159163724</c:v>
                </c:pt>
                <c:pt idx="644">
                  <c:v>70.274085202434719</c:v>
                </c:pt>
                <c:pt idx="645">
                  <c:v>68.832647762542052</c:v>
                </c:pt>
                <c:pt idx="646">
                  <c:v>67.212449836251579</c:v>
                </c:pt>
                <c:pt idx="647">
                  <c:v>65.374475059540615</c:v>
                </c:pt>
                <c:pt idx="648">
                  <c:v>64.121957473398567</c:v>
                </c:pt>
                <c:pt idx="649">
                  <c:v>62.971088322983881</c:v>
                </c:pt>
                <c:pt idx="650">
                  <c:v>61.871569026783689</c:v>
                </c:pt>
                <c:pt idx="651">
                  <c:v>60.277765212823638</c:v>
                </c:pt>
                <c:pt idx="652">
                  <c:v>58.375317108861054</c:v>
                </c:pt>
                <c:pt idx="653">
                  <c:v>56.758034694335514</c:v>
                </c:pt>
                <c:pt idx="654">
                  <c:v>55.448390082325474</c:v>
                </c:pt>
                <c:pt idx="655">
                  <c:v>54.181886050461706</c:v>
                </c:pt>
                <c:pt idx="656">
                  <c:v>52.394247663074452</c:v>
                </c:pt>
                <c:pt idx="657">
                  <c:v>50.819382468321422</c:v>
                </c:pt>
                <c:pt idx="658">
                  <c:v>49.874747581352707</c:v>
                </c:pt>
                <c:pt idx="659">
                  <c:v>49.333516079521203</c:v>
                </c:pt>
                <c:pt idx="660">
                  <c:v>48.8156684921249</c:v>
                </c:pt>
                <c:pt idx="661">
                  <c:v>48.1749734161722</c:v>
                </c:pt>
                <c:pt idx="662">
                  <c:v>46.223624056740519</c:v>
                </c:pt>
                <c:pt idx="663">
                  <c:v>44.704585792429313</c:v>
                </c:pt>
                <c:pt idx="664">
                  <c:v>44.026095432081057</c:v>
                </c:pt>
                <c:pt idx="665">
                  <c:v>43.688075072271701</c:v>
                </c:pt>
                <c:pt idx="666">
                  <c:v>44.419097223991322</c:v>
                </c:pt>
                <c:pt idx="667">
                  <c:v>45.584786619341727</c:v>
                </c:pt>
                <c:pt idx="668">
                  <c:v>47.157226250364346</c:v>
                </c:pt>
                <c:pt idx="669">
                  <c:v>48.579432517353894</c:v>
                </c:pt>
                <c:pt idx="670">
                  <c:v>49.395414587801497</c:v>
                </c:pt>
                <c:pt idx="671">
                  <c:v>50.183174065649673</c:v>
                </c:pt>
                <c:pt idx="672">
                  <c:v>51.167374388679953</c:v>
                </c:pt>
                <c:pt idx="673">
                  <c:v>51.349188126804179</c:v>
                </c:pt>
                <c:pt idx="674">
                  <c:v>51.408494002117308</c:v>
                </c:pt>
                <c:pt idx="675">
                  <c:v>51.68341610163619</c:v>
                </c:pt>
                <c:pt idx="676">
                  <c:v>52.37682181737317</c:v>
                </c:pt>
                <c:pt idx="677">
                  <c:v>53.192289171207435</c:v>
                </c:pt>
                <c:pt idx="678">
                  <c:v>53.280433750093117</c:v>
                </c:pt>
                <c:pt idx="679">
                  <c:v>53.033467175001554</c:v>
                </c:pt>
                <c:pt idx="680">
                  <c:v>52.465753705924577</c:v>
                </c:pt>
                <c:pt idx="681">
                  <c:v>51.832739407328667</c:v>
                </c:pt>
                <c:pt idx="682">
                  <c:v>51.128756802797476</c:v>
                </c:pt>
                <c:pt idx="683">
                  <c:v>50.511693985212574</c:v>
                </c:pt>
                <c:pt idx="684">
                  <c:v>50.277844252359849</c:v>
                </c:pt>
                <c:pt idx="685">
                  <c:v>50.489051781376922</c:v>
                </c:pt>
                <c:pt idx="686">
                  <c:v>49.634426688818742</c:v>
                </c:pt>
                <c:pt idx="687">
                  <c:v>47.518416497971202</c:v>
                </c:pt>
                <c:pt idx="688">
                  <c:v>45.099173107638705</c:v>
                </c:pt>
                <c:pt idx="689">
                  <c:v>42.61359602624313</c:v>
                </c:pt>
                <c:pt idx="690">
                  <c:v>40.659412666433376</c:v>
                </c:pt>
                <c:pt idx="691">
                  <c:v>38.495115234752959</c:v>
                </c:pt>
                <c:pt idx="692">
                  <c:v>36.698198475902281</c:v>
                </c:pt>
                <c:pt idx="693">
                  <c:v>35.668300607776672</c:v>
                </c:pt>
                <c:pt idx="694">
                  <c:v>34.747715716316257</c:v>
                </c:pt>
                <c:pt idx="695">
                  <c:v>33.541421615367518</c:v>
                </c:pt>
                <c:pt idx="696">
                  <c:v>32.231689680635583</c:v>
                </c:pt>
                <c:pt idx="697">
                  <c:v>30.580822793017781</c:v>
                </c:pt>
                <c:pt idx="698">
                  <c:v>29.040545955200837</c:v>
                </c:pt>
                <c:pt idx="699">
                  <c:v>27.596544607727186</c:v>
                </c:pt>
                <c:pt idx="700">
                  <c:v>26.702499230790899</c:v>
                </c:pt>
                <c:pt idx="701">
                  <c:v>26.76097058430604</c:v>
                </c:pt>
                <c:pt idx="702">
                  <c:v>27.323787302754244</c:v>
                </c:pt>
                <c:pt idx="703">
                  <c:v>27.86093841836864</c:v>
                </c:pt>
                <c:pt idx="704">
                  <c:v>28.29990007977807</c:v>
                </c:pt>
                <c:pt idx="705">
                  <c:v>28.386310248550313</c:v>
                </c:pt>
                <c:pt idx="706">
                  <c:v>28.042305969249405</c:v>
                </c:pt>
                <c:pt idx="707">
                  <c:v>27.97900986393617</c:v>
                </c:pt>
                <c:pt idx="708">
                  <c:v>28.022981369217057</c:v>
                </c:pt>
                <c:pt idx="709">
                  <c:v>28.670149136551277</c:v>
                </c:pt>
                <c:pt idx="710">
                  <c:v>29.597925750022092</c:v>
                </c:pt>
                <c:pt idx="711">
                  <c:v>31.514754510085034</c:v>
                </c:pt>
                <c:pt idx="712">
                  <c:v>32.91300259675554</c:v>
                </c:pt>
                <c:pt idx="713">
                  <c:v>33.799549060058986</c:v>
                </c:pt>
                <c:pt idx="714">
                  <c:v>34.533802569119231</c:v>
                </c:pt>
                <c:pt idx="715">
                  <c:v>35.767451811767259</c:v>
                </c:pt>
                <c:pt idx="716">
                  <c:v>36.857835490436379</c:v>
                </c:pt>
                <c:pt idx="717">
                  <c:v>38.273707774416074</c:v>
                </c:pt>
                <c:pt idx="718">
                  <c:v>39.496025860467583</c:v>
                </c:pt>
                <c:pt idx="719">
                  <c:v>41.045516794909688</c:v>
                </c:pt>
                <c:pt idx="720">
                  <c:v>42.620935488339889</c:v>
                </c:pt>
                <c:pt idx="721">
                  <c:v>43.560507465901267</c:v>
                </c:pt>
                <c:pt idx="722">
                  <c:v>44.371923652455251</c:v>
                </c:pt>
                <c:pt idx="723">
                  <c:v>44.75098966053524</c:v>
                </c:pt>
                <c:pt idx="724">
                  <c:v>43.894627359632821</c:v>
                </c:pt>
                <c:pt idx="725">
                  <c:v>41.908205791748237</c:v>
                </c:pt>
                <c:pt idx="726">
                  <c:v>40.559102839542511</c:v>
                </c:pt>
                <c:pt idx="727">
                  <c:v>40.022209607300624</c:v>
                </c:pt>
                <c:pt idx="728">
                  <c:v>39.391154786238396</c:v>
                </c:pt>
                <c:pt idx="729">
                  <c:v>37.80444064199304</c:v>
                </c:pt>
                <c:pt idx="730">
                  <c:v>36.599735381332593</c:v>
                </c:pt>
                <c:pt idx="731">
                  <c:v>34.721769193491511</c:v>
                </c:pt>
                <c:pt idx="732">
                  <c:v>33.859351851080291</c:v>
                </c:pt>
                <c:pt idx="733">
                  <c:v>33.838937078919784</c:v>
                </c:pt>
                <c:pt idx="734">
                  <c:v>33.909276926344219</c:v>
                </c:pt>
                <c:pt idx="735">
                  <c:v>34.007694768872739</c:v>
                </c:pt>
                <c:pt idx="736">
                  <c:v>34.094370192044885</c:v>
                </c:pt>
                <c:pt idx="737">
                  <c:v>33.906814088769224</c:v>
                </c:pt>
                <c:pt idx="738">
                  <c:v>33.760366799633701</c:v>
                </c:pt>
                <c:pt idx="739">
                  <c:v>33.148320784418459</c:v>
                </c:pt>
                <c:pt idx="740">
                  <c:v>32.681085340251933</c:v>
                </c:pt>
                <c:pt idx="741">
                  <c:v>32.454024556040331</c:v>
                </c:pt>
                <c:pt idx="742">
                  <c:v>32.64760823738014</c:v>
                </c:pt>
                <c:pt idx="743">
                  <c:v>33.243368869969196</c:v>
                </c:pt>
                <c:pt idx="744">
                  <c:v>34.551279370590017</c:v>
                </c:pt>
                <c:pt idx="745">
                  <c:v>37.65273896736538</c:v>
                </c:pt>
                <c:pt idx="746">
                  <c:v>40.467640461080251</c:v>
                </c:pt>
                <c:pt idx="747">
                  <c:v>42.485174083862049</c:v>
                </c:pt>
                <c:pt idx="748">
                  <c:v>44.61938831315009</c:v>
                </c:pt>
                <c:pt idx="749">
                  <c:v>46.789200643982312</c:v>
                </c:pt>
                <c:pt idx="750">
                  <c:v>47.942387112429472</c:v>
                </c:pt>
                <c:pt idx="751">
                  <c:v>49.407102148157463</c:v>
                </c:pt>
                <c:pt idx="752">
                  <c:v>49.982679188281068</c:v>
                </c:pt>
                <c:pt idx="753">
                  <c:v>50.159774193077808</c:v>
                </c:pt>
                <c:pt idx="754">
                  <c:v>50.124511198444807</c:v>
                </c:pt>
                <c:pt idx="755">
                  <c:v>49.859706225065722</c:v>
                </c:pt>
                <c:pt idx="756">
                  <c:v>49.279859543831385</c:v>
                </c:pt>
                <c:pt idx="757">
                  <c:v>48.898940049265448</c:v>
                </c:pt>
                <c:pt idx="758">
                  <c:v>49.404978577432459</c:v>
                </c:pt>
                <c:pt idx="759">
                  <c:v>50.085333082602325</c:v>
                </c:pt>
                <c:pt idx="760">
                  <c:v>50.926797908106927</c:v>
                </c:pt>
                <c:pt idx="761">
                  <c:v>51.097403895307068</c:v>
                </c:pt>
                <c:pt idx="762">
                  <c:v>51.245388347875938</c:v>
                </c:pt>
                <c:pt idx="763">
                  <c:v>51.299243853709001</c:v>
                </c:pt>
                <c:pt idx="764">
                  <c:v>51.82252870320459</c:v>
                </c:pt>
                <c:pt idx="765">
                  <c:v>51.427295887240049</c:v>
                </c:pt>
                <c:pt idx="766">
                  <c:v>51.545608182871071</c:v>
                </c:pt>
                <c:pt idx="767">
                  <c:v>52.179040993597809</c:v>
                </c:pt>
                <c:pt idx="768">
                  <c:v>52.282129992150757</c:v>
                </c:pt>
                <c:pt idx="769">
                  <c:v>52.735207010650562</c:v>
                </c:pt>
                <c:pt idx="770">
                  <c:v>53.509132037113979</c:v>
                </c:pt>
                <c:pt idx="771">
                  <c:v>54.193346661519811</c:v>
                </c:pt>
                <c:pt idx="772">
                  <c:v>54.625617082929317</c:v>
                </c:pt>
                <c:pt idx="773">
                  <c:v>54.567971103808055</c:v>
                </c:pt>
                <c:pt idx="774">
                  <c:v>54.277466591809272</c:v>
                </c:pt>
                <c:pt idx="775">
                  <c:v>54.340623476197628</c:v>
                </c:pt>
                <c:pt idx="776">
                  <c:v>54.989352980020328</c:v>
                </c:pt>
                <c:pt idx="777">
                  <c:v>55.653693065558159</c:v>
                </c:pt>
                <c:pt idx="778">
                  <c:v>55.453888632579734</c:v>
                </c:pt>
                <c:pt idx="779">
                  <c:v>55.111884898914511</c:v>
                </c:pt>
                <c:pt idx="780">
                  <c:v>54.070308484665155</c:v>
                </c:pt>
                <c:pt idx="781">
                  <c:v>53.706140880339021</c:v>
                </c:pt>
                <c:pt idx="782">
                  <c:v>53.341308777285029</c:v>
                </c:pt>
                <c:pt idx="783">
                  <c:v>52.419386697542905</c:v>
                </c:pt>
                <c:pt idx="784">
                  <c:v>51.340615859036987</c:v>
                </c:pt>
                <c:pt idx="785">
                  <c:v>50.756533937880292</c:v>
                </c:pt>
                <c:pt idx="786">
                  <c:v>50.418433404167374</c:v>
                </c:pt>
                <c:pt idx="787">
                  <c:v>50.411483597217575</c:v>
                </c:pt>
                <c:pt idx="788">
                  <c:v>50.474485247425363</c:v>
                </c:pt>
                <c:pt idx="789">
                  <c:v>50.949322186898577</c:v>
                </c:pt>
                <c:pt idx="790">
                  <c:v>50.894076213475138</c:v>
                </c:pt>
                <c:pt idx="791">
                  <c:v>50.975612812477934</c:v>
                </c:pt>
                <c:pt idx="792">
                  <c:v>51.556683261542489</c:v>
                </c:pt>
                <c:pt idx="793">
                  <c:v>52.860123608859077</c:v>
                </c:pt>
                <c:pt idx="794">
                  <c:v>54.927006468171861</c:v>
                </c:pt>
                <c:pt idx="795">
                  <c:v>56.783151276047377</c:v>
                </c:pt>
                <c:pt idx="796">
                  <c:v>58.700185042783573</c:v>
                </c:pt>
                <c:pt idx="797">
                  <c:v>59.974132581742651</c:v>
                </c:pt>
                <c:pt idx="798">
                  <c:v>60.86583093891916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CE6-44F6-8ECE-DB2F999F0E93}"/>
            </c:ext>
          </c:extLst>
        </c:ser>
        <c:ser>
          <c:idx val="2"/>
          <c:order val="2"/>
          <c:tx>
            <c:strRef>
              <c:f>DATA!$BL$1</c:f>
              <c:strCache>
                <c:ptCount val="1"/>
                <c:pt idx="0">
                  <c:v>Lower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DATA!$BL$2:$BL$800</c:f>
              <c:numCache>
                <c:formatCode>0.00</c:formatCode>
                <c:ptCount val="799"/>
                <c:pt idx="107">
                  <c:v>71.667945083729535</c:v>
                </c:pt>
                <c:pt idx="108">
                  <c:v>74.551448837968707</c:v>
                </c:pt>
                <c:pt idx="109">
                  <c:v>72.941870727114534</c:v>
                </c:pt>
                <c:pt idx="110">
                  <c:v>70.789408991708484</c:v>
                </c:pt>
                <c:pt idx="111">
                  <c:v>65.514536681886526</c:v>
                </c:pt>
                <c:pt idx="112">
                  <c:v>62.124351450151856</c:v>
                </c:pt>
                <c:pt idx="113">
                  <c:v>57.90862054324036</c:v>
                </c:pt>
                <c:pt idx="114">
                  <c:v>54.484119397170495</c:v>
                </c:pt>
                <c:pt idx="115">
                  <c:v>53.168768325043892</c:v>
                </c:pt>
                <c:pt idx="116">
                  <c:v>53.181133165814963</c:v>
                </c:pt>
                <c:pt idx="117">
                  <c:v>53.525906211461397</c:v>
                </c:pt>
                <c:pt idx="118">
                  <c:v>53.901318996580756</c:v>
                </c:pt>
                <c:pt idx="119">
                  <c:v>54.28534712783928</c:v>
                </c:pt>
                <c:pt idx="120">
                  <c:v>54.755137707727634</c:v>
                </c:pt>
                <c:pt idx="121">
                  <c:v>55.043981273634586</c:v>
                </c:pt>
                <c:pt idx="122">
                  <c:v>55.178989035872313</c:v>
                </c:pt>
                <c:pt idx="123">
                  <c:v>55.230532405872182</c:v>
                </c:pt>
                <c:pt idx="124">
                  <c:v>55.304941597891577</c:v>
                </c:pt>
                <c:pt idx="125">
                  <c:v>55.563547888081828</c:v>
                </c:pt>
                <c:pt idx="126">
                  <c:v>56.142219315292891</c:v>
                </c:pt>
                <c:pt idx="127">
                  <c:v>56.652722793232989</c:v>
                </c:pt>
                <c:pt idx="128">
                  <c:v>56.794536168347761</c:v>
                </c:pt>
                <c:pt idx="129">
                  <c:v>56.478027847276884</c:v>
                </c:pt>
                <c:pt idx="130">
                  <c:v>53.666185190387182</c:v>
                </c:pt>
                <c:pt idx="131">
                  <c:v>51.145698897826747</c:v>
                </c:pt>
                <c:pt idx="132">
                  <c:v>46.713438244402937</c:v>
                </c:pt>
                <c:pt idx="133">
                  <c:v>43.723029639753349</c:v>
                </c:pt>
                <c:pt idx="134">
                  <c:v>41.627133771351424</c:v>
                </c:pt>
                <c:pt idx="135">
                  <c:v>41.116692463615507</c:v>
                </c:pt>
                <c:pt idx="136">
                  <c:v>41.038798478104837</c:v>
                </c:pt>
                <c:pt idx="137">
                  <c:v>41.081002948504498</c:v>
                </c:pt>
                <c:pt idx="138">
                  <c:v>41.027955249466793</c:v>
                </c:pt>
                <c:pt idx="139">
                  <c:v>40.825404925561983</c:v>
                </c:pt>
                <c:pt idx="140">
                  <c:v>40.345664603270457</c:v>
                </c:pt>
                <c:pt idx="141">
                  <c:v>39.138622595074608</c:v>
                </c:pt>
                <c:pt idx="142">
                  <c:v>38.211753217683921</c:v>
                </c:pt>
                <c:pt idx="143">
                  <c:v>37.419758806899267</c:v>
                </c:pt>
                <c:pt idx="144">
                  <c:v>36.651737918820267</c:v>
                </c:pt>
                <c:pt idx="145">
                  <c:v>36.640633519574443</c:v>
                </c:pt>
                <c:pt idx="146">
                  <c:v>36.566015951615128</c:v>
                </c:pt>
                <c:pt idx="147">
                  <c:v>36.748233567285986</c:v>
                </c:pt>
                <c:pt idx="148">
                  <c:v>37.246058806186966</c:v>
                </c:pt>
                <c:pt idx="149">
                  <c:v>37.908511410928895</c:v>
                </c:pt>
                <c:pt idx="150">
                  <c:v>40.200983676023618</c:v>
                </c:pt>
                <c:pt idx="151">
                  <c:v>42.202061558736432</c:v>
                </c:pt>
                <c:pt idx="152">
                  <c:v>43.565345167517421</c:v>
                </c:pt>
                <c:pt idx="153">
                  <c:v>43.903123477820316</c:v>
                </c:pt>
                <c:pt idx="154">
                  <c:v>42.147772298529333</c:v>
                </c:pt>
                <c:pt idx="155">
                  <c:v>36.330841424849062</c:v>
                </c:pt>
                <c:pt idx="156">
                  <c:v>29.61573218462518</c:v>
                </c:pt>
                <c:pt idx="157">
                  <c:v>22.184149298448268</c:v>
                </c:pt>
                <c:pt idx="158">
                  <c:v>16.264095083601987</c:v>
                </c:pt>
                <c:pt idx="159">
                  <c:v>12.217683896373245</c:v>
                </c:pt>
                <c:pt idx="160">
                  <c:v>8.6664517772804501</c:v>
                </c:pt>
                <c:pt idx="161">
                  <c:v>5.6996623509148563</c:v>
                </c:pt>
                <c:pt idx="162">
                  <c:v>2.1399993992810167</c:v>
                </c:pt>
                <c:pt idx="163">
                  <c:v>-1.1597534338527069</c:v>
                </c:pt>
                <c:pt idx="164">
                  <c:v>-2.0986623560548523</c:v>
                </c:pt>
                <c:pt idx="165">
                  <c:v>-1.9999911315464942</c:v>
                </c:pt>
                <c:pt idx="166">
                  <c:v>-1.3816842447372508</c:v>
                </c:pt>
                <c:pt idx="167">
                  <c:v>0.33584666291148579</c:v>
                </c:pt>
                <c:pt idx="168">
                  <c:v>3.0433446799559007</c:v>
                </c:pt>
                <c:pt idx="169">
                  <c:v>5.1936185632134055</c:v>
                </c:pt>
                <c:pt idx="170">
                  <c:v>5.5627907684004718</c:v>
                </c:pt>
                <c:pt idx="171">
                  <c:v>3.6453611835884132</c:v>
                </c:pt>
                <c:pt idx="172">
                  <c:v>2.2629750945679135</c:v>
                </c:pt>
                <c:pt idx="173">
                  <c:v>1.87082630497369</c:v>
                </c:pt>
                <c:pt idx="174">
                  <c:v>0.60170773594376215</c:v>
                </c:pt>
                <c:pt idx="175">
                  <c:v>-0.33506734571659536</c:v>
                </c:pt>
                <c:pt idx="176">
                  <c:v>-0.23891935845693268</c:v>
                </c:pt>
                <c:pt idx="177">
                  <c:v>1.6635166890522797</c:v>
                </c:pt>
                <c:pt idx="178">
                  <c:v>3.7589528477378877</c:v>
                </c:pt>
                <c:pt idx="179">
                  <c:v>5.5296589165561372</c:v>
                </c:pt>
                <c:pt idx="180">
                  <c:v>7.8566754355976229</c:v>
                </c:pt>
                <c:pt idx="181">
                  <c:v>11.150702391654434</c:v>
                </c:pt>
                <c:pt idx="182">
                  <c:v>17.127221736413965</c:v>
                </c:pt>
                <c:pt idx="183">
                  <c:v>25.776638126492529</c:v>
                </c:pt>
                <c:pt idx="184">
                  <c:v>35.491114774493383</c:v>
                </c:pt>
                <c:pt idx="185">
                  <c:v>43.583419454070146</c:v>
                </c:pt>
                <c:pt idx="186">
                  <c:v>50.285506748555143</c:v>
                </c:pt>
                <c:pt idx="187">
                  <c:v>57.837138858179088</c:v>
                </c:pt>
                <c:pt idx="188">
                  <c:v>62.766024651079448</c:v>
                </c:pt>
                <c:pt idx="189">
                  <c:v>65.015244567492672</c:v>
                </c:pt>
                <c:pt idx="190">
                  <c:v>65.844527423138828</c:v>
                </c:pt>
                <c:pt idx="191">
                  <c:v>66.086858676042127</c:v>
                </c:pt>
                <c:pt idx="192">
                  <c:v>67.319749722563529</c:v>
                </c:pt>
                <c:pt idx="193">
                  <c:v>70.135599124227738</c:v>
                </c:pt>
                <c:pt idx="194">
                  <c:v>69.396612340101456</c:v>
                </c:pt>
                <c:pt idx="195">
                  <c:v>67.573807505388118</c:v>
                </c:pt>
                <c:pt idx="196">
                  <c:v>66.083240077389718</c:v>
                </c:pt>
                <c:pt idx="197">
                  <c:v>64.634798144703495</c:v>
                </c:pt>
                <c:pt idx="198">
                  <c:v>61.015522165447393</c:v>
                </c:pt>
                <c:pt idx="199">
                  <c:v>57.866489667627832</c:v>
                </c:pt>
                <c:pt idx="200">
                  <c:v>56.193265406305187</c:v>
                </c:pt>
                <c:pt idx="201">
                  <c:v>53.666566711650518</c:v>
                </c:pt>
                <c:pt idx="202">
                  <c:v>52.624303523907145</c:v>
                </c:pt>
                <c:pt idx="203">
                  <c:v>51.384175097402888</c:v>
                </c:pt>
                <c:pt idx="204">
                  <c:v>52.034766223483039</c:v>
                </c:pt>
                <c:pt idx="205">
                  <c:v>52.229880105958806</c:v>
                </c:pt>
                <c:pt idx="206">
                  <c:v>52.279709168731614</c:v>
                </c:pt>
                <c:pt idx="207">
                  <c:v>52.414357608721502</c:v>
                </c:pt>
                <c:pt idx="208">
                  <c:v>52.951459934260519</c:v>
                </c:pt>
                <c:pt idx="209">
                  <c:v>53.515739158421781</c:v>
                </c:pt>
                <c:pt idx="210">
                  <c:v>53.753181812645295</c:v>
                </c:pt>
                <c:pt idx="211">
                  <c:v>53.80781170988007</c:v>
                </c:pt>
                <c:pt idx="212">
                  <c:v>53.151802135752646</c:v>
                </c:pt>
                <c:pt idx="213">
                  <c:v>51.327242595996978</c:v>
                </c:pt>
                <c:pt idx="214">
                  <c:v>49.896956968376813</c:v>
                </c:pt>
                <c:pt idx="215">
                  <c:v>48.67435364892718</c:v>
                </c:pt>
                <c:pt idx="216">
                  <c:v>47.951820300632875</c:v>
                </c:pt>
                <c:pt idx="217">
                  <c:v>47.615748179359656</c:v>
                </c:pt>
                <c:pt idx="218">
                  <c:v>48.937217893034259</c:v>
                </c:pt>
                <c:pt idx="219">
                  <c:v>50.824239106475552</c:v>
                </c:pt>
                <c:pt idx="220">
                  <c:v>52.318952103750888</c:v>
                </c:pt>
                <c:pt idx="221">
                  <c:v>55.636177688114024</c:v>
                </c:pt>
                <c:pt idx="222">
                  <c:v>58.285295906951916</c:v>
                </c:pt>
                <c:pt idx="223">
                  <c:v>62.840511366719831</c:v>
                </c:pt>
                <c:pt idx="224">
                  <c:v>64.884318956654084</c:v>
                </c:pt>
                <c:pt idx="225">
                  <c:v>63.233833508935277</c:v>
                </c:pt>
                <c:pt idx="226">
                  <c:v>61.006824038920051</c:v>
                </c:pt>
                <c:pt idx="227">
                  <c:v>56.832252771122249</c:v>
                </c:pt>
                <c:pt idx="228">
                  <c:v>54.157209686272658</c:v>
                </c:pt>
                <c:pt idx="229">
                  <c:v>51.236391886289283</c:v>
                </c:pt>
                <c:pt idx="230">
                  <c:v>48.784780877884167</c:v>
                </c:pt>
                <c:pt idx="231">
                  <c:v>45.880057060756577</c:v>
                </c:pt>
                <c:pt idx="232">
                  <c:v>41.892874400581775</c:v>
                </c:pt>
                <c:pt idx="233">
                  <c:v>37.622804459646751</c:v>
                </c:pt>
                <c:pt idx="234">
                  <c:v>33.927253525701296</c:v>
                </c:pt>
                <c:pt idx="235">
                  <c:v>29.121376494812793</c:v>
                </c:pt>
                <c:pt idx="236">
                  <c:v>25.3440076546783</c:v>
                </c:pt>
                <c:pt idx="237">
                  <c:v>19.964361887933457</c:v>
                </c:pt>
                <c:pt idx="238">
                  <c:v>17.861762895085249</c:v>
                </c:pt>
                <c:pt idx="239">
                  <c:v>18.059460928155119</c:v>
                </c:pt>
                <c:pt idx="240">
                  <c:v>19.209799892203883</c:v>
                </c:pt>
                <c:pt idx="241">
                  <c:v>21.275866299178105</c:v>
                </c:pt>
                <c:pt idx="242">
                  <c:v>24.875888538843657</c:v>
                </c:pt>
                <c:pt idx="243">
                  <c:v>30.664743439827728</c:v>
                </c:pt>
                <c:pt idx="244">
                  <c:v>31.773774205597118</c:v>
                </c:pt>
                <c:pt idx="245">
                  <c:v>30.463154956573543</c:v>
                </c:pt>
                <c:pt idx="246">
                  <c:v>29.188496020079576</c:v>
                </c:pt>
                <c:pt idx="247">
                  <c:v>26.795926554183897</c:v>
                </c:pt>
                <c:pt idx="248">
                  <c:v>23.92993994300268</c:v>
                </c:pt>
                <c:pt idx="249">
                  <c:v>21.637848877795797</c:v>
                </c:pt>
                <c:pt idx="250">
                  <c:v>21.124606494278677</c:v>
                </c:pt>
                <c:pt idx="251">
                  <c:v>21.463888969364913</c:v>
                </c:pt>
                <c:pt idx="252">
                  <c:v>21.187017933380847</c:v>
                </c:pt>
                <c:pt idx="253">
                  <c:v>20.275792249792033</c:v>
                </c:pt>
                <c:pt idx="254">
                  <c:v>18.535176617263492</c:v>
                </c:pt>
                <c:pt idx="255">
                  <c:v>16.973654332999789</c:v>
                </c:pt>
                <c:pt idx="256">
                  <c:v>16.445987371728759</c:v>
                </c:pt>
                <c:pt idx="257">
                  <c:v>17.564448109509485</c:v>
                </c:pt>
                <c:pt idx="258">
                  <c:v>17.568055268258558</c:v>
                </c:pt>
                <c:pt idx="259">
                  <c:v>17.806523500945143</c:v>
                </c:pt>
                <c:pt idx="260">
                  <c:v>18.614359873528993</c:v>
                </c:pt>
                <c:pt idx="261">
                  <c:v>20.055841489550158</c:v>
                </c:pt>
                <c:pt idx="262">
                  <c:v>18.983350133191188</c:v>
                </c:pt>
                <c:pt idx="263">
                  <c:v>17.383383328934652</c:v>
                </c:pt>
                <c:pt idx="264">
                  <c:v>17.101619275519546</c:v>
                </c:pt>
                <c:pt idx="265">
                  <c:v>17.040670743605713</c:v>
                </c:pt>
                <c:pt idx="266">
                  <c:v>16.32560356671932</c:v>
                </c:pt>
                <c:pt idx="267">
                  <c:v>16.316833343968884</c:v>
                </c:pt>
                <c:pt idx="268">
                  <c:v>16.664157227775366</c:v>
                </c:pt>
                <c:pt idx="269">
                  <c:v>16.554310102783003</c:v>
                </c:pt>
                <c:pt idx="270">
                  <c:v>16.533652080104368</c:v>
                </c:pt>
                <c:pt idx="271">
                  <c:v>16.161707748300906</c:v>
                </c:pt>
                <c:pt idx="272">
                  <c:v>17.584698208966437</c:v>
                </c:pt>
                <c:pt idx="273">
                  <c:v>20.107119178498593</c:v>
                </c:pt>
                <c:pt idx="274">
                  <c:v>24.485395010230079</c:v>
                </c:pt>
                <c:pt idx="275">
                  <c:v>29.913110627878336</c:v>
                </c:pt>
                <c:pt idx="276">
                  <c:v>34.327540381915718</c:v>
                </c:pt>
                <c:pt idx="277">
                  <c:v>37.975908057986466</c:v>
                </c:pt>
                <c:pt idx="278">
                  <c:v>41.484922617164898</c:v>
                </c:pt>
                <c:pt idx="279">
                  <c:v>44.577679685384297</c:v>
                </c:pt>
                <c:pt idx="280">
                  <c:v>45.908282402297516</c:v>
                </c:pt>
                <c:pt idx="281">
                  <c:v>46.767177927885335</c:v>
                </c:pt>
                <c:pt idx="282">
                  <c:v>43.756838439924117</c:v>
                </c:pt>
                <c:pt idx="283">
                  <c:v>38.126657768284481</c:v>
                </c:pt>
                <c:pt idx="284">
                  <c:v>35.123393970819144</c:v>
                </c:pt>
                <c:pt idx="285">
                  <c:v>31.944436767458775</c:v>
                </c:pt>
                <c:pt idx="286">
                  <c:v>29.515492410225004</c:v>
                </c:pt>
                <c:pt idx="287">
                  <c:v>27.535667443154811</c:v>
                </c:pt>
                <c:pt idx="288">
                  <c:v>25.851683600650894</c:v>
                </c:pt>
                <c:pt idx="289">
                  <c:v>25.614036546234388</c:v>
                </c:pt>
                <c:pt idx="290">
                  <c:v>25.630891610248852</c:v>
                </c:pt>
                <c:pt idx="291">
                  <c:v>26.088326549821275</c:v>
                </c:pt>
                <c:pt idx="292">
                  <c:v>25.870345274561533</c:v>
                </c:pt>
                <c:pt idx="293">
                  <c:v>26.579385583734794</c:v>
                </c:pt>
                <c:pt idx="294">
                  <c:v>27.04188613388256</c:v>
                </c:pt>
                <c:pt idx="295">
                  <c:v>27.203046738996477</c:v>
                </c:pt>
                <c:pt idx="296">
                  <c:v>27.992692221626161</c:v>
                </c:pt>
                <c:pt idx="297">
                  <c:v>28.319448688700788</c:v>
                </c:pt>
                <c:pt idx="298">
                  <c:v>29.285687284981201</c:v>
                </c:pt>
                <c:pt idx="299">
                  <c:v>30.302481867019132</c:v>
                </c:pt>
                <c:pt idx="300">
                  <c:v>31.056342190419315</c:v>
                </c:pt>
                <c:pt idx="301">
                  <c:v>31.682894718717446</c:v>
                </c:pt>
                <c:pt idx="302">
                  <c:v>29.598631823108619</c:v>
                </c:pt>
                <c:pt idx="303">
                  <c:v>30.799608908824986</c:v>
                </c:pt>
                <c:pt idx="304">
                  <c:v>31.566695400779576</c:v>
                </c:pt>
                <c:pt idx="305">
                  <c:v>32.583571307059124</c:v>
                </c:pt>
                <c:pt idx="306">
                  <c:v>32.29555250658936</c:v>
                </c:pt>
                <c:pt idx="307">
                  <c:v>32.125163223743513</c:v>
                </c:pt>
                <c:pt idx="308">
                  <c:v>31.554115207280084</c:v>
                </c:pt>
                <c:pt idx="309">
                  <c:v>31.342023094942018</c:v>
                </c:pt>
                <c:pt idx="310">
                  <c:v>30.907313367514874</c:v>
                </c:pt>
                <c:pt idx="311">
                  <c:v>29.575907214940262</c:v>
                </c:pt>
                <c:pt idx="312">
                  <c:v>29.100314172298766</c:v>
                </c:pt>
                <c:pt idx="313">
                  <c:v>29.608690151853509</c:v>
                </c:pt>
                <c:pt idx="314">
                  <c:v>30.637125807462596</c:v>
                </c:pt>
                <c:pt idx="315">
                  <c:v>33.38350193989006</c:v>
                </c:pt>
                <c:pt idx="316">
                  <c:v>35.105859682691417</c:v>
                </c:pt>
                <c:pt idx="317">
                  <c:v>37.773583017112145</c:v>
                </c:pt>
                <c:pt idx="318">
                  <c:v>39.053151526693547</c:v>
                </c:pt>
                <c:pt idx="319">
                  <c:v>39.140536249972719</c:v>
                </c:pt>
                <c:pt idx="320">
                  <c:v>40.066296691191752</c:v>
                </c:pt>
                <c:pt idx="321">
                  <c:v>40.851806719121178</c:v>
                </c:pt>
                <c:pt idx="322">
                  <c:v>41.134385299177879</c:v>
                </c:pt>
                <c:pt idx="323">
                  <c:v>42.949066200208009</c:v>
                </c:pt>
                <c:pt idx="324">
                  <c:v>45.922690945752123</c:v>
                </c:pt>
                <c:pt idx="325">
                  <c:v>47.559326746579075</c:v>
                </c:pt>
                <c:pt idx="326">
                  <c:v>48.41708455079182</c:v>
                </c:pt>
                <c:pt idx="327">
                  <c:v>49.196825021634083</c:v>
                </c:pt>
                <c:pt idx="328">
                  <c:v>49.61317591627931</c:v>
                </c:pt>
                <c:pt idx="329">
                  <c:v>50.194455309944985</c:v>
                </c:pt>
                <c:pt idx="330">
                  <c:v>49.883381353539392</c:v>
                </c:pt>
                <c:pt idx="331">
                  <c:v>49.88543020806182</c:v>
                </c:pt>
                <c:pt idx="332">
                  <c:v>48.551174373785372</c:v>
                </c:pt>
                <c:pt idx="333">
                  <c:v>45.573020449539456</c:v>
                </c:pt>
                <c:pt idx="334">
                  <c:v>42.728116008219089</c:v>
                </c:pt>
                <c:pt idx="335">
                  <c:v>41.342344098631116</c:v>
                </c:pt>
                <c:pt idx="336">
                  <c:v>41.141615930419533</c:v>
                </c:pt>
                <c:pt idx="337">
                  <c:v>39.445444697914667</c:v>
                </c:pt>
                <c:pt idx="338">
                  <c:v>37.001900947319072</c:v>
                </c:pt>
                <c:pt idx="339">
                  <c:v>33.955600673237512</c:v>
                </c:pt>
                <c:pt idx="340">
                  <c:v>28.669423511605</c:v>
                </c:pt>
                <c:pt idx="341">
                  <c:v>21.839036117608391</c:v>
                </c:pt>
                <c:pt idx="342">
                  <c:v>16.37247252656028</c:v>
                </c:pt>
                <c:pt idx="343">
                  <c:v>13.816721405935567</c:v>
                </c:pt>
                <c:pt idx="344">
                  <c:v>12.79929734353621</c:v>
                </c:pt>
                <c:pt idx="345">
                  <c:v>9.9817642445664632</c:v>
                </c:pt>
                <c:pt idx="346">
                  <c:v>7.1211743727972205</c:v>
                </c:pt>
                <c:pt idx="347">
                  <c:v>6.333210173379733</c:v>
                </c:pt>
                <c:pt idx="348">
                  <c:v>6.1531021146472895</c:v>
                </c:pt>
                <c:pt idx="349">
                  <c:v>6.8151491095302426</c:v>
                </c:pt>
                <c:pt idx="350">
                  <c:v>7.2209338116383712</c:v>
                </c:pt>
                <c:pt idx="351">
                  <c:v>9.5045838845483175</c:v>
                </c:pt>
                <c:pt idx="352">
                  <c:v>10.733254947228243</c:v>
                </c:pt>
                <c:pt idx="353">
                  <c:v>10.995936456513132</c:v>
                </c:pt>
                <c:pt idx="354">
                  <c:v>11.31135823418165</c:v>
                </c:pt>
                <c:pt idx="355">
                  <c:v>11.733302357687116</c:v>
                </c:pt>
                <c:pt idx="356">
                  <c:v>12.185153012870671</c:v>
                </c:pt>
                <c:pt idx="357">
                  <c:v>12.8380219423135</c:v>
                </c:pt>
                <c:pt idx="358">
                  <c:v>12.873599735865625</c:v>
                </c:pt>
                <c:pt idx="359">
                  <c:v>12.264334796027342</c:v>
                </c:pt>
                <c:pt idx="360">
                  <c:v>12.251062588298012</c:v>
                </c:pt>
                <c:pt idx="361">
                  <c:v>13.473770681928382</c:v>
                </c:pt>
                <c:pt idx="362">
                  <c:v>15.286024048062632</c:v>
                </c:pt>
                <c:pt idx="363">
                  <c:v>15.924457372692764</c:v>
                </c:pt>
                <c:pt idx="364">
                  <c:v>15.940872301790247</c:v>
                </c:pt>
                <c:pt idx="365">
                  <c:v>17.288983629429083</c:v>
                </c:pt>
                <c:pt idx="366">
                  <c:v>19.606481849092287</c:v>
                </c:pt>
                <c:pt idx="367">
                  <c:v>21.964503573597881</c:v>
                </c:pt>
                <c:pt idx="368">
                  <c:v>24.212425410615015</c:v>
                </c:pt>
                <c:pt idx="369">
                  <c:v>25.748663632837921</c:v>
                </c:pt>
                <c:pt idx="370">
                  <c:v>27.947300984355444</c:v>
                </c:pt>
                <c:pt idx="371">
                  <c:v>30.22678615313221</c:v>
                </c:pt>
                <c:pt idx="372">
                  <c:v>27.919308975172317</c:v>
                </c:pt>
                <c:pt idx="373">
                  <c:v>26.977100516526605</c:v>
                </c:pt>
                <c:pt idx="374">
                  <c:v>27.74152904052972</c:v>
                </c:pt>
                <c:pt idx="375">
                  <c:v>27.612213771523543</c:v>
                </c:pt>
                <c:pt idx="376">
                  <c:v>26.609990992847742</c:v>
                </c:pt>
                <c:pt idx="377">
                  <c:v>25.155417829542092</c:v>
                </c:pt>
                <c:pt idx="378">
                  <c:v>22.369076287433881</c:v>
                </c:pt>
                <c:pt idx="379">
                  <c:v>19.712886468252247</c:v>
                </c:pt>
                <c:pt idx="380">
                  <c:v>17.709705414546683</c:v>
                </c:pt>
                <c:pt idx="381">
                  <c:v>14.867609710037868</c:v>
                </c:pt>
                <c:pt idx="382">
                  <c:v>13.701504758812902</c:v>
                </c:pt>
                <c:pt idx="383">
                  <c:v>13.502028396731028</c:v>
                </c:pt>
                <c:pt idx="384">
                  <c:v>14.405245423904709</c:v>
                </c:pt>
                <c:pt idx="385">
                  <c:v>15.8876319677235</c:v>
                </c:pt>
                <c:pt idx="386">
                  <c:v>17.149012054239769</c:v>
                </c:pt>
                <c:pt idx="387">
                  <c:v>18.36639276702175</c:v>
                </c:pt>
                <c:pt idx="388">
                  <c:v>19.480896538805609</c:v>
                </c:pt>
                <c:pt idx="389">
                  <c:v>22.516034004829791</c:v>
                </c:pt>
                <c:pt idx="390">
                  <c:v>25.179542401098459</c:v>
                </c:pt>
                <c:pt idx="391">
                  <c:v>27.336225265815031</c:v>
                </c:pt>
                <c:pt idx="392">
                  <c:v>32.62025295350989</c:v>
                </c:pt>
                <c:pt idx="393">
                  <c:v>35.561765191372487</c:v>
                </c:pt>
                <c:pt idx="394">
                  <c:v>36.33506862545201</c:v>
                </c:pt>
                <c:pt idx="395">
                  <c:v>34.80454005844458</c:v>
                </c:pt>
                <c:pt idx="396">
                  <c:v>32.530405544143001</c:v>
                </c:pt>
                <c:pt idx="397">
                  <c:v>29.536795333013487</c:v>
                </c:pt>
                <c:pt idx="398">
                  <c:v>26.603354321728297</c:v>
                </c:pt>
                <c:pt idx="399">
                  <c:v>23.955581722070967</c:v>
                </c:pt>
                <c:pt idx="400">
                  <c:v>21.409110586157738</c:v>
                </c:pt>
                <c:pt idx="401">
                  <c:v>20.076230882991915</c:v>
                </c:pt>
                <c:pt idx="402">
                  <c:v>18.971157941770812</c:v>
                </c:pt>
                <c:pt idx="403">
                  <c:v>18.691915519904569</c:v>
                </c:pt>
                <c:pt idx="404">
                  <c:v>19.719421437431265</c:v>
                </c:pt>
                <c:pt idx="405">
                  <c:v>21.17514786963449</c:v>
                </c:pt>
                <c:pt idx="406">
                  <c:v>24.021869916622279</c:v>
                </c:pt>
                <c:pt idx="407">
                  <c:v>27.023060301579587</c:v>
                </c:pt>
                <c:pt idx="408">
                  <c:v>28.702575349460222</c:v>
                </c:pt>
                <c:pt idx="409">
                  <c:v>28.077288538885028</c:v>
                </c:pt>
                <c:pt idx="410">
                  <c:v>28.197590357177958</c:v>
                </c:pt>
                <c:pt idx="411">
                  <c:v>27.791450284421501</c:v>
                </c:pt>
                <c:pt idx="412">
                  <c:v>26.390629441664888</c:v>
                </c:pt>
                <c:pt idx="413">
                  <c:v>26.509022451826702</c:v>
                </c:pt>
                <c:pt idx="414">
                  <c:v>26.562861313651425</c:v>
                </c:pt>
                <c:pt idx="415">
                  <c:v>26.5197731319148</c:v>
                </c:pt>
                <c:pt idx="416">
                  <c:v>25.92978435407062</c:v>
                </c:pt>
                <c:pt idx="417">
                  <c:v>25.426426317467318</c:v>
                </c:pt>
                <c:pt idx="418">
                  <c:v>25.58385006506159</c:v>
                </c:pt>
                <c:pt idx="419">
                  <c:v>25.721275527325332</c:v>
                </c:pt>
                <c:pt idx="420">
                  <c:v>26.212258115812528</c:v>
                </c:pt>
                <c:pt idx="421">
                  <c:v>26.615313314252329</c:v>
                </c:pt>
                <c:pt idx="422">
                  <c:v>27.145919530232266</c:v>
                </c:pt>
                <c:pt idx="423">
                  <c:v>28.085194337763173</c:v>
                </c:pt>
                <c:pt idx="424">
                  <c:v>27.9049270790557</c:v>
                </c:pt>
                <c:pt idx="425">
                  <c:v>27.245550891353819</c:v>
                </c:pt>
                <c:pt idx="426">
                  <c:v>24.802084376001879</c:v>
                </c:pt>
                <c:pt idx="427">
                  <c:v>23.909001595453699</c:v>
                </c:pt>
                <c:pt idx="428">
                  <c:v>24.577867319018775</c:v>
                </c:pt>
                <c:pt idx="429">
                  <c:v>27.981123091908405</c:v>
                </c:pt>
                <c:pt idx="430">
                  <c:v>30.403571850756475</c:v>
                </c:pt>
                <c:pt idx="431">
                  <c:v>33.133424565780068</c:v>
                </c:pt>
                <c:pt idx="432">
                  <c:v>37.764081138427116</c:v>
                </c:pt>
                <c:pt idx="433">
                  <c:v>40.691957966284235</c:v>
                </c:pt>
                <c:pt idx="434">
                  <c:v>41.980652538184955</c:v>
                </c:pt>
                <c:pt idx="435">
                  <c:v>42.042117758622354</c:v>
                </c:pt>
                <c:pt idx="436">
                  <c:v>41.505506171981409</c:v>
                </c:pt>
                <c:pt idx="437">
                  <c:v>40.986590588532181</c:v>
                </c:pt>
                <c:pt idx="438">
                  <c:v>41.790475536299468</c:v>
                </c:pt>
                <c:pt idx="439">
                  <c:v>42.316890479384185</c:v>
                </c:pt>
                <c:pt idx="440">
                  <c:v>44.197739380701293</c:v>
                </c:pt>
                <c:pt idx="441">
                  <c:v>46.921499695872996</c:v>
                </c:pt>
                <c:pt idx="442">
                  <c:v>49.308673638246376</c:v>
                </c:pt>
                <c:pt idx="443">
                  <c:v>52.228377279467033</c:v>
                </c:pt>
                <c:pt idx="444">
                  <c:v>54.379616970716668</c:v>
                </c:pt>
                <c:pt idx="445">
                  <c:v>55.609706726643168</c:v>
                </c:pt>
                <c:pt idx="446">
                  <c:v>54.114980315472494</c:v>
                </c:pt>
                <c:pt idx="447">
                  <c:v>53.911976323432583</c:v>
                </c:pt>
                <c:pt idx="448">
                  <c:v>54.895882235413836</c:v>
                </c:pt>
                <c:pt idx="449">
                  <c:v>56.860851828678015</c:v>
                </c:pt>
                <c:pt idx="450">
                  <c:v>58.704065186954757</c:v>
                </c:pt>
                <c:pt idx="451">
                  <c:v>59.946886309079645</c:v>
                </c:pt>
                <c:pt idx="452">
                  <c:v>64.09937943587245</c:v>
                </c:pt>
                <c:pt idx="453">
                  <c:v>69.085122556752879</c:v>
                </c:pt>
                <c:pt idx="454">
                  <c:v>65.970220947150935</c:v>
                </c:pt>
                <c:pt idx="455">
                  <c:v>61.910811573500332</c:v>
                </c:pt>
                <c:pt idx="456">
                  <c:v>56.838390724092761</c:v>
                </c:pt>
                <c:pt idx="457">
                  <c:v>50.998168921820692</c:v>
                </c:pt>
                <c:pt idx="458">
                  <c:v>46.04214177666816</c:v>
                </c:pt>
                <c:pt idx="459">
                  <c:v>40.528342001007374</c:v>
                </c:pt>
                <c:pt idx="460">
                  <c:v>36.383519256277346</c:v>
                </c:pt>
                <c:pt idx="461">
                  <c:v>33.471822245888703</c:v>
                </c:pt>
                <c:pt idx="462">
                  <c:v>30.793571430845972</c:v>
                </c:pt>
                <c:pt idx="463">
                  <c:v>28.399723010589099</c:v>
                </c:pt>
                <c:pt idx="464">
                  <c:v>26.008902047002756</c:v>
                </c:pt>
                <c:pt idx="465">
                  <c:v>24.437670788771968</c:v>
                </c:pt>
                <c:pt idx="466">
                  <c:v>24.278196912292771</c:v>
                </c:pt>
                <c:pt idx="467">
                  <c:v>23.752436710303648</c:v>
                </c:pt>
                <c:pt idx="468">
                  <c:v>25.272589814162636</c:v>
                </c:pt>
                <c:pt idx="469">
                  <c:v>27.187869773680426</c:v>
                </c:pt>
                <c:pt idx="470">
                  <c:v>29.447026987400832</c:v>
                </c:pt>
                <c:pt idx="471">
                  <c:v>30.589965731128029</c:v>
                </c:pt>
                <c:pt idx="472">
                  <c:v>32.15294456544072</c:v>
                </c:pt>
                <c:pt idx="473">
                  <c:v>33.825719172635793</c:v>
                </c:pt>
                <c:pt idx="474">
                  <c:v>33.431119763770837</c:v>
                </c:pt>
                <c:pt idx="475">
                  <c:v>33.392916805475345</c:v>
                </c:pt>
                <c:pt idx="476">
                  <c:v>34.274672772441001</c:v>
                </c:pt>
                <c:pt idx="477">
                  <c:v>36.169311044275339</c:v>
                </c:pt>
                <c:pt idx="478">
                  <c:v>38.302044053371546</c:v>
                </c:pt>
                <c:pt idx="479">
                  <c:v>41.204937847432227</c:v>
                </c:pt>
                <c:pt idx="480">
                  <c:v>42.293794681770883</c:v>
                </c:pt>
                <c:pt idx="481">
                  <c:v>43.387726658609182</c:v>
                </c:pt>
                <c:pt idx="482">
                  <c:v>44.380090928013267</c:v>
                </c:pt>
                <c:pt idx="483">
                  <c:v>46.124375404699208</c:v>
                </c:pt>
                <c:pt idx="484">
                  <c:v>48.238311590587379</c:v>
                </c:pt>
                <c:pt idx="485">
                  <c:v>48.003921279181824</c:v>
                </c:pt>
                <c:pt idx="486">
                  <c:v>47.689541129736362</c:v>
                </c:pt>
                <c:pt idx="487">
                  <c:v>48.28828657363421</c:v>
                </c:pt>
                <c:pt idx="488">
                  <c:v>43.992453830277746</c:v>
                </c:pt>
                <c:pt idx="489">
                  <c:v>39.551790131234021</c:v>
                </c:pt>
                <c:pt idx="490">
                  <c:v>35.506115850840779</c:v>
                </c:pt>
                <c:pt idx="491">
                  <c:v>34.162168513347794</c:v>
                </c:pt>
                <c:pt idx="492">
                  <c:v>33.216101640645959</c:v>
                </c:pt>
                <c:pt idx="493">
                  <c:v>32.978685366637421</c:v>
                </c:pt>
                <c:pt idx="494">
                  <c:v>33.890206432854768</c:v>
                </c:pt>
                <c:pt idx="495">
                  <c:v>34.64855188990412</c:v>
                </c:pt>
                <c:pt idx="496">
                  <c:v>34.217613409864825</c:v>
                </c:pt>
                <c:pt idx="497">
                  <c:v>32.746007629534368</c:v>
                </c:pt>
                <c:pt idx="498">
                  <c:v>32.365354434597435</c:v>
                </c:pt>
                <c:pt idx="499">
                  <c:v>32.098681125769396</c:v>
                </c:pt>
                <c:pt idx="500">
                  <c:v>31.133284457156254</c:v>
                </c:pt>
                <c:pt idx="501">
                  <c:v>31.35391499378807</c:v>
                </c:pt>
                <c:pt idx="502">
                  <c:v>31.449116962328336</c:v>
                </c:pt>
                <c:pt idx="503">
                  <c:v>32.296840269322388</c:v>
                </c:pt>
                <c:pt idx="504">
                  <c:v>32.588801282839221</c:v>
                </c:pt>
                <c:pt idx="505">
                  <c:v>32.555633284655642</c:v>
                </c:pt>
                <c:pt idx="506">
                  <c:v>32.635081839935893</c:v>
                </c:pt>
                <c:pt idx="507">
                  <c:v>32.336482600507736</c:v>
                </c:pt>
                <c:pt idx="508">
                  <c:v>32.519924697698762</c:v>
                </c:pt>
                <c:pt idx="509">
                  <c:v>33.424837404279018</c:v>
                </c:pt>
                <c:pt idx="510">
                  <c:v>34.632854540867982</c:v>
                </c:pt>
                <c:pt idx="511">
                  <c:v>34.750487215183924</c:v>
                </c:pt>
                <c:pt idx="512">
                  <c:v>34.910595319548648</c:v>
                </c:pt>
                <c:pt idx="513">
                  <c:v>35.02964258913812</c:v>
                </c:pt>
                <c:pt idx="514">
                  <c:v>34.87490064407487</c:v>
                </c:pt>
                <c:pt idx="515">
                  <c:v>34.873072108654668</c:v>
                </c:pt>
                <c:pt idx="516">
                  <c:v>33.683212537972537</c:v>
                </c:pt>
                <c:pt idx="517">
                  <c:v>34.147993561031655</c:v>
                </c:pt>
                <c:pt idx="518">
                  <c:v>35.680135084121332</c:v>
                </c:pt>
                <c:pt idx="519">
                  <c:v>35.998778745992681</c:v>
                </c:pt>
                <c:pt idx="520">
                  <c:v>37.417273037449988</c:v>
                </c:pt>
                <c:pt idx="521">
                  <c:v>36.887476605918955</c:v>
                </c:pt>
                <c:pt idx="522">
                  <c:v>36.74451435951228</c:v>
                </c:pt>
                <c:pt idx="523">
                  <c:v>36.523346400013395</c:v>
                </c:pt>
                <c:pt idx="524">
                  <c:v>36.013271661597784</c:v>
                </c:pt>
                <c:pt idx="525">
                  <c:v>35.416432504512741</c:v>
                </c:pt>
                <c:pt idx="526">
                  <c:v>35.507401640966989</c:v>
                </c:pt>
                <c:pt idx="527">
                  <c:v>34.769774271279481</c:v>
                </c:pt>
                <c:pt idx="528">
                  <c:v>34.429744226049181</c:v>
                </c:pt>
                <c:pt idx="529">
                  <c:v>34.773171545386035</c:v>
                </c:pt>
                <c:pt idx="530">
                  <c:v>34.750983409445652</c:v>
                </c:pt>
                <c:pt idx="531">
                  <c:v>34.069314919847699</c:v>
                </c:pt>
                <c:pt idx="532">
                  <c:v>34.169640619793611</c:v>
                </c:pt>
                <c:pt idx="533">
                  <c:v>34.266966673129559</c:v>
                </c:pt>
                <c:pt idx="534">
                  <c:v>34.28892646862495</c:v>
                </c:pt>
                <c:pt idx="535">
                  <c:v>35.079254546611416</c:v>
                </c:pt>
                <c:pt idx="536">
                  <c:v>39.018071508862349</c:v>
                </c:pt>
                <c:pt idx="537">
                  <c:v>43.738831924788663</c:v>
                </c:pt>
                <c:pt idx="538">
                  <c:v>46.087099835255515</c:v>
                </c:pt>
                <c:pt idx="539">
                  <c:v>46.561623147426729</c:v>
                </c:pt>
                <c:pt idx="540">
                  <c:v>43.114065971263166</c:v>
                </c:pt>
                <c:pt idx="541">
                  <c:v>39.320503430063994</c:v>
                </c:pt>
                <c:pt idx="542">
                  <c:v>34.828000359635936</c:v>
                </c:pt>
                <c:pt idx="543">
                  <c:v>30.133459508889647</c:v>
                </c:pt>
                <c:pt idx="544">
                  <c:v>26.2570013236638</c:v>
                </c:pt>
                <c:pt idx="545">
                  <c:v>21.236311913328592</c:v>
                </c:pt>
                <c:pt idx="546">
                  <c:v>18.805855523611797</c:v>
                </c:pt>
                <c:pt idx="547">
                  <c:v>16.777089187693143</c:v>
                </c:pt>
                <c:pt idx="548">
                  <c:v>13.980013059425318</c:v>
                </c:pt>
                <c:pt idx="549">
                  <c:v>12.755162094481136</c:v>
                </c:pt>
                <c:pt idx="550">
                  <c:v>10.621126000098037</c:v>
                </c:pt>
                <c:pt idx="551">
                  <c:v>9.5207891601423782</c:v>
                </c:pt>
                <c:pt idx="552">
                  <c:v>7.6176638235840031</c:v>
                </c:pt>
                <c:pt idx="553">
                  <c:v>7.90470149160641</c:v>
                </c:pt>
                <c:pt idx="554">
                  <c:v>9.5044241924943229</c:v>
                </c:pt>
                <c:pt idx="555">
                  <c:v>11.21541642891086</c:v>
                </c:pt>
                <c:pt idx="556">
                  <c:v>13.406206808025807</c:v>
                </c:pt>
                <c:pt idx="557">
                  <c:v>16.103662537559131</c:v>
                </c:pt>
                <c:pt idx="558">
                  <c:v>16.728470313572512</c:v>
                </c:pt>
                <c:pt idx="559">
                  <c:v>15.148437675484136</c:v>
                </c:pt>
                <c:pt idx="560">
                  <c:v>13.641572356798701</c:v>
                </c:pt>
                <c:pt idx="561">
                  <c:v>12.863942089266704</c:v>
                </c:pt>
                <c:pt idx="562">
                  <c:v>12.108399858785461</c:v>
                </c:pt>
                <c:pt idx="563">
                  <c:v>12.531552587016741</c:v>
                </c:pt>
                <c:pt idx="564">
                  <c:v>12.95462173434229</c:v>
                </c:pt>
                <c:pt idx="565">
                  <c:v>14.571141130364818</c:v>
                </c:pt>
                <c:pt idx="566">
                  <c:v>14.730360903755258</c:v>
                </c:pt>
                <c:pt idx="567">
                  <c:v>15.727820051847193</c:v>
                </c:pt>
                <c:pt idx="568">
                  <c:v>17.985210091374832</c:v>
                </c:pt>
                <c:pt idx="569">
                  <c:v>18.65533043865047</c:v>
                </c:pt>
                <c:pt idx="570">
                  <c:v>21.538442722305394</c:v>
                </c:pt>
                <c:pt idx="571">
                  <c:v>25.725060448056155</c:v>
                </c:pt>
                <c:pt idx="572">
                  <c:v>29.962617730649495</c:v>
                </c:pt>
                <c:pt idx="573">
                  <c:v>27.021431616133707</c:v>
                </c:pt>
                <c:pt idx="574">
                  <c:v>21.352086709969516</c:v>
                </c:pt>
                <c:pt idx="575">
                  <c:v>16.201057766696191</c:v>
                </c:pt>
                <c:pt idx="576">
                  <c:v>14.392611100578566</c:v>
                </c:pt>
                <c:pt idx="577">
                  <c:v>11.819000056801624</c:v>
                </c:pt>
                <c:pt idx="578">
                  <c:v>8.7659309694309329</c:v>
                </c:pt>
                <c:pt idx="579">
                  <c:v>6.069661093457114</c:v>
                </c:pt>
                <c:pt idx="580">
                  <c:v>3.771157489845038</c:v>
                </c:pt>
                <c:pt idx="581">
                  <c:v>2.307023038600974</c:v>
                </c:pt>
                <c:pt idx="582">
                  <c:v>2.7155213097548767</c:v>
                </c:pt>
                <c:pt idx="583">
                  <c:v>2.9619020162264249</c:v>
                </c:pt>
                <c:pt idx="584">
                  <c:v>3.3783868176929062</c:v>
                </c:pt>
                <c:pt idx="585">
                  <c:v>4.0964233017541005</c:v>
                </c:pt>
                <c:pt idx="586">
                  <c:v>5.8403092633044338</c:v>
                </c:pt>
                <c:pt idx="587">
                  <c:v>6.9956962172079464</c:v>
                </c:pt>
                <c:pt idx="588">
                  <c:v>7.7481064069680698</c:v>
                </c:pt>
                <c:pt idx="589">
                  <c:v>7.8103031033601091</c:v>
                </c:pt>
                <c:pt idx="590">
                  <c:v>8.5228790654081124</c:v>
                </c:pt>
                <c:pt idx="591">
                  <c:v>9.152548473857312</c:v>
                </c:pt>
                <c:pt idx="592">
                  <c:v>8.8262976015669778</c:v>
                </c:pt>
                <c:pt idx="593">
                  <c:v>9.22533047745085</c:v>
                </c:pt>
                <c:pt idx="594">
                  <c:v>10.696274931365622</c:v>
                </c:pt>
                <c:pt idx="595">
                  <c:v>13.18555506501697</c:v>
                </c:pt>
                <c:pt idx="596">
                  <c:v>14.412610768106461</c:v>
                </c:pt>
                <c:pt idx="597">
                  <c:v>14.507638010861324</c:v>
                </c:pt>
                <c:pt idx="598">
                  <c:v>15.277202537517372</c:v>
                </c:pt>
                <c:pt idx="599">
                  <c:v>16.806988765459188</c:v>
                </c:pt>
                <c:pt idx="600">
                  <c:v>19.202544999196192</c:v>
                </c:pt>
                <c:pt idx="601">
                  <c:v>21.737477490572616</c:v>
                </c:pt>
                <c:pt idx="602">
                  <c:v>22.251963486948696</c:v>
                </c:pt>
                <c:pt idx="603">
                  <c:v>22.081102096690316</c:v>
                </c:pt>
                <c:pt idx="604">
                  <c:v>22.044005883192415</c:v>
                </c:pt>
                <c:pt idx="605">
                  <c:v>22.151938073596451</c:v>
                </c:pt>
                <c:pt idx="606">
                  <c:v>20.93275344737885</c:v>
                </c:pt>
                <c:pt idx="607">
                  <c:v>18.209362324381924</c:v>
                </c:pt>
                <c:pt idx="608">
                  <c:v>17.489977646417675</c:v>
                </c:pt>
                <c:pt idx="609">
                  <c:v>17.473484699094428</c:v>
                </c:pt>
                <c:pt idx="610">
                  <c:v>18.647047115638053</c:v>
                </c:pt>
                <c:pt idx="611">
                  <c:v>18.170130031390613</c:v>
                </c:pt>
                <c:pt idx="612">
                  <c:v>17.959431500216702</c:v>
                </c:pt>
                <c:pt idx="613">
                  <c:v>17.319789598689894</c:v>
                </c:pt>
                <c:pt idx="614">
                  <c:v>16.891278058982024</c:v>
                </c:pt>
                <c:pt idx="615">
                  <c:v>16.396367656556556</c:v>
                </c:pt>
                <c:pt idx="616">
                  <c:v>16.918949387520534</c:v>
                </c:pt>
                <c:pt idx="617">
                  <c:v>20.874235013211639</c:v>
                </c:pt>
                <c:pt idx="618">
                  <c:v>25.350088274249892</c:v>
                </c:pt>
                <c:pt idx="619">
                  <c:v>30.638642928305082</c:v>
                </c:pt>
                <c:pt idx="620">
                  <c:v>35.519052699849212</c:v>
                </c:pt>
                <c:pt idx="621">
                  <c:v>39.466669877115244</c:v>
                </c:pt>
                <c:pt idx="622">
                  <c:v>43.255033958228807</c:v>
                </c:pt>
                <c:pt idx="623">
                  <c:v>46.888912794883403</c:v>
                </c:pt>
                <c:pt idx="624">
                  <c:v>51.593720227876062</c:v>
                </c:pt>
                <c:pt idx="625">
                  <c:v>57.352646168154223</c:v>
                </c:pt>
                <c:pt idx="626">
                  <c:v>60.190445575230619</c:v>
                </c:pt>
                <c:pt idx="627">
                  <c:v>60.886352543138841</c:v>
                </c:pt>
                <c:pt idx="628">
                  <c:v>61.260834464747077</c:v>
                </c:pt>
                <c:pt idx="629">
                  <c:v>62.590935881791069</c:v>
                </c:pt>
                <c:pt idx="630">
                  <c:v>64.374964199982898</c:v>
                </c:pt>
                <c:pt idx="631">
                  <c:v>64.227494607472863</c:v>
                </c:pt>
                <c:pt idx="632">
                  <c:v>64.022870857144738</c:v>
                </c:pt>
                <c:pt idx="633">
                  <c:v>63.640361937579073</c:v>
                </c:pt>
                <c:pt idx="634">
                  <c:v>62.540823138810865</c:v>
                </c:pt>
                <c:pt idx="635">
                  <c:v>60.232824195904989</c:v>
                </c:pt>
                <c:pt idx="636">
                  <c:v>59.413789634920221</c:v>
                </c:pt>
                <c:pt idx="637">
                  <c:v>58.683552604889613</c:v>
                </c:pt>
                <c:pt idx="638">
                  <c:v>58.746046925584203</c:v>
                </c:pt>
                <c:pt idx="639">
                  <c:v>58.472012728121953</c:v>
                </c:pt>
                <c:pt idx="640">
                  <c:v>58.156296367292406</c:v>
                </c:pt>
                <c:pt idx="641">
                  <c:v>57.900345361270496</c:v>
                </c:pt>
                <c:pt idx="642">
                  <c:v>57.601621201694698</c:v>
                </c:pt>
                <c:pt idx="643">
                  <c:v>57.78663112403899</c:v>
                </c:pt>
                <c:pt idx="644">
                  <c:v>56.196241091674516</c:v>
                </c:pt>
                <c:pt idx="645">
                  <c:v>53.909445065746617</c:v>
                </c:pt>
                <c:pt idx="646">
                  <c:v>51.584905382022441</c:v>
                </c:pt>
                <c:pt idx="647">
                  <c:v>48.621137635092474</c:v>
                </c:pt>
                <c:pt idx="648">
                  <c:v>44.724207686465192</c:v>
                </c:pt>
                <c:pt idx="649">
                  <c:v>42.067613381314672</c:v>
                </c:pt>
                <c:pt idx="650">
                  <c:v>39.706136787929324</c:v>
                </c:pt>
                <c:pt idx="651">
                  <c:v>35.94231128319764</c:v>
                </c:pt>
                <c:pt idx="652">
                  <c:v>31.12312181589321</c:v>
                </c:pt>
                <c:pt idx="653">
                  <c:v>28.877630938523506</c:v>
                </c:pt>
                <c:pt idx="654">
                  <c:v>26.885054645476739</c:v>
                </c:pt>
                <c:pt idx="655">
                  <c:v>24.549643500239274</c:v>
                </c:pt>
                <c:pt idx="656">
                  <c:v>22.275426570528289</c:v>
                </c:pt>
                <c:pt idx="657">
                  <c:v>20.985610813134752</c:v>
                </c:pt>
                <c:pt idx="658">
                  <c:v>21.533435667167236</c:v>
                </c:pt>
                <c:pt idx="659">
                  <c:v>22.080228459071687</c:v>
                </c:pt>
                <c:pt idx="660">
                  <c:v>22.408191724376984</c:v>
                </c:pt>
                <c:pt idx="661">
                  <c:v>22.564716503227348</c:v>
                </c:pt>
                <c:pt idx="662">
                  <c:v>26.01916797901254</c:v>
                </c:pt>
                <c:pt idx="663">
                  <c:v>28.99374537691984</c:v>
                </c:pt>
                <c:pt idx="664">
                  <c:v>29.582491202669907</c:v>
                </c:pt>
                <c:pt idx="665">
                  <c:v>29.83618963838358</c:v>
                </c:pt>
                <c:pt idx="666">
                  <c:v>27.83655239411803</c:v>
                </c:pt>
                <c:pt idx="667">
                  <c:v>25.713412325796739</c:v>
                </c:pt>
                <c:pt idx="668">
                  <c:v>23.481046611566999</c:v>
                </c:pt>
                <c:pt idx="669">
                  <c:v>22.011819665946291</c:v>
                </c:pt>
                <c:pt idx="670">
                  <c:v>22.22319133279542</c:v>
                </c:pt>
                <c:pt idx="671">
                  <c:v>23.540201202191827</c:v>
                </c:pt>
                <c:pt idx="672">
                  <c:v>26.115363256963143</c:v>
                </c:pt>
                <c:pt idx="673">
                  <c:v>26.622880973132318</c:v>
                </c:pt>
                <c:pt idx="674">
                  <c:v>26.796307680816074</c:v>
                </c:pt>
                <c:pt idx="675">
                  <c:v>27.665323348414404</c:v>
                </c:pt>
                <c:pt idx="676">
                  <c:v>29.814854592921982</c:v>
                </c:pt>
                <c:pt idx="677">
                  <c:v>31.799414337716222</c:v>
                </c:pt>
                <c:pt idx="678">
                  <c:v>31.896921593346143</c:v>
                </c:pt>
                <c:pt idx="679">
                  <c:v>31.739461883503139</c:v>
                </c:pt>
                <c:pt idx="680">
                  <c:v>30.713868045402581</c:v>
                </c:pt>
                <c:pt idx="681">
                  <c:v>29.03916929235044</c:v>
                </c:pt>
                <c:pt idx="682">
                  <c:v>26.370033892076403</c:v>
                </c:pt>
                <c:pt idx="683">
                  <c:v>24.315023956513034</c:v>
                </c:pt>
                <c:pt idx="684">
                  <c:v>23.764924754629796</c:v>
                </c:pt>
                <c:pt idx="685">
                  <c:v>24.040359511395607</c:v>
                </c:pt>
                <c:pt idx="686">
                  <c:v>24.051019274345908</c:v>
                </c:pt>
                <c:pt idx="687">
                  <c:v>21.635765570131237</c:v>
                </c:pt>
                <c:pt idx="688">
                  <c:v>20.886755005634178</c:v>
                </c:pt>
                <c:pt idx="689">
                  <c:v>20.912353507671128</c:v>
                </c:pt>
                <c:pt idx="690">
                  <c:v>19.224232873987916</c:v>
                </c:pt>
                <c:pt idx="691">
                  <c:v>13.949647420747056</c:v>
                </c:pt>
                <c:pt idx="692">
                  <c:v>10.665250676494352</c:v>
                </c:pt>
                <c:pt idx="693">
                  <c:v>8.9781548883722451</c:v>
                </c:pt>
                <c:pt idx="694">
                  <c:v>7.5232264026946076</c:v>
                </c:pt>
                <c:pt idx="695">
                  <c:v>5.509603172457517</c:v>
                </c:pt>
                <c:pt idx="696">
                  <c:v>4.4696269988438537</c:v>
                </c:pt>
                <c:pt idx="697">
                  <c:v>4.2426688388855851</c:v>
                </c:pt>
                <c:pt idx="698">
                  <c:v>4.8496238008619272</c:v>
                </c:pt>
                <c:pt idx="699">
                  <c:v>5.9990361715661464</c:v>
                </c:pt>
                <c:pt idx="700">
                  <c:v>6.3356942662032338</c:v>
                </c:pt>
                <c:pt idx="701">
                  <c:v>6.2620213540931751</c:v>
                </c:pt>
                <c:pt idx="702">
                  <c:v>6.0016570675677343</c:v>
                </c:pt>
                <c:pt idx="703">
                  <c:v>5.6729996236194538</c:v>
                </c:pt>
                <c:pt idx="704">
                  <c:v>4.8247686583808225</c:v>
                </c:pt>
                <c:pt idx="705">
                  <c:v>4.5557886003133845</c:v>
                </c:pt>
                <c:pt idx="706">
                  <c:v>5.2123973923322211</c:v>
                </c:pt>
                <c:pt idx="707">
                  <c:v>5.1246976591086657</c:v>
                </c:pt>
                <c:pt idx="708">
                  <c:v>5.1795101428938679</c:v>
                </c:pt>
                <c:pt idx="709">
                  <c:v>5.5145942617405552</c:v>
                </c:pt>
                <c:pt idx="710">
                  <c:v>5.9522732714352387</c:v>
                </c:pt>
                <c:pt idx="711">
                  <c:v>8.3172626654193849</c:v>
                </c:pt>
                <c:pt idx="712">
                  <c:v>10.641506625291079</c:v>
                </c:pt>
                <c:pt idx="713">
                  <c:v>11.968470845917754</c:v>
                </c:pt>
                <c:pt idx="714">
                  <c:v>13.355142165475101</c:v>
                </c:pt>
                <c:pt idx="715">
                  <c:v>15.885191731385127</c:v>
                </c:pt>
                <c:pt idx="716">
                  <c:v>17.983661129648951</c:v>
                </c:pt>
                <c:pt idx="717">
                  <c:v>20.361608304124896</c:v>
                </c:pt>
                <c:pt idx="718">
                  <c:v>22.738542297052831</c:v>
                </c:pt>
                <c:pt idx="719">
                  <c:v>24.734646791490054</c:v>
                </c:pt>
                <c:pt idx="720">
                  <c:v>26.72621769974031</c:v>
                </c:pt>
                <c:pt idx="721">
                  <c:v>26.562013858507747</c:v>
                </c:pt>
                <c:pt idx="722">
                  <c:v>26.571860768242367</c:v>
                </c:pt>
                <c:pt idx="723">
                  <c:v>26.90425096897448</c:v>
                </c:pt>
                <c:pt idx="724">
                  <c:v>25.157737441397337</c:v>
                </c:pt>
                <c:pt idx="725">
                  <c:v>18.974604480260407</c:v>
                </c:pt>
                <c:pt idx="726">
                  <c:v>14.422739376280653</c:v>
                </c:pt>
                <c:pt idx="727">
                  <c:v>12.179396870258703</c:v>
                </c:pt>
                <c:pt idx="728">
                  <c:v>9.7983137040181987</c:v>
                </c:pt>
                <c:pt idx="729">
                  <c:v>4.592170722656931</c:v>
                </c:pt>
                <c:pt idx="730">
                  <c:v>2.2018453591220677</c:v>
                </c:pt>
                <c:pt idx="731">
                  <c:v>-1.0323920208540613</c:v>
                </c:pt>
                <c:pt idx="732">
                  <c:v>-1.9246739906501489</c:v>
                </c:pt>
                <c:pt idx="733">
                  <c:v>-1.9317144103547363</c:v>
                </c:pt>
                <c:pt idx="734">
                  <c:v>-1.8928261325210372</c:v>
                </c:pt>
                <c:pt idx="735">
                  <c:v>-1.9029144492805017</c:v>
                </c:pt>
                <c:pt idx="736">
                  <c:v>-1.9154652193623036</c:v>
                </c:pt>
                <c:pt idx="737">
                  <c:v>-1.8194397771766546</c:v>
                </c:pt>
                <c:pt idx="738">
                  <c:v>-1.7595395916325813</c:v>
                </c:pt>
                <c:pt idx="739">
                  <c:v>-1.2616842850145389</c:v>
                </c:pt>
                <c:pt idx="740">
                  <c:v>-0.62551516515384264</c:v>
                </c:pt>
                <c:pt idx="741">
                  <c:v>-0.2080405007871704</c:v>
                </c:pt>
                <c:pt idx="742">
                  <c:v>-0.64589869679875989</c:v>
                </c:pt>
                <c:pt idx="743">
                  <c:v>-1.6601480604062431</c:v>
                </c:pt>
                <c:pt idx="744">
                  <c:v>-1.9600753392252486</c:v>
                </c:pt>
                <c:pt idx="745">
                  <c:v>-1.4476409752420167</c:v>
                </c:pt>
                <c:pt idx="746">
                  <c:v>0.46880584353083066</c:v>
                </c:pt>
                <c:pt idx="747">
                  <c:v>3.9471695336680597</c:v>
                </c:pt>
                <c:pt idx="748">
                  <c:v>7.9277016648198781</c:v>
                </c:pt>
                <c:pt idx="749">
                  <c:v>14.975397640704564</c:v>
                </c:pt>
                <c:pt idx="750">
                  <c:v>19.103474125280812</c:v>
                </c:pt>
                <c:pt idx="751">
                  <c:v>26.040842881916117</c:v>
                </c:pt>
                <c:pt idx="752">
                  <c:v>28.628782385062596</c:v>
                </c:pt>
                <c:pt idx="753">
                  <c:v>29.125637433195195</c:v>
                </c:pt>
                <c:pt idx="754">
                  <c:v>29.005016652848042</c:v>
                </c:pt>
                <c:pt idx="755">
                  <c:v>28.306031360617339</c:v>
                </c:pt>
                <c:pt idx="756">
                  <c:v>26.549321038587454</c:v>
                </c:pt>
                <c:pt idx="757">
                  <c:v>25.618096115572744</c:v>
                </c:pt>
                <c:pt idx="758">
                  <c:v>26.105970267329749</c:v>
                </c:pt>
                <c:pt idx="759">
                  <c:v>26.85388638483607</c:v>
                </c:pt>
                <c:pt idx="760">
                  <c:v>26.924095296159159</c:v>
                </c:pt>
                <c:pt idx="761">
                  <c:v>26.998292040151782</c:v>
                </c:pt>
                <c:pt idx="762">
                  <c:v>26.880329680201058</c:v>
                </c:pt>
                <c:pt idx="763">
                  <c:v>26.840786472099037</c:v>
                </c:pt>
                <c:pt idx="764">
                  <c:v>26.386071634143452</c:v>
                </c:pt>
                <c:pt idx="765">
                  <c:v>27.268229331238999</c:v>
                </c:pt>
                <c:pt idx="766">
                  <c:v>26.979553205309671</c:v>
                </c:pt>
                <c:pt idx="767">
                  <c:v>26.615842448269351</c:v>
                </c:pt>
                <c:pt idx="768">
                  <c:v>26.617824654553779</c:v>
                </c:pt>
                <c:pt idx="769">
                  <c:v>26.986566271562165</c:v>
                </c:pt>
                <c:pt idx="770">
                  <c:v>28.409765463851418</c:v>
                </c:pt>
                <c:pt idx="771">
                  <c:v>29.892944423132821</c:v>
                </c:pt>
                <c:pt idx="772">
                  <c:v>31.335098518912769</c:v>
                </c:pt>
                <c:pt idx="773">
                  <c:v>31.148380195290457</c:v>
                </c:pt>
                <c:pt idx="774">
                  <c:v>29.852873193740518</c:v>
                </c:pt>
                <c:pt idx="775">
                  <c:v>30.07597025925849</c:v>
                </c:pt>
                <c:pt idx="776">
                  <c:v>32.486158313569192</c:v>
                </c:pt>
                <c:pt idx="777">
                  <c:v>34.600793186090783</c:v>
                </c:pt>
                <c:pt idx="778">
                  <c:v>34.275847487488193</c:v>
                </c:pt>
                <c:pt idx="779">
                  <c:v>33.750847163312905</c:v>
                </c:pt>
                <c:pt idx="780">
                  <c:v>32.516109461047229</c:v>
                </c:pt>
                <c:pt idx="781">
                  <c:v>32.039562224066614</c:v>
                </c:pt>
                <c:pt idx="782">
                  <c:v>32.091502744619319</c:v>
                </c:pt>
                <c:pt idx="783">
                  <c:v>31.126896761683017</c:v>
                </c:pt>
                <c:pt idx="784">
                  <c:v>31.187840617276816</c:v>
                </c:pt>
                <c:pt idx="785">
                  <c:v>31.839767161760761</c:v>
                </c:pt>
                <c:pt idx="786">
                  <c:v>32.957832661652397</c:v>
                </c:pt>
                <c:pt idx="787">
                  <c:v>32.979536072274087</c:v>
                </c:pt>
                <c:pt idx="788">
                  <c:v>32.899852204300679</c:v>
                </c:pt>
                <c:pt idx="789">
                  <c:v>32.036355512741792</c:v>
                </c:pt>
                <c:pt idx="790">
                  <c:v>32.034336624308452</c:v>
                </c:pt>
                <c:pt idx="791">
                  <c:v>32.048207581536786</c:v>
                </c:pt>
                <c:pt idx="792">
                  <c:v>32.619751922387351</c:v>
                </c:pt>
                <c:pt idx="793">
                  <c:v>33.232497867232965</c:v>
                </c:pt>
                <c:pt idx="794">
                  <c:v>35.912974632435564</c:v>
                </c:pt>
                <c:pt idx="795">
                  <c:v>36.57172599901601</c:v>
                </c:pt>
                <c:pt idx="796">
                  <c:v>35.687158531173836</c:v>
                </c:pt>
                <c:pt idx="797">
                  <c:v>36.029931657636453</c:v>
                </c:pt>
                <c:pt idx="798">
                  <c:v>37.092874123883263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CE6-44F6-8ECE-DB2F999F0E93}"/>
            </c:ext>
          </c:extLst>
        </c:ser>
        <c:ser>
          <c:idx val="3"/>
          <c:order val="3"/>
          <c:tx>
            <c:strRef>
              <c:f>DATA!$BM$1</c:f>
              <c:strCache>
                <c:ptCount val="1"/>
                <c:pt idx="0">
                  <c:v>Upper Band</c:v>
                </c:pt>
              </c:strCache>
            </c:strRef>
          </c:tx>
          <c:spPr>
            <a:ln>
              <a:solidFill>
                <a:srgbClr val="00B0F0"/>
              </a:solidFill>
            </a:ln>
          </c:spPr>
          <c:marker>
            <c:symbol val="none"/>
          </c:marker>
          <c:yVal>
            <c:numRef>
              <c:f>DATA!$BM$2:$BM$800</c:f>
              <c:numCache>
                <c:formatCode>0.00</c:formatCode>
                <c:ptCount val="799"/>
                <c:pt idx="107">
                  <c:v>97.01021606935403</c:v>
                </c:pt>
                <c:pt idx="108">
                  <c:v>96.081778179588412</c:v>
                </c:pt>
                <c:pt idx="109">
                  <c:v>96.762778035642441</c:v>
                </c:pt>
                <c:pt idx="110">
                  <c:v>97.576974504721022</c:v>
                </c:pt>
                <c:pt idx="111">
                  <c:v>99.057236394387033</c:v>
                </c:pt>
                <c:pt idx="112">
                  <c:v>99.488812151548231</c:v>
                </c:pt>
                <c:pt idx="113">
                  <c:v>99.917790595415752</c:v>
                </c:pt>
                <c:pt idx="114">
                  <c:v>99.585908187131068</c:v>
                </c:pt>
                <c:pt idx="115">
                  <c:v>98.102557319731972</c:v>
                </c:pt>
                <c:pt idx="116">
                  <c:v>95.966721875628053</c:v>
                </c:pt>
                <c:pt idx="117">
                  <c:v>94.393922537919252</c:v>
                </c:pt>
                <c:pt idx="118">
                  <c:v>93.045640266134825</c:v>
                </c:pt>
                <c:pt idx="119">
                  <c:v>91.372607844806339</c:v>
                </c:pt>
                <c:pt idx="120">
                  <c:v>89.342195477396615</c:v>
                </c:pt>
                <c:pt idx="121">
                  <c:v>87.340881759773254</c:v>
                </c:pt>
                <c:pt idx="122">
                  <c:v>85.580131853831176</c:v>
                </c:pt>
                <c:pt idx="123">
                  <c:v>84.65224607532403</c:v>
                </c:pt>
                <c:pt idx="124">
                  <c:v>83.547640265999547</c:v>
                </c:pt>
                <c:pt idx="125">
                  <c:v>83.099861220462543</c:v>
                </c:pt>
                <c:pt idx="126">
                  <c:v>82.034086150930918</c:v>
                </c:pt>
                <c:pt idx="127">
                  <c:v>80.583751990725219</c:v>
                </c:pt>
                <c:pt idx="128">
                  <c:v>79.179115884309297</c:v>
                </c:pt>
                <c:pt idx="129">
                  <c:v>79.136272581843258</c:v>
                </c:pt>
                <c:pt idx="130">
                  <c:v>79.831023886433172</c:v>
                </c:pt>
                <c:pt idx="131">
                  <c:v>80.67359335471302</c:v>
                </c:pt>
                <c:pt idx="132">
                  <c:v>82.015421378306783</c:v>
                </c:pt>
                <c:pt idx="133">
                  <c:v>82.867559898405375</c:v>
                </c:pt>
                <c:pt idx="134">
                  <c:v>83.294602730324044</c:v>
                </c:pt>
                <c:pt idx="135">
                  <c:v>83.065841092887652</c:v>
                </c:pt>
                <c:pt idx="136">
                  <c:v>82.646104372824439</c:v>
                </c:pt>
                <c:pt idx="137">
                  <c:v>82.556092332170337</c:v>
                </c:pt>
                <c:pt idx="138">
                  <c:v>82.652803076804219</c:v>
                </c:pt>
                <c:pt idx="139">
                  <c:v>83.108285066533526</c:v>
                </c:pt>
                <c:pt idx="140">
                  <c:v>84.278133285900722</c:v>
                </c:pt>
                <c:pt idx="141">
                  <c:v>86.913006939452913</c:v>
                </c:pt>
                <c:pt idx="142">
                  <c:v>89.526665923957438</c:v>
                </c:pt>
                <c:pt idx="143">
                  <c:v>91.779034006890925</c:v>
                </c:pt>
                <c:pt idx="144">
                  <c:v>94.392804211120549</c:v>
                </c:pt>
                <c:pt idx="145">
                  <c:v>94.467615526039921</c:v>
                </c:pt>
                <c:pt idx="146">
                  <c:v>94.220984520812422</c:v>
                </c:pt>
                <c:pt idx="147">
                  <c:v>94.621464275100635</c:v>
                </c:pt>
                <c:pt idx="148">
                  <c:v>95.331585257974098</c:v>
                </c:pt>
                <c:pt idx="149">
                  <c:v>95.967004169451855</c:v>
                </c:pt>
                <c:pt idx="150">
                  <c:v>96.120660616849804</c:v>
                </c:pt>
                <c:pt idx="151">
                  <c:v>95.721119353441651</c:v>
                </c:pt>
                <c:pt idx="152">
                  <c:v>95.24565094153472</c:v>
                </c:pt>
                <c:pt idx="153">
                  <c:v>95.121322611430088</c:v>
                </c:pt>
                <c:pt idx="154">
                  <c:v>95.774065314504895</c:v>
                </c:pt>
                <c:pt idx="155">
                  <c:v>97.563445754074337</c:v>
                </c:pt>
                <c:pt idx="156">
                  <c:v>99.04675123376758</c:v>
                </c:pt>
                <c:pt idx="157">
                  <c:v>99.683615322495072</c:v>
                </c:pt>
                <c:pt idx="158">
                  <c:v>99.202697221280474</c:v>
                </c:pt>
                <c:pt idx="159">
                  <c:v>97.957381254189272</c:v>
                </c:pt>
                <c:pt idx="160">
                  <c:v>96.041248889072037</c:v>
                </c:pt>
                <c:pt idx="161">
                  <c:v>92.724554602278999</c:v>
                </c:pt>
                <c:pt idx="162">
                  <c:v>89.013582924981847</c:v>
                </c:pt>
                <c:pt idx="163">
                  <c:v>84.697591440751921</c:v>
                </c:pt>
                <c:pt idx="164">
                  <c:v>78.768548350207055</c:v>
                </c:pt>
                <c:pt idx="165">
                  <c:v>74.313957271573443</c:v>
                </c:pt>
                <c:pt idx="166">
                  <c:v>70.932001880579293</c:v>
                </c:pt>
                <c:pt idx="167">
                  <c:v>66.713350399558465</c:v>
                </c:pt>
                <c:pt idx="168">
                  <c:v>62.641860482330529</c:v>
                </c:pt>
                <c:pt idx="169">
                  <c:v>59.991730910527743</c:v>
                </c:pt>
                <c:pt idx="170">
                  <c:v>59.558162682048916</c:v>
                </c:pt>
                <c:pt idx="171">
                  <c:v>62.052606689932716</c:v>
                </c:pt>
                <c:pt idx="172">
                  <c:v>64.736143609974178</c:v>
                </c:pt>
                <c:pt idx="173">
                  <c:v>66.324756743583976</c:v>
                </c:pt>
                <c:pt idx="174">
                  <c:v>70.118630651313055</c:v>
                </c:pt>
                <c:pt idx="175">
                  <c:v>74.837340120961301</c:v>
                </c:pt>
                <c:pt idx="176">
                  <c:v>79.257020380323212</c:v>
                </c:pt>
                <c:pt idx="177">
                  <c:v>82.531145418636754</c:v>
                </c:pt>
                <c:pt idx="178">
                  <c:v>85.682274723693141</c:v>
                </c:pt>
                <c:pt idx="179">
                  <c:v>88.63526101072685</c:v>
                </c:pt>
                <c:pt idx="180">
                  <c:v>91.415607958700321</c:v>
                </c:pt>
                <c:pt idx="181">
                  <c:v>94.153298574898088</c:v>
                </c:pt>
                <c:pt idx="182">
                  <c:v>95.857364800745017</c:v>
                </c:pt>
                <c:pt idx="183">
                  <c:v>96.196140162333478</c:v>
                </c:pt>
                <c:pt idx="184">
                  <c:v>95.536665106687821</c:v>
                </c:pt>
                <c:pt idx="185">
                  <c:v>94.123012712523902</c:v>
                </c:pt>
                <c:pt idx="186">
                  <c:v>92.593002340489093</c:v>
                </c:pt>
                <c:pt idx="187">
                  <c:v>90.667606204877757</c:v>
                </c:pt>
                <c:pt idx="188">
                  <c:v>89.617268814390485</c:v>
                </c:pt>
                <c:pt idx="189">
                  <c:v>89.440606090217614</c:v>
                </c:pt>
                <c:pt idx="190">
                  <c:v>89.421260934267977</c:v>
                </c:pt>
                <c:pt idx="191">
                  <c:v>89.432231097627522</c:v>
                </c:pt>
                <c:pt idx="192">
                  <c:v>89.170291093427977</c:v>
                </c:pt>
                <c:pt idx="193">
                  <c:v>87.918247783773467</c:v>
                </c:pt>
                <c:pt idx="194">
                  <c:v>88.137996730845302</c:v>
                </c:pt>
                <c:pt idx="195">
                  <c:v>88.381814263043111</c:v>
                </c:pt>
                <c:pt idx="196">
                  <c:v>88.327923438505991</c:v>
                </c:pt>
                <c:pt idx="197">
                  <c:v>88.461325746940929</c:v>
                </c:pt>
                <c:pt idx="198">
                  <c:v>89.160449986501561</c:v>
                </c:pt>
                <c:pt idx="199">
                  <c:v>89.423062574983845</c:v>
                </c:pt>
                <c:pt idx="200">
                  <c:v>88.900421141886682</c:v>
                </c:pt>
                <c:pt idx="201">
                  <c:v>88.072443272901268</c:v>
                </c:pt>
                <c:pt idx="202">
                  <c:v>86.461592796682027</c:v>
                </c:pt>
                <c:pt idx="203">
                  <c:v>84.521924359036717</c:v>
                </c:pt>
                <c:pt idx="204">
                  <c:v>81.877585404567341</c:v>
                </c:pt>
                <c:pt idx="205">
                  <c:v>80.956606736700337</c:v>
                </c:pt>
                <c:pt idx="206">
                  <c:v>80.603961073830007</c:v>
                </c:pt>
                <c:pt idx="207">
                  <c:v>80.391143982239285</c:v>
                </c:pt>
                <c:pt idx="208">
                  <c:v>79.068143848988726</c:v>
                </c:pt>
                <c:pt idx="209">
                  <c:v>78.098312633324809</c:v>
                </c:pt>
                <c:pt idx="210">
                  <c:v>77.64946214636231</c:v>
                </c:pt>
                <c:pt idx="211">
                  <c:v>77.551296522514264</c:v>
                </c:pt>
                <c:pt idx="212">
                  <c:v>78.529392566036492</c:v>
                </c:pt>
                <c:pt idx="213">
                  <c:v>81.569202385955961</c:v>
                </c:pt>
                <c:pt idx="214">
                  <c:v>84.275670644535538</c:v>
                </c:pt>
                <c:pt idx="215">
                  <c:v>87.232416003139534</c:v>
                </c:pt>
                <c:pt idx="216">
                  <c:v>89.75758050690726</c:v>
                </c:pt>
                <c:pt idx="217">
                  <c:v>92.177080200301447</c:v>
                </c:pt>
                <c:pt idx="218">
                  <c:v>94.218543352141197</c:v>
                </c:pt>
                <c:pt idx="219">
                  <c:v>95.933267293492889</c:v>
                </c:pt>
                <c:pt idx="220">
                  <c:v>97.503965431254898</c:v>
                </c:pt>
                <c:pt idx="221">
                  <c:v>98.384694152620824</c:v>
                </c:pt>
                <c:pt idx="222">
                  <c:v>99.695868998038065</c:v>
                </c:pt>
                <c:pt idx="223">
                  <c:v>100.04212960604016</c:v>
                </c:pt>
                <c:pt idx="224">
                  <c:v>99.434573821747122</c:v>
                </c:pt>
                <c:pt idx="225">
                  <c:v>99.982747487508789</c:v>
                </c:pt>
                <c:pt idx="226">
                  <c:v>100.65951428473447</c:v>
                </c:pt>
                <c:pt idx="227">
                  <c:v>101.62720402211518</c:v>
                </c:pt>
                <c:pt idx="228">
                  <c:v>102.34883670842734</c:v>
                </c:pt>
                <c:pt idx="229">
                  <c:v>102.91950518385076</c:v>
                </c:pt>
                <c:pt idx="230">
                  <c:v>103.25187227612031</c:v>
                </c:pt>
                <c:pt idx="231">
                  <c:v>103.55737907217474</c:v>
                </c:pt>
                <c:pt idx="232">
                  <c:v>103.68597752503146</c:v>
                </c:pt>
                <c:pt idx="233">
                  <c:v>103.04068176957627</c:v>
                </c:pt>
                <c:pt idx="234">
                  <c:v>101.89478599274801</c:v>
                </c:pt>
                <c:pt idx="235">
                  <c:v>100.53203333991976</c:v>
                </c:pt>
                <c:pt idx="236">
                  <c:v>98.573443873900047</c:v>
                </c:pt>
                <c:pt idx="237">
                  <c:v>96.673891699485921</c:v>
                </c:pt>
                <c:pt idx="238">
                  <c:v>93.476659882507846</c:v>
                </c:pt>
                <c:pt idx="239">
                  <c:v>89.689450051882162</c:v>
                </c:pt>
                <c:pt idx="240">
                  <c:v>85.660536754511554</c:v>
                </c:pt>
                <c:pt idx="241">
                  <c:v>81.333916855799856</c:v>
                </c:pt>
                <c:pt idx="242">
                  <c:v>75.053965943763529</c:v>
                </c:pt>
                <c:pt idx="243">
                  <c:v>66.842897420072845</c:v>
                </c:pt>
                <c:pt idx="244">
                  <c:v>63.7143271360261</c:v>
                </c:pt>
                <c:pt idx="245">
                  <c:v>62.349410186843478</c:v>
                </c:pt>
                <c:pt idx="246">
                  <c:v>61.008043902361905</c:v>
                </c:pt>
                <c:pt idx="247">
                  <c:v>60.437793012123777</c:v>
                </c:pt>
                <c:pt idx="248">
                  <c:v>59.840142631211791</c:v>
                </c:pt>
                <c:pt idx="249">
                  <c:v>58.863336126129091</c:v>
                </c:pt>
                <c:pt idx="250">
                  <c:v>57.135818130305609</c:v>
                </c:pt>
                <c:pt idx="251">
                  <c:v>55.920540727482617</c:v>
                </c:pt>
                <c:pt idx="252">
                  <c:v>55.033957011064068</c:v>
                </c:pt>
                <c:pt idx="253">
                  <c:v>54.423191245559885</c:v>
                </c:pt>
                <c:pt idx="254">
                  <c:v>53.901599240789096</c:v>
                </c:pt>
                <c:pt idx="255">
                  <c:v>53.936999824294972</c:v>
                </c:pt>
                <c:pt idx="256">
                  <c:v>53.747226565506466</c:v>
                </c:pt>
                <c:pt idx="257">
                  <c:v>53.780036029547972</c:v>
                </c:pt>
                <c:pt idx="258">
                  <c:v>53.783535840642642</c:v>
                </c:pt>
                <c:pt idx="259">
                  <c:v>52.740418992901915</c:v>
                </c:pt>
                <c:pt idx="260">
                  <c:v>51.396346176270093</c:v>
                </c:pt>
                <c:pt idx="261">
                  <c:v>49.593081200261636</c:v>
                </c:pt>
                <c:pt idx="262">
                  <c:v>50.87099219656325</c:v>
                </c:pt>
                <c:pt idx="263">
                  <c:v>53.029400707131472</c:v>
                </c:pt>
                <c:pt idx="264">
                  <c:v>53.692073545500108</c:v>
                </c:pt>
                <c:pt idx="265">
                  <c:v>55.105984642710332</c:v>
                </c:pt>
                <c:pt idx="266">
                  <c:v>57.836864282221846</c:v>
                </c:pt>
                <c:pt idx="267">
                  <c:v>60.787178442292159</c:v>
                </c:pt>
                <c:pt idx="268">
                  <c:v>64.421273772414196</c:v>
                </c:pt>
                <c:pt idx="269">
                  <c:v>69.068432332827797</c:v>
                </c:pt>
                <c:pt idx="270">
                  <c:v>72.930101921249005</c:v>
                </c:pt>
                <c:pt idx="271">
                  <c:v>75.977240721753603</c:v>
                </c:pt>
                <c:pt idx="272">
                  <c:v>77.435431356867213</c:v>
                </c:pt>
                <c:pt idx="273">
                  <c:v>78.796709864406893</c:v>
                </c:pt>
                <c:pt idx="274">
                  <c:v>79.136574481688285</c:v>
                </c:pt>
                <c:pt idx="275">
                  <c:v>78.967600295092168</c:v>
                </c:pt>
                <c:pt idx="276">
                  <c:v>78.629820407618041</c:v>
                </c:pt>
                <c:pt idx="277">
                  <c:v>78.013195838937762</c:v>
                </c:pt>
                <c:pt idx="278">
                  <c:v>77.27146930987837</c:v>
                </c:pt>
                <c:pt idx="279">
                  <c:v>76.38860606002514</c:v>
                </c:pt>
                <c:pt idx="280">
                  <c:v>76.00216817819981</c:v>
                </c:pt>
                <c:pt idx="281">
                  <c:v>75.812206525415604</c:v>
                </c:pt>
                <c:pt idx="282">
                  <c:v>76.542320722816314</c:v>
                </c:pt>
                <c:pt idx="283">
                  <c:v>78.086452753681385</c:v>
                </c:pt>
                <c:pt idx="284">
                  <c:v>78.901908761530734</c:v>
                </c:pt>
                <c:pt idx="285">
                  <c:v>79.623619660488842</c:v>
                </c:pt>
                <c:pt idx="286">
                  <c:v>79.483253380028216</c:v>
                </c:pt>
                <c:pt idx="287">
                  <c:v>78.893792139532508</c:v>
                </c:pt>
                <c:pt idx="288">
                  <c:v>77.433495934015795</c:v>
                </c:pt>
                <c:pt idx="289">
                  <c:v>74.387267641924225</c:v>
                </c:pt>
                <c:pt idx="290">
                  <c:v>71.166301284934207</c:v>
                </c:pt>
                <c:pt idx="291">
                  <c:v>67.841937151217451</c:v>
                </c:pt>
                <c:pt idx="292">
                  <c:v>65.971306373466007</c:v>
                </c:pt>
                <c:pt idx="293">
                  <c:v>63.534285503360969</c:v>
                </c:pt>
                <c:pt idx="294">
                  <c:v>61.243237163249148</c:v>
                </c:pt>
                <c:pt idx="295">
                  <c:v>58.317078597397305</c:v>
                </c:pt>
                <c:pt idx="296">
                  <c:v>55.539427675563388</c:v>
                </c:pt>
                <c:pt idx="297">
                  <c:v>53.44801487547187</c:v>
                </c:pt>
                <c:pt idx="298">
                  <c:v>51.087947332051904</c:v>
                </c:pt>
                <c:pt idx="299">
                  <c:v>49.630928152672595</c:v>
                </c:pt>
                <c:pt idx="300">
                  <c:v>48.489530262609136</c:v>
                </c:pt>
                <c:pt idx="301">
                  <c:v>47.816413054080769</c:v>
                </c:pt>
                <c:pt idx="302">
                  <c:v>50.570809581031156</c:v>
                </c:pt>
                <c:pt idx="303">
                  <c:v>51.030184809121025</c:v>
                </c:pt>
                <c:pt idx="304">
                  <c:v>51.164481148519272</c:v>
                </c:pt>
                <c:pt idx="305">
                  <c:v>51.724704013758689</c:v>
                </c:pt>
                <c:pt idx="306">
                  <c:v>53.272564685695585</c:v>
                </c:pt>
                <c:pt idx="307">
                  <c:v>54.587008377802</c:v>
                </c:pt>
                <c:pt idx="308">
                  <c:v>56.7208943148161</c:v>
                </c:pt>
                <c:pt idx="309">
                  <c:v>58.372314578642204</c:v>
                </c:pt>
                <c:pt idx="310">
                  <c:v>60.736238385892079</c:v>
                </c:pt>
                <c:pt idx="311">
                  <c:v>64.386680137291023</c:v>
                </c:pt>
                <c:pt idx="312">
                  <c:v>67.219710026533917</c:v>
                </c:pt>
                <c:pt idx="313">
                  <c:v>68.110684516713889</c:v>
                </c:pt>
                <c:pt idx="314">
                  <c:v>68.759649270959656</c:v>
                </c:pt>
                <c:pt idx="315">
                  <c:v>68.612730377670559</c:v>
                </c:pt>
                <c:pt idx="316">
                  <c:v>68.309456037746003</c:v>
                </c:pt>
                <c:pt idx="317">
                  <c:v>68.001767682481614</c:v>
                </c:pt>
                <c:pt idx="318">
                  <c:v>70.278013506999216</c:v>
                </c:pt>
                <c:pt idx="319">
                  <c:v>72.839235194520455</c:v>
                </c:pt>
                <c:pt idx="320">
                  <c:v>74.904343270666089</c:v>
                </c:pt>
                <c:pt idx="321">
                  <c:v>75.798672053031851</c:v>
                </c:pt>
                <c:pt idx="322">
                  <c:v>76.114828233005781</c:v>
                </c:pt>
                <c:pt idx="323">
                  <c:v>76.411979351190595</c:v>
                </c:pt>
                <c:pt idx="324">
                  <c:v>75.9678692874853</c:v>
                </c:pt>
                <c:pt idx="325">
                  <c:v>75.712310897953742</c:v>
                </c:pt>
                <c:pt idx="326">
                  <c:v>75.807562928198791</c:v>
                </c:pt>
                <c:pt idx="327">
                  <c:v>76.985533392975739</c:v>
                </c:pt>
                <c:pt idx="328">
                  <c:v>77.640080356281814</c:v>
                </c:pt>
                <c:pt idx="329">
                  <c:v>77.820081469753035</c:v>
                </c:pt>
                <c:pt idx="330">
                  <c:v>77.730841328879336</c:v>
                </c:pt>
                <c:pt idx="331">
                  <c:v>77.12373558004569</c:v>
                </c:pt>
                <c:pt idx="332">
                  <c:v>76.565823440062658</c:v>
                </c:pt>
                <c:pt idx="333">
                  <c:v>77.313696988381906</c:v>
                </c:pt>
                <c:pt idx="334">
                  <c:v>77.981155246956547</c:v>
                </c:pt>
                <c:pt idx="335">
                  <c:v>78.2435958184182</c:v>
                </c:pt>
                <c:pt idx="336">
                  <c:v>78.294824694225156</c:v>
                </c:pt>
                <c:pt idx="337">
                  <c:v>78.600577315882475</c:v>
                </c:pt>
                <c:pt idx="338">
                  <c:v>77.385313445147474</c:v>
                </c:pt>
                <c:pt idx="339">
                  <c:v>75.975037681668937</c:v>
                </c:pt>
                <c:pt idx="340">
                  <c:v>75.166237421041558</c:v>
                </c:pt>
                <c:pt idx="341">
                  <c:v>75.47525023118024</c:v>
                </c:pt>
                <c:pt idx="342">
                  <c:v>75.344109057345577</c:v>
                </c:pt>
                <c:pt idx="343">
                  <c:v>73.845201639413744</c:v>
                </c:pt>
                <c:pt idx="344">
                  <c:v>72.324587813101132</c:v>
                </c:pt>
                <c:pt idx="345">
                  <c:v>71.205867062945671</c:v>
                </c:pt>
                <c:pt idx="346">
                  <c:v>69.484499181288214</c:v>
                </c:pt>
                <c:pt idx="347">
                  <c:v>65.346848287536204</c:v>
                </c:pt>
                <c:pt idx="348">
                  <c:v>61.191872042792838</c:v>
                </c:pt>
                <c:pt idx="349">
                  <c:v>57.386387501598776</c:v>
                </c:pt>
                <c:pt idx="350">
                  <c:v>54.09263919899945</c:v>
                </c:pt>
                <c:pt idx="351">
                  <c:v>49.194151490603346</c:v>
                </c:pt>
                <c:pt idx="352">
                  <c:v>46.369892277407331</c:v>
                </c:pt>
                <c:pt idx="353">
                  <c:v>44.970024218821322</c:v>
                </c:pt>
                <c:pt idx="354">
                  <c:v>43.76404769377536</c:v>
                </c:pt>
                <c:pt idx="355">
                  <c:v>43.173353192679613</c:v>
                </c:pt>
                <c:pt idx="356">
                  <c:v>42.575392275989728</c:v>
                </c:pt>
                <c:pt idx="357">
                  <c:v>41.552125166876564</c:v>
                </c:pt>
                <c:pt idx="358">
                  <c:v>41.497588570103126</c:v>
                </c:pt>
                <c:pt idx="359">
                  <c:v>42.609997466126629</c:v>
                </c:pt>
                <c:pt idx="360">
                  <c:v>44.382262191570462</c:v>
                </c:pt>
                <c:pt idx="361">
                  <c:v>46.197042311851135</c:v>
                </c:pt>
                <c:pt idx="362">
                  <c:v>47.226962986041187</c:v>
                </c:pt>
                <c:pt idx="363">
                  <c:v>47.619697497495252</c:v>
                </c:pt>
                <c:pt idx="364">
                  <c:v>47.827745478695562</c:v>
                </c:pt>
                <c:pt idx="365">
                  <c:v>48.182908233685247</c:v>
                </c:pt>
                <c:pt idx="366">
                  <c:v>48.468342047432628</c:v>
                </c:pt>
                <c:pt idx="367">
                  <c:v>49.089381563772768</c:v>
                </c:pt>
                <c:pt idx="368">
                  <c:v>50.013758858000791</c:v>
                </c:pt>
                <c:pt idx="369">
                  <c:v>49.841277349350385</c:v>
                </c:pt>
                <c:pt idx="370">
                  <c:v>49.456300449856649</c:v>
                </c:pt>
                <c:pt idx="371">
                  <c:v>49.039885279581441</c:v>
                </c:pt>
                <c:pt idx="372">
                  <c:v>49.971881415791053</c:v>
                </c:pt>
                <c:pt idx="373">
                  <c:v>50.295353994750606</c:v>
                </c:pt>
                <c:pt idx="374">
                  <c:v>50.204961088008375</c:v>
                </c:pt>
                <c:pt idx="375">
                  <c:v>50.672742603911757</c:v>
                </c:pt>
                <c:pt idx="376">
                  <c:v>52.394568880433695</c:v>
                </c:pt>
                <c:pt idx="377">
                  <c:v>55.486217708788949</c:v>
                </c:pt>
                <c:pt idx="378">
                  <c:v>60.053335603807625</c:v>
                </c:pt>
                <c:pt idx="379">
                  <c:v>64.677597708458492</c:v>
                </c:pt>
                <c:pt idx="380">
                  <c:v>68.876770943375035</c:v>
                </c:pt>
                <c:pt idx="381">
                  <c:v>74.135720785907552</c:v>
                </c:pt>
                <c:pt idx="382">
                  <c:v>78.217028064249362</c:v>
                </c:pt>
                <c:pt idx="383">
                  <c:v>82.610226509701633</c:v>
                </c:pt>
                <c:pt idx="384">
                  <c:v>85.544679300777219</c:v>
                </c:pt>
                <c:pt idx="385">
                  <c:v>88.043109540229239</c:v>
                </c:pt>
                <c:pt idx="386">
                  <c:v>90.637862557707294</c:v>
                </c:pt>
                <c:pt idx="387">
                  <c:v>92.512856350188784</c:v>
                </c:pt>
                <c:pt idx="388">
                  <c:v>93.56302368402163</c:v>
                </c:pt>
                <c:pt idx="389">
                  <c:v>93.975134913279817</c:v>
                </c:pt>
                <c:pt idx="390">
                  <c:v>93.945174920665409</c:v>
                </c:pt>
                <c:pt idx="391">
                  <c:v>93.753796763236636</c:v>
                </c:pt>
                <c:pt idx="392">
                  <c:v>91.98670475546048</c:v>
                </c:pt>
                <c:pt idx="393">
                  <c:v>90.847685079828267</c:v>
                </c:pt>
                <c:pt idx="394">
                  <c:v>90.578815465188612</c:v>
                </c:pt>
                <c:pt idx="395">
                  <c:v>91.007446166386089</c:v>
                </c:pt>
                <c:pt idx="396">
                  <c:v>91.403869988377267</c:v>
                </c:pt>
                <c:pt idx="397">
                  <c:v>91.623119072964258</c:v>
                </c:pt>
                <c:pt idx="398">
                  <c:v>91.073350204351357</c:v>
                </c:pt>
                <c:pt idx="399">
                  <c:v>89.918569594592498</c:v>
                </c:pt>
                <c:pt idx="400">
                  <c:v>88.398258507681419</c:v>
                </c:pt>
                <c:pt idx="401">
                  <c:v>85.339461484798605</c:v>
                </c:pt>
                <c:pt idx="402">
                  <c:v>82.379721276081867</c:v>
                </c:pt>
                <c:pt idx="403">
                  <c:v>78.264856133425383</c:v>
                </c:pt>
                <c:pt idx="404">
                  <c:v>74.918698996612164</c:v>
                </c:pt>
                <c:pt idx="405">
                  <c:v>71.3402848595275</c:v>
                </c:pt>
                <c:pt idx="406">
                  <c:v>66.89343888175992</c:v>
                </c:pt>
                <c:pt idx="407">
                  <c:v>62.553678683316875</c:v>
                </c:pt>
                <c:pt idx="408">
                  <c:v>58.545205848795504</c:v>
                </c:pt>
                <c:pt idx="409">
                  <c:v>55.548439839291568</c:v>
                </c:pt>
                <c:pt idx="410">
                  <c:v>53.085791717076383</c:v>
                </c:pt>
                <c:pt idx="411">
                  <c:v>51.251542753506577</c:v>
                </c:pt>
                <c:pt idx="412">
                  <c:v>50.912903708672744</c:v>
                </c:pt>
                <c:pt idx="413">
                  <c:v>50.947149953467367</c:v>
                </c:pt>
                <c:pt idx="414">
                  <c:v>51.50007387234821</c:v>
                </c:pt>
                <c:pt idx="415">
                  <c:v>52.308957345867114</c:v>
                </c:pt>
                <c:pt idx="416">
                  <c:v>53.843991008491429</c:v>
                </c:pt>
                <c:pt idx="417">
                  <c:v>55.590685253339089</c:v>
                </c:pt>
                <c:pt idx="418">
                  <c:v>56.178994175180605</c:v>
                </c:pt>
                <c:pt idx="419">
                  <c:v>57.057164859719947</c:v>
                </c:pt>
                <c:pt idx="420">
                  <c:v>57.46649867561036</c:v>
                </c:pt>
                <c:pt idx="421">
                  <c:v>57.678618145743222</c:v>
                </c:pt>
                <c:pt idx="422">
                  <c:v>58.153362531379827</c:v>
                </c:pt>
                <c:pt idx="423">
                  <c:v>58.567249393473702</c:v>
                </c:pt>
                <c:pt idx="424">
                  <c:v>59.134409240444498</c:v>
                </c:pt>
                <c:pt idx="425">
                  <c:v>60.540067984838601</c:v>
                </c:pt>
                <c:pt idx="426">
                  <c:v>63.943795133706587</c:v>
                </c:pt>
                <c:pt idx="427">
                  <c:v>65.819982969628967</c:v>
                </c:pt>
                <c:pt idx="428">
                  <c:v>67.438637348283521</c:v>
                </c:pt>
                <c:pt idx="429">
                  <c:v>67.967076413808556</c:v>
                </c:pt>
                <c:pt idx="430">
                  <c:v>68.976701647748314</c:v>
                </c:pt>
                <c:pt idx="431">
                  <c:v>70.502744930986069</c:v>
                </c:pt>
                <c:pt idx="432">
                  <c:v>69.808695987585168</c:v>
                </c:pt>
                <c:pt idx="433">
                  <c:v>69.619821056087829</c:v>
                </c:pt>
                <c:pt idx="434">
                  <c:v>70.240249405895668</c:v>
                </c:pt>
                <c:pt idx="435">
                  <c:v>72.450856730321632</c:v>
                </c:pt>
                <c:pt idx="436">
                  <c:v>74.751653225639913</c:v>
                </c:pt>
                <c:pt idx="437">
                  <c:v>77.018109278460912</c:v>
                </c:pt>
                <c:pt idx="438">
                  <c:v>79.050628584351628</c:v>
                </c:pt>
                <c:pt idx="439">
                  <c:v>81.237111460334319</c:v>
                </c:pt>
                <c:pt idx="440">
                  <c:v>82.853841101979611</c:v>
                </c:pt>
                <c:pt idx="441">
                  <c:v>84.360134674446272</c:v>
                </c:pt>
                <c:pt idx="442">
                  <c:v>85.845864163275607</c:v>
                </c:pt>
                <c:pt idx="443">
                  <c:v>87.086743613591693</c:v>
                </c:pt>
                <c:pt idx="444">
                  <c:v>88.248280826136323</c:v>
                </c:pt>
                <c:pt idx="445">
                  <c:v>89.664262614996574</c:v>
                </c:pt>
                <c:pt idx="446">
                  <c:v>92.855831899226544</c:v>
                </c:pt>
                <c:pt idx="447">
                  <c:v>95.710589014642196</c:v>
                </c:pt>
                <c:pt idx="448">
                  <c:v>98.069358343661705</c:v>
                </c:pt>
                <c:pt idx="449">
                  <c:v>99.919430592564069</c:v>
                </c:pt>
                <c:pt idx="450">
                  <c:v>101.5747787260471</c:v>
                </c:pt>
                <c:pt idx="451">
                  <c:v>102.68166948724718</c:v>
                </c:pt>
                <c:pt idx="452">
                  <c:v>102.69466410952029</c:v>
                </c:pt>
                <c:pt idx="453">
                  <c:v>102.11438272774818</c:v>
                </c:pt>
                <c:pt idx="454">
                  <c:v>103.49336749206009</c:v>
                </c:pt>
                <c:pt idx="455">
                  <c:v>104.82447940602837</c:v>
                </c:pt>
                <c:pt idx="456">
                  <c:v>106.30086997364482</c:v>
                </c:pt>
                <c:pt idx="457">
                  <c:v>107.76756505277068</c:v>
                </c:pt>
                <c:pt idx="458">
                  <c:v>108.61219335494002</c:v>
                </c:pt>
                <c:pt idx="459">
                  <c:v>109.27808019285067</c:v>
                </c:pt>
                <c:pt idx="460">
                  <c:v>109.29288488165422</c:v>
                </c:pt>
                <c:pt idx="461">
                  <c:v>108.60093432067171</c:v>
                </c:pt>
                <c:pt idx="462">
                  <c:v>107.65001344355396</c:v>
                </c:pt>
                <c:pt idx="463">
                  <c:v>106.36107106480554</c:v>
                </c:pt>
                <c:pt idx="464">
                  <c:v>105.00670849066668</c:v>
                </c:pt>
                <c:pt idx="465">
                  <c:v>103.29360909951818</c:v>
                </c:pt>
                <c:pt idx="466">
                  <c:v>99.963777398419467</c:v>
                </c:pt>
                <c:pt idx="467">
                  <c:v>96.199639367727713</c:v>
                </c:pt>
                <c:pt idx="468">
                  <c:v>93.123697875499786</c:v>
                </c:pt>
                <c:pt idx="469">
                  <c:v>89.489351110186547</c:v>
                </c:pt>
                <c:pt idx="470">
                  <c:v>86.122226774867968</c:v>
                </c:pt>
                <c:pt idx="471">
                  <c:v>84.615196206572307</c:v>
                </c:pt>
                <c:pt idx="472">
                  <c:v>82.551044657292579</c:v>
                </c:pt>
                <c:pt idx="473">
                  <c:v>80.489452421850714</c:v>
                </c:pt>
                <c:pt idx="474">
                  <c:v>83.253438039024175</c:v>
                </c:pt>
                <c:pt idx="475">
                  <c:v>85.322108535707386</c:v>
                </c:pt>
                <c:pt idx="476">
                  <c:v>86.905623423790203</c:v>
                </c:pt>
                <c:pt idx="477">
                  <c:v>88.130943130948395</c:v>
                </c:pt>
                <c:pt idx="478">
                  <c:v>88.929649267078219</c:v>
                </c:pt>
                <c:pt idx="479">
                  <c:v>88.568268996973785</c:v>
                </c:pt>
                <c:pt idx="480">
                  <c:v>88.311647863532869</c:v>
                </c:pt>
                <c:pt idx="481">
                  <c:v>88.199416293297944</c:v>
                </c:pt>
                <c:pt idx="482">
                  <c:v>88.048811625500576</c:v>
                </c:pt>
                <c:pt idx="483">
                  <c:v>87.91306153109204</c:v>
                </c:pt>
                <c:pt idx="484">
                  <c:v>87.541116784323521</c:v>
                </c:pt>
                <c:pt idx="485">
                  <c:v>87.604321799048492</c:v>
                </c:pt>
                <c:pt idx="486">
                  <c:v>87.661647114090272</c:v>
                </c:pt>
                <c:pt idx="487">
                  <c:v>87.476676638161052</c:v>
                </c:pt>
                <c:pt idx="488">
                  <c:v>87.802416076693973</c:v>
                </c:pt>
                <c:pt idx="489">
                  <c:v>88.229736042326778</c:v>
                </c:pt>
                <c:pt idx="490">
                  <c:v>87.760893005774335</c:v>
                </c:pt>
                <c:pt idx="491">
                  <c:v>85.331585459324629</c:v>
                </c:pt>
                <c:pt idx="492">
                  <c:v>83.088035933478878</c:v>
                </c:pt>
                <c:pt idx="493">
                  <c:v>80.333792008127432</c:v>
                </c:pt>
                <c:pt idx="494">
                  <c:v>77.161522314516219</c:v>
                </c:pt>
                <c:pt idx="495">
                  <c:v>73.991068693952883</c:v>
                </c:pt>
                <c:pt idx="496">
                  <c:v>71.078756997634486</c:v>
                </c:pt>
                <c:pt idx="497">
                  <c:v>68.275790496348208</c:v>
                </c:pt>
                <c:pt idx="498">
                  <c:v>65.10631420523805</c:v>
                </c:pt>
                <c:pt idx="499">
                  <c:v>63.494274900742617</c:v>
                </c:pt>
                <c:pt idx="500">
                  <c:v>63.044639915206872</c:v>
                </c:pt>
                <c:pt idx="501">
                  <c:v>61.839802597282471</c:v>
                </c:pt>
                <c:pt idx="502">
                  <c:v>61.657890209986107</c:v>
                </c:pt>
                <c:pt idx="503">
                  <c:v>60.463147463317171</c:v>
                </c:pt>
                <c:pt idx="504">
                  <c:v>60.08512807774099</c:v>
                </c:pt>
                <c:pt idx="505">
                  <c:v>60.199961596318289</c:v>
                </c:pt>
                <c:pt idx="506">
                  <c:v>59.371664861138619</c:v>
                </c:pt>
                <c:pt idx="507">
                  <c:v>60.01744190476191</c:v>
                </c:pt>
                <c:pt idx="508">
                  <c:v>61.096598727280053</c:v>
                </c:pt>
                <c:pt idx="509">
                  <c:v>61.349347655085786</c:v>
                </c:pt>
                <c:pt idx="510">
                  <c:v>61.944467676043864</c:v>
                </c:pt>
                <c:pt idx="511">
                  <c:v>62.955788782205808</c:v>
                </c:pt>
                <c:pt idx="512">
                  <c:v>63.651365261725701</c:v>
                </c:pt>
                <c:pt idx="513">
                  <c:v>64.370259756948968</c:v>
                </c:pt>
                <c:pt idx="514">
                  <c:v>65.025863648514857</c:v>
                </c:pt>
                <c:pt idx="515">
                  <c:v>65.024629121617252</c:v>
                </c:pt>
                <c:pt idx="516">
                  <c:v>65.362415262475963</c:v>
                </c:pt>
                <c:pt idx="517">
                  <c:v>65.195650090143502</c:v>
                </c:pt>
                <c:pt idx="518">
                  <c:v>64.780659462020679</c:v>
                </c:pt>
                <c:pt idx="519">
                  <c:v>64.740779965106753</c:v>
                </c:pt>
                <c:pt idx="520">
                  <c:v>64.700386135277824</c:v>
                </c:pt>
                <c:pt idx="521">
                  <c:v>64.722206139360395</c:v>
                </c:pt>
                <c:pt idx="522">
                  <c:v>64.239925890514527</c:v>
                </c:pt>
                <c:pt idx="523">
                  <c:v>64.727014742684446</c:v>
                </c:pt>
                <c:pt idx="524">
                  <c:v>65.517195194367389</c:v>
                </c:pt>
                <c:pt idx="525">
                  <c:v>67.02153992703397</c:v>
                </c:pt>
                <c:pt idx="526">
                  <c:v>68.679115497302419</c:v>
                </c:pt>
                <c:pt idx="527">
                  <c:v>70.282364930844409</c:v>
                </c:pt>
                <c:pt idx="528">
                  <c:v>71.415416828135704</c:v>
                </c:pt>
                <c:pt idx="529">
                  <c:v>72.447169603334075</c:v>
                </c:pt>
                <c:pt idx="530">
                  <c:v>73.423379250540151</c:v>
                </c:pt>
                <c:pt idx="531">
                  <c:v>75.217452372154042</c:v>
                </c:pt>
                <c:pt idx="532">
                  <c:v>75.777784897294879</c:v>
                </c:pt>
                <c:pt idx="533">
                  <c:v>76.173759369456235</c:v>
                </c:pt>
                <c:pt idx="534">
                  <c:v>76.603059574102858</c:v>
                </c:pt>
                <c:pt idx="535">
                  <c:v>77.064230253859307</c:v>
                </c:pt>
                <c:pt idx="536">
                  <c:v>76.556376990826337</c:v>
                </c:pt>
                <c:pt idx="537">
                  <c:v>75.391512093678017</c:v>
                </c:pt>
                <c:pt idx="538">
                  <c:v>74.735781257624851</c:v>
                </c:pt>
                <c:pt idx="539">
                  <c:v>74.563364090170865</c:v>
                </c:pt>
                <c:pt idx="540">
                  <c:v>75.797354731625859</c:v>
                </c:pt>
                <c:pt idx="541">
                  <c:v>77.328873348978618</c:v>
                </c:pt>
                <c:pt idx="542">
                  <c:v>78.738208258096392</c:v>
                </c:pt>
                <c:pt idx="543">
                  <c:v>79.305815225244402</c:v>
                </c:pt>
                <c:pt idx="544">
                  <c:v>78.964854770155085</c:v>
                </c:pt>
                <c:pt idx="545">
                  <c:v>78.735166451730493</c:v>
                </c:pt>
                <c:pt idx="546">
                  <c:v>77.437160231747555</c:v>
                </c:pt>
                <c:pt idx="547">
                  <c:v>75.471037573815522</c:v>
                </c:pt>
                <c:pt idx="548">
                  <c:v>73.740494078780785</c:v>
                </c:pt>
                <c:pt idx="549">
                  <c:v>71.803337296255961</c:v>
                </c:pt>
                <c:pt idx="550">
                  <c:v>69.586374789068088</c:v>
                </c:pt>
                <c:pt idx="551">
                  <c:v>65.704100869473891</c:v>
                </c:pt>
                <c:pt idx="552">
                  <c:v>63.040081401280915</c:v>
                </c:pt>
                <c:pt idx="553">
                  <c:v>59.925085188152607</c:v>
                </c:pt>
                <c:pt idx="554">
                  <c:v>56.239304948810499</c:v>
                </c:pt>
                <c:pt idx="555">
                  <c:v>52.896062857679951</c:v>
                </c:pt>
                <c:pt idx="556">
                  <c:v>49.093961800552989</c:v>
                </c:pt>
                <c:pt idx="557">
                  <c:v>45.631054643368024</c:v>
                </c:pt>
                <c:pt idx="558">
                  <c:v>44.937426633951944</c:v>
                </c:pt>
                <c:pt idx="559">
                  <c:v>46.808959541870578</c:v>
                </c:pt>
                <c:pt idx="560">
                  <c:v>49.292416467915864</c:v>
                </c:pt>
                <c:pt idx="561">
                  <c:v>51.849564887806395</c:v>
                </c:pt>
                <c:pt idx="562">
                  <c:v>54.725661434124518</c:v>
                </c:pt>
                <c:pt idx="563">
                  <c:v>56.097283589973415</c:v>
                </c:pt>
                <c:pt idx="564">
                  <c:v>57.563623884381812</c:v>
                </c:pt>
                <c:pt idx="565">
                  <c:v>59.040589366220118</c:v>
                </c:pt>
                <c:pt idx="566">
                  <c:v>61.231482860014346</c:v>
                </c:pt>
                <c:pt idx="567">
                  <c:v>62.408427792888091</c:v>
                </c:pt>
                <c:pt idx="568">
                  <c:v>62.812938044784431</c:v>
                </c:pt>
                <c:pt idx="569">
                  <c:v>62.861218176138095</c:v>
                </c:pt>
                <c:pt idx="570">
                  <c:v>62.807052394842131</c:v>
                </c:pt>
                <c:pt idx="571">
                  <c:v>62.067040370182056</c:v>
                </c:pt>
                <c:pt idx="572">
                  <c:v>60.45520295193117</c:v>
                </c:pt>
                <c:pt idx="573">
                  <c:v>61.649192504343723</c:v>
                </c:pt>
                <c:pt idx="574">
                  <c:v>63.679593545903245</c:v>
                </c:pt>
                <c:pt idx="575">
                  <c:v>65.15660561531196</c:v>
                </c:pt>
                <c:pt idx="576">
                  <c:v>65.4261815313439</c:v>
                </c:pt>
                <c:pt idx="577">
                  <c:v>65.521999061731393</c:v>
                </c:pt>
                <c:pt idx="578">
                  <c:v>64.846953629967757</c:v>
                </c:pt>
                <c:pt idx="579">
                  <c:v>63.457409770351703</c:v>
                </c:pt>
                <c:pt idx="580">
                  <c:v>61.889003437387288</c:v>
                </c:pt>
                <c:pt idx="581">
                  <c:v>59.967025348406302</c:v>
                </c:pt>
                <c:pt idx="582">
                  <c:v>57.421392367023088</c:v>
                </c:pt>
                <c:pt idx="583">
                  <c:v>56.552974387367378</c:v>
                </c:pt>
                <c:pt idx="584">
                  <c:v>55.202924030723729</c:v>
                </c:pt>
                <c:pt idx="585">
                  <c:v>53.238966408840582</c:v>
                </c:pt>
                <c:pt idx="586">
                  <c:v>50.386800890939853</c:v>
                </c:pt>
                <c:pt idx="587">
                  <c:v>48.218941234806955</c:v>
                </c:pt>
                <c:pt idx="588">
                  <c:v>46.553478023188475</c:v>
                </c:pt>
                <c:pt idx="589">
                  <c:v>46.322967732649552</c:v>
                </c:pt>
                <c:pt idx="590">
                  <c:v>44.483184012713025</c:v>
                </c:pt>
                <c:pt idx="591">
                  <c:v>43.486866409003156</c:v>
                </c:pt>
                <c:pt idx="592">
                  <c:v>44.321110720396916</c:v>
                </c:pt>
                <c:pt idx="593">
                  <c:v>46.263917187860841</c:v>
                </c:pt>
                <c:pt idx="594">
                  <c:v>48.482428093120973</c:v>
                </c:pt>
                <c:pt idx="595">
                  <c:v>49.972496086154152</c:v>
                </c:pt>
                <c:pt idx="596">
                  <c:v>50.267198469896705</c:v>
                </c:pt>
                <c:pt idx="597">
                  <c:v>50.246005617546544</c:v>
                </c:pt>
                <c:pt idx="598">
                  <c:v>50.046327726670803</c:v>
                </c:pt>
                <c:pt idx="599">
                  <c:v>49.644417041712515</c:v>
                </c:pt>
                <c:pt idx="600">
                  <c:v>49.09154416309341</c:v>
                </c:pt>
                <c:pt idx="601">
                  <c:v>48.854595929374327</c:v>
                </c:pt>
                <c:pt idx="602">
                  <c:v>49.514891371414635</c:v>
                </c:pt>
                <c:pt idx="603">
                  <c:v>50.034250327135908</c:v>
                </c:pt>
                <c:pt idx="604">
                  <c:v>50.550236923093344</c:v>
                </c:pt>
                <c:pt idx="605">
                  <c:v>51.195337094457024</c:v>
                </c:pt>
                <c:pt idx="606">
                  <c:v>53.522155624082018</c:v>
                </c:pt>
                <c:pt idx="607">
                  <c:v>58.182896310147832</c:v>
                </c:pt>
                <c:pt idx="608">
                  <c:v>61.243398190164669</c:v>
                </c:pt>
                <c:pt idx="609">
                  <c:v>63.348059636097112</c:v>
                </c:pt>
                <c:pt idx="610">
                  <c:v>64.941170779403265</c:v>
                </c:pt>
                <c:pt idx="611">
                  <c:v>67.800725180043045</c:v>
                </c:pt>
                <c:pt idx="612">
                  <c:v>70.299293224698999</c:v>
                </c:pt>
                <c:pt idx="613">
                  <c:v>73.055845329991584</c:v>
                </c:pt>
                <c:pt idx="614">
                  <c:v>75.015159993644446</c:v>
                </c:pt>
                <c:pt idx="615">
                  <c:v>77.423437092773256</c:v>
                </c:pt>
                <c:pt idx="616">
                  <c:v>80.837276355217</c:v>
                </c:pt>
                <c:pt idx="617">
                  <c:v>83.242923011763395</c:v>
                </c:pt>
                <c:pt idx="618">
                  <c:v>85.609419261224744</c:v>
                </c:pt>
                <c:pt idx="619">
                  <c:v>86.956629541089256</c:v>
                </c:pt>
                <c:pt idx="620">
                  <c:v>88.276527964834756</c:v>
                </c:pt>
                <c:pt idx="621">
                  <c:v>89.599363234914222</c:v>
                </c:pt>
                <c:pt idx="622">
                  <c:v>89.749601808398623</c:v>
                </c:pt>
                <c:pt idx="623">
                  <c:v>89.990837886695076</c:v>
                </c:pt>
                <c:pt idx="624">
                  <c:v>89.732893298778308</c:v>
                </c:pt>
                <c:pt idx="625">
                  <c:v>88.735130912363829</c:v>
                </c:pt>
                <c:pt idx="626">
                  <c:v>88.784366532147914</c:v>
                </c:pt>
                <c:pt idx="627">
                  <c:v>89.284421938958303</c:v>
                </c:pt>
                <c:pt idx="628">
                  <c:v>89.196355263642687</c:v>
                </c:pt>
                <c:pt idx="629">
                  <c:v>88.800258286698607</c:v>
                </c:pt>
                <c:pt idx="630">
                  <c:v>88.151161472950932</c:v>
                </c:pt>
                <c:pt idx="631">
                  <c:v>88.183323183207023</c:v>
                </c:pt>
                <c:pt idx="632">
                  <c:v>88.230067666120661</c:v>
                </c:pt>
                <c:pt idx="633">
                  <c:v>88.249926836925638</c:v>
                </c:pt>
                <c:pt idx="634">
                  <c:v>88.501503720290586</c:v>
                </c:pt>
                <c:pt idx="635">
                  <c:v>88.936592330072784</c:v>
                </c:pt>
                <c:pt idx="636">
                  <c:v>88.397882501495033</c:v>
                </c:pt>
                <c:pt idx="637">
                  <c:v>87.617797728186687</c:v>
                </c:pt>
                <c:pt idx="638">
                  <c:v>86.083467646582164</c:v>
                </c:pt>
                <c:pt idx="639">
                  <c:v>84.801524082884114</c:v>
                </c:pt>
                <c:pt idx="640">
                  <c:v>83.098895378139474</c:v>
                </c:pt>
                <c:pt idx="641">
                  <c:v>81.188273348697422</c:v>
                </c:pt>
                <c:pt idx="642">
                  <c:v>81.761566115663655</c:v>
                </c:pt>
                <c:pt idx="643">
                  <c:v>81.044650783751038</c:v>
                </c:pt>
                <c:pt idx="644">
                  <c:v>80.128576079966862</c:v>
                </c:pt>
                <c:pt idx="645">
                  <c:v>79.278889650298851</c:v>
                </c:pt>
                <c:pt idx="646">
                  <c:v>78.151730954211985</c:v>
                </c:pt>
                <c:pt idx="647">
                  <c:v>77.101811256654315</c:v>
                </c:pt>
                <c:pt idx="648">
                  <c:v>77.700382324251933</c:v>
                </c:pt>
                <c:pt idx="649">
                  <c:v>77.60352078215233</c:v>
                </c:pt>
                <c:pt idx="650">
                  <c:v>77.38737159398174</c:v>
                </c:pt>
                <c:pt idx="651">
                  <c:v>77.312582963561837</c:v>
                </c:pt>
                <c:pt idx="652">
                  <c:v>77.451853813938541</c:v>
                </c:pt>
                <c:pt idx="653">
                  <c:v>76.27431732340392</c:v>
                </c:pt>
                <c:pt idx="654">
                  <c:v>75.442724888119585</c:v>
                </c:pt>
                <c:pt idx="655">
                  <c:v>74.924455835617408</c:v>
                </c:pt>
                <c:pt idx="656">
                  <c:v>73.477422427856766</c:v>
                </c:pt>
                <c:pt idx="657">
                  <c:v>71.703022626952091</c:v>
                </c:pt>
                <c:pt idx="658">
                  <c:v>69.713665921282541</c:v>
                </c:pt>
                <c:pt idx="659">
                  <c:v>68.410817413835872</c:v>
                </c:pt>
                <c:pt idx="660">
                  <c:v>67.300902229548441</c:v>
                </c:pt>
                <c:pt idx="661">
                  <c:v>66.102153255233588</c:v>
                </c:pt>
                <c:pt idx="662">
                  <c:v>60.366743311150103</c:v>
                </c:pt>
                <c:pt idx="663">
                  <c:v>55.702174083285939</c:v>
                </c:pt>
                <c:pt idx="664">
                  <c:v>54.136618392668865</c:v>
                </c:pt>
                <c:pt idx="665">
                  <c:v>53.384394875993387</c:v>
                </c:pt>
                <c:pt idx="666">
                  <c:v>56.026878604902628</c:v>
                </c:pt>
                <c:pt idx="667">
                  <c:v>59.494748624823217</c:v>
                </c:pt>
                <c:pt idx="668">
                  <c:v>63.730551997522483</c:v>
                </c:pt>
                <c:pt idx="669">
                  <c:v>67.176761513339216</c:v>
                </c:pt>
                <c:pt idx="670">
                  <c:v>68.415970866305742</c:v>
                </c:pt>
                <c:pt idx="671">
                  <c:v>68.833255070070166</c:v>
                </c:pt>
                <c:pt idx="672">
                  <c:v>68.703782180881717</c:v>
                </c:pt>
                <c:pt idx="673">
                  <c:v>68.657603134374483</c:v>
                </c:pt>
                <c:pt idx="674">
                  <c:v>68.637024427028166</c:v>
                </c:pt>
                <c:pt idx="675">
                  <c:v>68.496081028891439</c:v>
                </c:pt>
                <c:pt idx="676">
                  <c:v>68.170198874489003</c:v>
                </c:pt>
                <c:pt idx="677">
                  <c:v>68.167301554651289</c:v>
                </c:pt>
                <c:pt idx="678">
                  <c:v>68.248892259816003</c:v>
                </c:pt>
                <c:pt idx="679">
                  <c:v>67.93927087905044</c:v>
                </c:pt>
                <c:pt idx="680">
                  <c:v>67.692073668289979</c:v>
                </c:pt>
                <c:pt idx="681">
                  <c:v>67.78823848781343</c:v>
                </c:pt>
                <c:pt idx="682">
                  <c:v>68.459862840302222</c:v>
                </c:pt>
                <c:pt idx="683">
                  <c:v>68.849363005302251</c:v>
                </c:pt>
                <c:pt idx="684">
                  <c:v>68.836887900770876</c:v>
                </c:pt>
                <c:pt idx="685">
                  <c:v>69.003136370363848</c:v>
                </c:pt>
                <c:pt idx="686">
                  <c:v>67.54281187894972</c:v>
                </c:pt>
                <c:pt idx="687">
                  <c:v>65.636272147459181</c:v>
                </c:pt>
                <c:pt idx="688">
                  <c:v>62.047865779041871</c:v>
                </c:pt>
                <c:pt idx="689">
                  <c:v>57.80446578924353</c:v>
                </c:pt>
                <c:pt idx="690">
                  <c:v>55.664038521145194</c:v>
                </c:pt>
                <c:pt idx="691">
                  <c:v>55.676942704557092</c:v>
                </c:pt>
                <c:pt idx="692">
                  <c:v>54.921261935487834</c:v>
                </c:pt>
                <c:pt idx="693">
                  <c:v>54.351402611359774</c:v>
                </c:pt>
                <c:pt idx="694">
                  <c:v>53.804858235851412</c:v>
                </c:pt>
                <c:pt idx="695">
                  <c:v>53.163694525404523</c:v>
                </c:pt>
                <c:pt idx="696">
                  <c:v>51.665133557889789</c:v>
                </c:pt>
                <c:pt idx="697">
                  <c:v>49.017530560910316</c:v>
                </c:pt>
                <c:pt idx="698">
                  <c:v>45.974191463238071</c:v>
                </c:pt>
                <c:pt idx="699">
                  <c:v>42.714800513039911</c:v>
                </c:pt>
                <c:pt idx="700">
                  <c:v>40.959262706002264</c:v>
                </c:pt>
                <c:pt idx="701">
                  <c:v>41.110235045455042</c:v>
                </c:pt>
                <c:pt idx="702">
                  <c:v>42.249278467384798</c:v>
                </c:pt>
                <c:pt idx="703">
                  <c:v>43.392495574693072</c:v>
                </c:pt>
                <c:pt idx="704">
                  <c:v>44.732492074756138</c:v>
                </c:pt>
                <c:pt idx="705">
                  <c:v>45.067675402316162</c:v>
                </c:pt>
                <c:pt idx="706">
                  <c:v>44.02324197309143</c:v>
                </c:pt>
                <c:pt idx="707">
                  <c:v>43.977028407315423</c:v>
                </c:pt>
                <c:pt idx="708">
                  <c:v>44.013411227643289</c:v>
                </c:pt>
                <c:pt idx="709">
                  <c:v>44.879037548918781</c:v>
                </c:pt>
                <c:pt idx="710">
                  <c:v>46.14988248503289</c:v>
                </c:pt>
                <c:pt idx="711">
                  <c:v>47.752998801350984</c:v>
                </c:pt>
                <c:pt idx="712">
                  <c:v>48.503049776780664</c:v>
                </c:pt>
                <c:pt idx="713">
                  <c:v>49.081303809957845</c:v>
                </c:pt>
                <c:pt idx="714">
                  <c:v>49.35886485167012</c:v>
                </c:pt>
                <c:pt idx="715">
                  <c:v>49.685033868034751</c:v>
                </c:pt>
                <c:pt idx="716">
                  <c:v>50.069757542987574</c:v>
                </c:pt>
                <c:pt idx="717">
                  <c:v>50.812177403619899</c:v>
                </c:pt>
                <c:pt idx="718">
                  <c:v>51.226264354857911</c:v>
                </c:pt>
                <c:pt idx="719">
                  <c:v>52.463125797303434</c:v>
                </c:pt>
                <c:pt idx="720">
                  <c:v>53.747237940359589</c:v>
                </c:pt>
                <c:pt idx="721">
                  <c:v>55.459452991076731</c:v>
                </c:pt>
                <c:pt idx="722">
                  <c:v>56.831967671404271</c:v>
                </c:pt>
                <c:pt idx="723">
                  <c:v>57.243706744627772</c:v>
                </c:pt>
                <c:pt idx="724">
                  <c:v>57.010450302397658</c:v>
                </c:pt>
                <c:pt idx="725">
                  <c:v>57.961726709789716</c:v>
                </c:pt>
                <c:pt idx="726">
                  <c:v>58.854557263825811</c:v>
                </c:pt>
                <c:pt idx="727">
                  <c:v>59.512178523229963</c:v>
                </c:pt>
                <c:pt idx="728">
                  <c:v>60.106143543792527</c:v>
                </c:pt>
                <c:pt idx="729">
                  <c:v>61.053029585528314</c:v>
                </c:pt>
                <c:pt idx="730">
                  <c:v>60.678258396879954</c:v>
                </c:pt>
                <c:pt idx="731">
                  <c:v>59.749682043533412</c:v>
                </c:pt>
                <c:pt idx="732">
                  <c:v>58.9081699402916</c:v>
                </c:pt>
                <c:pt idx="733">
                  <c:v>58.878393121411946</c:v>
                </c:pt>
                <c:pt idx="734">
                  <c:v>58.970749067549896</c:v>
                </c:pt>
                <c:pt idx="735">
                  <c:v>59.145121221580006</c:v>
                </c:pt>
                <c:pt idx="736">
                  <c:v>59.30125498002991</c:v>
                </c:pt>
                <c:pt idx="737">
                  <c:v>58.915191794931339</c:v>
                </c:pt>
                <c:pt idx="738">
                  <c:v>58.624301273520096</c:v>
                </c:pt>
                <c:pt idx="739">
                  <c:v>57.235324333021552</c:v>
                </c:pt>
                <c:pt idx="740">
                  <c:v>55.995705694035976</c:v>
                </c:pt>
                <c:pt idx="741">
                  <c:v>55.31747009581958</c:v>
                </c:pt>
                <c:pt idx="742">
                  <c:v>55.953063091305367</c:v>
                </c:pt>
                <c:pt idx="743">
                  <c:v>57.675830721232003</c:v>
                </c:pt>
                <c:pt idx="744">
                  <c:v>60.109227667460701</c:v>
                </c:pt>
                <c:pt idx="745">
                  <c:v>65.023004927190556</c:v>
                </c:pt>
                <c:pt idx="746">
                  <c:v>68.466824693364842</c:v>
                </c:pt>
                <c:pt idx="747">
                  <c:v>69.461777268997835</c:v>
                </c:pt>
                <c:pt idx="748">
                  <c:v>70.303568966981231</c:v>
                </c:pt>
                <c:pt idx="749">
                  <c:v>69.058862746276731</c:v>
                </c:pt>
                <c:pt idx="750">
                  <c:v>68.129626203433531</c:v>
                </c:pt>
                <c:pt idx="751">
                  <c:v>65.763483634526409</c:v>
                </c:pt>
                <c:pt idx="752">
                  <c:v>64.930406950533992</c:v>
                </c:pt>
                <c:pt idx="753">
                  <c:v>64.883669924995644</c:v>
                </c:pt>
                <c:pt idx="754">
                  <c:v>64.908157380362539</c:v>
                </c:pt>
                <c:pt idx="755">
                  <c:v>64.947278630179582</c:v>
                </c:pt>
                <c:pt idx="756">
                  <c:v>65.191236497502132</c:v>
                </c:pt>
                <c:pt idx="757">
                  <c:v>65.195530802850342</c:v>
                </c:pt>
                <c:pt idx="758">
                  <c:v>65.714284394504347</c:v>
                </c:pt>
                <c:pt idx="759">
                  <c:v>66.347345771038704</c:v>
                </c:pt>
                <c:pt idx="760">
                  <c:v>67.728689736470358</c:v>
                </c:pt>
                <c:pt idx="761">
                  <c:v>67.966782193915762</c:v>
                </c:pt>
                <c:pt idx="762">
                  <c:v>68.300929415248348</c:v>
                </c:pt>
                <c:pt idx="763">
                  <c:v>68.420164020835983</c:v>
                </c:pt>
                <c:pt idx="764">
                  <c:v>69.628048651547388</c:v>
                </c:pt>
                <c:pt idx="765">
                  <c:v>68.338642476440782</c:v>
                </c:pt>
                <c:pt idx="766">
                  <c:v>68.741846667164054</c:v>
                </c:pt>
                <c:pt idx="767">
                  <c:v>70.073279975327722</c:v>
                </c:pt>
                <c:pt idx="768">
                  <c:v>70.247143728468643</c:v>
                </c:pt>
                <c:pt idx="769">
                  <c:v>70.759255528012432</c:v>
                </c:pt>
                <c:pt idx="770">
                  <c:v>71.078688638397779</c:v>
                </c:pt>
                <c:pt idx="771">
                  <c:v>71.203628228390698</c:v>
                </c:pt>
                <c:pt idx="772">
                  <c:v>70.928980077740903</c:v>
                </c:pt>
                <c:pt idx="773">
                  <c:v>70.961684739770376</c:v>
                </c:pt>
                <c:pt idx="774">
                  <c:v>71.374681970457402</c:v>
                </c:pt>
                <c:pt idx="775">
                  <c:v>71.325880728055026</c:v>
                </c:pt>
                <c:pt idx="776">
                  <c:v>70.741589246536122</c:v>
                </c:pt>
                <c:pt idx="777">
                  <c:v>70.39072298118532</c:v>
                </c:pt>
                <c:pt idx="778">
                  <c:v>70.278517434143808</c:v>
                </c:pt>
                <c:pt idx="779">
                  <c:v>70.064611313835627</c:v>
                </c:pt>
                <c:pt idx="780">
                  <c:v>69.158247801197703</c:v>
                </c:pt>
                <c:pt idx="781">
                  <c:v>68.872745939729697</c:v>
                </c:pt>
                <c:pt idx="782">
                  <c:v>68.216173000151031</c:v>
                </c:pt>
                <c:pt idx="783">
                  <c:v>67.324129652644828</c:v>
                </c:pt>
                <c:pt idx="784">
                  <c:v>65.447558528269099</c:v>
                </c:pt>
                <c:pt idx="785">
                  <c:v>63.998270681163959</c:v>
                </c:pt>
                <c:pt idx="786">
                  <c:v>62.640853923927857</c:v>
                </c:pt>
                <c:pt idx="787">
                  <c:v>62.613846864678017</c:v>
                </c:pt>
                <c:pt idx="788">
                  <c:v>62.776728377612642</c:v>
                </c:pt>
                <c:pt idx="789">
                  <c:v>64.188398858808327</c:v>
                </c:pt>
                <c:pt idx="790">
                  <c:v>64.095893925891815</c:v>
                </c:pt>
                <c:pt idx="791">
                  <c:v>64.224796474136738</c:v>
                </c:pt>
                <c:pt idx="792">
                  <c:v>64.812535198951082</c:v>
                </c:pt>
                <c:pt idx="793">
                  <c:v>66.599461627997357</c:v>
                </c:pt>
                <c:pt idx="794">
                  <c:v>68.236828753187268</c:v>
                </c:pt>
                <c:pt idx="795">
                  <c:v>70.931148969969328</c:v>
                </c:pt>
                <c:pt idx="796">
                  <c:v>74.809303600910397</c:v>
                </c:pt>
                <c:pt idx="797">
                  <c:v>76.735073228616983</c:v>
                </c:pt>
                <c:pt idx="798">
                  <c:v>77.506900709444295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CE6-44F6-8ECE-DB2F999F0E93}"/>
            </c:ext>
          </c:extLst>
        </c:ser>
        <c:ser>
          <c:idx val="4"/>
          <c:order val="4"/>
          <c:tx>
            <c:strRef>
              <c:f>DATA!$BJ$1</c:f>
              <c:strCache>
                <c:ptCount val="1"/>
                <c:pt idx="0">
                  <c:v>RSI Forcast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DATA!$BJ$2:$BJ$800</c:f>
              <c:numCache>
                <c:formatCode>0.00</c:formatCode>
                <c:ptCount val="799"/>
                <c:pt idx="87">
                  <c:v>67.327162279433054</c:v>
                </c:pt>
                <c:pt idx="88">
                  <c:v>69.033584647018529</c:v>
                </c:pt>
                <c:pt idx="89">
                  <c:v>73.426407950780927</c:v>
                </c:pt>
                <c:pt idx="90">
                  <c:v>75.68023115819895</c:v>
                </c:pt>
                <c:pt idx="91">
                  <c:v>86.039962451388007</c:v>
                </c:pt>
                <c:pt idx="92">
                  <c:v>86.345750262329531</c:v>
                </c:pt>
                <c:pt idx="93">
                  <c:v>87.986151182919841</c:v>
                </c:pt>
                <c:pt idx="94">
                  <c:v>90.974729241877284</c:v>
                </c:pt>
                <c:pt idx="95">
                  <c:v>94.888737731998859</c:v>
                </c:pt>
                <c:pt idx="96">
                  <c:v>97.675598005240488</c:v>
                </c:pt>
                <c:pt idx="97">
                  <c:v>94.205393000573736</c:v>
                </c:pt>
                <c:pt idx="98">
                  <c:v>92.507042253521149</c:v>
                </c:pt>
                <c:pt idx="99">
                  <c:v>92.57516548369091</c:v>
                </c:pt>
                <c:pt idx="100">
                  <c:v>92.966684294024347</c:v>
                </c:pt>
                <c:pt idx="101">
                  <c:v>91.101569440331659</c:v>
                </c:pt>
                <c:pt idx="102">
                  <c:v>88.336431226765797</c:v>
                </c:pt>
                <c:pt idx="103">
                  <c:v>82.635020586098335</c:v>
                </c:pt>
                <c:pt idx="104">
                  <c:v>82.931280749087449</c:v>
                </c:pt>
                <c:pt idx="105">
                  <c:v>83.726736268724466</c:v>
                </c:pt>
                <c:pt idx="106">
                  <c:v>84.742516669031062</c:v>
                </c:pt>
                <c:pt idx="107">
                  <c:v>83.724273607748188</c:v>
                </c:pt>
                <c:pt idx="108">
                  <c:v>81.857287449392715</c:v>
                </c:pt>
                <c:pt idx="109">
                  <c:v>68.182821814970197</c:v>
                </c:pt>
                <c:pt idx="110">
                  <c:v>67.532857679309046</c:v>
                </c:pt>
                <c:pt idx="111">
                  <c:v>60.014683307748797</c:v>
                </c:pt>
                <c:pt idx="112">
                  <c:v>63.5039396146461</c:v>
                </c:pt>
                <c:pt idx="113">
                  <c:v>58.315172465619604</c:v>
                </c:pt>
                <c:pt idx="114">
                  <c:v>58.868456176775908</c:v>
                </c:pt>
                <c:pt idx="115">
                  <c:v>66.605248109790978</c:v>
                </c:pt>
                <c:pt idx="116">
                  <c:v>72.649950292720661</c:v>
                </c:pt>
                <c:pt idx="117">
                  <c:v>78.541178815206038</c:v>
                </c:pt>
                <c:pt idx="118">
                  <c:v>79.736532580569289</c:v>
                </c:pt>
                <c:pt idx="119">
                  <c:v>76.055015725484708</c:v>
                </c:pt>
                <c:pt idx="120">
                  <c:v>72.948343570637434</c:v>
                </c:pt>
                <c:pt idx="121">
                  <c:v>69.935413893408267</c:v>
                </c:pt>
                <c:pt idx="122">
                  <c:v>68.733555081169669</c:v>
                </c:pt>
                <c:pt idx="123">
                  <c:v>72.143192121306882</c:v>
                </c:pt>
                <c:pt idx="124">
                  <c:v>70.548699867783199</c:v>
                </c:pt>
                <c:pt idx="125">
                  <c:v>80.588446358091147</c:v>
                </c:pt>
                <c:pt idx="126">
                  <c:v>76.96951583980875</c:v>
                </c:pt>
                <c:pt idx="127">
                  <c:v>70.865665070717085</c:v>
                </c:pt>
                <c:pt idx="128">
                  <c:v>66.500031639562124</c:v>
                </c:pt>
                <c:pt idx="129">
                  <c:v>65.072243847727137</c:v>
                </c:pt>
                <c:pt idx="130">
                  <c:v>52.550051147157696</c:v>
                </c:pt>
                <c:pt idx="131">
                  <c:v>49.170319348778989</c:v>
                </c:pt>
                <c:pt idx="132">
                  <c:v>42.789181569905764</c:v>
                </c:pt>
                <c:pt idx="133">
                  <c:v>43.713437134371333</c:v>
                </c:pt>
                <c:pt idx="134">
                  <c:v>46.632170577214723</c:v>
                </c:pt>
                <c:pt idx="135">
                  <c:v>59.710300429184571</c:v>
                </c:pt>
                <c:pt idx="136">
                  <c:v>67.070391352477671</c:v>
                </c:pt>
                <c:pt idx="137">
                  <c:v>77.829779857860984</c:v>
                </c:pt>
                <c:pt idx="138">
                  <c:v>80.437442643010087</c:v>
                </c:pt>
                <c:pt idx="139">
                  <c:v>79.745565878378372</c:v>
                </c:pt>
                <c:pt idx="140">
                  <c:v>82.760461144321084</c:v>
                </c:pt>
                <c:pt idx="141">
                  <c:v>90.993581514762496</c:v>
                </c:pt>
                <c:pt idx="142">
                  <c:v>91.84944237918215</c:v>
                </c:pt>
                <c:pt idx="143">
                  <c:v>92.11933324347396</c:v>
                </c:pt>
                <c:pt idx="144">
                  <c:v>94.974059662775602</c:v>
                </c:pt>
                <c:pt idx="145">
                  <c:v>81.377131481000589</c:v>
                </c:pt>
                <c:pt idx="146">
                  <c:v>73.453476983349645</c:v>
                </c:pt>
                <c:pt idx="147">
                  <c:v>77.077807250221042</c:v>
                </c:pt>
                <c:pt idx="148">
                  <c:v>78.954133405493167</c:v>
                </c:pt>
                <c:pt idx="149">
                  <c:v>78.003252492399071</c:v>
                </c:pt>
                <c:pt idx="150">
                  <c:v>73.2369574173252</c:v>
                </c:pt>
                <c:pt idx="151">
                  <c:v>60.949298813376473</c:v>
                </c:pt>
                <c:pt idx="152">
                  <c:v>48.422477031550464</c:v>
                </c:pt>
                <c:pt idx="153">
                  <c:v>45.032454629752287</c:v>
                </c:pt>
                <c:pt idx="154">
                  <c:v>39.855663254521843</c:v>
                </c:pt>
                <c:pt idx="155">
                  <c:v>32.857698405576009</c:v>
                </c:pt>
                <c:pt idx="156">
                  <c:v>29.220144429377825</c:v>
                </c:pt>
                <c:pt idx="157">
                  <c:v>24.121027721433389</c:v>
                </c:pt>
                <c:pt idx="158">
                  <c:v>26.026194977045634</c:v>
                </c:pt>
                <c:pt idx="159">
                  <c:v>31.771403547186338</c:v>
                </c:pt>
                <c:pt idx="160">
                  <c:v>30.972286456295134</c:v>
                </c:pt>
                <c:pt idx="161">
                  <c:v>27.541265217716049</c:v>
                </c:pt>
                <c:pt idx="162">
                  <c:v>18.87608069164267</c:v>
                </c:pt>
                <c:pt idx="163">
                  <c:v>14.168527744373829</c:v>
                </c:pt>
                <c:pt idx="164">
                  <c:v>17.488420414700673</c:v>
                </c:pt>
                <c:pt idx="165">
                  <c:v>29.78276416949759</c:v>
                </c:pt>
                <c:pt idx="166">
                  <c:v>38.757705568906061</c:v>
                </c:pt>
                <c:pt idx="167">
                  <c:v>41.590985536495126</c:v>
                </c:pt>
                <c:pt idx="168">
                  <c:v>53.351294519647787</c:v>
                </c:pt>
                <c:pt idx="169">
                  <c:v>64.533395392134054</c:v>
                </c:pt>
                <c:pt idx="170">
                  <c:v>71.17639641911488</c:v>
                </c:pt>
                <c:pt idx="171">
                  <c:v>74.505102325322042</c:v>
                </c:pt>
                <c:pt idx="172">
                  <c:v>68.609143593045715</c:v>
                </c:pt>
                <c:pt idx="173">
                  <c:v>60.492560287326825</c:v>
                </c:pt>
                <c:pt idx="174">
                  <c:v>74.037909247558858</c:v>
                </c:pt>
                <c:pt idx="175">
                  <c:v>80.657309140705223</c:v>
                </c:pt>
                <c:pt idx="176">
                  <c:v>82.008189728715237</c:v>
                </c:pt>
                <c:pt idx="177">
                  <c:v>78.307266210492003</c:v>
                </c:pt>
                <c:pt idx="178">
                  <c:v>80.354837519825878</c:v>
                </c:pt>
                <c:pt idx="179">
                  <c:v>81.094703961380077</c:v>
                </c:pt>
                <c:pt idx="180">
                  <c:v>82.845916001030645</c:v>
                </c:pt>
                <c:pt idx="181">
                  <c:v>86.876670928745767</c:v>
                </c:pt>
                <c:pt idx="182">
                  <c:v>88.142313246685035</c:v>
                </c:pt>
                <c:pt idx="183">
                  <c:v>89.384608151943951</c:v>
                </c:pt>
                <c:pt idx="184">
                  <c:v>89.731462743582142</c:v>
                </c:pt>
                <c:pt idx="185">
                  <c:v>79.794068658201539</c:v>
                </c:pt>
                <c:pt idx="186">
                  <c:v>75.951243617196511</c:v>
                </c:pt>
                <c:pt idx="187">
                  <c:v>81.129177785030038</c:v>
                </c:pt>
                <c:pt idx="188">
                  <c:v>81.58520822015322</c:v>
                </c:pt>
                <c:pt idx="189">
                  <c:v>80.977997948797338</c:v>
                </c:pt>
                <c:pt idx="190">
                  <c:v>77.778194572087699</c:v>
                </c:pt>
                <c:pt idx="191">
                  <c:v>76.629832212284725</c:v>
                </c:pt>
                <c:pt idx="192">
                  <c:v>75.680716867933242</c:v>
                </c:pt>
                <c:pt idx="193">
                  <c:v>68.951987010978826</c:v>
                </c:pt>
                <c:pt idx="194">
                  <c:v>70.537417461482036</c:v>
                </c:pt>
                <c:pt idx="195">
                  <c:v>68.514416763039776</c:v>
                </c:pt>
                <c:pt idx="196">
                  <c:v>69.098918856527263</c:v>
                </c:pt>
                <c:pt idx="197">
                  <c:v>67.948359805251826</c:v>
                </c:pt>
                <c:pt idx="198">
                  <c:v>58.774026391371578</c:v>
                </c:pt>
                <c:pt idx="199">
                  <c:v>58.251055020304179</c:v>
                </c:pt>
                <c:pt idx="200">
                  <c:v>62.917699341936583</c:v>
                </c:pt>
                <c:pt idx="201">
                  <c:v>56.327647925879141</c:v>
                </c:pt>
                <c:pt idx="202">
                  <c:v>60.607787274453948</c:v>
                </c:pt>
                <c:pt idx="203">
                  <c:v>56.352157137846383</c:v>
                </c:pt>
                <c:pt idx="204">
                  <c:v>63.979401964602559</c:v>
                </c:pt>
                <c:pt idx="205">
                  <c:v>70.565845715448816</c:v>
                </c:pt>
                <c:pt idx="206">
                  <c:v>72.212828100380463</c:v>
                </c:pt>
                <c:pt idx="207">
                  <c:v>79.734316801526589</c:v>
                </c:pt>
                <c:pt idx="208">
                  <c:v>70.443696392232951</c:v>
                </c:pt>
                <c:pt idx="209">
                  <c:v>74.215224316432185</c:v>
                </c:pt>
                <c:pt idx="210">
                  <c:v>74.453010701428511</c:v>
                </c:pt>
                <c:pt idx="211">
                  <c:v>75.924835791300055</c:v>
                </c:pt>
                <c:pt idx="212">
                  <c:v>81.78529735773364</c:v>
                </c:pt>
                <c:pt idx="213">
                  <c:v>89.688671035572867</c:v>
                </c:pt>
                <c:pt idx="214">
                  <c:v>90.59939768789873</c:v>
                </c:pt>
                <c:pt idx="215">
                  <c:v>93.231158351148721</c:v>
                </c:pt>
                <c:pt idx="216">
                  <c:v>92.856461914900393</c:v>
                </c:pt>
                <c:pt idx="217">
                  <c:v>93.645409317051119</c:v>
                </c:pt>
                <c:pt idx="218">
                  <c:v>93.673931702100717</c:v>
                </c:pt>
                <c:pt idx="219">
                  <c:v>93.964452558664021</c:v>
                </c:pt>
                <c:pt idx="220">
                  <c:v>93.705902116698397</c:v>
                </c:pt>
                <c:pt idx="221">
                  <c:v>94.007490636704134</c:v>
                </c:pt>
                <c:pt idx="222">
                  <c:v>97.849641375674565</c:v>
                </c:pt>
                <c:pt idx="223">
                  <c:v>97.939350430077482</c:v>
                </c:pt>
                <c:pt idx="224">
                  <c:v>73.66304347826086</c:v>
                </c:pt>
                <c:pt idx="225">
                  <c:v>63.422714566725332</c:v>
                </c:pt>
                <c:pt idx="226">
                  <c:v>61.834712432321979</c:v>
                </c:pt>
                <c:pt idx="227">
                  <c:v>56.740079741788499</c:v>
                </c:pt>
                <c:pt idx="228">
                  <c:v>56.903726120673348</c:v>
                </c:pt>
                <c:pt idx="229">
                  <c:v>56.8751774391975</c:v>
                </c:pt>
                <c:pt idx="230">
                  <c:v>58.173474070674615</c:v>
                </c:pt>
                <c:pt idx="231">
                  <c:v>55.597778427360424</c:v>
                </c:pt>
                <c:pt idx="232">
                  <c:v>50.462598425196845</c:v>
                </c:pt>
                <c:pt idx="233">
                  <c:v>46.931674398987774</c:v>
                </c:pt>
                <c:pt idx="234">
                  <c:v>46.684322033898312</c:v>
                </c:pt>
                <c:pt idx="235">
                  <c:v>37.620963357616624</c:v>
                </c:pt>
                <c:pt idx="236">
                  <c:v>38.706489513561024</c:v>
                </c:pt>
                <c:pt idx="237">
                  <c:v>26.99477153898615</c:v>
                </c:pt>
                <c:pt idx="238">
                  <c:v>38.743918620079626</c:v>
                </c:pt>
                <c:pt idx="239">
                  <c:v>51.037144235407617</c:v>
                </c:pt>
                <c:pt idx="240">
                  <c:v>55.780301851563721</c:v>
                </c:pt>
                <c:pt idx="241">
                  <c:v>60.120744591648489</c:v>
                </c:pt>
                <c:pt idx="242">
                  <c:v>53.615107913669057</c:v>
                </c:pt>
                <c:pt idx="243">
                  <c:v>49.011466982997227</c:v>
                </c:pt>
                <c:pt idx="244">
                  <c:v>45.989528795811538</c:v>
                </c:pt>
                <c:pt idx="245">
                  <c:v>36.571533113794374</c:v>
                </c:pt>
                <c:pt idx="246">
                  <c:v>35.556741373176834</c:v>
                </c:pt>
                <c:pt idx="247">
                  <c:v>30.327732490434212</c:v>
                </c:pt>
                <c:pt idx="248">
                  <c:v>26.270302488451801</c:v>
                </c:pt>
                <c:pt idx="249">
                  <c:v>26.507292136520839</c:v>
                </c:pt>
                <c:pt idx="250">
                  <c:v>33.623030961434011</c:v>
                </c:pt>
                <c:pt idx="251">
                  <c:v>44.094488188976378</c:v>
                </c:pt>
                <c:pt idx="252">
                  <c:v>37.75208734746306</c:v>
                </c:pt>
                <c:pt idx="253">
                  <c:v>32.241983292912948</c:v>
                </c:pt>
                <c:pt idx="254">
                  <c:v>26.213463827536039</c:v>
                </c:pt>
                <c:pt idx="255">
                  <c:v>25.177845528455272</c:v>
                </c:pt>
                <c:pt idx="256">
                  <c:v>32.128370317346686</c:v>
                </c:pt>
                <c:pt idx="257">
                  <c:v>36.591618368256803</c:v>
                </c:pt>
                <c:pt idx="258">
                  <c:v>38.814798881479881</c:v>
                </c:pt>
                <c:pt idx="259">
                  <c:v>40.729037354700374</c:v>
                </c:pt>
                <c:pt idx="260">
                  <c:v>46.620450606585791</c:v>
                </c:pt>
                <c:pt idx="261">
                  <c:v>50.776887594076229</c:v>
                </c:pt>
                <c:pt idx="262">
                  <c:v>59.817073170731717</c:v>
                </c:pt>
                <c:pt idx="263">
                  <c:v>61.228311072275623</c:v>
                </c:pt>
                <c:pt idx="264">
                  <c:v>51.465269983788495</c:v>
                </c:pt>
                <c:pt idx="265">
                  <c:v>52.703852229918581</c:v>
                </c:pt>
                <c:pt idx="266">
                  <c:v>61.795948616600796</c:v>
                </c:pt>
                <c:pt idx="267">
                  <c:v>64.965085480375635</c:v>
                </c:pt>
                <c:pt idx="268">
                  <c:v>71.884679532999755</c:v>
                </c:pt>
                <c:pt idx="269">
                  <c:v>80.27512240615529</c:v>
                </c:pt>
                <c:pt idx="270">
                  <c:v>78.884312991388995</c:v>
                </c:pt>
                <c:pt idx="271">
                  <c:v>76.880108991825622</c:v>
                </c:pt>
                <c:pt idx="272">
                  <c:v>66.626016260162601</c:v>
                </c:pt>
                <c:pt idx="273">
                  <c:v>69.029903130703346</c:v>
                </c:pt>
                <c:pt idx="274">
                  <c:v>66.268260292164669</c:v>
                </c:pt>
                <c:pt idx="275">
                  <c:v>67.888748419721864</c:v>
                </c:pt>
                <c:pt idx="276">
                  <c:v>64.508616674429433</c:v>
                </c:pt>
                <c:pt idx="277">
                  <c:v>59.382592539659861</c:v>
                </c:pt>
                <c:pt idx="278">
                  <c:v>58.986371379897783</c:v>
                </c:pt>
                <c:pt idx="279">
                  <c:v>55.812174977057197</c:v>
                </c:pt>
                <c:pt idx="280">
                  <c:v>53.032027312632081</c:v>
                </c:pt>
                <c:pt idx="281">
                  <c:v>55.615301889691196</c:v>
                </c:pt>
                <c:pt idx="282">
                  <c:v>43.615620886353661</c:v>
                </c:pt>
                <c:pt idx="283">
                  <c:v>33.028376492479453</c:v>
                </c:pt>
                <c:pt idx="284">
                  <c:v>36.326109391124881</c:v>
                </c:pt>
                <c:pt idx="285">
                  <c:v>35.014921131163852</c:v>
                </c:pt>
                <c:pt idx="286">
                  <c:v>40.141509433962263</c:v>
                </c:pt>
                <c:pt idx="287">
                  <c:v>41.725806451612904</c:v>
                </c:pt>
                <c:pt idx="288">
                  <c:v>40.836621941594316</c:v>
                </c:pt>
                <c:pt idx="289">
                  <c:v>42.480049109883375</c:v>
                </c:pt>
                <c:pt idx="290">
                  <c:v>41.129397553978549</c:v>
                </c:pt>
                <c:pt idx="291">
                  <c:v>41.537053979871914</c:v>
                </c:pt>
                <c:pt idx="292">
                  <c:v>42.823455431535933</c:v>
                </c:pt>
                <c:pt idx="293">
                  <c:v>46.198224852071021</c:v>
                </c:pt>
                <c:pt idx="294">
                  <c:v>43.123578468536778</c:v>
                </c:pt>
                <c:pt idx="295">
                  <c:v>34.790558510638292</c:v>
                </c:pt>
                <c:pt idx="296">
                  <c:v>38.333333333333336</c:v>
                </c:pt>
                <c:pt idx="297">
                  <c:v>37.468671679197982</c:v>
                </c:pt>
                <c:pt idx="298">
                  <c:v>39.178129897266231</c:v>
                </c:pt>
                <c:pt idx="299">
                  <c:v>47.044375307024723</c:v>
                </c:pt>
                <c:pt idx="300">
                  <c:v>45.812078328122432</c:v>
                </c:pt>
                <c:pt idx="301">
                  <c:v>52.856120257695061</c:v>
                </c:pt>
                <c:pt idx="302">
                  <c:v>58.855767945461835</c:v>
                </c:pt>
                <c:pt idx="303">
                  <c:v>48.323190470024599</c:v>
                </c:pt>
                <c:pt idx="304">
                  <c:v>44.223249200142192</c:v>
                </c:pt>
                <c:pt idx="305">
                  <c:v>49.980050538635453</c:v>
                </c:pt>
                <c:pt idx="306">
                  <c:v>55.979715452880683</c:v>
                </c:pt>
                <c:pt idx="307">
                  <c:v>55.786644029428402</c:v>
                </c:pt>
                <c:pt idx="308">
                  <c:v>61.238414006179184</c:v>
                </c:pt>
                <c:pt idx="309">
                  <c:v>60.161881876818001</c:v>
                </c:pt>
                <c:pt idx="310">
                  <c:v>65.360303413400743</c:v>
                </c:pt>
                <c:pt idx="311">
                  <c:v>73.51890626924498</c:v>
                </c:pt>
                <c:pt idx="312">
                  <c:v>72.236570247933869</c:v>
                </c:pt>
                <c:pt idx="313">
                  <c:v>60.866903391698301</c:v>
                </c:pt>
                <c:pt idx="314">
                  <c:v>59.227928035267482</c:v>
                </c:pt>
                <c:pt idx="315">
                  <c:v>55.679316150757671</c:v>
                </c:pt>
                <c:pt idx="316">
                  <c:v>48.949522510231915</c:v>
                </c:pt>
                <c:pt idx="317">
                  <c:v>55.818294959551963</c:v>
                </c:pt>
                <c:pt idx="318">
                  <c:v>76.495115558732422</c:v>
                </c:pt>
                <c:pt idx="319">
                  <c:v>77.896034057808635</c:v>
                </c:pt>
                <c:pt idx="320">
                  <c:v>77.731376975169283</c:v>
                </c:pt>
                <c:pt idx="321">
                  <c:v>69.846541456710938</c:v>
                </c:pt>
                <c:pt idx="322">
                  <c:v>64.902370133857289</c:v>
                </c:pt>
                <c:pt idx="323">
                  <c:v>66.763516927741279</c:v>
                </c:pt>
                <c:pt idx="324">
                  <c:v>63.487099296325255</c:v>
                </c:pt>
                <c:pt idx="325">
                  <c:v>60.451658433309817</c:v>
                </c:pt>
                <c:pt idx="326">
                  <c:v>64.164215372809835</c:v>
                </c:pt>
                <c:pt idx="327">
                  <c:v>76.066512198446219</c:v>
                </c:pt>
                <c:pt idx="328">
                  <c:v>72.367738589211612</c:v>
                </c:pt>
                <c:pt idx="329">
                  <c:v>67.066548806667498</c:v>
                </c:pt>
                <c:pt idx="330">
                  <c:v>61.748633879781437</c:v>
                </c:pt>
                <c:pt idx="331">
                  <c:v>66.393358614328179</c:v>
                </c:pt>
                <c:pt idx="332">
                  <c:v>54.684908789386398</c:v>
                </c:pt>
                <c:pt idx="333">
                  <c:v>45.139442231075698</c:v>
                </c:pt>
                <c:pt idx="334">
                  <c:v>43.651753325272068</c:v>
                </c:pt>
                <c:pt idx="335">
                  <c:v>47.354613030170526</c:v>
                </c:pt>
                <c:pt idx="336">
                  <c:v>47.899159663865547</c:v>
                </c:pt>
                <c:pt idx="337">
                  <c:v>45.446915652538813</c:v>
                </c:pt>
                <c:pt idx="338">
                  <c:v>42.074592074592076</c:v>
                </c:pt>
                <c:pt idx="339">
                  <c:v>36.21737575974258</c:v>
                </c:pt>
                <c:pt idx="340">
                  <c:v>24.682856107285247</c:v>
                </c:pt>
                <c:pt idx="341">
                  <c:v>17.231737154840964</c:v>
                </c:pt>
                <c:pt idx="342">
                  <c:v>18.340773809523807</c:v>
                </c:pt>
                <c:pt idx="343">
                  <c:v>28.081949841045567</c:v>
                </c:pt>
                <c:pt idx="344">
                  <c:v>37.218738472888234</c:v>
                </c:pt>
                <c:pt idx="345">
                  <c:v>24.087024087024087</c:v>
                </c:pt>
                <c:pt idx="346">
                  <c:v>20.355029585798817</c:v>
                </c:pt>
                <c:pt idx="347">
                  <c:v>20.899149453219927</c:v>
                </c:pt>
                <c:pt idx="348">
                  <c:v>22.002422285022206</c:v>
                </c:pt>
                <c:pt idx="349">
                  <c:v>27.748294162244125</c:v>
                </c:pt>
                <c:pt idx="350">
                  <c:v>26.340410219503418</c:v>
                </c:pt>
                <c:pt idx="351">
                  <c:v>27.570621468926554</c:v>
                </c:pt>
                <c:pt idx="352">
                  <c:v>31.576797385620914</c:v>
                </c:pt>
                <c:pt idx="353">
                  <c:v>30.83366573593937</c:v>
                </c:pt>
                <c:pt idx="354">
                  <c:v>32.061385317295723</c:v>
                </c:pt>
                <c:pt idx="355">
                  <c:v>43.880099916736057</c:v>
                </c:pt>
                <c:pt idx="356">
                  <c:v>44.585448392554994</c:v>
                </c:pt>
                <c:pt idx="357">
                  <c:v>38.785046728971963</c:v>
                </c:pt>
                <c:pt idx="358">
                  <c:v>41.725978647686837</c:v>
                </c:pt>
                <c:pt idx="359">
                  <c:v>44.287063267233236</c:v>
                </c:pt>
                <c:pt idx="360">
                  <c:v>45.423728813559322</c:v>
                </c:pt>
                <c:pt idx="361">
                  <c:v>48.651452282157678</c:v>
                </c:pt>
                <c:pt idx="362">
                  <c:v>45.381927109335997</c:v>
                </c:pt>
                <c:pt idx="363">
                  <c:v>37.960042060988435</c:v>
                </c:pt>
                <c:pt idx="364">
                  <c:v>39.801543550165377</c:v>
                </c:pt>
                <c:pt idx="365">
                  <c:v>39.367502726281351</c:v>
                </c:pt>
                <c:pt idx="366">
                  <c:v>42.798353909465021</c:v>
                </c:pt>
                <c:pt idx="367">
                  <c:v>47.624499141385229</c:v>
                </c:pt>
                <c:pt idx="368">
                  <c:v>51.389746757257569</c:v>
                </c:pt>
                <c:pt idx="369">
                  <c:v>38.370473537604454</c:v>
                </c:pt>
                <c:pt idx="370">
                  <c:v>39.91769547325103</c:v>
                </c:pt>
                <c:pt idx="371">
                  <c:v>41.44385026737968</c:v>
                </c:pt>
                <c:pt idx="372">
                  <c:v>23.538704581358612</c:v>
                </c:pt>
                <c:pt idx="373">
                  <c:v>26.879861711322384</c:v>
                </c:pt>
                <c:pt idx="374">
                  <c:v>37.29323308270677</c:v>
                </c:pt>
                <c:pt idx="375">
                  <c:v>48.318462594371994</c:v>
                </c:pt>
                <c:pt idx="376">
                  <c:v>56.588628762541802</c:v>
                </c:pt>
                <c:pt idx="377">
                  <c:v>63.178548070634399</c:v>
                </c:pt>
                <c:pt idx="378">
                  <c:v>72.510435301132986</c:v>
                </c:pt>
                <c:pt idx="379">
                  <c:v>76.815642458100569</c:v>
                </c:pt>
                <c:pt idx="380">
                  <c:v>78.328981723237604</c:v>
                </c:pt>
                <c:pt idx="381">
                  <c:v>87.11595639246778</c:v>
                </c:pt>
                <c:pt idx="382">
                  <c:v>83.79408960915157</c:v>
                </c:pt>
                <c:pt idx="383">
                  <c:v>88.001983143282104</c:v>
                </c:pt>
                <c:pt idx="384">
                  <c:v>81.762775433661503</c:v>
                </c:pt>
                <c:pt idx="385">
                  <c:v>80.968688845401175</c:v>
                </c:pt>
                <c:pt idx="386">
                  <c:v>83.712696004046535</c:v>
                </c:pt>
                <c:pt idx="387">
                  <c:v>79.708737864077676</c:v>
                </c:pt>
                <c:pt idx="388">
                  <c:v>72.922922922922922</c:v>
                </c:pt>
                <c:pt idx="389">
                  <c:v>68.21409066084108</c:v>
                </c:pt>
                <c:pt idx="390">
                  <c:v>61.5</c:v>
                </c:pt>
                <c:pt idx="391">
                  <c:v>56.953260242354297</c:v>
                </c:pt>
                <c:pt idx="392">
                  <c:v>46.264908976773384</c:v>
                </c:pt>
                <c:pt idx="393">
                  <c:v>37.703848662752769</c:v>
                </c:pt>
                <c:pt idx="394">
                  <c:v>40.498442367601243</c:v>
                </c:pt>
                <c:pt idx="395">
                  <c:v>40.75682382133995</c:v>
                </c:pt>
                <c:pt idx="396">
                  <c:v>42.524271844660191</c:v>
                </c:pt>
                <c:pt idx="397">
                  <c:v>41.104688503532429</c:v>
                </c:pt>
                <c:pt idx="398">
                  <c:v>41.8848167539267</c:v>
                </c:pt>
                <c:pt idx="399">
                  <c:v>41.424802110817943</c:v>
                </c:pt>
                <c:pt idx="400">
                  <c:v>39.472030169704588</c:v>
                </c:pt>
                <c:pt idx="401">
                  <c:v>40.153452685421996</c:v>
                </c:pt>
                <c:pt idx="402">
                  <c:v>39.873015873015873</c:v>
                </c:pt>
                <c:pt idx="403">
                  <c:v>37.292161520190028</c:v>
                </c:pt>
                <c:pt idx="404">
                  <c:v>50.858034321372855</c:v>
                </c:pt>
                <c:pt idx="405">
                  <c:v>50.858034321372855</c:v>
                </c:pt>
                <c:pt idx="406">
                  <c:v>54.84045429962142</c:v>
                </c:pt>
                <c:pt idx="407">
                  <c:v>53.368421052631575</c:v>
                </c:pt>
                <c:pt idx="408">
                  <c:v>39.595719381688468</c:v>
                </c:pt>
                <c:pt idx="409">
                  <c:v>27.808599167822468</c:v>
                </c:pt>
                <c:pt idx="410">
                  <c:v>33.518390006939626</c:v>
                </c:pt>
                <c:pt idx="411">
                  <c:v>32.029177718832891</c:v>
                </c:pt>
                <c:pt idx="412">
                  <c:v>30.744748567791213</c:v>
                </c:pt>
                <c:pt idx="413">
                  <c:v>39.081746920492719</c:v>
                </c:pt>
                <c:pt idx="414">
                  <c:v>47.446808510638299</c:v>
                </c:pt>
                <c:pt idx="415">
                  <c:v>49.918256130790191</c:v>
                </c:pt>
                <c:pt idx="416">
                  <c:v>55.724760293288213</c:v>
                </c:pt>
                <c:pt idx="417">
                  <c:v>57.508731082654251</c:v>
                </c:pt>
                <c:pt idx="418">
                  <c:v>50.10252904989747</c:v>
                </c:pt>
                <c:pt idx="419">
                  <c:v>52.887961029923446</c:v>
                </c:pt>
                <c:pt idx="420">
                  <c:v>48.331108144192257</c:v>
                </c:pt>
                <c:pt idx="421">
                  <c:v>45.968253968253968</c:v>
                </c:pt>
                <c:pt idx="422">
                  <c:v>49.827942188575364</c:v>
                </c:pt>
                <c:pt idx="423">
                  <c:v>49.896623018607855</c:v>
                </c:pt>
                <c:pt idx="424">
                  <c:v>56.045949214026599</c:v>
                </c:pt>
                <c:pt idx="425">
                  <c:v>61.965039180229056</c:v>
                </c:pt>
                <c:pt idx="426">
                  <c:v>74.761637689287724</c:v>
                </c:pt>
                <c:pt idx="427">
                  <c:v>68.086419753086432</c:v>
                </c:pt>
                <c:pt idx="428">
                  <c:v>64.147018030513181</c:v>
                </c:pt>
                <c:pt idx="429">
                  <c:v>62.052341597796143</c:v>
                </c:pt>
                <c:pt idx="430">
                  <c:v>65.345911949685529</c:v>
                </c:pt>
                <c:pt idx="431">
                  <c:v>72.463768115942031</c:v>
                </c:pt>
                <c:pt idx="432">
                  <c:v>60.714285714285708</c:v>
                </c:pt>
                <c:pt idx="433">
                  <c:v>60.971615720524021</c:v>
                </c:pt>
                <c:pt idx="434">
                  <c:v>65.358744394618839</c:v>
                </c:pt>
                <c:pt idx="435">
                  <c:v>76.431585292344778</c:v>
                </c:pt>
                <c:pt idx="436">
                  <c:v>78.373800112930553</c:v>
                </c:pt>
                <c:pt idx="437">
                  <c:v>79.899497487437188</c:v>
                </c:pt>
                <c:pt idx="438">
                  <c:v>80.634749865519098</c:v>
                </c:pt>
                <c:pt idx="439">
                  <c:v>82.946470866887736</c:v>
                </c:pt>
                <c:pt idx="440">
                  <c:v>82.840800762631076</c:v>
                </c:pt>
                <c:pt idx="441">
                  <c:v>86.120322122216962</c:v>
                </c:pt>
                <c:pt idx="442">
                  <c:v>86.966192170818502</c:v>
                </c:pt>
                <c:pt idx="443">
                  <c:v>88.539823008849567</c:v>
                </c:pt>
                <c:pt idx="444">
                  <c:v>87.427184466019412</c:v>
                </c:pt>
                <c:pt idx="445">
                  <c:v>88.753799392097264</c:v>
                </c:pt>
                <c:pt idx="446">
                  <c:v>100</c:v>
                </c:pt>
                <c:pt idx="447">
                  <c:v>100</c:v>
                </c:pt>
                <c:pt idx="448">
                  <c:v>100</c:v>
                </c:pt>
                <c:pt idx="449">
                  <c:v>100</c:v>
                </c:pt>
                <c:pt idx="450">
                  <c:v>100</c:v>
                </c:pt>
                <c:pt idx="451">
                  <c:v>95.721009841677358</c:v>
                </c:pt>
                <c:pt idx="452">
                  <c:v>95.064165844027642</c:v>
                </c:pt>
                <c:pt idx="453">
                  <c:v>95.203836930455637</c:v>
                </c:pt>
                <c:pt idx="454">
                  <c:v>55.929963660389824</c:v>
                </c:pt>
                <c:pt idx="455">
                  <c:v>58.661295320731334</c:v>
                </c:pt>
                <c:pt idx="456">
                  <c:v>53.970223325062037</c:v>
                </c:pt>
                <c:pt idx="457">
                  <c:v>49.058789458441936</c:v>
                </c:pt>
                <c:pt idx="458">
                  <c:v>49.757212225078554</c:v>
                </c:pt>
                <c:pt idx="459">
                  <c:v>45.37267080745341</c:v>
                </c:pt>
                <c:pt idx="460">
                  <c:v>48.881139203719847</c:v>
                </c:pt>
                <c:pt idx="461">
                  <c:v>54.001046025104607</c:v>
                </c:pt>
                <c:pt idx="462">
                  <c:v>53.722704551433829</c:v>
                </c:pt>
                <c:pt idx="463">
                  <c:v>53.66174920969442</c:v>
                </c:pt>
                <c:pt idx="464">
                  <c:v>51.804393305439334</c:v>
                </c:pt>
                <c:pt idx="465">
                  <c:v>55.66013736962605</c:v>
                </c:pt>
                <c:pt idx="466">
                  <c:v>59.512195121951216</c:v>
                </c:pt>
                <c:pt idx="467">
                  <c:v>51.38623326959847</c:v>
                </c:pt>
                <c:pt idx="468">
                  <c:v>76.331360946745562</c:v>
                </c:pt>
                <c:pt idx="469">
                  <c:v>73.015873015873012</c:v>
                </c:pt>
                <c:pt idx="470">
                  <c:v>78.991596638655466</c:v>
                </c:pt>
                <c:pt idx="471">
                  <c:v>87.403675163011258</c:v>
                </c:pt>
                <c:pt idx="472">
                  <c:v>83.651620370370367</c:v>
                </c:pt>
                <c:pt idx="473">
                  <c:v>84.725601513922683</c:v>
                </c:pt>
                <c:pt idx="474">
                  <c:v>85.197799318836786</c:v>
                </c:pt>
                <c:pt idx="475">
                  <c:v>82.683982683982677</c:v>
                </c:pt>
                <c:pt idx="476">
                  <c:v>79.861329971635669</c:v>
                </c:pt>
                <c:pt idx="477">
                  <c:v>79.07721884011535</c:v>
                </c:pt>
                <c:pt idx="478">
                  <c:v>76.717438607398194</c:v>
                </c:pt>
                <c:pt idx="479">
                  <c:v>65.027322404371574</c:v>
                </c:pt>
                <c:pt idx="480">
                  <c:v>54.82912332838039</c:v>
                </c:pt>
                <c:pt idx="481">
                  <c:v>61.689526184538657</c:v>
                </c:pt>
                <c:pt idx="482">
                  <c:v>60.123296560674888</c:v>
                </c:pt>
                <c:pt idx="483">
                  <c:v>66.429384965831446</c:v>
                </c:pt>
                <c:pt idx="484">
                  <c:v>64.8374589919475</c:v>
                </c:pt>
                <c:pt idx="485">
                  <c:v>54.47345262540334</c:v>
                </c:pt>
                <c:pt idx="486">
                  <c:v>57.597597597597591</c:v>
                </c:pt>
                <c:pt idx="487">
                  <c:v>54.140954855472557</c:v>
                </c:pt>
                <c:pt idx="488">
                  <c:v>44.786143513609048</c:v>
                </c:pt>
                <c:pt idx="489">
                  <c:v>41.472995090016369</c:v>
                </c:pt>
                <c:pt idx="490">
                  <c:v>40.158478605388268</c:v>
                </c:pt>
                <c:pt idx="491">
                  <c:v>47.755784778366319</c:v>
                </c:pt>
                <c:pt idx="492">
                  <c:v>49.465781114640485</c:v>
                </c:pt>
                <c:pt idx="493">
                  <c:v>50.367538959129668</c:v>
                </c:pt>
                <c:pt idx="494">
                  <c:v>55.383623468729851</c:v>
                </c:pt>
                <c:pt idx="495">
                  <c:v>51.629726205997393</c:v>
                </c:pt>
                <c:pt idx="496">
                  <c:v>42.049934296977661</c:v>
                </c:pt>
                <c:pt idx="497">
                  <c:v>33.982035928143709</c:v>
                </c:pt>
                <c:pt idx="498">
                  <c:v>36.294691224268689</c:v>
                </c:pt>
                <c:pt idx="499">
                  <c:v>43.866020984665056</c:v>
                </c:pt>
                <c:pt idx="500">
                  <c:v>41.588974462910414</c:v>
                </c:pt>
                <c:pt idx="501">
                  <c:v>49.331926863572434</c:v>
                </c:pt>
                <c:pt idx="502">
                  <c:v>58.767167039284573</c:v>
                </c:pt>
                <c:pt idx="503">
                  <c:v>59.354838709677416</c:v>
                </c:pt>
                <c:pt idx="504">
                  <c:v>62.794556920013278</c:v>
                </c:pt>
                <c:pt idx="505">
                  <c:v>55.551286976565507</c:v>
                </c:pt>
                <c:pt idx="506">
                  <c:v>48.507212344850721</c:v>
                </c:pt>
                <c:pt idx="507">
                  <c:v>59.279279279279287</c:v>
                </c:pt>
                <c:pt idx="508">
                  <c:v>58.992805755395686</c:v>
                </c:pt>
                <c:pt idx="509">
                  <c:v>51.898734177215189</c:v>
                </c:pt>
                <c:pt idx="510">
                  <c:v>57.108267035627811</c:v>
                </c:pt>
                <c:pt idx="511">
                  <c:v>60.622419815814546</c:v>
                </c:pt>
                <c:pt idx="512">
                  <c:v>58.967571144937125</c:v>
                </c:pt>
                <c:pt idx="513">
                  <c:v>59.805510534846029</c:v>
                </c:pt>
                <c:pt idx="514">
                  <c:v>61.822264998395895</c:v>
                </c:pt>
                <c:pt idx="515">
                  <c:v>51.600143833153545</c:v>
                </c:pt>
                <c:pt idx="516">
                  <c:v>36.225045372050815</c:v>
                </c:pt>
                <c:pt idx="517">
                  <c:v>35.847701149425291</c:v>
                </c:pt>
                <c:pt idx="518">
                  <c:v>44.030084612973994</c:v>
                </c:pt>
                <c:pt idx="519">
                  <c:v>46.02097470697101</c:v>
                </c:pt>
                <c:pt idx="520">
                  <c:v>52.795470629865534</c:v>
                </c:pt>
                <c:pt idx="521">
                  <c:v>45.22560335781742</c:v>
                </c:pt>
                <c:pt idx="522">
                  <c:v>51.915945611866498</c:v>
                </c:pt>
                <c:pt idx="523">
                  <c:v>63.263912598156367</c:v>
                </c:pt>
                <c:pt idx="524">
                  <c:v>67.890182035213371</c:v>
                </c:pt>
                <c:pt idx="525">
                  <c:v>68.334314302530899</c:v>
                </c:pt>
                <c:pt idx="526">
                  <c:v>68.757259001161444</c:v>
                </c:pt>
                <c:pt idx="527">
                  <c:v>72.06645898234683</c:v>
                </c:pt>
                <c:pt idx="528">
                  <c:v>69.522580645161298</c:v>
                </c:pt>
                <c:pt idx="529">
                  <c:v>66.86522710349962</c:v>
                </c:pt>
                <c:pt idx="530">
                  <c:v>68.410360589131542</c:v>
                </c:pt>
                <c:pt idx="531">
                  <c:v>76.115421920465565</c:v>
                </c:pt>
                <c:pt idx="532">
                  <c:v>66.385930146148127</c:v>
                </c:pt>
                <c:pt idx="533">
                  <c:v>65.265542411276115</c:v>
                </c:pt>
                <c:pt idx="534">
                  <c:v>67.05370101596516</c:v>
                </c:pt>
                <c:pt idx="535">
                  <c:v>63.534265413706173</c:v>
                </c:pt>
                <c:pt idx="536">
                  <c:v>62.687617260787995</c:v>
                </c:pt>
                <c:pt idx="537">
                  <c:v>61.020258725897001</c:v>
                </c:pt>
                <c:pt idx="538">
                  <c:v>55.654281098546043</c:v>
                </c:pt>
                <c:pt idx="539">
                  <c:v>47.900376484216622</c:v>
                </c:pt>
                <c:pt idx="540">
                  <c:v>38.921360255047823</c:v>
                </c:pt>
                <c:pt idx="541">
                  <c:v>32.002366163856848</c:v>
                </c:pt>
                <c:pt idx="542">
                  <c:v>31.499272197962153</c:v>
                </c:pt>
                <c:pt idx="543">
                  <c:v>31.280716970222606</c:v>
                </c:pt>
                <c:pt idx="544">
                  <c:v>31.955109273479032</c:v>
                </c:pt>
                <c:pt idx="545">
                  <c:v>24.285244824186659</c:v>
                </c:pt>
                <c:pt idx="546">
                  <c:v>33.471074380165291</c:v>
                </c:pt>
                <c:pt idx="547">
                  <c:v>32.228116710875334</c:v>
                </c:pt>
                <c:pt idx="548">
                  <c:v>26.128500823723229</c:v>
                </c:pt>
                <c:pt idx="549">
                  <c:v>33.988139362490735</c:v>
                </c:pt>
                <c:pt idx="550">
                  <c:v>24.754033844942935</c:v>
                </c:pt>
                <c:pt idx="551">
                  <c:v>21.380013596193066</c:v>
                </c:pt>
                <c:pt idx="552">
                  <c:v>19.3717277486911</c:v>
                </c:pt>
                <c:pt idx="553">
                  <c:v>30.982367758186395</c:v>
                </c:pt>
                <c:pt idx="554">
                  <c:v>36.865767501605653</c:v>
                </c:pt>
                <c:pt idx="555">
                  <c:v>38.29252981795355</c:v>
                </c:pt>
                <c:pt idx="556">
                  <c:v>35.998819710829153</c:v>
                </c:pt>
                <c:pt idx="557">
                  <c:v>42.494515825759947</c:v>
                </c:pt>
                <c:pt idx="558">
                  <c:v>52.63942737846704</c:v>
                </c:pt>
                <c:pt idx="559">
                  <c:v>56.90637720488467</c:v>
                </c:pt>
                <c:pt idx="560">
                  <c:v>55.729021466406472</c:v>
                </c:pt>
                <c:pt idx="561">
                  <c:v>55.682451253481894</c:v>
                </c:pt>
                <c:pt idx="562">
                  <c:v>59.113589668329915</c:v>
                </c:pt>
                <c:pt idx="563">
                  <c:v>50.902235389173178</c:v>
                </c:pt>
                <c:pt idx="564">
                  <c:v>52.690270420964595</c:v>
                </c:pt>
                <c:pt idx="565">
                  <c:v>54.973821989528794</c:v>
                </c:pt>
                <c:pt idx="566">
                  <c:v>60.557513617430317</c:v>
                </c:pt>
                <c:pt idx="567">
                  <c:v>54.288897140735237</c:v>
                </c:pt>
                <c:pt idx="568">
                  <c:v>49.477715877437326</c:v>
                </c:pt>
                <c:pt idx="569">
                  <c:v>40.074779061862678</c:v>
                </c:pt>
                <c:pt idx="570">
                  <c:v>47.860066989207297</c:v>
                </c:pt>
                <c:pt idx="571">
                  <c:v>47.152018106374953</c:v>
                </c:pt>
                <c:pt idx="572">
                  <c:v>35.306465155331658</c:v>
                </c:pt>
                <c:pt idx="573">
                  <c:v>20.807770961145195</c:v>
                </c:pt>
                <c:pt idx="574">
                  <c:v>14.064115822130299</c:v>
                </c:pt>
                <c:pt idx="575">
                  <c:v>13.248904042864101</c:v>
                </c:pt>
                <c:pt idx="576">
                  <c:v>24.277210884353742</c:v>
                </c:pt>
                <c:pt idx="577">
                  <c:v>22.427336999214454</c:v>
                </c:pt>
                <c:pt idx="578">
                  <c:v>19.554794520547944</c:v>
                </c:pt>
                <c:pt idx="579">
                  <c:v>18.354226936676309</c:v>
                </c:pt>
                <c:pt idx="580">
                  <c:v>18.348329048843187</c:v>
                </c:pt>
                <c:pt idx="581">
                  <c:v>21.013366490519118</c:v>
                </c:pt>
                <c:pt idx="582">
                  <c:v>32.529069767441861</c:v>
                </c:pt>
                <c:pt idx="583">
                  <c:v>42.714570858283437</c:v>
                </c:pt>
                <c:pt idx="584">
                  <c:v>40.237199884292743</c:v>
                </c:pt>
                <c:pt idx="585">
                  <c:v>37.781679836113554</c:v>
                </c:pt>
                <c:pt idx="586">
                  <c:v>41.364038972542069</c:v>
                </c:pt>
                <c:pt idx="587">
                  <c:v>38.299617277200653</c:v>
                </c:pt>
                <c:pt idx="588">
                  <c:v>36.080350244656195</c:v>
                </c:pt>
                <c:pt idx="589">
                  <c:v>37.875101378751012</c:v>
                </c:pt>
                <c:pt idx="590">
                  <c:v>32.083825265643448</c:v>
                </c:pt>
                <c:pt idx="591">
                  <c:v>40.616147308781869</c:v>
                </c:pt>
                <c:pt idx="592">
                  <c:v>42.434332223455421</c:v>
                </c:pt>
                <c:pt idx="593">
                  <c:v>46.950470732705689</c:v>
                </c:pt>
                <c:pt idx="594">
                  <c:v>52.277904328018224</c:v>
                </c:pt>
                <c:pt idx="595">
                  <c:v>51.279069767441868</c:v>
                </c:pt>
                <c:pt idx="596">
                  <c:v>37.8494623655914</c:v>
                </c:pt>
                <c:pt idx="597">
                  <c:v>22.96058661778185</c:v>
                </c:pt>
                <c:pt idx="598">
                  <c:v>23.543233082706767</c:v>
                </c:pt>
                <c:pt idx="599">
                  <c:v>26.224105461393599</c:v>
                </c:pt>
                <c:pt idx="600">
                  <c:v>31.572052401746724</c:v>
                </c:pt>
                <c:pt idx="601">
                  <c:v>39.101654846335698</c:v>
                </c:pt>
                <c:pt idx="602">
                  <c:v>44.534194938072162</c:v>
                </c:pt>
                <c:pt idx="603">
                  <c:v>47.417582417582416</c:v>
                </c:pt>
                <c:pt idx="604">
                  <c:v>46.002132196162052</c:v>
                </c:pt>
                <c:pt idx="605">
                  <c:v>46.259946949602124</c:v>
                </c:pt>
                <c:pt idx="606">
                  <c:v>58.698030634573307</c:v>
                </c:pt>
                <c:pt idx="607">
                  <c:v>70.703933747412009</c:v>
                </c:pt>
                <c:pt idx="608">
                  <c:v>66.161910308677932</c:v>
                </c:pt>
                <c:pt idx="609">
                  <c:v>62.5</c:v>
                </c:pt>
                <c:pt idx="610">
                  <c:v>60.490940970192874</c:v>
                </c:pt>
                <c:pt idx="611">
                  <c:v>70.330411328388394</c:v>
                </c:pt>
                <c:pt idx="612">
                  <c:v>70.094086021505376</c:v>
                </c:pt>
                <c:pt idx="613">
                  <c:v>74.112856311809196</c:v>
                </c:pt>
                <c:pt idx="614">
                  <c:v>71.799746514575418</c:v>
                </c:pt>
                <c:pt idx="615">
                  <c:v>75.53600879604177</c:v>
                </c:pt>
                <c:pt idx="616">
                  <c:v>82.315891472868216</c:v>
                </c:pt>
                <c:pt idx="617">
                  <c:v>83.835252435783886</c:v>
                </c:pt>
                <c:pt idx="618">
                  <c:v>88.244333461390696</c:v>
                </c:pt>
                <c:pt idx="619">
                  <c:v>85.626441199077632</c:v>
                </c:pt>
                <c:pt idx="620">
                  <c:v>87.291879034998303</c:v>
                </c:pt>
                <c:pt idx="621">
                  <c:v>87.174211248285332</c:v>
                </c:pt>
                <c:pt idx="622">
                  <c:v>77.5</c:v>
                </c:pt>
                <c:pt idx="623">
                  <c:v>80.181714934696188</c:v>
                </c:pt>
                <c:pt idx="624">
                  <c:v>81.712962962962962</c:v>
                </c:pt>
                <c:pt idx="625">
                  <c:v>81.948014852899178</c:v>
                </c:pt>
                <c:pt idx="626">
                  <c:v>82.647385984427146</c:v>
                </c:pt>
                <c:pt idx="627">
                  <c:v>82.317937092660813</c:v>
                </c:pt>
                <c:pt idx="628">
                  <c:v>68.209800541738488</c:v>
                </c:pt>
                <c:pt idx="629">
                  <c:v>68.793811941020067</c:v>
                </c:pt>
                <c:pt idx="630">
                  <c:v>67.546505781799908</c:v>
                </c:pt>
                <c:pt idx="631">
                  <c:v>69.494328922495271</c:v>
                </c:pt>
                <c:pt idx="632">
                  <c:v>68.958884347198847</c:v>
                </c:pt>
                <c:pt idx="633">
                  <c:v>71.196420160150737</c:v>
                </c:pt>
                <c:pt idx="634">
                  <c:v>65.704449152542381</c:v>
                </c:pt>
                <c:pt idx="635">
                  <c:v>61.647648204842753</c:v>
                </c:pt>
                <c:pt idx="636">
                  <c:v>69.233138281490596</c:v>
                </c:pt>
                <c:pt idx="637">
                  <c:v>68.644067796610159</c:v>
                </c:pt>
                <c:pt idx="638">
                  <c:v>70.708050436469449</c:v>
                </c:pt>
                <c:pt idx="639">
                  <c:v>68.288000000000011</c:v>
                </c:pt>
                <c:pt idx="640">
                  <c:v>64.660936007640885</c:v>
                </c:pt>
                <c:pt idx="641">
                  <c:v>62.588473205257834</c:v>
                </c:pt>
                <c:pt idx="642">
                  <c:v>81.78453947368422</c:v>
                </c:pt>
                <c:pt idx="643">
                  <c:v>73.271028037383175</c:v>
                </c:pt>
                <c:pt idx="644">
                  <c:v>57.838283828382842</c:v>
                </c:pt>
                <c:pt idx="645">
                  <c:v>53.11926605504587</c:v>
                </c:pt>
                <c:pt idx="646">
                  <c:v>50.243427458617326</c:v>
                </c:pt>
                <c:pt idx="647">
                  <c:v>45.558441558441558</c:v>
                </c:pt>
                <c:pt idx="648">
                  <c:v>43.159448818897637</c:v>
                </c:pt>
                <c:pt idx="649">
                  <c:v>45.776428932726354</c:v>
                </c:pt>
                <c:pt idx="650">
                  <c:v>45.556119857795835</c:v>
                </c:pt>
                <c:pt idx="651">
                  <c:v>37.618252643294383</c:v>
                </c:pt>
                <c:pt idx="652">
                  <c:v>30.909922267946961</c:v>
                </c:pt>
                <c:pt idx="653">
                  <c:v>38.850771869639793</c:v>
                </c:pt>
                <c:pt idx="654">
                  <c:v>39.511556912341909</c:v>
                </c:pt>
                <c:pt idx="655">
                  <c:v>36.317567567567565</c:v>
                </c:pt>
                <c:pt idx="656">
                  <c:v>33.480370533745038</c:v>
                </c:pt>
                <c:pt idx="657">
                  <c:v>37.146763901549676</c:v>
                </c:pt>
                <c:pt idx="658">
                  <c:v>51.815352697095442</c:v>
                </c:pt>
                <c:pt idx="659">
                  <c:v>57.463369963369956</c:v>
                </c:pt>
                <c:pt idx="660">
                  <c:v>54.30398425971471</c:v>
                </c:pt>
                <c:pt idx="661">
                  <c:v>49.774571686203792</c:v>
                </c:pt>
                <c:pt idx="662">
                  <c:v>42.757552285050352</c:v>
                </c:pt>
                <c:pt idx="663">
                  <c:v>42.890262751159199</c:v>
                </c:pt>
                <c:pt idx="664">
                  <c:v>44.268476621417797</c:v>
                </c:pt>
                <c:pt idx="665">
                  <c:v>46.358858858858859</c:v>
                </c:pt>
                <c:pt idx="666">
                  <c:v>64.863870493009571</c:v>
                </c:pt>
                <c:pt idx="667">
                  <c:v>68.872229465449806</c:v>
                </c:pt>
                <c:pt idx="668">
                  <c:v>74.608241439349982</c:v>
                </c:pt>
                <c:pt idx="669">
                  <c:v>74.220554272517319</c:v>
                </c:pt>
                <c:pt idx="670">
                  <c:v>61.875761266747865</c:v>
                </c:pt>
                <c:pt idx="671">
                  <c:v>53.373442200257848</c:v>
                </c:pt>
                <c:pt idx="672">
                  <c:v>50.593928728552569</c:v>
                </c:pt>
                <c:pt idx="673">
                  <c:v>42.487046632124354</c:v>
                </c:pt>
                <c:pt idx="674">
                  <c:v>40.697674418604649</c:v>
                </c:pt>
                <c:pt idx="675">
                  <c:v>41.816009557945044</c:v>
                </c:pt>
                <c:pt idx="676">
                  <c:v>47.348484848484851</c:v>
                </c:pt>
                <c:pt idx="677">
                  <c:v>53.456110978234875</c:v>
                </c:pt>
                <c:pt idx="678">
                  <c:v>53.578244274809158</c:v>
                </c:pt>
                <c:pt idx="679">
                  <c:v>52.52403846153846</c:v>
                </c:pt>
                <c:pt idx="680">
                  <c:v>42.949714878175222</c:v>
                </c:pt>
                <c:pt idx="681">
                  <c:v>37.114285714285714</c:v>
                </c:pt>
                <c:pt idx="682">
                  <c:v>28.677900194426442</c:v>
                </c:pt>
                <c:pt idx="683">
                  <c:v>30.549006399461099</c:v>
                </c:pt>
                <c:pt idx="684">
                  <c:v>39.591481964363318</c:v>
                </c:pt>
                <c:pt idx="685">
                  <c:v>50.583009439200445</c:v>
                </c:pt>
                <c:pt idx="686">
                  <c:v>47.771368641845832</c:v>
                </c:pt>
                <c:pt idx="687">
                  <c:v>26.552025648498979</c:v>
                </c:pt>
                <c:pt idx="688">
                  <c:v>26.22337363270006</c:v>
                </c:pt>
                <c:pt idx="689">
                  <c:v>24.509012644605864</c:v>
                </c:pt>
                <c:pt idx="690">
                  <c:v>22.792094070552913</c:v>
                </c:pt>
                <c:pt idx="691">
                  <c:v>10.087493566649512</c:v>
                </c:pt>
                <c:pt idx="692">
                  <c:v>14.655593551538837</c:v>
                </c:pt>
                <c:pt idx="693">
                  <c:v>21.889089269612263</c:v>
                </c:pt>
                <c:pt idx="694">
                  <c:v>22.285976589396373</c:v>
                </c:pt>
                <c:pt idx="695">
                  <c:v>17.690127538970241</c:v>
                </c:pt>
                <c:pt idx="696">
                  <c:v>21.153846153846153</c:v>
                </c:pt>
                <c:pt idx="697">
                  <c:v>20.438773225878666</c:v>
                </c:pt>
                <c:pt idx="698">
                  <c:v>22.772707518470231</c:v>
                </c:pt>
                <c:pt idx="699">
                  <c:v>23.644011512065529</c:v>
                </c:pt>
                <c:pt idx="700">
                  <c:v>25.068807339449538</c:v>
                </c:pt>
                <c:pt idx="701">
                  <c:v>38.283712784588445</c:v>
                </c:pt>
                <c:pt idx="702">
                  <c:v>39.934234563390575</c:v>
                </c:pt>
                <c:pt idx="703">
                  <c:v>41.292028711749154</c:v>
                </c:pt>
                <c:pt idx="704">
                  <c:v>48.370715192551842</c:v>
                </c:pt>
                <c:pt idx="705">
                  <c:v>52.311212814645316</c:v>
                </c:pt>
                <c:pt idx="706">
                  <c:v>40.891283055827621</c:v>
                </c:pt>
                <c:pt idx="707">
                  <c:v>25.286103542234333</c:v>
                </c:pt>
                <c:pt idx="708">
                  <c:v>27.102803738317753</c:v>
                </c:pt>
                <c:pt idx="709">
                  <c:v>37.452367991290146</c:v>
                </c:pt>
                <c:pt idx="710">
                  <c:v>41.347626339969374</c:v>
                </c:pt>
                <c:pt idx="711">
                  <c:v>48.424068767908309</c:v>
                </c:pt>
                <c:pt idx="712">
                  <c:v>42.620555284948857</c:v>
                </c:pt>
                <c:pt idx="713">
                  <c:v>39.620018535681183</c:v>
                </c:pt>
                <c:pt idx="714">
                  <c:v>36.971046770601333</c:v>
                </c:pt>
                <c:pt idx="715">
                  <c:v>42.363112391930834</c:v>
                </c:pt>
                <c:pt idx="716">
                  <c:v>42.961519727228449</c:v>
                </c:pt>
                <c:pt idx="717">
                  <c:v>48.756218905472636</c:v>
                </c:pt>
                <c:pt idx="718">
                  <c:v>47.21906923950057</c:v>
                </c:pt>
                <c:pt idx="719">
                  <c:v>54.633830200907319</c:v>
                </c:pt>
                <c:pt idx="720">
                  <c:v>56.577181208053695</c:v>
                </c:pt>
                <c:pt idx="721">
                  <c:v>57.075152335815837</c:v>
                </c:pt>
                <c:pt idx="722">
                  <c:v>56.162558294470358</c:v>
                </c:pt>
                <c:pt idx="723">
                  <c:v>48.873348873348874</c:v>
                </c:pt>
                <c:pt idx="724">
                  <c:v>31.243469174503659</c:v>
                </c:pt>
                <c:pt idx="725">
                  <c:v>12.582781456953644</c:v>
                </c:pt>
                <c:pt idx="726">
                  <c:v>13.909224011713031</c:v>
                </c:pt>
                <c:pt idx="727">
                  <c:v>14.548238897396631</c:v>
                </c:pt>
                <c:pt idx="728">
                  <c:v>14.48170731707317</c:v>
                </c:pt>
                <c:pt idx="729">
                  <c:v>5.7180851063829783</c:v>
                </c:pt>
                <c:pt idx="730">
                  <c:v>17.253521126760564</c:v>
                </c:pt>
                <c:pt idx="731">
                  <c:v>10.864745011086473</c:v>
                </c:pt>
                <c:pt idx="732">
                  <c:v>25.372208436724563</c:v>
                </c:pt>
                <c:pt idx="733">
                  <c:v>39.211723092470947</c:v>
                </c:pt>
                <c:pt idx="734">
                  <c:v>38.377843719090009</c:v>
                </c:pt>
                <c:pt idx="735">
                  <c:v>44.331469242501271</c:v>
                </c:pt>
                <c:pt idx="736">
                  <c:v>44.695028190671451</c:v>
                </c:pt>
                <c:pt idx="737">
                  <c:v>45.005096839959222</c:v>
                </c:pt>
                <c:pt idx="738">
                  <c:v>44.290123456790127</c:v>
                </c:pt>
                <c:pt idx="739">
                  <c:v>42.39290989660266</c:v>
                </c:pt>
                <c:pt idx="740">
                  <c:v>47.232472324723247</c:v>
                </c:pt>
                <c:pt idx="741">
                  <c:v>52.533936651583716</c:v>
                </c:pt>
                <c:pt idx="742">
                  <c:v>60.034231921266581</c:v>
                </c:pt>
                <c:pt idx="743">
                  <c:v>60.788561525129978</c:v>
                </c:pt>
                <c:pt idx="744">
                  <c:v>57.40167918692002</c:v>
                </c:pt>
                <c:pt idx="745">
                  <c:v>74.611973392461195</c:v>
                </c:pt>
                <c:pt idx="746">
                  <c:v>70.207253886010363</c:v>
                </c:pt>
                <c:pt idx="747">
                  <c:v>54.898911353032666</c:v>
                </c:pt>
                <c:pt idx="748">
                  <c:v>57.165991902834016</c:v>
                </c:pt>
                <c:pt idx="749">
                  <c:v>49.114331723027377</c:v>
                </c:pt>
                <c:pt idx="750">
                  <c:v>40.317250495703902</c:v>
                </c:pt>
                <c:pt idx="751">
                  <c:v>40.159045725646124</c:v>
                </c:pt>
                <c:pt idx="752">
                  <c:v>36.88374923919659</c:v>
                </c:pt>
                <c:pt idx="753">
                  <c:v>42.753623188405797</c:v>
                </c:pt>
                <c:pt idx="754">
                  <c:v>37.672583826429978</c:v>
                </c:pt>
                <c:pt idx="755">
                  <c:v>39.035369774919616</c:v>
                </c:pt>
                <c:pt idx="756">
                  <c:v>33.098094565984475</c:v>
                </c:pt>
                <c:pt idx="757">
                  <c:v>37.386706948640487</c:v>
                </c:pt>
                <c:pt idx="758">
                  <c:v>54.41089402013025</c:v>
                </c:pt>
                <c:pt idx="759">
                  <c:v>56.000000000000007</c:v>
                </c:pt>
                <c:pt idx="760">
                  <c:v>64.061768834815155</c:v>
                </c:pt>
                <c:pt idx="761">
                  <c:v>55.946056395586432</c:v>
                </c:pt>
                <c:pt idx="762">
                  <c:v>62.993920972644382</c:v>
                </c:pt>
                <c:pt idx="763">
                  <c:v>61.865671641791039</c:v>
                </c:pt>
                <c:pt idx="764">
                  <c:v>67.867376176831755</c:v>
                </c:pt>
                <c:pt idx="765">
                  <c:v>66.707317073170742</c:v>
                </c:pt>
                <c:pt idx="766">
                  <c:v>72.573499798630692</c:v>
                </c:pt>
                <c:pt idx="767">
                  <c:v>67.567567567567565</c:v>
                </c:pt>
                <c:pt idx="768">
                  <c:v>59.227771873893019</c:v>
                </c:pt>
                <c:pt idx="769">
                  <c:v>58.175872093023251</c:v>
                </c:pt>
                <c:pt idx="770">
                  <c:v>55.795751024972049</c:v>
                </c:pt>
                <c:pt idx="771">
                  <c:v>53.843338213762813</c:v>
                </c:pt>
                <c:pt idx="772">
                  <c:v>45.529157667386613</c:v>
                </c:pt>
                <c:pt idx="773">
                  <c:v>41.600703605980648</c:v>
                </c:pt>
                <c:pt idx="774">
                  <c:v>31.862493586454594</c:v>
                </c:pt>
                <c:pt idx="775">
                  <c:v>40.298507462686565</c:v>
                </c:pt>
                <c:pt idx="776">
                  <c:v>46.072684642438453</c:v>
                </c:pt>
                <c:pt idx="777">
                  <c:v>50.673508659397051</c:v>
                </c:pt>
                <c:pt idx="778">
                  <c:v>50.414805360561587</c:v>
                </c:pt>
                <c:pt idx="779">
                  <c:v>49.159925326695706</c:v>
                </c:pt>
                <c:pt idx="780">
                  <c:v>43.230240549828181</c:v>
                </c:pt>
                <c:pt idx="781">
                  <c:v>48.662704309063891</c:v>
                </c:pt>
                <c:pt idx="782">
                  <c:v>55.697278911564631</c:v>
                </c:pt>
                <c:pt idx="783">
                  <c:v>43.42723004694836</c:v>
                </c:pt>
                <c:pt idx="784">
                  <c:v>46.291959406713509</c:v>
                </c:pt>
                <c:pt idx="785">
                  <c:v>55.025678650036681</c:v>
                </c:pt>
                <c:pt idx="786">
                  <c:v>65.811489124372557</c:v>
                </c:pt>
                <c:pt idx="787">
                  <c:v>67.428571428571431</c:v>
                </c:pt>
                <c:pt idx="788">
                  <c:v>60.487804878048777</c:v>
                </c:pt>
                <c:pt idx="789">
                  <c:v>67.672610882487433</c:v>
                </c:pt>
                <c:pt idx="790">
                  <c:v>54.690831556503191</c:v>
                </c:pt>
                <c:pt idx="791">
                  <c:v>55.474070193818761</c:v>
                </c:pt>
                <c:pt idx="792">
                  <c:v>57.150566648677824</c:v>
                </c:pt>
                <c:pt idx="793">
                  <c:v>67.669510552312531</c:v>
                </c:pt>
                <c:pt idx="794">
                  <c:v>73.200150772710131</c:v>
                </c:pt>
                <c:pt idx="795">
                  <c:v>77.421403620196884</c:v>
                </c:pt>
                <c:pt idx="796">
                  <c:v>84.413359977162429</c:v>
                </c:pt>
                <c:pt idx="797">
                  <c:v>76.152459438578418</c:v>
                </c:pt>
                <c:pt idx="798">
                  <c:v>68.248772504091647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CE6-44F6-8ECE-DB2F999F0E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382895"/>
        <c:axId val="1269384143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1269384143"/>
        <c:scaling>
          <c:orientation val="minMax"/>
        </c:scaling>
        <c:delete val="0"/>
        <c:axPos val="r"/>
        <c:numFmt formatCode="0.00" sourceLinked="1"/>
        <c:majorTickMark val="out"/>
        <c:minorTickMark val="none"/>
        <c:tickLblPos val="nextTo"/>
        <c:crossAx val="1269382895"/>
        <c:crosses val="max"/>
        <c:crossBetween val="midCat"/>
      </c:valAx>
      <c:valAx>
        <c:axId val="1269382895"/>
        <c:scaling>
          <c:orientation val="minMax"/>
        </c:scaling>
        <c:delete val="1"/>
        <c:axPos val="b"/>
        <c:majorTickMark val="out"/>
        <c:minorTickMark val="none"/>
        <c:tickLblPos val="nextTo"/>
        <c:crossAx val="1269384143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DEF-444E-856C-A68E840BC5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0"/>
          <c:order val="1"/>
          <c:tx>
            <c:strRef>
              <c:f>DATA!$BV$1</c:f>
              <c:strCache>
                <c:ptCount val="1"/>
                <c:pt idx="0">
                  <c:v>Kurosis</c:v>
                </c:pt>
              </c:strCache>
            </c:strRef>
          </c:tx>
          <c:spPr>
            <a:ln>
              <a:solidFill>
                <a:srgbClr val="0070C0"/>
              </a:solidFill>
            </a:ln>
          </c:spPr>
          <c:marker>
            <c:symbol val="none"/>
          </c:marker>
          <c:yVal>
            <c:numRef>
              <c:f>DATA!$BV$2:$BV$800</c:f>
              <c:numCache>
                <c:formatCode>General</c:formatCode>
                <c:ptCount val="799"/>
                <c:pt idx="39" formatCode="0.000">
                  <c:v>0.97277366337852911</c:v>
                </c:pt>
                <c:pt idx="40" formatCode="0.000">
                  <c:v>1.4120885660510636</c:v>
                </c:pt>
                <c:pt idx="41" formatCode="0.000">
                  <c:v>0.71585410618895562</c:v>
                </c:pt>
                <c:pt idx="42" formatCode="0.000">
                  <c:v>0.11896876661182354</c:v>
                </c:pt>
                <c:pt idx="43" formatCode="0.000">
                  <c:v>-0.25916958330956597</c:v>
                </c:pt>
                <c:pt idx="44" formatCode="0.000">
                  <c:v>0.46498924383235885</c:v>
                </c:pt>
                <c:pt idx="45" formatCode="0.000">
                  <c:v>0.38171701284983461</c:v>
                </c:pt>
                <c:pt idx="46" formatCode="0.000">
                  <c:v>0.83063444887904136</c:v>
                </c:pt>
                <c:pt idx="47" formatCode="0.000">
                  <c:v>0.67068618907047295</c:v>
                </c:pt>
                <c:pt idx="48" formatCode="0.000">
                  <c:v>0.16020624940501493</c:v>
                </c:pt>
                <c:pt idx="49" formatCode="0.000">
                  <c:v>7.5983883071709446E-2</c:v>
                </c:pt>
                <c:pt idx="50" formatCode="0.000">
                  <c:v>-5.7542116448197067E-2</c:v>
                </c:pt>
                <c:pt idx="51" formatCode="0.000">
                  <c:v>1.4495682931005227E-2</c:v>
                </c:pt>
                <c:pt idx="52" formatCode="0.000">
                  <c:v>4.2667838775831246E-2</c:v>
                </c:pt>
                <c:pt idx="53" formatCode="0.000">
                  <c:v>0.16885955312888612</c:v>
                </c:pt>
                <c:pt idx="54" formatCode="0.000">
                  <c:v>-0.44809106037280344</c:v>
                </c:pt>
                <c:pt idx="55" formatCode="0.000">
                  <c:v>-0.65004863327770224</c:v>
                </c:pt>
                <c:pt idx="56" formatCode="0.000">
                  <c:v>-0.71079634134041036</c:v>
                </c:pt>
                <c:pt idx="57" formatCode="0.000">
                  <c:v>-0.59878565883997981</c:v>
                </c:pt>
                <c:pt idx="58" formatCode="0.000">
                  <c:v>-0.71368188080377148</c:v>
                </c:pt>
                <c:pt idx="59" formatCode="0.000">
                  <c:v>-0.73036565840271006</c:v>
                </c:pt>
                <c:pt idx="60" formatCode="0.000">
                  <c:v>-0.86408598183678587</c:v>
                </c:pt>
                <c:pt idx="61" formatCode="0.000">
                  <c:v>-0.85795311098655569</c:v>
                </c:pt>
                <c:pt idx="62" formatCode="0.000">
                  <c:v>-0.60791039587283402</c:v>
                </c:pt>
                <c:pt idx="63" formatCode="0.000">
                  <c:v>-0.63096615902009923</c:v>
                </c:pt>
                <c:pt idx="64" formatCode="0.000">
                  <c:v>-0.89445121825406826</c:v>
                </c:pt>
                <c:pt idx="65" formatCode="0.000">
                  <c:v>-0.94434233605946005</c:v>
                </c:pt>
                <c:pt idx="66" formatCode="0.000">
                  <c:v>-0.92309693430529549</c:v>
                </c:pt>
                <c:pt idx="67" formatCode="0.000">
                  <c:v>-0.78309151939850752</c:v>
                </c:pt>
                <c:pt idx="68" formatCode="0.000">
                  <c:v>-0.73391536081565034</c:v>
                </c:pt>
                <c:pt idx="69" formatCode="0.000">
                  <c:v>-0.96865873093227783</c:v>
                </c:pt>
                <c:pt idx="70" formatCode="0.000">
                  <c:v>-1.0967816788078877</c:v>
                </c:pt>
                <c:pt idx="71" formatCode="0.000">
                  <c:v>-1.0913119163672302</c:v>
                </c:pt>
                <c:pt idx="72" formatCode="0.000">
                  <c:v>-1.0913995696123164</c:v>
                </c:pt>
                <c:pt idx="73" formatCode="0.000">
                  <c:v>-0.99900995804699555</c:v>
                </c:pt>
                <c:pt idx="74" formatCode="0.000">
                  <c:v>-0.8013384997253401</c:v>
                </c:pt>
                <c:pt idx="75" formatCode="0.000">
                  <c:v>-0.59458334574425109</c:v>
                </c:pt>
                <c:pt idx="76" formatCode="0.000">
                  <c:v>-0.57150787317187257</c:v>
                </c:pt>
                <c:pt idx="77" formatCode="0.000">
                  <c:v>-0.60907138924894078</c:v>
                </c:pt>
                <c:pt idx="78" formatCode="0.000">
                  <c:v>-0.70968579037102497</c:v>
                </c:pt>
                <c:pt idx="79" formatCode="0.000">
                  <c:v>-0.71470781126132232</c:v>
                </c:pt>
                <c:pt idx="80" formatCode="0.000">
                  <c:v>-0.48743199748871424</c:v>
                </c:pt>
                <c:pt idx="81" formatCode="0.000">
                  <c:v>-0.10437457144563389</c:v>
                </c:pt>
                <c:pt idx="82" formatCode="0.000">
                  <c:v>2.9522309901750088E-2</c:v>
                </c:pt>
                <c:pt idx="83" formatCode="0.000">
                  <c:v>-0.49333300934293378</c:v>
                </c:pt>
                <c:pt idx="84" formatCode="0.000">
                  <c:v>-0.20573854353870402</c:v>
                </c:pt>
                <c:pt idx="85" formatCode="0.000">
                  <c:v>3.1262694948840011</c:v>
                </c:pt>
                <c:pt idx="86" formatCode="0.000">
                  <c:v>1.4816760841314913</c:v>
                </c:pt>
                <c:pt idx="87" formatCode="0.000">
                  <c:v>1.9771025263689959</c:v>
                </c:pt>
                <c:pt idx="88" formatCode="0.000">
                  <c:v>1.3571133769119745</c:v>
                </c:pt>
                <c:pt idx="89" formatCode="0.000">
                  <c:v>0.60559293117519353</c:v>
                </c:pt>
                <c:pt idx="90" formatCode="0.000">
                  <c:v>0.69919582208546416</c:v>
                </c:pt>
                <c:pt idx="91" formatCode="0.000">
                  <c:v>0.71089349055710382</c:v>
                </c:pt>
                <c:pt idx="92" formatCode="0.000">
                  <c:v>0.38085097435721416</c:v>
                </c:pt>
                <c:pt idx="93" formatCode="0.000">
                  <c:v>-0.12213135480657655</c:v>
                </c:pt>
                <c:pt idx="94" formatCode="0.000">
                  <c:v>-0.60555735895406082</c:v>
                </c:pt>
                <c:pt idx="95" formatCode="0.000">
                  <c:v>-0.56727829400855967</c:v>
                </c:pt>
                <c:pt idx="96" formatCode="0.000">
                  <c:v>-0.79087117595170753</c:v>
                </c:pt>
                <c:pt idx="97" formatCode="0.000">
                  <c:v>-1.2192822104843088</c:v>
                </c:pt>
                <c:pt idx="98" formatCode="0.000">
                  <c:v>-1.2259559366058661</c:v>
                </c:pt>
                <c:pt idx="99" formatCode="0.000">
                  <c:v>-1.5356232336258504</c:v>
                </c:pt>
                <c:pt idx="100" formatCode="0.000">
                  <c:v>-1.6443723940909396</c:v>
                </c:pt>
                <c:pt idx="101" formatCode="0.000">
                  <c:v>-1.6554091678730698</c:v>
                </c:pt>
                <c:pt idx="102" formatCode="0.000">
                  <c:v>-1.6549242233199879</c:v>
                </c:pt>
                <c:pt idx="103" formatCode="0.000">
                  <c:v>-1.6716149996885721</c:v>
                </c:pt>
                <c:pt idx="104" formatCode="0.000">
                  <c:v>-1.591451164778974</c:v>
                </c:pt>
                <c:pt idx="105" formatCode="0.000">
                  <c:v>-1.4664661276373017</c:v>
                </c:pt>
                <c:pt idx="106" formatCode="0.000">
                  <c:v>-1.4387651367308383</c:v>
                </c:pt>
                <c:pt idx="107" formatCode="0.000">
                  <c:v>-1.3802120847488153</c:v>
                </c:pt>
                <c:pt idx="108" formatCode="0.000">
                  <c:v>-1.3337546822464437</c:v>
                </c:pt>
                <c:pt idx="109" formatCode="0.000">
                  <c:v>3.8490468472696548E-2</c:v>
                </c:pt>
                <c:pt idx="110" formatCode="0.000">
                  <c:v>-2.4898468808317809E-2</c:v>
                </c:pt>
                <c:pt idx="111" formatCode="0.000">
                  <c:v>-0.30869887695956066</c:v>
                </c:pt>
                <c:pt idx="112" formatCode="0.000">
                  <c:v>-0.29182289679587159</c:v>
                </c:pt>
                <c:pt idx="113" formatCode="0.000">
                  <c:v>-0.26615689364819195</c:v>
                </c:pt>
                <c:pt idx="114" formatCode="0.000">
                  <c:v>-0.29928777189887912</c:v>
                </c:pt>
                <c:pt idx="115" formatCode="0.000">
                  <c:v>-0.57333107906642145</c:v>
                </c:pt>
                <c:pt idx="116" formatCode="0.000">
                  <c:v>-0.62511438748506931</c:v>
                </c:pt>
                <c:pt idx="117" formatCode="0.000">
                  <c:v>-0.60507101824876308</c:v>
                </c:pt>
                <c:pt idx="118" formatCode="0.000">
                  <c:v>-0.29132064681470649</c:v>
                </c:pt>
                <c:pt idx="119" formatCode="0.000">
                  <c:v>-0.5270757399722692</c:v>
                </c:pt>
                <c:pt idx="120" formatCode="0.000">
                  <c:v>-0.43126877216947701</c:v>
                </c:pt>
                <c:pt idx="121" formatCode="0.000">
                  <c:v>-0.52198768054106326</c:v>
                </c:pt>
                <c:pt idx="122" formatCode="0.000">
                  <c:v>-0.48618903038403172</c:v>
                </c:pt>
                <c:pt idx="123" formatCode="0.000">
                  <c:v>-0.59514354243913381</c:v>
                </c:pt>
                <c:pt idx="124" formatCode="0.000">
                  <c:v>-0.58730151270270925</c:v>
                </c:pt>
                <c:pt idx="125" formatCode="0.000">
                  <c:v>-0.58235736120901072</c:v>
                </c:pt>
                <c:pt idx="126" formatCode="0.000">
                  <c:v>-0.52858178104378428</c:v>
                </c:pt>
                <c:pt idx="127" formatCode="0.000">
                  <c:v>-0.78830634835112878</c:v>
                </c:pt>
                <c:pt idx="128" formatCode="0.000">
                  <c:v>-0.78897111911525863</c:v>
                </c:pt>
                <c:pt idx="129" formatCode="0.000">
                  <c:v>-0.88235994340509238</c:v>
                </c:pt>
                <c:pt idx="130" formatCode="0.000">
                  <c:v>-0.85756067529403923</c:v>
                </c:pt>
                <c:pt idx="131" formatCode="0.000">
                  <c:v>-1.2236269213465447</c:v>
                </c:pt>
                <c:pt idx="132" formatCode="0.000">
                  <c:v>-1.2062280182532681</c:v>
                </c:pt>
                <c:pt idx="133" formatCode="0.000">
                  <c:v>-1.2444394810258781</c:v>
                </c:pt>
                <c:pt idx="134" formatCode="0.000">
                  <c:v>-0.85388676374441852</c:v>
                </c:pt>
                <c:pt idx="135" formatCode="0.000">
                  <c:v>-0.9170876478339598</c:v>
                </c:pt>
                <c:pt idx="136" formatCode="0.000">
                  <c:v>-1.0327306193286185</c:v>
                </c:pt>
                <c:pt idx="137" formatCode="0.000">
                  <c:v>-0.94851128144221741</c:v>
                </c:pt>
                <c:pt idx="138" formatCode="0.000">
                  <c:v>-1.1322937488492508</c:v>
                </c:pt>
                <c:pt idx="139" formatCode="0.000">
                  <c:v>-1.0675291963123885</c:v>
                </c:pt>
                <c:pt idx="140" formatCode="0.000">
                  <c:v>-1.0463275766969105</c:v>
                </c:pt>
                <c:pt idx="141" formatCode="0.000">
                  <c:v>-1.1805781914036717</c:v>
                </c:pt>
                <c:pt idx="142" formatCode="0.000">
                  <c:v>-1.2375664271748739</c:v>
                </c:pt>
                <c:pt idx="143" formatCode="0.000">
                  <c:v>-1.1517737523331921</c:v>
                </c:pt>
                <c:pt idx="144" formatCode="0.000">
                  <c:v>-1.3165313344625278</c:v>
                </c:pt>
                <c:pt idx="145" formatCode="0.000">
                  <c:v>-0.89501537610733761</c:v>
                </c:pt>
                <c:pt idx="146" formatCode="0.000">
                  <c:v>-1.027504869030361</c:v>
                </c:pt>
                <c:pt idx="147" formatCode="0.000">
                  <c:v>-0.62609474007519372</c:v>
                </c:pt>
                <c:pt idx="148" formatCode="0.000">
                  <c:v>-0.53392095072806622</c:v>
                </c:pt>
                <c:pt idx="149" formatCode="0.000">
                  <c:v>-0.50600202652124171</c:v>
                </c:pt>
                <c:pt idx="150" formatCode="0.000">
                  <c:v>-0.34954295176586347</c:v>
                </c:pt>
                <c:pt idx="151" formatCode="0.000">
                  <c:v>-0.70136234432776634</c:v>
                </c:pt>
                <c:pt idx="152" formatCode="0.000">
                  <c:v>-0.82658853620018702</c:v>
                </c:pt>
                <c:pt idx="153" formatCode="0.000">
                  <c:v>-1.0904279198459594</c:v>
                </c:pt>
                <c:pt idx="154" formatCode="0.000">
                  <c:v>-1.4201930484878567</c:v>
                </c:pt>
                <c:pt idx="155" formatCode="0.000">
                  <c:v>-1.60132703300447</c:v>
                </c:pt>
                <c:pt idx="156" formatCode="0.000">
                  <c:v>-1.5035688885481377</c:v>
                </c:pt>
                <c:pt idx="157" formatCode="0.000">
                  <c:v>-1.4615424727155721</c:v>
                </c:pt>
                <c:pt idx="158" formatCode="0.000">
                  <c:v>-1.3961048223305799</c:v>
                </c:pt>
                <c:pt idx="159" formatCode="0.000">
                  <c:v>-1.4433592289683723</c:v>
                </c:pt>
                <c:pt idx="160" formatCode="0.000">
                  <c:v>-1.6392970624107543</c:v>
                </c:pt>
                <c:pt idx="161" formatCode="0.000">
                  <c:v>-1.5889518162320209</c:v>
                </c:pt>
                <c:pt idx="162" formatCode="0.000">
                  <c:v>-1.4613939236528548</c:v>
                </c:pt>
                <c:pt idx="163" formatCode="0.000">
                  <c:v>-1.3514834533309488</c:v>
                </c:pt>
                <c:pt idx="164" formatCode="0.000">
                  <c:v>-1.4467042064196964</c:v>
                </c:pt>
                <c:pt idx="165" formatCode="0.000">
                  <c:v>-1.2428175279821669</c:v>
                </c:pt>
                <c:pt idx="166" formatCode="0.000">
                  <c:v>-1.0392738515095545</c:v>
                </c:pt>
                <c:pt idx="167" formatCode="0.000">
                  <c:v>-0.94938031922773236</c:v>
                </c:pt>
                <c:pt idx="168" formatCode="0.000">
                  <c:v>-0.88586949465431042</c:v>
                </c:pt>
                <c:pt idx="169" formatCode="0.000">
                  <c:v>-0.80001121024901023</c:v>
                </c:pt>
                <c:pt idx="170" formatCode="0.000">
                  <c:v>-0.68987601873152782</c:v>
                </c:pt>
                <c:pt idx="171" formatCode="0.000">
                  <c:v>-0.48514948230598343</c:v>
                </c:pt>
                <c:pt idx="172" formatCode="0.000">
                  <c:v>-0.19743696610164418</c:v>
                </c:pt>
                <c:pt idx="173" formatCode="0.000">
                  <c:v>-0.12578740580939796</c:v>
                </c:pt>
                <c:pt idx="174" formatCode="0.000">
                  <c:v>0.38658921707527982</c:v>
                </c:pt>
                <c:pt idx="175" formatCode="0.000">
                  <c:v>2.4801327589045146</c:v>
                </c:pt>
                <c:pt idx="176" formatCode="0.000">
                  <c:v>2.4793859276015269</c:v>
                </c:pt>
                <c:pt idx="177" formatCode="0.000">
                  <c:v>2.1769874386773385</c:v>
                </c:pt>
                <c:pt idx="178" formatCode="0.000">
                  <c:v>1.4494602977856044</c:v>
                </c:pt>
                <c:pt idx="179" formatCode="0.000">
                  <c:v>0.86096138550063017</c:v>
                </c:pt>
                <c:pt idx="180" formatCode="0.000">
                  <c:v>0.68085404538006955</c:v>
                </c:pt>
                <c:pt idx="181" formatCode="0.000">
                  <c:v>0.1700529734019165</c:v>
                </c:pt>
                <c:pt idx="182" formatCode="0.000">
                  <c:v>-6.4909288954314359E-2</c:v>
                </c:pt>
                <c:pt idx="183" formatCode="0.000">
                  <c:v>-0.14803465470043387</c:v>
                </c:pt>
                <c:pt idx="184" formatCode="0.000">
                  <c:v>-0.27307325645244562</c:v>
                </c:pt>
                <c:pt idx="185" formatCode="0.000">
                  <c:v>-0.26482969915122068</c:v>
                </c:pt>
                <c:pt idx="186" formatCode="0.000">
                  <c:v>-0.64780450505825771</c:v>
                </c:pt>
                <c:pt idx="187" formatCode="0.000">
                  <c:v>-0.55492610060989866</c:v>
                </c:pt>
                <c:pt idx="188" formatCode="0.000">
                  <c:v>-0.4932512327973253</c:v>
                </c:pt>
                <c:pt idx="189" formatCode="0.000">
                  <c:v>-0.37740979878581982</c:v>
                </c:pt>
                <c:pt idx="190" formatCode="0.000">
                  <c:v>-0.72334957948444289</c:v>
                </c:pt>
                <c:pt idx="191" formatCode="0.000">
                  <c:v>-0.99030721512918829</c:v>
                </c:pt>
                <c:pt idx="192" formatCode="0.000">
                  <c:v>-0.76422993403047723</c:v>
                </c:pt>
                <c:pt idx="193" formatCode="0.000">
                  <c:v>-0.79072096966916927</c:v>
                </c:pt>
                <c:pt idx="194" formatCode="0.000">
                  <c:v>-0.91836812617240504</c:v>
                </c:pt>
                <c:pt idx="195" formatCode="0.000">
                  <c:v>-1.2761620096214727</c:v>
                </c:pt>
                <c:pt idx="196" formatCode="0.000">
                  <c:v>-1.1885223540534202</c:v>
                </c:pt>
                <c:pt idx="197" formatCode="0.000">
                  <c:v>-0.7394021452925954</c:v>
                </c:pt>
                <c:pt idx="198" formatCode="0.000">
                  <c:v>-1.2593462493502323</c:v>
                </c:pt>
                <c:pt idx="199" formatCode="0.000">
                  <c:v>-1.5362202816907504</c:v>
                </c:pt>
                <c:pt idx="200" formatCode="0.000">
                  <c:v>-1.542883526708454</c:v>
                </c:pt>
                <c:pt idx="201" formatCode="0.000">
                  <c:v>-1.5483658469029331</c:v>
                </c:pt>
                <c:pt idx="202" formatCode="0.000">
                  <c:v>-1.52742026686203</c:v>
                </c:pt>
                <c:pt idx="203" formatCode="0.000">
                  <c:v>-1.3780305729532949</c:v>
                </c:pt>
                <c:pt idx="204" formatCode="0.000">
                  <c:v>-1.3768088163654566</c:v>
                </c:pt>
                <c:pt idx="205" formatCode="0.000">
                  <c:v>-1.3547687825943657</c:v>
                </c:pt>
                <c:pt idx="206" formatCode="0.000">
                  <c:v>-1.1345237436376161</c:v>
                </c:pt>
                <c:pt idx="207" formatCode="0.000">
                  <c:v>-1.09357907857245</c:v>
                </c:pt>
                <c:pt idx="208" formatCode="0.000">
                  <c:v>-1.3619884251766914</c:v>
                </c:pt>
                <c:pt idx="209" formatCode="0.000">
                  <c:v>-1.367570742028251</c:v>
                </c:pt>
                <c:pt idx="210" formatCode="0.000">
                  <c:v>-1.2596672256996975</c:v>
                </c:pt>
                <c:pt idx="211" formatCode="0.000">
                  <c:v>-1.0080032878092058</c:v>
                </c:pt>
                <c:pt idx="212" formatCode="0.000">
                  <c:v>-1.0563463077600037</c:v>
                </c:pt>
                <c:pt idx="213" formatCode="0.000">
                  <c:v>-0.68771901853660378</c:v>
                </c:pt>
                <c:pt idx="214" formatCode="0.000">
                  <c:v>-0.56942825848761203</c:v>
                </c:pt>
                <c:pt idx="215" formatCode="0.000">
                  <c:v>-0.44517212530115513</c:v>
                </c:pt>
                <c:pt idx="216" formatCode="0.000">
                  <c:v>-0.38943327245169934</c:v>
                </c:pt>
                <c:pt idx="217" formatCode="0.000">
                  <c:v>-0.45842897751195366</c:v>
                </c:pt>
                <c:pt idx="218" formatCode="0.000">
                  <c:v>0.33753848959641841</c:v>
                </c:pt>
                <c:pt idx="219" formatCode="0.000">
                  <c:v>0.28436221428937936</c:v>
                </c:pt>
                <c:pt idx="220" formatCode="0.000">
                  <c:v>0.39272524782338003</c:v>
                </c:pt>
                <c:pt idx="221" formatCode="0.000">
                  <c:v>1.5513485785228429</c:v>
                </c:pt>
                <c:pt idx="222" formatCode="0.000">
                  <c:v>0.66265582173387916</c:v>
                </c:pt>
                <c:pt idx="223" formatCode="0.000">
                  <c:v>1.2261980899799747</c:v>
                </c:pt>
                <c:pt idx="224" formatCode="0.000">
                  <c:v>6.6502981056958319</c:v>
                </c:pt>
                <c:pt idx="225" formatCode="0.000">
                  <c:v>3.3383247761244297</c:v>
                </c:pt>
                <c:pt idx="226" formatCode="0.000">
                  <c:v>2.7404562171443896</c:v>
                </c:pt>
                <c:pt idx="227" formatCode="0.000">
                  <c:v>1.436440061852549</c:v>
                </c:pt>
                <c:pt idx="228" formatCode="0.000">
                  <c:v>2.351152367692424</c:v>
                </c:pt>
                <c:pt idx="229" formatCode="0.000">
                  <c:v>2.6343021192078302</c:v>
                </c:pt>
                <c:pt idx="230" formatCode="0.000">
                  <c:v>2.6667200959719812</c:v>
                </c:pt>
                <c:pt idx="231" formatCode="0.000">
                  <c:v>2.6984718568831836</c:v>
                </c:pt>
                <c:pt idx="232" formatCode="0.000">
                  <c:v>2.0468675699307104</c:v>
                </c:pt>
                <c:pt idx="233" formatCode="0.000">
                  <c:v>2.0909754697157954</c:v>
                </c:pt>
                <c:pt idx="234" formatCode="0.000">
                  <c:v>2.0372091913958483</c:v>
                </c:pt>
                <c:pt idx="235" formatCode="0.000">
                  <c:v>1.2497697157244216</c:v>
                </c:pt>
                <c:pt idx="236" formatCode="0.000">
                  <c:v>1.2179648608338773</c:v>
                </c:pt>
                <c:pt idx="237" formatCode="0.000">
                  <c:v>0.65339705644220469</c:v>
                </c:pt>
                <c:pt idx="238" formatCode="0.000">
                  <c:v>0.75221777768918496</c:v>
                </c:pt>
                <c:pt idx="239" formatCode="0.000">
                  <c:v>0.88801411296614585</c:v>
                </c:pt>
                <c:pt idx="240" formatCode="0.000">
                  <c:v>0.84151151699992344</c:v>
                </c:pt>
                <c:pt idx="241" formatCode="0.000">
                  <c:v>0.95767576671318988</c:v>
                </c:pt>
                <c:pt idx="242" formatCode="0.000">
                  <c:v>0.9312957319562889</c:v>
                </c:pt>
                <c:pt idx="243" formatCode="0.000">
                  <c:v>1.3562565011511296</c:v>
                </c:pt>
                <c:pt idx="244" formatCode="0.000">
                  <c:v>-0.79580593208151429</c:v>
                </c:pt>
                <c:pt idx="245" formatCode="0.000">
                  <c:v>-1.0212900267280394</c:v>
                </c:pt>
                <c:pt idx="246" formatCode="0.000">
                  <c:v>-1.2884019356298468</c:v>
                </c:pt>
                <c:pt idx="247" formatCode="0.000">
                  <c:v>-1.2759915849832812</c:v>
                </c:pt>
                <c:pt idx="248" formatCode="0.000">
                  <c:v>-1.4127502065589153</c:v>
                </c:pt>
                <c:pt idx="249" formatCode="0.000">
                  <c:v>-1.4811327691625737</c:v>
                </c:pt>
                <c:pt idx="250" formatCode="0.000">
                  <c:v>-1.0751837369796902</c:v>
                </c:pt>
                <c:pt idx="251" formatCode="0.000">
                  <c:v>-1.1848527243426332</c:v>
                </c:pt>
                <c:pt idx="252" formatCode="0.000">
                  <c:v>-1.2841707642928868</c:v>
                </c:pt>
                <c:pt idx="253" formatCode="0.000">
                  <c:v>-1.1751967041348474</c:v>
                </c:pt>
                <c:pt idx="254" formatCode="0.000">
                  <c:v>-1.1423872473231103</c:v>
                </c:pt>
                <c:pt idx="255" formatCode="0.000">
                  <c:v>-1.1708382387208403</c:v>
                </c:pt>
                <c:pt idx="256" formatCode="0.000">
                  <c:v>-1.3626389299961428</c:v>
                </c:pt>
                <c:pt idx="257" formatCode="0.000">
                  <c:v>-1.5607359471129616</c:v>
                </c:pt>
                <c:pt idx="258" formatCode="0.000">
                  <c:v>-1.6917199252005928</c:v>
                </c:pt>
                <c:pt idx="259" formatCode="0.000">
                  <c:v>-1.5193975045620629</c:v>
                </c:pt>
                <c:pt idx="260" formatCode="0.000">
                  <c:v>-1.5499473759192801</c:v>
                </c:pt>
                <c:pt idx="261" formatCode="0.000">
                  <c:v>-1.6145063878856865</c:v>
                </c:pt>
                <c:pt idx="262" formatCode="0.000">
                  <c:v>-1.8033643150303305</c:v>
                </c:pt>
                <c:pt idx="263" formatCode="0.000">
                  <c:v>-1.8166908427845287</c:v>
                </c:pt>
                <c:pt idx="264" formatCode="0.000">
                  <c:v>-1.7214947431496899</c:v>
                </c:pt>
                <c:pt idx="265" formatCode="0.000">
                  <c:v>-1.8693527499118523</c:v>
                </c:pt>
                <c:pt idx="266" formatCode="0.000">
                  <c:v>-1.9304052348171863</c:v>
                </c:pt>
                <c:pt idx="267" formatCode="0.000">
                  <c:v>-1.846694503975556</c:v>
                </c:pt>
                <c:pt idx="268" formatCode="0.000">
                  <c:v>-1.6856913442111128</c:v>
                </c:pt>
                <c:pt idx="269" formatCode="0.000">
                  <c:v>-1.3960917219642783</c:v>
                </c:pt>
                <c:pt idx="270" formatCode="0.000">
                  <c:v>-1.3997539326996966</c:v>
                </c:pt>
                <c:pt idx="271" formatCode="0.000">
                  <c:v>-1.4098575763789696</c:v>
                </c:pt>
                <c:pt idx="272" formatCode="0.000">
                  <c:v>-1.4619235261182215</c:v>
                </c:pt>
                <c:pt idx="273" formatCode="0.000">
                  <c:v>-1.4504795817242462</c:v>
                </c:pt>
                <c:pt idx="274" formatCode="0.000">
                  <c:v>-1.2128113736806414</c:v>
                </c:pt>
                <c:pt idx="275" formatCode="0.000">
                  <c:v>-0.86142725003362974</c:v>
                </c:pt>
                <c:pt idx="276" formatCode="0.000">
                  <c:v>-0.84655468943396395</c:v>
                </c:pt>
                <c:pt idx="277" formatCode="0.000">
                  <c:v>-0.93368374969203183</c:v>
                </c:pt>
                <c:pt idx="278" formatCode="0.000">
                  <c:v>-1.1363755736496604</c:v>
                </c:pt>
                <c:pt idx="279" formatCode="0.000">
                  <c:v>-0.91720023102835713</c:v>
                </c:pt>
                <c:pt idx="280" formatCode="0.000">
                  <c:v>-0.87676489511638067</c:v>
                </c:pt>
                <c:pt idx="281" formatCode="0.000">
                  <c:v>-0.98551640460275358</c:v>
                </c:pt>
                <c:pt idx="282" formatCode="0.000">
                  <c:v>-1.2112350682943824</c:v>
                </c:pt>
                <c:pt idx="283" formatCode="0.000">
                  <c:v>-1.2087493694991553</c:v>
                </c:pt>
                <c:pt idx="284" formatCode="0.000">
                  <c:v>-0.87523506427723108</c:v>
                </c:pt>
                <c:pt idx="285" formatCode="0.000">
                  <c:v>-0.97642335737166741</c:v>
                </c:pt>
                <c:pt idx="286" formatCode="0.000">
                  <c:v>-0.85706409922993698</c:v>
                </c:pt>
                <c:pt idx="287" formatCode="0.000">
                  <c:v>-0.7943350167073433</c:v>
                </c:pt>
                <c:pt idx="288" formatCode="0.000">
                  <c:v>-0.67332211110157791</c:v>
                </c:pt>
                <c:pt idx="289" formatCode="0.000">
                  <c:v>-0.72112712931547929</c:v>
                </c:pt>
                <c:pt idx="290" formatCode="0.000">
                  <c:v>-0.72363029352172559</c:v>
                </c:pt>
                <c:pt idx="291" formatCode="0.000">
                  <c:v>-1.0450987640390146</c:v>
                </c:pt>
                <c:pt idx="292" formatCode="0.000">
                  <c:v>-1.0319320128059193</c:v>
                </c:pt>
                <c:pt idx="293" formatCode="0.000">
                  <c:v>-1.1025067510311657</c:v>
                </c:pt>
                <c:pt idx="294" formatCode="0.000">
                  <c:v>-1.1064753596089258</c:v>
                </c:pt>
                <c:pt idx="295" formatCode="0.000">
                  <c:v>-0.9541451100111793</c:v>
                </c:pt>
                <c:pt idx="296" formatCode="0.000">
                  <c:v>-0.99785205661811371</c:v>
                </c:pt>
                <c:pt idx="297" formatCode="0.000">
                  <c:v>-0.94915710540421561</c:v>
                </c:pt>
                <c:pt idx="298" formatCode="0.000">
                  <c:v>-1.0174251682239972</c:v>
                </c:pt>
                <c:pt idx="299" formatCode="0.000">
                  <c:v>-1.1075710413948352</c:v>
                </c:pt>
                <c:pt idx="300" formatCode="0.000">
                  <c:v>-1.0254755811405238</c:v>
                </c:pt>
                <c:pt idx="301" formatCode="0.000">
                  <c:v>-0.95682336247761768</c:v>
                </c:pt>
                <c:pt idx="302" formatCode="0.000">
                  <c:v>-1.0972886101311743</c:v>
                </c:pt>
                <c:pt idx="303" formatCode="0.000">
                  <c:v>-1.1200498809972044</c:v>
                </c:pt>
                <c:pt idx="304" formatCode="0.000">
                  <c:v>-1.1456313000689162</c:v>
                </c:pt>
                <c:pt idx="305" formatCode="0.000">
                  <c:v>-1.1305835556009325</c:v>
                </c:pt>
                <c:pt idx="306" formatCode="0.000">
                  <c:v>-1.1652744443307212</c:v>
                </c:pt>
                <c:pt idx="307" formatCode="0.000">
                  <c:v>-1.3675856396164447</c:v>
                </c:pt>
                <c:pt idx="308" formatCode="0.000">
                  <c:v>-1.4624912861205326</c:v>
                </c:pt>
                <c:pt idx="309" formatCode="0.000">
                  <c:v>-1.4079018209562992</c:v>
                </c:pt>
                <c:pt idx="310" formatCode="0.000">
                  <c:v>-1.43869048235157</c:v>
                </c:pt>
                <c:pt idx="311" formatCode="0.000">
                  <c:v>-1.3790940197032335</c:v>
                </c:pt>
                <c:pt idx="312" formatCode="0.000">
                  <c:v>-1.0497020284136229</c:v>
                </c:pt>
                <c:pt idx="313" formatCode="0.000">
                  <c:v>-1.1914572464765922</c:v>
                </c:pt>
                <c:pt idx="314" formatCode="0.000">
                  <c:v>-1.2539902599863888</c:v>
                </c:pt>
                <c:pt idx="315" formatCode="0.000">
                  <c:v>-1.17152638826163</c:v>
                </c:pt>
                <c:pt idx="316" formatCode="0.000">
                  <c:v>-1.0952235012875748</c:v>
                </c:pt>
                <c:pt idx="317" formatCode="0.000">
                  <c:v>-0.73049687310411349</c:v>
                </c:pt>
                <c:pt idx="318" formatCode="0.000">
                  <c:v>2.5339590134306569</c:v>
                </c:pt>
                <c:pt idx="319" formatCode="0.000">
                  <c:v>2.7306299011144253</c:v>
                </c:pt>
                <c:pt idx="320" formatCode="0.000">
                  <c:v>2.7487245826405786</c:v>
                </c:pt>
                <c:pt idx="321" formatCode="0.000">
                  <c:v>3.3045392884917977</c:v>
                </c:pt>
                <c:pt idx="322" formatCode="0.000">
                  <c:v>3.898927189877881</c:v>
                </c:pt>
                <c:pt idx="323" formatCode="0.000">
                  <c:v>4.6984077028948033</c:v>
                </c:pt>
                <c:pt idx="324" formatCode="0.000">
                  <c:v>5.735747145749146</c:v>
                </c:pt>
                <c:pt idx="325" formatCode="0.000">
                  <c:v>5.6943504627165549</c:v>
                </c:pt>
                <c:pt idx="326" formatCode="0.000">
                  <c:v>4.7288462927854802</c:v>
                </c:pt>
                <c:pt idx="327" formatCode="0.000">
                  <c:v>5.4070899169501008</c:v>
                </c:pt>
                <c:pt idx="328" formatCode="0.000">
                  <c:v>6.0419359415887044</c:v>
                </c:pt>
                <c:pt idx="329" formatCode="0.000">
                  <c:v>5.9413762724669219</c:v>
                </c:pt>
                <c:pt idx="330" formatCode="0.000">
                  <c:v>5.4268828690385522</c:v>
                </c:pt>
                <c:pt idx="331" formatCode="0.000">
                  <c:v>4.7903858797817485</c:v>
                </c:pt>
                <c:pt idx="332" formatCode="0.000">
                  <c:v>4.7724250863788669</c:v>
                </c:pt>
                <c:pt idx="333" formatCode="0.000">
                  <c:v>5.1908338930214288</c:v>
                </c:pt>
                <c:pt idx="334" formatCode="0.000">
                  <c:v>5.2471645203712338</c:v>
                </c:pt>
                <c:pt idx="335" formatCode="0.000">
                  <c:v>5.4404754503841932</c:v>
                </c:pt>
                <c:pt idx="336" formatCode="0.000">
                  <c:v>5.516251558762038</c:v>
                </c:pt>
                <c:pt idx="337" formatCode="0.000">
                  <c:v>5.3888367641206312</c:v>
                </c:pt>
                <c:pt idx="338" formatCode="0.000">
                  <c:v>-0.1858292366828449</c:v>
                </c:pt>
                <c:pt idx="339" formatCode="0.000">
                  <c:v>7.8109496363999664E-2</c:v>
                </c:pt>
                <c:pt idx="340" formatCode="0.000">
                  <c:v>5.3215359180693866E-2</c:v>
                </c:pt>
                <c:pt idx="341" formatCode="0.000">
                  <c:v>-0.11176964723072524</c:v>
                </c:pt>
                <c:pt idx="342" formatCode="0.000">
                  <c:v>-0.12654469652600531</c:v>
                </c:pt>
                <c:pt idx="343" formatCode="0.000">
                  <c:v>-0.61572680705951965</c:v>
                </c:pt>
                <c:pt idx="344" formatCode="0.000">
                  <c:v>-1.0422702670225412</c:v>
                </c:pt>
                <c:pt idx="345" formatCode="0.000">
                  <c:v>-0.98421532111058863</c:v>
                </c:pt>
                <c:pt idx="346" formatCode="0.000">
                  <c:v>-0.43430141845186343</c:v>
                </c:pt>
                <c:pt idx="347" formatCode="0.000">
                  <c:v>0.15072892832624918</c:v>
                </c:pt>
                <c:pt idx="348" formatCode="0.000">
                  <c:v>-0.12952490324015997</c:v>
                </c:pt>
                <c:pt idx="349" formatCode="0.000">
                  <c:v>-0.73971004334717838</c:v>
                </c:pt>
                <c:pt idx="350" formatCode="0.000">
                  <c:v>-0.6712491205748834</c:v>
                </c:pt>
                <c:pt idx="351" formatCode="0.000">
                  <c:v>-0.37815685029637214</c:v>
                </c:pt>
                <c:pt idx="352" formatCode="0.000">
                  <c:v>-0.24943368531711441</c:v>
                </c:pt>
                <c:pt idx="353" formatCode="0.000">
                  <c:v>-0.32053943525580619</c:v>
                </c:pt>
                <c:pt idx="354" formatCode="0.000">
                  <c:v>-0.28296816507897127</c:v>
                </c:pt>
                <c:pt idx="355" formatCode="0.000">
                  <c:v>-0.61159186688411671</c:v>
                </c:pt>
                <c:pt idx="356" formatCode="0.000">
                  <c:v>-0.65659604496111701</c:v>
                </c:pt>
                <c:pt idx="357" formatCode="0.000">
                  <c:v>-0.90423589518119663</c:v>
                </c:pt>
                <c:pt idx="358" formatCode="0.000">
                  <c:v>-1.1151036756138129</c:v>
                </c:pt>
                <c:pt idx="359" formatCode="0.000">
                  <c:v>-1.0014720987093271</c:v>
                </c:pt>
                <c:pt idx="360" formatCode="0.000">
                  <c:v>-0.82647764115446787</c:v>
                </c:pt>
                <c:pt idx="361" formatCode="0.000">
                  <c:v>-0.60996831977811006</c:v>
                </c:pt>
                <c:pt idx="362" formatCode="0.000">
                  <c:v>-0.65583787503500757</c:v>
                </c:pt>
                <c:pt idx="363" formatCode="0.000">
                  <c:v>-0.19638390915886017</c:v>
                </c:pt>
                <c:pt idx="364" formatCode="0.000">
                  <c:v>0.39308910376459405</c:v>
                </c:pt>
                <c:pt idx="365" formatCode="0.000">
                  <c:v>0.68231314146406774</c:v>
                </c:pt>
                <c:pt idx="366" formatCode="0.000">
                  <c:v>0.14761135453112129</c:v>
                </c:pt>
                <c:pt idx="367" formatCode="0.000">
                  <c:v>0.26349720917818686</c:v>
                </c:pt>
                <c:pt idx="368" formatCode="0.000">
                  <c:v>0.32835688669503993</c:v>
                </c:pt>
                <c:pt idx="369" formatCode="0.000">
                  <c:v>1.039119659435852</c:v>
                </c:pt>
                <c:pt idx="370" formatCode="0.000">
                  <c:v>1.1055543903596261</c:v>
                </c:pt>
                <c:pt idx="371" formatCode="0.000">
                  <c:v>0.63641143133974953</c:v>
                </c:pt>
                <c:pt idx="372" formatCode="0.000">
                  <c:v>0.72090270645584642</c:v>
                </c:pt>
                <c:pt idx="373" formatCode="0.000">
                  <c:v>0.70263917065781278</c:v>
                </c:pt>
                <c:pt idx="374" formatCode="0.000">
                  <c:v>-5.2690436053675072E-3</c:v>
                </c:pt>
                <c:pt idx="375" formatCode="0.000">
                  <c:v>-0.10427768809725579</c:v>
                </c:pt>
                <c:pt idx="376" formatCode="0.000">
                  <c:v>-0.57189843338207735</c:v>
                </c:pt>
                <c:pt idx="377" formatCode="0.000">
                  <c:v>-0.69785374101224962</c:v>
                </c:pt>
                <c:pt idx="378" formatCode="0.000">
                  <c:v>-1.3509263685059398</c:v>
                </c:pt>
                <c:pt idx="379" formatCode="0.000">
                  <c:v>-1.5197249816060903</c:v>
                </c:pt>
                <c:pt idx="380" formatCode="0.000">
                  <c:v>-1.6528687491756535</c:v>
                </c:pt>
                <c:pt idx="381" formatCode="0.000">
                  <c:v>-1.6881414739425613</c:v>
                </c:pt>
                <c:pt idx="382" formatCode="0.000">
                  <c:v>-1.6879617371084175</c:v>
                </c:pt>
                <c:pt idx="383" formatCode="0.000">
                  <c:v>-1.5509527293986471</c:v>
                </c:pt>
                <c:pt idx="384" formatCode="0.000">
                  <c:v>-1.5516018450761175</c:v>
                </c:pt>
                <c:pt idx="385" formatCode="0.000">
                  <c:v>-1.4374872287550677</c:v>
                </c:pt>
                <c:pt idx="386" formatCode="0.000">
                  <c:v>-1.4414069302897121</c:v>
                </c:pt>
                <c:pt idx="387" formatCode="0.000">
                  <c:v>-1.5083876793543474</c:v>
                </c:pt>
                <c:pt idx="388" formatCode="0.000">
                  <c:v>-1.5263835749367582</c:v>
                </c:pt>
                <c:pt idx="389" formatCode="0.000">
                  <c:v>-1.4553066244765511</c:v>
                </c:pt>
                <c:pt idx="390" formatCode="0.000">
                  <c:v>-1.5912797865319905</c:v>
                </c:pt>
                <c:pt idx="391" formatCode="0.000">
                  <c:v>-1.5499927585855937</c:v>
                </c:pt>
                <c:pt idx="392" formatCode="0.000">
                  <c:v>-1.5507799737771815</c:v>
                </c:pt>
                <c:pt idx="393" formatCode="0.000">
                  <c:v>-1.614534030681851</c:v>
                </c:pt>
                <c:pt idx="394" formatCode="0.000">
                  <c:v>-1.2788407295071891</c:v>
                </c:pt>
                <c:pt idx="395" formatCode="0.000">
                  <c:v>-1.300841899435186</c:v>
                </c:pt>
                <c:pt idx="396" formatCode="0.000">
                  <c:v>-1.1043467986108482</c:v>
                </c:pt>
                <c:pt idx="397" formatCode="0.000">
                  <c:v>-0.87438237924531181</c:v>
                </c:pt>
                <c:pt idx="398" formatCode="0.000">
                  <c:v>-0.15182098434530955</c:v>
                </c:pt>
                <c:pt idx="399" formatCode="0.000">
                  <c:v>0.43728350760257984</c:v>
                </c:pt>
                <c:pt idx="400" formatCode="0.000">
                  <c:v>2.0288897169629996</c:v>
                </c:pt>
                <c:pt idx="401" formatCode="0.000">
                  <c:v>4.7504871507942443</c:v>
                </c:pt>
                <c:pt idx="402" formatCode="0.000">
                  <c:v>4.7532212683279624</c:v>
                </c:pt>
                <c:pt idx="403" formatCode="0.000">
                  <c:v>4.9205692994863579</c:v>
                </c:pt>
                <c:pt idx="404" formatCode="0.000">
                  <c:v>2.1396408095603352</c:v>
                </c:pt>
                <c:pt idx="405" formatCode="0.000">
                  <c:v>2.3860709527675734</c:v>
                </c:pt>
                <c:pt idx="406" formatCode="0.000">
                  <c:v>2.137471026644878</c:v>
                </c:pt>
                <c:pt idx="407" formatCode="0.000">
                  <c:v>2.0403529843109585</c:v>
                </c:pt>
                <c:pt idx="408" formatCode="0.000">
                  <c:v>2.0135448343126923</c:v>
                </c:pt>
                <c:pt idx="409" formatCode="0.000">
                  <c:v>1.9837865866800284</c:v>
                </c:pt>
                <c:pt idx="410" formatCode="0.000">
                  <c:v>1.4557437958933237</c:v>
                </c:pt>
                <c:pt idx="411" formatCode="0.000">
                  <c:v>1.4483355955377135</c:v>
                </c:pt>
                <c:pt idx="412" formatCode="0.000">
                  <c:v>1.2885816524162133</c:v>
                </c:pt>
                <c:pt idx="413" formatCode="0.000">
                  <c:v>0.11440231739843965</c:v>
                </c:pt>
                <c:pt idx="414" formatCode="0.000">
                  <c:v>0.17808933643535507</c:v>
                </c:pt>
                <c:pt idx="415" formatCode="0.000">
                  <c:v>1.2931461848315466</c:v>
                </c:pt>
                <c:pt idx="416" formatCode="0.000">
                  <c:v>0.90679868598625379</c:v>
                </c:pt>
                <c:pt idx="417" formatCode="0.000">
                  <c:v>0.90234315981784263</c:v>
                </c:pt>
                <c:pt idx="418" formatCode="0.000">
                  <c:v>0.52562976191650179</c:v>
                </c:pt>
                <c:pt idx="419" formatCode="0.000">
                  <c:v>0.49433143158719339</c:v>
                </c:pt>
                <c:pt idx="420" formatCode="0.000">
                  <c:v>0.49716467456868596</c:v>
                </c:pt>
                <c:pt idx="421" formatCode="0.000">
                  <c:v>0.24137796491402375</c:v>
                </c:pt>
                <c:pt idx="422" formatCode="0.000">
                  <c:v>0.32485614121995621</c:v>
                </c:pt>
                <c:pt idx="423" formatCode="0.000">
                  <c:v>0.51523065708074078</c:v>
                </c:pt>
                <c:pt idx="424" formatCode="0.000">
                  <c:v>-0.13821136418970159</c:v>
                </c:pt>
                <c:pt idx="425" formatCode="0.000">
                  <c:v>-0.34716923210137107</c:v>
                </c:pt>
                <c:pt idx="426" formatCode="0.000">
                  <c:v>-0.69410125360500219</c:v>
                </c:pt>
                <c:pt idx="427" formatCode="0.000">
                  <c:v>-0.55501525410041053</c:v>
                </c:pt>
                <c:pt idx="428" formatCode="0.000">
                  <c:v>-0.35176985032970354</c:v>
                </c:pt>
                <c:pt idx="429" formatCode="0.000">
                  <c:v>-0.35927347290976996</c:v>
                </c:pt>
                <c:pt idx="430" formatCode="0.000">
                  <c:v>-0.64288756454423313</c:v>
                </c:pt>
                <c:pt idx="431" formatCode="0.000">
                  <c:v>-0.59961424099164518</c:v>
                </c:pt>
                <c:pt idx="432" formatCode="0.000">
                  <c:v>-0.48704847751424518</c:v>
                </c:pt>
                <c:pt idx="433" formatCode="0.000">
                  <c:v>-0.12477532121604584</c:v>
                </c:pt>
                <c:pt idx="434" formatCode="0.000">
                  <c:v>0.26032704032175857</c:v>
                </c:pt>
                <c:pt idx="435" formatCode="0.000">
                  <c:v>0.18001511848333562</c:v>
                </c:pt>
                <c:pt idx="436" formatCode="0.000">
                  <c:v>0.10783291515093607</c:v>
                </c:pt>
                <c:pt idx="437" formatCode="0.000">
                  <c:v>0.42318288590326869</c:v>
                </c:pt>
                <c:pt idx="438" formatCode="0.000">
                  <c:v>-1.8232896108138608E-2</c:v>
                </c:pt>
                <c:pt idx="439" formatCode="0.000">
                  <c:v>-0.39404752185679603</c:v>
                </c:pt>
                <c:pt idx="440" formatCode="0.000">
                  <c:v>-0.25595438706579499</c:v>
                </c:pt>
                <c:pt idx="441" formatCode="0.000">
                  <c:v>4.1187652274561781E-2</c:v>
                </c:pt>
                <c:pt idx="442" formatCode="0.000">
                  <c:v>0.28852920026971951</c:v>
                </c:pt>
                <c:pt idx="443" formatCode="0.000">
                  <c:v>0.52408018473969253</c:v>
                </c:pt>
                <c:pt idx="444" formatCode="0.000">
                  <c:v>0.78532147936769547</c:v>
                </c:pt>
                <c:pt idx="445" formatCode="0.000">
                  <c:v>0.29557523530138363</c:v>
                </c:pt>
                <c:pt idx="446" formatCode="0.000">
                  <c:v>0.71450403752756753</c:v>
                </c:pt>
                <c:pt idx="447" formatCode="0.000">
                  <c:v>1.049284727397942</c:v>
                </c:pt>
                <c:pt idx="448" formatCode="0.000">
                  <c:v>0.86421481642756071</c:v>
                </c:pt>
                <c:pt idx="449" formatCode="0.000">
                  <c:v>1.2805410274155404</c:v>
                </c:pt>
                <c:pt idx="450" formatCode="0.000">
                  <c:v>1.299869831022102</c:v>
                </c:pt>
                <c:pt idx="451" formatCode="0.000">
                  <c:v>0.74756104970586534</c:v>
                </c:pt>
                <c:pt idx="452" formatCode="0.000">
                  <c:v>-0.47889770408486232</c:v>
                </c:pt>
                <c:pt idx="453" formatCode="0.000">
                  <c:v>-1.0466903182346119</c:v>
                </c:pt>
                <c:pt idx="454" formatCode="0.000">
                  <c:v>11.012146184783122</c:v>
                </c:pt>
                <c:pt idx="455" formatCode="0.000">
                  <c:v>10.896991448558044</c:v>
                </c:pt>
                <c:pt idx="456" formatCode="0.000">
                  <c:v>9.6315875155433925</c:v>
                </c:pt>
                <c:pt idx="457" formatCode="0.000">
                  <c:v>7.7735892863071037</c:v>
                </c:pt>
                <c:pt idx="458" formatCode="0.000">
                  <c:v>8.4001442189353934</c:v>
                </c:pt>
                <c:pt idx="459" formatCode="0.000">
                  <c:v>9.1774814913015277</c:v>
                </c:pt>
                <c:pt idx="460" formatCode="0.000">
                  <c:v>9.3241213842789605</c:v>
                </c:pt>
                <c:pt idx="461" formatCode="0.000">
                  <c:v>8.6857775814140847</c:v>
                </c:pt>
                <c:pt idx="462" formatCode="0.000">
                  <c:v>8.4027349714149366</c:v>
                </c:pt>
                <c:pt idx="463" formatCode="0.000">
                  <c:v>8.424649864871542</c:v>
                </c:pt>
                <c:pt idx="464" formatCode="0.000">
                  <c:v>8.1186973977024248</c:v>
                </c:pt>
                <c:pt idx="465" formatCode="0.000">
                  <c:v>8.8216845510987447</c:v>
                </c:pt>
                <c:pt idx="466" formatCode="0.000">
                  <c:v>8.3597019538524933</c:v>
                </c:pt>
                <c:pt idx="467" formatCode="0.000">
                  <c:v>7.1076447991453211</c:v>
                </c:pt>
                <c:pt idx="468" formatCode="0.000">
                  <c:v>7.0045649003727171</c:v>
                </c:pt>
                <c:pt idx="469" formatCode="0.000">
                  <c:v>6.7793266120983056</c:v>
                </c:pt>
                <c:pt idx="470" formatCode="0.000">
                  <c:v>6.6842812430920748</c:v>
                </c:pt>
                <c:pt idx="471" formatCode="0.000">
                  <c:v>7.1068075703614326</c:v>
                </c:pt>
                <c:pt idx="472" formatCode="0.000">
                  <c:v>6.620026076936421</c:v>
                </c:pt>
                <c:pt idx="473" formatCode="0.000">
                  <c:v>6.8467265413018907</c:v>
                </c:pt>
                <c:pt idx="474" formatCode="0.000">
                  <c:v>-0.94003926015222428</c:v>
                </c:pt>
                <c:pt idx="475" formatCode="0.000">
                  <c:v>-1.1257218649839293</c:v>
                </c:pt>
                <c:pt idx="476" formatCode="0.000">
                  <c:v>-0.93185340507289549</c:v>
                </c:pt>
                <c:pt idx="477" formatCode="0.000">
                  <c:v>-1.0693030547815172</c:v>
                </c:pt>
                <c:pt idx="478" formatCode="0.000">
                  <c:v>-1.3271894804678732</c:v>
                </c:pt>
                <c:pt idx="479" formatCode="0.000">
                  <c:v>-0.97047480485600834</c:v>
                </c:pt>
                <c:pt idx="480" formatCode="0.000">
                  <c:v>-1.2287222915301146</c:v>
                </c:pt>
                <c:pt idx="481" formatCode="0.000">
                  <c:v>-1.0799916324908239</c:v>
                </c:pt>
                <c:pt idx="482" formatCode="0.000">
                  <c:v>-1.0271936472326626</c:v>
                </c:pt>
                <c:pt idx="483" formatCode="0.000">
                  <c:v>-1.1742600990298691</c:v>
                </c:pt>
                <c:pt idx="484" formatCode="0.000">
                  <c:v>-1.0118090400683344</c:v>
                </c:pt>
                <c:pt idx="485" formatCode="0.000">
                  <c:v>-1.3070362513030385</c:v>
                </c:pt>
                <c:pt idx="486" formatCode="0.000">
                  <c:v>-1.1688707271244438</c:v>
                </c:pt>
                <c:pt idx="487" formatCode="0.000">
                  <c:v>-0.84397813465287319</c:v>
                </c:pt>
                <c:pt idx="488" formatCode="0.000">
                  <c:v>-0.84131720457733472</c:v>
                </c:pt>
                <c:pt idx="489" formatCode="0.000">
                  <c:v>-1.0597000091206188</c:v>
                </c:pt>
                <c:pt idx="490" formatCode="0.000">
                  <c:v>-0.92290312841539324</c:v>
                </c:pt>
                <c:pt idx="491" formatCode="0.000">
                  <c:v>-0.94006900265491167</c:v>
                </c:pt>
                <c:pt idx="492" formatCode="0.000">
                  <c:v>-0.88144929119035798</c:v>
                </c:pt>
                <c:pt idx="493" formatCode="0.000">
                  <c:v>-0.77318413189644897</c:v>
                </c:pt>
                <c:pt idx="494" formatCode="0.000">
                  <c:v>-0.34572579613414067</c:v>
                </c:pt>
                <c:pt idx="495" formatCode="0.000">
                  <c:v>-0.3452272542940289</c:v>
                </c:pt>
                <c:pt idx="496" formatCode="0.000">
                  <c:v>-0.48239722670047636</c:v>
                </c:pt>
                <c:pt idx="497" formatCode="0.000">
                  <c:v>-0.62595003258566084</c:v>
                </c:pt>
                <c:pt idx="498" formatCode="0.000">
                  <c:v>-0.9128532274974015</c:v>
                </c:pt>
                <c:pt idx="499" formatCode="0.000">
                  <c:v>-0.80549124347761136</c:v>
                </c:pt>
                <c:pt idx="500" formatCode="0.000">
                  <c:v>-0.55456001077480499</c:v>
                </c:pt>
                <c:pt idx="501" formatCode="0.000">
                  <c:v>-0.78062157041669744</c:v>
                </c:pt>
                <c:pt idx="502" formatCode="0.000">
                  <c:v>-0.86669215290257329</c:v>
                </c:pt>
                <c:pt idx="503" formatCode="0.000">
                  <c:v>-0.62965715952026802</c:v>
                </c:pt>
                <c:pt idx="504" formatCode="0.000">
                  <c:v>-0.48686652055779556</c:v>
                </c:pt>
                <c:pt idx="505" formatCode="0.000">
                  <c:v>-0.25303431285494549</c:v>
                </c:pt>
                <c:pt idx="506" formatCode="0.000">
                  <c:v>-0.41647586395307812</c:v>
                </c:pt>
                <c:pt idx="507" formatCode="0.000">
                  <c:v>-0.54634153489988746</c:v>
                </c:pt>
                <c:pt idx="508" formatCode="0.000">
                  <c:v>-0.49763938770708949</c:v>
                </c:pt>
                <c:pt idx="509" formatCode="0.000">
                  <c:v>-0.5269494742440779</c:v>
                </c:pt>
                <c:pt idx="510" formatCode="0.000">
                  <c:v>-0.46532502460867509</c:v>
                </c:pt>
                <c:pt idx="511" formatCode="0.000">
                  <c:v>-0.4596268806204109</c:v>
                </c:pt>
                <c:pt idx="512" formatCode="0.000">
                  <c:v>-0.51038302425582138</c:v>
                </c:pt>
                <c:pt idx="513" formatCode="0.000">
                  <c:v>-8.0953228498506835E-2</c:v>
                </c:pt>
                <c:pt idx="514" formatCode="0.000">
                  <c:v>-6.5815363910042279E-2</c:v>
                </c:pt>
                <c:pt idx="515" formatCode="0.000">
                  <c:v>-0.14811251307612538</c:v>
                </c:pt>
                <c:pt idx="516" formatCode="0.000">
                  <c:v>-0.23302197781024558</c:v>
                </c:pt>
                <c:pt idx="517" formatCode="0.000">
                  <c:v>-0.55442156448529945</c:v>
                </c:pt>
                <c:pt idx="518" formatCode="0.000">
                  <c:v>-0.64076204338495346</c:v>
                </c:pt>
                <c:pt idx="519" formatCode="0.000">
                  <c:v>-0.64149130794163822</c:v>
                </c:pt>
                <c:pt idx="520" formatCode="0.000">
                  <c:v>-0.62591703947312327</c:v>
                </c:pt>
                <c:pt idx="521" formatCode="0.000">
                  <c:v>-0.56453469212288443</c:v>
                </c:pt>
                <c:pt idx="522" formatCode="0.000">
                  <c:v>-0.57976354480126657</c:v>
                </c:pt>
                <c:pt idx="523" formatCode="0.000">
                  <c:v>-0.47759542487561646</c:v>
                </c:pt>
                <c:pt idx="524" formatCode="0.000">
                  <c:v>-0.72431684381060402</c:v>
                </c:pt>
                <c:pt idx="525" formatCode="0.000">
                  <c:v>-0.86901444374300807</c:v>
                </c:pt>
                <c:pt idx="526" formatCode="0.000">
                  <c:v>-0.42474220849749322</c:v>
                </c:pt>
                <c:pt idx="527" formatCode="0.000">
                  <c:v>-0.60380667710439218</c:v>
                </c:pt>
                <c:pt idx="528" formatCode="0.000">
                  <c:v>-0.70028998346020277</c:v>
                </c:pt>
                <c:pt idx="529" formatCode="0.000">
                  <c:v>-0.99786033688999343</c:v>
                </c:pt>
                <c:pt idx="530" formatCode="0.000">
                  <c:v>-1.2460444011933332</c:v>
                </c:pt>
                <c:pt idx="531" formatCode="0.000">
                  <c:v>-1.2546295785147952</c:v>
                </c:pt>
                <c:pt idx="532" formatCode="0.000">
                  <c:v>-1.4426789713073114</c:v>
                </c:pt>
                <c:pt idx="533" formatCode="0.000">
                  <c:v>-1.4286984843515413</c:v>
                </c:pt>
                <c:pt idx="534" formatCode="0.000">
                  <c:v>-1.4596856840795671</c:v>
                </c:pt>
                <c:pt idx="535" formatCode="0.000">
                  <c:v>-1.498082025657121</c:v>
                </c:pt>
                <c:pt idx="536" formatCode="0.000">
                  <c:v>-1.4298960307677144</c:v>
                </c:pt>
                <c:pt idx="537" formatCode="0.000">
                  <c:v>-1.2247453433088396</c:v>
                </c:pt>
                <c:pt idx="538" formatCode="0.000">
                  <c:v>-1.130621520523551</c:v>
                </c:pt>
                <c:pt idx="539" formatCode="0.000">
                  <c:v>-1.238286087466729</c:v>
                </c:pt>
                <c:pt idx="540" formatCode="0.000">
                  <c:v>-1.3001001534600434</c:v>
                </c:pt>
                <c:pt idx="541" formatCode="0.000">
                  <c:v>-1.150584996619759</c:v>
                </c:pt>
                <c:pt idx="542" formatCode="0.000">
                  <c:v>-1.0759089550996559</c:v>
                </c:pt>
                <c:pt idx="543" formatCode="0.000">
                  <c:v>-1.185070094545134</c:v>
                </c:pt>
                <c:pt idx="544" formatCode="0.000">
                  <c:v>-0.96234224179020567</c:v>
                </c:pt>
                <c:pt idx="545" formatCode="0.000">
                  <c:v>-0.68275932497095093</c:v>
                </c:pt>
                <c:pt idx="546" formatCode="0.000">
                  <c:v>-0.77204192287568185</c:v>
                </c:pt>
                <c:pt idx="547" formatCode="0.000">
                  <c:v>-0.76961322004809318</c:v>
                </c:pt>
                <c:pt idx="548" formatCode="0.000">
                  <c:v>-0.7966924069843917</c:v>
                </c:pt>
                <c:pt idx="549" formatCode="0.000">
                  <c:v>-0.8995424985488043</c:v>
                </c:pt>
                <c:pt idx="550" formatCode="0.000">
                  <c:v>-0.74576851433507541</c:v>
                </c:pt>
                <c:pt idx="551" formatCode="0.000">
                  <c:v>-1.0836501903958968</c:v>
                </c:pt>
                <c:pt idx="552" formatCode="0.000">
                  <c:v>-1.1205983935154009</c:v>
                </c:pt>
                <c:pt idx="553" formatCode="0.000">
                  <c:v>-0.47980818966388394</c:v>
                </c:pt>
                <c:pt idx="554" formatCode="0.000">
                  <c:v>-0.28045778711787461</c:v>
                </c:pt>
                <c:pt idx="555" formatCode="0.000">
                  <c:v>-0.4441837656519807</c:v>
                </c:pt>
                <c:pt idx="556" formatCode="0.000">
                  <c:v>-0.21856981859126234</c:v>
                </c:pt>
                <c:pt idx="557" formatCode="0.000">
                  <c:v>-0.44968190417672282</c:v>
                </c:pt>
                <c:pt idx="558" formatCode="0.000">
                  <c:v>-0.84361241308688006</c:v>
                </c:pt>
                <c:pt idx="559" formatCode="0.000">
                  <c:v>-1.1440174525121103</c:v>
                </c:pt>
                <c:pt idx="560" formatCode="0.000">
                  <c:v>-1.0693453547284721</c:v>
                </c:pt>
                <c:pt idx="561" formatCode="0.000">
                  <c:v>-1.0039916789681169</c:v>
                </c:pt>
                <c:pt idx="562" formatCode="0.000">
                  <c:v>-0.96454916576089467</c:v>
                </c:pt>
                <c:pt idx="563" formatCode="0.000">
                  <c:v>-0.97154003908244846</c:v>
                </c:pt>
                <c:pt idx="564" formatCode="0.000">
                  <c:v>-0.81189089852863638</c:v>
                </c:pt>
                <c:pt idx="565" formatCode="0.000">
                  <c:v>-0.93275371158950637</c:v>
                </c:pt>
                <c:pt idx="566" formatCode="0.000">
                  <c:v>-0.70653761692445682</c:v>
                </c:pt>
                <c:pt idx="567" formatCode="0.000">
                  <c:v>-0.71608277047825242</c:v>
                </c:pt>
                <c:pt idx="568" formatCode="0.000">
                  <c:v>-0.7421267339009554</c:v>
                </c:pt>
                <c:pt idx="569" formatCode="0.000">
                  <c:v>-0.79054902596528054</c:v>
                </c:pt>
                <c:pt idx="570" formatCode="0.000">
                  <c:v>-0.88741908808998193</c:v>
                </c:pt>
                <c:pt idx="571" formatCode="0.000">
                  <c:v>-0.7355099692517082</c:v>
                </c:pt>
                <c:pt idx="572" formatCode="0.000">
                  <c:v>-0.53892446353096446</c:v>
                </c:pt>
                <c:pt idx="573" formatCode="0.000">
                  <c:v>-0.36149851079895212</c:v>
                </c:pt>
                <c:pt idx="574" formatCode="0.000">
                  <c:v>-0.3818695483872645</c:v>
                </c:pt>
                <c:pt idx="575" formatCode="0.000">
                  <c:v>-0.1703417326958836</c:v>
                </c:pt>
                <c:pt idx="576" formatCode="0.000">
                  <c:v>-0.42627604916051132</c:v>
                </c:pt>
                <c:pt idx="577" formatCode="0.000">
                  <c:v>0.3337858901232944</c:v>
                </c:pt>
                <c:pt idx="578" formatCode="0.000">
                  <c:v>0.26627632067830698</c:v>
                </c:pt>
                <c:pt idx="579" formatCode="0.000">
                  <c:v>-0.15516812308462002</c:v>
                </c:pt>
                <c:pt idx="580" formatCode="0.000">
                  <c:v>6.9308568051603459E-2</c:v>
                </c:pt>
                <c:pt idx="581" formatCode="0.000">
                  <c:v>-0.23767666597298254</c:v>
                </c:pt>
                <c:pt idx="582" formatCode="0.000">
                  <c:v>4.2811627572101774E-2</c:v>
                </c:pt>
                <c:pt idx="583" formatCode="0.000">
                  <c:v>-0.13294288254939168</c:v>
                </c:pt>
                <c:pt idx="584" formatCode="0.000">
                  <c:v>-0.11648607346720441</c:v>
                </c:pt>
                <c:pt idx="585" formatCode="0.000">
                  <c:v>1.3500765082400168E-2</c:v>
                </c:pt>
                <c:pt idx="586" formatCode="0.000">
                  <c:v>-9.2184328494504975E-2</c:v>
                </c:pt>
                <c:pt idx="587" formatCode="0.000">
                  <c:v>-0.25991120848258076</c:v>
                </c:pt>
                <c:pt idx="588" formatCode="0.000">
                  <c:v>-0.44785423531719593</c:v>
                </c:pt>
                <c:pt idx="589" formatCode="0.000">
                  <c:v>-0.27348153797774</c:v>
                </c:pt>
                <c:pt idx="590" formatCode="0.000">
                  <c:v>-0.17801529474439404</c:v>
                </c:pt>
                <c:pt idx="591" formatCode="0.000">
                  <c:v>-0.14287020029534503</c:v>
                </c:pt>
                <c:pt idx="592" formatCode="0.000">
                  <c:v>-0.28721365236076446</c:v>
                </c:pt>
                <c:pt idx="593" formatCode="0.000">
                  <c:v>-0.30485904949374465</c:v>
                </c:pt>
                <c:pt idx="594" formatCode="0.000">
                  <c:v>-0.64526768117546984</c:v>
                </c:pt>
                <c:pt idx="595" formatCode="0.000">
                  <c:v>-0.62058063321169188</c:v>
                </c:pt>
                <c:pt idx="596" formatCode="0.000">
                  <c:v>-0.37465054153668165</c:v>
                </c:pt>
                <c:pt idx="597" formatCode="0.000">
                  <c:v>-0.43562517335121331</c:v>
                </c:pt>
                <c:pt idx="598" formatCode="0.000">
                  <c:v>-0.19529398872499293</c:v>
                </c:pt>
                <c:pt idx="599" formatCode="0.000">
                  <c:v>-0.15864441317232991</c:v>
                </c:pt>
                <c:pt idx="600" formatCode="0.000">
                  <c:v>-0.65418329268852649</c:v>
                </c:pt>
                <c:pt idx="601" formatCode="0.000">
                  <c:v>-0.56064728784194573</c:v>
                </c:pt>
                <c:pt idx="602" formatCode="0.000">
                  <c:v>-0.55730725486475885</c:v>
                </c:pt>
                <c:pt idx="603" formatCode="0.000">
                  <c:v>-0.63715338639800212</c:v>
                </c:pt>
                <c:pt idx="604" formatCode="0.000">
                  <c:v>-0.63941487941834119</c:v>
                </c:pt>
                <c:pt idx="605" formatCode="0.000">
                  <c:v>-0.73529481707227884</c:v>
                </c:pt>
                <c:pt idx="606" formatCode="0.000">
                  <c:v>-0.86681051385823693</c:v>
                </c:pt>
                <c:pt idx="607" formatCode="0.000">
                  <c:v>-0.75378774280784233</c:v>
                </c:pt>
                <c:pt idx="608" formatCode="0.000">
                  <c:v>-0.63105575968967642</c:v>
                </c:pt>
                <c:pt idx="609" formatCode="0.000">
                  <c:v>-0.57749207886201415</c:v>
                </c:pt>
                <c:pt idx="610" formatCode="0.000">
                  <c:v>-0.88324739853340528</c:v>
                </c:pt>
                <c:pt idx="611" formatCode="0.000">
                  <c:v>-0.85312781200805077</c:v>
                </c:pt>
                <c:pt idx="612" formatCode="0.000">
                  <c:v>-0.59614883961669474</c:v>
                </c:pt>
                <c:pt idx="613" formatCode="0.000">
                  <c:v>-0.59392701982447704</c:v>
                </c:pt>
                <c:pt idx="614" formatCode="0.000">
                  <c:v>-0.37439791090295671</c:v>
                </c:pt>
                <c:pt idx="615" formatCode="0.000">
                  <c:v>-0.63784385409425193</c:v>
                </c:pt>
                <c:pt idx="616" formatCode="0.000">
                  <c:v>-0.60007468239949002</c:v>
                </c:pt>
                <c:pt idx="617" formatCode="0.000">
                  <c:v>-0.61838608203981327</c:v>
                </c:pt>
                <c:pt idx="618" formatCode="0.000">
                  <c:v>-0.72673623259919218</c:v>
                </c:pt>
                <c:pt idx="619" formatCode="0.000">
                  <c:v>-0.94520538029877299</c:v>
                </c:pt>
                <c:pt idx="620" formatCode="0.000">
                  <c:v>-0.74952871383201192</c:v>
                </c:pt>
                <c:pt idx="621" formatCode="0.000">
                  <c:v>-0.83251349004967734</c:v>
                </c:pt>
                <c:pt idx="622" formatCode="0.000">
                  <c:v>-0.47011207575204628</c:v>
                </c:pt>
                <c:pt idx="623" formatCode="0.000">
                  <c:v>-0.43953083378606417</c:v>
                </c:pt>
                <c:pt idx="624" formatCode="0.000">
                  <c:v>-0.60897101145791011</c:v>
                </c:pt>
                <c:pt idx="625" formatCode="0.000">
                  <c:v>-0.64445505146963455</c:v>
                </c:pt>
                <c:pt idx="626" formatCode="0.000">
                  <c:v>-0.63825909154048199</c:v>
                </c:pt>
                <c:pt idx="627" formatCode="0.000">
                  <c:v>-0.50521696162836838</c:v>
                </c:pt>
                <c:pt idx="628" formatCode="0.000">
                  <c:v>0.54396064712102454</c:v>
                </c:pt>
                <c:pt idx="629" formatCode="0.000">
                  <c:v>0.58481239884006175</c:v>
                </c:pt>
                <c:pt idx="630" formatCode="0.000">
                  <c:v>1.6472977346329678</c:v>
                </c:pt>
                <c:pt idx="631" formatCode="0.000">
                  <c:v>1.70267339010051</c:v>
                </c:pt>
                <c:pt idx="632" formatCode="0.000">
                  <c:v>2.1247285671172129</c:v>
                </c:pt>
                <c:pt idx="633" formatCode="0.000">
                  <c:v>2.0802289505475713</c:v>
                </c:pt>
                <c:pt idx="634" formatCode="0.000">
                  <c:v>1.549509767920024</c:v>
                </c:pt>
                <c:pt idx="635" formatCode="0.000">
                  <c:v>1.2059228847660259</c:v>
                </c:pt>
                <c:pt idx="636" formatCode="0.000">
                  <c:v>1.188592975853636</c:v>
                </c:pt>
                <c:pt idx="637" formatCode="0.000">
                  <c:v>1.2134551002784493</c:v>
                </c:pt>
                <c:pt idx="638" formatCode="0.000">
                  <c:v>1.2086642154409901</c:v>
                </c:pt>
                <c:pt idx="639" formatCode="0.000">
                  <c:v>1.1955089076334762</c:v>
                </c:pt>
                <c:pt idx="640" formatCode="0.000">
                  <c:v>1.3958092344156849</c:v>
                </c:pt>
                <c:pt idx="641" formatCode="0.000">
                  <c:v>1.5361427063278086</c:v>
                </c:pt>
                <c:pt idx="642" formatCode="0.000">
                  <c:v>3.1089553614379257</c:v>
                </c:pt>
                <c:pt idx="643" formatCode="0.000">
                  <c:v>2.9221108514380258</c:v>
                </c:pt>
                <c:pt idx="644" formatCode="0.000">
                  <c:v>1.8598203624059257</c:v>
                </c:pt>
                <c:pt idx="645" formatCode="0.000">
                  <c:v>1.7411719879588246</c:v>
                </c:pt>
                <c:pt idx="646" formatCode="0.000">
                  <c:v>1.6858057356336058</c:v>
                </c:pt>
                <c:pt idx="647" formatCode="0.000">
                  <c:v>1.6792821892697329</c:v>
                </c:pt>
                <c:pt idx="648" formatCode="0.000">
                  <c:v>0.25804311094903065</c:v>
                </c:pt>
                <c:pt idx="649" formatCode="0.000">
                  <c:v>0.88324205132811073</c:v>
                </c:pt>
                <c:pt idx="650" formatCode="0.000">
                  <c:v>1.0796611970426735</c:v>
                </c:pt>
                <c:pt idx="651" formatCode="0.000">
                  <c:v>1.2276902544008079</c:v>
                </c:pt>
                <c:pt idx="652" formatCode="0.000">
                  <c:v>1.1440000912801231</c:v>
                </c:pt>
                <c:pt idx="653" formatCode="0.000">
                  <c:v>0.9488054552708336</c:v>
                </c:pt>
                <c:pt idx="654" formatCode="0.000">
                  <c:v>0.9242433353351629</c:v>
                </c:pt>
                <c:pt idx="655" formatCode="0.000">
                  <c:v>0.8111576705610295</c:v>
                </c:pt>
                <c:pt idx="656" formatCode="0.000">
                  <c:v>0.81133003531659931</c:v>
                </c:pt>
                <c:pt idx="657" formatCode="0.000">
                  <c:v>1.1430791412234447</c:v>
                </c:pt>
                <c:pt idx="658" formatCode="0.000">
                  <c:v>0.95405499104424685</c:v>
                </c:pt>
                <c:pt idx="659" formatCode="0.000">
                  <c:v>0.97363984179021301</c:v>
                </c:pt>
                <c:pt idx="660" formatCode="0.000">
                  <c:v>1.155532985294264</c:v>
                </c:pt>
                <c:pt idx="661" formatCode="0.000">
                  <c:v>0.73136858620248812</c:v>
                </c:pt>
                <c:pt idx="662" formatCode="0.000">
                  <c:v>0.26973464508630629</c:v>
                </c:pt>
                <c:pt idx="663" formatCode="0.000">
                  <c:v>0.349759684019888</c:v>
                </c:pt>
                <c:pt idx="664" formatCode="0.000">
                  <c:v>1.2407313647745379</c:v>
                </c:pt>
                <c:pt idx="665" formatCode="0.000">
                  <c:v>1.5822805523210235</c:v>
                </c:pt>
                <c:pt idx="666" formatCode="0.000">
                  <c:v>1.1548841318406824</c:v>
                </c:pt>
                <c:pt idx="667" formatCode="0.000">
                  <c:v>0.49753562500708792</c:v>
                </c:pt>
                <c:pt idx="668" formatCode="0.000">
                  <c:v>0.29943829347198303</c:v>
                </c:pt>
                <c:pt idx="669" formatCode="0.000">
                  <c:v>0.13601423073298946</c:v>
                </c:pt>
                <c:pt idx="670" formatCode="0.000">
                  <c:v>-0.17617078535767927</c:v>
                </c:pt>
                <c:pt idx="671" formatCode="0.000">
                  <c:v>-0.60600041541480421</c:v>
                </c:pt>
                <c:pt idx="672" formatCode="0.000">
                  <c:v>-0.17143308004571089</c:v>
                </c:pt>
                <c:pt idx="673" formatCode="0.000">
                  <c:v>-0.22121195192285592</c:v>
                </c:pt>
                <c:pt idx="674" formatCode="0.000">
                  <c:v>-0.23984612699670915</c:v>
                </c:pt>
                <c:pt idx="675" formatCode="0.000">
                  <c:v>-0.22192861482584014</c:v>
                </c:pt>
                <c:pt idx="676" formatCode="0.000">
                  <c:v>-0.23301189862795901</c:v>
                </c:pt>
                <c:pt idx="677" formatCode="0.000">
                  <c:v>-0.56743367553297253</c:v>
                </c:pt>
                <c:pt idx="678" formatCode="0.000">
                  <c:v>-0.52134799948282762</c:v>
                </c:pt>
                <c:pt idx="679" formatCode="0.000">
                  <c:v>-0.15418535495283558</c:v>
                </c:pt>
                <c:pt idx="680" formatCode="0.000">
                  <c:v>-0.24149846797152241</c:v>
                </c:pt>
                <c:pt idx="681" formatCode="0.000">
                  <c:v>-0.30733499634187611</c:v>
                </c:pt>
                <c:pt idx="682" formatCode="0.000">
                  <c:v>0.18177024760198801</c:v>
                </c:pt>
                <c:pt idx="683" formatCode="0.000">
                  <c:v>0.18145167602625678</c:v>
                </c:pt>
                <c:pt idx="684" formatCode="0.000">
                  <c:v>0.19505357935800083</c:v>
                </c:pt>
                <c:pt idx="685" formatCode="0.000">
                  <c:v>0.152602986628815</c:v>
                </c:pt>
                <c:pt idx="686" formatCode="0.000">
                  <c:v>0.67197296267152673</c:v>
                </c:pt>
                <c:pt idx="687" formatCode="0.000">
                  <c:v>8.4231631110066338</c:v>
                </c:pt>
                <c:pt idx="688" formatCode="0.000">
                  <c:v>9.4175407773590667</c:v>
                </c:pt>
                <c:pt idx="689" formatCode="0.000">
                  <c:v>8.7486686215537617</c:v>
                </c:pt>
                <c:pt idx="690" formatCode="0.000">
                  <c:v>9.7989983218071277</c:v>
                </c:pt>
                <c:pt idx="691" formatCode="0.000">
                  <c:v>10.130418701202444</c:v>
                </c:pt>
                <c:pt idx="692" formatCode="0.000">
                  <c:v>8.9459251546037102</c:v>
                </c:pt>
                <c:pt idx="693" formatCode="0.000">
                  <c:v>7.9735824181211044</c:v>
                </c:pt>
                <c:pt idx="694" formatCode="0.000">
                  <c:v>7.8739514945072226</c:v>
                </c:pt>
                <c:pt idx="695" formatCode="0.000">
                  <c:v>7.8478881785085495</c:v>
                </c:pt>
                <c:pt idx="696" formatCode="0.000">
                  <c:v>7.4976201393678163</c:v>
                </c:pt>
                <c:pt idx="697" formatCode="0.000">
                  <c:v>8.6836165196701245</c:v>
                </c:pt>
                <c:pt idx="698" formatCode="0.000">
                  <c:v>8.5632020136465989</c:v>
                </c:pt>
                <c:pt idx="699" formatCode="0.000">
                  <c:v>8.5535936510968078</c:v>
                </c:pt>
                <c:pt idx="700" formatCode="0.000">
                  <c:v>8.7936442354482303</c:v>
                </c:pt>
                <c:pt idx="701" formatCode="0.000">
                  <c:v>8.74797245481248</c:v>
                </c:pt>
                <c:pt idx="702" formatCode="0.000">
                  <c:v>8.7801996951263952</c:v>
                </c:pt>
                <c:pt idx="703" formatCode="0.000">
                  <c:v>8.3964822540475268</c:v>
                </c:pt>
                <c:pt idx="704" formatCode="0.000">
                  <c:v>8.3411636152219089</c:v>
                </c:pt>
                <c:pt idx="705" formatCode="0.000">
                  <c:v>8.0396193792053339</c:v>
                </c:pt>
                <c:pt idx="706" formatCode="0.000">
                  <c:v>7.9851352269485893</c:v>
                </c:pt>
                <c:pt idx="707" formatCode="0.000">
                  <c:v>-0.22455456550534114</c:v>
                </c:pt>
                <c:pt idx="708" formatCode="0.000">
                  <c:v>-0.27234103954213884</c:v>
                </c:pt>
                <c:pt idx="709" formatCode="0.000">
                  <c:v>-0.5505521042512056</c:v>
                </c:pt>
                <c:pt idx="710" formatCode="0.000">
                  <c:v>-0.69734024193945032</c:v>
                </c:pt>
                <c:pt idx="711" formatCode="0.000">
                  <c:v>-1.1507855727387435</c:v>
                </c:pt>
                <c:pt idx="712" formatCode="0.000">
                  <c:v>-0.75961874820725273</c:v>
                </c:pt>
                <c:pt idx="713" formatCode="0.000">
                  <c:v>-0.4290507306331528</c:v>
                </c:pt>
                <c:pt idx="714" formatCode="0.000">
                  <c:v>-0.39808766772260951</c:v>
                </c:pt>
                <c:pt idx="715" formatCode="0.000">
                  <c:v>-0.4994151991423319</c:v>
                </c:pt>
                <c:pt idx="716" formatCode="0.000">
                  <c:v>0.12317379843813558</c:v>
                </c:pt>
                <c:pt idx="717" formatCode="0.000">
                  <c:v>9.0664342339314086E-2</c:v>
                </c:pt>
                <c:pt idx="718" formatCode="0.000">
                  <c:v>0.55140941413440547</c:v>
                </c:pt>
                <c:pt idx="719" formatCode="0.000">
                  <c:v>0.57200760868308542</c:v>
                </c:pt>
                <c:pt idx="720" formatCode="0.000">
                  <c:v>0.67857813838415826</c:v>
                </c:pt>
                <c:pt idx="721" formatCode="0.000">
                  <c:v>0.80160754276691382</c:v>
                </c:pt>
                <c:pt idx="722" formatCode="0.000">
                  <c:v>0.82082490376771666</c:v>
                </c:pt>
                <c:pt idx="723" formatCode="0.000">
                  <c:v>1.0620471184638447</c:v>
                </c:pt>
                <c:pt idx="724" formatCode="0.000">
                  <c:v>1.1737404301916259</c:v>
                </c:pt>
                <c:pt idx="725" formatCode="0.000">
                  <c:v>1.5287385363465571</c:v>
                </c:pt>
                <c:pt idx="726" formatCode="0.000">
                  <c:v>1.8487504346172559</c:v>
                </c:pt>
                <c:pt idx="727" formatCode="0.000">
                  <c:v>2.1411163730166836</c:v>
                </c:pt>
                <c:pt idx="728" formatCode="0.000">
                  <c:v>1.9617561392378935</c:v>
                </c:pt>
                <c:pt idx="729" formatCode="0.000">
                  <c:v>3.9057784729772749</c:v>
                </c:pt>
                <c:pt idx="730" formatCode="0.000">
                  <c:v>0.68488657946865672</c:v>
                </c:pt>
                <c:pt idx="731" formatCode="0.000">
                  <c:v>8.5332797798878133</c:v>
                </c:pt>
                <c:pt idx="732" formatCode="0.000">
                  <c:v>5.7106859165181394</c:v>
                </c:pt>
                <c:pt idx="733" formatCode="0.000">
                  <c:v>3.8568084474691782</c:v>
                </c:pt>
                <c:pt idx="734" formatCode="0.000">
                  <c:v>3.5975677030451658</c:v>
                </c:pt>
                <c:pt idx="735" formatCode="0.000">
                  <c:v>3.4199951424229829</c:v>
                </c:pt>
                <c:pt idx="736" formatCode="0.000">
                  <c:v>3.4148540696576406</c:v>
                </c:pt>
                <c:pt idx="737" formatCode="0.000">
                  <c:v>3.3892884127724017</c:v>
                </c:pt>
                <c:pt idx="738" formatCode="0.000">
                  <c:v>3.3897892905177462</c:v>
                </c:pt>
                <c:pt idx="739" formatCode="0.000">
                  <c:v>3.289585488302107</c:v>
                </c:pt>
                <c:pt idx="740" formatCode="0.000">
                  <c:v>2.9156627085618849</c:v>
                </c:pt>
                <c:pt idx="741" formatCode="0.000">
                  <c:v>3.0831229223494176</c:v>
                </c:pt>
                <c:pt idx="742" formatCode="0.000">
                  <c:v>2.549996769926846</c:v>
                </c:pt>
                <c:pt idx="743" formatCode="0.000">
                  <c:v>2.2039763043284228</c:v>
                </c:pt>
                <c:pt idx="744" formatCode="0.000">
                  <c:v>2.0940584889305605</c:v>
                </c:pt>
                <c:pt idx="745" formatCode="0.000">
                  <c:v>2.09917819393839</c:v>
                </c:pt>
                <c:pt idx="746" formatCode="0.000">
                  <c:v>2.1301127591685995</c:v>
                </c:pt>
                <c:pt idx="747" formatCode="0.000">
                  <c:v>2.0397619716673603</c:v>
                </c:pt>
                <c:pt idx="748" formatCode="0.000">
                  <c:v>2.0879919109941323</c:v>
                </c:pt>
                <c:pt idx="749" formatCode="0.000">
                  <c:v>2.3011525973898994</c:v>
                </c:pt>
                <c:pt idx="750" formatCode="0.000">
                  <c:v>1.2820177092687004</c:v>
                </c:pt>
                <c:pt idx="751" formatCode="0.000">
                  <c:v>0.38339390890036906</c:v>
                </c:pt>
                <c:pt idx="752" formatCode="0.000">
                  <c:v>1.128805450333636</c:v>
                </c:pt>
                <c:pt idx="753" formatCode="0.000">
                  <c:v>0.17700201363657264</c:v>
                </c:pt>
                <c:pt idx="754" formatCode="0.000">
                  <c:v>0.55815742452976824</c:v>
                </c:pt>
                <c:pt idx="755" formatCode="0.000">
                  <c:v>0.28047925589690248</c:v>
                </c:pt>
                <c:pt idx="756" formatCode="0.000">
                  <c:v>0.1147200161817179</c:v>
                </c:pt>
                <c:pt idx="757" formatCode="0.000">
                  <c:v>0.11207546463968798</c:v>
                </c:pt>
                <c:pt idx="758" formatCode="0.000">
                  <c:v>0.85272020552709549</c:v>
                </c:pt>
                <c:pt idx="759" formatCode="0.000">
                  <c:v>0.87292535669732896</c:v>
                </c:pt>
                <c:pt idx="760" formatCode="0.000">
                  <c:v>0.38752907497209765</c:v>
                </c:pt>
                <c:pt idx="761" formatCode="0.000">
                  <c:v>0.43186180609578351</c:v>
                </c:pt>
                <c:pt idx="762" formatCode="0.000">
                  <c:v>0.33876932082849764</c:v>
                </c:pt>
                <c:pt idx="763" formatCode="0.000">
                  <c:v>0.28069243662234866</c:v>
                </c:pt>
                <c:pt idx="764" formatCode="0.000">
                  <c:v>0.27455564755357109</c:v>
                </c:pt>
                <c:pt idx="765" formatCode="0.000">
                  <c:v>0.27805665158724668</c:v>
                </c:pt>
                <c:pt idx="766" formatCode="0.000">
                  <c:v>9.8855439412591117E-2</c:v>
                </c:pt>
                <c:pt idx="767" formatCode="0.000">
                  <c:v>7.9304214342569068E-2</c:v>
                </c:pt>
                <c:pt idx="768" formatCode="0.000">
                  <c:v>-0.271050377911354</c:v>
                </c:pt>
                <c:pt idx="769" formatCode="0.000">
                  <c:v>-0.21552433250424219</c:v>
                </c:pt>
                <c:pt idx="770" formatCode="0.000">
                  <c:v>0.29907753735148201</c:v>
                </c:pt>
                <c:pt idx="771" formatCode="0.000">
                  <c:v>0.19180852576329244</c:v>
                </c:pt>
                <c:pt idx="772" formatCode="0.000">
                  <c:v>0.47485249183618361</c:v>
                </c:pt>
                <c:pt idx="773" formatCode="0.000">
                  <c:v>0.4203719431755828</c:v>
                </c:pt>
                <c:pt idx="774" formatCode="0.000">
                  <c:v>0.40899093618766136</c:v>
                </c:pt>
                <c:pt idx="775" formatCode="0.000">
                  <c:v>0.61531313764791307</c:v>
                </c:pt>
                <c:pt idx="776" formatCode="0.000">
                  <c:v>0.11892754413468598</c:v>
                </c:pt>
                <c:pt idx="777" formatCode="0.000">
                  <c:v>0.11784396475685543</c:v>
                </c:pt>
                <c:pt idx="778" formatCode="0.000">
                  <c:v>0.74739148917723419</c:v>
                </c:pt>
                <c:pt idx="779" formatCode="0.000">
                  <c:v>0.86736998608957716</c:v>
                </c:pt>
                <c:pt idx="780" formatCode="0.000">
                  <c:v>1.9955227772569977</c:v>
                </c:pt>
                <c:pt idx="781" formatCode="0.000">
                  <c:v>2.8548438345574851</c:v>
                </c:pt>
                <c:pt idx="782" formatCode="0.000">
                  <c:v>4.7527339596058766</c:v>
                </c:pt>
                <c:pt idx="783" formatCode="0.000">
                  <c:v>4.3332769625314675</c:v>
                </c:pt>
                <c:pt idx="784" formatCode="0.000">
                  <c:v>4.090655275936208</c:v>
                </c:pt>
                <c:pt idx="785" formatCode="0.000">
                  <c:v>3.0266955447878656</c:v>
                </c:pt>
                <c:pt idx="786" formatCode="0.000">
                  <c:v>1.9792643918543762</c:v>
                </c:pt>
                <c:pt idx="787" formatCode="0.000">
                  <c:v>2.125123462849337</c:v>
                </c:pt>
                <c:pt idx="788" formatCode="0.000">
                  <c:v>2.6225359614438215</c:v>
                </c:pt>
                <c:pt idx="789" formatCode="0.000">
                  <c:v>1.1355181311274034</c:v>
                </c:pt>
                <c:pt idx="790" formatCode="0.000">
                  <c:v>1.0295531963053328</c:v>
                </c:pt>
                <c:pt idx="791" formatCode="0.000">
                  <c:v>0.98630075061360145</c:v>
                </c:pt>
                <c:pt idx="792" formatCode="0.000">
                  <c:v>1.0027184079182163</c:v>
                </c:pt>
                <c:pt idx="793" formatCode="0.000">
                  <c:v>-0.10814925243023277</c:v>
                </c:pt>
                <c:pt idx="794" formatCode="0.000">
                  <c:v>-0.79983020969641716</c:v>
                </c:pt>
                <c:pt idx="795" formatCode="0.000">
                  <c:v>-1.2764577071739449</c:v>
                </c:pt>
                <c:pt idx="796" formatCode="0.000">
                  <c:v>-1.2940611275227538</c:v>
                </c:pt>
                <c:pt idx="797" formatCode="0.000">
                  <c:v>-0.63455050870339713</c:v>
                </c:pt>
                <c:pt idx="798" formatCode="0.000">
                  <c:v>-0.83768183001134489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EF-444E-856C-A68E840BC543}"/>
            </c:ext>
          </c:extLst>
        </c:ser>
        <c:ser>
          <c:idx val="2"/>
          <c:order val="2"/>
          <c:tx>
            <c:strRef>
              <c:f>DATA!$BW$1</c:f>
              <c:strCache>
                <c:ptCount val="1"/>
                <c:pt idx="0">
                  <c:v>MA20 Kurosis</c:v>
                </c:pt>
              </c:strCache>
            </c:strRef>
          </c:tx>
          <c:marker>
            <c:symbol val="none"/>
          </c:marker>
          <c:yVal>
            <c:numRef>
              <c:f>DATA!$BW$2:$BW$800</c:f>
              <c:numCache>
                <c:formatCode>General</c:formatCode>
                <c:ptCount val="799"/>
                <c:pt idx="59" formatCode="0.000">
                  <c:v>4.4433530400042873E-2</c:v>
                </c:pt>
                <c:pt idx="60" formatCode="0.000">
                  <c:v>-6.9375196994349617E-2</c:v>
                </c:pt>
                <c:pt idx="61" formatCode="0.000">
                  <c:v>-0.1480655578531252</c:v>
                </c:pt>
                <c:pt idx="62" formatCode="0.000">
                  <c:v>-0.18440951597735805</c:v>
                </c:pt>
                <c:pt idx="63" formatCode="0.000">
                  <c:v>-0.2029993447628847</c:v>
                </c:pt>
                <c:pt idx="64" formatCode="0.000">
                  <c:v>-0.2709713678672061</c:v>
                </c:pt>
                <c:pt idx="65" formatCode="0.000">
                  <c:v>-0.33727433531267081</c:v>
                </c:pt>
                <c:pt idx="66" formatCode="0.000">
                  <c:v>-0.42496090447188772</c:v>
                </c:pt>
                <c:pt idx="67" formatCode="0.000">
                  <c:v>-0.4976497898953367</c:v>
                </c:pt>
                <c:pt idx="68" formatCode="0.000">
                  <c:v>-0.54235587040637001</c:v>
                </c:pt>
                <c:pt idx="69" formatCode="0.000">
                  <c:v>-0.59458800110656918</c:v>
                </c:pt>
                <c:pt idx="70" formatCode="0.000">
                  <c:v>-0.64654997922455382</c:v>
                </c:pt>
                <c:pt idx="71" formatCode="0.000">
                  <c:v>-0.70184035918946563</c:v>
                </c:pt>
                <c:pt idx="72" formatCode="0.000">
                  <c:v>-0.75854372960887295</c:v>
                </c:pt>
                <c:pt idx="73" formatCode="0.000">
                  <c:v>-0.8169372051676671</c:v>
                </c:pt>
                <c:pt idx="74" formatCode="0.000">
                  <c:v>-0.83459957713529387</c:v>
                </c:pt>
                <c:pt idx="75" formatCode="0.000">
                  <c:v>-0.8318263127586214</c:v>
                </c:pt>
                <c:pt idx="76" formatCode="0.000">
                  <c:v>-0.82486188935019444</c:v>
                </c:pt>
                <c:pt idx="77" formatCode="0.000">
                  <c:v>-0.82537617587064249</c:v>
                </c:pt>
                <c:pt idx="78" formatCode="0.000">
                  <c:v>-0.82517637134900512</c:v>
                </c:pt>
                <c:pt idx="79" formatCode="0.000">
                  <c:v>-0.82439347899193582</c:v>
                </c:pt>
                <c:pt idx="80" formatCode="0.000">
                  <c:v>-0.80556077977453222</c:v>
                </c:pt>
                <c:pt idx="81" formatCode="0.000">
                  <c:v>-0.76788185279748611</c:v>
                </c:pt>
                <c:pt idx="82" formatCode="0.000">
                  <c:v>-0.73601021750875695</c:v>
                </c:pt>
                <c:pt idx="83" formatCode="0.000">
                  <c:v>-0.72912856002489856</c:v>
                </c:pt>
                <c:pt idx="84" formatCode="0.000">
                  <c:v>-0.69469292628913049</c:v>
                </c:pt>
                <c:pt idx="85" formatCode="0.000">
                  <c:v>-0.49116233474195747</c:v>
                </c:pt>
                <c:pt idx="86" formatCode="0.000">
                  <c:v>-0.37092368382011809</c:v>
                </c:pt>
                <c:pt idx="87" formatCode="0.000">
                  <c:v>-0.23291398153174278</c:v>
                </c:pt>
                <c:pt idx="88" formatCode="0.000">
                  <c:v>-0.12836254464536151</c:v>
                </c:pt>
                <c:pt idx="89" formatCode="0.000">
                  <c:v>-4.964996153998804E-2</c:v>
                </c:pt>
                <c:pt idx="90" formatCode="0.000">
                  <c:v>4.0148913504679487E-2</c:v>
                </c:pt>
                <c:pt idx="91" formatCode="0.000">
                  <c:v>0.13025918385089627</c:v>
                </c:pt>
                <c:pt idx="92" formatCode="0.000">
                  <c:v>0.20387171104937277</c:v>
                </c:pt>
                <c:pt idx="93" formatCode="0.000">
                  <c:v>0.24771564121139372</c:v>
                </c:pt>
                <c:pt idx="94" formatCode="0.000">
                  <c:v>0.25750469824995764</c:v>
                </c:pt>
                <c:pt idx="95" formatCode="0.000">
                  <c:v>0.25886995083674219</c:v>
                </c:pt>
                <c:pt idx="96" formatCode="0.000">
                  <c:v>0.24790178569775048</c:v>
                </c:pt>
                <c:pt idx="97" formatCode="0.000">
                  <c:v>0.21739124463598208</c:v>
                </c:pt>
                <c:pt idx="98" formatCode="0.000">
                  <c:v>0.19157773732424005</c:v>
                </c:pt>
                <c:pt idx="99" formatCode="0.000">
                  <c:v>0.15053196620601367</c:v>
                </c:pt>
                <c:pt idx="100" formatCode="0.000">
                  <c:v>9.2684946375902494E-2</c:v>
                </c:pt>
                <c:pt idx="101" formatCode="0.000">
                  <c:v>1.5133216554530616E-2</c:v>
                </c:pt>
                <c:pt idx="102" formatCode="0.000">
                  <c:v>-6.9089110106556301E-2</c:v>
                </c:pt>
                <c:pt idx="103" formatCode="0.000">
                  <c:v>-0.12800320962383824</c:v>
                </c:pt>
                <c:pt idx="104" formatCode="0.000">
                  <c:v>-0.19728884068585173</c:v>
                </c:pt>
                <c:pt idx="105" formatCode="0.000">
                  <c:v>-0.42692562181191684</c:v>
                </c:pt>
                <c:pt idx="106" formatCode="0.000">
                  <c:v>-0.57294768285503339</c:v>
                </c:pt>
                <c:pt idx="107" formatCode="0.000">
                  <c:v>-0.74081341341092399</c:v>
                </c:pt>
                <c:pt idx="108" formatCode="0.000">
                  <c:v>-0.87535681636884488</c:v>
                </c:pt>
                <c:pt idx="109" formatCode="0.000">
                  <c:v>-0.90371193950396955</c:v>
                </c:pt>
                <c:pt idx="110" formatCode="0.000">
                  <c:v>-0.93991665404865865</c:v>
                </c:pt>
                <c:pt idx="111" formatCode="0.000">
                  <c:v>-0.99089627242449185</c:v>
                </c:pt>
                <c:pt idx="112" formatCode="0.000">
                  <c:v>-1.0245299659821463</c:v>
                </c:pt>
                <c:pt idx="113" formatCode="0.000">
                  <c:v>-1.0317312429242269</c:v>
                </c:pt>
                <c:pt idx="114" formatCode="0.000">
                  <c:v>-1.016417763571468</c:v>
                </c:pt>
                <c:pt idx="115" formatCode="0.000">
                  <c:v>-1.016720402824361</c:v>
                </c:pt>
                <c:pt idx="116" formatCode="0.000">
                  <c:v>-1.0084325634010292</c:v>
                </c:pt>
                <c:pt idx="117" formatCode="0.000">
                  <c:v>-0.97772200378925189</c:v>
                </c:pt>
                <c:pt idx="118" formatCode="0.000">
                  <c:v>-0.93099023929969371</c:v>
                </c:pt>
                <c:pt idx="119" formatCode="0.000">
                  <c:v>-0.88056286461701505</c:v>
                </c:pt>
                <c:pt idx="120" formatCode="0.000">
                  <c:v>-0.81990768352094157</c:v>
                </c:pt>
                <c:pt idx="121" formatCode="0.000">
                  <c:v>-0.76323660915434144</c:v>
                </c:pt>
                <c:pt idx="122" formatCode="0.000">
                  <c:v>-0.7047998495075436</c:v>
                </c:pt>
                <c:pt idx="123" formatCode="0.000">
                  <c:v>-0.65097627664507174</c:v>
                </c:pt>
                <c:pt idx="124" formatCode="0.000">
                  <c:v>-0.60076879404125827</c:v>
                </c:pt>
                <c:pt idx="125" formatCode="0.000">
                  <c:v>-0.55656335571984383</c:v>
                </c:pt>
                <c:pt idx="126" formatCode="0.000">
                  <c:v>-0.51105418793549118</c:v>
                </c:pt>
                <c:pt idx="127" formatCode="0.000">
                  <c:v>-0.4814589011156068</c:v>
                </c:pt>
                <c:pt idx="128" formatCode="0.000">
                  <c:v>-0.45421972295904761</c:v>
                </c:pt>
                <c:pt idx="129" formatCode="0.000">
                  <c:v>-0.50026224355293702</c:v>
                </c:pt>
                <c:pt idx="130" formatCode="0.000">
                  <c:v>-0.5418953538772231</c:v>
                </c:pt>
                <c:pt idx="131" formatCode="0.000">
                  <c:v>-0.58764175609657232</c:v>
                </c:pt>
                <c:pt idx="132" formatCode="0.000">
                  <c:v>-0.6333620121694421</c:v>
                </c:pt>
                <c:pt idx="133" formatCode="0.000">
                  <c:v>-0.6822761415383265</c:v>
                </c:pt>
                <c:pt idx="134" formatCode="0.000">
                  <c:v>-0.71000609113060342</c:v>
                </c:pt>
                <c:pt idx="135" formatCode="0.000">
                  <c:v>-0.72719391956898027</c:v>
                </c:pt>
                <c:pt idx="136" formatCode="0.000">
                  <c:v>-0.7475747311611578</c:v>
                </c:pt>
                <c:pt idx="137" formatCode="0.000">
                  <c:v>-0.76474674432083034</c:v>
                </c:pt>
                <c:pt idx="138" formatCode="0.000">
                  <c:v>-0.80679539942255774</c:v>
                </c:pt>
                <c:pt idx="139" formatCode="0.000">
                  <c:v>-0.83381807223956361</c:v>
                </c:pt>
                <c:pt idx="140" formatCode="0.000">
                  <c:v>-0.86457101246593537</c:v>
                </c:pt>
                <c:pt idx="141" formatCode="0.000">
                  <c:v>-0.89750053800906593</c:v>
                </c:pt>
                <c:pt idx="142" formatCode="0.000">
                  <c:v>-0.93506940784860793</c:v>
                </c:pt>
                <c:pt idx="143" formatCode="0.000">
                  <c:v>-0.96290091834331082</c:v>
                </c:pt>
                <c:pt idx="144" formatCode="0.000">
                  <c:v>-0.99936240943130161</c:v>
                </c:pt>
                <c:pt idx="145" formatCode="0.000">
                  <c:v>-1.0149953101762181</c:v>
                </c:pt>
                <c:pt idx="146" formatCode="0.000">
                  <c:v>-1.0399414645755471</c:v>
                </c:pt>
                <c:pt idx="147" formatCode="0.000">
                  <c:v>-1.0318308841617503</c:v>
                </c:pt>
                <c:pt idx="148" formatCode="0.000">
                  <c:v>-1.0190783757423907</c:v>
                </c:pt>
                <c:pt idx="149" formatCode="0.000">
                  <c:v>-1.000260479898198</c:v>
                </c:pt>
                <c:pt idx="150" formatCode="0.000">
                  <c:v>-0.97485959372178921</c:v>
                </c:pt>
                <c:pt idx="151" formatCode="0.000">
                  <c:v>-0.94874636487085018</c:v>
                </c:pt>
                <c:pt idx="152" formatCode="0.000">
                  <c:v>-0.92976439076819628</c:v>
                </c:pt>
                <c:pt idx="153" formatCode="0.000">
                  <c:v>-0.92206381270920057</c:v>
                </c:pt>
                <c:pt idx="154" formatCode="0.000">
                  <c:v>-0.95037912694637205</c:v>
                </c:pt>
                <c:pt idx="155" formatCode="0.000">
                  <c:v>-0.98459109620489771</c:v>
                </c:pt>
                <c:pt idx="156" formatCode="0.000">
                  <c:v>-1.0081330096658738</c:v>
                </c:pt>
                <c:pt idx="157" formatCode="0.000">
                  <c:v>-1.0337845692295413</c:v>
                </c:pt>
                <c:pt idx="158" formatCode="0.000">
                  <c:v>-1.0469751229036077</c:v>
                </c:pt>
                <c:pt idx="159" formatCode="0.000">
                  <c:v>-1.065766624536407</c:v>
                </c:pt>
                <c:pt idx="160" formatCode="0.000">
                  <c:v>-1.0954150988220994</c:v>
                </c:pt>
                <c:pt idx="161" formatCode="0.000">
                  <c:v>-1.1158337800635167</c:v>
                </c:pt>
                <c:pt idx="162" formatCode="0.000">
                  <c:v>-1.1270251548874159</c:v>
                </c:pt>
                <c:pt idx="163" formatCode="0.000">
                  <c:v>-1.1370106399373037</c:v>
                </c:pt>
                <c:pt idx="164" formatCode="0.000">
                  <c:v>-1.1435192835351622</c:v>
                </c:pt>
                <c:pt idx="165" formatCode="0.000">
                  <c:v>-1.1609093911289037</c:v>
                </c:pt>
                <c:pt idx="166" formatCode="0.000">
                  <c:v>-1.1614978402528631</c:v>
                </c:pt>
                <c:pt idx="167" formatCode="0.000">
                  <c:v>-1.1776621192104904</c:v>
                </c:pt>
                <c:pt idx="168" formatCode="0.000">
                  <c:v>-1.1952595464068025</c:v>
                </c:pt>
                <c:pt idx="169" formatCode="0.000">
                  <c:v>-1.2099600055931909</c:v>
                </c:pt>
                <c:pt idx="170" formatCode="0.000">
                  <c:v>-1.2269766589414741</c:v>
                </c:pt>
                <c:pt idx="171" formatCode="0.000">
                  <c:v>-1.2161660158403849</c:v>
                </c:pt>
                <c:pt idx="172" formatCode="0.000">
                  <c:v>-1.1847084373354577</c:v>
                </c:pt>
                <c:pt idx="173" formatCode="0.000">
                  <c:v>-1.1364764116336299</c:v>
                </c:pt>
                <c:pt idx="174" formatCode="0.000">
                  <c:v>-1.0461372983554729</c:v>
                </c:pt>
                <c:pt idx="175" formatCode="0.000">
                  <c:v>-0.84206430876002347</c:v>
                </c:pt>
                <c:pt idx="176" formatCode="0.000">
                  <c:v>-0.64291656795254026</c:v>
                </c:pt>
                <c:pt idx="177" formatCode="0.000">
                  <c:v>-0.46099007238289474</c:v>
                </c:pt>
                <c:pt idx="178" formatCode="0.000">
                  <c:v>-0.31871181637708562</c:v>
                </c:pt>
                <c:pt idx="179" formatCode="0.000">
                  <c:v>-0.20349578565363552</c:v>
                </c:pt>
                <c:pt idx="180" formatCode="0.000">
                  <c:v>-8.7488230264094288E-2</c:v>
                </c:pt>
                <c:pt idx="181" formatCode="0.000">
                  <c:v>4.6200921760259918E-4</c:v>
                </c:pt>
                <c:pt idx="182" formatCode="0.000">
                  <c:v>7.0286240952529624E-2</c:v>
                </c:pt>
                <c:pt idx="183" formatCode="0.000">
                  <c:v>0.13045868088405532</c:v>
                </c:pt>
                <c:pt idx="184" formatCode="0.000">
                  <c:v>0.18914022838241784</c:v>
                </c:pt>
                <c:pt idx="185" formatCode="0.000">
                  <c:v>0.23803961982396524</c:v>
                </c:pt>
                <c:pt idx="186" formatCode="0.000">
                  <c:v>0.2576130871465302</c:v>
                </c:pt>
                <c:pt idx="187" formatCode="0.000">
                  <c:v>0.27733579807742181</c:v>
                </c:pt>
                <c:pt idx="188" formatCode="0.000">
                  <c:v>0.29696671117027096</c:v>
                </c:pt>
                <c:pt idx="189" formatCode="0.000">
                  <c:v>0.31809678174343048</c:v>
                </c:pt>
                <c:pt idx="190" formatCode="0.000">
                  <c:v>0.31642310370578475</c:v>
                </c:pt>
                <c:pt idx="191" formatCode="0.000">
                  <c:v>0.29116521706462456</c:v>
                </c:pt>
                <c:pt idx="192" formatCode="0.000">
                  <c:v>0.26282556866818274</c:v>
                </c:pt>
                <c:pt idx="193" formatCode="0.000">
                  <c:v>0.22957889047519436</c:v>
                </c:pt>
                <c:pt idx="194" formatCode="0.000">
                  <c:v>0.16433102331280997</c:v>
                </c:pt>
                <c:pt idx="195" formatCode="0.000">
                  <c:v>-2.3483715113489255E-2</c:v>
                </c:pt>
                <c:pt idx="196" formatCode="0.000">
                  <c:v>-0.20687912919623658</c:v>
                </c:pt>
                <c:pt idx="197" formatCode="0.000">
                  <c:v>-0.35269860839473333</c:v>
                </c:pt>
                <c:pt idx="198" formatCode="0.000">
                  <c:v>-0.48813893575152517</c:v>
                </c:pt>
                <c:pt idx="199" formatCode="0.000">
                  <c:v>-0.60799801911109419</c:v>
                </c:pt>
                <c:pt idx="200" formatCode="0.000">
                  <c:v>-0.71918489771552041</c:v>
                </c:pt>
                <c:pt idx="201" formatCode="0.000">
                  <c:v>-0.80510583873076291</c:v>
                </c:pt>
                <c:pt idx="202" formatCode="0.000">
                  <c:v>-0.87823138762614872</c:v>
                </c:pt>
                <c:pt idx="203" formatCode="0.000">
                  <c:v>-0.9397311835387917</c:v>
                </c:pt>
                <c:pt idx="204" formatCode="0.000">
                  <c:v>-0.99491796153444234</c:v>
                </c:pt>
                <c:pt idx="205" formatCode="0.000">
                  <c:v>-1.0494149157065997</c:v>
                </c:pt>
                <c:pt idx="206" formatCode="0.000">
                  <c:v>-1.0737508776355675</c:v>
                </c:pt>
                <c:pt idx="207" formatCode="0.000">
                  <c:v>-1.1006835265336952</c:v>
                </c:pt>
                <c:pt idx="208" formatCode="0.000">
                  <c:v>-1.1441203861526632</c:v>
                </c:pt>
                <c:pt idx="209" formatCode="0.000">
                  <c:v>-1.1936284333147849</c:v>
                </c:pt>
                <c:pt idx="210" formatCode="0.000">
                  <c:v>-1.2204443156255473</c:v>
                </c:pt>
                <c:pt idx="211" formatCode="0.000">
                  <c:v>-1.2213291192595483</c:v>
                </c:pt>
                <c:pt idx="212" formatCode="0.000">
                  <c:v>-1.2359349379460245</c:v>
                </c:pt>
                <c:pt idx="213" formatCode="0.000">
                  <c:v>-1.2307848403893964</c:v>
                </c:pt>
                <c:pt idx="214" formatCode="0.000">
                  <c:v>-1.2133378470051568</c:v>
                </c:pt>
                <c:pt idx="215" formatCode="0.000">
                  <c:v>-1.1717883527891408</c:v>
                </c:pt>
                <c:pt idx="216" formatCode="0.000">
                  <c:v>-1.131833898709055</c:v>
                </c:pt>
                <c:pt idx="217" formatCode="0.000">
                  <c:v>-1.1177852403200226</c:v>
                </c:pt>
                <c:pt idx="218" formatCode="0.000">
                  <c:v>-1.0379410033726906</c:v>
                </c:pt>
                <c:pt idx="219" formatCode="0.000">
                  <c:v>-0.94691187857368375</c:v>
                </c:pt>
                <c:pt idx="220" formatCode="0.000">
                  <c:v>-0.85013143984709205</c:v>
                </c:pt>
                <c:pt idx="221" formatCode="0.000">
                  <c:v>-0.69514571857580332</c:v>
                </c:pt>
                <c:pt idx="222" formatCode="0.000">
                  <c:v>-0.58564191414600786</c:v>
                </c:pt>
                <c:pt idx="223" formatCode="0.000">
                  <c:v>-0.45543048099934447</c:v>
                </c:pt>
                <c:pt idx="224" formatCode="0.000">
                  <c:v>-5.4075134896279978E-2</c:v>
                </c:pt>
                <c:pt idx="225" formatCode="0.000">
                  <c:v>0.18057954303965987</c:v>
                </c:pt>
                <c:pt idx="226" formatCode="0.000">
                  <c:v>0.37432854107876012</c:v>
                </c:pt>
                <c:pt idx="227" formatCode="0.000">
                  <c:v>0.5008294981000101</c:v>
                </c:pt>
                <c:pt idx="228" formatCode="0.000">
                  <c:v>0.6864865377434658</c:v>
                </c:pt>
                <c:pt idx="229" formatCode="0.000">
                  <c:v>0.88658018080527001</c:v>
                </c:pt>
                <c:pt idx="230" formatCode="0.000">
                  <c:v>1.082899546888854</c:v>
                </c:pt>
                <c:pt idx="231" formatCode="0.000">
                  <c:v>1.2682233041234734</c:v>
                </c:pt>
                <c:pt idx="232" formatCode="0.000">
                  <c:v>1.4233839980080094</c:v>
                </c:pt>
                <c:pt idx="233" formatCode="0.000">
                  <c:v>1.562318722420629</c:v>
                </c:pt>
                <c:pt idx="234" formatCode="0.000">
                  <c:v>1.6926505949148019</c:v>
                </c:pt>
                <c:pt idx="235" formatCode="0.000">
                  <c:v>1.7773976869660806</c:v>
                </c:pt>
                <c:pt idx="236" formatCode="0.000">
                  <c:v>1.8577675936303599</c:v>
                </c:pt>
                <c:pt idx="237" formatCode="0.000">
                  <c:v>1.9133588953280671</c:v>
                </c:pt>
                <c:pt idx="238" formatCode="0.000">
                  <c:v>1.9340928597327056</c:v>
                </c:pt>
                <c:pt idx="239" formatCode="0.000">
                  <c:v>1.9642754546665437</c:v>
                </c:pt>
                <c:pt idx="240" formatCode="0.000">
                  <c:v>1.986714768125371</c:v>
                </c:pt>
                <c:pt idx="241" formatCode="0.000">
                  <c:v>1.9570311275348886</c:v>
                </c:pt>
                <c:pt idx="242" formatCode="0.000">
                  <c:v>1.970463123046009</c:v>
                </c:pt>
                <c:pt idx="243" formatCode="0.000">
                  <c:v>1.9769660436045668</c:v>
                </c:pt>
                <c:pt idx="244" formatCode="0.000">
                  <c:v>1.6046608417157</c:v>
                </c:pt>
                <c:pt idx="245" formatCode="0.000">
                  <c:v>1.3866801015730765</c:v>
                </c:pt>
                <c:pt idx="246" formatCode="0.000">
                  <c:v>1.1852371939343649</c:v>
                </c:pt>
                <c:pt idx="247" formatCode="0.000">
                  <c:v>1.0496156115925732</c:v>
                </c:pt>
                <c:pt idx="248" formatCode="0.000">
                  <c:v>0.86142048288000628</c:v>
                </c:pt>
                <c:pt idx="249" formatCode="0.000">
                  <c:v>0.65564873846148619</c:v>
                </c:pt>
                <c:pt idx="250" formatCode="0.000">
                  <c:v>0.46855354681390249</c:v>
                </c:pt>
                <c:pt idx="251" formatCode="0.000">
                  <c:v>0.2743873177526116</c:v>
                </c:pt>
                <c:pt idx="252" formatCode="0.000">
                  <c:v>0.10783540104143155</c:v>
                </c:pt>
                <c:pt idx="253" formatCode="0.000">
                  <c:v>-5.5473207651100552E-2</c:v>
                </c:pt>
                <c:pt idx="254" formatCode="0.000">
                  <c:v>-0.21445302958704854</c:v>
                </c:pt>
                <c:pt idx="255" formatCode="0.000">
                  <c:v>-0.33548342730931163</c:v>
                </c:pt>
                <c:pt idx="256" formatCode="0.000">
                  <c:v>-0.46451361685081272</c:v>
                </c:pt>
                <c:pt idx="257" formatCode="0.000">
                  <c:v>-0.5752202670285711</c:v>
                </c:pt>
                <c:pt idx="258" formatCode="0.000">
                  <c:v>-0.69741715217305988</c:v>
                </c:pt>
                <c:pt idx="259" formatCode="0.000">
                  <c:v>-0.81778773304947039</c:v>
                </c:pt>
                <c:pt idx="260" formatCode="0.000">
                  <c:v>-0.93736067769543063</c:v>
                </c:pt>
                <c:pt idx="261" formatCode="0.000">
                  <c:v>-1.0659697854253745</c:v>
                </c:pt>
                <c:pt idx="262" formatCode="0.000">
                  <c:v>-1.2027027877747054</c:v>
                </c:pt>
                <c:pt idx="263" formatCode="0.000">
                  <c:v>-1.3613501549714884</c:v>
                </c:pt>
                <c:pt idx="264" formatCode="0.000">
                  <c:v>-1.4076345955248972</c:v>
                </c:pt>
                <c:pt idx="265" formatCode="0.000">
                  <c:v>-1.4500377316840878</c:v>
                </c:pt>
                <c:pt idx="266" formatCode="0.000">
                  <c:v>-1.4821378966434546</c:v>
                </c:pt>
                <c:pt idx="267" formatCode="0.000">
                  <c:v>-1.5106730425930683</c:v>
                </c:pt>
                <c:pt idx="268" formatCode="0.000">
                  <c:v>-1.5243200994756783</c:v>
                </c:pt>
                <c:pt idx="269" formatCode="0.000">
                  <c:v>-1.5200680471157635</c:v>
                </c:pt>
                <c:pt idx="270" formatCode="0.000">
                  <c:v>-1.5362965569017635</c:v>
                </c:pt>
                <c:pt idx="271" formatCode="0.000">
                  <c:v>-1.5475467995035805</c:v>
                </c:pt>
                <c:pt idx="272" formatCode="0.000">
                  <c:v>-1.5564344375948473</c:v>
                </c:pt>
                <c:pt idx="273" formatCode="0.000">
                  <c:v>-1.5701985814743171</c:v>
                </c:pt>
                <c:pt idx="274" formatCode="0.000">
                  <c:v>-1.5737197877921938</c:v>
                </c:pt>
                <c:pt idx="275" formatCode="0.000">
                  <c:v>-1.5582492383578328</c:v>
                </c:pt>
                <c:pt idx="276" formatCode="0.000">
                  <c:v>-1.5324450263297242</c:v>
                </c:pt>
                <c:pt idx="277" formatCode="0.000">
                  <c:v>-1.5010924164586776</c:v>
                </c:pt>
                <c:pt idx="278" formatCode="0.000">
                  <c:v>-1.4733251988811311</c:v>
                </c:pt>
                <c:pt idx="279" formatCode="0.000">
                  <c:v>-1.4432153352044457</c:v>
                </c:pt>
                <c:pt idx="280" formatCode="0.000">
                  <c:v>-1.4095562111643007</c:v>
                </c:pt>
                <c:pt idx="281" formatCode="0.000">
                  <c:v>-1.3781067120001542</c:v>
                </c:pt>
                <c:pt idx="282" formatCode="0.000">
                  <c:v>-1.3485002496633567</c:v>
                </c:pt>
                <c:pt idx="283" formatCode="0.000">
                  <c:v>-1.3181031759990884</c:v>
                </c:pt>
                <c:pt idx="284" formatCode="0.000">
                  <c:v>-1.2757901920554653</c:v>
                </c:pt>
                <c:pt idx="285" formatCode="0.000">
                  <c:v>-1.231143722428456</c:v>
                </c:pt>
                <c:pt idx="286" formatCode="0.000">
                  <c:v>-1.1774766656490936</c:v>
                </c:pt>
                <c:pt idx="287" formatCode="0.000">
                  <c:v>-1.1248586912856831</c:v>
                </c:pt>
                <c:pt idx="288" formatCode="0.000">
                  <c:v>-1.0742402296302063</c:v>
                </c:pt>
                <c:pt idx="289" formatCode="0.000">
                  <c:v>-1.0404919999977662</c:v>
                </c:pt>
                <c:pt idx="290" formatCode="0.000">
                  <c:v>-1.0066858180388676</c:v>
                </c:pt>
                <c:pt idx="291" formatCode="0.000">
                  <c:v>-0.9884478774218699</c:v>
                </c:pt>
                <c:pt idx="292" formatCode="0.000">
                  <c:v>-0.96694830175625479</c:v>
                </c:pt>
                <c:pt idx="293" formatCode="0.000">
                  <c:v>-0.94954966022160081</c:v>
                </c:pt>
                <c:pt idx="294" formatCode="0.000">
                  <c:v>-0.94423285951801517</c:v>
                </c:pt>
                <c:pt idx="295" formatCode="0.000">
                  <c:v>-0.94886875251689262</c:v>
                </c:pt>
                <c:pt idx="296" formatCode="0.000">
                  <c:v>-0.95643362087610018</c:v>
                </c:pt>
                <c:pt idx="297" formatCode="0.000">
                  <c:v>-0.95720728866170934</c:v>
                </c:pt>
                <c:pt idx="298" formatCode="0.000">
                  <c:v>-0.95125976839042603</c:v>
                </c:pt>
                <c:pt idx="299" formatCode="0.000">
                  <c:v>-0.96077830890874993</c:v>
                </c:pt>
                <c:pt idx="300" formatCode="0.000">
                  <c:v>-0.96821384320995707</c:v>
                </c:pt>
                <c:pt idx="301" formatCode="0.000">
                  <c:v>-0.96677919110370014</c:v>
                </c:pt>
                <c:pt idx="302" formatCode="0.000">
                  <c:v>-0.96108186819553976</c:v>
                </c:pt>
                <c:pt idx="303" formatCode="0.000">
                  <c:v>-0.95664689377044232</c:v>
                </c:pt>
                <c:pt idx="304" formatCode="0.000">
                  <c:v>-0.97016670556002649</c:v>
                </c:pt>
                <c:pt idx="305" formatCode="0.000">
                  <c:v>-0.97787471547148996</c:v>
                </c:pt>
                <c:pt idx="306" formatCode="0.000">
                  <c:v>-0.99328523272652913</c:v>
                </c:pt>
                <c:pt idx="307" formatCode="0.000">
                  <c:v>-1.021947763871984</c:v>
                </c:pt>
                <c:pt idx="308" formatCode="0.000">
                  <c:v>-1.0614062226229319</c:v>
                </c:pt>
                <c:pt idx="309" formatCode="0.000">
                  <c:v>-1.0957449572049729</c:v>
                </c:pt>
                <c:pt idx="310" formatCode="0.000">
                  <c:v>-1.1314979666464651</c:v>
                </c:pt>
                <c:pt idx="311" formatCode="0.000">
                  <c:v>-1.1481977294296761</c:v>
                </c:pt>
                <c:pt idx="312" formatCode="0.000">
                  <c:v>-1.1490862302100615</c:v>
                </c:pt>
                <c:pt idx="313" formatCode="0.000">
                  <c:v>-1.1535337549823328</c:v>
                </c:pt>
                <c:pt idx="314" formatCode="0.000">
                  <c:v>-1.1609095000012057</c:v>
                </c:pt>
                <c:pt idx="315" formatCode="0.000">
                  <c:v>-1.1717785639137284</c:v>
                </c:pt>
                <c:pt idx="316" formatCode="0.000">
                  <c:v>-1.1766471361472013</c:v>
                </c:pt>
                <c:pt idx="317" formatCode="0.000">
                  <c:v>-1.165714124532196</c:v>
                </c:pt>
                <c:pt idx="318" formatCode="0.000">
                  <c:v>-0.98814491544946326</c:v>
                </c:pt>
                <c:pt idx="319" formatCode="0.000">
                  <c:v>-0.79623486832400037</c:v>
                </c:pt>
                <c:pt idx="320" formatCode="0.000">
                  <c:v>-0.60752486013494533</c:v>
                </c:pt>
                <c:pt idx="321" formatCode="0.000">
                  <c:v>-0.39445672758647454</c:v>
                </c:pt>
                <c:pt idx="322" formatCode="0.000">
                  <c:v>-0.14464593758602168</c:v>
                </c:pt>
                <c:pt idx="323" formatCode="0.000">
                  <c:v>0.14627694160857868</c:v>
                </c:pt>
                <c:pt idx="324" formatCode="0.000">
                  <c:v>0.49034586389948165</c:v>
                </c:pt>
                <c:pt idx="325" formatCode="0.000">
                  <c:v>0.83159256481535593</c:v>
                </c:pt>
                <c:pt idx="326" formatCode="0.000">
                  <c:v>1.1262986016711662</c:v>
                </c:pt>
                <c:pt idx="327" formatCode="0.000">
                  <c:v>1.4650323794994935</c:v>
                </c:pt>
                <c:pt idx="328" formatCode="0.000">
                  <c:v>1.8402537408849553</c:v>
                </c:pt>
                <c:pt idx="329" formatCode="0.000">
                  <c:v>2.2077176455561167</c:v>
                </c:pt>
                <c:pt idx="330" formatCode="0.000">
                  <c:v>2.5509963131256219</c:v>
                </c:pt>
                <c:pt idx="331" formatCode="0.000">
                  <c:v>2.8594703080998718</c:v>
                </c:pt>
                <c:pt idx="332" formatCode="0.000">
                  <c:v>3.1505766638394963</c:v>
                </c:pt>
                <c:pt idx="333" formatCode="0.000">
                  <c:v>3.469691220814398</c:v>
                </c:pt>
                <c:pt idx="334" formatCode="0.000">
                  <c:v>3.7947489598322783</c:v>
                </c:pt>
                <c:pt idx="335" formatCode="0.000">
                  <c:v>4.1253490517645703</c:v>
                </c:pt>
                <c:pt idx="336" formatCode="0.000">
                  <c:v>4.4559228047670505</c:v>
                </c:pt>
                <c:pt idx="337" formatCode="0.000">
                  <c:v>4.7618894866282879</c:v>
                </c:pt>
                <c:pt idx="338" formatCode="0.000">
                  <c:v>4.6259000741226126</c:v>
                </c:pt>
                <c:pt idx="339" formatCode="0.000">
                  <c:v>4.4932740538850897</c:v>
                </c:pt>
                <c:pt idx="340" formatCode="0.000">
                  <c:v>4.3584985927120963</c:v>
                </c:pt>
                <c:pt idx="341" formatCode="0.000">
                  <c:v>4.1876831459259698</c:v>
                </c:pt>
                <c:pt idx="342" formatCode="0.000">
                  <c:v>3.9864095516057754</c:v>
                </c:pt>
                <c:pt idx="343" formatCode="0.000">
                  <c:v>3.7207028261080586</c:v>
                </c:pt>
                <c:pt idx="344" formatCode="0.000">
                  <c:v>3.3818019554694745</c:v>
                </c:pt>
                <c:pt idx="345" formatCode="0.000">
                  <c:v>3.0478736662781185</c:v>
                </c:pt>
                <c:pt idx="346" formatCode="0.000">
                  <c:v>2.7897162807162514</c:v>
                </c:pt>
                <c:pt idx="347" formatCode="0.000">
                  <c:v>2.5268982312850587</c:v>
                </c:pt>
                <c:pt idx="348" formatCode="0.000">
                  <c:v>2.2183251890436155</c:v>
                </c:pt>
                <c:pt idx="349" formatCode="0.000">
                  <c:v>1.8842708732529103</c:v>
                </c:pt>
                <c:pt idx="350" formatCode="0.000">
                  <c:v>1.5793642737722386</c:v>
                </c:pt>
                <c:pt idx="351" formatCode="0.000">
                  <c:v>1.3209371372683325</c:v>
                </c:pt>
                <c:pt idx="352" formatCode="0.000">
                  <c:v>1.0698441986835334</c:v>
                </c:pt>
                <c:pt idx="353" formatCode="0.000">
                  <c:v>0.79427553226967174</c:v>
                </c:pt>
                <c:pt idx="354" formatCode="0.000">
                  <c:v>0.5177688979971613</c:v>
                </c:pt>
                <c:pt idx="355" formatCode="0.000">
                  <c:v>0.21516553213374587</c:v>
                </c:pt>
                <c:pt idx="356" formatCode="0.000">
                  <c:v>-9.3476848052411743E-2</c:v>
                </c:pt>
                <c:pt idx="357" formatCode="0.000">
                  <c:v>-0.40813048101750321</c:v>
                </c:pt>
                <c:pt idx="358" formatCode="0.000">
                  <c:v>-0.45459420296405151</c:v>
                </c:pt>
                <c:pt idx="359" formatCode="0.000">
                  <c:v>-0.50857328271771796</c:v>
                </c:pt>
                <c:pt idx="360" formatCode="0.000">
                  <c:v>-0.55255793273447595</c:v>
                </c:pt>
                <c:pt idx="361" formatCode="0.000">
                  <c:v>-0.57746786636184511</c:v>
                </c:pt>
                <c:pt idx="362" formatCode="0.000">
                  <c:v>-0.60393252528729535</c:v>
                </c:pt>
                <c:pt idx="363" formatCode="0.000">
                  <c:v>-0.58296538039226231</c:v>
                </c:pt>
                <c:pt idx="364" formatCode="0.000">
                  <c:v>-0.51119741185290546</c:v>
                </c:pt>
                <c:pt idx="365" formatCode="0.000">
                  <c:v>-0.42787098872417262</c:v>
                </c:pt>
                <c:pt idx="366" formatCode="0.000">
                  <c:v>-0.3987753500750234</c:v>
                </c:pt>
                <c:pt idx="367" formatCode="0.000">
                  <c:v>-0.3931369360324265</c:v>
                </c:pt>
                <c:pt idx="368" formatCode="0.000">
                  <c:v>-0.37024284653566653</c:v>
                </c:pt>
                <c:pt idx="369" formatCode="0.000">
                  <c:v>-0.28130136139651507</c:v>
                </c:pt>
                <c:pt idx="370" formatCode="0.000">
                  <c:v>-0.19246118584978955</c:v>
                </c:pt>
                <c:pt idx="371" formatCode="0.000">
                  <c:v>-0.14173277176798355</c:v>
                </c:pt>
                <c:pt idx="372" formatCode="0.000">
                  <c:v>-9.3215952179335468E-2</c:v>
                </c:pt>
                <c:pt idx="373" formatCode="0.000">
                  <c:v>-4.2057021883654497E-2</c:v>
                </c:pt>
                <c:pt idx="374" formatCode="0.000">
                  <c:v>-2.8172065809974313E-2</c:v>
                </c:pt>
                <c:pt idx="375" formatCode="0.000">
                  <c:v>-2.8063568706313325E-3</c:v>
                </c:pt>
                <c:pt idx="376" formatCode="0.000">
                  <c:v>1.4285237083207169E-3</c:v>
                </c:pt>
                <c:pt idx="377" formatCode="0.000">
                  <c:v>1.1747631416768068E-2</c:v>
                </c:pt>
                <c:pt idx="378" formatCode="0.000">
                  <c:v>-4.350322783830407E-5</c:v>
                </c:pt>
                <c:pt idx="379" formatCode="0.000">
                  <c:v>-2.5956147372676465E-2</c:v>
                </c:pt>
                <c:pt idx="380" formatCode="0.000">
                  <c:v>-6.7275702773735721E-2</c:v>
                </c:pt>
                <c:pt idx="381" formatCode="0.000">
                  <c:v>-0.12118436048195831</c:v>
                </c:pt>
                <c:pt idx="382" formatCode="0.000">
                  <c:v>-0.17279055358562875</c:v>
                </c:pt>
                <c:pt idx="383" formatCode="0.000">
                  <c:v>-0.24051899459761814</c:v>
                </c:pt>
                <c:pt idx="384" formatCode="0.000">
                  <c:v>-0.33775354203965369</c:v>
                </c:pt>
                <c:pt idx="385" formatCode="0.000">
                  <c:v>-0.44374356055061054</c:v>
                </c:pt>
                <c:pt idx="386" formatCode="0.000">
                  <c:v>-0.52319447479165215</c:v>
                </c:pt>
                <c:pt idx="387" formatCode="0.000">
                  <c:v>-0.61178871921827893</c:v>
                </c:pt>
                <c:pt idx="388" formatCode="0.000">
                  <c:v>-0.70452574229986886</c:v>
                </c:pt>
                <c:pt idx="389" formatCode="0.000">
                  <c:v>-0.82924705649548902</c:v>
                </c:pt>
                <c:pt idx="390" formatCode="0.000">
                  <c:v>-0.96408876534007004</c:v>
                </c:pt>
                <c:pt idx="391" formatCode="0.000">
                  <c:v>-1.0734089748363371</c:v>
                </c:pt>
                <c:pt idx="392" formatCode="0.000">
                  <c:v>-1.1869931088479884</c:v>
                </c:pt>
                <c:pt idx="393" formatCode="0.000">
                  <c:v>-1.3028517689149717</c:v>
                </c:pt>
                <c:pt idx="394" formatCode="0.000">
                  <c:v>-1.3665303532100626</c:v>
                </c:pt>
                <c:pt idx="395" formatCode="0.000">
                  <c:v>-1.4263585637769591</c:v>
                </c:pt>
                <c:pt idx="396" formatCode="0.000">
                  <c:v>-1.4529809820383979</c:v>
                </c:pt>
                <c:pt idx="397" formatCode="0.000">
                  <c:v>-1.4618074139500508</c:v>
                </c:pt>
                <c:pt idx="398" formatCode="0.000">
                  <c:v>-1.4018521447420194</c:v>
                </c:pt>
                <c:pt idx="399" formatCode="0.000">
                  <c:v>-1.3040017202815859</c:v>
                </c:pt>
                <c:pt idx="400" formatCode="0.000">
                  <c:v>-1.1199137969746533</c:v>
                </c:pt>
                <c:pt idx="401" formatCode="0.000">
                  <c:v>-0.79798236573781278</c:v>
                </c:pt>
                <c:pt idx="402" formatCode="0.000">
                  <c:v>-0.47592321546599381</c:v>
                </c:pt>
                <c:pt idx="403" formatCode="0.000">
                  <c:v>-0.15234711402174367</c:v>
                </c:pt>
                <c:pt idx="404" formatCode="0.000">
                  <c:v>3.2215018710079146E-2</c:v>
                </c:pt>
                <c:pt idx="405" formatCode="0.000">
                  <c:v>0.22339292778621117</c:v>
                </c:pt>
                <c:pt idx="406" formatCode="0.000">
                  <c:v>0.40233682563294054</c:v>
                </c:pt>
                <c:pt idx="407" formatCode="0.000">
                  <c:v>0.57977385881620591</c:v>
                </c:pt>
                <c:pt idx="408" formatCode="0.000">
                  <c:v>0.75677027927867846</c:v>
                </c:pt>
                <c:pt idx="409" formatCode="0.000">
                  <c:v>0.92872493983650739</c:v>
                </c:pt>
                <c:pt idx="410" formatCode="0.000">
                  <c:v>1.0810761189577733</c:v>
                </c:pt>
                <c:pt idx="411" formatCode="0.000">
                  <c:v>1.2309925366639385</c:v>
                </c:pt>
                <c:pt idx="412" formatCode="0.000">
                  <c:v>1.3729606179736082</c:v>
                </c:pt>
                <c:pt idx="413" formatCode="0.000">
                  <c:v>1.459407435377623</c:v>
                </c:pt>
                <c:pt idx="414" formatCode="0.000">
                  <c:v>1.53225393867475</c:v>
                </c:pt>
                <c:pt idx="415" formatCode="0.000">
                  <c:v>1.661953342888087</c:v>
                </c:pt>
                <c:pt idx="416" formatCode="0.000">
                  <c:v>1.7625106171179421</c:v>
                </c:pt>
                <c:pt idx="417" formatCode="0.000">
                  <c:v>1.8513468940711</c:v>
                </c:pt>
                <c:pt idx="418" formatCode="0.000">
                  <c:v>1.8852194313841906</c:v>
                </c:pt>
                <c:pt idx="419" formatCode="0.000">
                  <c:v>1.888071827583421</c:v>
                </c:pt>
                <c:pt idx="420" formatCode="0.000">
                  <c:v>1.8114855754637056</c:v>
                </c:pt>
                <c:pt idx="421" formatCode="0.000">
                  <c:v>1.5860301161696939</c:v>
                </c:pt>
                <c:pt idx="422" formatCode="0.000">
                  <c:v>1.3646118598142936</c:v>
                </c:pt>
                <c:pt idx="423" formatCode="0.000">
                  <c:v>1.1443449276940125</c:v>
                </c:pt>
                <c:pt idx="424" formatCode="0.000">
                  <c:v>1.0304523190065109</c:v>
                </c:pt>
                <c:pt idx="425" formatCode="0.000">
                  <c:v>0.89379030976306351</c:v>
                </c:pt>
                <c:pt idx="426" formatCode="0.000">
                  <c:v>0.75221169575056968</c:v>
                </c:pt>
                <c:pt idx="427" formatCode="0.000">
                  <c:v>0.62244328383000114</c:v>
                </c:pt>
                <c:pt idx="428" formatCode="0.000">
                  <c:v>0.5041775495978813</c:v>
                </c:pt>
                <c:pt idx="429" formatCode="0.000">
                  <c:v>0.38702454661839153</c:v>
                </c:pt>
                <c:pt idx="430" formatCode="0.000">
                  <c:v>0.28209297859651372</c:v>
                </c:pt>
                <c:pt idx="431" formatCode="0.000">
                  <c:v>0.17969548677004576</c:v>
                </c:pt>
                <c:pt idx="432" formatCode="0.000">
                  <c:v>9.0913980273522779E-2</c:v>
                </c:pt>
                <c:pt idx="433" formatCode="0.000">
                  <c:v>7.8955098342798569E-2</c:v>
                </c:pt>
                <c:pt idx="434" formatCode="0.000">
                  <c:v>8.3066983537118722E-2</c:v>
                </c:pt>
                <c:pt idx="435" formatCode="0.000">
                  <c:v>2.7410430219708192E-2</c:v>
                </c:pt>
                <c:pt idx="436" formatCode="0.000">
                  <c:v>-1.2537858322057671E-2</c:v>
                </c:pt>
                <c:pt idx="437" formatCode="0.000">
                  <c:v>-3.6495872017786368E-2</c:v>
                </c:pt>
                <c:pt idx="438" formatCode="0.000">
                  <c:v>-6.3689004919018383E-2</c:v>
                </c:pt>
                <c:pt idx="439" formatCode="0.000">
                  <c:v>-0.10810795259121786</c:v>
                </c:pt>
                <c:pt idx="440" formatCode="0.000">
                  <c:v>-0.1457639056729419</c:v>
                </c:pt>
                <c:pt idx="441" formatCode="0.000">
                  <c:v>-0.15577342130491501</c:v>
                </c:pt>
                <c:pt idx="442" formatCode="0.000">
                  <c:v>-0.15758976835242683</c:v>
                </c:pt>
                <c:pt idx="443" formatCode="0.000">
                  <c:v>-0.15714729196947927</c:v>
                </c:pt>
                <c:pt idx="444" formatCode="0.000">
                  <c:v>-0.11097064979160938</c:v>
                </c:pt>
                <c:pt idx="445" formatCode="0.000">
                  <c:v>-7.8833426421471661E-2</c:v>
                </c:pt>
                <c:pt idx="446" formatCode="0.000">
                  <c:v>-8.403161864843179E-3</c:v>
                </c:pt>
                <c:pt idx="447" formatCode="0.000">
                  <c:v>7.1811837210074447E-2</c:v>
                </c:pt>
                <c:pt idx="448" formatCode="0.000">
                  <c:v>0.13261107054793767</c:v>
                </c:pt>
                <c:pt idx="449" formatCode="0.000">
                  <c:v>0.21460179556420317</c:v>
                </c:pt>
                <c:pt idx="450" formatCode="0.000">
                  <c:v>0.31173966534251996</c:v>
                </c:pt>
                <c:pt idx="451" formatCode="0.000">
                  <c:v>0.37909842987739545</c:v>
                </c:pt>
                <c:pt idx="452" formatCode="0.000">
                  <c:v>0.37950596854886459</c:v>
                </c:pt>
                <c:pt idx="453" formatCode="0.000">
                  <c:v>0.33341021869793636</c:v>
                </c:pt>
                <c:pt idx="454" formatCode="0.000">
                  <c:v>0.87100117592100434</c:v>
                </c:pt>
                <c:pt idx="455" formatCode="0.000">
                  <c:v>1.40684999242474</c:v>
                </c:pt>
                <c:pt idx="456" formatCode="0.000">
                  <c:v>1.8830377224443626</c:v>
                </c:pt>
                <c:pt idx="457" formatCode="0.000">
                  <c:v>2.2505580424645544</c:v>
                </c:pt>
                <c:pt idx="458" formatCode="0.000">
                  <c:v>2.6714768982167314</c:v>
                </c:pt>
                <c:pt idx="459" formatCode="0.000">
                  <c:v>3.1500533488746472</c:v>
                </c:pt>
                <c:pt idx="460" formatCode="0.000">
                  <c:v>3.6290571374418854</c:v>
                </c:pt>
                <c:pt idx="461" formatCode="0.000">
                  <c:v>4.0612866338988614</c:v>
                </c:pt>
                <c:pt idx="462" formatCode="0.000">
                  <c:v>4.466996922456123</c:v>
                </c:pt>
                <c:pt idx="463" formatCode="0.000">
                  <c:v>4.8620254064627142</c:v>
                </c:pt>
                <c:pt idx="464" formatCode="0.000">
                  <c:v>5.22869420237945</c:v>
                </c:pt>
                <c:pt idx="465" formatCode="0.000">
                  <c:v>5.6549996681693182</c:v>
                </c:pt>
                <c:pt idx="466" formatCode="0.000">
                  <c:v>6.0372595639855655</c:v>
                </c:pt>
                <c:pt idx="467" formatCode="0.000">
                  <c:v>6.3401775675729342</c:v>
                </c:pt>
                <c:pt idx="468" formatCode="0.000">
                  <c:v>6.6471950717701915</c:v>
                </c:pt>
                <c:pt idx="469" formatCode="0.000">
                  <c:v>6.9221343510043294</c:v>
                </c:pt>
                <c:pt idx="470" formatCode="0.000">
                  <c:v>7.1913549216078296</c:v>
                </c:pt>
                <c:pt idx="471" formatCode="0.000">
                  <c:v>7.5093172476406078</c:v>
                </c:pt>
                <c:pt idx="472" formatCode="0.000">
                  <c:v>7.8642634366916724</c:v>
                </c:pt>
                <c:pt idx="473" formatCode="0.000">
                  <c:v>8.2589342796684981</c:v>
                </c:pt>
                <c:pt idx="474" formatCode="0.000">
                  <c:v>7.6613250074217287</c:v>
                </c:pt>
                <c:pt idx="475" formatCode="0.000">
                  <c:v>7.060189341744632</c:v>
                </c:pt>
                <c:pt idx="476" formatCode="0.000">
                  <c:v>6.5320172957138167</c:v>
                </c:pt>
                <c:pt idx="477" formatCode="0.000">
                  <c:v>6.0898726786593844</c:v>
                </c:pt>
                <c:pt idx="478" formatCode="0.000">
                  <c:v>5.6035059936892209</c:v>
                </c:pt>
                <c:pt idx="479" formatCode="0.000">
                  <c:v>5.0961081788813454</c:v>
                </c:pt>
                <c:pt idx="480" formatCode="0.000">
                  <c:v>4.5684659950908904</c:v>
                </c:pt>
                <c:pt idx="481" formatCode="0.000">
                  <c:v>4.080177534395645</c:v>
                </c:pt>
                <c:pt idx="482" formatCode="0.000">
                  <c:v>3.6086811034632653</c:v>
                </c:pt>
                <c:pt idx="483" formatCode="0.000">
                  <c:v>3.1287356052681945</c:v>
                </c:pt>
                <c:pt idx="484" formatCode="0.000">
                  <c:v>2.6722102833796582</c:v>
                </c:pt>
                <c:pt idx="485" formatCode="0.000">
                  <c:v>2.1657742432595684</c:v>
                </c:pt>
                <c:pt idx="486" formatCode="0.000">
                  <c:v>1.6893456092107215</c:v>
                </c:pt>
                <c:pt idx="487" formatCode="0.000">
                  <c:v>1.2917644625208118</c:v>
                </c:pt>
                <c:pt idx="488" formatCode="0.000">
                  <c:v>0.89947035727330904</c:v>
                </c:pt>
                <c:pt idx="489" formatCode="0.000">
                  <c:v>0.50751902621236289</c:v>
                </c:pt>
                <c:pt idx="490" formatCode="0.000">
                  <c:v>0.12715980763698917</c:v>
                </c:pt>
                <c:pt idx="491" formatCode="0.000">
                  <c:v>-0.27518402101382777</c:v>
                </c:pt>
                <c:pt idx="492" formatCode="0.000">
                  <c:v>-0.65025778942016677</c:v>
                </c:pt>
                <c:pt idx="493" formatCode="0.000">
                  <c:v>-1.0312533230800836</c:v>
                </c:pt>
                <c:pt idx="494" formatCode="0.000">
                  <c:v>-1.0015376498791795</c:v>
                </c:pt>
                <c:pt idx="495" formatCode="0.000">
                  <c:v>-0.96251291934468453</c:v>
                </c:pt>
                <c:pt idx="496" formatCode="0.000">
                  <c:v>-0.94004011042606384</c:v>
                </c:pt>
                <c:pt idx="497" formatCode="0.000">
                  <c:v>-0.91787245931627071</c:v>
                </c:pt>
                <c:pt idx="498" formatCode="0.000">
                  <c:v>-0.89715564666774716</c:v>
                </c:pt>
                <c:pt idx="499" formatCode="0.000">
                  <c:v>-0.88890646859882716</c:v>
                </c:pt>
                <c:pt idx="500" formatCode="0.000">
                  <c:v>-0.85519835456106164</c:v>
                </c:pt>
                <c:pt idx="501" formatCode="0.000">
                  <c:v>-0.8402298514573554</c:v>
                </c:pt>
                <c:pt idx="502" formatCode="0.000">
                  <c:v>-0.83220477674085092</c:v>
                </c:pt>
                <c:pt idx="503" formatCode="0.000">
                  <c:v>-0.80497462976537082</c:v>
                </c:pt>
                <c:pt idx="504" formatCode="0.000">
                  <c:v>-0.77872750378984379</c:v>
                </c:pt>
                <c:pt idx="505" formatCode="0.000">
                  <c:v>-0.72602740686743916</c:v>
                </c:pt>
                <c:pt idx="506" formatCode="0.000">
                  <c:v>-0.68840766370887096</c:v>
                </c:pt>
                <c:pt idx="507" formatCode="0.000">
                  <c:v>-0.67352583372122177</c:v>
                </c:pt>
                <c:pt idx="508" formatCode="0.000">
                  <c:v>-0.65634194287770953</c:v>
                </c:pt>
                <c:pt idx="509" formatCode="0.000">
                  <c:v>-0.62970441613388228</c:v>
                </c:pt>
                <c:pt idx="510" formatCode="0.000">
                  <c:v>-0.60682551094354642</c:v>
                </c:pt>
                <c:pt idx="511" formatCode="0.000">
                  <c:v>-0.58280340484182136</c:v>
                </c:pt>
                <c:pt idx="512" formatCode="0.000">
                  <c:v>-0.56425009149509453</c:v>
                </c:pt>
                <c:pt idx="513" formatCode="0.000">
                  <c:v>-0.52963854632519758</c:v>
                </c:pt>
                <c:pt idx="514" formatCode="0.000">
                  <c:v>-0.51564302471399248</c:v>
                </c:pt>
                <c:pt idx="515" formatCode="0.000">
                  <c:v>-0.50578728765309733</c:v>
                </c:pt>
                <c:pt idx="516" formatCode="0.000">
                  <c:v>-0.49331852520858588</c:v>
                </c:pt>
                <c:pt idx="517" formatCode="0.000">
                  <c:v>-0.48974210180356775</c:v>
                </c:pt>
                <c:pt idx="518" formatCode="0.000">
                  <c:v>-0.47613754259794538</c:v>
                </c:pt>
                <c:pt idx="519" formatCode="0.000">
                  <c:v>-0.46793754582114672</c:v>
                </c:pt>
                <c:pt idx="520" formatCode="0.000">
                  <c:v>-0.47150539725606266</c:v>
                </c:pt>
                <c:pt idx="521" formatCode="0.000">
                  <c:v>-0.46070105334137212</c:v>
                </c:pt>
                <c:pt idx="522" formatCode="0.000">
                  <c:v>-0.44635462293630662</c:v>
                </c:pt>
                <c:pt idx="523" formatCode="0.000">
                  <c:v>-0.43875153620407409</c:v>
                </c:pt>
                <c:pt idx="524" formatCode="0.000">
                  <c:v>-0.45062405236671454</c:v>
                </c:pt>
                <c:pt idx="525" formatCode="0.000">
                  <c:v>-0.4814230589111177</c:v>
                </c:pt>
                <c:pt idx="526" formatCode="0.000">
                  <c:v>-0.48183637613833846</c:v>
                </c:pt>
                <c:pt idx="527" formatCode="0.000">
                  <c:v>-0.4847096332485637</c:v>
                </c:pt>
                <c:pt idx="528" formatCode="0.000">
                  <c:v>-0.49484216303621942</c:v>
                </c:pt>
                <c:pt idx="529" formatCode="0.000">
                  <c:v>-0.51838770616851515</c:v>
                </c:pt>
                <c:pt idx="530" formatCode="0.000">
                  <c:v>-0.55742367499774803</c:v>
                </c:pt>
                <c:pt idx="531" formatCode="0.000">
                  <c:v>-0.59717380989246727</c:v>
                </c:pt>
                <c:pt idx="532" formatCode="0.000">
                  <c:v>-0.64378860724504172</c:v>
                </c:pt>
                <c:pt idx="533" formatCode="0.000">
                  <c:v>-0.71117587003769356</c:v>
                </c:pt>
                <c:pt idx="534" formatCode="0.000">
                  <c:v>-0.78086938604616962</c:v>
                </c:pt>
                <c:pt idx="535" formatCode="0.000">
                  <c:v>-0.84836786167521938</c:v>
                </c:pt>
                <c:pt idx="536" formatCode="0.000">
                  <c:v>-0.9082115643230928</c:v>
                </c:pt>
                <c:pt idx="537" formatCode="0.000">
                  <c:v>-0.94172775326427005</c:v>
                </c:pt>
                <c:pt idx="538" formatCode="0.000">
                  <c:v>-0.96622072712119977</c:v>
                </c:pt>
                <c:pt idx="539" formatCode="0.000">
                  <c:v>-0.99606046609745424</c:v>
                </c:pt>
                <c:pt idx="540" formatCode="0.000">
                  <c:v>-1.0297696217968002</c:v>
                </c:pt>
                <c:pt idx="541" formatCode="0.000">
                  <c:v>-1.059072137021644</c:v>
                </c:pt>
                <c:pt idx="542" formatCode="0.000">
                  <c:v>-1.0838794075365636</c:v>
                </c:pt>
                <c:pt idx="543" formatCode="0.000">
                  <c:v>-1.1192531410200395</c:v>
                </c:pt>
                <c:pt idx="544" formatCode="0.000">
                  <c:v>-1.1311544109190197</c:v>
                </c:pt>
                <c:pt idx="545" formatCode="0.000">
                  <c:v>-1.1218416549804169</c:v>
                </c:pt>
                <c:pt idx="546" formatCode="0.000">
                  <c:v>-1.1392066406993266</c:v>
                </c:pt>
                <c:pt idx="547" formatCode="0.000">
                  <c:v>-1.1474969678465115</c:v>
                </c:pt>
                <c:pt idx="548" formatCode="0.000">
                  <c:v>-1.152317089022721</c:v>
                </c:pt>
                <c:pt idx="549" formatCode="0.000">
                  <c:v>-1.1474011971056612</c:v>
                </c:pt>
                <c:pt idx="550" formatCode="0.000">
                  <c:v>-1.1223874027627485</c:v>
                </c:pt>
                <c:pt idx="551" formatCode="0.000">
                  <c:v>-1.1138384333568037</c:v>
                </c:pt>
                <c:pt idx="552" formatCode="0.000">
                  <c:v>-1.0977344044672077</c:v>
                </c:pt>
                <c:pt idx="553" formatCode="0.000">
                  <c:v>-1.050289889732825</c:v>
                </c:pt>
                <c:pt idx="554" formatCode="0.000">
                  <c:v>-0.99132849488474029</c:v>
                </c:pt>
                <c:pt idx="555" formatCode="0.000">
                  <c:v>-0.93863358188448331</c:v>
                </c:pt>
                <c:pt idx="556" formatCode="0.000">
                  <c:v>-0.87806727127566087</c:v>
                </c:pt>
                <c:pt idx="557" formatCode="0.000">
                  <c:v>-0.83931409931905487</c:v>
                </c:pt>
                <c:pt idx="558" formatCode="0.000">
                  <c:v>-0.82496364394722121</c:v>
                </c:pt>
                <c:pt idx="559" formatCode="0.000">
                  <c:v>-0.82025021219949057</c:v>
                </c:pt>
                <c:pt idx="560" formatCode="0.000">
                  <c:v>-0.80871247226291199</c:v>
                </c:pt>
                <c:pt idx="561" formatCode="0.000">
                  <c:v>-0.80138280638032988</c:v>
                </c:pt>
                <c:pt idx="562" formatCode="0.000">
                  <c:v>-0.79581481691339184</c:v>
                </c:pt>
                <c:pt idx="563" formatCode="0.000">
                  <c:v>-0.78513831414025759</c:v>
                </c:pt>
                <c:pt idx="564" formatCode="0.000">
                  <c:v>-0.77761574697717906</c:v>
                </c:pt>
                <c:pt idx="565" formatCode="0.000">
                  <c:v>-0.79011546630810658</c:v>
                </c:pt>
                <c:pt idx="566" formatCode="0.000">
                  <c:v>-0.78684025101054544</c:v>
                </c:pt>
                <c:pt idx="567" formatCode="0.000">
                  <c:v>-0.78416372853205341</c:v>
                </c:pt>
                <c:pt idx="568" formatCode="0.000">
                  <c:v>-0.78143544487788152</c:v>
                </c:pt>
                <c:pt idx="569" formatCode="0.000">
                  <c:v>-0.77598577124870538</c:v>
                </c:pt>
                <c:pt idx="570" formatCode="0.000">
                  <c:v>-0.78306829993645066</c:v>
                </c:pt>
                <c:pt idx="571" formatCode="0.000">
                  <c:v>-0.76566128887924134</c:v>
                </c:pt>
                <c:pt idx="572" formatCode="0.000">
                  <c:v>-0.73657759238001952</c:v>
                </c:pt>
                <c:pt idx="573" formatCode="0.000">
                  <c:v>-0.73066210843677282</c:v>
                </c:pt>
                <c:pt idx="574" formatCode="0.000">
                  <c:v>-0.73573269650024231</c:v>
                </c:pt>
                <c:pt idx="575" formatCode="0.000">
                  <c:v>-0.72204059485243755</c:v>
                </c:pt>
                <c:pt idx="576" formatCode="0.000">
                  <c:v>-0.73242590638089999</c:v>
                </c:pt>
                <c:pt idx="577" formatCode="0.000">
                  <c:v>-0.69325251666589904</c:v>
                </c:pt>
                <c:pt idx="578" formatCode="0.000">
                  <c:v>-0.63775807997763967</c:v>
                </c:pt>
                <c:pt idx="579" formatCode="0.000">
                  <c:v>-0.58831561350626527</c:v>
                </c:pt>
                <c:pt idx="580" formatCode="0.000">
                  <c:v>-0.5313829173672614</c:v>
                </c:pt>
                <c:pt idx="581" formatCode="0.000">
                  <c:v>-0.49306716671750461</c:v>
                </c:pt>
                <c:pt idx="582" formatCode="0.000">
                  <c:v>-0.4426991270508549</c:v>
                </c:pt>
                <c:pt idx="583" formatCode="0.000">
                  <c:v>-0.40076926922420208</c:v>
                </c:pt>
                <c:pt idx="584" formatCode="0.000">
                  <c:v>-0.36599902797113043</c:v>
                </c:pt>
                <c:pt idx="585" formatCode="0.000">
                  <c:v>-0.31868630413753518</c:v>
                </c:pt>
                <c:pt idx="586" formatCode="0.000">
                  <c:v>-0.28796863971603759</c:v>
                </c:pt>
                <c:pt idx="587" formatCode="0.000">
                  <c:v>-0.26516006161625399</c:v>
                </c:pt>
                <c:pt idx="588" formatCode="0.000">
                  <c:v>-0.25044643668706595</c:v>
                </c:pt>
                <c:pt idx="589" formatCode="0.000">
                  <c:v>-0.22459306228768897</c:v>
                </c:pt>
                <c:pt idx="590" formatCode="0.000">
                  <c:v>-0.18912287262040958</c:v>
                </c:pt>
                <c:pt idx="591" formatCode="0.000">
                  <c:v>-0.15949088417259144</c:v>
                </c:pt>
                <c:pt idx="592" formatCode="0.000">
                  <c:v>-0.14690534361408142</c:v>
                </c:pt>
                <c:pt idx="593" formatCode="0.000">
                  <c:v>-0.14407337054882105</c:v>
                </c:pt>
                <c:pt idx="594" formatCode="0.000">
                  <c:v>-0.15724327718823133</c:v>
                </c:pt>
                <c:pt idx="595" formatCode="0.000">
                  <c:v>-0.17975522221402174</c:v>
                </c:pt>
                <c:pt idx="596" formatCode="0.000">
                  <c:v>-0.17717394683283025</c:v>
                </c:pt>
                <c:pt idx="597" formatCode="0.000">
                  <c:v>-0.21564450000655561</c:v>
                </c:pt>
                <c:pt idx="598" formatCode="0.000">
                  <c:v>-0.23872301547672065</c:v>
                </c:pt>
                <c:pt idx="599" formatCode="0.000">
                  <c:v>-0.23889682998110612</c:v>
                </c:pt>
                <c:pt idx="600" formatCode="0.000">
                  <c:v>-0.27507142301811266</c:v>
                </c:pt>
                <c:pt idx="601" formatCode="0.000">
                  <c:v>-0.29121995411156076</c:v>
                </c:pt>
                <c:pt idx="602" formatCode="0.000">
                  <c:v>-0.32122589823340375</c:v>
                </c:pt>
                <c:pt idx="603" formatCode="0.000">
                  <c:v>-0.34643642342583425</c:v>
                </c:pt>
                <c:pt idx="604" formatCode="0.000">
                  <c:v>-0.37258286372339111</c:v>
                </c:pt>
                <c:pt idx="605" formatCode="0.000">
                  <c:v>-0.41002264283112505</c:v>
                </c:pt>
                <c:pt idx="606" formatCode="0.000">
                  <c:v>-0.44875395209931168</c:v>
                </c:pt>
                <c:pt idx="607" formatCode="0.000">
                  <c:v>-0.47344777881557476</c:v>
                </c:pt>
                <c:pt idx="608" formatCode="0.000">
                  <c:v>-0.48260785503419878</c:v>
                </c:pt>
                <c:pt idx="609" formatCode="0.000">
                  <c:v>-0.49780838207841249</c:v>
                </c:pt>
                <c:pt idx="610" formatCode="0.000">
                  <c:v>-0.53306998726786303</c:v>
                </c:pt>
                <c:pt idx="611" formatCode="0.000">
                  <c:v>-0.56858286785349832</c:v>
                </c:pt>
                <c:pt idx="612" formatCode="0.000">
                  <c:v>-0.58402962721629503</c:v>
                </c:pt>
                <c:pt idx="613" formatCode="0.000">
                  <c:v>-0.59848302573283152</c:v>
                </c:pt>
                <c:pt idx="614" formatCode="0.000">
                  <c:v>-0.584939537219206</c:v>
                </c:pt>
                <c:pt idx="615" formatCode="0.000">
                  <c:v>-0.58580269826333375</c:v>
                </c:pt>
                <c:pt idx="616" formatCode="0.000">
                  <c:v>-0.5970739053064742</c:v>
                </c:pt>
                <c:pt idx="617" formatCode="0.000">
                  <c:v>-0.60621195074090417</c:v>
                </c:pt>
                <c:pt idx="618" formatCode="0.000">
                  <c:v>-0.63278406293461409</c:v>
                </c:pt>
                <c:pt idx="619" formatCode="0.000">
                  <c:v>-0.67211211129093629</c:v>
                </c:pt>
                <c:pt idx="620" formatCode="0.000">
                  <c:v>-0.67687938234811063</c:v>
                </c:pt>
                <c:pt idx="621" formatCode="0.000">
                  <c:v>-0.69047269245849718</c:v>
                </c:pt>
                <c:pt idx="622" formatCode="0.000">
                  <c:v>-0.68611293350286151</c:v>
                </c:pt>
                <c:pt idx="623" formatCode="0.000">
                  <c:v>-0.67623180587226472</c:v>
                </c:pt>
                <c:pt idx="624" formatCode="0.000">
                  <c:v>-0.67470961247424321</c:v>
                </c:pt>
                <c:pt idx="625" formatCode="0.000">
                  <c:v>-0.67016762419411102</c:v>
                </c:pt>
                <c:pt idx="626" formatCode="0.000">
                  <c:v>-0.65874005307822325</c:v>
                </c:pt>
                <c:pt idx="627" formatCode="0.000">
                  <c:v>-0.64631151401924958</c:v>
                </c:pt>
                <c:pt idx="628" formatCode="0.000">
                  <c:v>-0.58756069367871455</c:v>
                </c:pt>
                <c:pt idx="629" formatCode="0.000">
                  <c:v>-0.52944546979361073</c:v>
                </c:pt>
                <c:pt idx="630" formatCode="0.000">
                  <c:v>-0.40291821313529219</c:v>
                </c:pt>
                <c:pt idx="631" formatCode="0.000">
                  <c:v>-0.27512815302986415</c:v>
                </c:pt>
                <c:pt idx="632" formatCode="0.000">
                  <c:v>-0.13908428269316872</c:v>
                </c:pt>
                <c:pt idx="633" formatCode="0.000">
                  <c:v>-5.376484174566265E-3</c:v>
                </c:pt>
                <c:pt idx="634" formatCode="0.000">
                  <c:v>9.081889976658282E-2</c:v>
                </c:pt>
                <c:pt idx="635" formatCode="0.000">
                  <c:v>0.18300723670959679</c:v>
                </c:pt>
                <c:pt idx="636" formatCode="0.000">
                  <c:v>0.27244061962225302</c:v>
                </c:pt>
                <c:pt idx="637" formatCode="0.000">
                  <c:v>0.36403267873816619</c:v>
                </c:pt>
                <c:pt idx="638" formatCode="0.000">
                  <c:v>0.4608027011401753</c:v>
                </c:pt>
                <c:pt idx="639" formatCode="0.000">
                  <c:v>0.56783841553678771</c:v>
                </c:pt>
                <c:pt idx="640" formatCode="0.000">
                  <c:v>0.67510531294917264</c:v>
                </c:pt>
                <c:pt idx="641" formatCode="0.000">
                  <c:v>0.79353812276804692</c:v>
                </c:pt>
                <c:pt idx="642" formatCode="0.000">
                  <c:v>0.97249149462754547</c:v>
                </c:pt>
                <c:pt idx="643" formatCode="0.000">
                  <c:v>1.1405735788887501</c:v>
                </c:pt>
                <c:pt idx="644" formatCode="0.000">
                  <c:v>1.2640131475819421</c:v>
                </c:pt>
                <c:pt idx="645" formatCode="0.000">
                  <c:v>1.3832944995533649</c:v>
                </c:pt>
                <c:pt idx="646" formatCode="0.000">
                  <c:v>1.4994977409120689</c:v>
                </c:pt>
                <c:pt idx="647" formatCode="0.000">
                  <c:v>1.6087226984569742</c:v>
                </c:pt>
                <c:pt idx="648" formatCode="0.000">
                  <c:v>1.5944268216483746</c:v>
                </c:pt>
                <c:pt idx="649" formatCode="0.000">
                  <c:v>1.6093483042727772</c:v>
                </c:pt>
                <c:pt idx="650" formatCode="0.000">
                  <c:v>1.5809664773932623</c:v>
                </c:pt>
                <c:pt idx="651" formatCode="0.000">
                  <c:v>1.5572173206082776</c:v>
                </c:pt>
                <c:pt idx="652" formatCode="0.000">
                  <c:v>1.5081808968164228</c:v>
                </c:pt>
                <c:pt idx="653" formatCode="0.000">
                  <c:v>1.4516097220525859</c:v>
                </c:pt>
                <c:pt idx="654" formatCode="0.000">
                  <c:v>1.420346400423343</c:v>
                </c:pt>
                <c:pt idx="655" formatCode="0.000">
                  <c:v>1.4006081397130932</c:v>
                </c:pt>
                <c:pt idx="656" formatCode="0.000">
                  <c:v>1.3817449926862413</c:v>
                </c:pt>
                <c:pt idx="657" formatCode="0.000">
                  <c:v>1.3782261947334908</c:v>
                </c:pt>
                <c:pt idx="658" formatCode="0.000">
                  <c:v>1.3654957335136537</c:v>
                </c:pt>
                <c:pt idx="659" formatCode="0.000">
                  <c:v>1.3544022802214906</c:v>
                </c:pt>
                <c:pt idx="660" formatCode="0.000">
                  <c:v>1.3423884677654194</c:v>
                </c:pt>
                <c:pt idx="661" formatCode="0.000">
                  <c:v>1.3021497617591535</c:v>
                </c:pt>
                <c:pt idx="662" formatCode="0.000">
                  <c:v>1.1601887259415724</c:v>
                </c:pt>
                <c:pt idx="663" formatCode="0.000">
                  <c:v>1.0315711675706654</c:v>
                </c:pt>
                <c:pt idx="664" formatCode="0.000">
                  <c:v>1.0006167176890961</c:v>
                </c:pt>
                <c:pt idx="665" formatCode="0.000">
                  <c:v>0.99267214590720587</c:v>
                </c:pt>
                <c:pt idx="666" formatCode="0.000">
                  <c:v>0.96612606571755999</c:v>
                </c:pt>
                <c:pt idx="667" formatCode="0.000">
                  <c:v>0.90703873750442765</c:v>
                </c:pt>
                <c:pt idx="668" formatCode="0.000">
                  <c:v>0.90910849663057536</c:v>
                </c:pt>
                <c:pt idx="669" formatCode="0.000">
                  <c:v>0.87174710560081936</c:v>
                </c:pt>
                <c:pt idx="670" formatCode="0.000">
                  <c:v>0.80895550648080161</c:v>
                </c:pt>
                <c:pt idx="671" formatCode="0.000">
                  <c:v>0.71727097299002085</c:v>
                </c:pt>
                <c:pt idx="672" formatCode="0.000">
                  <c:v>0.65149931442372921</c:v>
                </c:pt>
                <c:pt idx="673" formatCode="0.000">
                  <c:v>0.59299844406404478</c:v>
                </c:pt>
                <c:pt idx="674" formatCode="0.000">
                  <c:v>0.53479397094745118</c:v>
                </c:pt>
                <c:pt idx="675" formatCode="0.000">
                  <c:v>0.48313965667810777</c:v>
                </c:pt>
                <c:pt idx="676" formatCode="0.000">
                  <c:v>0.4309225599808798</c:v>
                </c:pt>
                <c:pt idx="677" formatCode="0.000">
                  <c:v>0.34539691914305892</c:v>
                </c:pt>
                <c:pt idx="678" formatCode="0.000">
                  <c:v>0.27162676961670529</c:v>
                </c:pt>
                <c:pt idx="679" formatCode="0.000">
                  <c:v>0.21523550977955291</c:v>
                </c:pt>
                <c:pt idx="680" formatCode="0.000">
                  <c:v>0.14538393711626349</c:v>
                </c:pt>
                <c:pt idx="681" formatCode="0.000">
                  <c:v>9.3448757989045325E-2</c:v>
                </c:pt>
                <c:pt idx="682" formatCode="0.000">
                  <c:v>8.9050538114829353E-2</c:v>
                </c:pt>
                <c:pt idx="683" formatCode="0.000">
                  <c:v>8.0635137715147825E-2</c:v>
                </c:pt>
                <c:pt idx="684" formatCode="0.000">
                  <c:v>2.8351248444320954E-2</c:v>
                </c:pt>
                <c:pt idx="685" formatCode="0.000">
                  <c:v>-4.3132629840289469E-2</c:v>
                </c:pt>
                <c:pt idx="686" formatCode="0.000">
                  <c:v>-6.7278188298747252E-2</c:v>
                </c:pt>
                <c:pt idx="687" formatCode="0.000">
                  <c:v>0.32900318600123002</c:v>
                </c:pt>
                <c:pt idx="688" formatCode="0.000">
                  <c:v>0.78490831019558427</c:v>
                </c:pt>
                <c:pt idx="689" formatCode="0.000">
                  <c:v>1.2155410297366227</c:v>
                </c:pt>
                <c:pt idx="690" formatCode="0.000">
                  <c:v>1.7142994850948632</c:v>
                </c:pt>
                <c:pt idx="691" formatCode="0.000">
                  <c:v>2.2511204409257255</c:v>
                </c:pt>
                <c:pt idx="692" formatCode="0.000">
                  <c:v>2.7069883526581968</c:v>
                </c:pt>
                <c:pt idx="693" formatCode="0.000">
                  <c:v>3.1167280711603946</c:v>
                </c:pt>
                <c:pt idx="694" formatCode="0.000">
                  <c:v>3.5224179522355912</c:v>
                </c:pt>
                <c:pt idx="695" formatCode="0.000">
                  <c:v>3.925908791902311</c:v>
                </c:pt>
                <c:pt idx="696" formatCode="0.000">
                  <c:v>4.312440393802099</c:v>
                </c:pt>
                <c:pt idx="697" formatCode="0.000">
                  <c:v>4.7749929035622545</c:v>
                </c:pt>
                <c:pt idx="698" formatCode="0.000">
                  <c:v>5.2292204042187267</c:v>
                </c:pt>
                <c:pt idx="699" formatCode="0.000">
                  <c:v>5.6646093545212084</c:v>
                </c:pt>
                <c:pt idx="700" formatCode="0.000">
                  <c:v>6.1163664896921954</c:v>
                </c:pt>
                <c:pt idx="701" formatCode="0.000">
                  <c:v>6.5691318622499129</c:v>
                </c:pt>
                <c:pt idx="702" formatCode="0.000">
                  <c:v>6.999053334626133</c:v>
                </c:pt>
                <c:pt idx="703" formatCode="0.000">
                  <c:v>7.4098048635271967</c:v>
                </c:pt>
                <c:pt idx="704" formatCode="0.000">
                  <c:v>7.8171103653203913</c:v>
                </c:pt>
                <c:pt idx="705" formatCode="0.000">
                  <c:v>8.2114611849492185</c:v>
                </c:pt>
                <c:pt idx="706" formatCode="0.000">
                  <c:v>8.5771192981630708</c:v>
                </c:pt>
                <c:pt idx="707" formatCode="0.000">
                  <c:v>8.1447334143374714</c:v>
                </c:pt>
                <c:pt idx="708" formatCode="0.000">
                  <c:v>7.6602393234924122</c:v>
                </c:pt>
                <c:pt idx="709" formatCode="0.000">
                  <c:v>7.1952782872021643</c:v>
                </c:pt>
                <c:pt idx="710" formatCode="0.000">
                  <c:v>6.6704613590148343</c:v>
                </c:pt>
                <c:pt idx="711" formatCode="0.000">
                  <c:v>6.1064011453177747</c:v>
                </c:pt>
                <c:pt idx="712" formatCode="0.000">
                  <c:v>5.6211239501772265</c:v>
                </c:pt>
                <c:pt idx="713" formatCode="0.000">
                  <c:v>5.2009922927395147</c:v>
                </c:pt>
                <c:pt idx="714" formatCode="0.000">
                  <c:v>4.7873903346280233</c:v>
                </c:pt>
                <c:pt idx="715" formatCode="0.000">
                  <c:v>4.3700251657454787</c:v>
                </c:pt>
                <c:pt idx="716" formatCode="0.000">
                  <c:v>4.0013028486989937</c:v>
                </c:pt>
                <c:pt idx="717" formatCode="0.000">
                  <c:v>3.5716552398324533</c:v>
                </c:pt>
                <c:pt idx="718" formatCode="0.000">
                  <c:v>3.171065609856845</c:v>
                </c:pt>
                <c:pt idx="719" formatCode="0.000">
                  <c:v>2.7719863077361597</c:v>
                </c:pt>
                <c:pt idx="720" formatCode="0.000">
                  <c:v>2.3662330028829559</c:v>
                </c:pt>
                <c:pt idx="721" formatCode="0.000">
                  <c:v>1.9689147572806776</c:v>
                </c:pt>
                <c:pt idx="722" formatCode="0.000">
                  <c:v>1.5709460177127426</c:v>
                </c:pt>
                <c:pt idx="723" formatCode="0.000">
                  <c:v>1.2042242609335587</c:v>
                </c:pt>
                <c:pt idx="724" formatCode="0.000">
                  <c:v>0.84585310168204475</c:v>
                </c:pt>
                <c:pt idx="725" formatCode="0.000">
                  <c:v>0.520309059539106</c:v>
                </c:pt>
                <c:pt idx="726" formatCode="0.000">
                  <c:v>0.21348981992253929</c:v>
                </c:pt>
                <c:pt idx="727" formatCode="0.000">
                  <c:v>0.33177336684864056</c:v>
                </c:pt>
                <c:pt idx="728" formatCode="0.000">
                  <c:v>0.44347822578764218</c:v>
                </c:pt>
                <c:pt idx="729" formatCode="0.000">
                  <c:v>0.66629475464906618</c:v>
                </c:pt>
                <c:pt idx="730" formatCode="0.000">
                  <c:v>0.73540609571947158</c:v>
                </c:pt>
                <c:pt idx="731" formatCode="0.000">
                  <c:v>1.2196093633507994</c:v>
                </c:pt>
                <c:pt idx="732" formatCode="0.000">
                  <c:v>1.543124596587069</c:v>
                </c:pt>
                <c:pt idx="733" formatCode="0.000">
                  <c:v>1.7574175554921854</c:v>
                </c:pt>
                <c:pt idx="734" formatCode="0.000">
                  <c:v>1.9572003240305744</c:v>
                </c:pt>
                <c:pt idx="735" formatCode="0.000">
                  <c:v>2.1531708411088402</c:v>
                </c:pt>
                <c:pt idx="736" formatCode="0.000">
                  <c:v>2.3177548546698157</c:v>
                </c:pt>
                <c:pt idx="737" formatCode="0.000">
                  <c:v>2.4826860581914696</c:v>
                </c:pt>
                <c:pt idx="738" formatCode="0.000">
                  <c:v>2.624605052010637</c:v>
                </c:pt>
                <c:pt idx="739" formatCode="0.000">
                  <c:v>2.760483945991588</c:v>
                </c:pt>
                <c:pt idx="740" formatCode="0.000">
                  <c:v>2.8723381745004741</c:v>
                </c:pt>
                <c:pt idx="741" formatCode="0.000">
                  <c:v>2.9864139434795995</c:v>
                </c:pt>
                <c:pt idx="742" formatCode="0.000">
                  <c:v>3.072872536787556</c:v>
                </c:pt>
                <c:pt idx="743" formatCode="0.000">
                  <c:v>3.1299689960807848</c:v>
                </c:pt>
                <c:pt idx="744" formatCode="0.000">
                  <c:v>3.1759848990177311</c:v>
                </c:pt>
                <c:pt idx="745" formatCode="0.000">
                  <c:v>3.2045068818973226</c:v>
                </c:pt>
                <c:pt idx="746" formatCode="0.000">
                  <c:v>3.2185749981248906</c:v>
                </c:pt>
                <c:pt idx="747" formatCode="0.000">
                  <c:v>3.2135072780574232</c:v>
                </c:pt>
                <c:pt idx="748" formatCode="0.000">
                  <c:v>3.2198190666452353</c:v>
                </c:pt>
                <c:pt idx="749" formatCode="0.000">
                  <c:v>3.139587772865867</c:v>
                </c:pt>
                <c:pt idx="750" formatCode="0.000">
                  <c:v>3.1694443293558696</c:v>
                </c:pt>
                <c:pt idx="751" formatCode="0.000">
                  <c:v>2.761950035806497</c:v>
                </c:pt>
                <c:pt idx="752" formatCode="0.000">
                  <c:v>2.5328560124972723</c:v>
                </c:pt>
                <c:pt idx="753" formatCode="0.000">
                  <c:v>2.348865690805642</c:v>
                </c:pt>
                <c:pt idx="754" formatCode="0.000">
                  <c:v>2.1968951768798717</c:v>
                </c:pt>
                <c:pt idx="755" formatCode="0.000">
                  <c:v>2.0399193825535678</c:v>
                </c:pt>
                <c:pt idx="756" formatCode="0.000">
                  <c:v>1.8749126798797717</c:v>
                </c:pt>
                <c:pt idx="757" formatCode="0.000">
                  <c:v>1.7110520324731362</c:v>
                </c:pt>
                <c:pt idx="758" formatCode="0.000">
                  <c:v>1.5841985782236034</c:v>
                </c:pt>
                <c:pt idx="759" formatCode="0.000">
                  <c:v>1.4633655716433649</c:v>
                </c:pt>
                <c:pt idx="760" formatCode="0.000">
                  <c:v>1.3369588899638754</c:v>
                </c:pt>
                <c:pt idx="761" formatCode="0.000">
                  <c:v>1.2043958341511936</c:v>
                </c:pt>
                <c:pt idx="762" formatCode="0.000">
                  <c:v>1.0938344616962759</c:v>
                </c:pt>
                <c:pt idx="763" formatCode="0.000">
                  <c:v>0.99767026831097261</c:v>
                </c:pt>
                <c:pt idx="764" formatCode="0.000">
                  <c:v>0.90669512624212312</c:v>
                </c:pt>
                <c:pt idx="765" formatCode="0.000">
                  <c:v>0.81563904912456597</c:v>
                </c:pt>
                <c:pt idx="766" formatCode="0.000">
                  <c:v>0.71407618313676546</c:v>
                </c:pt>
                <c:pt idx="767" formatCode="0.000">
                  <c:v>0.61605329527052577</c:v>
                </c:pt>
                <c:pt idx="768" formatCode="0.000">
                  <c:v>0.49810118082525134</c:v>
                </c:pt>
                <c:pt idx="769" formatCode="0.000">
                  <c:v>0.37226733433054443</c:v>
                </c:pt>
                <c:pt idx="770" formatCode="0.000">
                  <c:v>0.32312032573468352</c:v>
                </c:pt>
                <c:pt idx="771" formatCode="0.000">
                  <c:v>0.31354105657782966</c:v>
                </c:pt>
                <c:pt idx="772" formatCode="0.000">
                  <c:v>0.28084340865295709</c:v>
                </c:pt>
                <c:pt idx="773" formatCode="0.000">
                  <c:v>0.29301190512990755</c:v>
                </c:pt>
                <c:pt idx="774" formatCode="0.000">
                  <c:v>0.28555358071280218</c:v>
                </c:pt>
                <c:pt idx="775" formatCode="0.000">
                  <c:v>0.30229527480035279</c:v>
                </c:pt>
                <c:pt idx="776" formatCode="0.000">
                  <c:v>0.3025056511980011</c:v>
                </c:pt>
                <c:pt idx="777" formatCode="0.000">
                  <c:v>0.30279407620385956</c:v>
                </c:pt>
                <c:pt idx="778" formatCode="0.000">
                  <c:v>0.29752764038636642</c:v>
                </c:pt>
                <c:pt idx="779" formatCode="0.000">
                  <c:v>0.2972498718559789</c:v>
                </c:pt>
                <c:pt idx="780" formatCode="0.000">
                  <c:v>0.37764955697022384</c:v>
                </c:pt>
                <c:pt idx="781" formatCode="0.000">
                  <c:v>0.49879865839330895</c:v>
                </c:pt>
                <c:pt idx="782" formatCode="0.000">
                  <c:v>0.7194968903321779</c:v>
                </c:pt>
                <c:pt idx="783" formatCode="0.000">
                  <c:v>0.92212611662763388</c:v>
                </c:pt>
                <c:pt idx="784" formatCode="0.000">
                  <c:v>1.1129310980467657</c:v>
                </c:pt>
                <c:pt idx="785" formatCode="0.000">
                  <c:v>1.2503630427067967</c:v>
                </c:pt>
                <c:pt idx="786" formatCode="0.000">
                  <c:v>1.344383490328886</c:v>
                </c:pt>
                <c:pt idx="787" formatCode="0.000">
                  <c:v>1.4466744527542243</c:v>
                </c:pt>
                <c:pt idx="788" formatCode="0.000">
                  <c:v>1.5913537697219831</c:v>
                </c:pt>
                <c:pt idx="789" formatCode="0.000">
                  <c:v>1.6589058929035656</c:v>
                </c:pt>
                <c:pt idx="790" formatCode="0.000">
                  <c:v>1.6954296758512577</c:v>
                </c:pt>
                <c:pt idx="791" formatCode="0.000">
                  <c:v>1.7351542870937731</c:v>
                </c:pt>
                <c:pt idx="792" formatCode="0.000">
                  <c:v>1.7615475828978753</c:v>
                </c:pt>
                <c:pt idx="793" formatCode="0.000">
                  <c:v>1.7351215231175847</c:v>
                </c:pt>
                <c:pt idx="794" formatCode="0.000">
                  <c:v>1.6746804658233807</c:v>
                </c:pt>
                <c:pt idx="795" formatCode="0.000">
                  <c:v>1.5800919235822879</c:v>
                </c:pt>
                <c:pt idx="796" formatCode="0.000">
                  <c:v>1.5094424899994157</c:v>
                </c:pt>
                <c:pt idx="797" formatCode="0.000">
                  <c:v>1.4718227663264027</c:v>
                </c:pt>
                <c:pt idx="798" formatCode="0.000">
                  <c:v>1.3925691003669742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E5A-46B5-891F-1676AB9F0E25}"/>
            </c:ext>
          </c:extLst>
        </c:ser>
        <c:ser>
          <c:idx val="3"/>
          <c:order val="3"/>
          <c:tx>
            <c:strRef>
              <c:f>DATA!$BX$1</c:f>
              <c:strCache>
                <c:ptCount val="1"/>
                <c:pt idx="0">
                  <c:v>Lower Band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DATA!$BX$2:$BX$800</c:f>
              <c:numCache>
                <c:formatCode>General</c:formatCode>
                <c:ptCount val="799"/>
                <c:pt idx="59" formatCode="0.000">
                  <c:v>-1.1383525267130763</c:v>
                </c:pt>
                <c:pt idx="60" formatCode="0.000">
                  <c:v>-1.1297671254545201</c:v>
                </c:pt>
                <c:pt idx="61" formatCode="0.000">
                  <c:v>-1.196620860638659</c:v>
                </c:pt>
                <c:pt idx="62" formatCode="0.000">
                  <c:v>-1.2443207672786514</c:v>
                </c:pt>
                <c:pt idx="63" formatCode="0.000">
                  <c:v>-1.2813136697124359</c:v>
                </c:pt>
                <c:pt idx="64" formatCode="0.000">
                  <c:v>-1.3433628411123566</c:v>
                </c:pt>
                <c:pt idx="65" formatCode="0.000">
                  <c:v>-1.4037112123265649</c:v>
                </c:pt>
                <c:pt idx="66" formatCode="0.000">
                  <c:v>-1.3683606535532258</c:v>
                </c:pt>
                <c:pt idx="67" formatCode="0.000">
                  <c:v>-1.2989193304134226</c:v>
                </c:pt>
                <c:pt idx="68" formatCode="0.000">
                  <c:v>-1.2868416120301094</c:v>
                </c:pt>
                <c:pt idx="69" formatCode="0.000">
                  <c:v>-1.3020752539054885</c:v>
                </c:pt>
                <c:pt idx="70" formatCode="0.000">
                  <c:v>-1.3404839629559921</c:v>
                </c:pt>
                <c:pt idx="71" formatCode="0.000">
                  <c:v>-1.348618132199723</c:v>
                </c:pt>
                <c:pt idx="72" formatCode="0.000">
                  <c:v>-1.3242636795999108</c:v>
                </c:pt>
                <c:pt idx="73" formatCode="0.000">
                  <c:v>-1.1867840417634652</c:v>
                </c:pt>
                <c:pt idx="74" formatCode="0.000">
                  <c:v>-1.1615289580421295</c:v>
                </c:pt>
                <c:pt idx="75" formatCode="0.000">
                  <c:v>-1.1662034449476246</c:v>
                </c:pt>
                <c:pt idx="76" formatCode="0.000">
                  <c:v>-1.1752708799105103</c:v>
                </c:pt>
                <c:pt idx="77" formatCode="0.000">
                  <c:v>-1.1744156024721195</c:v>
                </c:pt>
                <c:pt idx="78" formatCode="0.000">
                  <c:v>-1.174489480054917</c:v>
                </c:pt>
                <c:pt idx="79" formatCode="0.000">
                  <c:v>-1.1746701517912947</c:v>
                </c:pt>
                <c:pt idx="80" formatCode="0.000">
                  <c:v>-1.1860506121854972</c:v>
                </c:pt>
                <c:pt idx="81" formatCode="0.000">
                  <c:v>-1.2595369621912211</c:v>
                </c:pt>
                <c:pt idx="82" formatCode="0.000">
                  <c:v>-1.340926750290717</c:v>
                </c:pt>
                <c:pt idx="83" formatCode="0.000">
                  <c:v>-1.3421538251007732</c:v>
                </c:pt>
                <c:pt idx="84" formatCode="0.000">
                  <c:v>-1.3448652362143609</c:v>
                </c:pt>
                <c:pt idx="85" formatCode="0.000">
                  <c:v>-2.3101773439174349</c:v>
                </c:pt>
                <c:pt idx="86" formatCode="0.000">
                  <c:v>-2.377924661046952</c:v>
                </c:pt>
                <c:pt idx="87" formatCode="0.000">
                  <c:v>-2.4851952850261689</c:v>
                </c:pt>
                <c:pt idx="88" formatCode="0.000">
                  <c:v>-2.4748818994744224</c:v>
                </c:pt>
                <c:pt idx="89" formatCode="0.000">
                  <c:v>-2.3830642969047013</c:v>
                </c:pt>
                <c:pt idx="90" formatCode="0.000">
                  <c:v>-2.2616085433080051</c:v>
                </c:pt>
                <c:pt idx="91" formatCode="0.000">
                  <c:v>-2.1256436026015799</c:v>
                </c:pt>
                <c:pt idx="92" formatCode="0.000">
                  <c:v>-1.979085366739916</c:v>
                </c:pt>
                <c:pt idx="93" formatCode="0.000">
                  <c:v>-1.8676960022602196</c:v>
                </c:pt>
                <c:pt idx="94" formatCode="0.000">
                  <c:v>-1.839196179484208</c:v>
                </c:pt>
                <c:pt idx="95" formatCode="0.000">
                  <c:v>-1.8355290903199994</c:v>
                </c:pt>
                <c:pt idx="96" formatCode="0.000">
                  <c:v>-1.8670043573896691</c:v>
                </c:pt>
                <c:pt idx="97" formatCode="0.000">
                  <c:v>-1.9660652602076667</c:v>
                </c:pt>
                <c:pt idx="98" formatCode="0.000">
                  <c:v>-2.0494743407550171</c:v>
                </c:pt>
                <c:pt idx="99" formatCode="0.000">
                  <c:v>-2.1883462206309354</c:v>
                </c:pt>
                <c:pt idx="100" formatCode="0.000">
                  <c:v>-2.3667512817342575</c:v>
                </c:pt>
                <c:pt idx="101" formatCode="0.000">
                  <c:v>-2.5653049887207535</c:v>
                </c:pt>
                <c:pt idx="102" formatCode="0.000">
                  <c:v>-2.7553370558565704</c:v>
                </c:pt>
                <c:pt idx="103" formatCode="0.000">
                  <c:v>-2.9036244124320167</c:v>
                </c:pt>
                <c:pt idx="104" formatCode="0.000">
                  <c:v>-3.0492124465091468</c:v>
                </c:pt>
                <c:pt idx="105" formatCode="0.000">
                  <c:v>-2.861072361096503</c:v>
                </c:pt>
                <c:pt idx="106" formatCode="0.000">
                  <c:v>-2.871628954254934</c:v>
                </c:pt>
                <c:pt idx="107" formatCode="0.000">
                  <c:v>-2.7241139966043084</c:v>
                </c:pt>
                <c:pt idx="108" formatCode="0.000">
                  <c:v>-2.6087611152343722</c:v>
                </c:pt>
                <c:pt idx="109" formatCode="0.000">
                  <c:v>-2.5515560906616943</c:v>
                </c:pt>
                <c:pt idx="110" formatCode="0.000">
                  <c:v>-2.4668598228049521</c:v>
                </c:pt>
                <c:pt idx="111" formatCode="0.000">
                  <c:v>-2.3439568702575571</c:v>
                </c:pt>
                <c:pt idx="112" formatCode="0.000">
                  <c:v>-2.2625725832490167</c:v>
                </c:pt>
                <c:pt idx="113" formatCode="0.000">
                  <c:v>-2.2491771912240601</c:v>
                </c:pt>
                <c:pt idx="114" formatCode="0.000">
                  <c:v>-2.2637719091867439</c:v>
                </c:pt>
                <c:pt idx="115" formatCode="0.000">
                  <c:v>-2.263618570854744</c:v>
                </c:pt>
                <c:pt idx="116" formatCode="0.000">
                  <c:v>-2.2638259870904909</c:v>
                </c:pt>
                <c:pt idx="117" formatCode="0.000">
                  <c:v>-2.2414208580014789</c:v>
                </c:pt>
                <c:pt idx="118" formatCode="0.000">
                  <c:v>-2.2248046613101673</c:v>
                </c:pt>
                <c:pt idx="119" formatCode="0.000">
                  <c:v>-2.1536029322836558</c:v>
                </c:pt>
                <c:pt idx="120" formatCode="0.000">
                  <c:v>-2.0547421263145278</c:v>
                </c:pt>
                <c:pt idx="121" formatCode="0.000">
                  <c:v>-1.9392546778208519</c:v>
                </c:pt>
                <c:pt idx="122" formatCode="0.000">
                  <c:v>-1.8081621106538268</c:v>
                </c:pt>
                <c:pt idx="123" formatCode="0.000">
                  <c:v>-1.6564395380771151</c:v>
                </c:pt>
                <c:pt idx="124" formatCode="0.000">
                  <c:v>-1.5035351148096205</c:v>
                </c:pt>
                <c:pt idx="125" formatCode="0.000">
                  <c:v>-1.3622030928898154</c:v>
                </c:pt>
                <c:pt idx="126" formatCode="0.000">
                  <c:v>-1.2014536730642216</c:v>
                </c:pt>
                <c:pt idx="127" formatCode="0.000">
                  <c:v>-1.0560086239213478</c:v>
                </c:pt>
                <c:pt idx="128" formatCode="0.000">
                  <c:v>-0.89463251569821223</c:v>
                </c:pt>
                <c:pt idx="129" formatCode="0.000">
                  <c:v>-0.91561718995029762</c:v>
                </c:pt>
                <c:pt idx="130" formatCode="0.000">
                  <c:v>-0.92205982191131186</c:v>
                </c:pt>
                <c:pt idx="131" formatCode="0.000">
                  <c:v>-1.0589258976784905</c:v>
                </c:pt>
                <c:pt idx="132" formatCode="0.000">
                  <c:v>-1.1581877687000259</c:v>
                </c:pt>
                <c:pt idx="133" formatCode="0.000">
                  <c:v>-1.2440541624584625</c:v>
                </c:pt>
                <c:pt idx="134" formatCode="0.000">
                  <c:v>-1.2463612758895497</c:v>
                </c:pt>
                <c:pt idx="135" formatCode="0.000">
                  <c:v>-1.2671275379664477</c:v>
                </c:pt>
                <c:pt idx="136" formatCode="0.000">
                  <c:v>-1.3018660050969335</c:v>
                </c:pt>
                <c:pt idx="137" formatCode="0.000">
                  <c:v>-1.3217226024468556</c:v>
                </c:pt>
                <c:pt idx="138" formatCode="0.000">
                  <c:v>-1.339741876218346</c:v>
                </c:pt>
                <c:pt idx="139" formatCode="0.000">
                  <c:v>-1.3618304877429281</c:v>
                </c:pt>
                <c:pt idx="140" formatCode="0.000">
                  <c:v>-1.3647784979932733</c:v>
                </c:pt>
                <c:pt idx="141" formatCode="0.000">
                  <c:v>-1.3893918151534619</c:v>
                </c:pt>
                <c:pt idx="142" formatCode="0.000">
                  <c:v>-1.4091413851884889</c:v>
                </c:pt>
                <c:pt idx="143" formatCode="0.000">
                  <c:v>-1.417920746248071</c:v>
                </c:pt>
                <c:pt idx="144" formatCode="0.000">
                  <c:v>-1.4444159742797913</c:v>
                </c:pt>
                <c:pt idx="145" formatCode="0.000">
                  <c:v>-1.4183894756305355</c:v>
                </c:pt>
                <c:pt idx="146" formatCode="0.000">
                  <c:v>-1.3721001792652907</c:v>
                </c:pt>
                <c:pt idx="147" formatCode="0.000">
                  <c:v>-1.3962187501435177</c:v>
                </c:pt>
                <c:pt idx="148" formatCode="0.000">
                  <c:v>-1.4336495205652704</c:v>
                </c:pt>
                <c:pt idx="149" formatCode="0.000">
                  <c:v>-1.4712844503192166</c:v>
                </c:pt>
                <c:pt idx="150" formatCode="0.000">
                  <c:v>-1.5262249755249067</c:v>
                </c:pt>
                <c:pt idx="151" formatCode="0.000">
                  <c:v>-1.4999738034408061</c:v>
                </c:pt>
                <c:pt idx="152" formatCode="0.000">
                  <c:v>-1.4696893269475217</c:v>
                </c:pt>
                <c:pt idx="153" formatCode="0.000">
                  <c:v>-1.447284834548149</c:v>
                </c:pt>
                <c:pt idx="154" formatCode="0.000">
                  <c:v>-1.5193617487487499</c:v>
                </c:pt>
                <c:pt idx="155" formatCode="0.000">
                  <c:v>-1.6231728291093173</c:v>
                </c:pt>
                <c:pt idx="156" formatCode="0.000">
                  <c:v>-1.6875944979927548</c:v>
                </c:pt>
                <c:pt idx="157" formatCode="0.000">
                  <c:v>-1.7419011122115462</c:v>
                </c:pt>
                <c:pt idx="158" formatCode="0.000">
                  <c:v>-1.7724339651219974</c:v>
                </c:pt>
                <c:pt idx="159" formatCode="0.000">
                  <c:v>-1.8126218567229222</c:v>
                </c:pt>
                <c:pt idx="160" formatCode="0.000">
                  <c:v>-1.8848844943555569</c:v>
                </c:pt>
                <c:pt idx="161" formatCode="0.000">
                  <c:v>-1.9351379057213514</c:v>
                </c:pt>
                <c:pt idx="162" formatCode="0.000">
                  <c:v>-1.9593420830211663</c:v>
                </c:pt>
                <c:pt idx="163" formatCode="0.000">
                  <c:v>-1.975347880646118</c:v>
                </c:pt>
                <c:pt idx="164" formatCode="0.000">
                  <c:v>-1.9897094438275795</c:v>
                </c:pt>
                <c:pt idx="165" formatCode="0.000">
                  <c:v>-1.9998607569529334</c:v>
                </c:pt>
                <c:pt idx="166" formatCode="0.000">
                  <c:v>-2.0000716464475499</c:v>
                </c:pt>
                <c:pt idx="167" formatCode="0.000">
                  <c:v>-1.9846500627494423</c:v>
                </c:pt>
                <c:pt idx="168" formatCode="0.000">
                  <c:v>-1.9572358099823337</c:v>
                </c:pt>
                <c:pt idx="169" formatCode="0.000">
                  <c:v>-1.9259003770018137</c:v>
                </c:pt>
                <c:pt idx="170" formatCode="0.000">
                  <c:v>-1.8691914025411707</c:v>
                </c:pt>
                <c:pt idx="171" formatCode="0.000">
                  <c:v>-1.9014686677576371</c:v>
                </c:pt>
                <c:pt idx="172" formatCode="0.000">
                  <c:v>-1.9921782179886827</c:v>
                </c:pt>
                <c:pt idx="173" formatCode="0.000">
                  <c:v>-2.0726425845389453</c:v>
                </c:pt>
                <c:pt idx="174" formatCode="0.000">
                  <c:v>-2.192200988347099</c:v>
                </c:pt>
                <c:pt idx="175" formatCode="0.000">
                  <c:v>-2.7632686232640413</c:v>
                </c:pt>
                <c:pt idx="176" formatCode="0.000">
                  <c:v>-3.0417592931452795</c:v>
                </c:pt>
                <c:pt idx="177" formatCode="0.000">
                  <c:v>-3.1345796458472095</c:v>
                </c:pt>
                <c:pt idx="178" formatCode="0.000">
                  <c:v>-3.0840576960862958</c:v>
                </c:pt>
                <c:pt idx="179" formatCode="0.000">
                  <c:v>-2.9635570778557594</c:v>
                </c:pt>
                <c:pt idx="180" formatCode="0.000">
                  <c:v>-2.7878430357449551</c:v>
                </c:pt>
                <c:pt idx="181" formatCode="0.000">
                  <c:v>-2.6069699210700592</c:v>
                </c:pt>
                <c:pt idx="182" formatCode="0.000">
                  <c:v>-2.4454985883144085</c:v>
                </c:pt>
                <c:pt idx="183" formatCode="0.000">
                  <c:v>-2.2982032296036494</c:v>
                </c:pt>
                <c:pt idx="184" formatCode="0.000">
                  <c:v>-2.1334680368152594</c:v>
                </c:pt>
                <c:pt idx="185" formatCode="0.000">
                  <c:v>-1.9971658292923631</c:v>
                </c:pt>
                <c:pt idx="186" formatCode="0.000">
                  <c:v>-1.9369835714404076</c:v>
                </c:pt>
                <c:pt idx="187" formatCode="0.000">
                  <c:v>-1.8783331535604719</c:v>
                </c:pt>
                <c:pt idx="188" formatCode="0.000">
                  <c:v>-1.8209203367671547</c:v>
                </c:pt>
                <c:pt idx="189" formatCode="0.000">
                  <c:v>-1.7617999703297098</c:v>
                </c:pt>
                <c:pt idx="190" formatCode="0.000">
                  <c:v>-1.7669398257125897</c:v>
                </c:pt>
                <c:pt idx="191" formatCode="0.000">
                  <c:v>-1.8447024854823322</c:v>
                </c:pt>
                <c:pt idx="192" formatCode="0.000">
                  <c:v>-1.9149683716763173</c:v>
                </c:pt>
                <c:pt idx="193" formatCode="0.000">
                  <c:v>-1.9930354570017272</c:v>
                </c:pt>
                <c:pt idx="194" formatCode="0.000">
                  <c:v>-2.1147756105581759</c:v>
                </c:pt>
                <c:pt idx="195" formatCode="0.000">
                  <c:v>-2.1100143768173867</c:v>
                </c:pt>
                <c:pt idx="196" formatCode="0.000">
                  <c:v>-1.9898352483989765</c:v>
                </c:pt>
                <c:pt idx="197" formatCode="0.000">
                  <c:v>-1.7500964926770619</c:v>
                </c:pt>
                <c:pt idx="198" formatCode="0.000">
                  <c:v>-1.6563832864959023</c:v>
                </c:pt>
                <c:pt idx="199" formatCode="0.000">
                  <c:v>-1.6814925030129277</c:v>
                </c:pt>
                <c:pt idx="200" formatCode="0.000">
                  <c:v>-1.6859456596953266</c:v>
                </c:pt>
                <c:pt idx="201" formatCode="0.000">
                  <c:v>-1.7441562162549942</c:v>
                </c:pt>
                <c:pt idx="202" formatCode="0.000">
                  <c:v>-1.8022414624767276</c:v>
                </c:pt>
                <c:pt idx="203" formatCode="0.000">
                  <c:v>-1.8218926315208872</c:v>
                </c:pt>
                <c:pt idx="204" formatCode="0.000">
                  <c:v>-1.8387418833660234</c:v>
                </c:pt>
                <c:pt idx="205" formatCode="0.000">
                  <c:v>-1.8333657378456367</c:v>
                </c:pt>
                <c:pt idx="206" formatCode="0.000">
                  <c:v>-1.8351011386254885</c:v>
                </c:pt>
                <c:pt idx="207" formatCode="0.000">
                  <c:v>-1.821803153274022</c:v>
                </c:pt>
                <c:pt idx="208" formatCode="0.000">
                  <c:v>-1.8140198671343613</c:v>
                </c:pt>
                <c:pt idx="209" formatCode="0.000">
                  <c:v>-1.7638913914088152</c:v>
                </c:pt>
                <c:pt idx="210" formatCode="0.000">
                  <c:v>-1.746305281317917</c:v>
                </c:pt>
                <c:pt idx="211" formatCode="0.000">
                  <c:v>-1.7456168637001062</c:v>
                </c:pt>
                <c:pt idx="212" formatCode="0.000">
                  <c:v>-1.7214475480643092</c:v>
                </c:pt>
                <c:pt idx="213" formatCode="0.000">
                  <c:v>-1.7378873621366704</c:v>
                </c:pt>
                <c:pt idx="214" formatCode="0.000">
                  <c:v>-1.7855315884785514</c:v>
                </c:pt>
                <c:pt idx="215" formatCode="0.000">
                  <c:v>-1.837771039566118</c:v>
                </c:pt>
                <c:pt idx="216" formatCode="0.000">
                  <c:v>-1.8839052471687552</c:v>
                </c:pt>
                <c:pt idx="217" formatCode="0.000">
                  <c:v>-1.9101405498184028</c:v>
                </c:pt>
                <c:pt idx="218" formatCode="0.000">
                  <c:v>-2.0590450028633347</c:v>
                </c:pt>
                <c:pt idx="219" formatCode="0.000">
                  <c:v>-2.0973883083457237</c:v>
                </c:pt>
                <c:pt idx="220" formatCode="0.000">
                  <c:v>-2.1099724851321513</c:v>
                </c:pt>
                <c:pt idx="221" formatCode="0.000">
                  <c:v>-2.3068372750371848</c:v>
                </c:pt>
                <c:pt idx="222" formatCode="0.000">
                  <c:v>-2.255781106769605</c:v>
                </c:pt>
                <c:pt idx="223" formatCode="0.000">
                  <c:v>-2.265651022986618</c:v>
                </c:pt>
                <c:pt idx="224" formatCode="0.000">
                  <c:v>-3.6665093888087332</c:v>
                </c:pt>
                <c:pt idx="225" formatCode="0.000">
                  <c:v>-3.6774620304472085</c:v>
                </c:pt>
                <c:pt idx="226" formatCode="0.000">
                  <c:v>-3.593277157848223</c:v>
                </c:pt>
                <c:pt idx="227" formatCode="0.000">
                  <c:v>-3.4308844558748874</c:v>
                </c:pt>
                <c:pt idx="228" formatCode="0.000">
                  <c:v>-3.2254792570834976</c:v>
                </c:pt>
                <c:pt idx="229" formatCode="0.000">
                  <c:v>-2.9922584331003224</c:v>
                </c:pt>
                <c:pt idx="230" formatCode="0.000">
                  <c:v>-2.7355402566543696</c:v>
                </c:pt>
                <c:pt idx="231" formatCode="0.000">
                  <c:v>-2.4821056178121159</c:v>
                </c:pt>
                <c:pt idx="232" formatCode="0.000">
                  <c:v>-2.1757316697345961</c:v>
                </c:pt>
                <c:pt idx="233" formatCode="0.000">
                  <c:v>-1.9058106027096215</c:v>
                </c:pt>
                <c:pt idx="234" formatCode="0.000">
                  <c:v>-1.6310782132111532</c:v>
                </c:pt>
                <c:pt idx="235" formatCode="0.000">
                  <c:v>-1.4000322161970753</c:v>
                </c:pt>
                <c:pt idx="236" formatCode="0.000">
                  <c:v>-1.1665169583019024</c:v>
                </c:pt>
                <c:pt idx="237" formatCode="0.000">
                  <c:v>-0.96921469786049985</c:v>
                </c:pt>
                <c:pt idx="238" formatCode="0.000">
                  <c:v>-0.90641435105520163</c:v>
                </c:pt>
                <c:pt idx="239" formatCode="0.000">
                  <c:v>-0.81458214969419007</c:v>
                </c:pt>
                <c:pt idx="240" formatCode="0.000">
                  <c:v>-0.7455676354634333</c:v>
                </c:pt>
                <c:pt idx="241" formatCode="0.000">
                  <c:v>-0.80787104294607071</c:v>
                </c:pt>
                <c:pt idx="242" formatCode="0.000">
                  <c:v>-0.77046896420867927</c:v>
                </c:pt>
                <c:pt idx="243" formatCode="0.000">
                  <c:v>-0.75713979246323437</c:v>
                </c:pt>
                <c:pt idx="244" formatCode="0.000">
                  <c:v>-0.3733151856471304</c:v>
                </c:pt>
                <c:pt idx="245" formatCode="0.000">
                  <c:v>-0.74199943958324588</c:v>
                </c:pt>
                <c:pt idx="246" formatCode="0.000">
                  <c:v>-1.1559425820431315</c:v>
                </c:pt>
                <c:pt idx="247" formatCode="0.000">
                  <c:v>-1.5321835562972184</c:v>
                </c:pt>
                <c:pt idx="248" formatCode="0.000">
                  <c:v>-1.8655563412259439</c:v>
                </c:pt>
                <c:pt idx="249" formatCode="0.000">
                  <c:v>-2.1285366218400705</c:v>
                </c:pt>
                <c:pt idx="250" formatCode="0.000">
                  <c:v>-2.2487128586112632</c:v>
                </c:pt>
                <c:pt idx="251" formatCode="0.000">
                  <c:v>-2.3243575431980443</c:v>
                </c:pt>
                <c:pt idx="252" formatCode="0.000">
                  <c:v>-2.4390566897461459</c:v>
                </c:pt>
                <c:pt idx="253" formatCode="0.000">
                  <c:v>-2.4830153736905229</c:v>
                </c:pt>
                <c:pt idx="254" formatCode="0.000">
                  <c:v>-2.4757118978060917</c:v>
                </c:pt>
                <c:pt idx="255" formatCode="0.000">
                  <c:v>-2.5247343304423908</c:v>
                </c:pt>
                <c:pt idx="256" formatCode="0.000">
                  <c:v>-2.5708830926940873</c:v>
                </c:pt>
                <c:pt idx="257" formatCode="0.000">
                  <c:v>-2.6668891362464202</c:v>
                </c:pt>
                <c:pt idx="258" formatCode="0.000">
                  <c:v>-2.7477040012705709</c:v>
                </c:pt>
                <c:pt idx="259" formatCode="0.000">
                  <c:v>-2.7557595239167654</c:v>
                </c:pt>
                <c:pt idx="260" formatCode="0.000">
                  <c:v>-2.7342333765249247</c:v>
                </c:pt>
                <c:pt idx="261" formatCode="0.000">
                  <c:v>-2.6469838997080295</c:v>
                </c:pt>
                <c:pt idx="262" formatCode="0.000">
                  <c:v>-2.5048378448135047</c:v>
                </c:pt>
                <c:pt idx="263" formatCode="0.000">
                  <c:v>-1.9002024546448135</c:v>
                </c:pt>
                <c:pt idx="264" formatCode="0.000">
                  <c:v>-1.8988709351937205</c:v>
                </c:pt>
                <c:pt idx="265" formatCode="0.000">
                  <c:v>-1.9472295152534684</c:v>
                </c:pt>
                <c:pt idx="266" formatCode="0.000">
                  <c:v>-2.0168718347205177</c:v>
                </c:pt>
                <c:pt idx="267" formatCode="0.000">
                  <c:v>-2.0598038301157824</c:v>
                </c:pt>
                <c:pt idx="268" formatCode="0.000">
                  <c:v>-2.0767605481697871</c:v>
                </c:pt>
                <c:pt idx="269" formatCode="0.000">
                  <c:v>-2.0752105905447098</c:v>
                </c:pt>
                <c:pt idx="270" formatCode="0.000">
                  <c:v>-2.0544220350728524</c:v>
                </c:pt>
                <c:pt idx="271" formatCode="0.000">
                  <c:v>-2.0428083980122342</c:v>
                </c:pt>
                <c:pt idx="272" formatCode="0.000">
                  <c:v>-2.0379854074833137</c:v>
                </c:pt>
                <c:pt idx="273" formatCode="0.000">
                  <c:v>-2.0205970104204951</c:v>
                </c:pt>
                <c:pt idx="274" formatCode="0.000">
                  <c:v>-2.0109440801240752</c:v>
                </c:pt>
                <c:pt idx="275" formatCode="0.000">
                  <c:v>-2.0708883331856001</c:v>
                </c:pt>
                <c:pt idx="276" formatCode="0.000">
                  <c:v>-2.1312549141652282</c:v>
                </c:pt>
                <c:pt idx="277" formatCode="0.000">
                  <c:v>-2.1566400871638227</c:v>
                </c:pt>
                <c:pt idx="278" formatCode="0.000">
                  <c:v>-2.1417935529078904</c:v>
                </c:pt>
                <c:pt idx="279" formatCode="0.000">
                  <c:v>-2.1557434452757294</c:v>
                </c:pt>
                <c:pt idx="280" formatCode="0.000">
                  <c:v>-2.1632660675604241</c:v>
                </c:pt>
                <c:pt idx="281" formatCode="0.000">
                  <c:v>-2.1481233712721961</c:v>
                </c:pt>
                <c:pt idx="282" formatCode="0.000">
                  <c:v>-2.0948412368083034</c:v>
                </c:pt>
                <c:pt idx="283" formatCode="0.000">
                  <c:v>-2.0330144864295749</c:v>
                </c:pt>
                <c:pt idx="284" formatCode="0.000">
                  <c:v>-1.9903479867331353</c:v>
                </c:pt>
                <c:pt idx="285" formatCode="0.000">
                  <c:v>-1.8996461880076438</c:v>
                </c:pt>
                <c:pt idx="286" formatCode="0.000">
                  <c:v>-1.7785493362573883</c:v>
                </c:pt>
                <c:pt idx="287" formatCode="0.000">
                  <c:v>-1.6598828759668249</c:v>
                </c:pt>
                <c:pt idx="288" formatCode="0.000">
                  <c:v>-1.5764037837940748</c:v>
                </c:pt>
                <c:pt idx="289" formatCode="0.000">
                  <c:v>-1.5423036097100282</c:v>
                </c:pt>
                <c:pt idx="290" formatCode="0.000">
                  <c:v>-1.4975702574935439</c:v>
                </c:pt>
                <c:pt idx="291" formatCode="0.000">
                  <c:v>-1.4419422444517846</c:v>
                </c:pt>
                <c:pt idx="292" formatCode="0.000">
                  <c:v>-1.3630712131580964</c:v>
                </c:pt>
                <c:pt idx="293" formatCode="0.000">
                  <c:v>-1.2816428000960043</c:v>
                </c:pt>
                <c:pt idx="294" formatCode="0.000">
                  <c:v>-1.2616604749155755</c:v>
                </c:pt>
                <c:pt idx="295" formatCode="0.000">
                  <c:v>-1.2639035997123582</c:v>
                </c:pt>
                <c:pt idx="296" formatCode="0.000">
                  <c:v>-1.2683748055857469</c:v>
                </c:pt>
                <c:pt idx="297" formatCode="0.000">
                  <c:v>-1.2689876120381627</c:v>
                </c:pt>
                <c:pt idx="298" formatCode="0.000">
                  <c:v>-1.253026693590849</c:v>
                </c:pt>
                <c:pt idx="299" formatCode="0.000">
                  <c:v>-1.2699407346741063</c:v>
                </c:pt>
                <c:pt idx="300" formatCode="0.000">
                  <c:v>-1.2760187766814568</c:v>
                </c:pt>
                <c:pt idx="301" formatCode="0.000">
                  <c:v>-1.2745120266904921</c:v>
                </c:pt>
                <c:pt idx="302" formatCode="0.000">
                  <c:v>-1.2536017582119594</c:v>
                </c:pt>
                <c:pt idx="303" formatCode="0.000">
                  <c:v>-1.2357377926363258</c:v>
                </c:pt>
                <c:pt idx="304" formatCode="0.000">
                  <c:v>-1.2586900715087981</c:v>
                </c:pt>
                <c:pt idx="305" formatCode="0.000">
                  <c:v>-1.2752043684500549</c:v>
                </c:pt>
                <c:pt idx="306" formatCode="0.000">
                  <c:v>-1.2961477704544291</c:v>
                </c:pt>
                <c:pt idx="307" formatCode="0.000">
                  <c:v>-1.3527477342518512</c:v>
                </c:pt>
                <c:pt idx="308" formatCode="0.000">
                  <c:v>-1.405127436706098</c:v>
                </c:pt>
                <c:pt idx="309" formatCode="0.000">
                  <c:v>-1.4334996677240497</c:v>
                </c:pt>
                <c:pt idx="310" formatCode="0.000">
                  <c:v>-1.4544607045581421</c:v>
                </c:pt>
                <c:pt idx="311" formatCode="0.000">
                  <c:v>-1.4865248086747702</c:v>
                </c:pt>
                <c:pt idx="312" formatCode="0.000">
                  <c:v>-1.4862189253719502</c:v>
                </c:pt>
                <c:pt idx="313" formatCode="0.000">
                  <c:v>-1.4904259610147808</c:v>
                </c:pt>
                <c:pt idx="314" formatCode="0.000">
                  <c:v>-1.4999163117124763</c:v>
                </c:pt>
                <c:pt idx="315" formatCode="0.000">
                  <c:v>-1.4965117051002921</c:v>
                </c:pt>
                <c:pt idx="316" formatCode="0.000">
                  <c:v>-1.4932180226764304</c:v>
                </c:pt>
                <c:pt idx="317" formatCode="0.000">
                  <c:v>-1.5272718880489962</c:v>
                </c:pt>
                <c:pt idx="318" formatCode="0.000">
                  <c:v>-2.6837065712296435</c:v>
                </c:pt>
                <c:pt idx="319" formatCode="0.000">
                  <c:v>-3.1686353192827745</c:v>
                </c:pt>
                <c:pt idx="320" formatCode="0.000">
                  <c:v>-3.4558412745648273</c:v>
                </c:pt>
                <c:pt idx="321" formatCode="0.000">
                  <c:v>-3.7288257994911564</c:v>
                </c:pt>
                <c:pt idx="322" formatCode="0.000">
                  <c:v>-3.9698159153176222</c:v>
                </c:pt>
                <c:pt idx="323" formatCode="0.000">
                  <c:v>-4.2141353694617747</c:v>
                </c:pt>
                <c:pt idx="324" formatCode="0.000">
                  <c:v>-4.4836530679008932</c:v>
                </c:pt>
                <c:pt idx="325" formatCode="0.000">
                  <c:v>-4.5904564941204464</c:v>
                </c:pt>
                <c:pt idx="326" formatCode="0.000">
                  <c:v>-4.4764733023990315</c:v>
                </c:pt>
                <c:pt idx="327" formatCode="0.000">
                  <c:v>-4.3191275881530036</c:v>
                </c:pt>
                <c:pt idx="328" formatCode="0.000">
                  <c:v>-4.1153758122480895</c:v>
                </c:pt>
                <c:pt idx="329" formatCode="0.000">
                  <c:v>-3.8106460605061541</c:v>
                </c:pt>
                <c:pt idx="330" formatCode="0.000">
                  <c:v>-3.3741199095189467</c:v>
                </c:pt>
                <c:pt idx="331" formatCode="0.000">
                  <c:v>-2.842318740626089</c:v>
                </c:pt>
                <c:pt idx="332" formatCode="0.000">
                  <c:v>-2.2998178484282388</c:v>
                </c:pt>
                <c:pt idx="333" formatCode="0.000">
                  <c:v>-1.6474628131627362</c:v>
                </c:pt>
                <c:pt idx="334" formatCode="0.000">
                  <c:v>-0.86443562231690363</c:v>
                </c:pt>
                <c:pt idx="335" formatCode="0.000">
                  <c:v>4.7898841207791421E-2</c:v>
                </c:pt>
                <c:pt idx="336" formatCode="0.000">
                  <c:v>1.1642665932060701</c:v>
                </c:pt>
                <c:pt idx="337" formatCode="0.000">
                  <c:v>2.5345323038180889</c:v>
                </c:pt>
                <c:pt idx="338" formatCode="0.000">
                  <c:v>1.6272440923989047</c:v>
                </c:pt>
                <c:pt idx="339" formatCode="0.000">
                  <c:v>0.95550011968862103</c:v>
                </c:pt>
                <c:pt idx="340" formatCode="0.000">
                  <c:v>0.36488155914880638</c:v>
                </c:pt>
                <c:pt idx="341" formatCode="0.000">
                  <c:v>-0.26195434104723159</c:v>
                </c:pt>
                <c:pt idx="342" formatCode="0.000">
                  <c:v>-0.86432042200134251</c:v>
                </c:pt>
                <c:pt idx="343" formatCode="0.000">
                  <c:v>-1.53138903747816</c:v>
                </c:pt>
                <c:pt idx="344" formatCode="0.000">
                  <c:v>-2.1879407496383196</c:v>
                </c:pt>
                <c:pt idx="345" formatCode="0.000">
                  <c:v>-2.734836038564985</c:v>
                </c:pt>
                <c:pt idx="346" formatCode="0.000">
                  <c:v>-3.1362425696134766</c:v>
                </c:pt>
                <c:pt idx="347" formatCode="0.000">
                  <c:v>-3.3764966413791697</c:v>
                </c:pt>
                <c:pt idx="348" formatCode="0.000">
                  <c:v>-3.5552003173959346</c:v>
                </c:pt>
                <c:pt idx="349" formatCode="0.000">
                  <c:v>-3.7537878076179614</c:v>
                </c:pt>
                <c:pt idx="350" formatCode="0.000">
                  <c:v>-3.9096261236748102</c:v>
                </c:pt>
                <c:pt idx="351" formatCode="0.000">
                  <c:v>-4.0160906482237877</c:v>
                </c:pt>
                <c:pt idx="352" formatCode="0.000">
                  <c:v>-4.0516420926031005</c:v>
                </c:pt>
                <c:pt idx="353" formatCode="0.000">
                  <c:v>-3.9745387855937313</c:v>
                </c:pt>
                <c:pt idx="354" formatCode="0.000">
                  <c:v>-3.7821862488660241</c:v>
                </c:pt>
                <c:pt idx="355" formatCode="0.000">
                  <c:v>-3.4277571740292143</c:v>
                </c:pt>
                <c:pt idx="356" formatCode="0.000">
                  <c:v>-2.7606243707919571</c:v>
                </c:pt>
                <c:pt idx="357" formatCode="0.000">
                  <c:v>-1.1206338629168113</c:v>
                </c:pt>
                <c:pt idx="358" formatCode="0.000">
                  <c:v>-1.2249127678636609</c:v>
                </c:pt>
                <c:pt idx="359" formatCode="0.000">
                  <c:v>-1.2729971338484969</c:v>
                </c:pt>
                <c:pt idx="360" formatCode="0.000">
                  <c:v>-1.2812766177597728</c:v>
                </c:pt>
                <c:pt idx="361" formatCode="0.000">
                  <c:v>-1.2761867576698109</c:v>
                </c:pt>
                <c:pt idx="362" formatCode="0.000">
                  <c:v>-1.2700747596343684</c:v>
                </c:pt>
                <c:pt idx="363" formatCode="0.000">
                  <c:v>-1.2734961234761635</c:v>
                </c:pt>
                <c:pt idx="364" formatCode="0.000">
                  <c:v>-1.2930526831456182</c:v>
                </c:pt>
                <c:pt idx="365" formatCode="0.000">
                  <c:v>-1.3415701851663764</c:v>
                </c:pt>
                <c:pt idx="366" formatCode="0.000">
                  <c:v>-1.3479829981140488</c:v>
                </c:pt>
                <c:pt idx="367" formatCode="0.000">
                  <c:v>-1.3573100109307945</c:v>
                </c:pt>
                <c:pt idx="368" formatCode="0.000">
                  <c:v>-1.3813725334573821</c:v>
                </c:pt>
                <c:pt idx="369" formatCode="0.000">
                  <c:v>-1.4553994758362379</c:v>
                </c:pt>
                <c:pt idx="370" formatCode="0.000">
                  <c:v>-1.5032555132502032</c:v>
                </c:pt>
                <c:pt idx="371" formatCode="0.000">
                  <c:v>-1.4999392437368859</c:v>
                </c:pt>
                <c:pt idx="372" formatCode="0.000">
                  <c:v>-1.5035466892923828</c:v>
                </c:pt>
                <c:pt idx="373" formatCode="0.000">
                  <c:v>-1.4913596077631597</c:v>
                </c:pt>
                <c:pt idx="374" formatCode="0.000">
                  <c:v>-1.4730708797614722</c:v>
                </c:pt>
                <c:pt idx="375" formatCode="0.000">
                  <c:v>-1.4221668344179594</c:v>
                </c:pt>
                <c:pt idx="376" formatCode="0.000">
                  <c:v>-1.4102029278089316</c:v>
                </c:pt>
                <c:pt idx="377" formatCode="0.000">
                  <c:v>-1.3748027189714187</c:v>
                </c:pt>
                <c:pt idx="378" formatCode="0.000">
                  <c:v>-1.4302650427142949</c:v>
                </c:pt>
                <c:pt idx="379" formatCode="0.000">
                  <c:v>-1.5483799840916894</c:v>
                </c:pt>
                <c:pt idx="380" formatCode="0.000">
                  <c:v>-1.720425293045623</c:v>
                </c:pt>
                <c:pt idx="381" formatCode="0.000">
                  <c:v>-1.9133227275087037</c:v>
                </c:pt>
                <c:pt idx="382" formatCode="0.000">
                  <c:v>-2.0851620565358058</c:v>
                </c:pt>
                <c:pt idx="383" formatCode="0.000">
                  <c:v>-2.24989512910367</c:v>
                </c:pt>
                <c:pt idx="384" formatCode="0.000">
                  <c:v>-2.4053965943714268</c:v>
                </c:pt>
                <c:pt idx="385" formatCode="0.000">
                  <c:v>-2.5085439191293957</c:v>
                </c:pt>
                <c:pt idx="386" formatCode="0.000">
                  <c:v>-2.6143052389042882</c:v>
                </c:pt>
                <c:pt idx="387" formatCode="0.000">
                  <c:v>-2.7126796642458979</c:v>
                </c:pt>
                <c:pt idx="388" formatCode="0.000">
                  <c:v>-2.7943952927268216</c:v>
                </c:pt>
                <c:pt idx="389" formatCode="0.000">
                  <c:v>-2.7736397787023646</c:v>
                </c:pt>
                <c:pt idx="390" formatCode="0.000">
                  <c:v>-2.7071496568889599</c:v>
                </c:pt>
                <c:pt idx="391" formatCode="0.000">
                  <c:v>-2.661151860422633</c:v>
                </c:pt>
                <c:pt idx="392" formatCode="0.000">
                  <c:v>-2.5422718362101318</c:v>
                </c:pt>
                <c:pt idx="393" formatCode="0.000">
                  <c:v>-2.3358161839370033</c:v>
                </c:pt>
                <c:pt idx="394" formatCode="0.000">
                  <c:v>-2.2005541950841683</c:v>
                </c:pt>
                <c:pt idx="395" formatCode="0.000">
                  <c:v>-2.014580646551253</c:v>
                </c:pt>
                <c:pt idx="396" formatCode="0.000">
                  <c:v>-1.9124862510168406</c:v>
                </c:pt>
                <c:pt idx="397" formatCode="0.000">
                  <c:v>-1.8633675983488955</c:v>
                </c:pt>
                <c:pt idx="398" formatCode="0.000">
                  <c:v>-2.1123475118060213</c:v>
                </c:pt>
                <c:pt idx="399" formatCode="0.000">
                  <c:v>-2.3873541435886447</c:v>
                </c:pt>
                <c:pt idx="400" formatCode="0.000">
                  <c:v>-2.9485479784344424</c:v>
                </c:pt>
                <c:pt idx="401" formatCode="0.000">
                  <c:v>-3.9751862596620353</c:v>
                </c:pt>
                <c:pt idx="402" formatCode="0.000">
                  <c:v>-4.4732597853616127</c:v>
                </c:pt>
                <c:pt idx="403" formatCode="0.000">
                  <c:v>-4.7811183842279759</c:v>
                </c:pt>
                <c:pt idx="404" formatCode="0.000">
                  <c:v>-4.6556251912970623</c:v>
                </c:pt>
                <c:pt idx="405" formatCode="0.000">
                  <c:v>-4.5235706649888865</c:v>
                </c:pt>
                <c:pt idx="406" formatCode="0.000">
                  <c:v>-4.35020529627519</c:v>
                </c:pt>
                <c:pt idx="407" formatCode="0.000">
                  <c:v>-4.1372539684375793</c:v>
                </c:pt>
                <c:pt idx="408" formatCode="0.000">
                  <c:v>-3.8926759843430534</c:v>
                </c:pt>
                <c:pt idx="409" formatCode="0.000">
                  <c:v>-3.6297450674934977</c:v>
                </c:pt>
                <c:pt idx="410" formatCode="0.000">
                  <c:v>-3.3238598505829837</c:v>
                </c:pt>
                <c:pt idx="411" formatCode="0.000">
                  <c:v>-2.9974648576469063</c:v>
                </c:pt>
                <c:pt idx="412" formatCode="0.000">
                  <c:v>-2.6478079961054943</c:v>
                </c:pt>
                <c:pt idx="413" formatCode="0.000">
                  <c:v>-2.3602271531866328</c:v>
                </c:pt>
                <c:pt idx="414" formatCode="0.000">
                  <c:v>-2.1193723940439702</c:v>
                </c:pt>
                <c:pt idx="415" formatCode="0.000">
                  <c:v>-1.7418396631116002</c:v>
                </c:pt>
                <c:pt idx="416" formatCode="0.000">
                  <c:v>-1.4080177866762253</c:v>
                </c:pt>
                <c:pt idx="417" formatCode="0.000">
                  <c:v>-1.1000857608943215</c:v>
                </c:pt>
                <c:pt idx="418" formatCode="0.000">
                  <c:v>-0.98381423298033677</c:v>
                </c:pt>
                <c:pt idx="419" formatCode="0.000">
                  <c:v>-0.97500787459195282</c:v>
                </c:pt>
                <c:pt idx="420" formatCode="0.000">
                  <c:v>-1.116934314973143</c:v>
                </c:pt>
                <c:pt idx="421" formatCode="0.000">
                  <c:v>-1.0714403421997725</c:v>
                </c:pt>
                <c:pt idx="422" formatCode="0.000">
                  <c:v>-0.88900035135561639</c:v>
                </c:pt>
                <c:pt idx="423" formatCode="0.000">
                  <c:v>-0.39328227229347812</c:v>
                </c:pt>
                <c:pt idx="424" formatCode="0.000">
                  <c:v>-0.53397586994197566</c:v>
                </c:pt>
                <c:pt idx="425" formatCode="0.000">
                  <c:v>-0.64940719540235148</c:v>
                </c:pt>
                <c:pt idx="426" formatCode="0.000">
                  <c:v>-0.82963904425151636</c:v>
                </c:pt>
                <c:pt idx="427" formatCode="0.000">
                  <c:v>-0.94017485531909029</c:v>
                </c:pt>
                <c:pt idx="428" formatCode="0.000">
                  <c:v>-0.97070873761094933</c:v>
                </c:pt>
                <c:pt idx="429" formatCode="0.000">
                  <c:v>-0.95966212068154411</c:v>
                </c:pt>
                <c:pt idx="430" formatCode="0.000">
                  <c:v>-1.040804884990469</c:v>
                </c:pt>
                <c:pt idx="431" formatCode="0.000">
                  <c:v>-1.0785706511649891</c:v>
                </c:pt>
                <c:pt idx="432" formatCode="0.000">
                  <c:v>-1.0858465881858106</c:v>
                </c:pt>
                <c:pt idx="433" formatCode="0.000">
                  <c:v>-1.1016554211667597</c:v>
                </c:pt>
                <c:pt idx="434" formatCode="0.000">
                  <c:v>-1.0995684077432371</c:v>
                </c:pt>
                <c:pt idx="435" formatCode="0.000">
                  <c:v>-1.0114786480281452</c:v>
                </c:pt>
                <c:pt idx="436" formatCode="0.000">
                  <c:v>-0.96706796722842059</c:v>
                </c:pt>
                <c:pt idx="437" formatCode="0.000">
                  <c:v>-0.91539737216111805</c:v>
                </c:pt>
                <c:pt idx="438" formatCode="0.000">
                  <c:v>-0.90208110656118023</c:v>
                </c:pt>
                <c:pt idx="439" formatCode="0.000">
                  <c:v>-0.9155822911587953</c:v>
                </c:pt>
                <c:pt idx="440" formatCode="0.000">
                  <c:v>-0.90307417849968896</c:v>
                </c:pt>
                <c:pt idx="441" formatCode="0.000">
                  <c:v>-0.89665238482780485</c:v>
                </c:pt>
                <c:pt idx="442" formatCode="0.000">
                  <c:v>-0.89366997624447064</c:v>
                </c:pt>
                <c:pt idx="443" formatCode="0.000">
                  <c:v>-0.89493909379591641</c:v>
                </c:pt>
                <c:pt idx="444" formatCode="0.000">
                  <c:v>-0.96084280097292429</c:v>
                </c:pt>
                <c:pt idx="445" formatCode="0.000">
                  <c:v>-0.93963800260665797</c:v>
                </c:pt>
                <c:pt idx="446" formatCode="0.000">
                  <c:v>-0.88755321211242755</c:v>
                </c:pt>
                <c:pt idx="447" formatCode="0.000">
                  <c:v>-0.88653408667976785</c:v>
                </c:pt>
                <c:pt idx="448" formatCode="0.000">
                  <c:v>-0.86602778432419825</c:v>
                </c:pt>
                <c:pt idx="449" formatCode="0.000">
                  <c:v>-0.87876780282074241</c:v>
                </c:pt>
                <c:pt idx="450" formatCode="0.000">
                  <c:v>-0.80579752489042211</c:v>
                </c:pt>
                <c:pt idx="451" formatCode="0.000">
                  <c:v>-0.66728429050190252</c:v>
                </c:pt>
                <c:pt idx="452" formatCode="0.000">
                  <c:v>-0.66546175869084667</c:v>
                </c:pt>
                <c:pt idx="453" formatCode="0.000">
                  <c:v>-0.87393905124590354</c:v>
                </c:pt>
                <c:pt idx="454" formatCode="0.000">
                  <c:v>-4.0531395328706381</c:v>
                </c:pt>
                <c:pt idx="455" formatCode="0.000">
                  <c:v>-5.2339229223617814</c:v>
                </c:pt>
                <c:pt idx="456" formatCode="0.000">
                  <c:v>-5.6688616576710782</c:v>
                </c:pt>
                <c:pt idx="457" formatCode="0.000">
                  <c:v>-5.7067507203256103</c:v>
                </c:pt>
                <c:pt idx="458" formatCode="0.000">
                  <c:v>-5.6622297668447548</c:v>
                </c:pt>
                <c:pt idx="459" formatCode="0.000">
                  <c:v>-5.5343623920320786</c:v>
                </c:pt>
                <c:pt idx="460" formatCode="0.000">
                  <c:v>-5.3172146462747989</c:v>
                </c:pt>
                <c:pt idx="461" formatCode="0.000">
                  <c:v>-4.9898094542737912</c:v>
                </c:pt>
                <c:pt idx="462" formatCode="0.000">
                  <c:v>-4.5994661508920158</c:v>
                </c:pt>
                <c:pt idx="463" formatCode="0.000">
                  <c:v>-4.1694872544531263</c:v>
                </c:pt>
                <c:pt idx="464" formatCode="0.000">
                  <c:v>-3.7008136748683791</c:v>
                </c:pt>
                <c:pt idx="465" formatCode="0.000">
                  <c:v>-3.0951668483346113</c:v>
                </c:pt>
                <c:pt idx="466" formatCode="0.000">
                  <c:v>-2.4687158172563732</c:v>
                </c:pt>
                <c:pt idx="467" formatCode="0.000">
                  <c:v>-1.8432566218273481</c:v>
                </c:pt>
                <c:pt idx="468" formatCode="0.000">
                  <c:v>-1.1214446438333328</c:v>
                </c:pt>
                <c:pt idx="469" formatCode="0.000">
                  <c:v>-0.42455162386531065</c:v>
                </c:pt>
                <c:pt idx="470" formatCode="0.000">
                  <c:v>0.33381743480251913</c:v>
                </c:pt>
                <c:pt idx="471" formatCode="0.000">
                  <c:v>1.3562638371359617</c:v>
                </c:pt>
                <c:pt idx="472" formatCode="0.000">
                  <c:v>2.9589528982442053</c:v>
                </c:pt>
                <c:pt idx="473" formatCode="0.000">
                  <c:v>5.6307540988512859</c:v>
                </c:pt>
                <c:pt idx="474" formatCode="0.000">
                  <c:v>3.0112989951607538</c:v>
                </c:pt>
                <c:pt idx="475" formatCode="0.000">
                  <c:v>1.2161929127781947</c:v>
                </c:pt>
                <c:pt idx="476" formatCode="0.000">
                  <c:v>-0.17861436704804934</c:v>
                </c:pt>
                <c:pt idx="477" formatCode="0.000">
                  <c:v>-1.3967255236473983</c:v>
                </c:pt>
                <c:pt idx="478" formatCode="0.000">
                  <c:v>-2.4903887878670199</c:v>
                </c:pt>
                <c:pt idx="479" formatCode="0.000">
                  <c:v>-3.3203262746270221</c:v>
                </c:pt>
                <c:pt idx="480" formatCode="0.000">
                  <c:v>-4.0525854935384187</c:v>
                </c:pt>
                <c:pt idx="481" formatCode="0.000">
                  <c:v>-4.6643403646304371</c:v>
                </c:pt>
                <c:pt idx="482" formatCode="0.000">
                  <c:v>-5.1713306219011361</c:v>
                </c:pt>
                <c:pt idx="483" formatCode="0.000">
                  <c:v>-5.5920429189376817</c:v>
                </c:pt>
                <c:pt idx="484" formatCode="0.000">
                  <c:v>-5.9034342951713947</c:v>
                </c:pt>
                <c:pt idx="485" formatCode="0.000">
                  <c:v>-6.0703694591695321</c:v>
                </c:pt>
                <c:pt idx="486" formatCode="0.000">
                  <c:v>-6.1300261705245349</c:v>
                </c:pt>
                <c:pt idx="487" formatCode="0.000">
                  <c:v>-6.1679600858957668</c:v>
                </c:pt>
                <c:pt idx="488" formatCode="0.000">
                  <c:v>-6.1067168986978899</c:v>
                </c:pt>
                <c:pt idx="489" formatCode="0.000">
                  <c:v>-5.9708621294545443</c:v>
                </c:pt>
                <c:pt idx="490" formatCode="0.000">
                  <c:v>-5.6830854040458725</c:v>
                </c:pt>
                <c:pt idx="491" formatCode="0.000">
                  <c:v>-5.0773960783494232</c:v>
                </c:pt>
                <c:pt idx="492" formatCode="0.000">
                  <c:v>-4.1910255237491141</c:v>
                </c:pt>
                <c:pt idx="493" formatCode="0.000">
                  <c:v>-1.341806853482252</c:v>
                </c:pt>
                <c:pt idx="494" formatCode="0.000">
                  <c:v>-1.4373246965367728</c:v>
                </c:pt>
                <c:pt idx="495" formatCode="0.000">
                  <c:v>-1.4830262665359566</c:v>
                </c:pt>
                <c:pt idx="496" formatCode="0.000">
                  <c:v>-1.5031905935521115</c:v>
                </c:pt>
                <c:pt idx="497" formatCode="0.000">
                  <c:v>-1.4943450888147214</c:v>
                </c:pt>
                <c:pt idx="498" formatCode="0.000">
                  <c:v>-1.4405222151958312</c:v>
                </c:pt>
                <c:pt idx="499" formatCode="0.000">
                  <c:v>-1.4325956245848848</c:v>
                </c:pt>
                <c:pt idx="500" formatCode="0.000">
                  <c:v>-1.3937496350994476</c:v>
                </c:pt>
                <c:pt idx="501" formatCode="0.000">
                  <c:v>-1.3690272150213079</c:v>
                </c:pt>
                <c:pt idx="502" formatCode="0.000">
                  <c:v>-1.3538788737574383</c:v>
                </c:pt>
                <c:pt idx="503" formatCode="0.000">
                  <c:v>-1.3079923499230963</c:v>
                </c:pt>
                <c:pt idx="504" formatCode="0.000">
                  <c:v>-1.2910003526925919</c:v>
                </c:pt>
                <c:pt idx="505" formatCode="0.000">
                  <c:v>-1.2261765813865482</c:v>
                </c:pt>
                <c:pt idx="506" formatCode="0.000">
                  <c:v>-1.1607179396450393</c:v>
                </c:pt>
                <c:pt idx="507" formatCode="0.000">
                  <c:v>-1.1439493765520523</c:v>
                </c:pt>
                <c:pt idx="508" formatCode="0.000">
                  <c:v>-1.1260660156340787</c:v>
                </c:pt>
                <c:pt idx="509" formatCode="0.000">
                  <c:v>-1.062053415321436</c:v>
                </c:pt>
                <c:pt idx="510" formatCode="0.000">
                  <c:v>-1.0219305920313344</c:v>
                </c:pt>
                <c:pt idx="511" formatCode="0.000">
                  <c:v>-0.97147403119679465</c:v>
                </c:pt>
                <c:pt idx="512" formatCode="0.000">
                  <c:v>-0.92748958111056878</c:v>
                </c:pt>
                <c:pt idx="513" formatCode="0.000">
                  <c:v>-0.93815116179476155</c:v>
                </c:pt>
                <c:pt idx="514" formatCode="0.000">
                  <c:v>-0.96755887577687272</c:v>
                </c:pt>
                <c:pt idx="515" formatCode="0.000">
                  <c:v>-0.98133176876825612</c:v>
                </c:pt>
                <c:pt idx="516" formatCode="0.000">
                  <c:v>-0.98427281566962832</c:v>
                </c:pt>
                <c:pt idx="517" formatCode="0.000">
                  <c:v>-0.97766103302328322</c:v>
                </c:pt>
                <c:pt idx="518" formatCode="0.000">
                  <c:v>-0.92824151615364658</c:v>
                </c:pt>
                <c:pt idx="519" formatCode="0.000">
                  <c:v>-0.90041236341122666</c:v>
                </c:pt>
                <c:pt idx="520" formatCode="0.000">
                  <c:v>-0.90814645181210851</c:v>
                </c:pt>
                <c:pt idx="521" formatCode="0.000">
                  <c:v>-0.87527252879486983</c:v>
                </c:pt>
                <c:pt idx="522" formatCode="0.000">
                  <c:v>-0.81956568693316156</c:v>
                </c:pt>
                <c:pt idx="523" formatCode="0.000">
                  <c:v>-0.80231023228504195</c:v>
                </c:pt>
                <c:pt idx="524" formatCode="0.000">
                  <c:v>-0.8356720347478187</c:v>
                </c:pt>
                <c:pt idx="525" formatCode="0.000">
                  <c:v>-0.8972371608081553</c:v>
                </c:pt>
                <c:pt idx="526" formatCode="0.000">
                  <c:v>-0.8973950131803905</c:v>
                </c:pt>
                <c:pt idx="527" formatCode="0.000">
                  <c:v>-0.9029322849995296</c:v>
                </c:pt>
                <c:pt idx="528" formatCode="0.000">
                  <c:v>-0.9240587642817677</c:v>
                </c:pt>
                <c:pt idx="529" formatCode="0.000">
                  <c:v>-1.0030984246700922</c:v>
                </c:pt>
                <c:pt idx="530" formatCode="0.000">
                  <c:v>-1.1400093386125971</c:v>
                </c:pt>
                <c:pt idx="531" formatCode="0.000">
                  <c:v>-1.2552586161072337</c:v>
                </c:pt>
                <c:pt idx="532" formatCode="0.000">
                  <c:v>-1.4006514827730141</c:v>
                </c:pt>
                <c:pt idx="533" formatCode="0.000">
                  <c:v>-1.4964985588667541</c:v>
                </c:pt>
                <c:pt idx="534" formatCode="0.000">
                  <c:v>-1.5724179990329681</c:v>
                </c:pt>
                <c:pt idx="535" formatCode="0.000">
                  <c:v>-1.6429548855347527</c:v>
                </c:pt>
                <c:pt idx="536" formatCode="0.000">
                  <c:v>-1.6878065519571415</c:v>
                </c:pt>
                <c:pt idx="537" formatCode="0.000">
                  <c:v>-1.7148906636342003</c:v>
                </c:pt>
                <c:pt idx="538" formatCode="0.000">
                  <c:v>-1.7302214972757719</c:v>
                </c:pt>
                <c:pt idx="539" formatCode="0.000">
                  <c:v>-1.7532469138256663</c:v>
                </c:pt>
                <c:pt idx="540" formatCode="0.000">
                  <c:v>-1.7775426785065016</c:v>
                </c:pt>
                <c:pt idx="541" formatCode="0.000">
                  <c:v>-1.7753507732864464</c:v>
                </c:pt>
                <c:pt idx="542" formatCode="0.000">
                  <c:v>-1.7637014262123774</c:v>
                </c:pt>
                <c:pt idx="543" formatCode="0.000">
                  <c:v>-1.7370392832387525</c:v>
                </c:pt>
                <c:pt idx="544" formatCode="0.000">
                  <c:v>-1.7256373273478984</c:v>
                </c:pt>
                <c:pt idx="545" formatCode="0.000">
                  <c:v>-1.7390174718473288</c:v>
                </c:pt>
                <c:pt idx="546" formatCode="0.000">
                  <c:v>-1.6897441401838602</c:v>
                </c:pt>
                <c:pt idx="547" formatCode="0.000">
                  <c:v>-1.6682770289483415</c:v>
                </c:pt>
                <c:pt idx="548" formatCode="0.000">
                  <c:v>-1.6572113403520206</c:v>
                </c:pt>
                <c:pt idx="549" formatCode="0.000">
                  <c:v>-1.6604757806474189</c:v>
                </c:pt>
                <c:pt idx="550" formatCode="0.000">
                  <c:v>-1.6632406840296965</c:v>
                </c:pt>
                <c:pt idx="551" formatCode="0.000">
                  <c:v>-1.6512849638356997</c:v>
                </c:pt>
                <c:pt idx="552" formatCode="0.000">
                  <c:v>-1.6125168265836434</c:v>
                </c:pt>
                <c:pt idx="553" formatCode="0.000">
                  <c:v>-1.609618513647745</c:v>
                </c:pt>
                <c:pt idx="554" formatCode="0.000">
                  <c:v>-1.6139778510377374</c:v>
                </c:pt>
                <c:pt idx="555" formatCode="0.000">
                  <c:v>-1.5590869280357773</c:v>
                </c:pt>
                <c:pt idx="556" formatCode="0.000">
                  <c:v>-1.5321811604375848</c:v>
                </c:pt>
                <c:pt idx="557" formatCode="0.000">
                  <c:v>-1.4987637622726964</c:v>
                </c:pt>
                <c:pt idx="558" formatCode="0.000">
                  <c:v>-1.4700569584245349</c:v>
                </c:pt>
                <c:pt idx="559" formatCode="0.000">
                  <c:v>-1.4539039674761165</c:v>
                </c:pt>
                <c:pt idx="560" formatCode="0.000">
                  <c:v>-1.4133151991634083</c:v>
                </c:pt>
                <c:pt idx="561" formatCode="0.000">
                  <c:v>-1.3919256143399557</c:v>
                </c:pt>
                <c:pt idx="562" formatCode="0.000">
                  <c:v>-1.3774925071064814</c:v>
                </c:pt>
                <c:pt idx="563" formatCode="0.000">
                  <c:v>-1.3441293922797095</c:v>
                </c:pt>
                <c:pt idx="564" formatCode="0.000">
                  <c:v>-1.3305828744478598</c:v>
                </c:pt>
                <c:pt idx="565" formatCode="0.000">
                  <c:v>-1.3453518307514596</c:v>
                </c:pt>
                <c:pt idx="566" formatCode="0.000">
                  <c:v>-1.3432969566857473</c:v>
                </c:pt>
                <c:pt idx="567" formatCode="0.000">
                  <c:v>-1.3414836093027418</c:v>
                </c:pt>
                <c:pt idx="568" formatCode="0.000">
                  <c:v>-1.3390312531449178</c:v>
                </c:pt>
                <c:pt idx="569" formatCode="0.000">
                  <c:v>-1.3308450626609236</c:v>
                </c:pt>
                <c:pt idx="570" formatCode="0.000">
                  <c:v>-1.3399161985209438</c:v>
                </c:pt>
                <c:pt idx="571" formatCode="0.000">
                  <c:v>-1.3044181926604832</c:v>
                </c:pt>
                <c:pt idx="572" formatCode="0.000">
                  <c:v>-1.2571526323617894</c:v>
                </c:pt>
                <c:pt idx="573" formatCode="0.000">
                  <c:v>-1.266001882581232</c:v>
                </c:pt>
                <c:pt idx="574" formatCode="0.000">
                  <c:v>-1.2547914199208581</c:v>
                </c:pt>
                <c:pt idx="575" formatCode="0.000">
                  <c:v>-1.2859873993851483</c:v>
                </c:pt>
                <c:pt idx="576" formatCode="0.000">
                  <c:v>-1.264058494617327</c:v>
                </c:pt>
                <c:pt idx="577" formatCode="0.000">
                  <c:v>-1.3994178584413626</c:v>
                </c:pt>
                <c:pt idx="578" formatCode="0.000">
                  <c:v>-1.4592041628185262</c:v>
                </c:pt>
                <c:pt idx="579" formatCode="0.000">
                  <c:v>-1.4004444965523617</c:v>
                </c:pt>
                <c:pt idx="580" formatCode="0.000">
                  <c:v>-1.3609841655462072</c:v>
                </c:pt>
                <c:pt idx="581" formatCode="0.000">
                  <c:v>-1.3012716722031168</c:v>
                </c:pt>
                <c:pt idx="582" formatCode="0.000">
                  <c:v>-1.2527421409983612</c:v>
                </c:pt>
                <c:pt idx="583" formatCode="0.000">
                  <c:v>-1.1818508354664674</c:v>
                </c:pt>
                <c:pt idx="584" formatCode="0.000">
                  <c:v>-1.1317853813166283</c:v>
                </c:pt>
                <c:pt idx="585" formatCode="0.000">
                  <c:v>-1.0533291969632235</c:v>
                </c:pt>
                <c:pt idx="586" formatCode="0.000">
                  <c:v>-1.0055051945730127</c:v>
                </c:pt>
                <c:pt idx="587" formatCode="0.000">
                  <c:v>-0.95381699196868119</c:v>
                </c:pt>
                <c:pt idx="588" formatCode="0.000">
                  <c:v>-0.90807053122329484</c:v>
                </c:pt>
                <c:pt idx="589" formatCode="0.000">
                  <c:v>-0.83151484789004571</c:v>
                </c:pt>
                <c:pt idx="590" formatCode="0.000">
                  <c:v>-0.70971973990618531</c:v>
                </c:pt>
                <c:pt idx="591" formatCode="0.000">
                  <c:v>-0.6121763383763672</c:v>
                </c:pt>
                <c:pt idx="592" formatCode="0.000">
                  <c:v>-0.56807287369468185</c:v>
                </c:pt>
                <c:pt idx="593" formatCode="0.000">
                  <c:v>-0.55989308458041587</c:v>
                </c:pt>
                <c:pt idx="594" formatCode="0.000">
                  <c:v>-0.61892976234418784</c:v>
                </c:pt>
                <c:pt idx="595" formatCode="0.000">
                  <c:v>-0.68589804225130224</c:v>
                </c:pt>
                <c:pt idx="596" formatCode="0.000">
                  <c:v>-0.67852707178700689</c:v>
                </c:pt>
                <c:pt idx="597" formatCode="0.000">
                  <c:v>-0.66755353901610526</c:v>
                </c:pt>
                <c:pt idx="598" formatCode="0.000">
                  <c:v>-0.63009511226381609</c:v>
                </c:pt>
                <c:pt idx="599" formatCode="0.000">
                  <c:v>-0.63011574015167782</c:v>
                </c:pt>
                <c:pt idx="600" formatCode="0.000">
                  <c:v>-0.67985814387378452</c:v>
                </c:pt>
                <c:pt idx="601" formatCode="0.000">
                  <c:v>-0.71504665160056269</c:v>
                </c:pt>
                <c:pt idx="602" formatCode="0.000">
                  <c:v>-0.7301928382312558</c:v>
                </c:pt>
                <c:pt idx="603" formatCode="0.000">
                  <c:v>-0.76848769811737783</c:v>
                </c:pt>
                <c:pt idx="604" formatCode="0.000">
                  <c:v>-0.79941724751856502</c:v>
                </c:pt>
                <c:pt idx="605" formatCode="0.000">
                  <c:v>-0.82547565103686082</c:v>
                </c:pt>
                <c:pt idx="606" formatCode="0.000">
                  <c:v>-0.88343166412676566</c:v>
                </c:pt>
                <c:pt idx="607" formatCode="0.000">
                  <c:v>-0.91893408161953416</c:v>
                </c:pt>
                <c:pt idx="608" formatCode="0.000">
                  <c:v>-0.93338095110547714</c:v>
                </c:pt>
                <c:pt idx="609" formatCode="0.000">
                  <c:v>-0.93929651237611822</c:v>
                </c:pt>
                <c:pt idx="610" formatCode="0.000">
                  <c:v>-0.97963792972839658</c:v>
                </c:pt>
                <c:pt idx="611" formatCode="0.000">
                  <c:v>-0.99709725329845922</c:v>
                </c:pt>
                <c:pt idx="612" formatCode="0.000">
                  <c:v>-0.99159904601356907</c:v>
                </c:pt>
                <c:pt idx="613" formatCode="0.000">
                  <c:v>-0.9842889983067189</c:v>
                </c:pt>
                <c:pt idx="614" formatCode="0.000">
                  <c:v>-0.98266371917423911</c:v>
                </c:pt>
                <c:pt idx="615" formatCode="0.000">
                  <c:v>-0.98392729431515269</c:v>
                </c:pt>
                <c:pt idx="616" formatCode="0.000">
                  <c:v>-0.98259278339934841</c:v>
                </c:pt>
                <c:pt idx="617" formatCode="0.000">
                  <c:v>-0.9842084040320791</c:v>
                </c:pt>
                <c:pt idx="618" formatCode="0.000">
                  <c:v>-0.96053147913055792</c:v>
                </c:pt>
                <c:pt idx="619" formatCode="0.000">
                  <c:v>-0.94437437503340194</c:v>
                </c:pt>
                <c:pt idx="620" formatCode="0.000">
                  <c:v>-0.95115138202119276</c:v>
                </c:pt>
                <c:pt idx="621" formatCode="0.000">
                  <c:v>-0.96742447646803664</c:v>
                </c:pt>
                <c:pt idx="622" formatCode="0.000">
                  <c:v>-0.97440426945406244</c:v>
                </c:pt>
                <c:pt idx="623" formatCode="0.000">
                  <c:v>-0.98444719853733509</c:v>
                </c:pt>
                <c:pt idx="624" formatCode="0.000">
                  <c:v>-0.98398947083672672</c:v>
                </c:pt>
                <c:pt idx="625" formatCode="0.000">
                  <c:v>-0.97836743106623425</c:v>
                </c:pt>
                <c:pt idx="626" formatCode="0.000">
                  <c:v>-0.95286740297942618</c:v>
                </c:pt>
                <c:pt idx="627" formatCode="0.000">
                  <c:v>-0.94450702386299656</c:v>
                </c:pt>
                <c:pt idx="628" formatCode="0.000">
                  <c:v>-1.1979711805279591</c:v>
                </c:pt>
                <c:pt idx="629" formatCode="0.000">
                  <c:v>-1.3342552580799552</c:v>
                </c:pt>
                <c:pt idx="630" formatCode="0.000">
                  <c:v>-1.6485012740234652</c:v>
                </c:pt>
                <c:pt idx="631" formatCode="0.000">
                  <c:v>-1.8157184599153249</c:v>
                </c:pt>
                <c:pt idx="632" formatCode="0.000">
                  <c:v>-2.0062429542594487</c:v>
                </c:pt>
                <c:pt idx="633" formatCode="0.000">
                  <c:v>-2.1040352514451008</c:v>
                </c:pt>
                <c:pt idx="634" formatCode="0.000">
                  <c:v>-2.110480924743015</c:v>
                </c:pt>
                <c:pt idx="635" formatCode="0.000">
                  <c:v>-2.044084709810734</c:v>
                </c:pt>
                <c:pt idx="636" formatCode="0.000">
                  <c:v>-1.9658729769506529</c:v>
                </c:pt>
                <c:pt idx="637" formatCode="0.000">
                  <c:v>-1.8707111911217653</c:v>
                </c:pt>
                <c:pt idx="638" formatCode="0.000">
                  <c:v>-1.742458883470611</c:v>
                </c:pt>
                <c:pt idx="639" formatCode="0.000">
                  <c:v>-1.5543262811926746</c:v>
                </c:pt>
                <c:pt idx="640" formatCode="0.000">
                  <c:v>-1.3825875713000553</c:v>
                </c:pt>
                <c:pt idx="641" formatCode="0.000">
                  <c:v>-1.1692697133250802</c:v>
                </c:pt>
                <c:pt idx="642" formatCode="0.000">
                  <c:v>-1.1512479251942027</c:v>
                </c:pt>
                <c:pt idx="643" formatCode="0.000">
                  <c:v>-1.0438668613356819</c:v>
                </c:pt>
                <c:pt idx="644" formatCode="0.000">
                  <c:v>-0.77856614520723477</c:v>
                </c:pt>
                <c:pt idx="645" formatCode="0.000">
                  <c:v>-0.45881454164564617</c:v>
                </c:pt>
                <c:pt idx="646" formatCode="0.000">
                  <c:v>-8.0192930251379524E-2</c:v>
                </c:pt>
                <c:pt idx="647" formatCode="0.000">
                  <c:v>0.34147561907670454</c:v>
                </c:pt>
                <c:pt idx="648" formatCode="0.000">
                  <c:v>0.27138195299675094</c:v>
                </c:pt>
                <c:pt idx="649" formatCode="0.000">
                  <c:v>0.32817810126309999</c:v>
                </c:pt>
                <c:pt idx="650" formatCode="0.000">
                  <c:v>0.27836552597740805</c:v>
                </c:pt>
                <c:pt idx="651" formatCode="0.000">
                  <c:v>0.24666380543264887</c:v>
                </c:pt>
                <c:pt idx="652" formatCode="0.000">
                  <c:v>0.21374316086635381</c:v>
                </c:pt>
                <c:pt idx="653" formatCode="0.000">
                  <c:v>0.16355864830725753</c:v>
                </c:pt>
                <c:pt idx="654" formatCode="0.000">
                  <c:v>0.11210596444908805</c:v>
                </c:pt>
                <c:pt idx="655" formatCode="0.000">
                  <c:v>6.7078322958989967E-2</c:v>
                </c:pt>
                <c:pt idx="656" formatCode="0.000">
                  <c:v>2.5114856059556434E-2</c:v>
                </c:pt>
                <c:pt idx="657" formatCode="0.000">
                  <c:v>1.9394841725756784E-2</c:v>
                </c:pt>
                <c:pt idx="658" formatCode="0.000">
                  <c:v>-4.7471355055299647E-3</c:v>
                </c:pt>
                <c:pt idx="659" formatCode="0.000">
                  <c:v>-2.5195711967904044E-2</c:v>
                </c:pt>
                <c:pt idx="660" formatCode="0.000">
                  <c:v>-3.9873467352935954E-2</c:v>
                </c:pt>
                <c:pt idx="661" formatCode="0.000">
                  <c:v>-0.10302861564572741</c:v>
                </c:pt>
                <c:pt idx="662" formatCode="0.000">
                  <c:v>-3.4296459606496521E-2</c:v>
                </c:pt>
                <c:pt idx="663" formatCode="0.000">
                  <c:v>0.1140399597726206</c:v>
                </c:pt>
                <c:pt idx="664" formatCode="0.000">
                  <c:v>0.16239310638574556</c:v>
                </c:pt>
                <c:pt idx="665" formatCode="0.000">
                  <c:v>0.18142388215117944</c:v>
                </c:pt>
                <c:pt idx="666" formatCode="0.000">
                  <c:v>0.21809391631293196</c:v>
                </c:pt>
                <c:pt idx="667" formatCode="0.000">
                  <c:v>0.21133287769285591</c:v>
                </c:pt>
                <c:pt idx="668" formatCode="0.000">
                  <c:v>0.22133116817847909</c:v>
                </c:pt>
                <c:pt idx="669" formatCode="0.000">
                  <c:v>0.10178236895676418</c:v>
                </c:pt>
                <c:pt idx="670" formatCode="0.000">
                  <c:v>-8.4537343056486636E-2</c:v>
                </c:pt>
                <c:pt idx="671" formatCode="0.000">
                  <c:v>-0.35395119090465155</c:v>
                </c:pt>
                <c:pt idx="672" formatCode="0.000">
                  <c:v>-0.46976729296983499</c:v>
                </c:pt>
                <c:pt idx="673" formatCode="0.000">
                  <c:v>-0.58367584342067524</c:v>
                </c:pt>
                <c:pt idx="674" formatCode="0.000">
                  <c:v>-0.68718225305830583</c:v>
                </c:pt>
                <c:pt idx="675" formatCode="0.000">
                  <c:v>-0.77641012093631623</c:v>
                </c:pt>
                <c:pt idx="676" formatCode="0.000">
                  <c:v>-0.85759706572242334</c:v>
                </c:pt>
                <c:pt idx="677" formatCode="0.000">
                  <c:v>-0.97086564421979771</c:v>
                </c:pt>
                <c:pt idx="678" formatCode="0.000">
                  <c:v>-1.0662065376675347</c:v>
                </c:pt>
                <c:pt idx="679" formatCode="0.000">
                  <c:v>-1.0927508436888678</c:v>
                </c:pt>
                <c:pt idx="680" formatCode="0.000">
                  <c:v>-1.0988276009130862</c:v>
                </c:pt>
                <c:pt idx="681" formatCode="0.000">
                  <c:v>-1.1343800776830681</c:v>
                </c:pt>
                <c:pt idx="682" formatCode="0.000">
                  <c:v>-1.1367479703461267</c:v>
                </c:pt>
                <c:pt idx="683" formatCode="0.000">
                  <c:v>-1.1399270065567177</c:v>
                </c:pt>
                <c:pt idx="684" formatCode="0.000">
                  <c:v>-1.0660375956956067</c:v>
                </c:pt>
                <c:pt idx="685" formatCode="0.000">
                  <c:v>-0.8623178850591704</c:v>
                </c:pt>
                <c:pt idx="686" formatCode="0.000">
                  <c:v>-0.75583548684416968</c:v>
                </c:pt>
                <c:pt idx="687" formatCode="0.000">
                  <c:v>-3.5339062231158112</c:v>
                </c:pt>
                <c:pt idx="688" formatCode="0.000">
                  <c:v>-4.8219198589264085</c:v>
                </c:pt>
                <c:pt idx="689" formatCode="0.000">
                  <c:v>-5.4115962270821809</c:v>
                </c:pt>
                <c:pt idx="690" formatCode="0.000">
                  <c:v>-5.8997966035125771</c:v>
                </c:pt>
                <c:pt idx="691" formatCode="0.000">
                  <c:v>-6.1476566339652896</c:v>
                </c:pt>
                <c:pt idx="692" formatCode="0.000">
                  <c:v>-6.117114419247887</c:v>
                </c:pt>
                <c:pt idx="693" formatCode="0.000">
                  <c:v>-5.893940161571976</c:v>
                </c:pt>
                <c:pt idx="694" formatCode="0.000">
                  <c:v>-5.5820699319898566</c:v>
                </c:pt>
                <c:pt idx="695" formatCode="0.000">
                  <c:v>-5.1951372881288727</c:v>
                </c:pt>
                <c:pt idx="696" formatCode="0.000">
                  <c:v>-4.7213139067833847</c:v>
                </c:pt>
                <c:pt idx="697" formatCode="0.000">
                  <c:v>-4.1534515054272783</c:v>
                </c:pt>
                <c:pt idx="698" formatCode="0.000">
                  <c:v>-3.4865145110079707</c:v>
                </c:pt>
                <c:pt idx="699" formatCode="0.000">
                  <c:v>-2.7847231752071826</c:v>
                </c:pt>
                <c:pt idx="700" formatCode="0.000">
                  <c:v>-1.9613527745522212</c:v>
                </c:pt>
                <c:pt idx="701" formatCode="0.000">
                  <c:v>-0.99110810823800133</c:v>
                </c:pt>
                <c:pt idx="702" formatCode="0.000">
                  <c:v>1.198832214432155E-2</c:v>
                </c:pt>
                <c:pt idx="703" formatCode="0.000">
                  <c:v>1.1860913518099592</c:v>
                </c:pt>
                <c:pt idx="704" formatCode="0.000">
                  <c:v>2.5959744835254215</c:v>
                </c:pt>
                <c:pt idx="705" formatCode="0.000">
                  <c:v>4.4367302421165729</c:v>
                </c:pt>
                <c:pt idx="706" formatCode="0.000">
                  <c:v>7.2621012913690155</c:v>
                </c:pt>
                <c:pt idx="707" formatCode="0.000">
                  <c:v>3.9918484831473773</c:v>
                </c:pt>
                <c:pt idx="708" formatCode="0.000">
                  <c:v>2.1075620888392743</c:v>
                </c:pt>
                <c:pt idx="709" formatCode="0.000">
                  <c:v>0.57216551178042874</c:v>
                </c:pt>
                <c:pt idx="710" formatCode="0.000">
                  <c:v>-0.7047049589883585</c:v>
                </c:pt>
                <c:pt idx="711" formatCode="0.000">
                  <c:v>-1.8567302382349222</c:v>
                </c:pt>
                <c:pt idx="712" formatCode="0.000">
                  <c:v>-2.7840611068942014</c:v>
                </c:pt>
                <c:pt idx="713" formatCode="0.000">
                  <c:v>-3.5422966932617284</c:v>
                </c:pt>
                <c:pt idx="714" formatCode="0.000">
                  <c:v>-4.2026379400740907</c:v>
                </c:pt>
                <c:pt idx="715" formatCode="0.000">
                  <c:v>-4.7950995994811718</c:v>
                </c:pt>
                <c:pt idx="716" formatCode="0.000">
                  <c:v>-5.2271708814760496</c:v>
                </c:pt>
                <c:pt idx="717" formatCode="0.000">
                  <c:v>-5.538310915902092</c:v>
                </c:pt>
                <c:pt idx="718" formatCode="0.000">
                  <c:v>-5.7166130353010445</c:v>
                </c:pt>
                <c:pt idx="719" formatCode="0.000">
                  <c:v>-5.8095686877077792</c:v>
                </c:pt>
                <c:pt idx="720" formatCode="0.000">
                  <c:v>-5.7724845715307254</c:v>
                </c:pt>
                <c:pt idx="721" formatCode="0.000">
                  <c:v>-5.6149761545720747</c:v>
                </c:pt>
                <c:pt idx="722" formatCode="0.000">
                  <c:v>-5.3108389699415337</c:v>
                </c:pt>
                <c:pt idx="723" formatCode="0.000">
                  <c:v>-4.8817634099064051</c:v>
                </c:pt>
                <c:pt idx="724" formatCode="0.000">
                  <c:v>-4.2310885041349149</c:v>
                </c:pt>
                <c:pt idx="725" formatCode="0.000">
                  <c:v>-3.2918412418250957</c:v>
                </c:pt>
                <c:pt idx="726" formatCode="0.000">
                  <c:v>-1.452750384048092</c:v>
                </c:pt>
                <c:pt idx="727" formatCode="0.000">
                  <c:v>-1.5281493410773335</c:v>
                </c:pt>
                <c:pt idx="728" formatCode="0.000">
                  <c:v>-1.5286466976332052</c:v>
                </c:pt>
                <c:pt idx="729" formatCode="0.000">
                  <c:v>-1.7823588811473026</c:v>
                </c:pt>
                <c:pt idx="730" formatCode="0.000">
                  <c:v>-1.6277258442105302</c:v>
                </c:pt>
                <c:pt idx="731" formatCode="0.000">
                  <c:v>-2.8607911222206122</c:v>
                </c:pt>
                <c:pt idx="732" formatCode="0.000">
                  <c:v>-2.8875129041440584</c:v>
                </c:pt>
                <c:pt idx="733" formatCode="0.000">
                  <c:v>-2.6861546003423729</c:v>
                </c:pt>
                <c:pt idx="734" formatCode="0.000">
                  <c:v>-2.4373422448394155</c:v>
                </c:pt>
                <c:pt idx="735" formatCode="0.000">
                  <c:v>-2.1282145920963536</c:v>
                </c:pt>
                <c:pt idx="736" formatCode="0.000">
                  <c:v>-1.8874534312273283</c:v>
                </c:pt>
                <c:pt idx="737" formatCode="0.000">
                  <c:v>-1.6120382866228331</c:v>
                </c:pt>
                <c:pt idx="738" formatCode="0.000">
                  <c:v>-1.384130992841365</c:v>
                </c:pt>
                <c:pt idx="739" formatCode="0.000">
                  <c:v>-1.1380208539449828</c:v>
                </c:pt>
                <c:pt idx="740" formatCode="0.000">
                  <c:v>-0.90102092498013509</c:v>
                </c:pt>
                <c:pt idx="741" formatCode="0.000">
                  <c:v>-0.65914208180637823</c:v>
                </c:pt>
                <c:pt idx="742" formatCode="0.000">
                  <c:v>-0.43588511641874295</c:v>
                </c:pt>
                <c:pt idx="743" formatCode="0.000">
                  <c:v>-0.27669376244231225</c:v>
                </c:pt>
                <c:pt idx="744" formatCode="0.000">
                  <c:v>-0.14315731973081736</c:v>
                </c:pt>
                <c:pt idx="745" formatCode="0.000">
                  <c:v>-6.4459512125755403E-2</c:v>
                </c:pt>
                <c:pt idx="746" formatCode="0.000">
                  <c:v>-2.8171066984048032E-2</c:v>
                </c:pt>
                <c:pt idx="747" formatCode="0.000">
                  <c:v>-4.0627888173195181E-2</c:v>
                </c:pt>
                <c:pt idx="748" formatCode="0.000">
                  <c:v>-2.456836673552365E-2</c:v>
                </c:pt>
                <c:pt idx="749" formatCode="0.000">
                  <c:v>-0.1127281048302784</c:v>
                </c:pt>
                <c:pt idx="750" formatCode="0.000">
                  <c:v>2.1581420807987861E-3</c:v>
                </c:pt>
                <c:pt idx="751" formatCode="0.000">
                  <c:v>0.54617417159894144</c:v>
                </c:pt>
                <c:pt idx="752" formatCode="0.000">
                  <c:v>0.68362662850395672</c:v>
                </c:pt>
                <c:pt idx="753" formatCode="0.000">
                  <c:v>0.32982561201773075</c:v>
                </c:pt>
                <c:pt idx="754" formatCode="0.000">
                  <c:v>0.11696794504030716</c:v>
                </c:pt>
                <c:pt idx="755" formatCode="0.000">
                  <c:v>-0.12354813548802479</c:v>
                </c:pt>
                <c:pt idx="756" formatCode="0.000">
                  <c:v>-0.34955478096189463</c:v>
                </c:pt>
                <c:pt idx="757" formatCode="0.000">
                  <c:v>-0.52649683802271108</c:v>
                </c:pt>
                <c:pt idx="758" formatCode="0.000">
                  <c:v>-0.53728090894777925</c:v>
                </c:pt>
                <c:pt idx="759" formatCode="0.000">
                  <c:v>-0.51992038018035869</c:v>
                </c:pt>
                <c:pt idx="760" formatCode="0.000">
                  <c:v>-0.57766319736055416</c:v>
                </c:pt>
                <c:pt idx="761" formatCode="0.000">
                  <c:v>-0.56261751759515133</c:v>
                </c:pt>
                <c:pt idx="762" formatCode="0.000">
                  <c:v>-0.59359821426672821</c:v>
                </c:pt>
                <c:pt idx="763" formatCode="0.000">
                  <c:v>-0.64191388441935882</c:v>
                </c:pt>
                <c:pt idx="764" formatCode="0.000">
                  <c:v>-0.67773038916530026</c:v>
                </c:pt>
                <c:pt idx="765" formatCode="0.000">
                  <c:v>-0.68746414776513687</c:v>
                </c:pt>
                <c:pt idx="766" formatCode="0.000">
                  <c:v>-0.68602934605714072</c:v>
                </c:pt>
                <c:pt idx="767" formatCode="0.000">
                  <c:v>-0.66249246602639533</c:v>
                </c:pt>
                <c:pt idx="768" formatCode="0.000">
                  <c:v>-0.63576246225221311</c:v>
                </c:pt>
                <c:pt idx="769" formatCode="0.000">
                  <c:v>-0.428837946774347</c:v>
                </c:pt>
                <c:pt idx="770" formatCode="0.000">
                  <c:v>-0.35399559714325302</c:v>
                </c:pt>
                <c:pt idx="771" formatCode="0.000">
                  <c:v>-0.36540286139958739</c:v>
                </c:pt>
                <c:pt idx="772" formatCode="0.000">
                  <c:v>-0.2866192043841358</c:v>
                </c:pt>
                <c:pt idx="773" formatCode="0.000">
                  <c:v>-0.27551145682540207</c:v>
                </c:pt>
                <c:pt idx="774" formatCode="0.000">
                  <c:v>-0.27213447004442998</c:v>
                </c:pt>
                <c:pt idx="775" formatCode="0.000">
                  <c:v>-0.27452646168637618</c:v>
                </c:pt>
                <c:pt idx="776" formatCode="0.000">
                  <c:v>-0.27403103432595199</c:v>
                </c:pt>
                <c:pt idx="777" formatCode="0.000">
                  <c:v>-0.2733471217754595</c:v>
                </c:pt>
                <c:pt idx="778" formatCode="0.000">
                  <c:v>-0.25904119680483723</c:v>
                </c:pt>
                <c:pt idx="779" formatCode="0.000">
                  <c:v>-0.25811408826240706</c:v>
                </c:pt>
                <c:pt idx="780" formatCode="0.000">
                  <c:v>-0.56398806450205152</c:v>
                </c:pt>
                <c:pt idx="781" formatCode="0.000">
                  <c:v>-0.95590312864507931</c:v>
                </c:pt>
                <c:pt idx="782" formatCode="0.000">
                  <c:v>-1.6711845403883785</c:v>
                </c:pt>
                <c:pt idx="783" formatCode="0.000">
                  <c:v>-1.9503799993407398</c:v>
                </c:pt>
                <c:pt idx="784" formatCode="0.000">
                  <c:v>-2.0687841886663758</c:v>
                </c:pt>
                <c:pt idx="785" formatCode="0.000">
                  <c:v>-2.0158422563840332</c:v>
                </c:pt>
                <c:pt idx="786" formatCode="0.000">
                  <c:v>-1.8903618112859504</c:v>
                </c:pt>
                <c:pt idx="787" formatCode="0.000">
                  <c:v>-1.7487779754812054</c:v>
                </c:pt>
                <c:pt idx="788" formatCode="0.000">
                  <c:v>-1.5379737736083274</c:v>
                </c:pt>
                <c:pt idx="789" formatCode="0.000">
                  <c:v>-1.3626654485658336</c:v>
                </c:pt>
                <c:pt idx="790" formatCode="0.000">
                  <c:v>-1.2741446491563002</c:v>
                </c:pt>
                <c:pt idx="791" formatCode="0.000">
                  <c:v>-1.1702922069251998</c:v>
                </c:pt>
                <c:pt idx="792" formatCode="0.000">
                  <c:v>-1.1050242334320142</c:v>
                </c:pt>
                <c:pt idx="793" formatCode="0.000">
                  <c:v>-1.1926010990287863</c:v>
                </c:pt>
                <c:pt idx="794" formatCode="0.000">
                  <c:v>-1.413811053180337</c:v>
                </c:pt>
                <c:pt idx="795" formatCode="0.000">
                  <c:v>-1.7513285694838676</c:v>
                </c:pt>
                <c:pt idx="796" formatCode="0.000">
                  <c:v>-2.0072290658538048</c:v>
                </c:pt>
                <c:pt idx="797" formatCode="0.000">
                  <c:v>-2.1227639268947867</c:v>
                </c:pt>
                <c:pt idx="798" formatCode="0.000">
                  <c:v>-2.3366439402363088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E5A-46B5-891F-1676AB9F0E25}"/>
            </c:ext>
          </c:extLst>
        </c:ser>
        <c:ser>
          <c:idx val="4"/>
          <c:order val="4"/>
          <c:tx>
            <c:strRef>
              <c:f>DATA!$BY$1</c:f>
              <c:strCache>
                <c:ptCount val="1"/>
                <c:pt idx="0">
                  <c:v>Upper Band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DATA!$BY$2:$BY$800</c:f>
              <c:numCache>
                <c:formatCode>General</c:formatCode>
                <c:ptCount val="799"/>
                <c:pt idx="59" formatCode="0.000">
                  <c:v>1.2272195875131622</c:v>
                </c:pt>
                <c:pt idx="60" formatCode="0.000">
                  <c:v>0.99101673146582081</c:v>
                </c:pt>
                <c:pt idx="61" formatCode="0.000">
                  <c:v>0.90048974493240874</c:v>
                </c:pt>
                <c:pt idx="62" formatCode="0.000">
                  <c:v>0.87550173532393538</c:v>
                </c:pt>
                <c:pt idx="63" formatCode="0.000">
                  <c:v>0.87531498018666654</c:v>
                </c:pt>
                <c:pt idx="64" formatCode="0.000">
                  <c:v>0.80142010537794439</c:v>
                </c:pt>
                <c:pt idx="65" formatCode="0.000">
                  <c:v>0.7291625417012233</c:v>
                </c:pt>
                <c:pt idx="66" formatCode="0.000">
                  <c:v>0.51843884460945044</c:v>
                </c:pt>
                <c:pt idx="67" formatCode="0.000">
                  <c:v>0.30361975062274926</c:v>
                </c:pt>
                <c:pt idx="68" formatCode="0.000">
                  <c:v>0.20212987121736936</c:v>
                </c:pt>
                <c:pt idx="69" formatCode="0.000">
                  <c:v>0.11289925169235027</c:v>
                </c:pt>
                <c:pt idx="70" formatCode="0.000">
                  <c:v>4.7384004506884514E-2</c:v>
                </c:pt>
                <c:pt idx="71" formatCode="0.000">
                  <c:v>-5.5062586179208228E-2</c:v>
                </c:pt>
                <c:pt idx="72" formatCode="0.000">
                  <c:v>-0.19282377961783526</c:v>
                </c:pt>
                <c:pt idx="73" formatCode="0.000">
                  <c:v>-0.44709036857186907</c:v>
                </c:pt>
                <c:pt idx="74" formatCode="0.000">
                  <c:v>-0.50767019622845821</c:v>
                </c:pt>
                <c:pt idx="75" formatCode="0.000">
                  <c:v>-0.49744918056961812</c:v>
                </c:pt>
                <c:pt idx="76" formatCode="0.000">
                  <c:v>-0.47445289878987856</c:v>
                </c:pt>
                <c:pt idx="77" formatCode="0.000">
                  <c:v>-0.47633674926916547</c:v>
                </c:pt>
                <c:pt idx="78" formatCode="0.000">
                  <c:v>-0.47586326264309314</c:v>
                </c:pt>
                <c:pt idx="79" formatCode="0.000">
                  <c:v>-0.4741168061925769</c:v>
                </c:pt>
                <c:pt idx="80" formatCode="0.000">
                  <c:v>-0.42507094736356732</c:v>
                </c:pt>
                <c:pt idx="81" formatCode="0.000">
                  <c:v>-0.27622674340375103</c:v>
                </c:pt>
                <c:pt idx="82" formatCode="0.000">
                  <c:v>-0.13109368472679694</c:v>
                </c:pt>
                <c:pt idx="83" formatCode="0.000">
                  <c:v>-0.11610329494902383</c:v>
                </c:pt>
                <c:pt idx="84" formatCode="0.000">
                  <c:v>-4.4520616363899923E-2</c:v>
                </c:pt>
                <c:pt idx="85" formatCode="0.000">
                  <c:v>1.3278526744335202</c:v>
                </c:pt>
                <c:pt idx="86" formatCode="0.000">
                  <c:v>1.6360772934067156</c:v>
                </c:pt>
                <c:pt idx="87" formatCode="0.000">
                  <c:v>2.0193673219626831</c:v>
                </c:pt>
                <c:pt idx="88" formatCode="0.000">
                  <c:v>2.2181568101836997</c:v>
                </c:pt>
                <c:pt idx="89" formatCode="0.000">
                  <c:v>2.2837643738247251</c:v>
                </c:pt>
                <c:pt idx="90" formatCode="0.000">
                  <c:v>2.3419063703173637</c:v>
                </c:pt>
                <c:pt idx="91" formatCode="0.000">
                  <c:v>2.3861619703033727</c:v>
                </c:pt>
                <c:pt idx="92" formatCode="0.000">
                  <c:v>2.3868287888386615</c:v>
                </c:pt>
                <c:pt idx="93" formatCode="0.000">
                  <c:v>2.3631272846830069</c:v>
                </c:pt>
                <c:pt idx="94" formatCode="0.000">
                  <c:v>2.3542055759841234</c:v>
                </c:pt>
                <c:pt idx="95" formatCode="0.000">
                  <c:v>2.3532689919934837</c:v>
                </c:pt>
                <c:pt idx="96" formatCode="0.000">
                  <c:v>2.3628079287851702</c:v>
                </c:pt>
                <c:pt idx="97" formatCode="0.000">
                  <c:v>2.400847749479631</c:v>
                </c:pt>
                <c:pt idx="98" formatCode="0.000">
                  <c:v>2.4326298154034971</c:v>
                </c:pt>
                <c:pt idx="99" formatCode="0.000">
                  <c:v>2.4894101530429631</c:v>
                </c:pt>
                <c:pt idx="100" formatCode="0.000">
                  <c:v>2.5521211744860621</c:v>
                </c:pt>
                <c:pt idx="101" formatCode="0.000">
                  <c:v>2.5955714218298152</c:v>
                </c:pt>
                <c:pt idx="102" formatCode="0.000">
                  <c:v>2.6171588356434579</c:v>
                </c:pt>
                <c:pt idx="103" formatCode="0.000">
                  <c:v>2.64761799318434</c:v>
                </c:pt>
                <c:pt idx="104" formatCode="0.000">
                  <c:v>2.6546347651374429</c:v>
                </c:pt>
                <c:pt idx="105" formatCode="0.000">
                  <c:v>2.0072211174726693</c:v>
                </c:pt>
                <c:pt idx="106" formatCode="0.000">
                  <c:v>1.725733588544867</c:v>
                </c:pt>
                <c:pt idx="107" formatCode="0.000">
                  <c:v>1.2424871697824607</c:v>
                </c:pt>
                <c:pt idx="108" formatCode="0.000">
                  <c:v>0.8580474824966825</c:v>
                </c:pt>
                <c:pt idx="109" formatCode="0.000">
                  <c:v>0.74413221165375532</c:v>
                </c:pt>
                <c:pt idx="110" formatCode="0.000">
                  <c:v>0.58702651470763489</c:v>
                </c:pt>
                <c:pt idx="111" formatCode="0.000">
                  <c:v>0.36216432540857313</c:v>
                </c:pt>
                <c:pt idx="112" formatCode="0.000">
                  <c:v>0.21351265128472408</c:v>
                </c:pt>
                <c:pt idx="113" formatCode="0.000">
                  <c:v>0.1857147053756063</c:v>
                </c:pt>
                <c:pt idx="114" formatCode="0.000">
                  <c:v>0.23093638204380795</c:v>
                </c:pt>
                <c:pt idx="115" formatCode="0.000">
                  <c:v>0.23017776520602196</c:v>
                </c:pt>
                <c:pt idx="116" formatCode="0.000">
                  <c:v>0.24696086028843234</c:v>
                </c:pt>
                <c:pt idx="117" formatCode="0.000">
                  <c:v>0.28597685042297505</c:v>
                </c:pt>
                <c:pt idx="118" formatCode="0.000">
                  <c:v>0.36282418271077976</c:v>
                </c:pt>
                <c:pt idx="119" formatCode="0.000">
                  <c:v>0.39247720304962563</c:v>
                </c:pt>
                <c:pt idx="120" formatCode="0.000">
                  <c:v>0.41492675927264489</c:v>
                </c:pt>
                <c:pt idx="121" formatCode="0.000">
                  <c:v>0.41278145951216905</c:v>
                </c:pt>
                <c:pt idx="122" formatCode="0.000">
                  <c:v>0.39856241163873962</c:v>
                </c:pt>
                <c:pt idx="123" formatCode="0.000">
                  <c:v>0.3544869847869716</c:v>
                </c:pt>
                <c:pt idx="124" formatCode="0.000">
                  <c:v>0.301997526727104</c:v>
                </c:pt>
                <c:pt idx="125" formatCode="0.000">
                  <c:v>0.24907638145012789</c:v>
                </c:pt>
                <c:pt idx="126" formatCode="0.000">
                  <c:v>0.17934529719323922</c:v>
                </c:pt>
                <c:pt idx="127" formatCode="0.000">
                  <c:v>9.3090821690134218E-2</c:v>
                </c:pt>
                <c:pt idx="128" formatCode="0.000">
                  <c:v>-1.3806930219882996E-2</c:v>
                </c:pt>
                <c:pt idx="129" formatCode="0.000">
                  <c:v>-8.4907297155576489E-2</c:v>
                </c:pt>
                <c:pt idx="130" formatCode="0.000">
                  <c:v>-0.16173088584313439</c:v>
                </c:pt>
                <c:pt idx="131" formatCode="0.000">
                  <c:v>-0.1163576145146541</c:v>
                </c:pt>
                <c:pt idx="132" formatCode="0.000">
                  <c:v>-0.10853625563885827</c:v>
                </c:pt>
                <c:pt idx="133" formatCode="0.000">
                  <c:v>-0.12049812061819043</c:v>
                </c:pt>
                <c:pt idx="134" formatCode="0.000">
                  <c:v>-0.17365090637165703</c:v>
                </c:pt>
                <c:pt idx="135" formatCode="0.000">
                  <c:v>-0.18726030117151271</c:v>
                </c:pt>
                <c:pt idx="136" formatCode="0.000">
                  <c:v>-0.19328345722538209</c:v>
                </c:pt>
                <c:pt idx="137" formatCode="0.000">
                  <c:v>-0.2077708861948051</c:v>
                </c:pt>
                <c:pt idx="138" formatCode="0.000">
                  <c:v>-0.27384892262676963</c:v>
                </c:pt>
                <c:pt idx="139" formatCode="0.000">
                  <c:v>-0.30580565673619897</c:v>
                </c:pt>
                <c:pt idx="140" formatCode="0.000">
                  <c:v>-0.36436352693859742</c:v>
                </c:pt>
                <c:pt idx="141" formatCode="0.000">
                  <c:v>-0.40560926086467003</c:v>
                </c:pt>
                <c:pt idx="142" formatCode="0.000">
                  <c:v>-0.46099743050872694</c:v>
                </c:pt>
                <c:pt idx="143" formatCode="0.000">
                  <c:v>-0.50788109043855068</c:v>
                </c:pt>
                <c:pt idx="144" formatCode="0.000">
                  <c:v>-0.55430884458281193</c:v>
                </c:pt>
                <c:pt idx="145" formatCode="0.000">
                  <c:v>-0.61160114472190075</c:v>
                </c:pt>
                <c:pt idx="146" formatCode="0.000">
                  <c:v>-0.7077827498858037</c:v>
                </c:pt>
                <c:pt idx="147" formatCode="0.000">
                  <c:v>-0.66744301817998275</c:v>
                </c:pt>
                <c:pt idx="148" formatCode="0.000">
                  <c:v>-0.60450723091951097</c:v>
                </c:pt>
                <c:pt idx="149" formatCode="0.000">
                  <c:v>-0.52923650947717937</c:v>
                </c:pt>
                <c:pt idx="150" formatCode="0.000">
                  <c:v>-0.42349421191867187</c:v>
                </c:pt>
                <c:pt idx="151" formatCode="0.000">
                  <c:v>-0.39751892630089425</c:v>
                </c:pt>
                <c:pt idx="152" formatCode="0.000">
                  <c:v>-0.38983945458887093</c:v>
                </c:pt>
                <c:pt idx="153" formatCode="0.000">
                  <c:v>-0.3968427908702522</c:v>
                </c:pt>
                <c:pt idx="154" formatCode="0.000">
                  <c:v>-0.38139650514399426</c:v>
                </c:pt>
                <c:pt idx="155" formatCode="0.000">
                  <c:v>-0.34600936330047816</c:v>
                </c:pt>
                <c:pt idx="156" formatCode="0.000">
                  <c:v>-0.3286715213389928</c:v>
                </c:pt>
                <c:pt idx="157" formatCode="0.000">
                  <c:v>-0.32566802624753655</c:v>
                </c:pt>
                <c:pt idx="158" formatCode="0.000">
                  <c:v>-0.3215162806852182</c:v>
                </c:pt>
                <c:pt idx="159" formatCode="0.000">
                  <c:v>-0.31891139234989185</c:v>
                </c:pt>
                <c:pt idx="160" formatCode="0.000">
                  <c:v>-0.3059457032886419</c:v>
                </c:pt>
                <c:pt idx="161" formatCode="0.000">
                  <c:v>-0.29652965440568213</c:v>
                </c:pt>
                <c:pt idx="162" formatCode="0.000">
                  <c:v>-0.2947082267536657</c:v>
                </c:pt>
                <c:pt idx="163" formatCode="0.000">
                  <c:v>-0.29867339922848934</c:v>
                </c:pt>
                <c:pt idx="164" formatCode="0.000">
                  <c:v>-0.29732912324274485</c:v>
                </c:pt>
                <c:pt idx="165" formatCode="0.000">
                  <c:v>-0.32195802530487394</c:v>
                </c:pt>
                <c:pt idx="166" formatCode="0.000">
                  <c:v>-0.32292403405817649</c:v>
                </c:pt>
                <c:pt idx="167" formatCode="0.000">
                  <c:v>-0.37067417567153826</c:v>
                </c:pt>
                <c:pt idx="168" formatCode="0.000">
                  <c:v>-0.43328328283127138</c:v>
                </c:pt>
                <c:pt idx="169" formatCode="0.000">
                  <c:v>-0.49401963418456818</c:v>
                </c:pt>
                <c:pt idx="170" formatCode="0.000">
                  <c:v>-0.58476191534177757</c:v>
                </c:pt>
                <c:pt idx="171" formatCode="0.000">
                  <c:v>-0.53086336392313249</c:v>
                </c:pt>
                <c:pt idx="172" formatCode="0.000">
                  <c:v>-0.37723865668223278</c:v>
                </c:pt>
                <c:pt idx="173" formatCode="0.000">
                  <c:v>-0.20031023872831444</c:v>
                </c:pt>
                <c:pt idx="174" formatCode="0.000">
                  <c:v>9.9926391636153244E-2</c:v>
                </c:pt>
                <c:pt idx="175" formatCode="0.000">
                  <c:v>1.0791400057439946</c:v>
                </c:pt>
                <c:pt idx="176" formatCode="0.000">
                  <c:v>1.7559261572401992</c:v>
                </c:pt>
                <c:pt idx="177" formatCode="0.000">
                  <c:v>2.2125995010814203</c:v>
                </c:pt>
                <c:pt idx="178" formatCode="0.000">
                  <c:v>2.4466340633321249</c:v>
                </c:pt>
                <c:pt idx="179" formatCode="0.000">
                  <c:v>2.556565506548488</c:v>
                </c:pt>
                <c:pt idx="180" formatCode="0.000">
                  <c:v>2.6128665752167661</c:v>
                </c:pt>
                <c:pt idx="181" formatCode="0.000">
                  <c:v>2.607893939505264</c:v>
                </c:pt>
                <c:pt idx="182" formatCode="0.000">
                  <c:v>2.586071070219468</c:v>
                </c:pt>
                <c:pt idx="183" formatCode="0.000">
                  <c:v>2.5591205913717601</c:v>
                </c:pt>
                <c:pt idx="184" formatCode="0.000">
                  <c:v>2.5117484935800953</c:v>
                </c:pt>
                <c:pt idx="185" formatCode="0.000">
                  <c:v>2.4732450689402934</c:v>
                </c:pt>
                <c:pt idx="186" formatCode="0.000">
                  <c:v>2.4522097457334677</c:v>
                </c:pt>
                <c:pt idx="187" formatCode="0.000">
                  <c:v>2.4330047497153156</c:v>
                </c:pt>
                <c:pt idx="188" formatCode="0.000">
                  <c:v>2.4148537591076966</c:v>
                </c:pt>
                <c:pt idx="189" formatCode="0.000">
                  <c:v>2.397993533816571</c:v>
                </c:pt>
                <c:pt idx="190" formatCode="0.000">
                  <c:v>2.3997860331241592</c:v>
                </c:pt>
                <c:pt idx="191" formatCode="0.000">
                  <c:v>2.4270329196115812</c:v>
                </c:pt>
                <c:pt idx="192" formatCode="0.000">
                  <c:v>2.4406195090126825</c:v>
                </c:pt>
                <c:pt idx="193" formatCode="0.000">
                  <c:v>2.4521932379521161</c:v>
                </c:pt>
                <c:pt idx="194" formatCode="0.000">
                  <c:v>2.4434376571837961</c:v>
                </c:pt>
                <c:pt idx="195" formatCode="0.000">
                  <c:v>2.0630469465904078</c:v>
                </c:pt>
                <c:pt idx="196" formatCode="0.000">
                  <c:v>1.5760769900065033</c:v>
                </c:pt>
                <c:pt idx="197" formatCode="0.000">
                  <c:v>1.044699275887595</c:v>
                </c:pt>
                <c:pt idx="198" formatCode="0.000">
                  <c:v>0.68010541499285204</c:v>
                </c:pt>
                <c:pt idx="199" formatCode="0.000">
                  <c:v>0.46549646479073947</c:v>
                </c:pt>
                <c:pt idx="200" formatCode="0.000">
                  <c:v>0.24757586426428579</c:v>
                </c:pt>
                <c:pt idx="201" formatCode="0.000">
                  <c:v>0.13394453879346835</c:v>
                </c:pt>
                <c:pt idx="202" formatCode="0.000">
                  <c:v>4.5778687224430015E-2</c:v>
                </c:pt>
                <c:pt idx="203" formatCode="0.000">
                  <c:v>-5.7569735556696311E-2</c:v>
                </c:pt>
                <c:pt idx="204" formatCode="0.000">
                  <c:v>-0.15109403970286128</c:v>
                </c:pt>
                <c:pt idx="205" formatCode="0.000">
                  <c:v>-0.26546409356756262</c:v>
                </c:pt>
                <c:pt idx="206" formatCode="0.000">
                  <c:v>-0.31240061664564656</c:v>
                </c:pt>
                <c:pt idx="207" formatCode="0.000">
                  <c:v>-0.37956389979336846</c:v>
                </c:pt>
                <c:pt idx="208" formatCode="0.000">
                  <c:v>-0.47422090517096527</c:v>
                </c:pt>
                <c:pt idx="209" formatCode="0.000">
                  <c:v>-0.62336547522075458</c:v>
                </c:pt>
                <c:pt idx="210" formatCode="0.000">
                  <c:v>-0.69458334993317783</c:v>
                </c:pt>
                <c:pt idx="211" formatCode="0.000">
                  <c:v>-0.69704137481899053</c:v>
                </c:pt>
                <c:pt idx="212" formatCode="0.000">
                  <c:v>-0.75042232782773977</c:v>
                </c:pt>
                <c:pt idx="213" formatCode="0.000">
                  <c:v>-0.7236823186421224</c:v>
                </c:pt>
                <c:pt idx="214" formatCode="0.000">
                  <c:v>-0.64114410553176227</c:v>
                </c:pt>
                <c:pt idx="215" formatCode="0.000">
                  <c:v>-0.5058056660121637</c:v>
                </c:pt>
                <c:pt idx="216" formatCode="0.000">
                  <c:v>-0.37976255024935501</c:v>
                </c:pt>
                <c:pt idx="217" formatCode="0.000">
                  <c:v>-0.3254299308216424</c:v>
                </c:pt>
                <c:pt idx="218" formatCode="0.000">
                  <c:v>-1.6837003882046675E-2</c:v>
                </c:pt>
                <c:pt idx="219" formatCode="0.000">
                  <c:v>0.20356455119835626</c:v>
                </c:pt>
                <c:pt idx="220" formatCode="0.000">
                  <c:v>0.40970960543796742</c:v>
                </c:pt>
                <c:pt idx="221" formatCode="0.000">
                  <c:v>0.91654583788557809</c:v>
                </c:pt>
                <c:pt idx="222" formatCode="0.000">
                  <c:v>1.0844972784775893</c:v>
                </c:pt>
                <c:pt idx="223" formatCode="0.000">
                  <c:v>1.3547900609879289</c:v>
                </c:pt>
                <c:pt idx="224" formatCode="0.000">
                  <c:v>3.5583591190161732</c:v>
                </c:pt>
                <c:pt idx="225" formatCode="0.000">
                  <c:v>4.038621116526528</c:v>
                </c:pt>
                <c:pt idx="226" formatCode="0.000">
                  <c:v>4.3419342400057435</c:v>
                </c:pt>
                <c:pt idx="227" formatCode="0.000">
                  <c:v>4.4325434520749081</c:v>
                </c:pt>
                <c:pt idx="228" formatCode="0.000">
                  <c:v>4.598452332570429</c:v>
                </c:pt>
                <c:pt idx="229" formatCode="0.000">
                  <c:v>4.7654187947108619</c:v>
                </c:pt>
                <c:pt idx="230" formatCode="0.000">
                  <c:v>4.9013393504320781</c:v>
                </c:pt>
                <c:pt idx="231" formatCode="0.000">
                  <c:v>5.0185522260590627</c:v>
                </c:pt>
                <c:pt idx="232" formatCode="0.000">
                  <c:v>5.0224996657506153</c:v>
                </c:pt>
                <c:pt idx="233" formatCode="0.000">
                  <c:v>5.0304480475508795</c:v>
                </c:pt>
                <c:pt idx="234" formatCode="0.000">
                  <c:v>5.0163794030407569</c:v>
                </c:pt>
                <c:pt idx="235" formatCode="0.000">
                  <c:v>4.954827590129236</c:v>
                </c:pt>
                <c:pt idx="236" formatCode="0.000">
                  <c:v>4.8820521455626222</c:v>
                </c:pt>
                <c:pt idx="237" formatCode="0.000">
                  <c:v>4.7959324885166339</c:v>
                </c:pt>
                <c:pt idx="238" formatCode="0.000">
                  <c:v>4.7746000705206129</c:v>
                </c:pt>
                <c:pt idx="239" formatCode="0.000">
                  <c:v>4.7431330590272776</c:v>
                </c:pt>
                <c:pt idx="240" formatCode="0.000">
                  <c:v>4.7189971717141752</c:v>
                </c:pt>
                <c:pt idx="241" formatCode="0.000">
                  <c:v>4.7219332980158484</c:v>
                </c:pt>
                <c:pt idx="242" formatCode="0.000">
                  <c:v>4.7113952103006973</c:v>
                </c:pt>
                <c:pt idx="243" formatCode="0.000">
                  <c:v>4.7110718796723683</c:v>
                </c:pt>
                <c:pt idx="244" formatCode="0.000">
                  <c:v>3.5826368690785304</c:v>
                </c:pt>
                <c:pt idx="245" formatCode="0.000">
                  <c:v>3.5153596427293987</c:v>
                </c:pt>
                <c:pt idx="246" formatCode="0.000">
                  <c:v>3.5264169699118613</c:v>
                </c:pt>
                <c:pt idx="247" formatCode="0.000">
                  <c:v>3.6314147794823648</c:v>
                </c:pt>
                <c:pt idx="248" formatCode="0.000">
                  <c:v>3.5883973069859563</c:v>
                </c:pt>
                <c:pt idx="249" formatCode="0.000">
                  <c:v>3.4398340987630425</c:v>
                </c:pt>
                <c:pt idx="250" formatCode="0.000">
                  <c:v>3.1858199522390684</c:v>
                </c:pt>
                <c:pt idx="251" formatCode="0.000">
                  <c:v>2.8731321787032678</c:v>
                </c:pt>
                <c:pt idx="252" formatCode="0.000">
                  <c:v>2.6547274918290094</c:v>
                </c:pt>
                <c:pt idx="253" formatCode="0.000">
                  <c:v>2.3720689583883221</c:v>
                </c:pt>
                <c:pt idx="254" formatCode="0.000">
                  <c:v>2.0468058386319945</c:v>
                </c:pt>
                <c:pt idx="255" formatCode="0.000">
                  <c:v>1.8537674758237677</c:v>
                </c:pt>
                <c:pt idx="256" formatCode="0.000">
                  <c:v>1.6418558589924617</c:v>
                </c:pt>
                <c:pt idx="257" formatCode="0.000">
                  <c:v>1.516448602189278</c:v>
                </c:pt>
                <c:pt idx="258" formatCode="0.000">
                  <c:v>1.3528696969244509</c:v>
                </c:pt>
                <c:pt idx="259" formatCode="0.000">
                  <c:v>1.1201840578178244</c:v>
                </c:pt>
                <c:pt idx="260" formatCode="0.000">
                  <c:v>0.85951202113406344</c:v>
                </c:pt>
                <c:pt idx="261" formatCode="0.000">
                  <c:v>0.5150443288572808</c:v>
                </c:pt>
                <c:pt idx="262" formatCode="0.000">
                  <c:v>9.9432269264093875E-2</c:v>
                </c:pt>
                <c:pt idx="263" formatCode="0.000">
                  <c:v>-0.82249785529816311</c:v>
                </c:pt>
                <c:pt idx="264" formatCode="0.000">
                  <c:v>-0.91639825585607393</c:v>
                </c:pt>
                <c:pt idx="265" formatCode="0.000">
                  <c:v>-0.95284594811470713</c:v>
                </c:pt>
                <c:pt idx="266" formatCode="0.000">
                  <c:v>-0.94740395856639159</c:v>
                </c:pt>
                <c:pt idx="267" formatCode="0.000">
                  <c:v>-0.96154225507035418</c:v>
                </c:pt>
                <c:pt idx="268" formatCode="0.000">
                  <c:v>-0.97187965078156924</c:v>
                </c:pt>
                <c:pt idx="269" formatCode="0.000">
                  <c:v>-0.96492550368681718</c:v>
                </c:pt>
                <c:pt idx="270" formatCode="0.000">
                  <c:v>-1.0181710787306746</c:v>
                </c:pt>
                <c:pt idx="271" formatCode="0.000">
                  <c:v>-1.0522852009949271</c:v>
                </c:pt>
                <c:pt idx="272" formatCode="0.000">
                  <c:v>-1.0748834677063812</c:v>
                </c:pt>
                <c:pt idx="273" formatCode="0.000">
                  <c:v>-1.1198001525281391</c:v>
                </c:pt>
                <c:pt idx="274" formatCode="0.000">
                  <c:v>-1.1364954954603124</c:v>
                </c:pt>
                <c:pt idx="275" formatCode="0.000">
                  <c:v>-1.0456101435300655</c:v>
                </c:pt>
                <c:pt idx="276" formatCode="0.000">
                  <c:v>-0.93363513849422042</c:v>
                </c:pt>
                <c:pt idx="277" formatCode="0.000">
                  <c:v>-0.84554474575353267</c:v>
                </c:pt>
                <c:pt idx="278" formatCode="0.000">
                  <c:v>-0.80485684485437181</c:v>
                </c:pt>
                <c:pt idx="279" formatCode="0.000">
                  <c:v>-0.7306872251331622</c:v>
                </c:pt>
                <c:pt idx="280" formatCode="0.000">
                  <c:v>-0.65584635476817754</c:v>
                </c:pt>
                <c:pt idx="281" formatCode="0.000">
                  <c:v>-0.60809005272811234</c:v>
                </c:pt>
                <c:pt idx="282" formatCode="0.000">
                  <c:v>-0.60215926251841023</c:v>
                </c:pt>
                <c:pt idx="283" formatCode="0.000">
                  <c:v>-0.60319186556860183</c:v>
                </c:pt>
                <c:pt idx="284" formatCode="0.000">
                  <c:v>-0.56123239737779529</c:v>
                </c:pt>
                <c:pt idx="285" formatCode="0.000">
                  <c:v>-0.56264125684926813</c:v>
                </c:pt>
                <c:pt idx="286" formatCode="0.000">
                  <c:v>-0.57640399504079887</c:v>
                </c:pt>
                <c:pt idx="287" formatCode="0.000">
                  <c:v>-0.58983450660454129</c:v>
                </c:pt>
                <c:pt idx="288" formatCode="0.000">
                  <c:v>-0.57207667546633778</c:v>
                </c:pt>
                <c:pt idx="289" formatCode="0.000">
                  <c:v>-0.53868039028550418</c:v>
                </c:pt>
                <c:pt idx="290" formatCode="0.000">
                  <c:v>-0.51580137858419128</c:v>
                </c:pt>
                <c:pt idx="291" formatCode="0.000">
                  <c:v>-0.53495351039195527</c:v>
                </c:pt>
                <c:pt idx="292" formatCode="0.000">
                  <c:v>-0.57082539035441315</c:v>
                </c:pt>
                <c:pt idx="293" formatCode="0.000">
                  <c:v>-0.61745652034719722</c:v>
                </c:pt>
                <c:pt idx="294" formatCode="0.000">
                  <c:v>-0.6268052441204548</c:v>
                </c:pt>
                <c:pt idx="295" formatCode="0.000">
                  <c:v>-0.63383390532142703</c:v>
                </c:pt>
                <c:pt idx="296" formatCode="0.000">
                  <c:v>-0.64449243616645346</c:v>
                </c:pt>
                <c:pt idx="297" formatCode="0.000">
                  <c:v>-0.645426965285256</c:v>
                </c:pt>
                <c:pt idx="298" formatCode="0.000">
                  <c:v>-0.64949284319000322</c:v>
                </c:pt>
                <c:pt idx="299" formatCode="0.000">
                  <c:v>-0.65161588314339358</c:v>
                </c:pt>
                <c:pt idx="300" formatCode="0.000">
                  <c:v>-0.66040890973845734</c:v>
                </c:pt>
                <c:pt idx="301" formatCode="0.000">
                  <c:v>-0.65904635551690804</c:v>
                </c:pt>
                <c:pt idx="302" formatCode="0.000">
                  <c:v>-0.66856197817912011</c:v>
                </c:pt>
                <c:pt idx="303" formatCode="0.000">
                  <c:v>-0.67755599490455887</c:v>
                </c:pt>
                <c:pt idx="304" formatCode="0.000">
                  <c:v>-0.68164333961125489</c:v>
                </c:pt>
                <c:pt idx="305" formatCode="0.000">
                  <c:v>-0.6805450624929249</c:v>
                </c:pt>
                <c:pt idx="306" formatCode="0.000">
                  <c:v>-0.69042269499862918</c:v>
                </c:pt>
                <c:pt idx="307" formatCode="0.000">
                  <c:v>-0.69114779349211686</c:v>
                </c:pt>
                <c:pt idx="308" formatCode="0.000">
                  <c:v>-0.71768500853976591</c:v>
                </c:pt>
                <c:pt idx="309" formatCode="0.000">
                  <c:v>-0.7579902466858961</c:v>
                </c:pt>
                <c:pt idx="310" formatCode="0.000">
                  <c:v>-0.808535228734788</c:v>
                </c:pt>
                <c:pt idx="311" formatCode="0.000">
                  <c:v>-0.80987065018458204</c:v>
                </c:pt>
                <c:pt idx="312" formatCode="0.000">
                  <c:v>-0.8119535350481728</c:v>
                </c:pt>
                <c:pt idx="313" formatCode="0.000">
                  <c:v>-0.81664154894988494</c:v>
                </c:pt>
                <c:pt idx="314" formatCode="0.000">
                  <c:v>-0.82190268828993518</c:v>
                </c:pt>
                <c:pt idx="315" formatCode="0.000">
                  <c:v>-0.84704542272716465</c:v>
                </c:pt>
                <c:pt idx="316" formatCode="0.000">
                  <c:v>-0.86007624961797213</c:v>
                </c:pt>
                <c:pt idx="317" formatCode="0.000">
                  <c:v>-0.80415636101539589</c:v>
                </c:pt>
                <c:pt idx="318" formatCode="0.000">
                  <c:v>0.707416740330717</c:v>
                </c:pt>
                <c:pt idx="319" formatCode="0.000">
                  <c:v>1.5761655826347738</c:v>
                </c:pt>
                <c:pt idx="320" formatCode="0.000">
                  <c:v>2.2407915542949368</c:v>
                </c:pt>
                <c:pt idx="321" formatCode="0.000">
                  <c:v>2.9399123443182074</c:v>
                </c:pt>
                <c:pt idx="322" formatCode="0.000">
                  <c:v>3.6805240401455785</c:v>
                </c:pt>
                <c:pt idx="323" formatCode="0.000">
                  <c:v>4.5066892526789326</c:v>
                </c:pt>
                <c:pt idx="324" formatCode="0.000">
                  <c:v>5.4643447956998559</c:v>
                </c:pt>
                <c:pt idx="325" formatCode="0.000">
                  <c:v>6.2536416237511583</c:v>
                </c:pt>
                <c:pt idx="326" formatCode="0.000">
                  <c:v>6.7290705057413644</c:v>
                </c:pt>
                <c:pt idx="327" formatCode="0.000">
                  <c:v>7.2491923471519897</c:v>
                </c:pt>
                <c:pt idx="328" formatCode="0.000">
                  <c:v>7.7958832940179992</c:v>
                </c:pt>
                <c:pt idx="329" formatCode="0.000">
                  <c:v>8.2260813516183866</c:v>
                </c:pt>
                <c:pt idx="330" formatCode="0.000">
                  <c:v>8.4761125357701914</c:v>
                </c:pt>
                <c:pt idx="331" formatCode="0.000">
                  <c:v>8.5612593568258326</c:v>
                </c:pt>
                <c:pt idx="332" formatCode="0.000">
                  <c:v>8.6009711761072314</c:v>
                </c:pt>
                <c:pt idx="333" formatCode="0.000">
                  <c:v>8.5868452547915322</c:v>
                </c:pt>
                <c:pt idx="334" formatCode="0.000">
                  <c:v>8.4539335419814599</c:v>
                </c:pt>
                <c:pt idx="335" formatCode="0.000">
                  <c:v>8.2027992623213493</c:v>
                </c:pt>
                <c:pt idx="336" formatCode="0.000">
                  <c:v>7.7475790163280305</c:v>
                </c:pt>
                <c:pt idx="337" formatCode="0.000">
                  <c:v>6.9892466694384865</c:v>
                </c:pt>
                <c:pt idx="338" formatCode="0.000">
                  <c:v>7.6245560558463206</c:v>
                </c:pt>
                <c:pt idx="339" formatCode="0.000">
                  <c:v>8.0310479880815588</c:v>
                </c:pt>
                <c:pt idx="340" formatCode="0.000">
                  <c:v>8.3521156262753866</c:v>
                </c:pt>
                <c:pt idx="341" formatCode="0.000">
                  <c:v>8.6373206328991721</c:v>
                </c:pt>
                <c:pt idx="342" formatCode="0.000">
                  <c:v>8.8371395252128941</c:v>
                </c:pt>
                <c:pt idx="343" formatCode="0.000">
                  <c:v>8.9727946896942772</c:v>
                </c:pt>
                <c:pt idx="344" formatCode="0.000">
                  <c:v>8.9515446605772695</c:v>
                </c:pt>
                <c:pt idx="345" formatCode="0.000">
                  <c:v>8.8305833711212216</c:v>
                </c:pt>
                <c:pt idx="346" formatCode="0.000">
                  <c:v>8.7156751310459804</c:v>
                </c:pt>
                <c:pt idx="347" formatCode="0.000">
                  <c:v>8.4302931039492872</c:v>
                </c:pt>
                <c:pt idx="348" formatCode="0.000">
                  <c:v>7.9918506954831656</c:v>
                </c:pt>
                <c:pt idx="349" formatCode="0.000">
                  <c:v>7.5223295541237825</c:v>
                </c:pt>
                <c:pt idx="350" formatCode="0.000">
                  <c:v>7.0683546712192875</c:v>
                </c:pt>
                <c:pt idx="351" formatCode="0.000">
                  <c:v>6.6579649227604527</c:v>
                </c:pt>
                <c:pt idx="352" formatCode="0.000">
                  <c:v>6.1913304899701673</c:v>
                </c:pt>
                <c:pt idx="353" formatCode="0.000">
                  <c:v>5.5630898501330748</c:v>
                </c:pt>
                <c:pt idx="354" formatCode="0.000">
                  <c:v>4.8177240448603467</c:v>
                </c:pt>
                <c:pt idx="355" formatCode="0.000">
                  <c:v>3.8580882382967059</c:v>
                </c:pt>
                <c:pt idx="356" formatCode="0.000">
                  <c:v>2.5736706746871336</c:v>
                </c:pt>
                <c:pt idx="357" formatCode="0.000">
                  <c:v>0.30437290088180485</c:v>
                </c:pt>
                <c:pt idx="358" formatCode="0.000">
                  <c:v>0.31572436193555786</c:v>
                </c:pt>
                <c:pt idx="359" formatCode="0.000">
                  <c:v>0.25585056841306109</c:v>
                </c:pt>
                <c:pt idx="360" formatCode="0.000">
                  <c:v>0.17616075229082095</c:v>
                </c:pt>
                <c:pt idx="361" formatCode="0.000">
                  <c:v>0.12125102494612083</c:v>
                </c:pt>
                <c:pt idx="362" formatCode="0.000">
                  <c:v>6.2209709059777629E-2</c:v>
                </c:pt>
                <c:pt idx="363" formatCode="0.000">
                  <c:v>0.10756536269163885</c:v>
                </c:pt>
                <c:pt idx="364" formatCode="0.000">
                  <c:v>0.27065785943980714</c:v>
                </c:pt>
                <c:pt idx="365" formatCode="0.000">
                  <c:v>0.48582820771803104</c:v>
                </c:pt>
                <c:pt idx="366" formatCode="0.000">
                  <c:v>0.55043229796400184</c:v>
                </c:pt>
                <c:pt idx="367" formatCode="0.000">
                  <c:v>0.57103613886594151</c:v>
                </c:pt>
                <c:pt idx="368" formatCode="0.000">
                  <c:v>0.64088684038604915</c:v>
                </c:pt>
                <c:pt idx="369" formatCode="0.000">
                  <c:v>0.89279675304320782</c:v>
                </c:pt>
                <c:pt idx="370" formatCode="0.000">
                  <c:v>1.1183331415506241</c:v>
                </c:pt>
                <c:pt idx="371" formatCode="0.000">
                  <c:v>1.2164737002009189</c:v>
                </c:pt>
                <c:pt idx="372" formatCode="0.000">
                  <c:v>1.3171147849337119</c:v>
                </c:pt>
                <c:pt idx="373" formatCode="0.000">
                  <c:v>1.4072455639958508</c:v>
                </c:pt>
                <c:pt idx="374" formatCode="0.000">
                  <c:v>1.4167267481415238</c:v>
                </c:pt>
                <c:pt idx="375" formatCode="0.000">
                  <c:v>1.4165541206766967</c:v>
                </c:pt>
                <c:pt idx="376" formatCode="0.000">
                  <c:v>1.413059975225573</c:v>
                </c:pt>
                <c:pt idx="377" formatCode="0.000">
                  <c:v>1.398297981804955</c:v>
                </c:pt>
                <c:pt idx="378" formatCode="0.000">
                  <c:v>1.4301780362586183</c:v>
                </c:pt>
                <c:pt idx="379" formatCode="0.000">
                  <c:v>1.4964676893463367</c:v>
                </c:pt>
                <c:pt idx="380" formatCode="0.000">
                  <c:v>1.5858738874981517</c:v>
                </c:pt>
                <c:pt idx="381" formatCode="0.000">
                  <c:v>1.6709540065447872</c:v>
                </c:pt>
                <c:pt idx="382" formatCode="0.000">
                  <c:v>1.7395809493645484</c:v>
                </c:pt>
                <c:pt idx="383" formatCode="0.000">
                  <c:v>1.7688571399084336</c:v>
                </c:pt>
                <c:pt idx="384" formatCode="0.000">
                  <c:v>1.7298895102921192</c:v>
                </c:pt>
                <c:pt idx="385" formatCode="0.000">
                  <c:v>1.6210567980281747</c:v>
                </c:pt>
                <c:pt idx="386" formatCode="0.000">
                  <c:v>1.5679162893209841</c:v>
                </c:pt>
                <c:pt idx="387" formatCode="0.000">
                  <c:v>1.48910222580934</c:v>
                </c:pt>
                <c:pt idx="388" formatCode="0.000">
                  <c:v>1.3853438081270837</c:v>
                </c:pt>
                <c:pt idx="389" formatCode="0.000">
                  <c:v>1.1151456657113865</c:v>
                </c:pt>
                <c:pt idx="390" formatCode="0.000">
                  <c:v>0.77897212620881984</c:v>
                </c:pt>
                <c:pt idx="391" formatCode="0.000">
                  <c:v>0.51433391074995849</c:v>
                </c:pt>
                <c:pt idx="392" formatCode="0.000">
                  <c:v>0.16828561851415502</c:v>
                </c:pt>
                <c:pt idx="393" formatCode="0.000">
                  <c:v>-0.26988735389294005</c:v>
                </c:pt>
                <c:pt idx="394" formatCode="0.000">
                  <c:v>-0.53250651133595694</c:v>
                </c:pt>
                <c:pt idx="395" formatCode="0.000">
                  <c:v>-0.83813648100266547</c:v>
                </c:pt>
                <c:pt idx="396" formatCode="0.000">
                  <c:v>-0.99347571305995519</c:v>
                </c:pt>
                <c:pt idx="397" formatCode="0.000">
                  <c:v>-1.060247229551206</c:v>
                </c:pt>
                <c:pt idx="398" formatCode="0.000">
                  <c:v>-0.69135677767801751</c:v>
                </c:pt>
                <c:pt idx="399" formatCode="0.000">
                  <c:v>-0.22064929697452706</c:v>
                </c:pt>
                <c:pt idx="400" formatCode="0.000">
                  <c:v>0.70872038448513597</c:v>
                </c:pt>
                <c:pt idx="401" formatCode="0.000">
                  <c:v>2.37922152818641</c:v>
                </c:pt>
                <c:pt idx="402" formatCode="0.000">
                  <c:v>3.5214133544296256</c:v>
                </c:pt>
                <c:pt idx="403" formatCode="0.000">
                  <c:v>4.4764241561844882</c:v>
                </c:pt>
                <c:pt idx="404" formatCode="0.000">
                  <c:v>4.7200552287172215</c:v>
                </c:pt>
                <c:pt idx="405" formatCode="0.000">
                  <c:v>4.9703565205613085</c:v>
                </c:pt>
                <c:pt idx="406" formatCode="0.000">
                  <c:v>5.1548789475410715</c:v>
                </c:pt>
                <c:pt idx="407" formatCode="0.000">
                  <c:v>5.2968016860699914</c:v>
                </c:pt>
                <c:pt idx="408" formatCode="0.000">
                  <c:v>5.4062165429004105</c:v>
                </c:pt>
                <c:pt idx="409" formatCode="0.000">
                  <c:v>5.487194947166512</c:v>
                </c:pt>
                <c:pt idx="410" formatCode="0.000">
                  <c:v>5.4860120884985299</c:v>
                </c:pt>
                <c:pt idx="411" formatCode="0.000">
                  <c:v>5.4594499309747837</c:v>
                </c:pt>
                <c:pt idx="412" formatCode="0.000">
                  <c:v>5.3937292320527108</c:v>
                </c:pt>
                <c:pt idx="413" formatCode="0.000">
                  <c:v>5.2790420239418783</c:v>
                </c:pt>
                <c:pt idx="414" formatCode="0.000">
                  <c:v>5.1838802713934697</c:v>
                </c:pt>
                <c:pt idx="415" formatCode="0.000">
                  <c:v>5.0657463488877745</c:v>
                </c:pt>
                <c:pt idx="416" formatCode="0.000">
                  <c:v>4.9330390209121093</c:v>
                </c:pt>
                <c:pt idx="417" formatCode="0.000">
                  <c:v>4.8027795490365213</c:v>
                </c:pt>
                <c:pt idx="418" formatCode="0.000">
                  <c:v>4.7542530957487177</c:v>
                </c:pt>
                <c:pt idx="419" formatCode="0.000">
                  <c:v>4.7511515297587952</c:v>
                </c:pt>
                <c:pt idx="420" formatCode="0.000">
                  <c:v>4.7399054659005539</c:v>
                </c:pt>
                <c:pt idx="421" formatCode="0.000">
                  <c:v>4.2435005745391603</c:v>
                </c:pt>
                <c:pt idx="422" formatCode="0.000">
                  <c:v>3.6182240709842035</c:v>
                </c:pt>
                <c:pt idx="423" formatCode="0.000">
                  <c:v>2.6819721276815032</c:v>
                </c:pt>
                <c:pt idx="424" formatCode="0.000">
                  <c:v>2.5948805079549975</c:v>
                </c:pt>
                <c:pt idx="425" formatCode="0.000">
                  <c:v>2.4369878149284787</c:v>
                </c:pt>
                <c:pt idx="426" formatCode="0.000">
                  <c:v>2.3340624357526556</c:v>
                </c:pt>
                <c:pt idx="427" formatCode="0.000">
                  <c:v>2.1850614229790928</c:v>
                </c:pt>
                <c:pt idx="428" formatCode="0.000">
                  <c:v>1.9790638368067119</c:v>
                </c:pt>
                <c:pt idx="429" formatCode="0.000">
                  <c:v>1.7337112139183271</c:v>
                </c:pt>
                <c:pt idx="430" formatCode="0.000">
                  <c:v>1.6049908421834962</c:v>
                </c:pt>
                <c:pt idx="431" formatCode="0.000">
                  <c:v>1.4379616247050806</c:v>
                </c:pt>
                <c:pt idx="432" formatCode="0.000">
                  <c:v>1.2676745487328562</c:v>
                </c:pt>
                <c:pt idx="433" formatCode="0.000">
                  <c:v>1.2595656178523567</c:v>
                </c:pt>
                <c:pt idx="434" formatCode="0.000">
                  <c:v>1.2657023748174745</c:v>
                </c:pt>
                <c:pt idx="435" formatCode="0.000">
                  <c:v>1.0662995084675617</c:v>
                </c:pt>
                <c:pt idx="436" formatCode="0.000">
                  <c:v>0.94199225058430525</c:v>
                </c:pt>
                <c:pt idx="437" formatCode="0.000">
                  <c:v>0.84240562812554531</c:v>
                </c:pt>
                <c:pt idx="438" formatCode="0.000">
                  <c:v>0.77470309672314341</c:v>
                </c:pt>
                <c:pt idx="439" formatCode="0.000">
                  <c:v>0.69936638597635958</c:v>
                </c:pt>
                <c:pt idx="440" formatCode="0.000">
                  <c:v>0.61154636715380528</c:v>
                </c:pt>
                <c:pt idx="441" formatCode="0.000">
                  <c:v>0.58510554221797484</c:v>
                </c:pt>
                <c:pt idx="442" formatCode="0.000">
                  <c:v>0.57849043953961687</c:v>
                </c:pt>
                <c:pt idx="443" formatCode="0.000">
                  <c:v>0.58064450985695781</c:v>
                </c:pt>
                <c:pt idx="444" formatCode="0.000">
                  <c:v>0.73890150138970545</c:v>
                </c:pt>
                <c:pt idx="445" formatCode="0.000">
                  <c:v>0.78197114976371473</c:v>
                </c:pt>
                <c:pt idx="446" formatCode="0.000">
                  <c:v>0.87074688838274128</c:v>
                </c:pt>
                <c:pt idx="447" formatCode="0.000">
                  <c:v>1.0301577610999169</c:v>
                </c:pt>
                <c:pt idx="448" formatCode="0.000">
                  <c:v>1.1312499254200736</c:v>
                </c:pt>
                <c:pt idx="449" formatCode="0.000">
                  <c:v>1.3079713939491489</c:v>
                </c:pt>
                <c:pt idx="450" formatCode="0.000">
                  <c:v>1.429276855575462</c:v>
                </c:pt>
                <c:pt idx="451" formatCode="0.000">
                  <c:v>1.4254811502566933</c:v>
                </c:pt>
                <c:pt idx="452" formatCode="0.000">
                  <c:v>1.424473695788576</c:v>
                </c:pt>
                <c:pt idx="453" formatCode="0.000">
                  <c:v>1.5407594886417764</c:v>
                </c:pt>
                <c:pt idx="454" formatCode="0.000">
                  <c:v>5.7951418847126472</c:v>
                </c:pt>
                <c:pt idx="455" formatCode="0.000">
                  <c:v>8.0476229072112613</c:v>
                </c:pt>
                <c:pt idx="456" formatCode="0.000">
                  <c:v>9.4349371025598039</c:v>
                </c:pt>
                <c:pt idx="457" formatCode="0.000">
                  <c:v>10.207866805254719</c:v>
                </c:pt>
                <c:pt idx="458" formatCode="0.000">
                  <c:v>11.005183563278218</c:v>
                </c:pt>
                <c:pt idx="459" formatCode="0.000">
                  <c:v>11.834469089781372</c:v>
                </c:pt>
                <c:pt idx="460" formatCode="0.000">
                  <c:v>12.575328921158569</c:v>
                </c:pt>
                <c:pt idx="461" formatCode="0.000">
                  <c:v>13.112382722071514</c:v>
                </c:pt>
                <c:pt idx="462" formatCode="0.000">
                  <c:v>13.533459995804261</c:v>
                </c:pt>
                <c:pt idx="463" formatCode="0.000">
                  <c:v>13.893538067378554</c:v>
                </c:pt>
                <c:pt idx="464" formatCode="0.000">
                  <c:v>14.15820207962728</c:v>
                </c:pt>
                <c:pt idx="465" formatCode="0.000">
                  <c:v>14.405166184673249</c:v>
                </c:pt>
                <c:pt idx="466" formatCode="0.000">
                  <c:v>14.543234945227503</c:v>
                </c:pt>
                <c:pt idx="467" formatCode="0.000">
                  <c:v>14.523611756973217</c:v>
                </c:pt>
                <c:pt idx="468" formatCode="0.000">
                  <c:v>14.415834787373715</c:v>
                </c:pt>
                <c:pt idx="469" formatCode="0.000">
                  <c:v>14.268820325873969</c:v>
                </c:pt>
                <c:pt idx="470" formatCode="0.000">
                  <c:v>14.04889240841314</c:v>
                </c:pt>
                <c:pt idx="471" formatCode="0.000">
                  <c:v>13.662370658145253</c:v>
                </c:pt>
                <c:pt idx="472" formatCode="0.000">
                  <c:v>12.769573975139139</c:v>
                </c:pt>
                <c:pt idx="473" formatCode="0.000">
                  <c:v>10.88711446048571</c:v>
                </c:pt>
                <c:pt idx="474" formatCode="0.000">
                  <c:v>12.311351019682704</c:v>
                </c:pt>
                <c:pt idx="475" formatCode="0.000">
                  <c:v>12.90418577071107</c:v>
                </c:pt>
                <c:pt idx="476" formatCode="0.000">
                  <c:v>13.242648958475684</c:v>
                </c:pt>
                <c:pt idx="477" formatCode="0.000">
                  <c:v>13.576470880966166</c:v>
                </c:pt>
                <c:pt idx="478" formatCode="0.000">
                  <c:v>13.697400775245463</c:v>
                </c:pt>
                <c:pt idx="479" formatCode="0.000">
                  <c:v>13.512542632389714</c:v>
                </c:pt>
                <c:pt idx="480" formatCode="0.000">
                  <c:v>13.189517483720198</c:v>
                </c:pt>
                <c:pt idx="481" formatCode="0.000">
                  <c:v>12.824695433421727</c:v>
                </c:pt>
                <c:pt idx="482" formatCode="0.000">
                  <c:v>12.388692828827667</c:v>
                </c:pt>
                <c:pt idx="483" formatCode="0.000">
                  <c:v>11.84951412947407</c:v>
                </c:pt>
                <c:pt idx="484" formatCode="0.000">
                  <c:v>11.247854861930712</c:v>
                </c:pt>
                <c:pt idx="485" formatCode="0.000">
                  <c:v>10.401917945688668</c:v>
                </c:pt>
                <c:pt idx="486" formatCode="0.000">
                  <c:v>9.5087173889459784</c:v>
                </c:pt>
                <c:pt idx="487" formatCode="0.000">
                  <c:v>8.7514890109373908</c:v>
                </c:pt>
                <c:pt idx="488" formatCode="0.000">
                  <c:v>7.9056576132445073</c:v>
                </c:pt>
                <c:pt idx="489" formatCode="0.000">
                  <c:v>6.9859001818792708</c:v>
                </c:pt>
                <c:pt idx="490" formatCode="0.000">
                  <c:v>5.9374050193198507</c:v>
                </c:pt>
                <c:pt idx="491" formatCode="0.000">
                  <c:v>4.5270280363217683</c:v>
                </c:pt>
                <c:pt idx="492" formatCode="0.000">
                  <c:v>2.8905099449087808</c:v>
                </c:pt>
                <c:pt idx="493" formatCode="0.000">
                  <c:v>-0.72069979267791517</c:v>
                </c:pt>
                <c:pt idx="494" formatCode="0.000">
                  <c:v>-0.56575060322158621</c:v>
                </c:pt>
                <c:pt idx="495" formatCode="0.000">
                  <c:v>-0.44199957215341235</c:v>
                </c:pt>
                <c:pt idx="496" formatCode="0.000">
                  <c:v>-0.37688962730001607</c:v>
                </c:pt>
                <c:pt idx="497" formatCode="0.000">
                  <c:v>-0.34139982981781991</c:v>
                </c:pt>
                <c:pt idx="498" formatCode="0.000">
                  <c:v>-0.35378907813966309</c:v>
                </c:pt>
                <c:pt idx="499" formatCode="0.000">
                  <c:v>-0.34521731261276967</c:v>
                </c:pt>
                <c:pt idx="500" formatCode="0.000">
                  <c:v>-0.31664707402267567</c:v>
                </c:pt>
                <c:pt idx="501" formatCode="0.000">
                  <c:v>-0.31143248789340294</c:v>
                </c:pt>
                <c:pt idx="502" formatCode="0.000">
                  <c:v>-0.31053067972426363</c:v>
                </c:pt>
                <c:pt idx="503" formatCode="0.000">
                  <c:v>-0.30195690960764543</c:v>
                </c:pt>
                <c:pt idx="504" formatCode="0.000">
                  <c:v>-0.26645465488709574</c:v>
                </c:pt>
                <c:pt idx="505" formatCode="0.000">
                  <c:v>-0.22587823234833015</c:v>
                </c:pt>
                <c:pt idx="506" formatCode="0.000">
                  <c:v>-0.2160973877727026</c:v>
                </c:pt>
                <c:pt idx="507" formatCode="0.000">
                  <c:v>-0.20310229089039111</c:v>
                </c:pt>
                <c:pt idx="508" formatCode="0.000">
                  <c:v>-0.1866178701213404</c:v>
                </c:pt>
                <c:pt idx="509" formatCode="0.000">
                  <c:v>-0.19735541694632863</c:v>
                </c:pt>
                <c:pt idx="510" formatCode="0.000">
                  <c:v>-0.19172042985575849</c:v>
                </c:pt>
                <c:pt idx="511" formatCode="0.000">
                  <c:v>-0.19413277848684801</c:v>
                </c:pt>
                <c:pt idx="512" formatCode="0.000">
                  <c:v>-0.20101060187962022</c:v>
                </c:pt>
                <c:pt idx="513" formatCode="0.000">
                  <c:v>-0.12112593085563356</c:v>
                </c:pt>
                <c:pt idx="514" formatCode="0.000">
                  <c:v>-6.3727173651112246E-2</c:v>
                </c:pt>
                <c:pt idx="515" formatCode="0.000">
                  <c:v>-3.0242806537938538E-2</c:v>
                </c:pt>
                <c:pt idx="516" formatCode="0.000">
                  <c:v>-2.3642347475433811E-3</c:v>
                </c:pt>
                <c:pt idx="517" formatCode="0.000">
                  <c:v>-1.8231705838522849E-3</c:v>
                </c:pt>
                <c:pt idx="518" formatCode="0.000">
                  <c:v>-2.4033569042244185E-2</c:v>
                </c:pt>
                <c:pt idx="519" formatCode="0.000">
                  <c:v>-3.5462728231066776E-2</c:v>
                </c:pt>
                <c:pt idx="520" formatCode="0.000">
                  <c:v>-3.4864342700016759E-2</c:v>
                </c:pt>
                <c:pt idx="521" formatCode="0.000">
                  <c:v>-4.6129577887874418E-2</c:v>
                </c:pt>
                <c:pt idx="522" formatCode="0.000">
                  <c:v>-7.3143558939451681E-2</c:v>
                </c:pt>
                <c:pt idx="523" formatCode="0.000">
                  <c:v>-7.5192840123106175E-2</c:v>
                </c:pt>
                <c:pt idx="524" formatCode="0.000">
                  <c:v>-6.5576069985610386E-2</c:v>
                </c:pt>
                <c:pt idx="525" formatCode="0.000">
                  <c:v>-6.5608957014080149E-2</c:v>
                </c:pt>
                <c:pt idx="526" formatCode="0.000">
                  <c:v>-6.6277739096286425E-2</c:v>
                </c:pt>
                <c:pt idx="527" formatCode="0.000">
                  <c:v>-6.6486981497597797E-2</c:v>
                </c:pt>
                <c:pt idx="528" formatCode="0.000">
                  <c:v>-6.5625561790671083E-2</c:v>
                </c:pt>
                <c:pt idx="529" formatCode="0.000">
                  <c:v>-3.3676987666938107E-2</c:v>
                </c:pt>
                <c:pt idx="530" formatCode="0.000">
                  <c:v>2.5161988617101061E-2</c:v>
                </c:pt>
                <c:pt idx="531" formatCode="0.000">
                  <c:v>6.0910996322299016E-2</c:v>
                </c:pt>
                <c:pt idx="532" formatCode="0.000">
                  <c:v>0.11307426828293066</c:v>
                </c:pt>
                <c:pt idx="533" formatCode="0.000">
                  <c:v>7.4146818791367086E-2</c:v>
                </c:pt>
                <c:pt idx="534" formatCode="0.000">
                  <c:v>1.067922694062895E-2</c:v>
                </c:pt>
                <c:pt idx="535" formatCode="0.000">
                  <c:v>-5.3780837815686211E-2</c:v>
                </c:pt>
                <c:pt idx="536" formatCode="0.000">
                  <c:v>-0.12861657668904414</c:v>
                </c:pt>
                <c:pt idx="537" formatCode="0.000">
                  <c:v>-0.16856484289433982</c:v>
                </c:pt>
                <c:pt idx="538" formatCode="0.000">
                  <c:v>-0.20221995696662776</c:v>
                </c:pt>
                <c:pt idx="539" formatCode="0.000">
                  <c:v>-0.23887401836924216</c:v>
                </c:pt>
                <c:pt idx="540" formatCode="0.000">
                  <c:v>-0.28199656508709892</c:v>
                </c:pt>
                <c:pt idx="541" formatCode="0.000">
                  <c:v>-0.34279350075684178</c:v>
                </c:pt>
                <c:pt idx="542" formatCode="0.000">
                  <c:v>-0.40405738886074993</c:v>
                </c:pt>
                <c:pt idx="543" formatCode="0.000">
                  <c:v>-0.5014669988013265</c:v>
                </c:pt>
                <c:pt idx="544" formatCode="0.000">
                  <c:v>-0.53667149449014107</c:v>
                </c:pt>
                <c:pt idx="545" formatCode="0.000">
                  <c:v>-0.50466583811350496</c:v>
                </c:pt>
                <c:pt idx="546" formatCode="0.000">
                  <c:v>-0.58866914121479297</c:v>
                </c:pt>
                <c:pt idx="547" formatCode="0.000">
                  <c:v>-0.62671690674468139</c:v>
                </c:pt>
                <c:pt idx="548" formatCode="0.000">
                  <c:v>-0.64742283769342135</c:v>
                </c:pt>
                <c:pt idx="549" formatCode="0.000">
                  <c:v>-0.63432661356390363</c:v>
                </c:pt>
                <c:pt idx="550" formatCode="0.000">
                  <c:v>-0.58153412149580053</c:v>
                </c:pt>
                <c:pt idx="551" formatCode="0.000">
                  <c:v>-0.57639190287790754</c:v>
                </c:pt>
                <c:pt idx="552" formatCode="0.000">
                  <c:v>-0.58295198235077206</c:v>
                </c:pt>
                <c:pt idx="553" formatCode="0.000">
                  <c:v>-0.490961265817905</c:v>
                </c:pt>
                <c:pt idx="554" formatCode="0.000">
                  <c:v>-0.36867913873174329</c:v>
                </c:pt>
                <c:pt idx="555" formatCode="0.000">
                  <c:v>-0.31818023573318932</c:v>
                </c:pt>
                <c:pt idx="556" formatCode="0.000">
                  <c:v>-0.22395338211373694</c:v>
                </c:pt>
                <c:pt idx="557" formatCode="0.000">
                  <c:v>-0.17986443636541327</c:v>
                </c:pt>
                <c:pt idx="558" formatCode="0.000">
                  <c:v>-0.17987032946990744</c:v>
                </c:pt>
                <c:pt idx="559" formatCode="0.000">
                  <c:v>-0.18659645692286464</c:v>
                </c:pt>
                <c:pt idx="560" formatCode="0.000">
                  <c:v>-0.20410974536241577</c:v>
                </c:pt>
                <c:pt idx="561" formatCode="0.000">
                  <c:v>-0.21083999842070411</c:v>
                </c:pt>
                <c:pt idx="562" formatCode="0.000">
                  <c:v>-0.21413712672030216</c:v>
                </c:pt>
                <c:pt idx="563" formatCode="0.000">
                  <c:v>-0.22614723600080566</c:v>
                </c:pt>
                <c:pt idx="564" formatCode="0.000">
                  <c:v>-0.22464861950649828</c:v>
                </c:pt>
                <c:pt idx="565" formatCode="0.000">
                  <c:v>-0.23487910186475369</c:v>
                </c:pt>
                <c:pt idx="566" formatCode="0.000">
                  <c:v>-0.23038354533534355</c:v>
                </c:pt>
                <c:pt idx="567" formatCode="0.000">
                  <c:v>-0.22684384776136501</c:v>
                </c:pt>
                <c:pt idx="568" formatCode="0.000">
                  <c:v>-0.22383963661084516</c:v>
                </c:pt>
                <c:pt idx="569" formatCode="0.000">
                  <c:v>-0.22112647983648703</c:v>
                </c:pt>
                <c:pt idx="570" formatCode="0.000">
                  <c:v>-0.22622040135195765</c:v>
                </c:pt>
                <c:pt idx="571" formatCode="0.000">
                  <c:v>-0.22690438509799937</c:v>
                </c:pt>
                <c:pt idx="572" formatCode="0.000">
                  <c:v>-0.21600255239824961</c:v>
                </c:pt>
                <c:pt idx="573" formatCode="0.000">
                  <c:v>-0.1953223342923136</c:v>
                </c:pt>
                <c:pt idx="574" formatCode="0.000">
                  <c:v>-0.21667397307962666</c:v>
                </c:pt>
                <c:pt idx="575" formatCode="0.000">
                  <c:v>-0.15809379031972681</c:v>
                </c:pt>
                <c:pt idx="576" formatCode="0.000">
                  <c:v>-0.20079331814447299</c:v>
                </c:pt>
                <c:pt idx="577" formatCode="0.000">
                  <c:v>1.2912825109564485E-2</c:v>
                </c:pt>
                <c:pt idx="578" formatCode="0.000">
                  <c:v>0.18368800286324682</c:v>
                </c:pt>
                <c:pt idx="579" formatCode="0.000">
                  <c:v>0.22381326953983127</c:v>
                </c:pt>
                <c:pt idx="580" formatCode="0.000">
                  <c:v>0.29821833081168447</c:v>
                </c:pt>
                <c:pt idx="581" formatCode="0.000">
                  <c:v>0.31513733876810757</c:v>
                </c:pt>
                <c:pt idx="582" formatCode="0.000">
                  <c:v>0.36734388689665143</c:v>
                </c:pt>
                <c:pt idx="583" formatCode="0.000">
                  <c:v>0.38031229701806335</c:v>
                </c:pt>
                <c:pt idx="584" formatCode="0.000">
                  <c:v>0.3997873253743674</c:v>
                </c:pt>
                <c:pt idx="585" formatCode="0.000">
                  <c:v>0.41595658868815311</c:v>
                </c:pt>
                <c:pt idx="586" formatCode="0.000">
                  <c:v>0.4295679151409374</c:v>
                </c:pt>
                <c:pt idx="587" formatCode="0.000">
                  <c:v>0.42349686873617326</c:v>
                </c:pt>
                <c:pt idx="588" formatCode="0.000">
                  <c:v>0.40717765784916288</c:v>
                </c:pt>
                <c:pt idx="589" formatCode="0.000">
                  <c:v>0.38232872331466783</c:v>
                </c:pt>
                <c:pt idx="590" formatCode="0.000">
                  <c:v>0.33147399466536609</c:v>
                </c:pt>
                <c:pt idx="591" formatCode="0.000">
                  <c:v>0.29319457003118432</c:v>
                </c:pt>
                <c:pt idx="592" formatCode="0.000">
                  <c:v>0.27426218646651906</c:v>
                </c:pt>
                <c:pt idx="593" formatCode="0.000">
                  <c:v>0.27174634348277382</c:v>
                </c:pt>
                <c:pt idx="594" formatCode="0.000">
                  <c:v>0.30444320796772512</c:v>
                </c:pt>
                <c:pt idx="595" formatCode="0.000">
                  <c:v>0.32638759782325877</c:v>
                </c:pt>
                <c:pt idx="596" formatCode="0.000">
                  <c:v>0.32417917812134633</c:v>
                </c:pt>
                <c:pt idx="597" formatCode="0.000">
                  <c:v>0.23626453900299405</c:v>
                </c:pt>
                <c:pt idx="598" formatCode="0.000">
                  <c:v>0.15264908131037475</c:v>
                </c:pt>
                <c:pt idx="599" formatCode="0.000">
                  <c:v>0.15232208018946558</c:v>
                </c:pt>
                <c:pt idx="600" formatCode="0.000">
                  <c:v>0.1297152978375592</c:v>
                </c:pt>
                <c:pt idx="601" formatCode="0.000">
                  <c:v>0.13260674337744111</c:v>
                </c:pt>
                <c:pt idx="602" formatCode="0.000">
                  <c:v>8.7741041764448302E-2</c:v>
                </c:pt>
                <c:pt idx="603" formatCode="0.000">
                  <c:v>7.5614851265709382E-2</c:v>
                </c:pt>
                <c:pt idx="604" formatCode="0.000">
                  <c:v>5.4251520071782744E-2</c:v>
                </c:pt>
                <c:pt idx="605" formatCode="0.000">
                  <c:v>5.4303653746106684E-3</c:v>
                </c:pt>
                <c:pt idx="606" formatCode="0.000">
                  <c:v>-1.407624007185776E-2</c:v>
                </c:pt>
                <c:pt idx="607" formatCode="0.000">
                  <c:v>-2.7961476011615305E-2</c:v>
                </c:pt>
                <c:pt idx="608" formatCode="0.000">
                  <c:v>-3.1834758962920373E-2</c:v>
                </c:pt>
                <c:pt idx="609" formatCode="0.000">
                  <c:v>-5.6320251780706765E-2</c:v>
                </c:pt>
                <c:pt idx="610" formatCode="0.000">
                  <c:v>-8.6502044807329481E-2</c:v>
                </c:pt>
                <c:pt idx="611" formatCode="0.000">
                  <c:v>-0.14006848240853748</c:v>
                </c:pt>
                <c:pt idx="612" formatCode="0.000">
                  <c:v>-0.17646020841902099</c:v>
                </c:pt>
                <c:pt idx="613" formatCode="0.000">
                  <c:v>-0.21267705315894414</c:v>
                </c:pt>
                <c:pt idx="614" formatCode="0.000">
                  <c:v>-0.18721535526417293</c:v>
                </c:pt>
                <c:pt idx="615" formatCode="0.000">
                  <c:v>-0.18767810221151487</c:v>
                </c:pt>
                <c:pt idx="616" formatCode="0.000">
                  <c:v>-0.21155502721359998</c:v>
                </c:pt>
                <c:pt idx="617" formatCode="0.000">
                  <c:v>-0.2282154974497293</c:v>
                </c:pt>
                <c:pt idx="618" formatCode="0.000">
                  <c:v>-0.30503664673867026</c:v>
                </c:pt>
                <c:pt idx="619" formatCode="0.000">
                  <c:v>-0.39984984754847064</c:v>
                </c:pt>
                <c:pt idx="620" formatCode="0.000">
                  <c:v>-0.40260738267502849</c:v>
                </c:pt>
                <c:pt idx="621" formatCode="0.000">
                  <c:v>-0.41352090844895778</c:v>
                </c:pt>
                <c:pt idx="622" formatCode="0.000">
                  <c:v>-0.39782159755166058</c:v>
                </c:pt>
                <c:pt idx="623" formatCode="0.000">
                  <c:v>-0.36801641320719441</c:v>
                </c:pt>
                <c:pt idx="624" formatCode="0.000">
                  <c:v>-0.36542975411175965</c:v>
                </c:pt>
                <c:pt idx="625" formatCode="0.000">
                  <c:v>-0.36196781732198779</c:v>
                </c:pt>
                <c:pt idx="626" formatCode="0.000">
                  <c:v>-0.36461270317702033</c:v>
                </c:pt>
                <c:pt idx="627" formatCode="0.000">
                  <c:v>-0.34811600417550259</c:v>
                </c:pt>
                <c:pt idx="628" formatCode="0.000">
                  <c:v>2.2849793170530042E-2</c:v>
                </c:pt>
                <c:pt idx="629" formatCode="0.000">
                  <c:v>0.27536431849273368</c:v>
                </c:pt>
                <c:pt idx="630" formatCode="0.000">
                  <c:v>0.84266484775288086</c:v>
                </c:pt>
                <c:pt idx="631" formatCode="0.000">
                  <c:v>1.2654621538555966</c:v>
                </c:pt>
                <c:pt idx="632" formatCode="0.000">
                  <c:v>1.7280743888731112</c:v>
                </c:pt>
                <c:pt idx="633" formatCode="0.000">
                  <c:v>2.0932822830959683</c:v>
                </c:pt>
                <c:pt idx="634" formatCode="0.000">
                  <c:v>2.2921187242761802</c:v>
                </c:pt>
                <c:pt idx="635" formatCode="0.000">
                  <c:v>2.4100991832299274</c:v>
                </c:pt>
                <c:pt idx="636" formatCode="0.000">
                  <c:v>2.510754216195159</c:v>
                </c:pt>
                <c:pt idx="637" formatCode="0.000">
                  <c:v>2.5987765485980976</c:v>
                </c:pt>
                <c:pt idx="638" formatCode="0.000">
                  <c:v>2.6640642857509618</c:v>
                </c:pt>
                <c:pt idx="639" formatCode="0.000">
                  <c:v>2.69000311226625</c:v>
                </c:pt>
                <c:pt idx="640" formatCode="0.000">
                  <c:v>2.7327981971984006</c:v>
                </c:pt>
                <c:pt idx="641" formatCode="0.000">
                  <c:v>2.7563459588611741</c:v>
                </c:pt>
                <c:pt idx="642" formatCode="0.000">
                  <c:v>3.0962309144492934</c:v>
                </c:pt>
                <c:pt idx="643" formatCode="0.000">
                  <c:v>3.3250140191131821</c:v>
                </c:pt>
                <c:pt idx="644" formatCode="0.000">
                  <c:v>3.3065924403711189</c:v>
                </c:pt>
                <c:pt idx="645" formatCode="0.000">
                  <c:v>3.2254035407523762</c:v>
                </c:pt>
                <c:pt idx="646" formatCode="0.000">
                  <c:v>3.0791884120755171</c:v>
                </c:pt>
                <c:pt idx="647" formatCode="0.000">
                  <c:v>2.8759697778372439</c:v>
                </c:pt>
                <c:pt idx="648" formatCode="0.000">
                  <c:v>2.9174716902999984</c:v>
                </c:pt>
                <c:pt idx="649" formatCode="0.000">
                  <c:v>2.8905185072824544</c:v>
                </c:pt>
                <c:pt idx="650" formatCode="0.000">
                  <c:v>2.8835674288091164</c:v>
                </c:pt>
                <c:pt idx="651" formatCode="0.000">
                  <c:v>2.8677708357839062</c:v>
                </c:pt>
                <c:pt idx="652" formatCode="0.000">
                  <c:v>2.8026186327664915</c:v>
                </c:pt>
                <c:pt idx="653" formatCode="0.000">
                  <c:v>2.7396607957979144</c:v>
                </c:pt>
                <c:pt idx="654" formatCode="0.000">
                  <c:v>2.7285868363975982</c:v>
                </c:pt>
                <c:pt idx="655" formatCode="0.000">
                  <c:v>2.7341379564671966</c:v>
                </c:pt>
                <c:pt idx="656" formatCode="0.000">
                  <c:v>2.7383751293129261</c:v>
                </c:pt>
                <c:pt idx="657" formatCode="0.000">
                  <c:v>2.7370575477412249</c:v>
                </c:pt>
                <c:pt idx="658" formatCode="0.000">
                  <c:v>2.7357386025328374</c:v>
                </c:pt>
                <c:pt idx="659" formatCode="0.000">
                  <c:v>2.7340002724108849</c:v>
                </c:pt>
                <c:pt idx="660" formatCode="0.000">
                  <c:v>2.7246504028837748</c:v>
                </c:pt>
                <c:pt idx="661" formatCode="0.000">
                  <c:v>2.7073281391640345</c:v>
                </c:pt>
                <c:pt idx="662" formatCode="0.000">
                  <c:v>2.3546739114896411</c:v>
                </c:pt>
                <c:pt idx="663" formatCode="0.000">
                  <c:v>1.9491023753687102</c:v>
                </c:pt>
                <c:pt idx="664" formatCode="0.000">
                  <c:v>1.8388403289924466</c:v>
                </c:pt>
                <c:pt idx="665" formatCode="0.000">
                  <c:v>1.8039204096632324</c:v>
                </c:pt>
                <c:pt idx="666" formatCode="0.000">
                  <c:v>1.7141582151221879</c:v>
                </c:pt>
                <c:pt idx="667" formatCode="0.000">
                  <c:v>1.6027445973159993</c:v>
                </c:pt>
                <c:pt idx="668" formatCode="0.000">
                  <c:v>1.5968858250826716</c:v>
                </c:pt>
                <c:pt idx="669" formatCode="0.000">
                  <c:v>1.6417118422448747</c:v>
                </c:pt>
                <c:pt idx="670" formatCode="0.000">
                  <c:v>1.7024483560180899</c:v>
                </c:pt>
                <c:pt idx="671" formatCode="0.000">
                  <c:v>1.7884931368846932</c:v>
                </c:pt>
                <c:pt idx="672" formatCode="0.000">
                  <c:v>1.7727659218172933</c:v>
                </c:pt>
                <c:pt idx="673" formatCode="0.000">
                  <c:v>1.7696727315487648</c:v>
                </c:pt>
                <c:pt idx="674" formatCode="0.000">
                  <c:v>1.7567701949532082</c:v>
                </c:pt>
                <c:pt idx="675" formatCode="0.000">
                  <c:v>1.7426894342925316</c:v>
                </c:pt>
                <c:pt idx="676" formatCode="0.000">
                  <c:v>1.7194421856841831</c:v>
                </c:pt>
                <c:pt idx="677" formatCode="0.000">
                  <c:v>1.6616594825059154</c:v>
                </c:pt>
                <c:pt idx="678" formatCode="0.000">
                  <c:v>1.6094600769009451</c:v>
                </c:pt>
                <c:pt idx="679" formatCode="0.000">
                  <c:v>1.5232218632479735</c:v>
                </c:pt>
                <c:pt idx="680" formatCode="0.000">
                  <c:v>1.3895954751456132</c:v>
                </c:pt>
                <c:pt idx="681" formatCode="0.000">
                  <c:v>1.3212775936611587</c:v>
                </c:pt>
                <c:pt idx="682" formatCode="0.000">
                  <c:v>1.3148490465757856</c:v>
                </c:pt>
                <c:pt idx="683" formatCode="0.000">
                  <c:v>1.3011972819870132</c:v>
                </c:pt>
                <c:pt idx="684" formatCode="0.000">
                  <c:v>1.1227400925842486</c:v>
                </c:pt>
                <c:pt idx="685" formatCode="0.000">
                  <c:v>0.77605262537859154</c:v>
                </c:pt>
                <c:pt idx="686" formatCode="0.000">
                  <c:v>0.62127911024667526</c:v>
                </c:pt>
                <c:pt idx="687" formatCode="0.000">
                  <c:v>4.1919125951182714</c:v>
                </c:pt>
                <c:pt idx="688" formatCode="0.000">
                  <c:v>6.3917364793175775</c:v>
                </c:pt>
                <c:pt idx="689" formatCode="0.000">
                  <c:v>7.8426782865554268</c:v>
                </c:pt>
                <c:pt idx="690" formatCode="0.000">
                  <c:v>9.3283955737023039</c:v>
                </c:pt>
                <c:pt idx="691" formatCode="0.000">
                  <c:v>10.64989751581674</c:v>
                </c:pt>
                <c:pt idx="692" formatCode="0.000">
                  <c:v>11.531091124564281</c:v>
                </c:pt>
                <c:pt idx="693" formatCode="0.000">
                  <c:v>12.127396303892766</c:v>
                </c:pt>
                <c:pt idx="694" formatCode="0.000">
                  <c:v>12.626905836461038</c:v>
                </c:pt>
                <c:pt idx="695" formatCode="0.000">
                  <c:v>13.046954871933494</c:v>
                </c:pt>
                <c:pt idx="696" formatCode="0.000">
                  <c:v>13.346194694387583</c:v>
                </c:pt>
                <c:pt idx="697" formatCode="0.000">
                  <c:v>13.703437312551788</c:v>
                </c:pt>
                <c:pt idx="698" formatCode="0.000">
                  <c:v>13.944955319445423</c:v>
                </c:pt>
                <c:pt idx="699" formatCode="0.000">
                  <c:v>14.113941884249599</c:v>
                </c:pt>
                <c:pt idx="700" formatCode="0.000">
                  <c:v>14.194085753936612</c:v>
                </c:pt>
                <c:pt idx="701" formatCode="0.000">
                  <c:v>14.129371832737828</c:v>
                </c:pt>
                <c:pt idx="702" formatCode="0.000">
                  <c:v>13.986118347107944</c:v>
                </c:pt>
                <c:pt idx="703" formatCode="0.000">
                  <c:v>13.633518375244435</c:v>
                </c:pt>
                <c:pt idx="704" formatCode="0.000">
                  <c:v>13.03824624711536</c:v>
                </c:pt>
                <c:pt idx="705" formatCode="0.000">
                  <c:v>11.986192127781864</c:v>
                </c:pt>
                <c:pt idx="706" formatCode="0.000">
                  <c:v>9.8921373049571262</c:v>
                </c:pt>
                <c:pt idx="707" formatCode="0.000">
                  <c:v>12.297618345527566</c:v>
                </c:pt>
                <c:pt idx="708" formatCode="0.000">
                  <c:v>13.212916558145551</c:v>
                </c:pt>
                <c:pt idx="709" formatCode="0.000">
                  <c:v>13.818391062623899</c:v>
                </c:pt>
                <c:pt idx="710" formatCode="0.000">
                  <c:v>14.045627677018027</c:v>
                </c:pt>
                <c:pt idx="711" formatCode="0.000">
                  <c:v>14.069532528870472</c:v>
                </c:pt>
                <c:pt idx="712" formatCode="0.000">
                  <c:v>14.026309007248654</c:v>
                </c:pt>
                <c:pt idx="713" formatCode="0.000">
                  <c:v>13.944281278740757</c:v>
                </c:pt>
                <c:pt idx="714" formatCode="0.000">
                  <c:v>13.777418609330137</c:v>
                </c:pt>
                <c:pt idx="715" formatCode="0.000">
                  <c:v>13.535149930972128</c:v>
                </c:pt>
                <c:pt idx="716" formatCode="0.000">
                  <c:v>13.229776578874038</c:v>
                </c:pt>
                <c:pt idx="717" formatCode="0.000">
                  <c:v>12.681621395566999</c:v>
                </c:pt>
                <c:pt idx="718" formatCode="0.000">
                  <c:v>12.058744255014734</c:v>
                </c:pt>
                <c:pt idx="719" formatCode="0.000">
                  <c:v>11.3535413031801</c:v>
                </c:pt>
                <c:pt idx="720" formatCode="0.000">
                  <c:v>10.504950577296636</c:v>
                </c:pt>
                <c:pt idx="721" formatCode="0.000">
                  <c:v>9.5528056691334307</c:v>
                </c:pt>
                <c:pt idx="722" formatCode="0.000">
                  <c:v>8.4527310053670188</c:v>
                </c:pt>
                <c:pt idx="723" formatCode="0.000">
                  <c:v>7.2902119317735217</c:v>
                </c:pt>
                <c:pt idx="724" formatCode="0.000">
                  <c:v>5.9227947074990048</c:v>
                </c:pt>
                <c:pt idx="725" formatCode="0.000">
                  <c:v>4.3324593609033073</c:v>
                </c:pt>
                <c:pt idx="726" formatCode="0.000">
                  <c:v>1.8797300238931705</c:v>
                </c:pt>
                <c:pt idx="727" formatCode="0.000">
                  <c:v>2.1916960747746148</c:v>
                </c:pt>
                <c:pt idx="728" formatCode="0.000">
                  <c:v>2.4156031492084895</c:v>
                </c:pt>
                <c:pt idx="729" formatCode="0.000">
                  <c:v>3.1149483904454347</c:v>
                </c:pt>
                <c:pt idx="730" formatCode="0.000">
                  <c:v>3.0985380356494736</c:v>
                </c:pt>
                <c:pt idx="731" formatCode="0.000">
                  <c:v>5.3000098489222109</c:v>
                </c:pt>
                <c:pt idx="732" formatCode="0.000">
                  <c:v>5.9737620973181969</c:v>
                </c:pt>
                <c:pt idx="733" formatCode="0.000">
                  <c:v>6.2009897113267431</c:v>
                </c:pt>
                <c:pt idx="734" formatCode="0.000">
                  <c:v>6.3517428929005639</c:v>
                </c:pt>
                <c:pt idx="735" formatCode="0.000">
                  <c:v>6.4345562743140334</c:v>
                </c:pt>
                <c:pt idx="736" formatCode="0.000">
                  <c:v>6.5229631405669597</c:v>
                </c:pt>
                <c:pt idx="737" formatCode="0.000">
                  <c:v>6.5774104030057723</c:v>
                </c:pt>
                <c:pt idx="738" formatCode="0.000">
                  <c:v>6.6333410968626385</c:v>
                </c:pt>
                <c:pt idx="739" formatCode="0.000">
                  <c:v>6.6589887459281591</c:v>
                </c:pt>
                <c:pt idx="740" formatCode="0.000">
                  <c:v>6.6456972739810833</c:v>
                </c:pt>
                <c:pt idx="741" formatCode="0.000">
                  <c:v>6.6319699687655778</c:v>
                </c:pt>
                <c:pt idx="742" formatCode="0.000">
                  <c:v>6.581630189993855</c:v>
                </c:pt>
                <c:pt idx="743" formatCode="0.000">
                  <c:v>6.5366317546038815</c:v>
                </c:pt>
                <c:pt idx="744" formatCode="0.000">
                  <c:v>6.4951271177662795</c:v>
                </c:pt>
                <c:pt idx="745" formatCode="0.000">
                  <c:v>6.4734732759204006</c:v>
                </c:pt>
                <c:pt idx="746" formatCode="0.000">
                  <c:v>6.4653210632338292</c:v>
                </c:pt>
                <c:pt idx="747" formatCode="0.000">
                  <c:v>6.4676424442880416</c:v>
                </c:pt>
                <c:pt idx="748" formatCode="0.000">
                  <c:v>6.4642065000259947</c:v>
                </c:pt>
                <c:pt idx="749" formatCode="0.000">
                  <c:v>6.3919036505620124</c:v>
                </c:pt>
                <c:pt idx="750" formatCode="0.000">
                  <c:v>6.33673051663094</c:v>
                </c:pt>
                <c:pt idx="751" formatCode="0.000">
                  <c:v>4.9777259000140521</c:v>
                </c:pt>
                <c:pt idx="752" formatCode="0.000">
                  <c:v>4.3820853964905879</c:v>
                </c:pt>
                <c:pt idx="753" formatCode="0.000">
                  <c:v>4.3679057695935537</c:v>
                </c:pt>
                <c:pt idx="754" formatCode="0.000">
                  <c:v>4.2768224087194362</c:v>
                </c:pt>
                <c:pt idx="755" formatCode="0.000">
                  <c:v>4.2033869005951603</c:v>
                </c:pt>
                <c:pt idx="756" formatCode="0.000">
                  <c:v>4.0993801407214381</c:v>
                </c:pt>
                <c:pt idx="757" formatCode="0.000">
                  <c:v>3.9486009029689835</c:v>
                </c:pt>
                <c:pt idx="758" formatCode="0.000">
                  <c:v>3.7056780653949861</c:v>
                </c:pt>
                <c:pt idx="759" formatCode="0.000">
                  <c:v>3.4466515234670885</c:v>
                </c:pt>
                <c:pt idx="760" formatCode="0.000">
                  <c:v>3.2515809772883051</c:v>
                </c:pt>
                <c:pt idx="761" formatCode="0.000">
                  <c:v>2.9714091858975387</c:v>
                </c:pt>
                <c:pt idx="762" formatCode="0.000">
                  <c:v>2.7812671376592801</c:v>
                </c:pt>
                <c:pt idx="763" formatCode="0.000">
                  <c:v>2.637254421041304</c:v>
                </c:pt>
                <c:pt idx="764" formatCode="0.000">
                  <c:v>2.4911206416495464</c:v>
                </c:pt>
                <c:pt idx="765" formatCode="0.000">
                  <c:v>2.3187422460142688</c:v>
                </c:pt>
                <c:pt idx="766" formatCode="0.000">
                  <c:v>2.1141817123306716</c:v>
                </c:pt>
                <c:pt idx="767" formatCode="0.000">
                  <c:v>1.8945990565674469</c:v>
                </c:pt>
                <c:pt idx="768" formatCode="0.000">
                  <c:v>1.6319648239027158</c:v>
                </c:pt>
                <c:pt idx="769" formatCode="0.000">
                  <c:v>1.1733726154354358</c:v>
                </c:pt>
                <c:pt idx="770" formatCode="0.000">
                  <c:v>1.0002362486126199</c:v>
                </c:pt>
                <c:pt idx="771" formatCode="0.000">
                  <c:v>0.99248497455524665</c:v>
                </c:pt>
                <c:pt idx="772" formatCode="0.000">
                  <c:v>0.84830602169004998</c:v>
                </c:pt>
                <c:pt idx="773" formatCode="0.000">
                  <c:v>0.86153526708521722</c:v>
                </c:pt>
                <c:pt idx="774" formatCode="0.000">
                  <c:v>0.84324163147003439</c:v>
                </c:pt>
                <c:pt idx="775" formatCode="0.000">
                  <c:v>0.87911701128708175</c:v>
                </c:pt>
                <c:pt idx="776" formatCode="0.000">
                  <c:v>0.8790423367219542</c:v>
                </c:pt>
                <c:pt idx="777" formatCode="0.000">
                  <c:v>0.87893527418317863</c:v>
                </c:pt>
                <c:pt idx="778" formatCode="0.000">
                  <c:v>0.85409647757757012</c:v>
                </c:pt>
                <c:pt idx="779" formatCode="0.000">
                  <c:v>0.8526138319743648</c:v>
                </c:pt>
                <c:pt idx="780" formatCode="0.000">
                  <c:v>1.3192871784424991</c:v>
                </c:pt>
                <c:pt idx="781" formatCode="0.000">
                  <c:v>1.9535004454316973</c:v>
                </c:pt>
                <c:pt idx="782" formatCode="0.000">
                  <c:v>3.1101783210527341</c:v>
                </c:pt>
                <c:pt idx="783" formatCode="0.000">
                  <c:v>3.7946322325960073</c:v>
                </c:pt>
                <c:pt idx="784" formatCode="0.000">
                  <c:v>4.2946463847599068</c:v>
                </c:pt>
                <c:pt idx="785" formatCode="0.000">
                  <c:v>4.5165683417976261</c:v>
                </c:pt>
                <c:pt idx="786" formatCode="0.000">
                  <c:v>4.579128791943722</c:v>
                </c:pt>
                <c:pt idx="787" formatCode="0.000">
                  <c:v>4.6421268809896539</c:v>
                </c:pt>
                <c:pt idx="788" formatCode="0.000">
                  <c:v>4.7206813130522933</c:v>
                </c:pt>
                <c:pt idx="789" formatCode="0.000">
                  <c:v>4.6804772343729653</c:v>
                </c:pt>
                <c:pt idx="790" formatCode="0.000">
                  <c:v>4.6650040008588158</c:v>
                </c:pt>
                <c:pt idx="791" formatCode="0.000">
                  <c:v>4.6406007811127461</c:v>
                </c:pt>
                <c:pt idx="792" formatCode="0.000">
                  <c:v>4.6281193992277645</c:v>
                </c:pt>
                <c:pt idx="793" formatCode="0.000">
                  <c:v>4.6628441452639553</c:v>
                </c:pt>
                <c:pt idx="794" formatCode="0.000">
                  <c:v>4.7631719848270979</c:v>
                </c:pt>
                <c:pt idx="795" formatCode="0.000">
                  <c:v>4.9115124166484438</c:v>
                </c:pt>
                <c:pt idx="796" formatCode="0.000">
                  <c:v>5.0261140458526361</c:v>
                </c:pt>
                <c:pt idx="797" formatCode="0.000">
                  <c:v>5.0664094595475921</c:v>
                </c:pt>
                <c:pt idx="798" formatCode="0.000">
                  <c:v>5.1217821409702573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1E5A-46B5-891F-1676AB9F0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69382895"/>
        <c:axId val="1269384143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126938414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1269382895"/>
        <c:crosses val="max"/>
        <c:crossBetween val="midCat"/>
      </c:valAx>
      <c:valAx>
        <c:axId val="1269382895"/>
        <c:scaling>
          <c:orientation val="minMax"/>
        </c:scaling>
        <c:delete val="1"/>
        <c:axPos val="b"/>
        <c:majorTickMark val="out"/>
        <c:minorTickMark val="none"/>
        <c:tickLblPos val="nextTo"/>
        <c:crossAx val="1269384143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71D-44AC-82EE-B8F2D4AE88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2"/>
          <c:order val="1"/>
          <c:tx>
            <c:strRef>
              <c:f>DATA!$CB$1</c:f>
              <c:strCache>
                <c:ptCount val="1"/>
                <c:pt idx="0">
                  <c:v>MA20 skewness</c:v>
                </c:pt>
              </c:strCache>
            </c:strRef>
          </c:tx>
          <c:marker>
            <c:symbol val="none"/>
          </c:marker>
          <c:yVal>
            <c:numRef>
              <c:f>DATA!$CB$2:$CB$800</c:f>
              <c:numCache>
                <c:formatCode>General</c:formatCode>
                <c:ptCount val="799"/>
                <c:pt idx="59" formatCode="0.000">
                  <c:v>0.38086560406906256</c:v>
                </c:pt>
                <c:pt idx="60" formatCode="0.000">
                  <c:v>0.37851379271698771</c:v>
                </c:pt>
                <c:pt idx="61" formatCode="0.000">
                  <c:v>0.37646637978038455</c:v>
                </c:pt>
                <c:pt idx="62" formatCode="0.000">
                  <c:v>0.37866869614799553</c:v>
                </c:pt>
                <c:pt idx="63" formatCode="0.000">
                  <c:v>0.38569134033585106</c:v>
                </c:pt>
                <c:pt idx="64" formatCode="0.000">
                  <c:v>0.37946548620802922</c:v>
                </c:pt>
                <c:pt idx="65" formatCode="0.000">
                  <c:v>0.35035023583430469</c:v>
                </c:pt>
                <c:pt idx="66" formatCode="0.000">
                  <c:v>0.36672091077071983</c:v>
                </c:pt>
                <c:pt idx="67" formatCode="0.000">
                  <c:v>0.39562996283723673</c:v>
                </c:pt>
                <c:pt idx="68" formatCode="0.000">
                  <c:v>0.42554156981190311</c:v>
                </c:pt>
                <c:pt idx="69" formatCode="0.000">
                  <c:v>0.44429906091686189</c:v>
                </c:pt>
                <c:pt idx="70" formatCode="0.000">
                  <c:v>0.45279204930799077</c:v>
                </c:pt>
                <c:pt idx="71" formatCode="0.000">
                  <c:v>0.45868909745286662</c:v>
                </c:pt>
                <c:pt idx="72" formatCode="0.000">
                  <c:v>0.4614242929746511</c:v>
                </c:pt>
                <c:pt idx="73" formatCode="0.000">
                  <c:v>0.45467821501058187</c:v>
                </c:pt>
                <c:pt idx="74" formatCode="0.000">
                  <c:v>0.45560203501672508</c:v>
                </c:pt>
                <c:pt idx="75" formatCode="0.000">
                  <c:v>0.47051045009879439</c:v>
                </c:pt>
                <c:pt idx="76" formatCode="0.000">
                  <c:v>0.48241766117213414</c:v>
                </c:pt>
                <c:pt idx="77" formatCode="0.000">
                  <c:v>0.47903226128638643</c:v>
                </c:pt>
                <c:pt idx="78" formatCode="0.000">
                  <c:v>0.46650461139978933</c:v>
                </c:pt>
                <c:pt idx="79" formatCode="0.000">
                  <c:v>0.45853070500526183</c:v>
                </c:pt>
                <c:pt idx="80" formatCode="0.000">
                  <c:v>0.44778038203052717</c:v>
                </c:pt>
                <c:pt idx="81" formatCode="0.000">
                  <c:v>0.44607911834459724</c:v>
                </c:pt>
                <c:pt idx="82" formatCode="0.000">
                  <c:v>0.43502812323349521</c:v>
                </c:pt>
                <c:pt idx="83" formatCode="0.000">
                  <c:v>0.39929267291823478</c:v>
                </c:pt>
                <c:pt idx="84" formatCode="0.000">
                  <c:v>0.3742010339564309</c:v>
                </c:pt>
                <c:pt idx="85" formatCode="0.000">
                  <c:v>0.40558781919973119</c:v>
                </c:pt>
                <c:pt idx="86" formatCode="0.000">
                  <c:v>0.42353528859968559</c:v>
                </c:pt>
                <c:pt idx="87" formatCode="0.000">
                  <c:v>0.44200338850640719</c:v>
                </c:pt>
                <c:pt idx="88" formatCode="0.000">
                  <c:v>0.44904581776488994</c:v>
                </c:pt>
                <c:pt idx="89" formatCode="0.000">
                  <c:v>0.45693429120088497</c:v>
                </c:pt>
                <c:pt idx="90" formatCode="0.000">
                  <c:v>0.47539610550308053</c:v>
                </c:pt>
                <c:pt idx="91" formatCode="0.000">
                  <c:v>0.4918038081675003</c:v>
                </c:pt>
                <c:pt idx="92" formatCode="0.000">
                  <c:v>0.49928873843387783</c:v>
                </c:pt>
                <c:pt idx="93" formatCode="0.000">
                  <c:v>0.50024589501796779</c:v>
                </c:pt>
                <c:pt idx="94" formatCode="0.000">
                  <c:v>0.49613565101300061</c:v>
                </c:pt>
                <c:pt idx="95" formatCode="0.000">
                  <c:v>0.48295350150900296</c:v>
                </c:pt>
                <c:pt idx="96" formatCode="0.000">
                  <c:v>0.46109056545177046</c:v>
                </c:pt>
                <c:pt idx="97" formatCode="0.000">
                  <c:v>0.46018055928762347</c:v>
                </c:pt>
                <c:pt idx="98" formatCode="0.000">
                  <c:v>0.47315542985086606</c:v>
                </c:pt>
                <c:pt idx="99" formatCode="0.000">
                  <c:v>0.47717615956137455</c:v>
                </c:pt>
                <c:pt idx="100" formatCode="0.000">
                  <c:v>0.47297635462021803</c:v>
                </c:pt>
                <c:pt idx="101" formatCode="0.000">
                  <c:v>0.46066487655309896</c:v>
                </c:pt>
                <c:pt idx="102" formatCode="0.000">
                  <c:v>0.45325038465662021</c:v>
                </c:pt>
                <c:pt idx="103" formatCode="0.000">
                  <c:v>0.46650529732725782</c:v>
                </c:pt>
                <c:pt idx="104" formatCode="0.000">
                  <c:v>0.47405831248917379</c:v>
                </c:pt>
                <c:pt idx="105" formatCode="0.000">
                  <c:v>0.42703015333671218</c:v>
                </c:pt>
                <c:pt idx="106" formatCode="0.000">
                  <c:v>0.38675754929390144</c:v>
                </c:pt>
                <c:pt idx="107" formatCode="0.000">
                  <c:v>0.33839640429304307</c:v>
                </c:pt>
                <c:pt idx="108" formatCode="0.000">
                  <c:v>0.30730843295108956</c:v>
                </c:pt>
                <c:pt idx="109" formatCode="0.000">
                  <c:v>0.25960654094780666</c:v>
                </c:pt>
                <c:pt idx="110" formatCode="0.000">
                  <c:v>0.20132385190188923</c:v>
                </c:pt>
                <c:pt idx="111" formatCode="0.000">
                  <c:v>0.13963457407981497</c:v>
                </c:pt>
                <c:pt idx="112" formatCode="0.000">
                  <c:v>8.8859794321254626E-2</c:v>
                </c:pt>
                <c:pt idx="113" formatCode="0.000">
                  <c:v>5.3776426100078864E-2</c:v>
                </c:pt>
                <c:pt idx="114" formatCode="0.000">
                  <c:v>2.5503412671204363E-2</c:v>
                </c:pt>
                <c:pt idx="115" formatCode="0.000">
                  <c:v>-2.8631737201340599E-4</c:v>
                </c:pt>
                <c:pt idx="116" formatCode="0.000">
                  <c:v>-1.492680066431315E-2</c:v>
                </c:pt>
                <c:pt idx="117" formatCode="0.000">
                  <c:v>-5.2935866119885766E-2</c:v>
                </c:pt>
                <c:pt idx="118" formatCode="0.000">
                  <c:v>-0.10433652774890501</c:v>
                </c:pt>
                <c:pt idx="119" formatCode="0.000">
                  <c:v>-0.13626125778317763</c:v>
                </c:pt>
                <c:pt idx="120" formatCode="0.000">
                  <c:v>-0.15301639732878594</c:v>
                </c:pt>
                <c:pt idx="121" formatCode="0.000">
                  <c:v>-0.16983087215525677</c:v>
                </c:pt>
                <c:pt idx="122" formatCode="0.000">
                  <c:v>-0.18746501387752396</c:v>
                </c:pt>
                <c:pt idx="123" formatCode="0.000">
                  <c:v>-0.20307036325488298</c:v>
                </c:pt>
                <c:pt idx="124" formatCode="0.000">
                  <c:v>-0.21809248984283136</c:v>
                </c:pt>
                <c:pt idx="125" formatCode="0.000">
                  <c:v>-0.23489229090670119</c:v>
                </c:pt>
                <c:pt idx="126" formatCode="0.000">
                  <c:v>-0.24169658108334069</c:v>
                </c:pt>
                <c:pt idx="127" formatCode="0.000">
                  <c:v>-0.24256223562532445</c:v>
                </c:pt>
                <c:pt idx="128" formatCode="0.000">
                  <c:v>-0.24822469293260938</c:v>
                </c:pt>
                <c:pt idx="129" formatCode="0.000">
                  <c:v>-0.23303719132816675</c:v>
                </c:pt>
                <c:pt idx="130" formatCode="0.000">
                  <c:v>-0.20113409086567979</c:v>
                </c:pt>
                <c:pt idx="131" formatCode="0.000">
                  <c:v>-0.16111759753877547</c:v>
                </c:pt>
                <c:pt idx="132" formatCode="0.000">
                  <c:v>-0.11982982467183896</c:v>
                </c:pt>
                <c:pt idx="133" formatCode="0.000">
                  <c:v>-8.4035052427939891E-2</c:v>
                </c:pt>
                <c:pt idx="134" formatCode="0.000">
                  <c:v>-4.5636944414202088E-2</c:v>
                </c:pt>
                <c:pt idx="135" formatCode="0.000">
                  <c:v>-8.4115183701363814E-3</c:v>
                </c:pt>
                <c:pt idx="136" formatCode="0.000">
                  <c:v>2.3790918511621541E-2</c:v>
                </c:pt>
                <c:pt idx="137" formatCode="0.000">
                  <c:v>6.6169441868226625E-2</c:v>
                </c:pt>
                <c:pt idx="138" formatCode="0.000">
                  <c:v>0.1163899268633167</c:v>
                </c:pt>
                <c:pt idx="139" formatCode="0.000">
                  <c:v>0.15510742886557877</c:v>
                </c:pt>
                <c:pt idx="140" formatCode="0.000">
                  <c:v>0.18476366914930126</c:v>
                </c:pt>
                <c:pt idx="141" formatCode="0.000">
                  <c:v>0.20327116709319512</c:v>
                </c:pt>
                <c:pt idx="142" formatCode="0.000">
                  <c:v>0.21359165219658044</c:v>
                </c:pt>
                <c:pt idx="143" formatCode="0.000">
                  <c:v>0.21554674584656416</c:v>
                </c:pt>
                <c:pt idx="144" formatCode="0.000">
                  <c:v>0.22150272390786419</c:v>
                </c:pt>
                <c:pt idx="145" formatCode="0.000">
                  <c:v>0.21654744437551923</c:v>
                </c:pt>
                <c:pt idx="146" formatCode="0.000">
                  <c:v>0.20078560712981613</c:v>
                </c:pt>
                <c:pt idx="147" formatCode="0.000">
                  <c:v>0.16997750900285893</c:v>
                </c:pt>
                <c:pt idx="148" formatCode="0.000">
                  <c:v>0.13064696298317297</c:v>
                </c:pt>
                <c:pt idx="149" formatCode="0.000">
                  <c:v>9.5993965096967587E-2</c:v>
                </c:pt>
                <c:pt idx="150" formatCode="0.000">
                  <c:v>5.08400060155925E-2</c:v>
                </c:pt>
                <c:pt idx="151" formatCode="0.000">
                  <c:v>7.6316743853644398E-3</c:v>
                </c:pt>
                <c:pt idx="152" formatCode="0.000">
                  <c:v>-4.031789849474178E-2</c:v>
                </c:pt>
                <c:pt idx="153" formatCode="0.000">
                  <c:v>-8.5909449031357249E-2</c:v>
                </c:pt>
                <c:pt idx="154" formatCode="0.000">
                  <c:v>-0.1317345598124213</c:v>
                </c:pt>
                <c:pt idx="155" formatCode="0.000">
                  <c:v>-0.16605022412490894</c:v>
                </c:pt>
                <c:pt idx="156" formatCode="0.000">
                  <c:v>-0.19495166680275361</c:v>
                </c:pt>
                <c:pt idx="157" formatCode="0.000">
                  <c:v>-0.22718602983704045</c:v>
                </c:pt>
                <c:pt idx="158" formatCode="0.000">
                  <c:v>-0.259823005993849</c:v>
                </c:pt>
                <c:pt idx="159" formatCode="0.000">
                  <c:v>-0.29369214727615056</c:v>
                </c:pt>
                <c:pt idx="160" formatCode="0.000">
                  <c:v>-0.31756636983557701</c:v>
                </c:pt>
                <c:pt idx="161" formatCode="0.000">
                  <c:v>-0.33160233654113347</c:v>
                </c:pt>
                <c:pt idx="162" formatCode="0.000">
                  <c:v>-0.33369443510548114</c:v>
                </c:pt>
                <c:pt idx="163" formatCode="0.000">
                  <c:v>-0.32764989896009955</c:v>
                </c:pt>
                <c:pt idx="164" formatCode="0.000">
                  <c:v>-0.32836989355352347</c:v>
                </c:pt>
                <c:pt idx="165" formatCode="0.000">
                  <c:v>-0.32346934018251094</c:v>
                </c:pt>
                <c:pt idx="166" formatCode="0.000">
                  <c:v>-0.3263186086253233</c:v>
                </c:pt>
                <c:pt idx="167" formatCode="0.000">
                  <c:v>-0.31422062501450981</c:v>
                </c:pt>
                <c:pt idx="168" formatCode="0.000">
                  <c:v>-0.3001275884522453</c:v>
                </c:pt>
                <c:pt idx="169" formatCode="0.000">
                  <c:v>-0.28756690242128125</c:v>
                </c:pt>
                <c:pt idx="170" formatCode="0.000">
                  <c:v>-0.26544226963467299</c:v>
                </c:pt>
                <c:pt idx="171" formatCode="0.000">
                  <c:v>-0.25634673520659251</c:v>
                </c:pt>
                <c:pt idx="172" formatCode="0.000">
                  <c:v>-0.24228859676403211</c:v>
                </c:pt>
                <c:pt idx="173" formatCode="0.000">
                  <c:v>-0.23190353039543626</c:v>
                </c:pt>
                <c:pt idx="174" formatCode="0.000">
                  <c:v>-0.22974979386347155</c:v>
                </c:pt>
                <c:pt idx="175" formatCode="0.000">
                  <c:v>-0.18504817220322933</c:v>
                </c:pt>
                <c:pt idx="176" formatCode="0.000">
                  <c:v>-0.14232030360190986</c:v>
                </c:pt>
                <c:pt idx="177" formatCode="0.000">
                  <c:v>-9.5868878042273578E-2</c:v>
                </c:pt>
                <c:pt idx="178" formatCode="0.000">
                  <c:v>-5.6220471458821052E-2</c:v>
                </c:pt>
                <c:pt idx="179" formatCode="0.000">
                  <c:v>-2.0149371414223429E-2</c:v>
                </c:pt>
                <c:pt idx="180" formatCode="0.000">
                  <c:v>2.0562607009953424E-2</c:v>
                </c:pt>
                <c:pt idx="181" formatCode="0.000">
                  <c:v>5.3078256352955745E-2</c:v>
                </c:pt>
                <c:pt idx="182" formatCode="0.000">
                  <c:v>7.2495822747106753E-2</c:v>
                </c:pt>
                <c:pt idx="183" formatCode="0.000">
                  <c:v>8.1935996185234422E-2</c:v>
                </c:pt>
                <c:pt idx="184" formatCode="0.000">
                  <c:v>8.7073646660408718E-2</c:v>
                </c:pt>
                <c:pt idx="185" formatCode="0.000">
                  <c:v>9.072951196923762E-2</c:v>
                </c:pt>
                <c:pt idx="186" formatCode="0.000">
                  <c:v>0.10451475797610557</c:v>
                </c:pt>
                <c:pt idx="187" formatCode="0.000">
                  <c:v>0.10388934398989072</c:v>
                </c:pt>
                <c:pt idx="188" formatCode="0.000">
                  <c:v>0.10561719479985439</c:v>
                </c:pt>
                <c:pt idx="189" formatCode="0.000">
                  <c:v>9.8408505544358829E-2</c:v>
                </c:pt>
                <c:pt idx="190" formatCode="0.000">
                  <c:v>9.3102450227806499E-2</c:v>
                </c:pt>
                <c:pt idx="191" formatCode="0.000">
                  <c:v>0.10446654680875971</c:v>
                </c:pt>
                <c:pt idx="192" formatCode="0.000">
                  <c:v>0.10837710631156876</c:v>
                </c:pt>
                <c:pt idx="193" formatCode="0.000">
                  <c:v>0.11181617956292418</c:v>
                </c:pt>
                <c:pt idx="194" formatCode="0.000">
                  <c:v>0.11277423924186603</c:v>
                </c:pt>
                <c:pt idx="195" formatCode="0.000">
                  <c:v>5.298657895243114E-2</c:v>
                </c:pt>
                <c:pt idx="196" formatCode="0.000">
                  <c:v>-1.3592821527296909E-2</c:v>
                </c:pt>
                <c:pt idx="197" formatCode="0.000">
                  <c:v>-9.1249863280352103E-2</c:v>
                </c:pt>
                <c:pt idx="198" formatCode="0.000">
                  <c:v>-0.14962071432618465</c:v>
                </c:pt>
                <c:pt idx="199" formatCode="0.000">
                  <c:v>-0.19245307531917097</c:v>
                </c:pt>
                <c:pt idx="200" formatCode="0.000">
                  <c:v>-0.24133089482457151</c:v>
                </c:pt>
                <c:pt idx="201" formatCode="0.000">
                  <c:v>-0.27343124506134192</c:v>
                </c:pt>
                <c:pt idx="202" formatCode="0.000">
                  <c:v>-0.29326217730198312</c:v>
                </c:pt>
                <c:pt idx="203" formatCode="0.000">
                  <c:v>-0.29768991797267275</c:v>
                </c:pt>
                <c:pt idx="204" formatCode="0.000">
                  <c:v>-0.29446614059659237</c:v>
                </c:pt>
                <c:pt idx="205" formatCode="0.000">
                  <c:v>-0.29276790478990483</c:v>
                </c:pt>
                <c:pt idx="206" formatCode="0.000">
                  <c:v>-0.29995512258818985</c:v>
                </c:pt>
                <c:pt idx="207" formatCode="0.000">
                  <c:v>-0.29807375560283056</c:v>
                </c:pt>
                <c:pt idx="208" formatCode="0.000">
                  <c:v>-0.28609817588586617</c:v>
                </c:pt>
                <c:pt idx="209" formatCode="0.000">
                  <c:v>-0.26426376645743299</c:v>
                </c:pt>
                <c:pt idx="210" formatCode="0.000">
                  <c:v>-0.26276907996077203</c:v>
                </c:pt>
                <c:pt idx="211" formatCode="0.000">
                  <c:v>-0.28054117050576743</c:v>
                </c:pt>
                <c:pt idx="212" formatCode="0.000">
                  <c:v>-0.29284552112133877</c:v>
                </c:pt>
                <c:pt idx="213" formatCode="0.000">
                  <c:v>-0.30827310695600318</c:v>
                </c:pt>
                <c:pt idx="214" formatCode="0.000">
                  <c:v>-0.32071744925848189</c:v>
                </c:pt>
                <c:pt idx="215" formatCode="0.000">
                  <c:v>-0.3308116599159171</c:v>
                </c:pt>
                <c:pt idx="216" formatCode="0.000">
                  <c:v>-0.33182204152592704</c:v>
                </c:pt>
                <c:pt idx="217" formatCode="0.000">
                  <c:v>-0.32582005355931909</c:v>
                </c:pt>
                <c:pt idx="218" formatCode="0.000">
                  <c:v>-0.34024427105404359</c:v>
                </c:pt>
                <c:pt idx="219" formatCode="0.000">
                  <c:v>-0.3608466561385425</c:v>
                </c:pt>
                <c:pt idx="220" formatCode="0.000">
                  <c:v>-0.38841279617016233</c:v>
                </c:pt>
                <c:pt idx="221" formatCode="0.000">
                  <c:v>-0.43765289799977669</c:v>
                </c:pt>
                <c:pt idx="222" formatCode="0.000">
                  <c:v>-0.48263642363856585</c:v>
                </c:pt>
                <c:pt idx="223" formatCode="0.000">
                  <c:v>-0.5426340495900428</c:v>
                </c:pt>
                <c:pt idx="224" formatCode="0.000">
                  <c:v>-0.65343093877206226</c:v>
                </c:pt>
                <c:pt idx="225" formatCode="0.000">
                  <c:v>-0.73189328410107501</c:v>
                </c:pt>
                <c:pt idx="226" formatCode="0.000">
                  <c:v>-0.79360250876729554</c:v>
                </c:pt>
                <c:pt idx="227" formatCode="0.000">
                  <c:v>-0.8392011164962081</c:v>
                </c:pt>
                <c:pt idx="228" formatCode="0.000">
                  <c:v>-0.90487977898679528</c:v>
                </c:pt>
                <c:pt idx="229" formatCode="0.000">
                  <c:v>-0.97682137881622944</c:v>
                </c:pt>
                <c:pt idx="230" formatCode="0.000">
                  <c:v>-1.0392904852609657</c:v>
                </c:pt>
                <c:pt idx="231" formatCode="0.000">
                  <c:v>-1.0899330222609207</c:v>
                </c:pt>
                <c:pt idx="232" formatCode="0.000">
                  <c:v>-1.1343557894716985</c:v>
                </c:pt>
                <c:pt idx="233" formatCode="0.000">
                  <c:v>-1.1758681537443094</c:v>
                </c:pt>
                <c:pt idx="234" formatCode="0.000">
                  <c:v>-1.212415198363374</c:v>
                </c:pt>
                <c:pt idx="235" formatCode="0.000">
                  <c:v>-1.2306388709402256</c:v>
                </c:pt>
                <c:pt idx="236" formatCode="0.000">
                  <c:v>-1.249158943684757</c:v>
                </c:pt>
                <c:pt idx="237" formatCode="0.000">
                  <c:v>-1.255735285171057</c:v>
                </c:pt>
                <c:pt idx="238" formatCode="0.000">
                  <c:v>-1.2527101621651791</c:v>
                </c:pt>
                <c:pt idx="239" formatCode="0.000">
                  <c:v>-1.2549424871063146</c:v>
                </c:pt>
                <c:pt idx="240" formatCode="0.000">
                  <c:v>-1.2577202553624969</c:v>
                </c:pt>
                <c:pt idx="241" formatCode="0.000">
                  <c:v>-1.2449557717138655</c:v>
                </c:pt>
                <c:pt idx="242" formatCode="0.000">
                  <c:v>-1.2380082550064626</c:v>
                </c:pt>
                <c:pt idx="243" formatCode="0.000">
                  <c:v>-1.2313024642115313</c:v>
                </c:pt>
                <c:pt idx="244" formatCode="0.000">
                  <c:v>-1.1476094654893425</c:v>
                </c:pt>
                <c:pt idx="245" formatCode="0.000">
                  <c:v>-1.0843601860166978</c:v>
                </c:pt>
                <c:pt idx="246" formatCode="0.000">
                  <c:v>-1.0256314600329923</c:v>
                </c:pt>
                <c:pt idx="247" formatCode="0.000">
                  <c:v>-0.9806620902723534</c:v>
                </c:pt>
                <c:pt idx="248" formatCode="0.000">
                  <c:v>-0.91646826644644963</c:v>
                </c:pt>
                <c:pt idx="249" formatCode="0.000">
                  <c:v>-0.84017869492370834</c:v>
                </c:pt>
                <c:pt idx="250" formatCode="0.000">
                  <c:v>-0.7551597992838186</c:v>
                </c:pt>
                <c:pt idx="251" formatCode="0.000">
                  <c:v>-0.66939930087935151</c:v>
                </c:pt>
                <c:pt idx="252" formatCode="0.000">
                  <c:v>-0.59194874683419307</c:v>
                </c:pt>
                <c:pt idx="253" formatCode="0.000">
                  <c:v>-0.5088865809298887</c:v>
                </c:pt>
                <c:pt idx="254" formatCode="0.000">
                  <c:v>-0.42185228796547014</c:v>
                </c:pt>
                <c:pt idx="255" formatCode="0.000">
                  <c:v>-0.34734914735616362</c:v>
                </c:pt>
                <c:pt idx="256" formatCode="0.000">
                  <c:v>-0.27639237877764422</c:v>
                </c:pt>
                <c:pt idx="257" formatCode="0.000">
                  <c:v>-0.22459805459179605</c:v>
                </c:pt>
                <c:pt idx="258" formatCode="0.000">
                  <c:v>-0.17486216837241639</c:v>
                </c:pt>
                <c:pt idx="259" formatCode="0.000">
                  <c:v>-0.11338222806831404</c:v>
                </c:pt>
                <c:pt idx="260" formatCode="0.000">
                  <c:v>-5.0954636751459795E-2</c:v>
                </c:pt>
                <c:pt idx="261" formatCode="0.000">
                  <c:v>3.715908550093472E-3</c:v>
                </c:pt>
                <c:pt idx="262" formatCode="0.000">
                  <c:v>5.0565006496134358E-2</c:v>
                </c:pt>
                <c:pt idx="263" formatCode="0.000">
                  <c:v>0.11227269744773057</c:v>
                </c:pt>
                <c:pt idx="264" formatCode="0.000">
                  <c:v>0.15632995235874125</c:v>
                </c:pt>
                <c:pt idx="265" formatCode="0.000">
                  <c:v>0.18698794956328349</c:v>
                </c:pt>
                <c:pt idx="266" formatCode="0.000">
                  <c:v>0.20365952789263897</c:v>
                </c:pt>
                <c:pt idx="267" formatCode="0.000">
                  <c:v>0.21045416063897301</c:v>
                </c:pt>
                <c:pt idx="268" formatCode="0.000">
                  <c:v>0.20114276509403622</c:v>
                </c:pt>
                <c:pt idx="269" formatCode="0.000">
                  <c:v>0.17353665002495117</c:v>
                </c:pt>
                <c:pt idx="270" formatCode="0.000">
                  <c:v>0.14132787709877509</c:v>
                </c:pt>
                <c:pt idx="271" formatCode="0.000">
                  <c:v>0.11263384336942232</c:v>
                </c:pt>
                <c:pt idx="272" formatCode="0.000">
                  <c:v>8.6216861030827915E-2</c:v>
                </c:pt>
                <c:pt idx="273" formatCode="0.000">
                  <c:v>5.4781880016481564E-2</c:v>
                </c:pt>
                <c:pt idx="274" formatCode="0.000">
                  <c:v>1.2976190834735474E-2</c:v>
                </c:pt>
                <c:pt idx="275" formatCode="0.000">
                  <c:v>-3.5525619488590301E-2</c:v>
                </c:pt>
                <c:pt idx="276" formatCode="0.000">
                  <c:v>-7.7594223496804005E-2</c:v>
                </c:pt>
                <c:pt idx="277" formatCode="0.000">
                  <c:v>-0.1069359983556798</c:v>
                </c:pt>
                <c:pt idx="278" formatCode="0.000">
                  <c:v>-0.12692143074151602</c:v>
                </c:pt>
                <c:pt idx="279" formatCode="0.000">
                  <c:v>-0.16612783469710596</c:v>
                </c:pt>
                <c:pt idx="280" formatCode="0.000">
                  <c:v>-0.20345495018050838</c:v>
                </c:pt>
                <c:pt idx="281" formatCode="0.000">
                  <c:v>-0.23775238481956365</c:v>
                </c:pt>
                <c:pt idx="282" formatCode="0.000">
                  <c:v>-0.25713651005241089</c:v>
                </c:pt>
                <c:pt idx="283" formatCode="0.000">
                  <c:v>-0.28186058752018817</c:v>
                </c:pt>
                <c:pt idx="284" formatCode="0.000">
                  <c:v>-0.32472653375002408</c:v>
                </c:pt>
                <c:pt idx="285" formatCode="0.000">
                  <c:v>-0.35771003127869522</c:v>
                </c:pt>
                <c:pt idx="286" formatCode="0.000">
                  <c:v>-0.37956747553082432</c:v>
                </c:pt>
                <c:pt idx="287" formatCode="0.000">
                  <c:v>-0.38991459176180476</c:v>
                </c:pt>
                <c:pt idx="288" formatCode="0.000">
                  <c:v>-0.38549608200339558</c:v>
                </c:pt>
                <c:pt idx="289" formatCode="0.000">
                  <c:v>-0.37399081067255313</c:v>
                </c:pt>
                <c:pt idx="290" formatCode="0.000">
                  <c:v>-0.36244329112777474</c:v>
                </c:pt>
                <c:pt idx="291" formatCode="0.000">
                  <c:v>-0.35214865929363881</c:v>
                </c:pt>
                <c:pt idx="292" formatCode="0.000">
                  <c:v>-0.34351467136396102</c:v>
                </c:pt>
                <c:pt idx="293" formatCode="0.000">
                  <c:v>-0.33382787957188337</c:v>
                </c:pt>
                <c:pt idx="294" formatCode="0.000">
                  <c:v>-0.32029683815431953</c:v>
                </c:pt>
                <c:pt idx="295" formatCode="0.000">
                  <c:v>-0.29367829301858911</c:v>
                </c:pt>
                <c:pt idx="296" formatCode="0.000">
                  <c:v>-0.26639728115330635</c:v>
                </c:pt>
                <c:pt idx="297" formatCode="0.000">
                  <c:v>-0.23969423689368621</c:v>
                </c:pt>
                <c:pt idx="298" formatCode="0.000">
                  <c:v>-0.22793636987998417</c:v>
                </c:pt>
                <c:pt idx="299" formatCode="0.000">
                  <c:v>-0.2063071586263964</c:v>
                </c:pt>
                <c:pt idx="300" formatCode="0.000">
                  <c:v>-0.18185033012157606</c:v>
                </c:pt>
                <c:pt idx="301" formatCode="0.000">
                  <c:v>-0.15129522053356906</c:v>
                </c:pt>
                <c:pt idx="302" formatCode="0.000">
                  <c:v>-0.13322876654440724</c:v>
                </c:pt>
                <c:pt idx="303" formatCode="0.000">
                  <c:v>-0.11901464383320777</c:v>
                </c:pt>
                <c:pt idx="304" formatCode="0.000">
                  <c:v>-8.7918464112530431E-2</c:v>
                </c:pt>
                <c:pt idx="305" formatCode="0.000">
                  <c:v>-6.1312970671592845E-2</c:v>
                </c:pt>
                <c:pt idx="306" formatCode="0.000">
                  <c:v>-3.743490176142087E-2</c:v>
                </c:pt>
                <c:pt idx="307" formatCode="0.000">
                  <c:v>-2.0676987090651182E-2</c:v>
                </c:pt>
                <c:pt idx="308" formatCode="0.000">
                  <c:v>-1.6423476029173916E-2</c:v>
                </c:pt>
                <c:pt idx="309" formatCode="0.000">
                  <c:v>-3.1086787847474595E-4</c:v>
                </c:pt>
                <c:pt idx="310" formatCode="0.000">
                  <c:v>6.1132086700542987E-3</c:v>
                </c:pt>
                <c:pt idx="311" formatCode="0.000">
                  <c:v>1.1082780912889611E-3</c:v>
                </c:pt>
                <c:pt idx="312" formatCode="0.000">
                  <c:v>-1.090119267112713E-2</c:v>
                </c:pt>
                <c:pt idx="313" formatCode="0.000">
                  <c:v>-1.8240629637716322E-2</c:v>
                </c:pt>
                <c:pt idx="314" formatCode="0.000">
                  <c:v>-2.4444749988815333E-2</c:v>
                </c:pt>
                <c:pt idx="315" formatCode="0.000">
                  <c:v>-4.1771546139073822E-2</c:v>
                </c:pt>
                <c:pt idx="316" formatCode="0.000">
                  <c:v>-6.6035978551352403E-2</c:v>
                </c:pt>
                <c:pt idx="317" formatCode="0.000">
                  <c:v>-9.8538228156153318E-2</c:v>
                </c:pt>
                <c:pt idx="318" formatCode="0.000">
                  <c:v>-5.5870673354543897E-2</c:v>
                </c:pt>
                <c:pt idx="319" formatCode="0.000">
                  <c:v>-1.1063147660364491E-2</c:v>
                </c:pt>
                <c:pt idx="320" formatCode="0.000">
                  <c:v>2.8302227114376848E-2</c:v>
                </c:pt>
                <c:pt idx="321" formatCode="0.000">
                  <c:v>7.4336460930887416E-2</c:v>
                </c:pt>
                <c:pt idx="322" formatCode="0.000">
                  <c:v>0.13410702477306952</c:v>
                </c:pt>
                <c:pt idx="323" formatCode="0.000">
                  <c:v>0.20516401480801805</c:v>
                </c:pt>
                <c:pt idx="324" formatCode="0.000">
                  <c:v>0.28110323547686866</c:v>
                </c:pt>
                <c:pt idx="325" formatCode="0.000">
                  <c:v>0.35920555478351091</c:v>
                </c:pt>
                <c:pt idx="326" formatCode="0.000">
                  <c:v>0.42974264767667458</c:v>
                </c:pt>
                <c:pt idx="327" formatCode="0.000">
                  <c:v>0.51005629143202125</c:v>
                </c:pt>
                <c:pt idx="328" formatCode="0.000">
                  <c:v>0.60610193493751363</c:v>
                </c:pt>
                <c:pt idx="329" formatCode="0.000">
                  <c:v>0.69308586624401558</c:v>
                </c:pt>
                <c:pt idx="330" formatCode="0.000">
                  <c:v>0.78248761356492413</c:v>
                </c:pt>
                <c:pt idx="331" formatCode="0.000">
                  <c:v>0.87491970953617204</c:v>
                </c:pt>
                <c:pt idx="332" formatCode="0.000">
                  <c:v>0.97414364470059689</c:v>
                </c:pt>
                <c:pt idx="333" formatCode="0.000">
                  <c:v>1.0750559361823719</c:v>
                </c:pt>
                <c:pt idx="334" formatCode="0.000">
                  <c:v>1.1738086016716458</c:v>
                </c:pt>
                <c:pt idx="335" formatCode="0.000">
                  <c:v>1.28098046834176</c:v>
                </c:pt>
                <c:pt idx="336" formatCode="0.000">
                  <c:v>1.3892435515518122</c:v>
                </c:pt>
                <c:pt idx="337" formatCode="0.000">
                  <c:v>1.5030582498353238</c:v>
                </c:pt>
                <c:pt idx="338" formatCode="0.000">
                  <c:v>1.4826603360241513</c:v>
                </c:pt>
                <c:pt idx="339" formatCode="0.000">
                  <c:v>1.4663395299792281</c:v>
                </c:pt>
                <c:pt idx="340" formatCode="0.000">
                  <c:v>1.4549407950274107</c:v>
                </c:pt>
                <c:pt idx="341" formatCode="0.000">
                  <c:v>1.4298356412134585</c:v>
                </c:pt>
                <c:pt idx="342" formatCode="0.000">
                  <c:v>1.3951011884838698</c:v>
                </c:pt>
                <c:pt idx="343" formatCode="0.000">
                  <c:v>1.3507078160572419</c:v>
                </c:pt>
                <c:pt idx="344" formatCode="0.000">
                  <c:v>1.2867341239591259</c:v>
                </c:pt>
                <c:pt idx="345" formatCode="0.000">
                  <c:v>1.2311887903749543</c:v>
                </c:pt>
                <c:pt idx="346" formatCode="0.000">
                  <c:v>1.192250574539196</c:v>
                </c:pt>
                <c:pt idx="347" formatCode="0.000">
                  <c:v>1.1593555877858046</c:v>
                </c:pt>
                <c:pt idx="348" formatCode="0.000">
                  <c:v>1.1102731517395461</c:v>
                </c:pt>
                <c:pt idx="349" formatCode="0.000">
                  <c:v>1.0513150357357488</c:v>
                </c:pt>
                <c:pt idx="350" formatCode="0.000">
                  <c:v>0.99701895440959876</c:v>
                </c:pt>
                <c:pt idx="351" formatCode="0.000">
                  <c:v>0.94657687595756079</c:v>
                </c:pt>
                <c:pt idx="352" formatCode="0.000">
                  <c:v>0.89783754867949206</c:v>
                </c:pt>
                <c:pt idx="353" formatCode="0.000">
                  <c:v>0.83306167669628495</c:v>
                </c:pt>
                <c:pt idx="354" formatCode="0.000">
                  <c:v>0.77538945090939704</c:v>
                </c:pt>
                <c:pt idx="355" formatCode="0.000">
                  <c:v>0.71503600260224576</c:v>
                </c:pt>
                <c:pt idx="356" formatCode="0.000">
                  <c:v>0.65345928975600465</c:v>
                </c:pt>
                <c:pt idx="357" formatCode="0.000">
                  <c:v>0.58399300691822564</c:v>
                </c:pt>
                <c:pt idx="358" formatCode="0.000">
                  <c:v>0.57434237953933731</c:v>
                </c:pt>
                <c:pt idx="359" formatCode="0.000">
                  <c:v>0.55728261373692711</c:v>
                </c:pt>
                <c:pt idx="360" formatCode="0.000">
                  <c:v>0.53285219346986634</c:v>
                </c:pt>
                <c:pt idx="361" formatCode="0.000">
                  <c:v>0.51204218138680457</c:v>
                </c:pt>
                <c:pt idx="362" formatCode="0.000">
                  <c:v>0.49366685593580445</c:v>
                </c:pt>
                <c:pt idx="363" formatCode="0.000">
                  <c:v>0.48358293619942483</c:v>
                </c:pt>
                <c:pt idx="364" formatCode="0.000">
                  <c:v>0.49055495806757926</c:v>
                </c:pt>
                <c:pt idx="365" formatCode="0.000">
                  <c:v>0.4888013862427279</c:v>
                </c:pt>
                <c:pt idx="366" formatCode="0.000">
                  <c:v>0.4712195627494184</c:v>
                </c:pt>
                <c:pt idx="367" formatCode="0.000">
                  <c:v>0.44258798358340934</c:v>
                </c:pt>
                <c:pt idx="368" formatCode="0.000">
                  <c:v>0.42627164739244294</c:v>
                </c:pt>
                <c:pt idx="369" formatCode="0.000">
                  <c:v>0.43103527380048573</c:v>
                </c:pt>
                <c:pt idx="370" formatCode="0.000">
                  <c:v>0.42806901248035556</c:v>
                </c:pt>
                <c:pt idx="371" formatCode="0.000">
                  <c:v>0.41857349757832318</c:v>
                </c:pt>
                <c:pt idx="372" formatCode="0.000">
                  <c:v>0.41370297943394946</c:v>
                </c:pt>
                <c:pt idx="373" formatCode="0.000">
                  <c:v>0.44259313383974003</c:v>
                </c:pt>
                <c:pt idx="374" formatCode="0.000">
                  <c:v>0.45994306789758782</c:v>
                </c:pt>
                <c:pt idx="375" formatCode="0.000">
                  <c:v>0.47299971779844069</c:v>
                </c:pt>
                <c:pt idx="376" formatCode="0.000">
                  <c:v>0.47849526273992238</c:v>
                </c:pt>
                <c:pt idx="377" formatCode="0.000">
                  <c:v>0.48952344839138295</c:v>
                </c:pt>
                <c:pt idx="378" formatCode="0.000">
                  <c:v>0.49735430515186208</c:v>
                </c:pt>
                <c:pt idx="379" formatCode="0.000">
                  <c:v>0.4964030008027801</c:v>
                </c:pt>
                <c:pt idx="380" formatCode="0.000">
                  <c:v>0.49354733626988845</c:v>
                </c:pt>
                <c:pt idx="381" formatCode="0.000">
                  <c:v>0.4809840605272605</c:v>
                </c:pt>
                <c:pt idx="382" formatCode="0.000">
                  <c:v>0.4661356537405581</c:v>
                </c:pt>
                <c:pt idx="383" formatCode="0.000">
                  <c:v>0.44198400540613036</c:v>
                </c:pt>
                <c:pt idx="384" formatCode="0.000">
                  <c:v>0.40775865460329291</c:v>
                </c:pt>
                <c:pt idx="385" formatCode="0.000">
                  <c:v>0.3718631971404891</c:v>
                </c:pt>
                <c:pt idx="386" formatCode="0.000">
                  <c:v>0.35265787429853479</c:v>
                </c:pt>
                <c:pt idx="387" formatCode="0.000">
                  <c:v>0.33645286217490128</c:v>
                </c:pt>
                <c:pt idx="388" formatCode="0.000">
                  <c:v>0.3150529592996586</c:v>
                </c:pt>
                <c:pt idx="389" formatCode="0.000">
                  <c:v>0.28319948801252109</c:v>
                </c:pt>
                <c:pt idx="390" formatCode="0.000">
                  <c:v>0.26114195315770911</c:v>
                </c:pt>
                <c:pt idx="391" formatCode="0.000">
                  <c:v>0.25412693336886155</c:v>
                </c:pt>
                <c:pt idx="392" formatCode="0.000">
                  <c:v>0.24093764949072702</c:v>
                </c:pt>
                <c:pt idx="393" formatCode="0.000">
                  <c:v>0.205560170511915</c:v>
                </c:pt>
                <c:pt idx="394" formatCode="0.000">
                  <c:v>0.18192394345881496</c:v>
                </c:pt>
                <c:pt idx="395" formatCode="0.000">
                  <c:v>0.1620768383335584</c:v>
                </c:pt>
                <c:pt idx="396" formatCode="0.000">
                  <c:v>0.15998398881460218</c:v>
                </c:pt>
                <c:pt idx="397" formatCode="0.000">
                  <c:v>0.1672137971731385</c:v>
                </c:pt>
                <c:pt idx="398" formatCode="0.000">
                  <c:v>0.19693541107879137</c:v>
                </c:pt>
                <c:pt idx="399" formatCode="0.000">
                  <c:v>0.24524402220279792</c:v>
                </c:pt>
                <c:pt idx="400" formatCode="0.000">
                  <c:v>0.31692813599640485</c:v>
                </c:pt>
                <c:pt idx="401" formatCode="0.000">
                  <c:v>0.42161939351063749</c:v>
                </c:pt>
                <c:pt idx="402" formatCode="0.000">
                  <c:v>0.52678168952118865</c:v>
                </c:pt>
                <c:pt idx="403" formatCode="0.000">
                  <c:v>0.63744188797851531</c:v>
                </c:pt>
                <c:pt idx="404" formatCode="0.000">
                  <c:v>0.72740559866193999</c:v>
                </c:pt>
                <c:pt idx="405" formatCode="0.000">
                  <c:v>0.82457129894204895</c:v>
                </c:pt>
                <c:pt idx="406" formatCode="0.000">
                  <c:v>0.90972490311317578</c:v>
                </c:pt>
                <c:pt idx="407" formatCode="0.000">
                  <c:v>0.98936232414637981</c:v>
                </c:pt>
                <c:pt idx="408" formatCode="0.000">
                  <c:v>1.0691438970456992</c:v>
                </c:pt>
                <c:pt idx="409" formatCode="0.000">
                  <c:v>1.1482606558454178</c:v>
                </c:pt>
                <c:pt idx="410" formatCode="0.000">
                  <c:v>1.2154831719490553</c:v>
                </c:pt>
                <c:pt idx="411" formatCode="0.000">
                  <c:v>1.2747649576857976</c:v>
                </c:pt>
                <c:pt idx="412" formatCode="0.000">
                  <c:v>1.3300808727399134</c:v>
                </c:pt>
                <c:pt idx="413" formatCode="0.000">
                  <c:v>1.3671838416821784</c:v>
                </c:pt>
                <c:pt idx="414" formatCode="0.000">
                  <c:v>1.3950749300389695</c:v>
                </c:pt>
                <c:pt idx="415" formatCode="0.000">
                  <c:v>1.4330779556400901</c:v>
                </c:pt>
                <c:pt idx="416" formatCode="0.000">
                  <c:v>1.4542316174536321</c:v>
                </c:pt>
                <c:pt idx="417" formatCode="0.000">
                  <c:v>1.4699047139023413</c:v>
                </c:pt>
                <c:pt idx="418" formatCode="0.000">
                  <c:v>1.4637636588076801</c:v>
                </c:pt>
                <c:pt idx="419" formatCode="0.000">
                  <c:v>1.448066916436068</c:v>
                </c:pt>
                <c:pt idx="420" formatCode="0.000">
                  <c:v>1.4145922393464589</c:v>
                </c:pt>
                <c:pt idx="421" formatCode="0.000">
                  <c:v>1.3505532654617891</c:v>
                </c:pt>
                <c:pt idx="422" formatCode="0.000">
                  <c:v>1.283578199305254</c:v>
                </c:pt>
                <c:pt idx="423" formatCode="0.000">
                  <c:v>1.213283772748547</c:v>
                </c:pt>
                <c:pt idx="424" formatCode="0.000">
                  <c:v>1.1532624772809517</c:v>
                </c:pt>
                <c:pt idx="425" formatCode="0.000">
                  <c:v>1.0814661750587993</c:v>
                </c:pt>
                <c:pt idx="426" formatCode="0.000">
                  <c:v>1.0139776048913542</c:v>
                </c:pt>
                <c:pt idx="427" formatCode="0.000">
                  <c:v>0.9482985674375668</c:v>
                </c:pt>
                <c:pt idx="428" formatCode="0.000">
                  <c:v>0.88003241676380495</c:v>
                </c:pt>
                <c:pt idx="429" formatCode="0.000">
                  <c:v>0.8125768534438208</c:v>
                </c:pt>
                <c:pt idx="430" formatCode="0.000">
                  <c:v>0.75045554443873774</c:v>
                </c:pt>
                <c:pt idx="431" formatCode="0.000">
                  <c:v>0.67857889807324823</c:v>
                </c:pt>
                <c:pt idx="432" formatCode="0.000">
                  <c:v>0.60622885824196426</c:v>
                </c:pt>
                <c:pt idx="433" formatCode="0.000">
                  <c:v>0.55289589192587008</c:v>
                </c:pt>
                <c:pt idx="434" formatCode="0.000">
                  <c:v>0.50602417496549035</c:v>
                </c:pt>
                <c:pt idx="435" formatCode="0.000">
                  <c:v>0.44549499381686941</c:v>
                </c:pt>
                <c:pt idx="436" formatCode="0.000">
                  <c:v>0.39130972868007208</c:v>
                </c:pt>
                <c:pt idx="437" formatCode="0.000">
                  <c:v>0.32993515214044666</c:v>
                </c:pt>
                <c:pt idx="438" formatCode="0.000">
                  <c:v>0.2827829522357232</c:v>
                </c:pt>
                <c:pt idx="439" formatCode="0.000">
                  <c:v>0.23302839246864554</c:v>
                </c:pt>
                <c:pt idx="440" formatCode="0.000">
                  <c:v>0.17319793553427776</c:v>
                </c:pt>
                <c:pt idx="441" formatCode="0.000">
                  <c:v>0.12652724142091565</c:v>
                </c:pt>
                <c:pt idx="442" formatCode="0.000">
                  <c:v>7.660514883944107E-2</c:v>
                </c:pt>
                <c:pt idx="443" formatCode="0.000">
                  <c:v>2.5472659138889308E-2</c:v>
                </c:pt>
                <c:pt idx="444" formatCode="0.000">
                  <c:v>-9.6263450992834041E-3</c:v>
                </c:pt>
                <c:pt idx="445" formatCode="0.000">
                  <c:v>-3.7247283752755725E-2</c:v>
                </c:pt>
                <c:pt idx="446" formatCode="0.000">
                  <c:v>-6.1947389601032223E-2</c:v>
                </c:pt>
                <c:pt idx="447" formatCode="0.000">
                  <c:v>-8.7933863667577633E-2</c:v>
                </c:pt>
                <c:pt idx="448" formatCode="0.000">
                  <c:v>-0.11872974709856998</c:v>
                </c:pt>
                <c:pt idx="449" formatCode="0.000">
                  <c:v>-0.15308356062022491</c:v>
                </c:pt>
                <c:pt idx="450" formatCode="0.000">
                  <c:v>-0.17656612211662426</c:v>
                </c:pt>
                <c:pt idx="451" formatCode="0.000">
                  <c:v>-0.18222737863298966</c:v>
                </c:pt>
                <c:pt idx="452" formatCode="0.000">
                  <c:v>-0.13804756949664312</c:v>
                </c:pt>
                <c:pt idx="453" formatCode="0.000">
                  <c:v>-0.10900623951484305</c:v>
                </c:pt>
                <c:pt idx="454" formatCode="0.000">
                  <c:v>-0.24505342139820888</c:v>
                </c:pt>
                <c:pt idx="455" formatCode="0.000">
                  <c:v>-0.37756596911794865</c:v>
                </c:pt>
                <c:pt idx="456" formatCode="0.000">
                  <c:v>-0.49798998017391832</c:v>
                </c:pt>
                <c:pt idx="457" formatCode="0.000">
                  <c:v>-0.59902320098323969</c:v>
                </c:pt>
                <c:pt idx="458" formatCode="0.000">
                  <c:v>-0.70978142700399438</c:v>
                </c:pt>
                <c:pt idx="459" formatCode="0.000">
                  <c:v>-0.82381146378488346</c:v>
                </c:pt>
                <c:pt idx="460" formatCode="0.000">
                  <c:v>-0.92912040834998033</c:v>
                </c:pt>
                <c:pt idx="461" formatCode="0.000">
                  <c:v>-1.0357897978301946</c:v>
                </c:pt>
                <c:pt idx="462" formatCode="0.000">
                  <c:v>-1.1345422893117496</c:v>
                </c:pt>
                <c:pt idx="463" formatCode="0.000">
                  <c:v>-1.2312634706677579</c:v>
                </c:pt>
                <c:pt idx="464" formatCode="0.000">
                  <c:v>-1.3302471269500424</c:v>
                </c:pt>
                <c:pt idx="465" formatCode="0.000">
                  <c:v>-1.4354084441757187</c:v>
                </c:pt>
                <c:pt idx="466" formatCode="0.000">
                  <c:v>-1.5412084536620574</c:v>
                </c:pt>
                <c:pt idx="467" formatCode="0.000">
                  <c:v>-1.6356176571511889</c:v>
                </c:pt>
                <c:pt idx="468" formatCode="0.000">
                  <c:v>-1.7210607596708711</c:v>
                </c:pt>
                <c:pt idx="469" formatCode="0.000">
                  <c:v>-1.8004327242733318</c:v>
                </c:pt>
                <c:pt idx="470" formatCode="0.000">
                  <c:v>-1.8882386505707411</c:v>
                </c:pt>
                <c:pt idx="471" formatCode="0.000">
                  <c:v>-1.9904634041097045</c:v>
                </c:pt>
                <c:pt idx="472" formatCode="0.000">
                  <c:v>-2.1331758598227677</c:v>
                </c:pt>
                <c:pt idx="473" formatCode="0.000">
                  <c:v>-2.2664745385134806</c:v>
                </c:pt>
                <c:pt idx="474" formatCode="0.000">
                  <c:v>-2.1638082195630295</c:v>
                </c:pt>
                <c:pt idx="475" formatCode="0.000">
                  <c:v>-2.0522353363890078</c:v>
                </c:pt>
                <c:pt idx="476" formatCode="0.000">
                  <c:v>-1.9529356272770033</c:v>
                </c:pt>
                <c:pt idx="477" formatCode="0.000">
                  <c:v>-1.8611768004700682</c:v>
                </c:pt>
                <c:pt idx="478" formatCode="0.000">
                  <c:v>-1.7619422305833954</c:v>
                </c:pt>
                <c:pt idx="479" formatCode="0.000">
                  <c:v>-1.6624357823614517</c:v>
                </c:pt>
                <c:pt idx="480" formatCode="0.000">
                  <c:v>-1.5521091979504775</c:v>
                </c:pt>
                <c:pt idx="481" formatCode="0.000">
                  <c:v>-1.445459207545478</c:v>
                </c:pt>
                <c:pt idx="482" formatCode="0.000">
                  <c:v>-1.3409842910656933</c:v>
                </c:pt>
                <c:pt idx="483" formatCode="0.000">
                  <c:v>-1.238624327399011</c:v>
                </c:pt>
                <c:pt idx="484" formatCode="0.000">
                  <c:v>-1.145683563975415</c:v>
                </c:pt>
                <c:pt idx="485" formatCode="0.000">
                  <c:v>-1.0381167542982135</c:v>
                </c:pt>
                <c:pt idx="486" formatCode="0.000">
                  <c:v>-0.93050619845643978</c:v>
                </c:pt>
                <c:pt idx="487" formatCode="0.000">
                  <c:v>-0.83954020401701557</c:v>
                </c:pt>
                <c:pt idx="488" formatCode="0.000">
                  <c:v>-0.74381795035745946</c:v>
                </c:pt>
                <c:pt idx="489" formatCode="0.000">
                  <c:v>-0.64798592464426841</c:v>
                </c:pt>
                <c:pt idx="490" formatCode="0.000">
                  <c:v>-0.54279743854505402</c:v>
                </c:pt>
                <c:pt idx="491" formatCode="0.000">
                  <c:v>-0.42906358307948328</c:v>
                </c:pt>
                <c:pt idx="492" formatCode="0.000">
                  <c:v>-0.32199641074459473</c:v>
                </c:pt>
                <c:pt idx="493" formatCode="0.000">
                  <c:v>-0.20620009295687641</c:v>
                </c:pt>
                <c:pt idx="494" formatCode="0.000">
                  <c:v>-0.16179211825253784</c:v>
                </c:pt>
                <c:pt idx="495" formatCode="0.000">
                  <c:v>-0.12440570067531764</c:v>
                </c:pt>
                <c:pt idx="496" formatCode="0.000">
                  <c:v>-8.1309202453937662E-2</c:v>
                </c:pt>
                <c:pt idx="497" formatCode="0.000">
                  <c:v>-4.8196975326870617E-2</c:v>
                </c:pt>
                <c:pt idx="498" formatCode="0.000">
                  <c:v>-2.7388848810093812E-2</c:v>
                </c:pt>
                <c:pt idx="499" formatCode="0.000">
                  <c:v>-1.0821750446318181E-3</c:v>
                </c:pt>
                <c:pt idx="500" formatCode="0.000">
                  <c:v>1.4189724920859407E-2</c:v>
                </c:pt>
                <c:pt idx="501" formatCode="0.000">
                  <c:v>3.1479855880120797E-2</c:v>
                </c:pt>
                <c:pt idx="502" formatCode="0.000">
                  <c:v>5.0068535801805945E-2</c:v>
                </c:pt>
                <c:pt idx="503" formatCode="0.000">
                  <c:v>7.8212386476599671E-2</c:v>
                </c:pt>
                <c:pt idx="504" formatCode="0.000">
                  <c:v>0.11617122601874974</c:v>
                </c:pt>
                <c:pt idx="505" formatCode="0.000">
                  <c:v>0.14789765362989984</c:v>
                </c:pt>
                <c:pt idx="506" formatCode="0.000">
                  <c:v>0.17413384760958828</c:v>
                </c:pt>
                <c:pt idx="507" formatCode="0.000">
                  <c:v>0.20479062936470424</c:v>
                </c:pt>
                <c:pt idx="508" formatCode="0.000">
                  <c:v>0.22644983619245843</c:v>
                </c:pt>
                <c:pt idx="509" formatCode="0.000">
                  <c:v>0.23758494527133456</c:v>
                </c:pt>
                <c:pt idx="510" formatCode="0.000">
                  <c:v>0.23635913924168941</c:v>
                </c:pt>
                <c:pt idx="511" formatCode="0.000">
                  <c:v>0.22961308319263168</c:v>
                </c:pt>
                <c:pt idx="512" formatCode="0.000">
                  <c:v>0.21963303229186656</c:v>
                </c:pt>
                <c:pt idx="513" formatCode="0.000">
                  <c:v>0.19710799236389548</c:v>
                </c:pt>
                <c:pt idx="514" formatCode="0.000">
                  <c:v>0.16885341060126846</c:v>
                </c:pt>
                <c:pt idx="515" formatCode="0.000">
                  <c:v>0.13975124287071489</c:v>
                </c:pt>
                <c:pt idx="516" formatCode="0.000">
                  <c:v>0.10408651615008262</c:v>
                </c:pt>
                <c:pt idx="517" formatCode="0.000">
                  <c:v>8.0342104122596361E-2</c:v>
                </c:pt>
                <c:pt idx="518" formatCode="0.000">
                  <c:v>7.0196042458150809E-2</c:v>
                </c:pt>
                <c:pt idx="519" formatCode="0.000">
                  <c:v>6.0820168483704362E-2</c:v>
                </c:pt>
                <c:pt idx="520" formatCode="0.000">
                  <c:v>5.2143059900155365E-2</c:v>
                </c:pt>
                <c:pt idx="521" formatCode="0.000">
                  <c:v>4.383573436700379E-2</c:v>
                </c:pt>
                <c:pt idx="522" formatCode="0.000">
                  <c:v>3.2975534893498595E-2</c:v>
                </c:pt>
                <c:pt idx="523" formatCode="0.000">
                  <c:v>5.8163575349247359E-3</c:v>
                </c:pt>
                <c:pt idx="524" formatCode="0.000">
                  <c:v>-2.4804458887637906E-2</c:v>
                </c:pt>
                <c:pt idx="525" formatCode="0.000">
                  <c:v>-6.2178294199735529E-2</c:v>
                </c:pt>
                <c:pt idx="526" formatCode="0.000">
                  <c:v>-0.10380921807090371</c:v>
                </c:pt>
                <c:pt idx="527" formatCode="0.000">
                  <c:v>-0.14040037975761682</c:v>
                </c:pt>
                <c:pt idx="528" formatCode="0.000">
                  <c:v>-0.17185583905844709</c:v>
                </c:pt>
                <c:pt idx="529" formatCode="0.000">
                  <c:v>-0.18660235786380891</c:v>
                </c:pt>
                <c:pt idx="530" formatCode="0.000">
                  <c:v>-0.19471170407153099</c:v>
                </c:pt>
                <c:pt idx="531" formatCode="0.000">
                  <c:v>-0.19979341368811207</c:v>
                </c:pt>
                <c:pt idx="532" formatCode="0.000">
                  <c:v>-0.19377611636928882</c:v>
                </c:pt>
                <c:pt idx="533" formatCode="0.000">
                  <c:v>-0.17759179738484646</c:v>
                </c:pt>
                <c:pt idx="534" formatCode="0.000">
                  <c:v>-0.16119523752269935</c:v>
                </c:pt>
                <c:pt idx="535" formatCode="0.000">
                  <c:v>-0.14787009807359355</c:v>
                </c:pt>
                <c:pt idx="536" formatCode="0.000">
                  <c:v>-0.13889326184795864</c:v>
                </c:pt>
                <c:pt idx="537" formatCode="0.000">
                  <c:v>-0.14165452724649372</c:v>
                </c:pt>
                <c:pt idx="538" formatCode="0.000">
                  <c:v>-0.1435097307416488</c:v>
                </c:pt>
                <c:pt idx="539" formatCode="0.000">
                  <c:v>-0.13988862203262514</c:v>
                </c:pt>
                <c:pt idx="540" formatCode="0.000">
                  <c:v>-0.13749057832341116</c:v>
                </c:pt>
                <c:pt idx="541" formatCode="0.000">
                  <c:v>-0.14685814921789092</c:v>
                </c:pt>
                <c:pt idx="542" formatCode="0.000">
                  <c:v>-0.14641328787558069</c:v>
                </c:pt>
                <c:pt idx="543" formatCode="0.000">
                  <c:v>-0.12840353565662629</c:v>
                </c:pt>
                <c:pt idx="544" formatCode="0.000">
                  <c:v>-0.10167282581295331</c:v>
                </c:pt>
                <c:pt idx="545" formatCode="0.000">
                  <c:v>-6.9267395978349536E-2</c:v>
                </c:pt>
                <c:pt idx="546" formatCode="0.000">
                  <c:v>-3.0746637454279642E-2</c:v>
                </c:pt>
                <c:pt idx="547" formatCode="0.000">
                  <c:v>1.9732618787152907E-3</c:v>
                </c:pt>
                <c:pt idx="548" formatCode="0.000">
                  <c:v>3.5582061422494933E-2</c:v>
                </c:pt>
                <c:pt idx="549" formatCode="0.000">
                  <c:v>5.0505495652864232E-2</c:v>
                </c:pt>
                <c:pt idx="550" formatCode="0.000">
                  <c:v>6.0031322727277139E-2</c:v>
                </c:pt>
                <c:pt idx="551" formatCode="0.000">
                  <c:v>6.4985480269622545E-2</c:v>
                </c:pt>
                <c:pt idx="552" formatCode="0.000">
                  <c:v>6.3413341663266912E-2</c:v>
                </c:pt>
                <c:pt idx="553" formatCode="0.000">
                  <c:v>7.5324860305719818E-2</c:v>
                </c:pt>
                <c:pt idx="554" formatCode="0.000">
                  <c:v>9.1723136646739339E-2</c:v>
                </c:pt>
                <c:pt idx="555" formatCode="0.000">
                  <c:v>0.10233199666131694</c:v>
                </c:pt>
                <c:pt idx="556" formatCode="0.000">
                  <c:v>0.12899691212934236</c:v>
                </c:pt>
                <c:pt idx="557" formatCode="0.000">
                  <c:v>0.15530203953625707</c:v>
                </c:pt>
                <c:pt idx="558" formatCode="0.000">
                  <c:v>0.1740992940894879</c:v>
                </c:pt>
                <c:pt idx="559" formatCode="0.000">
                  <c:v>0.1811870244076762</c:v>
                </c:pt>
                <c:pt idx="560" formatCode="0.000">
                  <c:v>0.18662123345252674</c:v>
                </c:pt>
                <c:pt idx="561" formatCode="0.000">
                  <c:v>0.20757708294624605</c:v>
                </c:pt>
                <c:pt idx="562" formatCode="0.000">
                  <c:v>0.21646434645425697</c:v>
                </c:pt>
                <c:pt idx="563" formatCode="0.000">
                  <c:v>0.21446962313217091</c:v>
                </c:pt>
                <c:pt idx="564" formatCode="0.000">
                  <c:v>0.19937091185418054</c:v>
                </c:pt>
                <c:pt idx="565" formatCode="0.000">
                  <c:v>0.19081973271317093</c:v>
                </c:pt>
                <c:pt idx="566" formatCode="0.000">
                  <c:v>0.18910267000508491</c:v>
                </c:pt>
                <c:pt idx="567" formatCode="0.000">
                  <c:v>0.18545571476920508</c:v>
                </c:pt>
                <c:pt idx="568" formatCode="0.000">
                  <c:v>0.17917352672307899</c:v>
                </c:pt>
                <c:pt idx="569" formatCode="0.000">
                  <c:v>0.19025336385030617</c:v>
                </c:pt>
                <c:pt idx="570" formatCode="0.000">
                  <c:v>0.1976531711245299</c:v>
                </c:pt>
                <c:pt idx="571" formatCode="0.000">
                  <c:v>0.20476364434367414</c:v>
                </c:pt>
                <c:pt idx="572" formatCode="0.000">
                  <c:v>0.21421771971026177</c:v>
                </c:pt>
                <c:pt idx="573" formatCode="0.000">
                  <c:v>0.20113215264788303</c:v>
                </c:pt>
                <c:pt idx="574" formatCode="0.000">
                  <c:v>0.19049841465840084</c:v>
                </c:pt>
                <c:pt idx="575" formatCode="0.000">
                  <c:v>0.19759008703983846</c:v>
                </c:pt>
                <c:pt idx="576" formatCode="0.000">
                  <c:v>0.19063593934915896</c:v>
                </c:pt>
                <c:pt idx="577" formatCode="0.000">
                  <c:v>0.16599989142921284</c:v>
                </c:pt>
                <c:pt idx="578" formatCode="0.000">
                  <c:v>0.14489489840244424</c:v>
                </c:pt>
                <c:pt idx="579" formatCode="0.000">
                  <c:v>0.12135710175127803</c:v>
                </c:pt>
                <c:pt idx="580" formatCode="0.000">
                  <c:v>0.10228232839001931</c:v>
                </c:pt>
                <c:pt idx="581" formatCode="0.000">
                  <c:v>7.4625550485166059E-2</c:v>
                </c:pt>
                <c:pt idx="582" formatCode="0.000">
                  <c:v>7.2883934869577269E-2</c:v>
                </c:pt>
                <c:pt idx="583" formatCode="0.000">
                  <c:v>6.8587415741402452E-2</c:v>
                </c:pt>
                <c:pt idx="584" formatCode="0.000">
                  <c:v>7.0275620872507757E-2</c:v>
                </c:pt>
                <c:pt idx="585" formatCode="0.000">
                  <c:v>6.0492967539994738E-2</c:v>
                </c:pt>
                <c:pt idx="586" formatCode="0.000">
                  <c:v>4.114684965864028E-2</c:v>
                </c:pt>
                <c:pt idx="587" formatCode="0.000">
                  <c:v>3.4037935775021969E-2</c:v>
                </c:pt>
                <c:pt idx="588" formatCode="0.000">
                  <c:v>2.8173120943865058E-2</c:v>
                </c:pt>
                <c:pt idx="589" formatCode="0.000">
                  <c:v>1.0238612732957945E-2</c:v>
                </c:pt>
                <c:pt idx="590" formatCode="0.000">
                  <c:v>8.754502761665993E-4</c:v>
                </c:pt>
                <c:pt idx="591" formatCode="0.000">
                  <c:v>-3.2205327665368404E-3</c:v>
                </c:pt>
                <c:pt idx="592" formatCode="0.000">
                  <c:v>-6.3165234502562005E-3</c:v>
                </c:pt>
                <c:pt idx="593" formatCode="0.000">
                  <c:v>6.3327388577145841E-4</c:v>
                </c:pt>
                <c:pt idx="594" formatCode="0.000">
                  <c:v>-3.6996302288590777E-3</c:v>
                </c:pt>
                <c:pt idx="595" formatCode="0.000">
                  <c:v>-2.6092070035128645E-2</c:v>
                </c:pt>
                <c:pt idx="596" formatCode="0.000">
                  <c:v>-3.5802987469747048E-2</c:v>
                </c:pt>
                <c:pt idx="597" formatCode="0.000">
                  <c:v>-1.0380988807664141E-2</c:v>
                </c:pt>
                <c:pt idx="598" formatCode="0.000">
                  <c:v>1.10713543610134E-2</c:v>
                </c:pt>
                <c:pt idx="599" formatCode="0.000">
                  <c:v>4.8802559441043544E-2</c:v>
                </c:pt>
                <c:pt idx="600" formatCode="0.000">
                  <c:v>7.8134587065180588E-2</c:v>
                </c:pt>
                <c:pt idx="601" formatCode="0.000">
                  <c:v>0.11034387312068576</c:v>
                </c:pt>
                <c:pt idx="602" formatCode="0.000">
                  <c:v>0.11671316776931517</c:v>
                </c:pt>
                <c:pt idx="603" formatCode="0.000">
                  <c:v>0.11741709903099531</c:v>
                </c:pt>
                <c:pt idx="604" formatCode="0.000">
                  <c:v>0.11698480663428064</c:v>
                </c:pt>
                <c:pt idx="605" formatCode="0.000">
                  <c:v>0.11561459592642084</c:v>
                </c:pt>
                <c:pt idx="606" formatCode="0.000">
                  <c:v>0.11865799581523558</c:v>
                </c:pt>
                <c:pt idx="607" formatCode="0.000">
                  <c:v>0.11070935030418125</c:v>
                </c:pt>
                <c:pt idx="608" formatCode="0.000">
                  <c:v>0.10636710994383827</c:v>
                </c:pt>
                <c:pt idx="609" formatCode="0.000">
                  <c:v>0.10508299093139081</c:v>
                </c:pt>
                <c:pt idx="610" formatCode="0.000">
                  <c:v>0.10357373445929245</c:v>
                </c:pt>
                <c:pt idx="611" formatCode="0.000">
                  <c:v>0.10372048936725695</c:v>
                </c:pt>
                <c:pt idx="612" formatCode="0.000">
                  <c:v>0.10134768056552254</c:v>
                </c:pt>
                <c:pt idx="613" formatCode="0.000">
                  <c:v>8.8538159249960863E-2</c:v>
                </c:pt>
                <c:pt idx="614" formatCode="0.000">
                  <c:v>8.218850868717914E-2</c:v>
                </c:pt>
                <c:pt idx="615" formatCode="0.000">
                  <c:v>8.7399048846636837E-2</c:v>
                </c:pt>
                <c:pt idx="616" formatCode="0.000">
                  <c:v>7.8593778626444927E-2</c:v>
                </c:pt>
                <c:pt idx="617" formatCode="0.000">
                  <c:v>5.6853576172395136E-2</c:v>
                </c:pt>
                <c:pt idx="618" formatCode="0.000">
                  <c:v>3.267984384272242E-2</c:v>
                </c:pt>
                <c:pt idx="619" formatCode="0.000">
                  <c:v>4.3767446324517942E-3</c:v>
                </c:pt>
                <c:pt idx="620" formatCode="0.000">
                  <c:v>-5.9176079359232175E-3</c:v>
                </c:pt>
                <c:pt idx="621" formatCode="0.000">
                  <c:v>-2.1866459905147413E-2</c:v>
                </c:pt>
                <c:pt idx="622" formatCode="0.000">
                  <c:v>-4.79175799927304E-2</c:v>
                </c:pt>
                <c:pt idx="623" formatCode="0.000">
                  <c:v>-6.9666410541993545E-2</c:v>
                </c:pt>
                <c:pt idx="624" formatCode="0.000">
                  <c:v>-9.096549614485501E-2</c:v>
                </c:pt>
                <c:pt idx="625" formatCode="0.000">
                  <c:v>-0.10615809113978066</c:v>
                </c:pt>
                <c:pt idx="626" formatCode="0.000">
                  <c:v>-0.11838518852189875</c:v>
                </c:pt>
                <c:pt idx="627" formatCode="0.000">
                  <c:v>-0.12557451596939756</c:v>
                </c:pt>
                <c:pt idx="628" formatCode="0.000">
                  <c:v>-0.16206688941487651</c:v>
                </c:pt>
                <c:pt idx="629" formatCode="0.000">
                  <c:v>-0.20292743673788696</c:v>
                </c:pt>
                <c:pt idx="630" formatCode="0.000">
                  <c:v>-0.25769855479944564</c:v>
                </c:pt>
                <c:pt idx="631" formatCode="0.000">
                  <c:v>-0.31894909090725926</c:v>
                </c:pt>
                <c:pt idx="632" formatCode="0.000">
                  <c:v>-0.38842425710270934</c:v>
                </c:pt>
                <c:pt idx="633" formatCode="0.000">
                  <c:v>-0.44959435677167708</c:v>
                </c:pt>
                <c:pt idx="634" formatCode="0.000">
                  <c:v>-0.50363527244027828</c:v>
                </c:pt>
                <c:pt idx="635" formatCode="0.000">
                  <c:v>-0.55262120272765225</c:v>
                </c:pt>
                <c:pt idx="636" formatCode="0.000">
                  <c:v>-0.59033850230460738</c:v>
                </c:pt>
                <c:pt idx="637" formatCode="0.000">
                  <c:v>-0.62816660289623871</c:v>
                </c:pt>
                <c:pt idx="638" formatCode="0.000">
                  <c:v>-0.65496781445889984</c:v>
                </c:pt>
                <c:pt idx="639" formatCode="0.000">
                  <c:v>-0.68504854786032898</c:v>
                </c:pt>
                <c:pt idx="640" formatCode="0.000">
                  <c:v>-0.73035486122077742</c:v>
                </c:pt>
                <c:pt idx="641" formatCode="0.000">
                  <c:v>-0.76872791167904175</c:v>
                </c:pt>
                <c:pt idx="642" formatCode="0.000">
                  <c:v>-0.80490392858464654</c:v>
                </c:pt>
                <c:pt idx="643" formatCode="0.000">
                  <c:v>-0.82659065310868807</c:v>
                </c:pt>
                <c:pt idx="644" formatCode="0.000">
                  <c:v>-0.84761753575502241</c:v>
                </c:pt>
                <c:pt idx="645" formatCode="0.000">
                  <c:v>-0.87210403220353139</c:v>
                </c:pt>
                <c:pt idx="646" formatCode="0.000">
                  <c:v>-0.90180571735935366</c:v>
                </c:pt>
                <c:pt idx="647" formatCode="0.000">
                  <c:v>-0.92822294038274955</c:v>
                </c:pt>
                <c:pt idx="648" formatCode="0.000">
                  <c:v>-0.89033458729665238</c:v>
                </c:pt>
                <c:pt idx="649" formatCode="0.000">
                  <c:v>-0.8488113097155443</c:v>
                </c:pt>
                <c:pt idx="650" formatCode="0.000">
                  <c:v>-0.79065953827340119</c:v>
                </c:pt>
                <c:pt idx="651" formatCode="0.000">
                  <c:v>-0.75182803883441907</c:v>
                </c:pt>
                <c:pt idx="652" formatCode="0.000">
                  <c:v>-0.72619926063380569</c:v>
                </c:pt>
                <c:pt idx="653" formatCode="0.000">
                  <c:v>-0.69887712511572686</c:v>
                </c:pt>
                <c:pt idx="654" formatCode="0.000">
                  <c:v>-0.67834142652728158</c:v>
                </c:pt>
                <c:pt idx="655" formatCode="0.000">
                  <c:v>-0.66437724231363782</c:v>
                </c:pt>
                <c:pt idx="656" formatCode="0.000">
                  <c:v>-0.65539768282589028</c:v>
                </c:pt>
                <c:pt idx="657" formatCode="0.000">
                  <c:v>-0.65053586639694383</c:v>
                </c:pt>
                <c:pt idx="658" formatCode="0.000">
                  <c:v>-0.65426967835210759</c:v>
                </c:pt>
                <c:pt idx="659" formatCode="0.000">
                  <c:v>-0.63111945594213981</c:v>
                </c:pt>
                <c:pt idx="660" formatCode="0.000">
                  <c:v>-0.6086894392033837</c:v>
                </c:pt>
                <c:pt idx="661" formatCode="0.000">
                  <c:v>-0.5817486466327848</c:v>
                </c:pt>
                <c:pt idx="662" formatCode="0.000">
                  <c:v>-0.54521434889680709</c:v>
                </c:pt>
                <c:pt idx="663" formatCode="0.000">
                  <c:v>-0.52151374665823846</c:v>
                </c:pt>
                <c:pt idx="664" formatCode="0.000">
                  <c:v>-0.50621879572312489</c:v>
                </c:pt>
                <c:pt idx="665" formatCode="0.000">
                  <c:v>-0.48773930172450858</c:v>
                </c:pt>
                <c:pt idx="666" formatCode="0.000">
                  <c:v>-0.44858462045950215</c:v>
                </c:pt>
                <c:pt idx="667" formatCode="0.000">
                  <c:v>-0.40968154559898118</c:v>
                </c:pt>
                <c:pt idx="668" formatCode="0.000">
                  <c:v>-0.41947240558522514</c:v>
                </c:pt>
                <c:pt idx="669" formatCode="0.000">
                  <c:v>-0.42367345752194174</c:v>
                </c:pt>
                <c:pt idx="670" formatCode="0.000">
                  <c:v>-0.43928929503952618</c:v>
                </c:pt>
                <c:pt idx="671" formatCode="0.000">
                  <c:v>-0.43069473978659911</c:v>
                </c:pt>
                <c:pt idx="672" formatCode="0.000">
                  <c:v>-0.40458043648792302</c:v>
                </c:pt>
                <c:pt idx="673" formatCode="0.000">
                  <c:v>-0.37480218071581534</c:v>
                </c:pt>
                <c:pt idx="674" formatCode="0.000">
                  <c:v>-0.34490009289263102</c:v>
                </c:pt>
                <c:pt idx="675" formatCode="0.000">
                  <c:v>-0.3174258465128762</c:v>
                </c:pt>
                <c:pt idx="676" formatCode="0.000">
                  <c:v>-0.28797447007576715</c:v>
                </c:pt>
                <c:pt idx="677" formatCode="0.000">
                  <c:v>-0.25548883062456768</c:v>
                </c:pt>
                <c:pt idx="678" formatCode="0.000">
                  <c:v>-0.21867923795188676</c:v>
                </c:pt>
                <c:pt idx="679" formatCode="0.000">
                  <c:v>-0.20527721364315607</c:v>
                </c:pt>
                <c:pt idx="680" formatCode="0.000">
                  <c:v>-0.18066543466109319</c:v>
                </c:pt>
                <c:pt idx="681" formatCode="0.000">
                  <c:v>-0.17161152198279953</c:v>
                </c:pt>
                <c:pt idx="682" formatCode="0.000">
                  <c:v>-0.1625479631776211</c:v>
                </c:pt>
                <c:pt idx="683" formatCode="0.000">
                  <c:v>-0.14846265196525729</c:v>
                </c:pt>
                <c:pt idx="684" formatCode="0.000">
                  <c:v>-0.12534909013640089</c:v>
                </c:pt>
                <c:pt idx="685" formatCode="0.000">
                  <c:v>-9.9211867547243038E-2</c:v>
                </c:pt>
                <c:pt idx="686" formatCode="0.000">
                  <c:v>-8.8186335016420841E-2</c:v>
                </c:pt>
                <c:pt idx="687" formatCode="0.000">
                  <c:v>-0.19904526395861138</c:v>
                </c:pt>
                <c:pt idx="688" formatCode="0.000">
                  <c:v>-0.3099006642343351</c:v>
                </c:pt>
                <c:pt idx="689" formatCode="0.000">
                  <c:v>-0.41789943188552214</c:v>
                </c:pt>
                <c:pt idx="690" formatCode="0.000">
                  <c:v>-0.5264918623500715</c:v>
                </c:pt>
                <c:pt idx="691" formatCode="0.000">
                  <c:v>-0.63784818570894863</c:v>
                </c:pt>
                <c:pt idx="692" formatCode="0.000">
                  <c:v>-0.73524820204040586</c:v>
                </c:pt>
                <c:pt idx="693" formatCode="0.000">
                  <c:v>-0.83311630950899329</c:v>
                </c:pt>
                <c:pt idx="694" formatCode="0.000">
                  <c:v>-0.93036806371343983</c:v>
                </c:pt>
                <c:pt idx="695" formatCode="0.000">
                  <c:v>-1.0267046350394848</c:v>
                </c:pt>
                <c:pt idx="696" formatCode="0.000">
                  <c:v>-1.1236944898273797</c:v>
                </c:pt>
                <c:pt idx="697" formatCode="0.000">
                  <c:v>-1.2315338614266051</c:v>
                </c:pt>
                <c:pt idx="698" formatCode="0.000">
                  <c:v>-1.340165178302134</c:v>
                </c:pt>
                <c:pt idx="699" formatCode="0.000">
                  <c:v>-1.452678701804758</c:v>
                </c:pt>
                <c:pt idx="700" formatCode="0.000">
                  <c:v>-1.5741439602774512</c:v>
                </c:pt>
                <c:pt idx="701" formatCode="0.000">
                  <c:v>-1.6848698422973143</c:v>
                </c:pt>
                <c:pt idx="702" formatCode="0.000">
                  <c:v>-1.7932045121974127</c:v>
                </c:pt>
                <c:pt idx="703" formatCode="0.000">
                  <c:v>-1.8968885797746733</c:v>
                </c:pt>
                <c:pt idx="704" formatCode="0.000">
                  <c:v>-2.0025107646441431</c:v>
                </c:pt>
                <c:pt idx="705" formatCode="0.000">
                  <c:v>-2.1084158885602675</c:v>
                </c:pt>
                <c:pt idx="706" formatCode="0.000">
                  <c:v>-2.2179798793604073</c:v>
                </c:pt>
                <c:pt idx="707" formatCode="0.000">
                  <c:v>-2.0801025504164121</c:v>
                </c:pt>
                <c:pt idx="708" formatCode="0.000">
                  <c:v>-1.9375169774159553</c:v>
                </c:pt>
                <c:pt idx="709" formatCode="0.000">
                  <c:v>-1.8097327909002445</c:v>
                </c:pt>
                <c:pt idx="710" formatCode="0.000">
                  <c:v>-1.6780294180005293</c:v>
                </c:pt>
                <c:pt idx="711" formatCode="0.000">
                  <c:v>-1.5390452586564887</c:v>
                </c:pt>
                <c:pt idx="712" formatCode="0.000">
                  <c:v>-1.4010538258891183</c:v>
                </c:pt>
                <c:pt idx="713" formatCode="0.000">
                  <c:v>-1.2654885821897883</c:v>
                </c:pt>
                <c:pt idx="714" formatCode="0.000">
                  <c:v>-1.1313923004271802</c:v>
                </c:pt>
                <c:pt idx="715" formatCode="0.000">
                  <c:v>-1.0037296720836069</c:v>
                </c:pt>
                <c:pt idx="716" formatCode="0.000">
                  <c:v>-0.87027580865405785</c:v>
                </c:pt>
                <c:pt idx="717" formatCode="0.000">
                  <c:v>-0.72825190686216623</c:v>
                </c:pt>
                <c:pt idx="718" formatCode="0.000">
                  <c:v>-0.58047953365745086</c:v>
                </c:pt>
                <c:pt idx="719" formatCode="0.000">
                  <c:v>-0.43202305060604818</c:v>
                </c:pt>
                <c:pt idx="720" formatCode="0.000">
                  <c:v>-0.27459527225081543</c:v>
                </c:pt>
                <c:pt idx="721" formatCode="0.000">
                  <c:v>-0.11761935012282976</c:v>
                </c:pt>
                <c:pt idx="722" formatCode="0.000">
                  <c:v>3.9916727219368078E-2</c:v>
                </c:pt>
                <c:pt idx="723" formatCode="0.000">
                  <c:v>0.19566284781887397</c:v>
                </c:pt>
                <c:pt idx="724" formatCode="0.000">
                  <c:v>0.35304447429656449</c:v>
                </c:pt>
                <c:pt idx="725" formatCode="0.000">
                  <c:v>0.51413426285030905</c:v>
                </c:pt>
                <c:pt idx="726" formatCode="0.000">
                  <c:v>0.67827088511675993</c:v>
                </c:pt>
                <c:pt idx="727" formatCode="0.000">
                  <c:v>0.71896665549770433</c:v>
                </c:pt>
                <c:pt idx="728" formatCode="0.000">
                  <c:v>0.76250285846449284</c:v>
                </c:pt>
                <c:pt idx="729" formatCode="0.000">
                  <c:v>0.82835500342333268</c:v>
                </c:pt>
                <c:pt idx="730" formatCode="0.000">
                  <c:v>0.85236480620867994</c:v>
                </c:pt>
                <c:pt idx="731" formatCode="0.000">
                  <c:v>0.72376877752134583</c:v>
                </c:pt>
                <c:pt idx="732" formatCode="0.000">
                  <c:v>0.64037430084840397</c:v>
                </c:pt>
                <c:pt idx="733" formatCode="0.000">
                  <c:v>0.5921719033534123</c:v>
                </c:pt>
                <c:pt idx="734" formatCode="0.000">
                  <c:v>0.5459362231255056</c:v>
                </c:pt>
                <c:pt idx="735" formatCode="0.000">
                  <c:v>0.5047356141990782</c:v>
                </c:pt>
                <c:pt idx="736" formatCode="0.000">
                  <c:v>0.45760341992942832</c:v>
                </c:pt>
                <c:pt idx="737" formatCode="0.000">
                  <c:v>0.4121455957829494</c:v>
                </c:pt>
                <c:pt idx="738" formatCode="0.000">
                  <c:v>0.3602339884598551</c:v>
                </c:pt>
                <c:pt idx="739" formatCode="0.000">
                  <c:v>0.31211014362403616</c:v>
                </c:pt>
                <c:pt idx="740" formatCode="0.000">
                  <c:v>0.2511024484466074</c:v>
                </c:pt>
                <c:pt idx="741" formatCode="0.000">
                  <c:v>0.17877841784211063</c:v>
                </c:pt>
                <c:pt idx="742" formatCode="0.000">
                  <c:v>0.10235611214831289</c:v>
                </c:pt>
                <c:pt idx="743" formatCode="0.000">
                  <c:v>2.7955737257933579E-2</c:v>
                </c:pt>
                <c:pt idx="744" formatCode="0.000">
                  <c:v>-4.4954873283105767E-2</c:v>
                </c:pt>
                <c:pt idx="745" formatCode="0.000">
                  <c:v>-0.12689338911199666</c:v>
                </c:pt>
                <c:pt idx="746" formatCode="0.000">
                  <c:v>-0.21352390117511127</c:v>
                </c:pt>
                <c:pt idx="747" formatCode="0.000">
                  <c:v>-0.30599937145585526</c:v>
                </c:pt>
                <c:pt idx="748" formatCode="0.000">
                  <c:v>-0.39790077349346448</c:v>
                </c:pt>
                <c:pt idx="749" formatCode="0.000">
                  <c:v>-0.50536571885376169</c:v>
                </c:pt>
                <c:pt idx="750" formatCode="0.000">
                  <c:v>-0.55830690548339379</c:v>
                </c:pt>
                <c:pt idx="751" formatCode="0.000">
                  <c:v>-0.4233701860373385</c:v>
                </c:pt>
                <c:pt idx="752" formatCode="0.000">
                  <c:v>-0.33392225333994269</c:v>
                </c:pt>
                <c:pt idx="753" formatCode="0.000">
                  <c:v>-0.31802069155648927</c:v>
                </c:pt>
                <c:pt idx="754" formatCode="0.000">
                  <c:v>-0.31180812608774083</c:v>
                </c:pt>
                <c:pt idx="755" formatCode="0.000">
                  <c:v>-0.30179298341825916</c:v>
                </c:pt>
                <c:pt idx="756" formatCode="0.000">
                  <c:v>-0.29895880583605206</c:v>
                </c:pt>
                <c:pt idx="757" formatCode="0.000">
                  <c:v>-0.29539531877323566</c:v>
                </c:pt>
                <c:pt idx="758" formatCode="0.000">
                  <c:v>-0.26034546836467032</c:v>
                </c:pt>
                <c:pt idx="759" formatCode="0.000">
                  <c:v>-0.23709698316619257</c:v>
                </c:pt>
                <c:pt idx="760" formatCode="0.000">
                  <c:v>-0.20067430633420438</c:v>
                </c:pt>
                <c:pt idx="761" formatCode="0.000">
                  <c:v>-0.16922450180844625</c:v>
                </c:pt>
                <c:pt idx="762" formatCode="0.000">
                  <c:v>-0.1338963777039815</c:v>
                </c:pt>
                <c:pt idx="763" formatCode="0.000">
                  <c:v>-0.10334299102547691</c:v>
                </c:pt>
                <c:pt idx="764" formatCode="0.000">
                  <c:v>-7.585872563256349E-2</c:v>
                </c:pt>
                <c:pt idx="765" formatCode="0.000">
                  <c:v>-4.3692748027569277E-2</c:v>
                </c:pt>
                <c:pt idx="766" formatCode="0.000">
                  <c:v>-1.5670862287230261E-2</c:v>
                </c:pt>
                <c:pt idx="767" formatCode="0.000">
                  <c:v>1.1647636457234184E-2</c:v>
                </c:pt>
                <c:pt idx="768" formatCode="0.000">
                  <c:v>3.7050437722296346E-2</c:v>
                </c:pt>
                <c:pt idx="769" formatCode="0.000">
                  <c:v>5.750810087180265E-2</c:v>
                </c:pt>
                <c:pt idx="770" formatCode="0.000">
                  <c:v>6.7710852792510393E-2</c:v>
                </c:pt>
                <c:pt idx="771" formatCode="0.000">
                  <c:v>4.069879675951292E-2</c:v>
                </c:pt>
                <c:pt idx="772" formatCode="0.000">
                  <c:v>1.4045535416361138E-4</c:v>
                </c:pt>
                <c:pt idx="773" formatCode="0.000">
                  <c:v>-1.2744019550829846E-3</c:v>
                </c:pt>
                <c:pt idx="774" formatCode="0.000">
                  <c:v>3.9835094287858138E-3</c:v>
                </c:pt>
                <c:pt idx="775" formatCode="0.000">
                  <c:v>1.2738857224626402E-2</c:v>
                </c:pt>
                <c:pt idx="776" formatCode="0.000">
                  <c:v>3.4133737164598811E-2</c:v>
                </c:pt>
                <c:pt idx="777" formatCode="0.000">
                  <c:v>5.6568654905653028E-2</c:v>
                </c:pt>
                <c:pt idx="778" formatCode="0.000">
                  <c:v>4.9688974476490198E-2</c:v>
                </c:pt>
                <c:pt idx="779" formatCode="0.000">
                  <c:v>5.6719268509682209E-2</c:v>
                </c:pt>
                <c:pt idx="780" formatCode="0.000">
                  <c:v>5.8158778557034684E-2</c:v>
                </c:pt>
                <c:pt idx="781" formatCode="0.000">
                  <c:v>0.10123335960191918</c:v>
                </c:pt>
                <c:pt idx="782" formatCode="0.000">
                  <c:v>0.156018114267962</c:v>
                </c:pt>
                <c:pt idx="783" formatCode="0.000">
                  <c:v>0.20683646455159313</c:v>
                </c:pt>
                <c:pt idx="784" formatCode="0.000">
                  <c:v>0.25230868084626717</c:v>
                </c:pt>
                <c:pt idx="785" formatCode="0.000">
                  <c:v>0.28490374972640548</c:v>
                </c:pt>
                <c:pt idx="786" formatCode="0.000">
                  <c:v>0.33138694574782174</c:v>
                </c:pt>
                <c:pt idx="787" formatCode="0.000">
                  <c:v>0.37634232887787722</c:v>
                </c:pt>
                <c:pt idx="788" formatCode="0.000">
                  <c:v>0.44881614506453593</c:v>
                </c:pt>
                <c:pt idx="789" formatCode="0.000">
                  <c:v>0.51686079261983142</c:v>
                </c:pt>
                <c:pt idx="790" formatCode="0.000">
                  <c:v>0.58491183781127742</c:v>
                </c:pt>
                <c:pt idx="791" formatCode="0.000">
                  <c:v>0.6471032937784813</c:v>
                </c:pt>
                <c:pt idx="792" formatCode="0.000">
                  <c:v>0.7144678653396761</c:v>
                </c:pt>
                <c:pt idx="793" formatCode="0.000">
                  <c:v>0.76240617355192453</c:v>
                </c:pt>
                <c:pt idx="794" formatCode="0.000">
                  <c:v>0.80217442251306126</c:v>
                </c:pt>
                <c:pt idx="795" formatCode="0.000">
                  <c:v>0.82552930787933287</c:v>
                </c:pt>
                <c:pt idx="796" formatCode="0.000">
                  <c:v>0.84162131454940747</c:v>
                </c:pt>
                <c:pt idx="797" formatCode="0.000">
                  <c:v>0.83499337509191762</c:v>
                </c:pt>
                <c:pt idx="798" formatCode="0.000">
                  <c:v>0.82356128222780423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B32-46B7-92B0-72BF8D1FBC3A}"/>
            </c:ext>
          </c:extLst>
        </c:ser>
        <c:ser>
          <c:idx val="3"/>
          <c:order val="2"/>
          <c:tx>
            <c:strRef>
              <c:f>DATA!$CC$1</c:f>
              <c:strCache>
                <c:ptCount val="1"/>
                <c:pt idx="0">
                  <c:v>Lower Band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DATA!$CC$2:$CC$800</c:f>
              <c:numCache>
                <c:formatCode>General</c:formatCode>
                <c:ptCount val="799"/>
                <c:pt idx="59" formatCode="0.000">
                  <c:v>-2.2274428091292597E-2</c:v>
                </c:pt>
                <c:pt idx="60" formatCode="0.000">
                  <c:v>-2.337721533282705E-2</c:v>
                </c:pt>
                <c:pt idx="61" formatCode="0.000">
                  <c:v>-2.4233982095935691E-2</c:v>
                </c:pt>
                <c:pt idx="62" formatCode="0.000">
                  <c:v>-2.4457523722474672E-2</c:v>
                </c:pt>
                <c:pt idx="63" formatCode="0.000">
                  <c:v>-2.4860681050187849E-2</c:v>
                </c:pt>
                <c:pt idx="64" formatCode="0.000">
                  <c:v>-2.3877963863471574E-2</c:v>
                </c:pt>
                <c:pt idx="65" formatCode="0.000">
                  <c:v>8.5022921716257083E-2</c:v>
                </c:pt>
                <c:pt idx="66" formatCode="0.000">
                  <c:v>9.0227172085979079E-2</c:v>
                </c:pt>
                <c:pt idx="67" formatCode="0.000">
                  <c:v>0.11014517632800941</c:v>
                </c:pt>
                <c:pt idx="68" formatCode="0.000">
                  <c:v>0.14426271459672829</c:v>
                </c:pt>
                <c:pt idx="69" formatCode="0.000">
                  <c:v>0.18253622874448217</c:v>
                </c:pt>
                <c:pt idx="70" formatCode="0.000">
                  <c:v>0.20796174577944099</c:v>
                </c:pt>
                <c:pt idx="71" formatCode="0.000">
                  <c:v>0.22297277601087068</c:v>
                </c:pt>
                <c:pt idx="72" formatCode="0.000">
                  <c:v>0.22874218350373987</c:v>
                </c:pt>
                <c:pt idx="73" formatCode="0.000">
                  <c:v>0.2201112114789861</c:v>
                </c:pt>
                <c:pt idx="74" formatCode="0.000">
                  <c:v>0.22193456545177967</c:v>
                </c:pt>
                <c:pt idx="75" formatCode="0.000">
                  <c:v>0.26101064412249803</c:v>
                </c:pt>
                <c:pt idx="76" formatCode="0.000">
                  <c:v>0.29329595132360836</c:v>
                </c:pt>
                <c:pt idx="77" formatCode="0.000">
                  <c:v>0.28596306747600947</c:v>
                </c:pt>
                <c:pt idx="78" formatCode="0.000">
                  <c:v>0.23893361504339405</c:v>
                </c:pt>
                <c:pt idx="79" formatCode="0.000">
                  <c:v>0.2054831663635967</c:v>
                </c:pt>
                <c:pt idx="80" formatCode="0.000">
                  <c:v>0.16858717456123556</c:v>
                </c:pt>
                <c:pt idx="81" formatCode="0.000">
                  <c:v>0.16556765802522755</c:v>
                </c:pt>
                <c:pt idx="82" formatCode="0.000">
                  <c:v>0.14693411948882584</c:v>
                </c:pt>
                <c:pt idx="83" formatCode="0.000">
                  <c:v>1.3049410978274778E-2</c:v>
                </c:pt>
                <c:pt idx="84" formatCode="0.000">
                  <c:v>-6.4652486686023358E-2</c:v>
                </c:pt>
                <c:pt idx="85" formatCode="0.000">
                  <c:v>-0.13430069257719246</c:v>
                </c:pt>
                <c:pt idx="86" formatCode="0.000">
                  <c:v>-0.16085520571635226</c:v>
                </c:pt>
                <c:pt idx="87" formatCode="0.000">
                  <c:v>-0.19861939886249091</c:v>
                </c:pt>
                <c:pt idx="88" formatCode="0.000">
                  <c:v>-0.20645380092685817</c:v>
                </c:pt>
                <c:pt idx="89" formatCode="0.000">
                  <c:v>-0.2076882366293436</c:v>
                </c:pt>
                <c:pt idx="90" formatCode="0.000">
                  <c:v>-0.20448880019445625</c:v>
                </c:pt>
                <c:pt idx="91" formatCode="0.000">
                  <c:v>-0.19886744189483113</c:v>
                </c:pt>
                <c:pt idx="92" formatCode="0.000">
                  <c:v>-0.19161101908193906</c:v>
                </c:pt>
                <c:pt idx="93" formatCode="0.000">
                  <c:v>-0.18998208981812914</c:v>
                </c:pt>
                <c:pt idx="94" formatCode="0.000">
                  <c:v>-0.19732064355094447</c:v>
                </c:pt>
                <c:pt idx="95" formatCode="0.000">
                  <c:v>-0.21802860100427557</c:v>
                </c:pt>
                <c:pt idx="96" formatCode="0.000">
                  <c:v>-0.26265141534426578</c:v>
                </c:pt>
                <c:pt idx="97" formatCode="0.000">
                  <c:v>-0.26396252930533315</c:v>
                </c:pt>
                <c:pt idx="98" formatCode="0.000">
                  <c:v>-0.24134262324920402</c:v>
                </c:pt>
                <c:pt idx="99" formatCode="0.000">
                  <c:v>-0.23174316219051544</c:v>
                </c:pt>
                <c:pt idx="100" formatCode="0.000">
                  <c:v>-0.24400739656103243</c:v>
                </c:pt>
                <c:pt idx="101" formatCode="0.000">
                  <c:v>-0.2714520115695741</c:v>
                </c:pt>
                <c:pt idx="102" formatCode="0.000">
                  <c:v>-0.28934071029440772</c:v>
                </c:pt>
                <c:pt idx="103" formatCode="0.000">
                  <c:v>-0.23849902947477414</c:v>
                </c:pt>
                <c:pt idx="104" formatCode="0.000">
                  <c:v>-0.20967838224134533</c:v>
                </c:pt>
                <c:pt idx="105" formatCode="0.000">
                  <c:v>-0.20959525270456542</c:v>
                </c:pt>
                <c:pt idx="106" formatCode="0.000">
                  <c:v>-0.21833370644610334</c:v>
                </c:pt>
                <c:pt idx="107" formatCode="0.000">
                  <c:v>-0.18971740378832802</c:v>
                </c:pt>
                <c:pt idx="108" formatCode="0.000">
                  <c:v>-0.16663260318539058</c:v>
                </c:pt>
                <c:pt idx="109" formatCode="0.000">
                  <c:v>-0.23397506012629565</c:v>
                </c:pt>
                <c:pt idx="110" formatCode="0.000">
                  <c:v>-0.30720432406761383</c:v>
                </c:pt>
                <c:pt idx="111" formatCode="0.000">
                  <c:v>-0.38533116196434203</c:v>
                </c:pt>
                <c:pt idx="112" formatCode="0.000">
                  <c:v>-0.45474867698254767</c:v>
                </c:pt>
                <c:pt idx="113" formatCode="0.000">
                  <c:v>-0.49736710777053311</c:v>
                </c:pt>
                <c:pt idx="114" formatCode="0.000">
                  <c:v>-0.52441573793957041</c:v>
                </c:pt>
                <c:pt idx="115" formatCode="0.000">
                  <c:v>-0.55164886765672394</c:v>
                </c:pt>
                <c:pt idx="116" formatCode="0.000">
                  <c:v>-0.57312650082167804</c:v>
                </c:pt>
                <c:pt idx="117" formatCode="0.000">
                  <c:v>-0.60258624326239352</c:v>
                </c:pt>
                <c:pt idx="118" formatCode="0.000">
                  <c:v>-0.64041166538849059</c:v>
                </c:pt>
                <c:pt idx="119" formatCode="0.000">
                  <c:v>-0.65139203380404453</c:v>
                </c:pt>
                <c:pt idx="120" formatCode="0.000">
                  <c:v>-0.65636787321888779</c:v>
                </c:pt>
                <c:pt idx="121" formatCode="0.000">
                  <c:v>-0.6552146623321391</c:v>
                </c:pt>
                <c:pt idx="122" formatCode="0.000">
                  <c:v>-0.65130191490051348</c:v>
                </c:pt>
                <c:pt idx="123" formatCode="0.000">
                  <c:v>-0.64601202604427466</c:v>
                </c:pt>
                <c:pt idx="124" formatCode="0.000">
                  <c:v>-0.64029816178450805</c:v>
                </c:pt>
                <c:pt idx="125" formatCode="0.000">
                  <c:v>-0.62290461720559831</c:v>
                </c:pt>
                <c:pt idx="126" formatCode="0.000">
                  <c:v>-0.60767984157077559</c:v>
                </c:pt>
                <c:pt idx="127" formatCode="0.000">
                  <c:v>-0.60527793858905765</c:v>
                </c:pt>
                <c:pt idx="128" formatCode="0.000">
                  <c:v>-0.58304267395223575</c:v>
                </c:pt>
                <c:pt idx="129" formatCode="0.000">
                  <c:v>-0.59566219730194214</c:v>
                </c:pt>
                <c:pt idx="130" formatCode="0.000">
                  <c:v>-0.61666420464324745</c:v>
                </c:pt>
                <c:pt idx="131" formatCode="0.000">
                  <c:v>-0.61619617301367424</c:v>
                </c:pt>
                <c:pt idx="132" formatCode="0.000">
                  <c:v>-0.61629281759454724</c:v>
                </c:pt>
                <c:pt idx="133" formatCode="0.000">
                  <c:v>-0.62479973836878799</c:v>
                </c:pt>
                <c:pt idx="134" formatCode="0.000">
                  <c:v>-0.64628630098259865</c:v>
                </c:pt>
                <c:pt idx="135" formatCode="0.000">
                  <c:v>-0.64618693848684339</c:v>
                </c:pt>
                <c:pt idx="136" formatCode="0.000">
                  <c:v>-0.63465224291424605</c:v>
                </c:pt>
                <c:pt idx="137" formatCode="0.000">
                  <c:v>-0.59074733177107031</c:v>
                </c:pt>
                <c:pt idx="138" formatCode="0.000">
                  <c:v>-0.49113795525671677</c:v>
                </c:pt>
                <c:pt idx="139" formatCode="0.000">
                  <c:v>-0.42321479341093743</c:v>
                </c:pt>
                <c:pt idx="140" formatCode="0.000">
                  <c:v>-0.37142788696875045</c:v>
                </c:pt>
                <c:pt idx="141" formatCode="0.000">
                  <c:v>-0.32222411713776844</c:v>
                </c:pt>
                <c:pt idx="142" formatCode="0.000">
                  <c:v>-0.28452311582818063</c:v>
                </c:pt>
                <c:pt idx="143" formatCode="0.000">
                  <c:v>-0.27587691109734047</c:v>
                </c:pt>
                <c:pt idx="144" formatCode="0.000">
                  <c:v>-0.2502394551445995</c:v>
                </c:pt>
                <c:pt idx="145" formatCode="0.000">
                  <c:v>-0.27542616591200708</c:v>
                </c:pt>
                <c:pt idx="146" formatCode="0.000">
                  <c:v>-0.34036143489909937</c:v>
                </c:pt>
                <c:pt idx="147" formatCode="0.000">
                  <c:v>-0.4634140010251403</c:v>
                </c:pt>
                <c:pt idx="148" formatCode="0.000">
                  <c:v>-0.60833875669962434</c:v>
                </c:pt>
                <c:pt idx="149" formatCode="0.000">
                  <c:v>-0.71760351221399554</c:v>
                </c:pt>
                <c:pt idx="150" formatCode="0.000">
                  <c:v>-0.82352875381195789</c:v>
                </c:pt>
                <c:pt idx="151" formatCode="0.000">
                  <c:v>-0.89541820779266601</c:v>
                </c:pt>
                <c:pt idx="152" formatCode="0.000">
                  <c:v>-0.96052867270217435</c:v>
                </c:pt>
                <c:pt idx="153" formatCode="0.000">
                  <c:v>-1.0028482569195765</c:v>
                </c:pt>
                <c:pt idx="154" formatCode="0.000">
                  <c:v>-1.0097374624606812</c:v>
                </c:pt>
                <c:pt idx="155" formatCode="0.000">
                  <c:v>-0.99362497939576944</c:v>
                </c:pt>
                <c:pt idx="156" formatCode="0.000">
                  <c:v>-0.9740539125430443</c:v>
                </c:pt>
                <c:pt idx="157" formatCode="0.000">
                  <c:v>-0.94236964813113677</c:v>
                </c:pt>
                <c:pt idx="158" formatCode="0.000">
                  <c:v>-0.90148840540269315</c:v>
                </c:pt>
                <c:pt idx="159" formatCode="0.000">
                  <c:v>-0.85096262876990436</c:v>
                </c:pt>
                <c:pt idx="160" formatCode="0.000">
                  <c:v>-0.79035364180035295</c:v>
                </c:pt>
                <c:pt idx="161" formatCode="0.000">
                  <c:v>-0.75836524593658672</c:v>
                </c:pt>
                <c:pt idx="162" formatCode="0.000">
                  <c:v>-0.75420103595787968</c:v>
                </c:pt>
                <c:pt idx="163" formatCode="0.000">
                  <c:v>-0.76144806343370663</c:v>
                </c:pt>
                <c:pt idx="164" formatCode="0.000">
                  <c:v>-0.76062128166648535</c:v>
                </c:pt>
                <c:pt idx="165" formatCode="0.000">
                  <c:v>-0.75938829609059932</c:v>
                </c:pt>
                <c:pt idx="166" formatCode="0.000">
                  <c:v>-0.76320782454330627</c:v>
                </c:pt>
                <c:pt idx="167" formatCode="0.000">
                  <c:v>-0.73940252240258797</c:v>
                </c:pt>
                <c:pt idx="168" formatCode="0.000">
                  <c:v>-0.69152953096256664</c:v>
                </c:pt>
                <c:pt idx="169" formatCode="0.000">
                  <c:v>-0.64937684319184574</c:v>
                </c:pt>
                <c:pt idx="170" formatCode="0.000">
                  <c:v>-0.58627306922933575</c:v>
                </c:pt>
                <c:pt idx="171" formatCode="0.000">
                  <c:v>-0.55349170429943806</c:v>
                </c:pt>
                <c:pt idx="172" formatCode="0.000">
                  <c:v>-0.50031978374594421</c:v>
                </c:pt>
                <c:pt idx="173" formatCode="0.000">
                  <c:v>-0.46076036491744521</c:v>
                </c:pt>
                <c:pt idx="174" formatCode="0.000">
                  <c:v>-0.4532499320933534</c:v>
                </c:pt>
                <c:pt idx="175" formatCode="0.000">
                  <c:v>-0.65739672960775675</c:v>
                </c:pt>
                <c:pt idx="176" formatCode="0.000">
                  <c:v>-0.76034043059131262</c:v>
                </c:pt>
                <c:pt idx="177" formatCode="0.000">
                  <c:v>-0.83018696338376752</c:v>
                </c:pt>
                <c:pt idx="178" formatCode="0.000">
                  <c:v>-0.84862464120147818</c:v>
                </c:pt>
                <c:pt idx="179" formatCode="0.000">
                  <c:v>-0.83861585646736403</c:v>
                </c:pt>
                <c:pt idx="180" formatCode="0.000">
                  <c:v>-0.85759366220493694</c:v>
                </c:pt>
                <c:pt idx="181" formatCode="0.000">
                  <c:v>-0.85174781223129525</c:v>
                </c:pt>
                <c:pt idx="182" formatCode="0.000">
                  <c:v>-0.83941348755555933</c:v>
                </c:pt>
                <c:pt idx="183" formatCode="0.000">
                  <c:v>-0.82866642064946983</c:v>
                </c:pt>
                <c:pt idx="184" formatCode="0.000">
                  <c:v>-0.82002043422490001</c:v>
                </c:pt>
                <c:pt idx="185" formatCode="0.000">
                  <c:v>-0.81207635929532584</c:v>
                </c:pt>
                <c:pt idx="186" formatCode="0.000">
                  <c:v>-0.77560346019118354</c:v>
                </c:pt>
                <c:pt idx="187" formatCode="0.000">
                  <c:v>-0.7774511923139712</c:v>
                </c:pt>
                <c:pt idx="188" formatCode="0.000">
                  <c:v>-0.7717011904261174</c:v>
                </c:pt>
                <c:pt idx="189" formatCode="0.000">
                  <c:v>-0.79783984379930395</c:v>
                </c:pt>
                <c:pt idx="190" formatCode="0.000">
                  <c:v>-0.8119326645486209</c:v>
                </c:pt>
                <c:pt idx="191" formatCode="0.000">
                  <c:v>-0.78207701452547329</c:v>
                </c:pt>
                <c:pt idx="192" formatCode="0.000">
                  <c:v>-0.77146459112066712</c:v>
                </c:pt>
                <c:pt idx="193" formatCode="0.000">
                  <c:v>-0.76189207048815966</c:v>
                </c:pt>
                <c:pt idx="194" formatCode="0.000">
                  <c:v>-0.75887419868753014</c:v>
                </c:pt>
                <c:pt idx="195" formatCode="0.000">
                  <c:v>-0.81319710199559569</c:v>
                </c:pt>
                <c:pt idx="196" formatCode="0.000">
                  <c:v>-0.87342847228876686</c:v>
                </c:pt>
                <c:pt idx="197" formatCode="0.000">
                  <c:v>-0.94216674452735505</c:v>
                </c:pt>
                <c:pt idx="198" formatCode="0.000">
                  <c:v>-0.96430529880973315</c:v>
                </c:pt>
                <c:pt idx="199" formatCode="0.000">
                  <c:v>-0.96078056279827673</c:v>
                </c:pt>
                <c:pt idx="200" formatCode="0.000">
                  <c:v>-0.88397854705928713</c:v>
                </c:pt>
                <c:pt idx="201" formatCode="0.000">
                  <c:v>-0.80766037039768812</c:v>
                </c:pt>
                <c:pt idx="202" formatCode="0.000">
                  <c:v>-0.75709979670604455</c:v>
                </c:pt>
                <c:pt idx="203" formatCode="0.000">
                  <c:v>-0.74545912420124094</c:v>
                </c:pt>
                <c:pt idx="204" formatCode="0.000">
                  <c:v>-0.75173804833129121</c:v>
                </c:pt>
                <c:pt idx="205" formatCode="0.000">
                  <c:v>-0.75290742937644684</c:v>
                </c:pt>
                <c:pt idx="206" formatCode="0.000">
                  <c:v>-0.75270137703329154</c:v>
                </c:pt>
                <c:pt idx="207" formatCode="0.000">
                  <c:v>-0.75094185507374389</c:v>
                </c:pt>
                <c:pt idx="208" formatCode="0.000">
                  <c:v>-0.74424948246863321</c:v>
                </c:pt>
                <c:pt idx="209" formatCode="0.000">
                  <c:v>-0.71643397315898527</c:v>
                </c:pt>
                <c:pt idx="210" formatCode="0.000">
                  <c:v>-0.71447889171754375</c:v>
                </c:pt>
                <c:pt idx="211" formatCode="0.000">
                  <c:v>-0.73880088722899517</c:v>
                </c:pt>
                <c:pt idx="212" formatCode="0.000">
                  <c:v>-0.75675736979560138</c:v>
                </c:pt>
                <c:pt idx="213" formatCode="0.000">
                  <c:v>-0.78333760010666331</c:v>
                </c:pt>
                <c:pt idx="214" formatCode="0.000">
                  <c:v>-0.81030423309876642</c:v>
                </c:pt>
                <c:pt idx="215" formatCode="0.000">
                  <c:v>-0.84341064724703552</c:v>
                </c:pt>
                <c:pt idx="216" formatCode="0.000">
                  <c:v>-0.84694893298262452</c:v>
                </c:pt>
                <c:pt idx="217" formatCode="0.000">
                  <c:v>-0.82007545038727192</c:v>
                </c:pt>
                <c:pt idx="218" formatCode="0.000">
                  <c:v>-0.88059044724306745</c:v>
                </c:pt>
                <c:pt idx="219" formatCode="0.000">
                  <c:v>-0.94014626901202858</c:v>
                </c:pt>
                <c:pt idx="220" formatCode="0.000">
                  <c:v>-1.0019386929584246</c:v>
                </c:pt>
                <c:pt idx="221" formatCode="0.000">
                  <c:v>-1.1110247740829693</c:v>
                </c:pt>
                <c:pt idx="222" formatCode="0.000">
                  <c:v>-1.1701070520762547</c:v>
                </c:pt>
                <c:pt idx="223" formatCode="0.000">
                  <c:v>-1.2425735161882971</c:v>
                </c:pt>
                <c:pt idx="224" formatCode="0.000">
                  <c:v>-1.6106599460116535</c:v>
                </c:pt>
                <c:pt idx="225" formatCode="0.000">
                  <c:v>-1.7508553268798674</c:v>
                </c:pt>
                <c:pt idx="226" formatCode="0.000">
                  <c:v>-1.8405023539681633</c:v>
                </c:pt>
                <c:pt idx="227" formatCode="0.000">
                  <c:v>-1.8699888066224439</c:v>
                </c:pt>
                <c:pt idx="228" formatCode="0.000">
                  <c:v>-1.9110537166206987</c:v>
                </c:pt>
                <c:pt idx="229" formatCode="0.000">
                  <c:v>-1.9415018574944938</c:v>
                </c:pt>
                <c:pt idx="230" formatCode="0.000">
                  <c:v>-1.97582178425018</c:v>
                </c:pt>
                <c:pt idx="231" formatCode="0.000">
                  <c:v>-2.0106236253038157</c:v>
                </c:pt>
                <c:pt idx="232" formatCode="0.000">
                  <c:v>-2.0117995076037629</c:v>
                </c:pt>
                <c:pt idx="233" formatCode="0.000">
                  <c:v>-2.0115728764429717</c:v>
                </c:pt>
                <c:pt idx="234" formatCode="0.000">
                  <c:v>-1.9995610231514076</c:v>
                </c:pt>
                <c:pt idx="235" formatCode="0.000">
                  <c:v>-1.9837829618111478</c:v>
                </c:pt>
                <c:pt idx="236" formatCode="0.000">
                  <c:v>-1.958810235825831</c:v>
                </c:pt>
                <c:pt idx="237" formatCode="0.000">
                  <c:v>-1.9455586040028445</c:v>
                </c:pt>
                <c:pt idx="238" formatCode="0.000">
                  <c:v>-1.9501472713766166</c:v>
                </c:pt>
                <c:pt idx="239" formatCode="0.000">
                  <c:v>-1.9466479617731658</c:v>
                </c:pt>
                <c:pt idx="240" formatCode="0.000">
                  <c:v>-1.9425880007848482</c:v>
                </c:pt>
                <c:pt idx="241" formatCode="0.000">
                  <c:v>-1.9520491657842378</c:v>
                </c:pt>
                <c:pt idx="242" formatCode="0.000">
                  <c:v>-1.9594492986608534</c:v>
                </c:pt>
                <c:pt idx="243" formatCode="0.000">
                  <c:v>-1.9587790689075997</c:v>
                </c:pt>
                <c:pt idx="244" formatCode="0.000">
                  <c:v>-1.8056017083625782</c:v>
                </c:pt>
                <c:pt idx="245" formatCode="0.000">
                  <c:v>-1.7764983128693954</c:v>
                </c:pt>
                <c:pt idx="246" formatCode="0.000">
                  <c:v>-1.7698897030989142</c:v>
                </c:pt>
                <c:pt idx="247" formatCode="0.000">
                  <c:v>-1.7901495141522157</c:v>
                </c:pt>
                <c:pt idx="248" formatCode="0.000">
                  <c:v>-1.7753132149396689</c:v>
                </c:pt>
                <c:pt idx="249" formatCode="0.000">
                  <c:v>-1.7413434270894479</c:v>
                </c:pt>
                <c:pt idx="250" formatCode="0.000">
                  <c:v>-1.7016019661376049</c:v>
                </c:pt>
                <c:pt idx="251" formatCode="0.000">
                  <c:v>-1.6413772278267715</c:v>
                </c:pt>
                <c:pt idx="252" formatCode="0.000">
                  <c:v>-1.5827621070608693</c:v>
                </c:pt>
                <c:pt idx="253" formatCode="0.000">
                  <c:v>-1.5051036736841539</c:v>
                </c:pt>
                <c:pt idx="254" formatCode="0.000">
                  <c:v>-1.4298273659102669</c:v>
                </c:pt>
                <c:pt idx="255" formatCode="0.000">
                  <c:v>-1.3760072876949083</c:v>
                </c:pt>
                <c:pt idx="256" formatCode="0.000">
                  <c:v>-1.3062913099981008</c:v>
                </c:pt>
                <c:pt idx="257" formatCode="0.000">
                  <c:v>-1.2441307253231069</c:v>
                </c:pt>
                <c:pt idx="258" formatCode="0.000">
                  <c:v>-1.1710688842809041</c:v>
                </c:pt>
                <c:pt idx="259" formatCode="0.000">
                  <c:v>-1.084941139871245</c:v>
                </c:pt>
                <c:pt idx="260" formatCode="0.000">
                  <c:v>-0.97387638256840159</c:v>
                </c:pt>
                <c:pt idx="261" formatCode="0.000">
                  <c:v>-0.85040802563699236</c:v>
                </c:pt>
                <c:pt idx="262" formatCode="0.000">
                  <c:v>-0.71067165610587624</c:v>
                </c:pt>
                <c:pt idx="263" formatCode="0.000">
                  <c:v>-0.46354932974463997</c:v>
                </c:pt>
                <c:pt idx="264" formatCode="0.000">
                  <c:v>-0.35721941886695474</c:v>
                </c:pt>
                <c:pt idx="265" formatCode="0.000">
                  <c:v>-0.25582984260367791</c:v>
                </c:pt>
                <c:pt idx="266" formatCode="0.000">
                  <c:v>-0.1806071813202087</c:v>
                </c:pt>
                <c:pt idx="267" formatCode="0.000">
                  <c:v>-0.14075404991582194</c:v>
                </c:pt>
                <c:pt idx="268" formatCode="0.000">
                  <c:v>-0.19746029289962241</c:v>
                </c:pt>
                <c:pt idx="269" formatCode="0.000">
                  <c:v>-0.34269361854115593</c:v>
                </c:pt>
                <c:pt idx="270" formatCode="0.000">
                  <c:v>-0.45080192293865734</c:v>
                </c:pt>
                <c:pt idx="271" formatCode="0.000">
                  <c:v>-0.51913263746341887</c:v>
                </c:pt>
                <c:pt idx="272" formatCode="0.000">
                  <c:v>-0.57363724377309278</c:v>
                </c:pt>
                <c:pt idx="273" formatCode="0.000">
                  <c:v>-0.62274677652225618</c:v>
                </c:pt>
                <c:pt idx="274" formatCode="0.000">
                  <c:v>-0.66838925212501443</c:v>
                </c:pt>
                <c:pt idx="275" formatCode="0.000">
                  <c:v>-0.73059190039781097</c:v>
                </c:pt>
                <c:pt idx="276" formatCode="0.000">
                  <c:v>-0.76294809467353986</c:v>
                </c:pt>
                <c:pt idx="277" formatCode="0.000">
                  <c:v>-0.78911227383385552</c:v>
                </c:pt>
                <c:pt idx="278" formatCode="0.000">
                  <c:v>-0.79634207686882563</c:v>
                </c:pt>
                <c:pt idx="279" formatCode="0.000">
                  <c:v>-0.80230575822029371</c:v>
                </c:pt>
                <c:pt idx="280" formatCode="0.000">
                  <c:v>-0.79392893508541018</c:v>
                </c:pt>
                <c:pt idx="281" formatCode="0.000">
                  <c:v>-0.79418948199896122</c:v>
                </c:pt>
                <c:pt idx="282" formatCode="0.000">
                  <c:v>-0.78822104310061925</c:v>
                </c:pt>
                <c:pt idx="283" formatCode="0.000">
                  <c:v>-0.76281456552992244</c:v>
                </c:pt>
                <c:pt idx="284" formatCode="0.000">
                  <c:v>-0.69222983005020233</c:v>
                </c:pt>
                <c:pt idx="285" formatCode="0.000">
                  <c:v>-0.62573938665055284</c:v>
                </c:pt>
                <c:pt idx="286" formatCode="0.000">
                  <c:v>-0.58222689771063196</c:v>
                </c:pt>
                <c:pt idx="287" formatCode="0.000">
                  <c:v>-0.56203824734426699</c:v>
                </c:pt>
                <c:pt idx="288" formatCode="0.000">
                  <c:v>-0.56722668032766932</c:v>
                </c:pt>
                <c:pt idx="289" formatCode="0.000">
                  <c:v>-0.53988639700541075</c:v>
                </c:pt>
                <c:pt idx="290" formatCode="0.000">
                  <c:v>-0.53092173833795087</c:v>
                </c:pt>
                <c:pt idx="291" formatCode="0.000">
                  <c:v>-0.54453502486521499</c:v>
                </c:pt>
                <c:pt idx="292" formatCode="0.000">
                  <c:v>-0.55504416742716856</c:v>
                </c:pt>
                <c:pt idx="293" formatCode="0.000">
                  <c:v>-0.56425646991408163</c:v>
                </c:pt>
                <c:pt idx="294" formatCode="0.000">
                  <c:v>-0.56589769790996602</c:v>
                </c:pt>
                <c:pt idx="295" formatCode="0.000">
                  <c:v>-0.55291417710733048</c:v>
                </c:pt>
                <c:pt idx="296" formatCode="0.000">
                  <c:v>-0.57179221363308286</c:v>
                </c:pt>
                <c:pt idx="297" formatCode="0.000">
                  <c:v>-0.59668367547372592</c:v>
                </c:pt>
                <c:pt idx="298" formatCode="0.000">
                  <c:v>-0.60345116100967555</c:v>
                </c:pt>
                <c:pt idx="299" formatCode="0.000">
                  <c:v>-0.58814268721225271</c:v>
                </c:pt>
                <c:pt idx="300" formatCode="0.000">
                  <c:v>-0.57926320526242348</c:v>
                </c:pt>
                <c:pt idx="301" formatCode="0.000">
                  <c:v>-0.56261389527349692</c:v>
                </c:pt>
                <c:pt idx="302" formatCode="0.000">
                  <c:v>-0.55379184216020916</c:v>
                </c:pt>
                <c:pt idx="303" formatCode="0.000">
                  <c:v>-0.53889406138595508</c:v>
                </c:pt>
                <c:pt idx="304" formatCode="0.000">
                  <c:v>-0.49162533636184336</c:v>
                </c:pt>
                <c:pt idx="305" formatCode="0.000">
                  <c:v>-0.43541532459829158</c:v>
                </c:pt>
                <c:pt idx="306" formatCode="0.000">
                  <c:v>-0.37423109064901272</c:v>
                </c:pt>
                <c:pt idx="307" formatCode="0.000">
                  <c:v>-0.32203953820701647</c:v>
                </c:pt>
                <c:pt idx="308" formatCode="0.000">
                  <c:v>-0.3062084879298701</c:v>
                </c:pt>
                <c:pt idx="309" formatCode="0.000">
                  <c:v>-0.25200401315539289</c:v>
                </c:pt>
                <c:pt idx="310" formatCode="0.000">
                  <c:v>-0.22513452923150851</c:v>
                </c:pt>
                <c:pt idx="311" formatCode="0.000">
                  <c:v>-0.24841666874974508</c:v>
                </c:pt>
                <c:pt idx="312" formatCode="0.000">
                  <c:v>-0.31023898726981125</c:v>
                </c:pt>
                <c:pt idx="313" formatCode="0.000">
                  <c:v>-0.33738798165447098</c:v>
                </c:pt>
                <c:pt idx="314" formatCode="0.000">
                  <c:v>-0.35714265049787453</c:v>
                </c:pt>
                <c:pt idx="315" formatCode="0.000">
                  <c:v>-0.40592999375893329</c:v>
                </c:pt>
                <c:pt idx="316" formatCode="0.000">
                  <c:v>-0.45265339315798697</c:v>
                </c:pt>
                <c:pt idx="317" formatCode="0.000">
                  <c:v>-0.51143702497422816</c:v>
                </c:pt>
                <c:pt idx="318" formatCode="0.000">
                  <c:v>-0.65504597920783025</c:v>
                </c:pt>
                <c:pt idx="319" formatCode="0.000">
                  <c:v>-0.75289433384659221</c:v>
                </c:pt>
                <c:pt idx="320" formatCode="0.000">
                  <c:v>-0.81681721621256009</c:v>
                </c:pt>
                <c:pt idx="321" formatCode="0.000">
                  <c:v>-0.89705765862541631</c:v>
                </c:pt>
                <c:pt idx="322" formatCode="0.000">
                  <c:v>-0.9779917623427048</c:v>
                </c:pt>
                <c:pt idx="323" formatCode="0.000">
                  <c:v>-1.0466979922296513</c:v>
                </c:pt>
                <c:pt idx="324" formatCode="0.000">
                  <c:v>-1.1322131847952153</c:v>
                </c:pt>
                <c:pt idx="325" formatCode="0.000">
                  <c:v>-1.17666302840711</c:v>
                </c:pt>
                <c:pt idx="326" formatCode="0.000">
                  <c:v>-1.1757874093604546</c:v>
                </c:pt>
                <c:pt idx="327" formatCode="0.000">
                  <c:v>-1.1597996831815256</c:v>
                </c:pt>
                <c:pt idx="328" formatCode="0.000">
                  <c:v>-1.1197956722212894</c:v>
                </c:pt>
                <c:pt idx="329" formatCode="0.000">
                  <c:v>-1.0790873212621115</c:v>
                </c:pt>
                <c:pt idx="330" formatCode="0.000">
                  <c:v>-0.99834177854711559</c:v>
                </c:pt>
                <c:pt idx="331" formatCode="0.000">
                  <c:v>-0.87074616181449671</c:v>
                </c:pt>
                <c:pt idx="332" formatCode="0.000">
                  <c:v>-0.69126759843486685</c:v>
                </c:pt>
                <c:pt idx="333" formatCode="0.000">
                  <c:v>-0.51152377088048073</c:v>
                </c:pt>
                <c:pt idx="334" formatCode="0.000">
                  <c:v>-0.30722045518283658</c:v>
                </c:pt>
                <c:pt idx="335" formatCode="0.000">
                  <c:v>-3.472896762433475E-2</c:v>
                </c:pt>
                <c:pt idx="336" formatCode="0.000">
                  <c:v>0.31438822459822302</c:v>
                </c:pt>
                <c:pt idx="337" formatCode="0.000">
                  <c:v>0.87365449043755927</c:v>
                </c:pt>
                <c:pt idx="338" formatCode="0.000">
                  <c:v>0.74954286665347369</c:v>
                </c:pt>
                <c:pt idx="339" formatCode="0.000">
                  <c:v>0.66891771494354757</c:v>
                </c:pt>
                <c:pt idx="340" formatCode="0.000">
                  <c:v>0.61771208696329172</c:v>
                </c:pt>
                <c:pt idx="341" formatCode="0.000">
                  <c:v>0.52115547147310259</c:v>
                </c:pt>
                <c:pt idx="342" formatCode="0.000">
                  <c:v>0.41287437481769362</c:v>
                </c:pt>
                <c:pt idx="343" formatCode="0.000">
                  <c:v>0.29785323280678289</c:v>
                </c:pt>
                <c:pt idx="344" formatCode="0.000">
                  <c:v>0.16379816857628726</c:v>
                </c:pt>
                <c:pt idx="345" formatCode="0.000">
                  <c:v>7.4660158066240934E-2</c:v>
                </c:pt>
                <c:pt idx="346" formatCode="0.000">
                  <c:v>1.7040402872604554E-2</c:v>
                </c:pt>
                <c:pt idx="347" formatCode="0.000">
                  <c:v>-6.4108290023940917E-3</c:v>
                </c:pt>
                <c:pt idx="348" formatCode="0.000">
                  <c:v>-3.254291019113964E-2</c:v>
                </c:pt>
                <c:pt idx="349" formatCode="0.000">
                  <c:v>-7.6182133810091202E-2</c:v>
                </c:pt>
                <c:pt idx="350" formatCode="0.000">
                  <c:v>-0.10887399392377695</c:v>
                </c:pt>
                <c:pt idx="351" formatCode="0.000">
                  <c:v>-0.13651608954624606</c:v>
                </c:pt>
                <c:pt idx="352" formatCode="0.000">
                  <c:v>-0.15068468940992918</c:v>
                </c:pt>
                <c:pt idx="353" formatCode="0.000">
                  <c:v>-0.15690094178690117</c:v>
                </c:pt>
                <c:pt idx="354" formatCode="0.000">
                  <c:v>-0.12688376593462347</c:v>
                </c:pt>
                <c:pt idx="355" formatCode="0.000">
                  <c:v>-5.4026623778187899E-2</c:v>
                </c:pt>
                <c:pt idx="356" formatCode="0.000">
                  <c:v>7.0918102604460742E-2</c:v>
                </c:pt>
                <c:pt idx="357" formatCode="0.000">
                  <c:v>0.34057616827368997</c:v>
                </c:pt>
                <c:pt idx="358" formatCode="0.000">
                  <c:v>0.29816343524375355</c:v>
                </c:pt>
                <c:pt idx="359" formatCode="0.000">
                  <c:v>0.24653651125788884</c:v>
                </c:pt>
                <c:pt idx="360" formatCode="0.000">
                  <c:v>0.18446122054496078</c:v>
                </c:pt>
                <c:pt idx="361" formatCode="0.000">
                  <c:v>0.132527141012036</c:v>
                </c:pt>
                <c:pt idx="362" formatCode="0.000">
                  <c:v>9.4879443325246837E-2</c:v>
                </c:pt>
                <c:pt idx="363" formatCode="0.000">
                  <c:v>8.0035746483635206E-2</c:v>
                </c:pt>
                <c:pt idx="364" formatCode="0.000">
                  <c:v>8.856805251988431E-2</c:v>
                </c:pt>
                <c:pt idx="365" formatCode="0.000">
                  <c:v>8.7413496146533987E-2</c:v>
                </c:pt>
                <c:pt idx="366" formatCode="0.000">
                  <c:v>7.6088847608178523E-2</c:v>
                </c:pt>
                <c:pt idx="367" formatCode="0.000">
                  <c:v>0.10807481535419805</c:v>
                </c:pt>
                <c:pt idx="368" formatCode="0.000">
                  <c:v>0.129773447710676</c:v>
                </c:pt>
                <c:pt idx="369" formatCode="0.000">
                  <c:v>0.12258485203339192</c:v>
                </c:pt>
                <c:pt idx="370" formatCode="0.000">
                  <c:v>0.12482596525373402</c:v>
                </c:pt>
                <c:pt idx="371" formatCode="0.000">
                  <c:v>0.12424166111685242</c:v>
                </c:pt>
                <c:pt idx="372" formatCode="0.000">
                  <c:v>0.12997969937406423</c:v>
                </c:pt>
                <c:pt idx="373" formatCode="0.000">
                  <c:v>5.1666278748155603E-2</c:v>
                </c:pt>
                <c:pt idx="374" formatCode="0.000">
                  <c:v>1.7905329447570006E-2</c:v>
                </c:pt>
                <c:pt idx="375" formatCode="0.000">
                  <c:v>1.6112748951901956E-3</c:v>
                </c:pt>
                <c:pt idx="376" formatCode="0.000">
                  <c:v>5.8086403447238366E-4</c:v>
                </c:pt>
                <c:pt idx="377" formatCode="0.000">
                  <c:v>8.7841478261643235E-3</c:v>
                </c:pt>
                <c:pt idx="378" formatCode="0.000">
                  <c:v>2.6450439742041365E-2</c:v>
                </c:pt>
                <c:pt idx="379" formatCode="0.000">
                  <c:v>2.3357098767936457E-2</c:v>
                </c:pt>
                <c:pt idx="380" formatCode="0.000">
                  <c:v>1.1852518113763144E-2</c:v>
                </c:pt>
                <c:pt idx="381" formatCode="0.000">
                  <c:v>-4.5601925307328761E-2</c:v>
                </c:pt>
                <c:pt idx="382" formatCode="0.000">
                  <c:v>-0.105959821017657</c:v>
                </c:pt>
                <c:pt idx="383" formatCode="0.000">
                  <c:v>-0.18971132670101898</c:v>
                </c:pt>
                <c:pt idx="384" formatCode="0.000">
                  <c:v>-0.27475907401912075</c:v>
                </c:pt>
                <c:pt idx="385" formatCode="0.000">
                  <c:v>-0.36270917369776423</c:v>
                </c:pt>
                <c:pt idx="386" formatCode="0.000">
                  <c:v>-0.40536871339025471</c:v>
                </c:pt>
                <c:pt idx="387" formatCode="0.000">
                  <c:v>-0.4351852172065343</c:v>
                </c:pt>
                <c:pt idx="388" formatCode="0.000">
                  <c:v>-0.46747333694614968</c:v>
                </c:pt>
                <c:pt idx="389" formatCode="0.000">
                  <c:v>-0.49263549844085247</c:v>
                </c:pt>
                <c:pt idx="390" formatCode="0.000">
                  <c:v>-0.51053242615668215</c:v>
                </c:pt>
                <c:pt idx="391" formatCode="0.000">
                  <c:v>-0.51497185894436703</c:v>
                </c:pt>
                <c:pt idx="392" formatCode="0.000">
                  <c:v>-0.51816618601829301</c:v>
                </c:pt>
                <c:pt idx="393" formatCode="0.000">
                  <c:v>-0.46224007342519802</c:v>
                </c:pt>
                <c:pt idx="394" formatCode="0.000">
                  <c:v>-0.40901774666363006</c:v>
                </c:pt>
                <c:pt idx="395" formatCode="0.000">
                  <c:v>-0.35810816622895575</c:v>
                </c:pt>
                <c:pt idx="396" formatCode="0.000">
                  <c:v>-0.35196025982819279</c:v>
                </c:pt>
                <c:pt idx="397" formatCode="0.000">
                  <c:v>-0.37545151523098036</c:v>
                </c:pt>
                <c:pt idx="398" formatCode="0.000">
                  <c:v>-0.4594794571886322</c:v>
                </c:pt>
                <c:pt idx="399" formatCode="0.000">
                  <c:v>-0.55039983014100424</c:v>
                </c:pt>
                <c:pt idx="400" formatCode="0.000">
                  <c:v>-0.66814483219234111</c:v>
                </c:pt>
                <c:pt idx="401" formatCode="0.000">
                  <c:v>-0.80696541495393592</c:v>
                </c:pt>
                <c:pt idx="402" formatCode="0.000">
                  <c:v>-0.87126324503957109</c:v>
                </c:pt>
                <c:pt idx="403" formatCode="0.000">
                  <c:v>-0.88328880603280591</c:v>
                </c:pt>
                <c:pt idx="404" formatCode="0.000">
                  <c:v>-0.81019145908417667</c:v>
                </c:pt>
                <c:pt idx="405" formatCode="0.000">
                  <c:v>-0.70835981003807624</c:v>
                </c:pt>
                <c:pt idx="406" formatCode="0.000">
                  <c:v>-0.60866772983043149</c:v>
                </c:pt>
                <c:pt idx="407" formatCode="0.000">
                  <c:v>-0.50156608839480121</c:v>
                </c:pt>
                <c:pt idx="408" formatCode="0.000">
                  <c:v>-0.37285857146890322</c:v>
                </c:pt>
                <c:pt idx="409" formatCode="0.000">
                  <c:v>-0.22315591880534313</c:v>
                </c:pt>
                <c:pt idx="410" formatCode="0.000">
                  <c:v>-6.5574948817564982E-2</c:v>
                </c:pt>
                <c:pt idx="411" formatCode="0.000">
                  <c:v>7.3682325110899116E-2</c:v>
                </c:pt>
                <c:pt idx="412" formatCode="0.000">
                  <c:v>0.22939640563214181</c:v>
                </c:pt>
                <c:pt idx="413" formatCode="0.000">
                  <c:v>0.36622845897237211</c:v>
                </c:pt>
                <c:pt idx="414" formatCode="0.000">
                  <c:v>0.474650385132251</c:v>
                </c:pt>
                <c:pt idx="415" formatCode="0.000">
                  <c:v>0.62170320564092552</c:v>
                </c:pt>
                <c:pt idx="416" formatCode="0.000">
                  <c:v>0.71276562419384648</c:v>
                </c:pt>
                <c:pt idx="417" formatCode="0.000">
                  <c:v>0.77790887669868514</c:v>
                </c:pt>
                <c:pt idx="418" formatCode="0.000">
                  <c:v>0.75318487132164735</c:v>
                </c:pt>
                <c:pt idx="419" formatCode="0.000">
                  <c:v>0.70017122296303447</c:v>
                </c:pt>
                <c:pt idx="420" formatCode="0.000">
                  <c:v>0.62823143991516084</c:v>
                </c:pt>
                <c:pt idx="421" formatCode="0.000">
                  <c:v>0.56579325858246199</c:v>
                </c:pt>
                <c:pt idx="422" formatCode="0.000">
                  <c:v>0.51392214519637414</c:v>
                </c:pt>
                <c:pt idx="423" formatCode="0.000">
                  <c:v>0.49190758031910886</c:v>
                </c:pt>
                <c:pt idx="424" formatCode="0.000">
                  <c:v>0.38659578340417167</c:v>
                </c:pt>
                <c:pt idx="425" formatCode="0.000">
                  <c:v>0.27438713134782633</c:v>
                </c:pt>
                <c:pt idx="426" formatCode="0.000">
                  <c:v>0.18405881236063848</c:v>
                </c:pt>
                <c:pt idx="427" formatCode="0.000">
                  <c:v>0.11331341180566745</c:v>
                </c:pt>
                <c:pt idx="428" formatCode="0.000">
                  <c:v>5.0800834444210241E-2</c:v>
                </c:pt>
                <c:pt idx="429" formatCode="0.000">
                  <c:v>1.15479996060871E-2</c:v>
                </c:pt>
                <c:pt idx="430" formatCode="0.000">
                  <c:v>-4.1384355462608102E-2</c:v>
                </c:pt>
                <c:pt idx="431" formatCode="0.000">
                  <c:v>-0.1105760563928474</c:v>
                </c:pt>
                <c:pt idx="432" formatCode="0.000">
                  <c:v>-0.18540196910167162</c:v>
                </c:pt>
                <c:pt idx="433" formatCode="0.000">
                  <c:v>-0.25669958880612398</c:v>
                </c:pt>
                <c:pt idx="434" formatCode="0.000">
                  <c:v>-0.3028205902770611</c:v>
                </c:pt>
                <c:pt idx="435" formatCode="0.000">
                  <c:v>-0.32363804186915002</c:v>
                </c:pt>
                <c:pt idx="436" formatCode="0.000">
                  <c:v>-0.35201944478609459</c:v>
                </c:pt>
                <c:pt idx="437" formatCode="0.000">
                  <c:v>-0.3751629695637001</c:v>
                </c:pt>
                <c:pt idx="438" formatCode="0.000">
                  <c:v>-0.38662611628212812</c:v>
                </c:pt>
                <c:pt idx="439" formatCode="0.000">
                  <c:v>-0.39379418582906084</c:v>
                </c:pt>
                <c:pt idx="440" formatCode="0.000">
                  <c:v>-0.41813284758894975</c:v>
                </c:pt>
                <c:pt idx="441" formatCode="0.000">
                  <c:v>-0.41979776724398421</c:v>
                </c:pt>
                <c:pt idx="442" formatCode="0.000">
                  <c:v>-0.43467837890395772</c:v>
                </c:pt>
                <c:pt idx="443" formatCode="0.000">
                  <c:v>-0.43962344414348792</c:v>
                </c:pt>
                <c:pt idx="444" formatCode="0.000">
                  <c:v>-0.44491204996218237</c:v>
                </c:pt>
                <c:pt idx="445" formatCode="0.000">
                  <c:v>-0.46131735910160027</c:v>
                </c:pt>
                <c:pt idx="446" formatCode="0.000">
                  <c:v>-0.45821643999713052</c:v>
                </c:pt>
                <c:pt idx="447" formatCode="0.000">
                  <c:v>-0.44828923604548687</c:v>
                </c:pt>
                <c:pt idx="448" formatCode="0.000">
                  <c:v>-0.46306443795115976</c:v>
                </c:pt>
                <c:pt idx="449" formatCode="0.000">
                  <c:v>-0.47793954515461134</c:v>
                </c:pt>
                <c:pt idx="450" formatCode="0.000">
                  <c:v>-0.46316939975604715</c:v>
                </c:pt>
                <c:pt idx="451" formatCode="0.000">
                  <c:v>-0.45819131252255396</c:v>
                </c:pt>
                <c:pt idx="452" formatCode="0.000">
                  <c:v>-0.65528965376883486</c:v>
                </c:pt>
                <c:pt idx="453" formatCode="0.000">
                  <c:v>-0.71267417530400401</c:v>
                </c:pt>
                <c:pt idx="454" formatCode="0.000">
                  <c:v>-1.5284553217862382</c:v>
                </c:pt>
                <c:pt idx="455" formatCode="0.000">
                  <c:v>-2.0466346491428435</c:v>
                </c:pt>
                <c:pt idx="456" formatCode="0.000">
                  <c:v>-2.3957548166461042</c:v>
                </c:pt>
                <c:pt idx="457" formatCode="0.000">
                  <c:v>-2.6284658747186893</c:v>
                </c:pt>
                <c:pt idx="458" formatCode="0.000">
                  <c:v>-2.8499073638933572</c:v>
                </c:pt>
                <c:pt idx="459" formatCode="0.000">
                  <c:v>-3.0693398094037447</c:v>
                </c:pt>
                <c:pt idx="460" formatCode="0.000">
                  <c:v>-3.2686485740225555</c:v>
                </c:pt>
                <c:pt idx="461" formatCode="0.000">
                  <c:v>-3.4267411737075557</c:v>
                </c:pt>
                <c:pt idx="462" formatCode="0.000">
                  <c:v>-3.5620574515249697</c:v>
                </c:pt>
                <c:pt idx="463" formatCode="0.000">
                  <c:v>-3.682130144112377</c:v>
                </c:pt>
                <c:pt idx="464" formatCode="0.000">
                  <c:v>-3.7745304698894757</c:v>
                </c:pt>
                <c:pt idx="465" formatCode="0.000">
                  <c:v>-3.8664307461410918</c:v>
                </c:pt>
                <c:pt idx="466" formatCode="0.000">
                  <c:v>-3.9272203787897046</c:v>
                </c:pt>
                <c:pt idx="467" formatCode="0.000">
                  <c:v>-3.9482481494341135</c:v>
                </c:pt>
                <c:pt idx="468" formatCode="0.000">
                  <c:v>-3.9616075352485711</c:v>
                </c:pt>
                <c:pt idx="469" formatCode="0.000">
                  <c:v>-3.9600705873599806</c:v>
                </c:pt>
                <c:pt idx="470" formatCode="0.000">
                  <c:v>-3.9272586011320967</c:v>
                </c:pt>
                <c:pt idx="471" formatCode="0.000">
                  <c:v>-3.8514342322241912</c:v>
                </c:pt>
                <c:pt idx="472" formatCode="0.000">
                  <c:v>-3.4536786350748372</c:v>
                </c:pt>
                <c:pt idx="473" formatCode="0.000">
                  <c:v>-2.6388992777811175</c:v>
                </c:pt>
                <c:pt idx="474" formatCode="0.000">
                  <c:v>-2.9664239108492083</c:v>
                </c:pt>
                <c:pt idx="475" formatCode="0.000">
                  <c:v>-3.1370555415240853</c:v>
                </c:pt>
                <c:pt idx="476" formatCode="0.000">
                  <c:v>-3.2320235360562579</c:v>
                </c:pt>
                <c:pt idx="477" formatCode="0.000">
                  <c:v>-3.3255896764601536</c:v>
                </c:pt>
                <c:pt idx="478" formatCode="0.000">
                  <c:v>-3.3749241539254795</c:v>
                </c:pt>
                <c:pt idx="479" formatCode="0.000">
                  <c:v>-3.3561945765804833</c:v>
                </c:pt>
                <c:pt idx="480" formatCode="0.000">
                  <c:v>-3.3249243384330418</c:v>
                </c:pt>
                <c:pt idx="481" formatCode="0.000">
                  <c:v>-3.2793634944760193</c:v>
                </c:pt>
                <c:pt idx="482" formatCode="0.000">
                  <c:v>-3.2113274541256835</c:v>
                </c:pt>
                <c:pt idx="483" formatCode="0.000">
                  <c:v>-3.1143579133772299</c:v>
                </c:pt>
                <c:pt idx="484" formatCode="0.000">
                  <c:v>-2.9982481577026743</c:v>
                </c:pt>
                <c:pt idx="485" formatCode="0.000">
                  <c:v>-2.8426626510829136</c:v>
                </c:pt>
                <c:pt idx="486" formatCode="0.000">
                  <c:v>-2.6730906975835094</c:v>
                </c:pt>
                <c:pt idx="487" formatCode="0.000">
                  <c:v>-2.513943243448395</c:v>
                </c:pt>
                <c:pt idx="488" formatCode="0.000">
                  <c:v>-2.3373856369664519</c:v>
                </c:pt>
                <c:pt idx="489" formatCode="0.000">
                  <c:v>-2.1455836548465976</c:v>
                </c:pt>
                <c:pt idx="490" formatCode="0.000">
                  <c:v>-1.92016856722245</c:v>
                </c:pt>
                <c:pt idx="491" formatCode="0.000">
                  <c:v>-1.6071650609478372</c:v>
                </c:pt>
                <c:pt idx="492" formatCode="0.000">
                  <c:v>-1.2364133334080143</c:v>
                </c:pt>
                <c:pt idx="493" formatCode="0.000">
                  <c:v>-0.62116158952853284</c:v>
                </c:pt>
                <c:pt idx="494" formatCode="0.000">
                  <c:v>-0.58755344227992223</c:v>
                </c:pt>
                <c:pt idx="495" formatCode="0.000">
                  <c:v>-0.58277664835851084</c:v>
                </c:pt>
                <c:pt idx="496" formatCode="0.000">
                  <c:v>-0.56787694774255881</c:v>
                </c:pt>
                <c:pt idx="497" formatCode="0.000">
                  <c:v>-0.55288207930324906</c:v>
                </c:pt>
                <c:pt idx="498" formatCode="0.000">
                  <c:v>-0.52750142865592908</c:v>
                </c:pt>
                <c:pt idx="499" formatCode="0.000">
                  <c:v>-0.47362277093596528</c:v>
                </c:pt>
                <c:pt idx="500" formatCode="0.000">
                  <c:v>-0.44971772726259007</c:v>
                </c:pt>
                <c:pt idx="501" formatCode="0.000">
                  <c:v>-0.42660212801155212</c:v>
                </c:pt>
                <c:pt idx="502" formatCode="0.000">
                  <c:v>-0.39939997176907643</c:v>
                </c:pt>
                <c:pt idx="503" formatCode="0.000">
                  <c:v>-0.36448736655065517</c:v>
                </c:pt>
                <c:pt idx="504" formatCode="0.000">
                  <c:v>-0.29246636690260924</c:v>
                </c:pt>
                <c:pt idx="505" formatCode="0.000">
                  <c:v>-0.25252760292385046</c:v>
                </c:pt>
                <c:pt idx="506" formatCode="0.000">
                  <c:v>-0.21242399148393781</c:v>
                </c:pt>
                <c:pt idx="507" formatCode="0.000">
                  <c:v>-0.12308690179335283</c:v>
                </c:pt>
                <c:pt idx="508" formatCode="0.000">
                  <c:v>-5.301642664983533E-2</c:v>
                </c:pt>
                <c:pt idx="509" formatCode="0.000">
                  <c:v>-1.0012655483430666E-3</c:v>
                </c:pt>
                <c:pt idx="510" formatCode="0.000">
                  <c:v>-6.1524491895699751E-3</c:v>
                </c:pt>
                <c:pt idx="511" formatCode="0.000">
                  <c:v>-3.3215202235347907E-2</c:v>
                </c:pt>
                <c:pt idx="512" formatCode="0.000">
                  <c:v>-7.9288792790375956E-2</c:v>
                </c:pt>
                <c:pt idx="513" formatCode="0.000">
                  <c:v>-0.1651206014497929</c:v>
                </c:pt>
                <c:pt idx="514" formatCode="0.000">
                  <c:v>-0.24865625872383323</c:v>
                </c:pt>
                <c:pt idx="515" formatCode="0.000">
                  <c:v>-0.31241438421715806</c:v>
                </c:pt>
                <c:pt idx="516" formatCode="0.000">
                  <c:v>-0.37297961437784527</c:v>
                </c:pt>
                <c:pt idx="517" formatCode="0.000">
                  <c:v>-0.3964899916455667</c:v>
                </c:pt>
                <c:pt idx="518" formatCode="0.000">
                  <c:v>-0.40955333216973083</c:v>
                </c:pt>
                <c:pt idx="519" formatCode="0.000">
                  <c:v>-0.42151377938002277</c:v>
                </c:pt>
                <c:pt idx="520" formatCode="0.000">
                  <c:v>-0.4337261076184144</c:v>
                </c:pt>
                <c:pt idx="521" formatCode="0.000">
                  <c:v>-0.44002903913059344</c:v>
                </c:pt>
                <c:pt idx="522" formatCode="0.000">
                  <c:v>-0.44807285582473466</c:v>
                </c:pt>
                <c:pt idx="523" formatCode="0.000">
                  <c:v>-0.46826131240578878</c:v>
                </c:pt>
                <c:pt idx="524" formatCode="0.000">
                  <c:v>-0.47392631564033455</c:v>
                </c:pt>
                <c:pt idx="525" formatCode="0.000">
                  <c:v>-0.47698987077168992</c:v>
                </c:pt>
                <c:pt idx="526" formatCode="0.000">
                  <c:v>-0.50106495310097499</c:v>
                </c:pt>
                <c:pt idx="527" formatCode="0.000">
                  <c:v>-0.50113797606482602</c:v>
                </c:pt>
                <c:pt idx="528" formatCode="0.000">
                  <c:v>-0.48857285750759022</c:v>
                </c:pt>
                <c:pt idx="529" formatCode="0.000">
                  <c:v>-0.47256017876373829</c:v>
                </c:pt>
                <c:pt idx="530" formatCode="0.000">
                  <c:v>-0.46198996389498043</c:v>
                </c:pt>
                <c:pt idx="531" formatCode="0.000">
                  <c:v>-0.45635077155978843</c:v>
                </c:pt>
                <c:pt idx="532" formatCode="0.000">
                  <c:v>-0.46385471864607347</c:v>
                </c:pt>
                <c:pt idx="533" formatCode="0.000">
                  <c:v>-0.47412655291042294</c:v>
                </c:pt>
                <c:pt idx="534" formatCode="0.000">
                  <c:v>-0.46974008400290124</c:v>
                </c:pt>
                <c:pt idx="535" formatCode="0.000">
                  <c:v>-0.46147984758012728</c:v>
                </c:pt>
                <c:pt idx="536" formatCode="0.000">
                  <c:v>-0.44287981610399568</c:v>
                </c:pt>
                <c:pt idx="537" formatCode="0.000">
                  <c:v>-0.44684163850710523</c:v>
                </c:pt>
                <c:pt idx="538" formatCode="0.000">
                  <c:v>-0.44702402519409468</c:v>
                </c:pt>
                <c:pt idx="539" formatCode="0.000">
                  <c:v>-0.4492819411575163</c:v>
                </c:pt>
                <c:pt idx="540" formatCode="0.000">
                  <c:v>-0.4496629394329002</c:v>
                </c:pt>
                <c:pt idx="541" formatCode="0.000">
                  <c:v>-0.45378087028500141</c:v>
                </c:pt>
                <c:pt idx="542" formatCode="0.000">
                  <c:v>-0.45401026062510219</c:v>
                </c:pt>
                <c:pt idx="543" formatCode="0.000">
                  <c:v>-0.4584579041813357</c:v>
                </c:pt>
                <c:pt idx="544" formatCode="0.000">
                  <c:v>-0.48121143323973159</c:v>
                </c:pt>
                <c:pt idx="545" formatCode="0.000">
                  <c:v>-0.47871597775474845</c:v>
                </c:pt>
                <c:pt idx="546" formatCode="0.000">
                  <c:v>-0.43080945016395861</c:v>
                </c:pt>
                <c:pt idx="547" formatCode="0.000">
                  <c:v>-0.37809947669720856</c:v>
                </c:pt>
                <c:pt idx="548" formatCode="0.000">
                  <c:v>-0.3289876465872662</c:v>
                </c:pt>
                <c:pt idx="549" formatCode="0.000">
                  <c:v>-0.30157451981638428</c:v>
                </c:pt>
                <c:pt idx="550" formatCode="0.000">
                  <c:v>-0.28276364695122203</c:v>
                </c:pt>
                <c:pt idx="551" formatCode="0.000">
                  <c:v>-0.26981771586167047</c:v>
                </c:pt>
                <c:pt idx="552" formatCode="0.000">
                  <c:v>-0.27288923754692218</c:v>
                </c:pt>
                <c:pt idx="553" formatCode="0.000">
                  <c:v>-0.2806677449652486</c:v>
                </c:pt>
                <c:pt idx="554" formatCode="0.000">
                  <c:v>-0.28822373133399148</c:v>
                </c:pt>
                <c:pt idx="555" formatCode="0.000">
                  <c:v>-0.27947514789273692</c:v>
                </c:pt>
                <c:pt idx="556" formatCode="0.000">
                  <c:v>-0.25828490331690412</c:v>
                </c:pt>
                <c:pt idx="557" formatCode="0.000">
                  <c:v>-0.20885743651086094</c:v>
                </c:pt>
                <c:pt idx="558" formatCode="0.000">
                  <c:v>-0.17390442040694856</c:v>
                </c:pt>
                <c:pt idx="559" formatCode="0.000">
                  <c:v>-0.1586524011327145</c:v>
                </c:pt>
                <c:pt idx="560" formatCode="0.000">
                  <c:v>-0.14235736845475627</c:v>
                </c:pt>
                <c:pt idx="561" formatCode="0.000">
                  <c:v>-6.8240977609121511E-2</c:v>
                </c:pt>
                <c:pt idx="562" formatCode="0.000">
                  <c:v>-3.7495150475316791E-2</c:v>
                </c:pt>
                <c:pt idx="563" formatCode="0.000">
                  <c:v>-4.2720396524953325E-2</c:v>
                </c:pt>
                <c:pt idx="564" formatCode="0.000">
                  <c:v>-6.9811635789043036E-2</c:v>
                </c:pt>
                <c:pt idx="565" formatCode="0.000">
                  <c:v>-7.2349589010738513E-2</c:v>
                </c:pt>
                <c:pt idx="566" formatCode="0.000">
                  <c:v>-7.1175951645095548E-2</c:v>
                </c:pt>
                <c:pt idx="567" formatCode="0.000">
                  <c:v>-7.290048256300774E-2</c:v>
                </c:pt>
                <c:pt idx="568" formatCode="0.000">
                  <c:v>-7.2025236037041834E-2</c:v>
                </c:pt>
                <c:pt idx="569" formatCode="0.000">
                  <c:v>-6.955256040057689E-2</c:v>
                </c:pt>
                <c:pt idx="570" formatCode="0.000">
                  <c:v>-5.6102981750436154E-2</c:v>
                </c:pt>
                <c:pt idx="571" formatCode="0.000">
                  <c:v>-3.0903429433138341E-2</c:v>
                </c:pt>
                <c:pt idx="572" formatCode="0.000">
                  <c:v>3.9896068418358022E-3</c:v>
                </c:pt>
                <c:pt idx="573" formatCode="0.000">
                  <c:v>-1.2772575012248627E-2</c:v>
                </c:pt>
                <c:pt idx="574" formatCode="0.000">
                  <c:v>-7.5340958152234627E-3</c:v>
                </c:pt>
                <c:pt idx="575" formatCode="0.000">
                  <c:v>-1.4402863461279003E-2</c:v>
                </c:pt>
                <c:pt idx="576" formatCode="0.000">
                  <c:v>-1.4424159560728345E-3</c:v>
                </c:pt>
                <c:pt idx="577" formatCode="0.000">
                  <c:v>-7.3181157512454659E-2</c:v>
                </c:pt>
                <c:pt idx="578" formatCode="0.000">
                  <c:v>-0.12451659985848845</c:v>
                </c:pt>
                <c:pt idx="579" formatCode="0.000">
                  <c:v>-0.21778050242968902</c:v>
                </c:pt>
                <c:pt idx="580" formatCode="0.000">
                  <c:v>-0.28610341798849864</c:v>
                </c:pt>
                <c:pt idx="581" formatCode="0.000">
                  <c:v>-0.35383526240875907</c:v>
                </c:pt>
                <c:pt idx="582" formatCode="0.000">
                  <c:v>-0.35463468266819503</c:v>
                </c:pt>
                <c:pt idx="583" formatCode="0.000">
                  <c:v>-0.35962821224992125</c:v>
                </c:pt>
                <c:pt idx="584" formatCode="0.000">
                  <c:v>-0.3571713532277902</c:v>
                </c:pt>
                <c:pt idx="585" formatCode="0.000">
                  <c:v>-0.36783703155525965</c:v>
                </c:pt>
                <c:pt idx="586" formatCode="0.000">
                  <c:v>-0.38083066072216992</c:v>
                </c:pt>
                <c:pt idx="587" formatCode="0.000">
                  <c:v>-0.38261484905911586</c:v>
                </c:pt>
                <c:pt idx="588" formatCode="0.000">
                  <c:v>-0.38258957371133684</c:v>
                </c:pt>
                <c:pt idx="589" formatCode="0.000">
                  <c:v>-0.37311876664407917</c:v>
                </c:pt>
                <c:pt idx="590" formatCode="0.000">
                  <c:v>-0.37005259436794435</c:v>
                </c:pt>
                <c:pt idx="591" formatCode="0.000">
                  <c:v>-0.37019070522841679</c:v>
                </c:pt>
                <c:pt idx="592" formatCode="0.000">
                  <c:v>-0.36844634289987716</c:v>
                </c:pt>
                <c:pt idx="593" formatCode="0.000">
                  <c:v>-0.37224643998514872</c:v>
                </c:pt>
                <c:pt idx="594" formatCode="0.000">
                  <c:v>-0.37062647323576992</c:v>
                </c:pt>
                <c:pt idx="595" formatCode="0.000">
                  <c:v>-0.35168982375479046</c:v>
                </c:pt>
                <c:pt idx="596" formatCode="0.000">
                  <c:v>-0.33580378542094258</c:v>
                </c:pt>
                <c:pt idx="597" formatCode="0.000">
                  <c:v>-0.34778185153785784</c:v>
                </c:pt>
                <c:pt idx="598" formatCode="0.000">
                  <c:v>-0.34510027140752575</c:v>
                </c:pt>
                <c:pt idx="599" formatCode="0.000">
                  <c:v>-0.32096015063978961</c:v>
                </c:pt>
                <c:pt idx="600" formatCode="0.000">
                  <c:v>-0.26669533330319495</c:v>
                </c:pt>
                <c:pt idx="601" formatCode="0.000">
                  <c:v>-0.19224976369930313</c:v>
                </c:pt>
                <c:pt idx="602" formatCode="0.000">
                  <c:v>-0.19128223996363336</c:v>
                </c:pt>
                <c:pt idx="603" formatCode="0.000">
                  <c:v>-0.1896266318475712</c:v>
                </c:pt>
                <c:pt idx="604" formatCode="0.000">
                  <c:v>-0.19054152995655566</c:v>
                </c:pt>
                <c:pt idx="605" formatCode="0.000">
                  <c:v>-0.19511466047606765</c:v>
                </c:pt>
                <c:pt idx="606" formatCode="0.000">
                  <c:v>-0.18387241148629341</c:v>
                </c:pt>
                <c:pt idx="607" formatCode="0.000">
                  <c:v>-0.2083059998728409</c:v>
                </c:pt>
                <c:pt idx="608" formatCode="0.000">
                  <c:v>-0.21724721444158782</c:v>
                </c:pt>
                <c:pt idx="609" formatCode="0.000">
                  <c:v>-0.22077249997538048</c:v>
                </c:pt>
                <c:pt idx="610" formatCode="0.000">
                  <c:v>-0.22400490291503966</c:v>
                </c:pt>
                <c:pt idx="611" formatCode="0.000">
                  <c:v>-0.22374562692611652</c:v>
                </c:pt>
                <c:pt idx="612" formatCode="0.000">
                  <c:v>-0.22692983888207643</c:v>
                </c:pt>
                <c:pt idx="613" formatCode="0.000">
                  <c:v>-0.2432324560171307</c:v>
                </c:pt>
                <c:pt idx="614" formatCode="0.000">
                  <c:v>-0.25541540873207447</c:v>
                </c:pt>
                <c:pt idx="615" formatCode="0.000">
                  <c:v>-0.24233274799788607</c:v>
                </c:pt>
                <c:pt idx="616" formatCode="0.000">
                  <c:v>-0.26255377364428722</c:v>
                </c:pt>
                <c:pt idx="617" formatCode="0.000">
                  <c:v>-0.26853996216819964</c:v>
                </c:pt>
                <c:pt idx="618" formatCode="0.000">
                  <c:v>-0.29257886259365629</c:v>
                </c:pt>
                <c:pt idx="619" formatCode="0.000">
                  <c:v>-0.26618200039595163</c:v>
                </c:pt>
                <c:pt idx="620" formatCode="0.000">
                  <c:v>-0.24546415245394229</c:v>
                </c:pt>
                <c:pt idx="621" formatCode="0.000">
                  <c:v>-0.2077729368191672</c:v>
                </c:pt>
                <c:pt idx="622" formatCode="0.000">
                  <c:v>-0.22592979177914413</c:v>
                </c:pt>
                <c:pt idx="623" formatCode="0.000">
                  <c:v>-0.30653751952836261</c:v>
                </c:pt>
                <c:pt idx="624" formatCode="0.000">
                  <c:v>-0.36349433430209432</c:v>
                </c:pt>
                <c:pt idx="625" formatCode="0.000">
                  <c:v>-0.40604046104468594</c:v>
                </c:pt>
                <c:pt idx="626" formatCode="0.000">
                  <c:v>-0.42816723371034815</c:v>
                </c:pt>
                <c:pt idx="627" formatCode="0.000">
                  <c:v>-0.44191142776361692</c:v>
                </c:pt>
                <c:pt idx="628" formatCode="0.000">
                  <c:v>-0.57780982196707598</c:v>
                </c:pt>
                <c:pt idx="629" formatCode="0.000">
                  <c:v>-0.71770829461110075</c:v>
                </c:pt>
                <c:pt idx="630" formatCode="0.000">
                  <c:v>-0.89886632734357419</c:v>
                </c:pt>
                <c:pt idx="631" formatCode="0.000">
                  <c:v>-1.0638329921840117</c:v>
                </c:pt>
                <c:pt idx="632" formatCode="0.000">
                  <c:v>-1.2392277809856882</c:v>
                </c:pt>
                <c:pt idx="633" formatCode="0.000">
                  <c:v>-1.3722062773969881</c:v>
                </c:pt>
                <c:pt idx="634" formatCode="0.000">
                  <c:v>-1.4541746937616273</c:v>
                </c:pt>
                <c:pt idx="635" formatCode="0.000">
                  <c:v>-1.4910530983083137</c:v>
                </c:pt>
                <c:pt idx="636" formatCode="0.000">
                  <c:v>-1.5141081173041246</c:v>
                </c:pt>
                <c:pt idx="637" formatCode="0.000">
                  <c:v>-1.5277125273220742</c:v>
                </c:pt>
                <c:pt idx="638" formatCode="0.000">
                  <c:v>-1.5320262364440889</c:v>
                </c:pt>
                <c:pt idx="639" formatCode="0.000">
                  <c:v>-1.526518742503753</c:v>
                </c:pt>
                <c:pt idx="640" formatCode="0.000">
                  <c:v>-1.492501433842476</c:v>
                </c:pt>
                <c:pt idx="641" formatCode="0.000">
                  <c:v>-1.4497395850326149</c:v>
                </c:pt>
                <c:pt idx="642" formatCode="0.000">
                  <c:v>-1.4532017829444839</c:v>
                </c:pt>
                <c:pt idx="643" formatCode="0.000">
                  <c:v>-1.4476584078635049</c:v>
                </c:pt>
                <c:pt idx="644" formatCode="0.000">
                  <c:v>-1.4346436725562326</c:v>
                </c:pt>
                <c:pt idx="645" formatCode="0.000">
                  <c:v>-1.4149420505440591</c:v>
                </c:pt>
                <c:pt idx="646" formatCode="0.000">
                  <c:v>-1.3713193042661822</c:v>
                </c:pt>
                <c:pt idx="647" formatCode="0.000">
                  <c:v>-1.2940998977200937</c:v>
                </c:pt>
                <c:pt idx="648" formatCode="0.000">
                  <c:v>-1.4444012411171359</c:v>
                </c:pt>
                <c:pt idx="649" formatCode="0.000">
                  <c:v>-1.5240186407261345</c:v>
                </c:pt>
                <c:pt idx="650" formatCode="0.000">
                  <c:v>-1.5691100921062069</c:v>
                </c:pt>
                <c:pt idx="651" formatCode="0.000">
                  <c:v>-1.5260710780704922</c:v>
                </c:pt>
                <c:pt idx="652" formatCode="0.000">
                  <c:v>-1.4512069878011375</c:v>
                </c:pt>
                <c:pt idx="653" formatCode="0.000">
                  <c:v>-1.3759396599763807</c:v>
                </c:pt>
                <c:pt idx="654" formatCode="0.000">
                  <c:v>-1.3242935645088867</c:v>
                </c:pt>
                <c:pt idx="655" formatCode="0.000">
                  <c:v>-1.2963848771617492</c:v>
                </c:pt>
                <c:pt idx="656" formatCode="0.000">
                  <c:v>-1.2806084647923215</c:v>
                </c:pt>
                <c:pt idx="657" formatCode="0.000">
                  <c:v>-1.2709050279705001</c:v>
                </c:pt>
                <c:pt idx="658" formatCode="0.000">
                  <c:v>-1.2776093781276603</c:v>
                </c:pt>
                <c:pt idx="659" formatCode="0.000">
                  <c:v>-1.276708397648896</c:v>
                </c:pt>
                <c:pt idx="660" formatCode="0.000">
                  <c:v>-1.256738552639951</c:v>
                </c:pt>
                <c:pt idx="661" formatCode="0.000">
                  <c:v>-1.2459975745243677</c:v>
                </c:pt>
                <c:pt idx="662" formatCode="0.000">
                  <c:v>-1.1913845578602564</c:v>
                </c:pt>
                <c:pt idx="663" formatCode="0.000">
                  <c:v>-1.1563136089723605</c:v>
                </c:pt>
                <c:pt idx="664" formatCode="0.000">
                  <c:v>-1.1257911670395058</c:v>
                </c:pt>
                <c:pt idx="665" formatCode="0.000">
                  <c:v>-1.0841704904172875</c:v>
                </c:pt>
                <c:pt idx="666" formatCode="0.000">
                  <c:v>-1.0373697495286713</c:v>
                </c:pt>
                <c:pt idx="667" formatCode="0.000">
                  <c:v>-1.0062484137356824</c:v>
                </c:pt>
                <c:pt idx="668" formatCode="0.000">
                  <c:v>-0.99286243136362273</c:v>
                </c:pt>
                <c:pt idx="669" formatCode="0.000">
                  <c:v>-0.98612817338389014</c:v>
                </c:pt>
                <c:pt idx="670" formatCode="0.000">
                  <c:v>-0.96003293830524439</c:v>
                </c:pt>
                <c:pt idx="671" formatCode="0.000">
                  <c:v>-0.9595769703644369</c:v>
                </c:pt>
                <c:pt idx="672" formatCode="0.000">
                  <c:v>-0.9021910365933008</c:v>
                </c:pt>
                <c:pt idx="673" formatCode="0.000">
                  <c:v>-0.86119680745106753</c:v>
                </c:pt>
                <c:pt idx="674" formatCode="0.000">
                  <c:v>-0.81486768701748669</c:v>
                </c:pt>
                <c:pt idx="675" formatCode="0.000">
                  <c:v>-0.76795033994564155</c:v>
                </c:pt>
                <c:pt idx="676" formatCode="0.000">
                  <c:v>-0.71420490496312339</c:v>
                </c:pt>
                <c:pt idx="677" formatCode="0.000">
                  <c:v>-0.62865635677105081</c:v>
                </c:pt>
                <c:pt idx="678" formatCode="0.000">
                  <c:v>-0.49548295445026419</c:v>
                </c:pt>
                <c:pt idx="679" formatCode="0.000">
                  <c:v>-0.49786381970649485</c:v>
                </c:pt>
                <c:pt idx="680" formatCode="0.000">
                  <c:v>-0.49389315013453111</c:v>
                </c:pt>
                <c:pt idx="681" formatCode="0.000">
                  <c:v>-0.48901899129325554</c:v>
                </c:pt>
                <c:pt idx="682" formatCode="0.000">
                  <c:v>-0.4778532294973869</c:v>
                </c:pt>
                <c:pt idx="683" formatCode="0.000">
                  <c:v>-0.44972899225777963</c:v>
                </c:pt>
                <c:pt idx="684" formatCode="0.000">
                  <c:v>-0.37691028528867904</c:v>
                </c:pt>
                <c:pt idx="685" formatCode="0.000">
                  <c:v>-0.29159648273214395</c:v>
                </c:pt>
                <c:pt idx="686" formatCode="0.000">
                  <c:v>-0.30332124880909678</c:v>
                </c:pt>
                <c:pt idx="687" formatCode="0.000">
                  <c:v>-1.1779657249867015</c:v>
                </c:pt>
                <c:pt idx="688" formatCode="0.000">
                  <c:v>-1.6980598769806139</c:v>
                </c:pt>
                <c:pt idx="689" formatCode="0.000">
                  <c:v>-2.055136376387197</c:v>
                </c:pt>
                <c:pt idx="690" formatCode="0.000">
                  <c:v>-2.3879322570266974</c:v>
                </c:pt>
                <c:pt idx="691" formatCode="0.000">
                  <c:v>-2.6823285862816064</c:v>
                </c:pt>
                <c:pt idx="692" formatCode="0.000">
                  <c:v>-2.8948211655333145</c:v>
                </c:pt>
                <c:pt idx="693" formatCode="0.000">
                  <c:v>-3.054843407093756</c:v>
                </c:pt>
                <c:pt idx="694" formatCode="0.000">
                  <c:v>-3.1911921266576067</c:v>
                </c:pt>
                <c:pt idx="695" formatCode="0.000">
                  <c:v>-3.308709236976779</c:v>
                </c:pt>
                <c:pt idx="696" formatCode="0.000">
                  <c:v>-3.4036882085803013</c:v>
                </c:pt>
                <c:pt idx="697" formatCode="0.000">
                  <c:v>-3.5120679192328783</c:v>
                </c:pt>
                <c:pt idx="698" formatCode="0.000">
                  <c:v>-3.5947817704276428</c:v>
                </c:pt>
                <c:pt idx="699" formatCode="0.000">
                  <c:v>-3.6491930665224346</c:v>
                </c:pt>
                <c:pt idx="700" formatCode="0.000">
                  <c:v>-3.6724790154230069</c:v>
                </c:pt>
                <c:pt idx="701" formatCode="0.000">
                  <c:v>-3.6757566416091896</c:v>
                </c:pt>
                <c:pt idx="702" formatCode="0.000">
                  <c:v>-3.6509145966228926</c:v>
                </c:pt>
                <c:pt idx="703" formatCode="0.000">
                  <c:v>-3.5767487417992614</c:v>
                </c:pt>
                <c:pt idx="704" formatCode="0.000">
                  <c:v>-3.4409063207032315</c:v>
                </c:pt>
                <c:pt idx="705" formatCode="0.000">
                  <c:v>-3.1825816351615561</c:v>
                </c:pt>
                <c:pt idx="706" formatCode="0.000">
                  <c:v>-2.465870716646636</c:v>
                </c:pt>
                <c:pt idx="707" formatCode="0.000">
                  <c:v>-3.3328285820527341</c:v>
                </c:pt>
                <c:pt idx="708" formatCode="0.000">
                  <c:v>-3.6140638391720303</c:v>
                </c:pt>
                <c:pt idx="709" formatCode="0.000">
                  <c:v>-3.7479498609046278</c:v>
                </c:pt>
                <c:pt idx="710" formatCode="0.000">
                  <c:v>-3.7927515492538744</c:v>
                </c:pt>
                <c:pt idx="711" formatCode="0.000">
                  <c:v>-3.7983235757283778</c:v>
                </c:pt>
                <c:pt idx="712" formatCode="0.000">
                  <c:v>-3.8095755652020005</c:v>
                </c:pt>
                <c:pt idx="713" formatCode="0.000">
                  <c:v>-3.8112619292571979</c:v>
                </c:pt>
                <c:pt idx="714" formatCode="0.000">
                  <c:v>-3.7795987472298984</c:v>
                </c:pt>
                <c:pt idx="715" formatCode="0.000">
                  <c:v>-3.7089039774665116</c:v>
                </c:pt>
                <c:pt idx="716" formatCode="0.000">
                  <c:v>-3.6243768394718296</c:v>
                </c:pt>
                <c:pt idx="717" formatCode="0.000">
                  <c:v>-3.4738242418218253</c:v>
                </c:pt>
                <c:pt idx="718" formatCode="0.000">
                  <c:v>-3.3006469901816482</c:v>
                </c:pt>
                <c:pt idx="719" formatCode="0.000">
                  <c:v>-3.0922933370297083</c:v>
                </c:pt>
                <c:pt idx="720" formatCode="0.000">
                  <c:v>-2.8363033826080519</c:v>
                </c:pt>
                <c:pt idx="721" formatCode="0.000">
                  <c:v>-2.5469860201236805</c:v>
                </c:pt>
                <c:pt idx="722" formatCode="0.000">
                  <c:v>-2.206048302432023</c:v>
                </c:pt>
                <c:pt idx="723" formatCode="0.000">
                  <c:v>-1.8286632413963562</c:v>
                </c:pt>
                <c:pt idx="724" formatCode="0.000">
                  <c:v>-1.3669030372090099</c:v>
                </c:pt>
                <c:pt idx="725" formatCode="0.000">
                  <c:v>-0.79823908589299986</c:v>
                </c:pt>
                <c:pt idx="726" formatCode="0.000">
                  <c:v>0.1314049712137848</c:v>
                </c:pt>
                <c:pt idx="727" formatCode="0.000">
                  <c:v>0.10236262073877367</c:v>
                </c:pt>
                <c:pt idx="728" formatCode="0.000">
                  <c:v>0.10402767324360029</c:v>
                </c:pt>
                <c:pt idx="729" formatCode="0.000">
                  <c:v>0.11091040098560456</c:v>
                </c:pt>
                <c:pt idx="730" formatCode="0.000">
                  <c:v>0.19094950379722031</c:v>
                </c:pt>
                <c:pt idx="731" formatCode="0.000">
                  <c:v>-0.8043876899153154</c:v>
                </c:pt>
                <c:pt idx="732" formatCode="0.000">
                  <c:v>-1.1038168773663792</c:v>
                </c:pt>
                <c:pt idx="733" formatCode="0.000">
                  <c:v>-1.20703725679066</c:v>
                </c:pt>
                <c:pt idx="734" formatCode="0.000">
                  <c:v>-1.2979190076796334</c:v>
                </c:pt>
                <c:pt idx="735" formatCode="0.000">
                  <c:v>-1.3804848620987498</c:v>
                </c:pt>
                <c:pt idx="736" formatCode="0.000">
                  <c:v>-1.4607254698178924</c:v>
                </c:pt>
                <c:pt idx="737" formatCode="0.000">
                  <c:v>-1.5366418880355577</c:v>
                </c:pt>
                <c:pt idx="738" formatCode="0.000">
                  <c:v>-1.6101405158846009</c:v>
                </c:pt>
                <c:pt idx="739" formatCode="0.000">
                  <c:v>-1.6682023605512986</c:v>
                </c:pt>
                <c:pt idx="740" formatCode="0.000">
                  <c:v>-1.7368422860694892</c:v>
                </c:pt>
                <c:pt idx="741" formatCode="0.000">
                  <c:v>-1.8189776429075364</c:v>
                </c:pt>
                <c:pt idx="742" formatCode="0.000">
                  <c:v>-1.8977555044487302</c:v>
                </c:pt>
                <c:pt idx="743" formatCode="0.000">
                  <c:v>-1.9494017856053418</c:v>
                </c:pt>
                <c:pt idx="744" formatCode="0.000">
                  <c:v>-1.9803147570283959</c:v>
                </c:pt>
                <c:pt idx="745" formatCode="0.000">
                  <c:v>-1.9895899232549614</c:v>
                </c:pt>
                <c:pt idx="746" formatCode="0.000">
                  <c:v>-1.973152791035869</c:v>
                </c:pt>
                <c:pt idx="747" formatCode="0.000">
                  <c:v>-1.9087527139177649</c:v>
                </c:pt>
                <c:pt idx="748" formatCode="0.000">
                  <c:v>-1.8067243418553265</c:v>
                </c:pt>
                <c:pt idx="749" formatCode="0.000">
                  <c:v>-1.5543682177523852</c:v>
                </c:pt>
                <c:pt idx="750" formatCode="0.000">
                  <c:v>-1.4459917506333577</c:v>
                </c:pt>
                <c:pt idx="751" formatCode="0.000">
                  <c:v>-0.99073219532355772</c:v>
                </c:pt>
                <c:pt idx="752" formatCode="0.000">
                  <c:v>-0.97284474863599701</c:v>
                </c:pt>
                <c:pt idx="753" formatCode="0.000">
                  <c:v>-0.97134295240483914</c:v>
                </c:pt>
                <c:pt idx="754" formatCode="0.000">
                  <c:v>-0.96776749617274471</c:v>
                </c:pt>
                <c:pt idx="755" formatCode="0.000">
                  <c:v>-0.96259990032957621</c:v>
                </c:pt>
                <c:pt idx="756" formatCode="0.000">
                  <c:v>-0.96014998788080996</c:v>
                </c:pt>
                <c:pt idx="757" formatCode="0.000">
                  <c:v>-0.95670930285631872</c:v>
                </c:pt>
                <c:pt idx="758" formatCode="0.000">
                  <c:v>-0.98591201100668158</c:v>
                </c:pt>
                <c:pt idx="759" formatCode="0.000">
                  <c:v>-0.99425470439324071</c:v>
                </c:pt>
                <c:pt idx="760" formatCode="0.000">
                  <c:v>-0.99648155188272036</c:v>
                </c:pt>
                <c:pt idx="761" formatCode="0.000">
                  <c:v>-0.95278052438518857</c:v>
                </c:pt>
                <c:pt idx="762" formatCode="0.000">
                  <c:v>-0.89169549792633229</c:v>
                </c:pt>
                <c:pt idx="763" formatCode="0.000">
                  <c:v>-0.8421902000195014</c:v>
                </c:pt>
                <c:pt idx="764" formatCode="0.000">
                  <c:v>-0.79798876075065961</c:v>
                </c:pt>
                <c:pt idx="765" formatCode="0.000">
                  <c:v>-0.7421972471240611</c:v>
                </c:pt>
                <c:pt idx="766" formatCode="0.000">
                  <c:v>-0.67688986167266729</c:v>
                </c:pt>
                <c:pt idx="767" formatCode="0.000">
                  <c:v>-0.60790419278389185</c:v>
                </c:pt>
                <c:pt idx="768" formatCode="0.000">
                  <c:v>-0.5308664430547273</c:v>
                </c:pt>
                <c:pt idx="769" formatCode="0.000">
                  <c:v>-0.44750963226668922</c:v>
                </c:pt>
                <c:pt idx="770" formatCode="0.000">
                  <c:v>-0.40921566837744433</c:v>
                </c:pt>
                <c:pt idx="771" formatCode="0.000">
                  <c:v>-0.40567103246802838</c:v>
                </c:pt>
                <c:pt idx="772" formatCode="0.000">
                  <c:v>-0.35961504640159536</c:v>
                </c:pt>
                <c:pt idx="773" formatCode="0.000">
                  <c:v>-0.36171771670106351</c:v>
                </c:pt>
                <c:pt idx="774" formatCode="0.000">
                  <c:v>-0.34803474569807946</c:v>
                </c:pt>
                <c:pt idx="775" formatCode="0.000">
                  <c:v>-0.33381520787564084</c:v>
                </c:pt>
                <c:pt idx="776" formatCode="0.000">
                  <c:v>-0.29639159950339988</c:v>
                </c:pt>
                <c:pt idx="777" formatCode="0.000">
                  <c:v>-0.25112397704423256</c:v>
                </c:pt>
                <c:pt idx="778" formatCode="0.000">
                  <c:v>-0.23322424292312902</c:v>
                </c:pt>
                <c:pt idx="779" formatCode="0.000">
                  <c:v>-0.25029143406023246</c:v>
                </c:pt>
                <c:pt idx="780" formatCode="0.000">
                  <c:v>-0.25467955526271685</c:v>
                </c:pt>
                <c:pt idx="781" formatCode="0.000">
                  <c:v>-0.39444367754928755</c:v>
                </c:pt>
                <c:pt idx="782" formatCode="0.000">
                  <c:v>-0.52998440321058804</c:v>
                </c:pt>
                <c:pt idx="783" formatCode="0.000">
                  <c:v>-0.59518864983399178</c:v>
                </c:pt>
                <c:pt idx="784" formatCode="0.000">
                  <c:v>-0.61946243430464998</c:v>
                </c:pt>
                <c:pt idx="785" formatCode="0.000">
                  <c:v>-0.61709251718152469</c:v>
                </c:pt>
                <c:pt idx="786" formatCode="0.000">
                  <c:v>-0.61142860967042334</c:v>
                </c:pt>
                <c:pt idx="787" formatCode="0.000">
                  <c:v>-0.59317588679329092</c:v>
                </c:pt>
                <c:pt idx="788" formatCode="0.000">
                  <c:v>-0.61205267408590347</c:v>
                </c:pt>
                <c:pt idx="789" formatCode="0.000">
                  <c:v>-0.5594849136479183</c:v>
                </c:pt>
                <c:pt idx="790" formatCode="0.000">
                  <c:v>-0.48427851939311117</c:v>
                </c:pt>
                <c:pt idx="791" formatCode="0.000">
                  <c:v>-0.40081795840659784</c:v>
                </c:pt>
                <c:pt idx="792" formatCode="0.000">
                  <c:v>-0.28130428148681597</c:v>
                </c:pt>
                <c:pt idx="793" formatCode="0.000">
                  <c:v>-0.167249670824137</c:v>
                </c:pt>
                <c:pt idx="794" formatCode="0.000">
                  <c:v>-3.9324340837954885E-2</c:v>
                </c:pt>
                <c:pt idx="795" formatCode="0.000">
                  <c:v>4.9209787541473538E-2</c:v>
                </c:pt>
                <c:pt idx="796" formatCode="0.000">
                  <c:v>0.10982555705024</c:v>
                </c:pt>
                <c:pt idx="797" formatCode="0.000">
                  <c:v>7.6530591138270765E-2</c:v>
                </c:pt>
                <c:pt idx="798" formatCode="0.000">
                  <c:v>2.1504195319019925E-2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B32-46B7-92B0-72BF8D1FBC3A}"/>
            </c:ext>
          </c:extLst>
        </c:ser>
        <c:ser>
          <c:idx val="4"/>
          <c:order val="3"/>
          <c:tx>
            <c:strRef>
              <c:f>DATA!$CD$1</c:f>
              <c:strCache>
                <c:ptCount val="1"/>
                <c:pt idx="0">
                  <c:v>Upper Band</c:v>
                </c:pt>
              </c:strCache>
            </c:strRef>
          </c:tx>
          <c:spPr>
            <a:ln>
              <a:solidFill>
                <a:srgbClr val="00B050"/>
              </a:solidFill>
            </a:ln>
          </c:spPr>
          <c:marker>
            <c:symbol val="none"/>
          </c:marker>
          <c:yVal>
            <c:numRef>
              <c:f>DATA!$CD$2:$CD$800</c:f>
              <c:numCache>
                <c:formatCode>General</c:formatCode>
                <c:ptCount val="799"/>
                <c:pt idx="59" formatCode="0.000">
                  <c:v>0.78400563622941766</c:v>
                </c:pt>
                <c:pt idx="60" formatCode="0.000">
                  <c:v>0.78040480076680252</c:v>
                </c:pt>
                <c:pt idx="61" formatCode="0.000">
                  <c:v>0.77716674165670474</c:v>
                </c:pt>
                <c:pt idx="62" formatCode="0.000">
                  <c:v>0.78179491601846574</c:v>
                </c:pt>
                <c:pt idx="63" formatCode="0.000">
                  <c:v>0.79624336172189003</c:v>
                </c:pt>
                <c:pt idx="64" formatCode="0.000">
                  <c:v>0.78280893627953008</c:v>
                </c:pt>
                <c:pt idx="65" formatCode="0.000">
                  <c:v>0.61567754995235235</c:v>
                </c:pt>
                <c:pt idx="66" formatCode="0.000">
                  <c:v>0.64321464945546059</c:v>
                </c:pt>
                <c:pt idx="67" formatCode="0.000">
                  <c:v>0.68111474934646399</c:v>
                </c:pt>
                <c:pt idx="68" formatCode="0.000">
                  <c:v>0.70682042502707798</c:v>
                </c:pt>
                <c:pt idx="69" formatCode="0.000">
                  <c:v>0.70606189308924161</c:v>
                </c:pt>
                <c:pt idx="70" formatCode="0.000">
                  <c:v>0.69762235283654062</c:v>
                </c:pt>
                <c:pt idx="71" formatCode="0.000">
                  <c:v>0.69440541889486251</c:v>
                </c:pt>
                <c:pt idx="72" formatCode="0.000">
                  <c:v>0.69410640244556232</c:v>
                </c:pt>
                <c:pt idx="73" formatCode="0.000">
                  <c:v>0.68924521854217757</c:v>
                </c:pt>
                <c:pt idx="74" formatCode="0.000">
                  <c:v>0.68926950458167047</c:v>
                </c:pt>
                <c:pt idx="75" formatCode="0.000">
                  <c:v>0.68001025607509069</c:v>
                </c:pt>
                <c:pt idx="76" formatCode="0.000">
                  <c:v>0.67153937102065986</c:v>
                </c:pt>
                <c:pt idx="77" formatCode="0.000">
                  <c:v>0.67210145509676344</c:v>
                </c:pt>
                <c:pt idx="78" formatCode="0.000">
                  <c:v>0.6940756077561846</c:v>
                </c:pt>
                <c:pt idx="79" formatCode="0.000">
                  <c:v>0.7115782436469269</c:v>
                </c:pt>
                <c:pt idx="80" formatCode="0.000">
                  <c:v>0.72697358949981883</c:v>
                </c:pt>
                <c:pt idx="81" formatCode="0.000">
                  <c:v>0.72659057866396692</c:v>
                </c:pt>
                <c:pt idx="82" formatCode="0.000">
                  <c:v>0.72312212697816458</c:v>
                </c:pt>
                <c:pt idx="83" formatCode="0.000">
                  <c:v>0.78553593485819473</c:v>
                </c:pt>
                <c:pt idx="84" formatCode="0.000">
                  <c:v>0.8130545545988852</c:v>
                </c:pt>
                <c:pt idx="85" formatCode="0.000">
                  <c:v>0.94547633097665484</c:v>
                </c:pt>
                <c:pt idx="86" formatCode="0.000">
                  <c:v>1.0079257829157235</c:v>
                </c:pt>
                <c:pt idx="87" formatCode="0.000">
                  <c:v>1.0826261758753053</c:v>
                </c:pt>
                <c:pt idx="88" formatCode="0.000">
                  <c:v>1.1045454364566381</c:v>
                </c:pt>
                <c:pt idx="89" formatCode="0.000">
                  <c:v>1.1215568190311136</c:v>
                </c:pt>
                <c:pt idx="90" formatCode="0.000">
                  <c:v>1.1552810112006173</c:v>
                </c:pt>
                <c:pt idx="91" formatCode="0.000">
                  <c:v>1.1824750582298318</c:v>
                </c:pt>
                <c:pt idx="92" formatCode="0.000">
                  <c:v>1.1901884959496947</c:v>
                </c:pt>
                <c:pt idx="93" formatCode="0.000">
                  <c:v>1.1904738798540646</c:v>
                </c:pt>
                <c:pt idx="94" formatCode="0.000">
                  <c:v>1.1895919455769457</c:v>
                </c:pt>
                <c:pt idx="95" formatCode="0.000">
                  <c:v>1.1839356040222815</c:v>
                </c:pt>
                <c:pt idx="96" formatCode="0.000">
                  <c:v>1.1848325462478067</c:v>
                </c:pt>
                <c:pt idx="97" formatCode="0.000">
                  <c:v>1.1843236478805801</c:v>
                </c:pt>
                <c:pt idx="98" formatCode="0.000">
                  <c:v>1.1876534829509362</c:v>
                </c:pt>
                <c:pt idx="99" formatCode="0.000">
                  <c:v>1.1860954813132645</c:v>
                </c:pt>
                <c:pt idx="100" formatCode="0.000">
                  <c:v>1.1899601058014686</c:v>
                </c:pt>
                <c:pt idx="101" formatCode="0.000">
                  <c:v>1.1927817646757721</c:v>
                </c:pt>
                <c:pt idx="102" formatCode="0.000">
                  <c:v>1.1958414796076482</c:v>
                </c:pt>
                <c:pt idx="103" formatCode="0.000">
                  <c:v>1.1715096241292897</c:v>
                </c:pt>
                <c:pt idx="104" formatCode="0.000">
                  <c:v>1.157795007219693</c:v>
                </c:pt>
                <c:pt idx="105" formatCode="0.000">
                  <c:v>1.0636555593779897</c:v>
                </c:pt>
                <c:pt idx="106" formatCode="0.000">
                  <c:v>0.99184880503390627</c:v>
                </c:pt>
                <c:pt idx="107" formatCode="0.000">
                  <c:v>0.86651021237441417</c:v>
                </c:pt>
                <c:pt idx="108" formatCode="0.000">
                  <c:v>0.78124946908756976</c:v>
                </c:pt>
                <c:pt idx="109" formatCode="0.000">
                  <c:v>0.75318814202190898</c:v>
                </c:pt>
                <c:pt idx="110" formatCode="0.000">
                  <c:v>0.70985202787139223</c:v>
                </c:pt>
                <c:pt idx="111" formatCode="0.000">
                  <c:v>0.66460031012397192</c:v>
                </c:pt>
                <c:pt idx="112" formatCode="0.000">
                  <c:v>0.63246826562505687</c:v>
                </c:pt>
                <c:pt idx="113" formatCode="0.000">
                  <c:v>0.60491995997069081</c:v>
                </c:pt>
                <c:pt idx="114" formatCode="0.000">
                  <c:v>0.57542256328197916</c:v>
                </c:pt>
                <c:pt idx="115" formatCode="0.000">
                  <c:v>0.55107623291269703</c:v>
                </c:pt>
                <c:pt idx="116" formatCode="0.000">
                  <c:v>0.54327289949305169</c:v>
                </c:pt>
                <c:pt idx="117" formatCode="0.000">
                  <c:v>0.49671451102262199</c:v>
                </c:pt>
                <c:pt idx="118" formatCode="0.000">
                  <c:v>0.43173860989068058</c:v>
                </c:pt>
                <c:pt idx="119" formatCode="0.000">
                  <c:v>0.37886951823768922</c:v>
                </c:pt>
                <c:pt idx="120" formatCode="0.000">
                  <c:v>0.35033507856131596</c:v>
                </c:pt>
                <c:pt idx="121" formatCode="0.000">
                  <c:v>0.31555291802162549</c:v>
                </c:pt>
                <c:pt idx="122" formatCode="0.000">
                  <c:v>0.27637188714546562</c:v>
                </c:pt>
                <c:pt idx="123" formatCode="0.000">
                  <c:v>0.2398712995345087</c:v>
                </c:pt>
                <c:pt idx="124" formatCode="0.000">
                  <c:v>0.20411318209884538</c:v>
                </c:pt>
                <c:pt idx="125" formatCode="0.000">
                  <c:v>0.15312003539219596</c:v>
                </c:pt>
                <c:pt idx="126" formatCode="0.000">
                  <c:v>0.12428667940409427</c:v>
                </c:pt>
                <c:pt idx="127" formatCode="0.000">
                  <c:v>0.12015346733840873</c:v>
                </c:pt>
                <c:pt idx="128" formatCode="0.000">
                  <c:v>8.6593288087017023E-2</c:v>
                </c:pt>
                <c:pt idx="129" formatCode="0.000">
                  <c:v>0.12958781464560865</c:v>
                </c:pt>
                <c:pt idx="130" formatCode="0.000">
                  <c:v>0.21439602291188786</c:v>
                </c:pt>
                <c:pt idx="131" formatCode="0.000">
                  <c:v>0.29396097793612325</c:v>
                </c:pt>
                <c:pt idx="132" formatCode="0.000">
                  <c:v>0.37663316825086929</c:v>
                </c:pt>
                <c:pt idx="133" formatCode="0.000">
                  <c:v>0.45672963351290824</c:v>
                </c:pt>
                <c:pt idx="134" formatCode="0.000">
                  <c:v>0.5550124121541945</c:v>
                </c:pt>
                <c:pt idx="135" formatCode="0.000">
                  <c:v>0.62936390174657053</c:v>
                </c:pt>
                <c:pt idx="136" formatCode="0.000">
                  <c:v>0.68223407993748908</c:v>
                </c:pt>
                <c:pt idx="137" formatCode="0.000">
                  <c:v>0.7230862155075235</c:v>
                </c:pt>
                <c:pt idx="138" formatCode="0.000">
                  <c:v>0.72391780898335023</c:v>
                </c:pt>
                <c:pt idx="139" formatCode="0.000">
                  <c:v>0.73342965114209502</c:v>
                </c:pt>
                <c:pt idx="140" formatCode="0.000">
                  <c:v>0.74095522526735302</c:v>
                </c:pt>
                <c:pt idx="141" formatCode="0.000">
                  <c:v>0.72876645132415874</c:v>
                </c:pt>
                <c:pt idx="142" formatCode="0.000">
                  <c:v>0.71170642022134145</c:v>
                </c:pt>
                <c:pt idx="143" formatCode="0.000">
                  <c:v>0.70697040279046874</c:v>
                </c:pt>
                <c:pt idx="144" formatCode="0.000">
                  <c:v>0.69324490296032781</c:v>
                </c:pt>
                <c:pt idx="145" formatCode="0.000">
                  <c:v>0.70852105466304549</c:v>
                </c:pt>
                <c:pt idx="146" formatCode="0.000">
                  <c:v>0.74193264915873169</c:v>
                </c:pt>
                <c:pt idx="147" formatCode="0.000">
                  <c:v>0.80336901903085811</c:v>
                </c:pt>
                <c:pt idx="148" formatCode="0.000">
                  <c:v>0.86963268266597016</c:v>
                </c:pt>
                <c:pt idx="149" formatCode="0.000">
                  <c:v>0.90959144240793066</c:v>
                </c:pt>
                <c:pt idx="150" formatCode="0.000">
                  <c:v>0.92520876584314282</c:v>
                </c:pt>
                <c:pt idx="151" formatCode="0.000">
                  <c:v>0.91068155656339478</c:v>
                </c:pt>
                <c:pt idx="152" formatCode="0.000">
                  <c:v>0.87989287571269081</c:v>
                </c:pt>
                <c:pt idx="153" formatCode="0.000">
                  <c:v>0.83102935885686191</c:v>
                </c:pt>
                <c:pt idx="154" formatCode="0.000">
                  <c:v>0.74626834283583854</c:v>
                </c:pt>
                <c:pt idx="155" formatCode="0.000">
                  <c:v>0.66152453114595144</c:v>
                </c:pt>
                <c:pt idx="156" formatCode="0.000">
                  <c:v>0.58415057893753719</c:v>
                </c:pt>
                <c:pt idx="157" formatCode="0.000">
                  <c:v>0.48799758845705593</c:v>
                </c:pt>
                <c:pt idx="158" formatCode="0.000">
                  <c:v>0.38184239341499515</c:v>
                </c:pt>
                <c:pt idx="159" formatCode="0.000">
                  <c:v>0.26357833421760324</c:v>
                </c:pt>
                <c:pt idx="160" formatCode="0.000">
                  <c:v>0.15522090212919898</c:v>
                </c:pt>
                <c:pt idx="161" formatCode="0.000">
                  <c:v>9.516057285431978E-2</c:v>
                </c:pt>
                <c:pt idx="162" formatCode="0.000">
                  <c:v>8.6812165746917358E-2</c:v>
                </c:pt>
                <c:pt idx="163" formatCode="0.000">
                  <c:v>0.10614826551350753</c:v>
                </c:pt>
                <c:pt idx="164" formatCode="0.000">
                  <c:v>0.1038814945594384</c:v>
                </c:pt>
                <c:pt idx="165" formatCode="0.000">
                  <c:v>0.11244961572557738</c:v>
                </c:pt>
                <c:pt idx="166" formatCode="0.000">
                  <c:v>0.11057060729265966</c:v>
                </c:pt>
                <c:pt idx="167" formatCode="0.000">
                  <c:v>0.11096127237356829</c:v>
                </c:pt>
                <c:pt idx="168" formatCode="0.000">
                  <c:v>9.127435405807599E-2</c:v>
                </c:pt>
                <c:pt idx="169" formatCode="0.000">
                  <c:v>7.4243038349283252E-2</c:v>
                </c:pt>
                <c:pt idx="170" formatCode="0.000">
                  <c:v>5.5388529959989774E-2</c:v>
                </c:pt>
                <c:pt idx="171" formatCode="0.000">
                  <c:v>4.0798233886253032E-2</c:v>
                </c:pt>
                <c:pt idx="172" formatCode="0.000">
                  <c:v>1.574259021788002E-2</c:v>
                </c:pt>
                <c:pt idx="173" formatCode="0.000">
                  <c:v>-3.0466958734273464E-3</c:v>
                </c:pt>
                <c:pt idx="174" formatCode="0.000">
                  <c:v>-6.2496556335897013E-3</c:v>
                </c:pt>
                <c:pt idx="175" formatCode="0.000">
                  <c:v>0.28730038520129803</c:v>
                </c:pt>
                <c:pt idx="176" formatCode="0.000">
                  <c:v>0.47569982338749295</c:v>
                </c:pt>
                <c:pt idx="177" formatCode="0.000">
                  <c:v>0.63844920729922028</c:v>
                </c:pt>
                <c:pt idx="178" formatCode="0.000">
                  <c:v>0.73618369828383612</c:v>
                </c:pt>
                <c:pt idx="179" formatCode="0.000">
                  <c:v>0.79831711363891711</c:v>
                </c:pt>
                <c:pt idx="180" formatCode="0.000">
                  <c:v>0.8987188762248437</c:v>
                </c:pt>
                <c:pt idx="181" formatCode="0.000">
                  <c:v>0.95790432493720667</c:v>
                </c:pt>
                <c:pt idx="182" formatCode="0.000">
                  <c:v>0.98440513304977284</c:v>
                </c:pt>
                <c:pt idx="183" formatCode="0.000">
                  <c:v>0.99253841301993861</c:v>
                </c:pt>
                <c:pt idx="184" formatCode="0.000">
                  <c:v>0.99416772754571747</c:v>
                </c:pt>
                <c:pt idx="185" formatCode="0.000">
                  <c:v>0.99353538323380108</c:v>
                </c:pt>
                <c:pt idx="186" formatCode="0.000">
                  <c:v>0.98463297614339462</c:v>
                </c:pt>
                <c:pt idx="187" formatCode="0.000">
                  <c:v>0.98522988029375258</c:v>
                </c:pt>
                <c:pt idx="188" formatCode="0.000">
                  <c:v>0.98293558002582626</c:v>
                </c:pt>
                <c:pt idx="189" formatCode="0.000">
                  <c:v>0.99465685488802169</c:v>
                </c:pt>
                <c:pt idx="190" formatCode="0.000">
                  <c:v>0.9981375650042339</c:v>
                </c:pt>
                <c:pt idx="191" formatCode="0.000">
                  <c:v>0.99101010814299262</c:v>
                </c:pt>
                <c:pt idx="192" formatCode="0.000">
                  <c:v>0.98821880374380455</c:v>
                </c:pt>
                <c:pt idx="193" formatCode="0.000">
                  <c:v>0.9855244296140081</c:v>
                </c:pt>
                <c:pt idx="194" formatCode="0.000">
                  <c:v>0.98442267717126219</c:v>
                </c:pt>
                <c:pt idx="195" formatCode="0.000">
                  <c:v>0.91917025990045786</c:v>
                </c:pt>
                <c:pt idx="196" formatCode="0.000">
                  <c:v>0.84624282923417304</c:v>
                </c:pt>
                <c:pt idx="197" formatCode="0.000">
                  <c:v>0.75966701796665081</c:v>
                </c:pt>
                <c:pt idx="198" formatCode="0.000">
                  <c:v>0.6650638701573639</c:v>
                </c:pt>
                <c:pt idx="199" formatCode="0.000">
                  <c:v>0.57587441215993473</c:v>
                </c:pt>
                <c:pt idx="200" formatCode="0.000">
                  <c:v>0.40131675741014416</c:v>
                </c:pt>
                <c:pt idx="201" formatCode="0.000">
                  <c:v>0.26079788027500422</c:v>
                </c:pt>
                <c:pt idx="202" formatCode="0.000">
                  <c:v>0.17057544210207831</c:v>
                </c:pt>
                <c:pt idx="203" formatCode="0.000">
                  <c:v>0.15007928825589545</c:v>
                </c:pt>
                <c:pt idx="204" formatCode="0.000">
                  <c:v>0.16280576713810652</c:v>
                </c:pt>
                <c:pt idx="205" formatCode="0.000">
                  <c:v>0.16737161979663723</c:v>
                </c:pt>
                <c:pt idx="206" formatCode="0.000">
                  <c:v>0.15279113185691179</c:v>
                </c:pt>
                <c:pt idx="207" formatCode="0.000">
                  <c:v>0.15479434386808272</c:v>
                </c:pt>
                <c:pt idx="208" formatCode="0.000">
                  <c:v>0.17205313069690092</c:v>
                </c:pt>
                <c:pt idx="209" formatCode="0.000">
                  <c:v>0.18790644024411934</c:v>
                </c:pt>
                <c:pt idx="210" formatCode="0.000">
                  <c:v>0.18894073179599968</c:v>
                </c:pt>
                <c:pt idx="211" formatCode="0.000">
                  <c:v>0.1777185462174603</c:v>
                </c:pt>
                <c:pt idx="212" formatCode="0.000">
                  <c:v>0.17106632755292378</c:v>
                </c:pt>
                <c:pt idx="213" formatCode="0.000">
                  <c:v>0.16679138619465694</c:v>
                </c:pt>
                <c:pt idx="214" formatCode="0.000">
                  <c:v>0.16886933458180264</c:v>
                </c:pt>
                <c:pt idx="215" formatCode="0.000">
                  <c:v>0.18178732741520132</c:v>
                </c:pt>
                <c:pt idx="216" formatCode="0.000">
                  <c:v>0.18330484993077051</c:v>
                </c:pt>
                <c:pt idx="217" formatCode="0.000">
                  <c:v>0.16843534326863374</c:v>
                </c:pt>
                <c:pt idx="218" formatCode="0.000">
                  <c:v>0.20010190513498022</c:v>
                </c:pt>
                <c:pt idx="219" formatCode="0.000">
                  <c:v>0.21845295673494358</c:v>
                </c:pt>
                <c:pt idx="220" formatCode="0.000">
                  <c:v>0.22511310061809997</c:v>
                </c:pt>
                <c:pt idx="221" formatCode="0.000">
                  <c:v>0.2357189780834158</c:v>
                </c:pt>
                <c:pt idx="222" formatCode="0.000">
                  <c:v>0.20483420479912307</c:v>
                </c:pt>
                <c:pt idx="223" formatCode="0.000">
                  <c:v>0.15730541700821166</c:v>
                </c:pt>
                <c:pt idx="224" formatCode="0.000">
                  <c:v>0.30379806846752888</c:v>
                </c:pt>
                <c:pt idx="225" formatCode="0.000">
                  <c:v>0.28706875867771742</c:v>
                </c:pt>
                <c:pt idx="226" formatCode="0.000">
                  <c:v>0.25329733643357222</c:v>
                </c:pt>
                <c:pt idx="227" formatCode="0.000">
                  <c:v>0.19158657363002773</c:v>
                </c:pt>
                <c:pt idx="228" formatCode="0.000">
                  <c:v>0.10129415864710811</c:v>
                </c:pt>
                <c:pt idx="229" formatCode="0.000">
                  <c:v>-1.2140900137965205E-2</c:v>
                </c:pt>
                <c:pt idx="230" formatCode="0.000">
                  <c:v>-0.1027591862717514</c:v>
                </c:pt>
                <c:pt idx="231" formatCode="0.000">
                  <c:v>-0.16924241921802563</c:v>
                </c:pt>
                <c:pt idx="232" formatCode="0.000">
                  <c:v>-0.25691207133963401</c:v>
                </c:pt>
                <c:pt idx="233" formatCode="0.000">
                  <c:v>-0.34016343104564695</c:v>
                </c:pt>
                <c:pt idx="234" formatCode="0.000">
                  <c:v>-0.42526937357534034</c:v>
                </c:pt>
                <c:pt idx="235" formatCode="0.000">
                  <c:v>-0.47749478006930357</c:v>
                </c:pt>
                <c:pt idx="236" formatCode="0.000">
                  <c:v>-0.53950765154368285</c:v>
                </c:pt>
                <c:pt idx="237" formatCode="0.000">
                  <c:v>-0.56591196633926955</c:v>
                </c:pt>
                <c:pt idx="238" formatCode="0.000">
                  <c:v>-0.55527305295374163</c:v>
                </c:pt>
                <c:pt idx="239" formatCode="0.000">
                  <c:v>-0.56323701243946345</c:v>
                </c:pt>
                <c:pt idx="240" formatCode="0.000">
                  <c:v>-0.57285250994014558</c:v>
                </c:pt>
                <c:pt idx="241" formatCode="0.000">
                  <c:v>-0.53786237764349321</c:v>
                </c:pt>
                <c:pt idx="242" formatCode="0.000">
                  <c:v>-0.51656721135207184</c:v>
                </c:pt>
                <c:pt idx="243" formatCode="0.000">
                  <c:v>-0.50382585951546299</c:v>
                </c:pt>
                <c:pt idx="244" formatCode="0.000">
                  <c:v>-0.48961722261610685</c:v>
                </c:pt>
                <c:pt idx="245" formatCode="0.000">
                  <c:v>-0.3922220591640001</c:v>
                </c:pt>
                <c:pt idx="246" formatCode="0.000">
                  <c:v>-0.28137321696707029</c:v>
                </c:pt>
                <c:pt idx="247" formatCode="0.000">
                  <c:v>-0.17117466639249113</c:v>
                </c:pt>
                <c:pt idx="248" formatCode="0.000">
                  <c:v>-5.7623317953230502E-2</c:v>
                </c:pt>
                <c:pt idx="249" formatCode="0.000">
                  <c:v>6.098603724203111E-2</c:v>
                </c:pt>
                <c:pt idx="250" formatCode="0.000">
                  <c:v>0.19128236756996775</c:v>
                </c:pt>
                <c:pt idx="251" formatCode="0.000">
                  <c:v>0.3025786260680684</c:v>
                </c:pt>
                <c:pt idx="252" formatCode="0.000">
                  <c:v>0.39886461339248303</c:v>
                </c:pt>
                <c:pt idx="253" formatCode="0.000">
                  <c:v>0.48733051182437659</c:v>
                </c:pt>
                <c:pt idx="254" formatCode="0.000">
                  <c:v>0.58612278997932654</c:v>
                </c:pt>
                <c:pt idx="255" formatCode="0.000">
                  <c:v>0.68130899298258107</c:v>
                </c:pt>
                <c:pt idx="256" formatCode="0.000">
                  <c:v>0.75350655244281228</c:v>
                </c:pt>
                <c:pt idx="257" formatCode="0.000">
                  <c:v>0.79493461613951477</c:v>
                </c:pt>
                <c:pt idx="258" formatCode="0.000">
                  <c:v>0.82134454753607133</c:v>
                </c:pt>
                <c:pt idx="259" formatCode="0.000">
                  <c:v>0.85817668373461686</c:v>
                </c:pt>
                <c:pt idx="260" formatCode="0.000">
                  <c:v>0.87196710906548192</c:v>
                </c:pt>
                <c:pt idx="261" formatCode="0.000">
                  <c:v>0.85783984273717939</c:v>
                </c:pt>
                <c:pt idx="262" formatCode="0.000">
                  <c:v>0.811801669098145</c:v>
                </c:pt>
                <c:pt idx="263" formatCode="0.000">
                  <c:v>0.68809472464010113</c:v>
                </c:pt>
                <c:pt idx="264" formatCode="0.000">
                  <c:v>0.66987932358443725</c:v>
                </c:pt>
                <c:pt idx="265" formatCode="0.000">
                  <c:v>0.62980574173024495</c:v>
                </c:pt>
                <c:pt idx="266" formatCode="0.000">
                  <c:v>0.58792623710548664</c:v>
                </c:pt>
                <c:pt idx="267" formatCode="0.000">
                  <c:v>0.56166237119376794</c:v>
                </c:pt>
                <c:pt idx="268" formatCode="0.000">
                  <c:v>0.59974582308769486</c:v>
                </c:pt>
                <c:pt idx="269" formatCode="0.000">
                  <c:v>0.68976691859105821</c:v>
                </c:pt>
                <c:pt idx="270" formatCode="0.000">
                  <c:v>0.73345767713620758</c:v>
                </c:pt>
                <c:pt idx="271" formatCode="0.000">
                  <c:v>0.74440032420226343</c:v>
                </c:pt>
                <c:pt idx="272" formatCode="0.000">
                  <c:v>0.74607096583474863</c:v>
                </c:pt>
                <c:pt idx="273" formatCode="0.000">
                  <c:v>0.73231053655521927</c:v>
                </c:pt>
                <c:pt idx="274" formatCode="0.000">
                  <c:v>0.69434163379448532</c:v>
                </c:pt>
                <c:pt idx="275" formatCode="0.000">
                  <c:v>0.65954066142063028</c:v>
                </c:pt>
                <c:pt idx="276" formatCode="0.000">
                  <c:v>0.60775964767993185</c:v>
                </c:pt>
                <c:pt idx="277" formatCode="0.000">
                  <c:v>0.57524027712249592</c:v>
                </c:pt>
                <c:pt idx="278" formatCode="0.000">
                  <c:v>0.54249921538579371</c:v>
                </c:pt>
                <c:pt idx="279" formatCode="0.000">
                  <c:v>0.47005008882608185</c:v>
                </c:pt>
                <c:pt idx="280" formatCode="0.000">
                  <c:v>0.38701903472439336</c:v>
                </c:pt>
                <c:pt idx="281" formatCode="0.000">
                  <c:v>0.31868471235983398</c:v>
                </c:pt>
                <c:pt idx="282" formatCode="0.000">
                  <c:v>0.27394802299579746</c:v>
                </c:pt>
                <c:pt idx="283" formatCode="0.000">
                  <c:v>0.19909339048954611</c:v>
                </c:pt>
                <c:pt idx="284" formatCode="0.000">
                  <c:v>4.2776762550154113E-2</c:v>
                </c:pt>
                <c:pt idx="285" formatCode="0.000">
                  <c:v>-8.9680675906837592E-2</c:v>
                </c:pt>
                <c:pt idx="286" formatCode="0.000">
                  <c:v>-0.17690805335101673</c:v>
                </c:pt>
                <c:pt idx="287" formatCode="0.000">
                  <c:v>-0.2177909361793425</c:v>
                </c:pt>
                <c:pt idx="288" formatCode="0.000">
                  <c:v>-0.20376548367912184</c:v>
                </c:pt>
                <c:pt idx="289" formatCode="0.000">
                  <c:v>-0.20809522433969554</c:v>
                </c:pt>
                <c:pt idx="290" formatCode="0.000">
                  <c:v>-0.19396484391759863</c:v>
                </c:pt>
                <c:pt idx="291" formatCode="0.000">
                  <c:v>-0.15976229372206263</c:v>
                </c:pt>
                <c:pt idx="292" formatCode="0.000">
                  <c:v>-0.13198517530075352</c:v>
                </c:pt>
                <c:pt idx="293" formatCode="0.000">
                  <c:v>-0.10339928922968511</c:v>
                </c:pt>
                <c:pt idx="294" formatCode="0.000">
                  <c:v>-7.4695978398673035E-2</c:v>
                </c:pt>
                <c:pt idx="295" formatCode="0.000">
                  <c:v>-3.4442408929847734E-2</c:v>
                </c:pt>
                <c:pt idx="296" formatCode="0.000">
                  <c:v>3.8997651326470151E-2</c:v>
                </c:pt>
                <c:pt idx="297" formatCode="0.000">
                  <c:v>0.11729520168635346</c:v>
                </c:pt>
                <c:pt idx="298" formatCode="0.000">
                  <c:v>0.14757842124970721</c:v>
                </c:pt>
                <c:pt idx="299" formatCode="0.000">
                  <c:v>0.17552836995945995</c:v>
                </c:pt>
                <c:pt idx="300" formatCode="0.000">
                  <c:v>0.21556254501927133</c:v>
                </c:pt>
                <c:pt idx="301" formatCode="0.000">
                  <c:v>0.26002345420635886</c:v>
                </c:pt>
                <c:pt idx="302" formatCode="0.000">
                  <c:v>0.28733430907139468</c:v>
                </c:pt>
                <c:pt idx="303" formatCode="0.000">
                  <c:v>0.30086477371953951</c:v>
                </c:pt>
                <c:pt idx="304" formatCode="0.000">
                  <c:v>0.31578840813678244</c:v>
                </c:pt>
                <c:pt idx="305" formatCode="0.000">
                  <c:v>0.31278938325510586</c:v>
                </c:pt>
                <c:pt idx="306" formatCode="0.000">
                  <c:v>0.29936128712617094</c:v>
                </c:pt>
                <c:pt idx="307" formatCode="0.000">
                  <c:v>0.2806855640257141</c:v>
                </c:pt>
                <c:pt idx="308" formatCode="0.000">
                  <c:v>0.27336153587152223</c:v>
                </c:pt>
                <c:pt idx="309" formatCode="0.000">
                  <c:v>0.25138227739844343</c:v>
                </c:pt>
                <c:pt idx="310" formatCode="0.000">
                  <c:v>0.2373609465716171</c:v>
                </c:pt>
                <c:pt idx="311" formatCode="0.000">
                  <c:v>0.25063322493232298</c:v>
                </c:pt>
                <c:pt idx="312" formatCode="0.000">
                  <c:v>0.28843660192755693</c:v>
                </c:pt>
                <c:pt idx="313" formatCode="0.000">
                  <c:v>0.30090672237903832</c:v>
                </c:pt>
                <c:pt idx="314" formatCode="0.000">
                  <c:v>0.30825315052024382</c:v>
                </c:pt>
                <c:pt idx="315" formatCode="0.000">
                  <c:v>0.32238690148078569</c:v>
                </c:pt>
                <c:pt idx="316" formatCode="0.000">
                  <c:v>0.32058143605528217</c:v>
                </c:pt>
                <c:pt idx="317" formatCode="0.000">
                  <c:v>0.31436056866192147</c:v>
                </c:pt>
                <c:pt idx="318" formatCode="0.000">
                  <c:v>0.5433046324987425</c:v>
                </c:pt>
                <c:pt idx="319" formatCode="0.000">
                  <c:v>0.73076803852586314</c:v>
                </c:pt>
                <c:pt idx="320" formatCode="0.000">
                  <c:v>0.87342167044131369</c:v>
                </c:pt>
                <c:pt idx="321" formatCode="0.000">
                  <c:v>1.045730580487191</c:v>
                </c:pt>
                <c:pt idx="322" formatCode="0.000">
                  <c:v>1.2462058118888439</c:v>
                </c:pt>
                <c:pt idx="323" formatCode="0.000">
                  <c:v>1.4570260218456874</c:v>
                </c:pt>
                <c:pt idx="324" formatCode="0.000">
                  <c:v>1.6944196557489524</c:v>
                </c:pt>
                <c:pt idx="325" formatCode="0.000">
                  <c:v>1.8950741379741318</c:v>
                </c:pt>
                <c:pt idx="326" formatCode="0.000">
                  <c:v>2.0352727047138037</c:v>
                </c:pt>
                <c:pt idx="327" formatCode="0.000">
                  <c:v>2.1799122660455681</c:v>
                </c:pt>
                <c:pt idx="328" formatCode="0.000">
                  <c:v>2.3319995420963169</c:v>
                </c:pt>
                <c:pt idx="329" formatCode="0.000">
                  <c:v>2.4652590537501426</c:v>
                </c:pt>
                <c:pt idx="330" formatCode="0.000">
                  <c:v>2.5633170056769639</c:v>
                </c:pt>
                <c:pt idx="331" formatCode="0.000">
                  <c:v>2.620585580886841</c:v>
                </c:pt>
                <c:pt idx="332" formatCode="0.000">
                  <c:v>2.6395548878360606</c:v>
                </c:pt>
                <c:pt idx="333" formatCode="0.000">
                  <c:v>2.6616356432452246</c:v>
                </c:pt>
                <c:pt idx="334" formatCode="0.000">
                  <c:v>2.6548376585261284</c:v>
                </c:pt>
                <c:pt idx="335" formatCode="0.000">
                  <c:v>2.5966899043078548</c:v>
                </c:pt>
                <c:pt idx="336" formatCode="0.000">
                  <c:v>2.4640988785054017</c:v>
                </c:pt>
                <c:pt idx="337" formatCode="0.000">
                  <c:v>2.1324620092330884</c:v>
                </c:pt>
                <c:pt idx="338" formatCode="0.000">
                  <c:v>2.2157778053948287</c:v>
                </c:pt>
                <c:pt idx="339" formatCode="0.000">
                  <c:v>2.2637613450149088</c:v>
                </c:pt>
                <c:pt idx="340" formatCode="0.000">
                  <c:v>2.2921695030915297</c:v>
                </c:pt>
                <c:pt idx="341" formatCode="0.000">
                  <c:v>2.3385158109538144</c:v>
                </c:pt>
                <c:pt idx="342" formatCode="0.000">
                  <c:v>2.3773280021500458</c:v>
                </c:pt>
                <c:pt idx="343" formatCode="0.000">
                  <c:v>2.4035623993077007</c:v>
                </c:pt>
                <c:pt idx="344" formatCode="0.000">
                  <c:v>2.4096700793419643</c:v>
                </c:pt>
                <c:pt idx="345" formatCode="0.000">
                  <c:v>2.3877174226836679</c:v>
                </c:pt>
                <c:pt idx="346" formatCode="0.000">
                  <c:v>2.3674607462057873</c:v>
                </c:pt>
                <c:pt idx="347" formatCode="0.000">
                  <c:v>2.3251220045740033</c:v>
                </c:pt>
                <c:pt idx="348" formatCode="0.000">
                  <c:v>2.2530892136702318</c:v>
                </c:pt>
                <c:pt idx="349" formatCode="0.000">
                  <c:v>2.1788122052815888</c:v>
                </c:pt>
                <c:pt idx="350" formatCode="0.000">
                  <c:v>2.1029119027429743</c:v>
                </c:pt>
                <c:pt idx="351" formatCode="0.000">
                  <c:v>2.0296698414613674</c:v>
                </c:pt>
                <c:pt idx="352" formatCode="0.000">
                  <c:v>1.9463597867689133</c:v>
                </c:pt>
                <c:pt idx="353" formatCode="0.000">
                  <c:v>1.8230242951794711</c:v>
                </c:pt>
                <c:pt idx="354" formatCode="0.000">
                  <c:v>1.6776626677534177</c:v>
                </c:pt>
                <c:pt idx="355" formatCode="0.000">
                  <c:v>1.4840986289826794</c:v>
                </c:pt>
                <c:pt idx="356" formatCode="0.000">
                  <c:v>1.2360004769075486</c:v>
                </c:pt>
                <c:pt idx="357" formatCode="0.000">
                  <c:v>0.82740984556276131</c:v>
                </c:pt>
                <c:pt idx="358" formatCode="0.000">
                  <c:v>0.85052132383492107</c:v>
                </c:pt>
                <c:pt idx="359" formatCode="0.000">
                  <c:v>0.86802871621596545</c:v>
                </c:pt>
                <c:pt idx="360" formatCode="0.000">
                  <c:v>0.88124316639477196</c:v>
                </c:pt>
                <c:pt idx="361" formatCode="0.000">
                  <c:v>0.89155722176157315</c:v>
                </c:pt>
                <c:pt idx="362" formatCode="0.000">
                  <c:v>0.89245426854636212</c:v>
                </c:pt>
                <c:pt idx="363" formatCode="0.000">
                  <c:v>0.88713012591521445</c:v>
                </c:pt>
                <c:pt idx="364" formatCode="0.000">
                  <c:v>0.89254186361527421</c:v>
                </c:pt>
                <c:pt idx="365" formatCode="0.000">
                  <c:v>0.89018927633892186</c:v>
                </c:pt>
                <c:pt idx="366" formatCode="0.000">
                  <c:v>0.86635027789065822</c:v>
                </c:pt>
                <c:pt idx="367" formatCode="0.000">
                  <c:v>0.77710115181262063</c:v>
                </c:pt>
                <c:pt idx="368" formatCode="0.000">
                  <c:v>0.72276984707420988</c:v>
                </c:pt>
                <c:pt idx="369" formatCode="0.000">
                  <c:v>0.73948569556757948</c:v>
                </c:pt>
                <c:pt idx="370" formatCode="0.000">
                  <c:v>0.7313120597069771</c:v>
                </c:pt>
                <c:pt idx="371" formatCode="0.000">
                  <c:v>0.71290533403979395</c:v>
                </c:pt>
                <c:pt idx="372" formatCode="0.000">
                  <c:v>0.69742625949383474</c:v>
                </c:pt>
                <c:pt idx="373" formatCode="0.000">
                  <c:v>0.83351998893132451</c:v>
                </c:pt>
                <c:pt idx="374" formatCode="0.000">
                  <c:v>0.90198080634760558</c:v>
                </c:pt>
                <c:pt idx="375" formatCode="0.000">
                  <c:v>0.94438816070169118</c:v>
                </c:pt>
                <c:pt idx="376" formatCode="0.000">
                  <c:v>0.95640966144537232</c:v>
                </c:pt>
                <c:pt idx="377" formatCode="0.000">
                  <c:v>0.97026274895660158</c:v>
                </c:pt>
                <c:pt idx="378" formatCode="0.000">
                  <c:v>0.96825817056168284</c:v>
                </c:pt>
                <c:pt idx="379" formatCode="0.000">
                  <c:v>0.96944890283762375</c:v>
                </c:pt>
                <c:pt idx="380" formatCode="0.000">
                  <c:v>0.9752421544260137</c:v>
                </c:pt>
                <c:pt idx="381" formatCode="0.000">
                  <c:v>1.0075700463618498</c:v>
                </c:pt>
                <c:pt idx="382" formatCode="0.000">
                  <c:v>1.0382311284987731</c:v>
                </c:pt>
                <c:pt idx="383" formatCode="0.000">
                  <c:v>1.0736793375132798</c:v>
                </c:pt>
                <c:pt idx="384" formatCode="0.000">
                  <c:v>1.0902763832257065</c:v>
                </c:pt>
                <c:pt idx="385" formatCode="0.000">
                  <c:v>1.1064355679787425</c:v>
                </c:pt>
                <c:pt idx="386" formatCode="0.000">
                  <c:v>1.1106844619873244</c:v>
                </c:pt>
                <c:pt idx="387" formatCode="0.000">
                  <c:v>1.1080909415563369</c:v>
                </c:pt>
                <c:pt idx="388" formatCode="0.000">
                  <c:v>1.0975792555454669</c:v>
                </c:pt>
                <c:pt idx="389" formatCode="0.000">
                  <c:v>1.0590344744658946</c:v>
                </c:pt>
                <c:pt idx="390" formatCode="0.000">
                  <c:v>1.0328163324721003</c:v>
                </c:pt>
                <c:pt idx="391" formatCode="0.000">
                  <c:v>1.0232257256820902</c:v>
                </c:pt>
                <c:pt idx="392" formatCode="0.000">
                  <c:v>1.000041484999747</c:v>
                </c:pt>
                <c:pt idx="393" formatCode="0.000">
                  <c:v>0.87336041444902801</c:v>
                </c:pt>
                <c:pt idx="394" formatCode="0.000">
                  <c:v>0.77286563358126004</c:v>
                </c:pt>
                <c:pt idx="395" formatCode="0.000">
                  <c:v>0.6822618428960725</c:v>
                </c:pt>
                <c:pt idx="396" formatCode="0.000">
                  <c:v>0.67192823745739716</c:v>
                </c:pt>
                <c:pt idx="397" formatCode="0.000">
                  <c:v>0.70987910957725742</c:v>
                </c:pt>
                <c:pt idx="398" formatCode="0.000">
                  <c:v>0.85335027934621488</c:v>
                </c:pt>
                <c:pt idx="399" formatCode="0.000">
                  <c:v>1.0408878745466001</c:v>
                </c:pt>
                <c:pt idx="400" formatCode="0.000">
                  <c:v>1.3020011041851509</c:v>
                </c:pt>
                <c:pt idx="401" formatCode="0.000">
                  <c:v>1.6502042019752108</c:v>
                </c:pt>
                <c:pt idx="402" formatCode="0.000">
                  <c:v>1.9248266240819483</c:v>
                </c:pt>
                <c:pt idx="403" formatCode="0.000">
                  <c:v>2.1581725819898363</c:v>
                </c:pt>
                <c:pt idx="404" formatCode="0.000">
                  <c:v>2.2650026564080568</c:v>
                </c:pt>
                <c:pt idx="405" formatCode="0.000">
                  <c:v>2.357502407922174</c:v>
                </c:pt>
                <c:pt idx="406" formatCode="0.000">
                  <c:v>2.4281175360567833</c:v>
                </c:pt>
                <c:pt idx="407" formatCode="0.000">
                  <c:v>2.4802907366875608</c:v>
                </c:pt>
                <c:pt idx="408" formatCode="0.000">
                  <c:v>2.5111463655603017</c:v>
                </c:pt>
                <c:pt idx="409" formatCode="0.000">
                  <c:v>2.5196772304961788</c:v>
                </c:pt>
                <c:pt idx="410" formatCode="0.000">
                  <c:v>2.4965412927156754</c:v>
                </c:pt>
                <c:pt idx="411" formatCode="0.000">
                  <c:v>2.4758475902606962</c:v>
                </c:pt>
                <c:pt idx="412" formatCode="0.000">
                  <c:v>2.4307653398476852</c:v>
                </c:pt>
                <c:pt idx="413" formatCode="0.000">
                  <c:v>2.3681392243919848</c:v>
                </c:pt>
                <c:pt idx="414" formatCode="0.000">
                  <c:v>2.3154994749456881</c:v>
                </c:pt>
                <c:pt idx="415" formatCode="0.000">
                  <c:v>2.2444527056392545</c:v>
                </c:pt>
                <c:pt idx="416" formatCode="0.000">
                  <c:v>2.1956976107134176</c:v>
                </c:pt>
                <c:pt idx="417" formatCode="0.000">
                  <c:v>2.1619005511059974</c:v>
                </c:pt>
                <c:pt idx="418" formatCode="0.000">
                  <c:v>2.1743424462937129</c:v>
                </c:pt>
                <c:pt idx="419" formatCode="0.000">
                  <c:v>2.1959626099091016</c:v>
                </c:pt>
                <c:pt idx="420" formatCode="0.000">
                  <c:v>2.2009530387777572</c:v>
                </c:pt>
                <c:pt idx="421" formatCode="0.000">
                  <c:v>2.1353132723411163</c:v>
                </c:pt>
                <c:pt idx="422" formatCode="0.000">
                  <c:v>2.0532342534141339</c:v>
                </c:pt>
                <c:pt idx="423" formatCode="0.000">
                  <c:v>1.9346599651779852</c:v>
                </c:pt>
                <c:pt idx="424" formatCode="0.000">
                  <c:v>1.9199291711577318</c:v>
                </c:pt>
                <c:pt idx="425" formatCode="0.000">
                  <c:v>1.8885452187697722</c:v>
                </c:pt>
                <c:pt idx="426" formatCode="0.000">
                  <c:v>1.8438963974220699</c:v>
                </c:pt>
                <c:pt idx="427" formatCode="0.000">
                  <c:v>1.783283723069466</c:v>
                </c:pt>
                <c:pt idx="428" formatCode="0.000">
                  <c:v>1.7092639990833995</c:v>
                </c:pt>
                <c:pt idx="429" formatCode="0.000">
                  <c:v>1.6136057072815544</c:v>
                </c:pt>
                <c:pt idx="430" formatCode="0.000">
                  <c:v>1.5422954443400836</c:v>
                </c:pt>
                <c:pt idx="431" formatCode="0.000">
                  <c:v>1.467733852539344</c:v>
                </c:pt>
                <c:pt idx="432" formatCode="0.000">
                  <c:v>1.3978596855856003</c:v>
                </c:pt>
                <c:pt idx="433" formatCode="0.000">
                  <c:v>1.362491372657864</c:v>
                </c:pt>
                <c:pt idx="434" formatCode="0.000">
                  <c:v>1.3148689402080418</c:v>
                </c:pt>
                <c:pt idx="435" formatCode="0.000">
                  <c:v>1.2146280295028888</c:v>
                </c:pt>
                <c:pt idx="436" formatCode="0.000">
                  <c:v>1.1346389021462389</c:v>
                </c:pt>
                <c:pt idx="437" formatCode="0.000">
                  <c:v>1.0350332738445935</c:v>
                </c:pt>
                <c:pt idx="438" formatCode="0.000">
                  <c:v>0.95219202075357456</c:v>
                </c:pt>
                <c:pt idx="439" formatCode="0.000">
                  <c:v>0.85985097076635197</c:v>
                </c:pt>
                <c:pt idx="440" formatCode="0.000">
                  <c:v>0.76452871865750527</c:v>
                </c:pt>
                <c:pt idx="441" formatCode="0.000">
                  <c:v>0.67285225008581551</c:v>
                </c:pt>
                <c:pt idx="442" formatCode="0.000">
                  <c:v>0.58788867658283983</c:v>
                </c:pt>
                <c:pt idx="443" formatCode="0.000">
                  <c:v>0.49056876242126651</c:v>
                </c:pt>
                <c:pt idx="444" formatCode="0.000">
                  <c:v>0.42565935976361557</c:v>
                </c:pt>
                <c:pt idx="445" formatCode="0.000">
                  <c:v>0.38682279159608884</c:v>
                </c:pt>
                <c:pt idx="446" formatCode="0.000">
                  <c:v>0.33432166079506603</c:v>
                </c:pt>
                <c:pt idx="447" formatCode="0.000">
                  <c:v>0.27242150871033155</c:v>
                </c:pt>
                <c:pt idx="448" formatCode="0.000">
                  <c:v>0.22560494375401979</c:v>
                </c:pt>
                <c:pt idx="449" formatCode="0.000">
                  <c:v>0.17177242391416156</c:v>
                </c:pt>
                <c:pt idx="450" formatCode="0.000">
                  <c:v>0.11003715552279864</c:v>
                </c:pt>
                <c:pt idx="451" formatCode="0.000">
                  <c:v>9.373655525657465E-2</c:v>
                </c:pt>
                <c:pt idx="452" formatCode="0.000">
                  <c:v>0.37919451477554866</c:v>
                </c:pt>
                <c:pt idx="453" formatCode="0.000">
                  <c:v>0.49466169627431794</c:v>
                </c:pt>
                <c:pt idx="454" formatCode="0.000">
                  <c:v>1.0383484789898203</c:v>
                </c:pt>
                <c:pt idx="455" formatCode="0.000">
                  <c:v>1.2915027109069461</c:v>
                </c:pt>
                <c:pt idx="456" formatCode="0.000">
                  <c:v>1.3997748562982675</c:v>
                </c:pt>
                <c:pt idx="457" formatCode="0.000">
                  <c:v>1.4304194727522099</c:v>
                </c:pt>
                <c:pt idx="458" formatCode="0.000">
                  <c:v>1.4303445098853684</c:v>
                </c:pt>
                <c:pt idx="459" formatCode="0.000">
                  <c:v>1.4217168818339778</c:v>
                </c:pt>
                <c:pt idx="460" formatCode="0.000">
                  <c:v>1.410407757322595</c:v>
                </c:pt>
                <c:pt idx="461" formatCode="0.000">
                  <c:v>1.3551615780471664</c:v>
                </c:pt>
                <c:pt idx="462" formatCode="0.000">
                  <c:v>1.2929728729014707</c:v>
                </c:pt>
                <c:pt idx="463" formatCode="0.000">
                  <c:v>1.2196032027768613</c:v>
                </c:pt>
                <c:pt idx="464" formatCode="0.000">
                  <c:v>1.1140362159893908</c:v>
                </c:pt>
                <c:pt idx="465" formatCode="0.000">
                  <c:v>0.9956138577896545</c:v>
                </c:pt>
                <c:pt idx="466" formatCode="0.000">
                  <c:v>0.84480347146558987</c:v>
                </c:pt>
                <c:pt idx="467" formatCode="0.000">
                  <c:v>0.67701283513173571</c:v>
                </c:pt>
                <c:pt idx="468" formatCode="0.000">
                  <c:v>0.51948601590682886</c:v>
                </c:pt>
                <c:pt idx="469" formatCode="0.000">
                  <c:v>0.35920513881331706</c:v>
                </c:pt>
                <c:pt idx="470" formatCode="0.000">
                  <c:v>0.1507812999906144</c:v>
                </c:pt>
                <c:pt idx="471" formatCode="0.000">
                  <c:v>-0.12949257599521746</c:v>
                </c:pt>
                <c:pt idx="472" formatCode="0.000">
                  <c:v>-0.8126730845706982</c:v>
                </c:pt>
                <c:pt idx="473" formatCode="0.000">
                  <c:v>-1.8940497992458436</c:v>
                </c:pt>
                <c:pt idx="474" formatCode="0.000">
                  <c:v>-1.3611925282768507</c:v>
                </c:pt>
                <c:pt idx="475" formatCode="0.000">
                  <c:v>-0.9674151312539303</c:v>
                </c:pt>
                <c:pt idx="476" formatCode="0.000">
                  <c:v>-0.67384771849774872</c:v>
                </c:pt>
                <c:pt idx="477" formatCode="0.000">
                  <c:v>-0.39676392447998277</c:v>
                </c:pt>
                <c:pt idx="478" formatCode="0.000">
                  <c:v>-0.14896030724131148</c:v>
                </c:pt>
                <c:pt idx="479" formatCode="0.000">
                  <c:v>3.1323011857579797E-2</c:v>
                </c:pt>
                <c:pt idx="480" formatCode="0.000">
                  <c:v>0.22070594253208675</c:v>
                </c:pt>
                <c:pt idx="481" formatCode="0.000">
                  <c:v>0.38844507938506312</c:v>
                </c:pt>
                <c:pt idx="482" formatCode="0.000">
                  <c:v>0.52935887199429721</c:v>
                </c:pt>
                <c:pt idx="483" formatCode="0.000">
                  <c:v>0.63710925857920797</c:v>
                </c:pt>
                <c:pt idx="484" formatCode="0.000">
                  <c:v>0.70688102975184397</c:v>
                </c:pt>
                <c:pt idx="485" formatCode="0.000">
                  <c:v>0.76642914248648686</c:v>
                </c:pt>
                <c:pt idx="486" formatCode="0.000">
                  <c:v>0.81207830067063003</c:v>
                </c:pt>
                <c:pt idx="487" formatCode="0.000">
                  <c:v>0.83486283541436401</c:v>
                </c:pt>
                <c:pt idx="488" formatCode="0.000">
                  <c:v>0.84974973625153283</c:v>
                </c:pt>
                <c:pt idx="489" formatCode="0.000">
                  <c:v>0.84961180555806071</c:v>
                </c:pt>
                <c:pt idx="490" formatCode="0.000">
                  <c:v>0.83457369013234195</c:v>
                </c:pt>
                <c:pt idx="491" formatCode="0.000">
                  <c:v>0.74903789478887051</c:v>
                </c:pt>
                <c:pt idx="492" formatCode="0.000">
                  <c:v>0.59242051191882472</c:v>
                </c:pt>
                <c:pt idx="493" formatCode="0.000">
                  <c:v>0.20876140361478002</c:v>
                </c:pt>
                <c:pt idx="494" formatCode="0.000">
                  <c:v>0.26396920577484662</c:v>
                </c:pt>
                <c:pt idx="495" formatCode="0.000">
                  <c:v>0.33396524700787555</c:v>
                </c:pt>
                <c:pt idx="496" formatCode="0.000">
                  <c:v>0.40525854283468343</c:v>
                </c:pt>
                <c:pt idx="497" formatCode="0.000">
                  <c:v>0.45648812864950783</c:v>
                </c:pt>
                <c:pt idx="498" formatCode="0.000">
                  <c:v>0.47272373103574145</c:v>
                </c:pt>
                <c:pt idx="499" formatCode="0.000">
                  <c:v>0.47145842084670164</c:v>
                </c:pt>
                <c:pt idx="500" formatCode="0.000">
                  <c:v>0.47809717710430888</c:v>
                </c:pt>
                <c:pt idx="501" formatCode="0.000">
                  <c:v>0.48956183977179374</c:v>
                </c:pt>
                <c:pt idx="502" formatCode="0.000">
                  <c:v>0.49953704337268828</c:v>
                </c:pt>
                <c:pt idx="503" formatCode="0.000">
                  <c:v>0.52091213950385451</c:v>
                </c:pt>
                <c:pt idx="504" formatCode="0.000">
                  <c:v>0.52480881894010878</c:v>
                </c:pt>
                <c:pt idx="505" formatCode="0.000">
                  <c:v>0.5483229101836502</c:v>
                </c:pt>
                <c:pt idx="506" formatCode="0.000">
                  <c:v>0.56069168670311442</c:v>
                </c:pt>
                <c:pt idx="507" formatCode="0.000">
                  <c:v>0.53266816052276134</c:v>
                </c:pt>
                <c:pt idx="508" formatCode="0.000">
                  <c:v>0.50591609903475221</c:v>
                </c:pt>
                <c:pt idx="509" formatCode="0.000">
                  <c:v>0.47617115609101218</c:v>
                </c:pt>
                <c:pt idx="510" formatCode="0.000">
                  <c:v>0.4788707276729488</c:v>
                </c:pt>
                <c:pt idx="511" formatCode="0.000">
                  <c:v>0.49244136862061128</c:v>
                </c:pt>
                <c:pt idx="512" formatCode="0.000">
                  <c:v>0.51855485737410911</c:v>
                </c:pt>
                <c:pt idx="513" formatCode="0.000">
                  <c:v>0.55933658617758386</c:v>
                </c:pt>
                <c:pt idx="514" formatCode="0.000">
                  <c:v>0.58636307992637016</c:v>
                </c:pt>
                <c:pt idx="515" formatCode="0.000">
                  <c:v>0.59191686995858783</c:v>
                </c:pt>
                <c:pt idx="516" formatCode="0.000">
                  <c:v>0.58115264667801048</c:v>
                </c:pt>
                <c:pt idx="517" formatCode="0.000">
                  <c:v>0.55717419989075945</c:v>
                </c:pt>
                <c:pt idx="518" formatCode="0.000">
                  <c:v>0.54994541708603251</c:v>
                </c:pt>
                <c:pt idx="519" formatCode="0.000">
                  <c:v>0.54315411634743149</c:v>
                </c:pt>
                <c:pt idx="520" formatCode="0.000">
                  <c:v>0.53801222741872512</c:v>
                </c:pt>
                <c:pt idx="521" formatCode="0.000">
                  <c:v>0.52770050786460099</c:v>
                </c:pt>
                <c:pt idx="522" formatCode="0.000">
                  <c:v>0.51402392561173182</c:v>
                </c:pt>
                <c:pt idx="523" formatCode="0.000">
                  <c:v>0.4798940274756382</c:v>
                </c:pt>
                <c:pt idx="524" formatCode="0.000">
                  <c:v>0.42431739786505879</c:v>
                </c:pt>
                <c:pt idx="525" formatCode="0.000">
                  <c:v>0.35263328237221886</c:v>
                </c:pt>
                <c:pt idx="526" formatCode="0.000">
                  <c:v>0.29344651695916751</c:v>
                </c:pt>
                <c:pt idx="527" formatCode="0.000">
                  <c:v>0.22033721654959232</c:v>
                </c:pt>
                <c:pt idx="528" formatCode="0.000">
                  <c:v>0.14486117939069604</c:v>
                </c:pt>
                <c:pt idx="529" formatCode="0.000">
                  <c:v>9.9355463036120473E-2</c:v>
                </c:pt>
                <c:pt idx="530" formatCode="0.000">
                  <c:v>7.2566555751918449E-2</c:v>
                </c:pt>
                <c:pt idx="531" formatCode="0.000">
                  <c:v>5.6763944183564313E-2</c:v>
                </c:pt>
                <c:pt idx="532" formatCode="0.000">
                  <c:v>7.6302485907495832E-2</c:v>
                </c:pt>
                <c:pt idx="533" formatCode="0.000">
                  <c:v>0.11894295814073005</c:v>
                </c:pt>
                <c:pt idx="534" formatCode="0.000">
                  <c:v>0.14734960895750257</c:v>
                </c:pt>
                <c:pt idx="535" formatCode="0.000">
                  <c:v>0.1657396514329402</c:v>
                </c:pt>
                <c:pt idx="536" formatCode="0.000">
                  <c:v>0.16509329240807841</c:v>
                </c:pt>
                <c:pt idx="537" formatCode="0.000">
                  <c:v>0.16353258401411777</c:v>
                </c:pt>
                <c:pt idx="538" formatCode="0.000">
                  <c:v>0.16000456371079708</c:v>
                </c:pt>
                <c:pt idx="539" formatCode="0.000">
                  <c:v>0.16950469709226601</c:v>
                </c:pt>
                <c:pt idx="540" formatCode="0.000">
                  <c:v>0.17468178278607788</c:v>
                </c:pt>
                <c:pt idx="541" formatCode="0.000">
                  <c:v>0.16006457184921957</c:v>
                </c:pt>
                <c:pt idx="542" formatCode="0.000">
                  <c:v>0.16118368487394077</c:v>
                </c:pt>
                <c:pt idx="543" formatCode="0.000">
                  <c:v>0.20165083286808314</c:v>
                </c:pt>
                <c:pt idx="544" formatCode="0.000">
                  <c:v>0.27786578161382502</c:v>
                </c:pt>
                <c:pt idx="545" formatCode="0.000">
                  <c:v>0.3401811857980494</c:v>
                </c:pt>
                <c:pt idx="546" formatCode="0.000">
                  <c:v>0.36931617525539934</c:v>
                </c:pt>
                <c:pt idx="547" formatCode="0.000">
                  <c:v>0.3820460004546391</c:v>
                </c:pt>
                <c:pt idx="548" formatCode="0.000">
                  <c:v>0.40015176943225605</c:v>
                </c:pt>
                <c:pt idx="549" formatCode="0.000">
                  <c:v>0.40258551112211272</c:v>
                </c:pt>
                <c:pt idx="550" formatCode="0.000">
                  <c:v>0.40282629240577628</c:v>
                </c:pt>
                <c:pt idx="551" formatCode="0.000">
                  <c:v>0.39978867640091553</c:v>
                </c:pt>
                <c:pt idx="552" formatCode="0.000">
                  <c:v>0.39971592087345598</c:v>
                </c:pt>
                <c:pt idx="553" formatCode="0.000">
                  <c:v>0.43131746557668826</c:v>
                </c:pt>
                <c:pt idx="554" formatCode="0.000">
                  <c:v>0.47167000462747011</c:v>
                </c:pt>
                <c:pt idx="555" formatCode="0.000">
                  <c:v>0.48413914121537077</c:v>
                </c:pt>
                <c:pt idx="556" formatCode="0.000">
                  <c:v>0.51627872757558879</c:v>
                </c:pt>
                <c:pt idx="557" formatCode="0.000">
                  <c:v>0.51946151558337506</c:v>
                </c:pt>
                <c:pt idx="558" formatCode="0.000">
                  <c:v>0.5221030085859244</c:v>
                </c:pt>
                <c:pt idx="559" formatCode="0.000">
                  <c:v>0.52102644994806691</c:v>
                </c:pt>
                <c:pt idx="560" formatCode="0.000">
                  <c:v>0.51559983535980969</c:v>
                </c:pt>
                <c:pt idx="561" formatCode="0.000">
                  <c:v>0.48339514350161361</c:v>
                </c:pt>
                <c:pt idx="562" formatCode="0.000">
                  <c:v>0.4704238433838307</c:v>
                </c:pt>
                <c:pt idx="563" formatCode="0.000">
                  <c:v>0.47165964278929517</c:v>
                </c:pt>
                <c:pt idx="564" formatCode="0.000">
                  <c:v>0.46855345949740412</c:v>
                </c:pt>
                <c:pt idx="565" formatCode="0.000">
                  <c:v>0.45398905443708037</c:v>
                </c:pt>
                <c:pt idx="566" formatCode="0.000">
                  <c:v>0.44938129165526536</c:v>
                </c:pt>
                <c:pt idx="567" formatCode="0.000">
                  <c:v>0.4438119121014179</c:v>
                </c:pt>
                <c:pt idx="568" formatCode="0.000">
                  <c:v>0.43037228948319983</c:v>
                </c:pt>
                <c:pt idx="569" formatCode="0.000">
                  <c:v>0.45005928810118923</c:v>
                </c:pt>
                <c:pt idx="570" formatCode="0.000">
                  <c:v>0.45140932399949596</c:v>
                </c:pt>
                <c:pt idx="571" formatCode="0.000">
                  <c:v>0.44043071812048662</c:v>
                </c:pt>
                <c:pt idx="572" formatCode="0.000">
                  <c:v>0.42444583257868773</c:v>
                </c:pt>
                <c:pt idx="573" formatCode="0.000">
                  <c:v>0.41503688030801467</c:v>
                </c:pt>
                <c:pt idx="574" formatCode="0.000">
                  <c:v>0.38853092513202514</c:v>
                </c:pt>
                <c:pt idx="575" formatCode="0.000">
                  <c:v>0.40958303754095593</c:v>
                </c:pt>
                <c:pt idx="576" formatCode="0.000">
                  <c:v>0.38271429465439077</c:v>
                </c:pt>
                <c:pt idx="577" formatCode="0.000">
                  <c:v>0.40518094037088037</c:v>
                </c:pt>
                <c:pt idx="578" formatCode="0.000">
                  <c:v>0.41430639666337693</c:v>
                </c:pt>
                <c:pt idx="579" formatCode="0.000">
                  <c:v>0.46049470593224506</c:v>
                </c:pt>
                <c:pt idx="580" formatCode="0.000">
                  <c:v>0.4906680747685373</c:v>
                </c:pt>
                <c:pt idx="581" formatCode="0.000">
                  <c:v>0.50308636337909118</c:v>
                </c:pt>
                <c:pt idx="582" formatCode="0.000">
                  <c:v>0.50040255240734954</c:v>
                </c:pt>
                <c:pt idx="583" formatCode="0.000">
                  <c:v>0.49680304373272621</c:v>
                </c:pt>
                <c:pt idx="584" formatCode="0.000">
                  <c:v>0.49772259497280574</c:v>
                </c:pt>
                <c:pt idx="585" formatCode="0.000">
                  <c:v>0.4888229666352491</c:v>
                </c:pt>
                <c:pt idx="586" formatCode="0.000">
                  <c:v>0.46312436003945051</c:v>
                </c:pt>
                <c:pt idx="587" formatCode="0.000">
                  <c:v>0.45069072060915977</c:v>
                </c:pt>
                <c:pt idx="588" formatCode="0.000">
                  <c:v>0.43893581559906691</c:v>
                </c:pt>
                <c:pt idx="589" formatCode="0.000">
                  <c:v>0.39359599210999507</c:v>
                </c:pt>
                <c:pt idx="590" formatCode="0.000">
                  <c:v>0.37180349492027753</c:v>
                </c:pt>
                <c:pt idx="591" formatCode="0.000">
                  <c:v>0.36374963969534313</c:v>
                </c:pt>
                <c:pt idx="592" formatCode="0.000">
                  <c:v>0.35581329599936479</c:v>
                </c:pt>
                <c:pt idx="593" formatCode="0.000">
                  <c:v>0.37351298775669162</c:v>
                </c:pt>
                <c:pt idx="594" formatCode="0.000">
                  <c:v>0.36322721277805181</c:v>
                </c:pt>
                <c:pt idx="595" formatCode="0.000">
                  <c:v>0.29950568368453317</c:v>
                </c:pt>
                <c:pt idx="596" formatCode="0.000">
                  <c:v>0.26419781048144853</c:v>
                </c:pt>
                <c:pt idx="597" formatCode="0.000">
                  <c:v>0.32701987392252957</c:v>
                </c:pt>
                <c:pt idx="598" formatCode="0.000">
                  <c:v>0.36724298012955259</c:v>
                </c:pt>
                <c:pt idx="599" formatCode="0.000">
                  <c:v>0.41856526952187673</c:v>
                </c:pt>
                <c:pt idx="600" formatCode="0.000">
                  <c:v>0.42296450743355607</c:v>
                </c:pt>
                <c:pt idx="601" formatCode="0.000">
                  <c:v>0.41293750994067469</c:v>
                </c:pt>
                <c:pt idx="602" formatCode="0.000">
                  <c:v>0.42470857550226371</c:v>
                </c:pt>
                <c:pt idx="603" formatCode="0.000">
                  <c:v>0.4244608299095618</c:v>
                </c:pt>
                <c:pt idx="604" formatCode="0.000">
                  <c:v>0.4245111432251169</c:v>
                </c:pt>
                <c:pt idx="605" formatCode="0.000">
                  <c:v>0.42634385232890937</c:v>
                </c:pt>
                <c:pt idx="606" formatCode="0.000">
                  <c:v>0.42118840311676453</c:v>
                </c:pt>
                <c:pt idx="607" formatCode="0.000">
                  <c:v>0.42972470048120337</c:v>
                </c:pt>
                <c:pt idx="608" formatCode="0.000">
                  <c:v>0.42998143432926439</c:v>
                </c:pt>
                <c:pt idx="609" formatCode="0.000">
                  <c:v>0.43093848183816208</c:v>
                </c:pt>
                <c:pt idx="610" formatCode="0.000">
                  <c:v>0.43115237183362459</c:v>
                </c:pt>
                <c:pt idx="611" formatCode="0.000">
                  <c:v>0.43118660566063038</c:v>
                </c:pt>
                <c:pt idx="612" formatCode="0.000">
                  <c:v>0.42962520001312154</c:v>
                </c:pt>
                <c:pt idx="613" formatCode="0.000">
                  <c:v>0.4203087745170524</c:v>
                </c:pt>
                <c:pt idx="614" formatCode="0.000">
                  <c:v>0.41979242610643275</c:v>
                </c:pt>
                <c:pt idx="615" formatCode="0.000">
                  <c:v>0.41713084569115977</c:v>
                </c:pt>
                <c:pt idx="616" formatCode="0.000">
                  <c:v>0.41974133089717713</c:v>
                </c:pt>
                <c:pt idx="617" formatCode="0.000">
                  <c:v>0.38224711451298987</c:v>
                </c:pt>
                <c:pt idx="618" formatCode="0.000">
                  <c:v>0.35793855027910115</c:v>
                </c:pt>
                <c:pt idx="619" formatCode="0.000">
                  <c:v>0.27493548966085524</c:v>
                </c:pt>
                <c:pt idx="620" formatCode="0.000">
                  <c:v>0.23362893658209585</c:v>
                </c:pt>
                <c:pt idx="621" formatCode="0.000">
                  <c:v>0.16404001700887239</c:v>
                </c:pt>
                <c:pt idx="622" formatCode="0.000">
                  <c:v>0.1300946317936833</c:v>
                </c:pt>
                <c:pt idx="623" formatCode="0.000">
                  <c:v>0.16720469844437549</c:v>
                </c:pt>
                <c:pt idx="624" formatCode="0.000">
                  <c:v>0.18156334201238433</c:v>
                </c:pt>
                <c:pt idx="625" formatCode="0.000">
                  <c:v>0.19372427876512466</c:v>
                </c:pt>
                <c:pt idx="626" formatCode="0.000">
                  <c:v>0.19139685666655068</c:v>
                </c:pt>
                <c:pt idx="627" formatCode="0.000">
                  <c:v>0.1907623958248218</c:v>
                </c:pt>
                <c:pt idx="628" formatCode="0.000">
                  <c:v>0.25367604313732295</c:v>
                </c:pt>
                <c:pt idx="629" formatCode="0.000">
                  <c:v>0.31185342113532688</c:v>
                </c:pt>
                <c:pt idx="630" formatCode="0.000">
                  <c:v>0.38346921774468284</c:v>
                </c:pt>
                <c:pt idx="631" formatCode="0.000">
                  <c:v>0.42593481036949327</c:v>
                </c:pt>
                <c:pt idx="632" formatCode="0.000">
                  <c:v>0.46237926678026953</c:v>
                </c:pt>
                <c:pt idx="633" formatCode="0.000">
                  <c:v>0.47301756385363386</c:v>
                </c:pt>
                <c:pt idx="634" formatCode="0.000">
                  <c:v>0.44690414888107088</c:v>
                </c:pt>
                <c:pt idx="635" formatCode="0.000">
                  <c:v>0.38581069285300917</c:v>
                </c:pt>
                <c:pt idx="636" formatCode="0.000">
                  <c:v>0.33343111269490988</c:v>
                </c:pt>
                <c:pt idx="637" formatCode="0.000">
                  <c:v>0.27137932152959676</c:v>
                </c:pt>
                <c:pt idx="638" formatCode="0.000">
                  <c:v>0.22209060752628917</c:v>
                </c:pt>
                <c:pt idx="639" formatCode="0.000">
                  <c:v>0.15642164678309489</c:v>
                </c:pt>
                <c:pt idx="640" formatCode="0.000">
                  <c:v>3.1791711400921296E-2</c:v>
                </c:pt>
                <c:pt idx="641" formatCode="0.000">
                  <c:v>-8.7716238325468487E-2</c:v>
                </c:pt>
                <c:pt idx="642" formatCode="0.000">
                  <c:v>-0.15660607422480921</c:v>
                </c:pt>
                <c:pt idx="643" formatCode="0.000">
                  <c:v>-0.20552289835387139</c:v>
                </c:pt>
                <c:pt idx="644" formatCode="0.000">
                  <c:v>-0.26059139895381223</c:v>
                </c:pt>
                <c:pt idx="645" formatCode="0.000">
                  <c:v>-0.32926601386300358</c:v>
                </c:pt>
                <c:pt idx="646" formatCode="0.000">
                  <c:v>-0.43229213045252507</c:v>
                </c:pt>
                <c:pt idx="647" formatCode="0.000">
                  <c:v>-0.5623459830454054</c:v>
                </c:pt>
                <c:pt idx="648" formatCode="0.000">
                  <c:v>-0.3362679334761689</c:v>
                </c:pt>
                <c:pt idx="649" formatCode="0.000">
                  <c:v>-0.17360397870495414</c:v>
                </c:pt>
                <c:pt idx="650" formatCode="0.000">
                  <c:v>-1.2208984440595483E-2</c:v>
                </c:pt>
                <c:pt idx="651" formatCode="0.000">
                  <c:v>2.2415000401654117E-2</c:v>
                </c:pt>
                <c:pt idx="652" formatCode="0.000">
                  <c:v>-1.1915334664738264E-3</c:v>
                </c:pt>
                <c:pt idx="653" formatCode="0.000">
                  <c:v>-2.1814590255073041E-2</c:v>
                </c:pt>
                <c:pt idx="654" formatCode="0.000">
                  <c:v>-3.2389288545676465E-2</c:v>
                </c:pt>
                <c:pt idx="655" formatCode="0.000">
                  <c:v>-3.2369607465526529E-2</c:v>
                </c:pt>
                <c:pt idx="656" formatCode="0.000">
                  <c:v>-3.0186900859459076E-2</c:v>
                </c:pt>
                <c:pt idx="657" formatCode="0.000">
                  <c:v>-3.016670482338768E-2</c:v>
                </c:pt>
                <c:pt idx="658" formatCode="0.000">
                  <c:v>-3.0929978576554995E-2</c:v>
                </c:pt>
                <c:pt idx="659" formatCode="0.000">
                  <c:v>1.4469485764616374E-2</c:v>
                </c:pt>
                <c:pt idx="660" formatCode="0.000">
                  <c:v>3.9359674233183761E-2</c:v>
                </c:pt>
                <c:pt idx="661" formatCode="0.000">
                  <c:v>8.2500281258798047E-2</c:v>
                </c:pt>
                <c:pt idx="662" formatCode="0.000">
                  <c:v>0.10095586006664214</c:v>
                </c:pt>
                <c:pt idx="663" formatCode="0.000">
                  <c:v>0.11328611565588365</c:v>
                </c:pt>
                <c:pt idx="664" formatCode="0.000">
                  <c:v>0.11335357559325587</c:v>
                </c:pt>
                <c:pt idx="665" formatCode="0.000">
                  <c:v>0.10869188696827042</c:v>
                </c:pt>
                <c:pt idx="666" formatCode="0.000">
                  <c:v>0.1402005086096671</c:v>
                </c:pt>
                <c:pt idx="667" formatCode="0.000">
                  <c:v>0.18688532253772017</c:v>
                </c:pt>
                <c:pt idx="668" formatCode="0.000">
                  <c:v>0.15391762019317246</c:v>
                </c:pt>
                <c:pt idx="669" formatCode="0.000">
                  <c:v>0.13878125834000665</c:v>
                </c:pt>
                <c:pt idx="670" formatCode="0.000">
                  <c:v>8.1454348226192019E-2</c:v>
                </c:pt>
                <c:pt idx="671" formatCode="0.000">
                  <c:v>9.8187490791238674E-2</c:v>
                </c:pt>
                <c:pt idx="672" formatCode="0.000">
                  <c:v>9.3030163617454698E-2</c:v>
                </c:pt>
                <c:pt idx="673" formatCode="0.000">
                  <c:v>0.11159244601943685</c:v>
                </c:pt>
                <c:pt idx="674" formatCode="0.000">
                  <c:v>0.12506750123222465</c:v>
                </c:pt>
                <c:pt idx="675" formatCode="0.000">
                  <c:v>0.13309864691988921</c:v>
                </c:pt>
                <c:pt idx="676" formatCode="0.000">
                  <c:v>0.13825596481158914</c:v>
                </c:pt>
                <c:pt idx="677" formatCode="0.000">
                  <c:v>0.11767869552191551</c:v>
                </c:pt>
                <c:pt idx="678" formatCode="0.000">
                  <c:v>5.8124478546490665E-2</c:v>
                </c:pt>
                <c:pt idx="679" formatCode="0.000">
                  <c:v>8.730939242018268E-2</c:v>
                </c:pt>
                <c:pt idx="680" formatCode="0.000">
                  <c:v>0.13256228081234472</c:v>
                </c:pt>
                <c:pt idx="681" formatCode="0.000">
                  <c:v>0.14579594732765652</c:v>
                </c:pt>
                <c:pt idx="682" formatCode="0.000">
                  <c:v>0.1527573031421447</c:v>
                </c:pt>
                <c:pt idx="683" formatCode="0.000">
                  <c:v>0.15280368832726507</c:v>
                </c:pt>
                <c:pt idx="684" formatCode="0.000">
                  <c:v>0.12621210501587726</c:v>
                </c:pt>
                <c:pt idx="685" formatCode="0.000">
                  <c:v>9.3172747637657871E-2</c:v>
                </c:pt>
                <c:pt idx="686" formatCode="0.000">
                  <c:v>0.12694857877625509</c:v>
                </c:pt>
                <c:pt idx="687" formatCode="0.000">
                  <c:v>0.77987519706947883</c:v>
                </c:pt>
                <c:pt idx="688" formatCode="0.000">
                  <c:v>1.0782585485119436</c:v>
                </c:pt>
                <c:pt idx="689" formatCode="0.000">
                  <c:v>1.219337512616153</c:v>
                </c:pt>
                <c:pt idx="690" formatCode="0.000">
                  <c:v>1.3349485323265546</c:v>
                </c:pt>
                <c:pt idx="691" formatCode="0.000">
                  <c:v>1.4066322148637092</c:v>
                </c:pt>
                <c:pt idx="692" formatCode="0.000">
                  <c:v>1.424324761452503</c:v>
                </c:pt>
                <c:pt idx="693" formatCode="0.000">
                  <c:v>1.3886107880757697</c:v>
                </c:pt>
                <c:pt idx="694" formatCode="0.000">
                  <c:v>1.3304559992307268</c:v>
                </c:pt>
                <c:pt idx="695" formatCode="0.000">
                  <c:v>1.2552999668978091</c:v>
                </c:pt>
                <c:pt idx="696" formatCode="0.000">
                  <c:v>1.1562992289255416</c:v>
                </c:pt>
                <c:pt idx="697" formatCode="0.000">
                  <c:v>1.0490001963796682</c:v>
                </c:pt>
                <c:pt idx="698" formatCode="0.000">
                  <c:v>0.91445141382337503</c:v>
                </c:pt>
                <c:pt idx="699" formatCode="0.000">
                  <c:v>0.74383566291291858</c:v>
                </c:pt>
                <c:pt idx="700" formatCode="0.000">
                  <c:v>0.52419109486810456</c:v>
                </c:pt>
                <c:pt idx="701" formatCode="0.000">
                  <c:v>0.306016957014561</c:v>
                </c:pt>
                <c:pt idx="702" formatCode="0.000">
                  <c:v>6.4505572228067409E-2</c:v>
                </c:pt>
                <c:pt idx="703" formatCode="0.000">
                  <c:v>-0.21702841775008519</c:v>
                </c:pt>
                <c:pt idx="704" formatCode="0.000">
                  <c:v>-0.56411520858505471</c:v>
                </c:pt>
                <c:pt idx="705" formatCode="0.000">
                  <c:v>-1.0342501419589791</c:v>
                </c:pt>
                <c:pt idx="706" formatCode="0.000">
                  <c:v>-1.9700890420741786</c:v>
                </c:pt>
                <c:pt idx="707" formatCode="0.000">
                  <c:v>-0.82737651878009033</c:v>
                </c:pt>
                <c:pt idx="708" formatCode="0.000">
                  <c:v>-0.26097011565988004</c:v>
                </c:pt>
                <c:pt idx="709" formatCode="0.000">
                  <c:v>0.12848427910413851</c:v>
                </c:pt>
                <c:pt idx="710" formatCode="0.000">
                  <c:v>0.43669271325281578</c:v>
                </c:pt>
                <c:pt idx="711" formatCode="0.000">
                  <c:v>0.72023305841540064</c:v>
                </c:pt>
                <c:pt idx="712" formatCode="0.000">
                  <c:v>1.0074679134237641</c:v>
                </c:pt>
                <c:pt idx="713" formatCode="0.000">
                  <c:v>1.2802847648776212</c:v>
                </c:pt>
                <c:pt idx="714" formatCode="0.000">
                  <c:v>1.5168141463755382</c:v>
                </c:pt>
                <c:pt idx="715" formatCode="0.000">
                  <c:v>1.7014446332992978</c:v>
                </c:pt>
                <c:pt idx="716" formatCode="0.000">
                  <c:v>1.883825222163714</c:v>
                </c:pt>
                <c:pt idx="717" formatCode="0.000">
                  <c:v>2.0173204280974932</c:v>
                </c:pt>
                <c:pt idx="718" formatCode="0.000">
                  <c:v>2.1396879228667469</c:v>
                </c:pt>
                <c:pt idx="719" formatCode="0.000">
                  <c:v>2.2282472358176117</c:v>
                </c:pt>
                <c:pt idx="720" formatCode="0.000">
                  <c:v>2.2871128381064212</c:v>
                </c:pt>
                <c:pt idx="721" formatCode="0.000">
                  <c:v>2.311747319878021</c:v>
                </c:pt>
                <c:pt idx="722" formatCode="0.000">
                  <c:v>2.2858817568707592</c:v>
                </c:pt>
                <c:pt idx="723" formatCode="0.000">
                  <c:v>2.2199889370341039</c:v>
                </c:pt>
                <c:pt idx="724" formatCode="0.000">
                  <c:v>2.0729919858021386</c:v>
                </c:pt>
                <c:pt idx="725" formatCode="0.000">
                  <c:v>1.8265076115936179</c:v>
                </c:pt>
                <c:pt idx="726" formatCode="0.000">
                  <c:v>1.225136799019735</c:v>
                </c:pt>
                <c:pt idx="727" formatCode="0.000">
                  <c:v>1.3355706902566351</c:v>
                </c:pt>
                <c:pt idx="728" formatCode="0.000">
                  <c:v>1.4209780436853854</c:v>
                </c:pt>
                <c:pt idx="729" formatCode="0.000">
                  <c:v>1.5457996058610608</c:v>
                </c:pt>
                <c:pt idx="730" formatCode="0.000">
                  <c:v>1.5137801086201397</c:v>
                </c:pt>
                <c:pt idx="731" formatCode="0.000">
                  <c:v>2.2519252449580072</c:v>
                </c:pt>
                <c:pt idx="732" formatCode="0.000">
                  <c:v>2.3845654790631872</c:v>
                </c:pt>
                <c:pt idx="733" formatCode="0.000">
                  <c:v>2.3913810634974846</c:v>
                </c:pt>
                <c:pt idx="734" formatCode="0.000">
                  <c:v>2.3897914539306448</c:v>
                </c:pt>
                <c:pt idx="735" formatCode="0.000">
                  <c:v>2.3899560904969062</c:v>
                </c:pt>
                <c:pt idx="736" formatCode="0.000">
                  <c:v>2.3759323096767488</c:v>
                </c:pt>
                <c:pt idx="737" formatCode="0.000">
                  <c:v>2.3609330796014563</c:v>
                </c:pt>
                <c:pt idx="738" formatCode="0.000">
                  <c:v>2.3306084928043109</c:v>
                </c:pt>
                <c:pt idx="739" formatCode="0.000">
                  <c:v>2.2924226477993708</c:v>
                </c:pt>
                <c:pt idx="740" formatCode="0.000">
                  <c:v>2.2390471829627039</c:v>
                </c:pt>
                <c:pt idx="741" formatCode="0.000">
                  <c:v>2.1765344785917575</c:v>
                </c:pt>
                <c:pt idx="742" formatCode="0.000">
                  <c:v>2.1024677287453559</c:v>
                </c:pt>
                <c:pt idx="743" formatCode="0.000">
                  <c:v>2.0053132601212091</c:v>
                </c:pt>
                <c:pt idx="744" formatCode="0.000">
                  <c:v>1.8904050104621843</c:v>
                </c:pt>
                <c:pt idx="745" formatCode="0.000">
                  <c:v>1.7358031450309679</c:v>
                </c:pt>
                <c:pt idx="746" formatCode="0.000">
                  <c:v>1.5461049886856464</c:v>
                </c:pt>
                <c:pt idx="747" formatCode="0.000">
                  <c:v>1.2967539710060543</c:v>
                </c:pt>
                <c:pt idx="748" formatCode="0.000">
                  <c:v>1.0109227948683974</c:v>
                </c:pt>
                <c:pt idx="749" formatCode="0.000">
                  <c:v>0.54363678004486182</c:v>
                </c:pt>
                <c:pt idx="750" formatCode="0.000">
                  <c:v>0.32937793966657014</c:v>
                </c:pt>
                <c:pt idx="751" formatCode="0.000">
                  <c:v>0.14399182324888066</c:v>
                </c:pt>
                <c:pt idx="752" formatCode="0.000">
                  <c:v>0.30500024195611158</c:v>
                </c:pt>
                <c:pt idx="753" formatCode="0.000">
                  <c:v>0.33530156929186061</c:v>
                </c:pt>
                <c:pt idx="754" formatCode="0.000">
                  <c:v>0.34415124399726299</c:v>
                </c:pt>
                <c:pt idx="755" formatCode="0.000">
                  <c:v>0.35901393349305782</c:v>
                </c:pt>
                <c:pt idx="756" formatCode="0.000">
                  <c:v>0.36223237620870585</c:v>
                </c:pt>
                <c:pt idx="757" formatCode="0.000">
                  <c:v>0.3659186653098474</c:v>
                </c:pt>
                <c:pt idx="758" formatCode="0.000">
                  <c:v>0.46522107427734094</c:v>
                </c:pt>
                <c:pt idx="759" formatCode="0.000">
                  <c:v>0.52006073806085562</c:v>
                </c:pt>
                <c:pt idx="760" formatCode="0.000">
                  <c:v>0.59513293921431165</c:v>
                </c:pt>
                <c:pt idx="761" formatCode="0.000">
                  <c:v>0.614331520768296</c:v>
                </c:pt>
                <c:pt idx="762" formatCode="0.000">
                  <c:v>0.62390274251836941</c:v>
                </c:pt>
                <c:pt idx="763" formatCode="0.000">
                  <c:v>0.6355042179685475</c:v>
                </c:pt>
                <c:pt idx="764" formatCode="0.000">
                  <c:v>0.64627130948553269</c:v>
                </c:pt>
                <c:pt idx="765" formatCode="0.000">
                  <c:v>0.65481175106892253</c:v>
                </c:pt>
                <c:pt idx="766" formatCode="0.000">
                  <c:v>0.6455481370982068</c:v>
                </c:pt>
                <c:pt idx="767" formatCode="0.000">
                  <c:v>0.63119946569836027</c:v>
                </c:pt>
                <c:pt idx="768" formatCode="0.000">
                  <c:v>0.60496731849931995</c:v>
                </c:pt>
                <c:pt idx="769" formatCode="0.000">
                  <c:v>0.56252583401029455</c:v>
                </c:pt>
                <c:pt idx="770" formatCode="0.000">
                  <c:v>0.54463737396246514</c:v>
                </c:pt>
                <c:pt idx="771" formatCode="0.000">
                  <c:v>0.48706862598705425</c:v>
                </c:pt>
                <c:pt idx="772" formatCode="0.000">
                  <c:v>0.35989595710992262</c:v>
                </c:pt>
                <c:pt idx="773" formatCode="0.000">
                  <c:v>0.35916891279089752</c:v>
                </c:pt>
                <c:pt idx="774" formatCode="0.000">
                  <c:v>0.35600176455565113</c:v>
                </c:pt>
                <c:pt idx="775" formatCode="0.000">
                  <c:v>0.35929292232489368</c:v>
                </c:pt>
                <c:pt idx="776" formatCode="0.000">
                  <c:v>0.36465907383259755</c:v>
                </c:pt>
                <c:pt idx="777" formatCode="0.000">
                  <c:v>0.36426128685553866</c:v>
                </c:pt>
                <c:pt idx="778" formatCode="0.000">
                  <c:v>0.3326021918761094</c:v>
                </c:pt>
                <c:pt idx="779" formatCode="0.000">
                  <c:v>0.36372997107959693</c:v>
                </c:pt>
                <c:pt idx="780" formatCode="0.000">
                  <c:v>0.37099711237678618</c:v>
                </c:pt>
                <c:pt idx="781" formatCode="0.000">
                  <c:v>0.59691039675312596</c:v>
                </c:pt>
                <c:pt idx="782" formatCode="0.000">
                  <c:v>0.84202063174651198</c:v>
                </c:pt>
                <c:pt idx="783" formatCode="0.000">
                  <c:v>1.008861578937178</c:v>
                </c:pt>
                <c:pt idx="784" formatCode="0.000">
                  <c:v>1.1240797959971842</c:v>
                </c:pt>
                <c:pt idx="785" formatCode="0.000">
                  <c:v>1.1869000166343358</c:v>
                </c:pt>
                <c:pt idx="786" formatCode="0.000">
                  <c:v>1.2742025011660669</c:v>
                </c:pt>
                <c:pt idx="787" formatCode="0.000">
                  <c:v>1.3458605445490455</c:v>
                </c:pt>
                <c:pt idx="788" formatCode="0.000">
                  <c:v>1.5096849642149754</c:v>
                </c:pt>
                <c:pt idx="789" formatCode="0.000">
                  <c:v>1.5932064988875811</c:v>
                </c:pt>
                <c:pt idx="790" formatCode="0.000">
                  <c:v>1.654102195015666</c:v>
                </c:pt>
                <c:pt idx="791" formatCode="0.000">
                  <c:v>1.6950245459635604</c:v>
                </c:pt>
                <c:pt idx="792" formatCode="0.000">
                  <c:v>1.7102400121661683</c:v>
                </c:pt>
                <c:pt idx="793" formatCode="0.000">
                  <c:v>1.6920620179279862</c:v>
                </c:pt>
                <c:pt idx="794" formatCode="0.000">
                  <c:v>1.6436731858640774</c:v>
                </c:pt>
                <c:pt idx="795" formatCode="0.000">
                  <c:v>1.6018488282171921</c:v>
                </c:pt>
                <c:pt idx="796" formatCode="0.000">
                  <c:v>1.5734170720485749</c:v>
                </c:pt>
                <c:pt idx="797" formatCode="0.000">
                  <c:v>1.5934561590455645</c:v>
                </c:pt>
                <c:pt idx="798" formatCode="0.000">
                  <c:v>1.6256183691365886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B32-46B7-92B0-72BF8D1FBC3A}"/>
            </c:ext>
          </c:extLst>
        </c:ser>
        <c:ser>
          <c:idx val="0"/>
          <c:order val="4"/>
          <c:tx>
            <c:strRef>
              <c:f>DATA!$CA$1</c:f>
              <c:strCache>
                <c:ptCount val="1"/>
                <c:pt idx="0">
                  <c:v>Skewness</c:v>
                </c:pt>
              </c:strCache>
            </c:strRef>
          </c:tx>
          <c:marker>
            <c:symbol val="none"/>
          </c:marker>
          <c:yVal>
            <c:numRef>
              <c:f>DATA!$CA$41:$CA$800</c:f>
              <c:numCache>
                <c:formatCode>0.000</c:formatCode>
                <c:ptCount val="760"/>
                <c:pt idx="0">
                  <c:v>0.44674205583725835</c:v>
                </c:pt>
                <c:pt idx="1">
                  <c:v>0.45397867939670428</c:v>
                </c:pt>
                <c:pt idx="2">
                  <c:v>0.45338917472275064</c:v>
                </c:pt>
                <c:pt idx="3">
                  <c:v>0.46068768552631312</c:v>
                </c:pt>
                <c:pt idx="4">
                  <c:v>0.41412489367108679</c:v>
                </c:pt>
                <c:pt idx="5">
                  <c:v>0.55674273198889312</c:v>
                </c:pt>
                <c:pt idx="6">
                  <c:v>1.0324652823625282</c:v>
                </c:pt>
                <c:pt idx="7">
                  <c:v>0.23871594024049</c:v>
                </c:pt>
                <c:pt idx="8">
                  <c:v>0.11284025340951631</c:v>
                </c:pt>
                <c:pt idx="9">
                  <c:v>0.10200606055475277</c:v>
                </c:pt>
                <c:pt idx="10">
                  <c:v>0.18025145419838171</c:v>
                </c:pt>
                <c:pt idx="11">
                  <c:v>0.24367838784036619</c:v>
                </c:pt>
                <c:pt idx="12">
                  <c:v>0.30857535952212534</c:v>
                </c:pt>
                <c:pt idx="13">
                  <c:v>0.3710016958604726</c:v>
                </c:pt>
                <c:pt idx="14">
                  <c:v>0.51000896413653418</c:v>
                </c:pt>
                <c:pt idx="15">
                  <c:v>0.39176080850081368</c:v>
                </c:pt>
                <c:pt idx="16">
                  <c:v>0.22866119776100602</c:v>
                </c:pt>
                <c:pt idx="17">
                  <c:v>0.27638021446681615</c:v>
                </c:pt>
                <c:pt idx="18">
                  <c:v>0.4616584083128889</c:v>
                </c:pt>
                <c:pt idx="19">
                  <c:v>0.46047720832437405</c:v>
                </c:pt>
                <c:pt idx="20">
                  <c:v>0.3599076805844369</c:v>
                </c:pt>
                <c:pt idx="21">
                  <c:v>0.40694245235520843</c:v>
                </c:pt>
                <c:pt idx="22">
                  <c:v>0.41244091599068666</c:v>
                </c:pt>
                <c:pt idx="23">
                  <c:v>0.50473401287853414</c:v>
                </c:pt>
                <c:pt idx="24">
                  <c:v>0.55457777742819614</c:v>
                </c:pt>
                <c:pt idx="25">
                  <c:v>0.43222564943245773</c:v>
                </c:pt>
                <c:pt idx="26">
                  <c:v>0.45016027488803695</c:v>
                </c:pt>
                <c:pt idx="27">
                  <c:v>0.56612943896879175</c:v>
                </c:pt>
                <c:pt idx="28">
                  <c:v>0.69102129473985341</c:v>
                </c:pt>
                <c:pt idx="29">
                  <c:v>0.70023820004808079</c:v>
                </c:pt>
                <c:pt idx="30">
                  <c:v>0.5554012762975572</c:v>
                </c:pt>
                <c:pt idx="31">
                  <c:v>0.41353815566294394</c:v>
                </c:pt>
                <c:pt idx="32">
                  <c:v>0.42651632241963994</c:v>
                </c:pt>
                <c:pt idx="33">
                  <c:v>0.42570560629616444</c:v>
                </c:pt>
                <c:pt idx="34">
                  <c:v>0.37508740485514835</c:v>
                </c:pt>
                <c:pt idx="35">
                  <c:v>0.41023720862367874</c:v>
                </c:pt>
                <c:pt idx="36">
                  <c:v>0.52682949940239321</c:v>
                </c:pt>
                <c:pt idx="37">
                  <c:v>0.51452443593361274</c:v>
                </c:pt>
                <c:pt idx="38">
                  <c:v>0.39395041059793384</c:v>
                </c:pt>
                <c:pt idx="39">
                  <c:v>0.2099242105924311</c:v>
                </c:pt>
                <c:pt idx="40">
                  <c:v>0.20042955269388713</c:v>
                </c:pt>
                <c:pt idx="41">
                  <c:v>0.19193599286051383</c:v>
                </c:pt>
                <c:pt idx="42">
                  <c:v>0.37841564227208935</c:v>
                </c:pt>
                <c:pt idx="43">
                  <c:v>0.2837141106564941</c:v>
                </c:pt>
                <c:pt idx="44">
                  <c:v>-0.16013122887701264</c:v>
                </c:pt>
                <c:pt idx="45">
                  <c:v>-6.9607129803620937E-2</c:v>
                </c:pt>
                <c:pt idx="46">
                  <c:v>1.0778959797540428</c:v>
                </c:pt>
                <c:pt idx="47">
                  <c:v>0.92507882696788002</c:v>
                </c:pt>
                <c:pt idx="48">
                  <c:v>1.0603832928742847</c:v>
                </c:pt>
                <c:pt idx="49">
                  <c:v>0.84108678521773439</c:v>
                </c:pt>
                <c:pt idx="50">
                  <c:v>0.71317074501745981</c:v>
                </c:pt>
                <c:pt idx="51">
                  <c:v>0.78277444170685528</c:v>
                </c:pt>
                <c:pt idx="52">
                  <c:v>0.75467037570803552</c:v>
                </c:pt>
                <c:pt idx="53">
                  <c:v>0.57540421162371547</c:v>
                </c:pt>
                <c:pt idx="54">
                  <c:v>0.39423053653694667</c:v>
                </c:pt>
                <c:pt idx="55">
                  <c:v>0.32803232852433617</c:v>
                </c:pt>
                <c:pt idx="56">
                  <c:v>0.26318650932243987</c:v>
                </c:pt>
                <c:pt idx="57">
                  <c:v>7.7265714788964782E-2</c:v>
                </c:pt>
                <c:pt idx="58">
                  <c:v>0.37575028731499305</c:v>
                </c:pt>
                <c:pt idx="59">
                  <c:v>0.4694216218572822</c:v>
                </c:pt>
                <c:pt idx="60">
                  <c:v>0.2808441469040569</c:v>
                </c:pt>
                <c:pt idx="61">
                  <c:v>0.1079398940373832</c:v>
                </c:pt>
                <c:pt idx="62">
                  <c:v>0.13218608092970813</c:v>
                </c:pt>
                <c:pt idx="63">
                  <c:v>0.13542427272692015</c:v>
                </c:pt>
                <c:pt idx="64">
                  <c:v>0.10496702453573943</c:v>
                </c:pt>
                <c:pt idx="65">
                  <c:v>8.1453173434696977E-2</c:v>
                </c:pt>
                <c:pt idx="66">
                  <c:v>0.13733279670481177</c:v>
                </c:pt>
                <c:pt idx="67">
                  <c:v>0.11962674611166553</c:v>
                </c:pt>
                <c:pt idx="68">
                  <c:v>9.3160392857117497E-2</c:v>
                </c:pt>
                <c:pt idx="69">
                  <c:v>0.21932735837866466</c:v>
                </c:pt>
                <c:pt idx="70">
                  <c:v>-0.24086709504819898</c:v>
                </c:pt>
                <c:pt idx="71">
                  <c:v>-0.38287933921149397</c:v>
                </c:pt>
                <c:pt idx="72">
                  <c:v>-0.47911518073345088</c:v>
                </c:pt>
                <c:pt idx="73">
                  <c:v>-0.44009138354749117</c:v>
                </c:pt>
                <c:pt idx="74">
                  <c:v>-0.30743682788656873</c:v>
                </c:pt>
                <c:pt idx="75">
                  <c:v>-0.23742794005315399</c:v>
                </c:pt>
                <c:pt idx="76">
                  <c:v>-0.25260809154191544</c:v>
                </c:pt>
                <c:pt idx="77">
                  <c:v>-0.21554395105702984</c:v>
                </c:pt>
                <c:pt idx="78">
                  <c:v>-0.38443102179645849</c:v>
                </c:pt>
                <c:pt idx="79">
                  <c:v>-0.55859161072310282</c:v>
                </c:pt>
                <c:pt idx="80">
                  <c:v>-0.35765045378139548</c:v>
                </c:pt>
                <c:pt idx="81">
                  <c:v>-0.22716289687478222</c:v>
                </c:pt>
                <c:pt idx="82">
                  <c:v>-0.20410341559970982</c:v>
                </c:pt>
                <c:pt idx="83">
                  <c:v>-0.21725856171842328</c:v>
                </c:pt>
                <c:pt idx="84">
                  <c:v>-0.20713996301144116</c:v>
                </c:pt>
                <c:pt idx="85">
                  <c:v>-0.21898935832427022</c:v>
                </c:pt>
                <c:pt idx="86">
                  <c:v>-0.19866322457258487</c:v>
                </c:pt>
                <c:pt idx="87">
                  <c:v>-1.6459057421124086E-2</c:v>
                </c:pt>
                <c:pt idx="88">
                  <c:v>7.5847302017442372E-2</c:v>
                </c:pt>
                <c:pt idx="89">
                  <c:v>0.10607821223296596</c:v>
                </c:pt>
                <c:pt idx="90">
                  <c:v>6.2882937040653036E-2</c:v>
                </c:pt>
                <c:pt idx="91">
                  <c:v>0.25518267003824568</c:v>
                </c:pt>
                <c:pt idx="92">
                  <c:v>0.32121468580463536</c:v>
                </c:pt>
                <c:pt idx="93">
                  <c:v>0.3856640737912389</c:v>
                </c:pt>
                <c:pt idx="94">
                  <c:v>0.40845861699141228</c:v>
                </c:pt>
                <c:pt idx="95">
                  <c:v>0.53053422022160235</c:v>
                </c:pt>
                <c:pt idx="96">
                  <c:v>0.49190042933939876</c:v>
                </c:pt>
                <c:pt idx="97">
                  <c:v>0.42850478657812852</c:v>
                </c:pt>
                <c:pt idx="98">
                  <c:v>0.46313944533564333</c:v>
                </c:pt>
                <c:pt idx="99">
                  <c:v>0.44581808917869808</c:v>
                </c:pt>
                <c:pt idx="100">
                  <c:v>0.41669958626384618</c:v>
                </c:pt>
                <c:pt idx="101">
                  <c:v>0.36596190879966772</c:v>
                </c:pt>
                <c:pt idx="102">
                  <c:v>0.16604654327816679</c:v>
                </c:pt>
                <c:pt idx="103">
                  <c:v>-1.084885965071708E-2</c:v>
                </c:pt>
                <c:pt idx="104">
                  <c:v>-0.16803809001176592</c:v>
                </c:pt>
                <c:pt idx="105">
                  <c:v>-9.9869797098270069E-2</c:v>
                </c:pt>
                <c:pt idx="106">
                  <c:v>-0.29776881521948451</c:v>
                </c:pt>
                <c:pt idx="107">
                  <c:v>-0.33169580233518536</c:v>
                </c:pt>
                <c:pt idx="108">
                  <c:v>-0.54031466052170196</c:v>
                </c:pt>
                <c:pt idx="109">
                  <c:v>-0.68053270816075373</c:v>
                </c:pt>
                <c:pt idx="110">
                  <c:v>-0.63017702068345471</c:v>
                </c:pt>
                <c:pt idx="111">
                  <c:v>-0.64789651158925587</c:v>
                </c:pt>
                <c:pt idx="112">
                  <c:v>-0.5429519467999262</c:v>
                </c:pt>
                <c:pt idx="113">
                  <c:v>-0.57332738381088433</c:v>
                </c:pt>
                <c:pt idx="114">
                  <c:v>-0.50337239374089737</c:v>
                </c:pt>
                <c:pt idx="115">
                  <c:v>-0.38596799539967802</c:v>
                </c:pt>
                <c:pt idx="116">
                  <c:v>-0.19441285691035484</c:v>
                </c:pt>
                <c:pt idx="117">
                  <c:v>-0.14952406697876355</c:v>
                </c:pt>
                <c:pt idx="118">
                  <c:v>-0.18154781535009451</c:v>
                </c:pt>
                <c:pt idx="119">
                  <c:v>-0.20692143395747226</c:v>
                </c:pt>
                <c:pt idx="120">
                  <c:v>-0.26068323938218507</c:v>
                </c:pt>
                <c:pt idx="121">
                  <c:v>-0.11152254238886221</c:v>
                </c:pt>
                <c:pt idx="122">
                  <c:v>-0.11467279083296181</c:v>
                </c:pt>
                <c:pt idx="123">
                  <c:v>-5.2690830937670928E-2</c:v>
                </c:pt>
                <c:pt idx="124">
                  <c:v>-4.7147367104134821E-2</c:v>
                </c:pt>
                <c:pt idx="125">
                  <c:v>-0.11426968896674845</c:v>
                </c:pt>
                <c:pt idx="126">
                  <c:v>-0.19975774779923383</c:v>
                </c:pt>
                <c:pt idx="127">
                  <c:v>-0.38868117119143208</c:v>
                </c:pt>
                <c:pt idx="128">
                  <c:v>-0.29835498830543222</c:v>
                </c:pt>
                <c:pt idx="129">
                  <c:v>-0.39867197691546286</c:v>
                </c:pt>
                <c:pt idx="130">
                  <c:v>-0.37896330006417384</c:v>
                </c:pt>
                <c:pt idx="131">
                  <c:v>-0.20540385585709126</c:v>
                </c:pt>
                <c:pt idx="132">
                  <c:v>-0.36104125823831534</c:v>
                </c:pt>
                <c:pt idx="133">
                  <c:v>-0.29216461495967694</c:v>
                </c:pt>
                <c:pt idx="134">
                  <c:v>-0.29567106636897994</c:v>
                </c:pt>
                <c:pt idx="135">
                  <c:v>-0.34289326476038318</c:v>
                </c:pt>
                <c:pt idx="136">
                  <c:v>0.69961957629448945</c:v>
                </c:pt>
                <c:pt idx="137">
                  <c:v>0.70503330504762529</c:v>
                </c:pt>
                <c:pt idx="138">
                  <c:v>0.74748069584263066</c:v>
                </c:pt>
                <c:pt idx="139">
                  <c:v>0.58604669771157825</c:v>
                </c:pt>
                <c:pt idx="140">
                  <c:v>0.46073876150976806</c:v>
                </c:pt>
                <c:pt idx="141">
                  <c:v>0.70271702609467446</c:v>
                </c:pt>
                <c:pt idx="142">
                  <c:v>0.5356401960270849</c:v>
                </c:pt>
                <c:pt idx="143">
                  <c:v>0.33566049694534944</c:v>
                </c:pt>
                <c:pt idx="144">
                  <c:v>0.14165610165841785</c:v>
                </c:pt>
                <c:pt idx="145">
                  <c:v>-1.1516679463261778E-2</c:v>
                </c:pt>
                <c:pt idx="146">
                  <c:v>-0.126640441622656</c:v>
                </c:pt>
                <c:pt idx="147">
                  <c:v>-0.11297625105407376</c:v>
                </c:pt>
                <c:pt idx="148">
                  <c:v>-0.31086326802972941</c:v>
                </c:pt>
                <c:pt idx="149">
                  <c:v>-0.36411496071618904</c:v>
                </c:pt>
                <c:pt idx="150">
                  <c:v>-0.52313708517408541</c:v>
                </c:pt>
                <c:pt idx="151">
                  <c:v>-0.31152496218813797</c:v>
                </c:pt>
                <c:pt idx="152">
                  <c:v>-0.133759326619251</c:v>
                </c:pt>
                <c:pt idx="153">
                  <c:v>-0.21395342490349584</c:v>
                </c:pt>
                <c:pt idx="154">
                  <c:v>-0.22688960134187161</c:v>
                </c:pt>
                <c:pt idx="155">
                  <c:v>-0.32373207118154546</c:v>
                </c:pt>
                <c:pt idx="156">
                  <c:v>-0.49613362949420897</c:v>
                </c:pt>
                <c:pt idx="157">
                  <c:v>-0.62655470454693574</c:v>
                </c:pt>
                <c:pt idx="158">
                  <c:v>-0.80566013921847368</c:v>
                </c:pt>
                <c:pt idx="159">
                  <c:v>-0.58137032320507187</c:v>
                </c:pt>
                <c:pt idx="160">
                  <c:v>-0.39590845834995864</c:v>
                </c:pt>
                <c:pt idx="161">
                  <c:v>-0.27483936401333597</c:v>
                </c:pt>
                <c:pt idx="162">
                  <c:v>-0.10636680870832291</c:v>
                </c:pt>
                <c:pt idx="163">
                  <c:v>-6.0958147867474756E-2</c:v>
                </c:pt>
                <c:pt idx="164">
                  <c:v>5.3101288244625233E-2</c:v>
                </c:pt>
                <c:pt idx="165">
                  <c:v>5.2958868058346695E-2</c:v>
                </c:pt>
                <c:pt idx="166">
                  <c:v>-9.2675725488904875E-2</c:v>
                </c:pt>
                <c:pt idx="167">
                  <c:v>-0.25672060701977428</c:v>
                </c:pt>
                <c:pt idx="168">
                  <c:v>-0.2732359283225434</c:v>
                </c:pt>
                <c:pt idx="169">
                  <c:v>-0.12460336637690302</c:v>
                </c:pt>
                <c:pt idx="170">
                  <c:v>-8.6448896605421072E-2</c:v>
                </c:pt>
                <c:pt idx="171">
                  <c:v>-0.28163123225491804</c:v>
                </c:pt>
                <c:pt idx="172">
                  <c:v>-0.48920113751916022</c:v>
                </c:pt>
                <c:pt idx="173">
                  <c:v>-0.46004043721492405</c:v>
                </c:pt>
                <c:pt idx="174">
                  <c:v>-0.53544131803516026</c:v>
                </c:pt>
                <c:pt idx="175">
                  <c:v>-0.57261891723111813</c:v>
                </c:pt>
                <c:pt idx="176">
                  <c:v>-0.69801784264291256</c:v>
                </c:pt>
                <c:pt idx="177">
                  <c:v>-0.6467623367471349</c:v>
                </c:pt>
                <c:pt idx="178">
                  <c:v>-0.68562037988631541</c:v>
                </c:pt>
                <c:pt idx="179">
                  <c:v>-0.86985467309956133</c:v>
                </c:pt>
                <c:pt idx="180">
                  <c:v>-0.80795616003993709</c:v>
                </c:pt>
                <c:pt idx="181">
                  <c:v>-0.82616216464573156</c:v>
                </c:pt>
                <c:pt idx="182">
                  <c:v>-1.0911688453006099</c:v>
                </c:pt>
                <c:pt idx="183">
                  <c:v>-0.96062866064325958</c:v>
                </c:pt>
                <c:pt idx="184">
                  <c:v>-1.1468512307849135</c:v>
                </c:pt>
                <c:pt idx="185">
                  <c:v>-2.1629789155820429</c:v>
                </c:pt>
                <c:pt idx="186">
                  <c:v>-1.6619226320691607</c:v>
                </c:pt>
                <c:pt idx="187">
                  <c:v>-1.4909051003441856</c:v>
                </c:pt>
                <c:pt idx="188">
                  <c:v>-1.1852080829007954</c:v>
                </c:pt>
                <c:pt idx="189">
                  <c:v>-1.4381766161886453</c:v>
                </c:pt>
                <c:pt idx="190">
                  <c:v>-1.5252808931941055</c:v>
                </c:pt>
                <c:pt idx="191">
                  <c:v>-1.5310133611496435</c:v>
                </c:pt>
                <c:pt idx="192">
                  <c:v>-1.5020518775182579</c:v>
                </c:pt>
                <c:pt idx="193">
                  <c:v>-1.3484957814304739</c:v>
                </c:pt>
                <c:pt idx="194">
                  <c:v>-1.3656886034873825</c:v>
                </c:pt>
                <c:pt idx="195">
                  <c:v>-1.3035598096124097</c:v>
                </c:pt>
                <c:pt idx="196">
                  <c:v>-1.0624912941799469</c:v>
                </c:pt>
                <c:pt idx="197">
                  <c:v>-1.0171637916377616</c:v>
                </c:pt>
                <c:pt idx="198">
                  <c:v>-0.81714720961231957</c:v>
                </c:pt>
                <c:pt idx="199">
                  <c:v>-0.80935221298200322</c:v>
                </c:pt>
                <c:pt idx="200">
                  <c:v>-0.85260265886264863</c:v>
                </c:pt>
                <c:pt idx="201">
                  <c:v>-0.8817175297693749</c:v>
                </c:pt>
                <c:pt idx="202">
                  <c:v>-0.83587917232798392</c:v>
                </c:pt>
                <c:pt idx="203">
                  <c:v>-0.82167832649520334</c:v>
                </c:pt>
                <c:pt idx="204">
                  <c:v>-1.0127354148862842</c:v>
                </c:pt>
                <c:pt idx="205">
                  <c:v>-0.48911894113826532</c:v>
                </c:pt>
                <c:pt idx="206">
                  <c:v>-0.39693704261626545</c:v>
                </c:pt>
                <c:pt idx="207">
                  <c:v>-0.3163305806700808</c:v>
                </c:pt>
                <c:pt idx="208">
                  <c:v>-0.2858206876880155</c:v>
                </c:pt>
                <c:pt idx="209">
                  <c:v>-0.15430013967057285</c:v>
                </c:pt>
                <c:pt idx="210">
                  <c:v>5.1053726072226575E-4</c:v>
                </c:pt>
                <c:pt idx="211">
                  <c:v>0.16936455164815864</c:v>
                </c:pt>
                <c:pt idx="212">
                  <c:v>0.21315809057108326</c:v>
                </c:pt>
                <c:pt idx="213">
                  <c:v>0.20051529947269547</c:v>
                </c:pt>
                <c:pt idx="214">
                  <c:v>0.29555471459870913</c:v>
                </c:pt>
                <c:pt idx="215">
                  <c:v>0.4371260496759608</c:v>
                </c:pt>
                <c:pt idx="216">
                  <c:v>0.42757151800618043</c:v>
                </c:pt>
                <c:pt idx="217">
                  <c:v>0.401971579932622</c:v>
                </c:pt>
                <c:pt idx="218">
                  <c:v>0.21873927410464536</c:v>
                </c:pt>
                <c:pt idx="219">
                  <c:v>0.18536551140558916</c:v>
                </c:pt>
                <c:pt idx="220">
                  <c:v>0.37699614721939778</c:v>
                </c:pt>
                <c:pt idx="221">
                  <c:v>0.3668342965677106</c:v>
                </c:pt>
                <c:pt idx="222">
                  <c:v>0.25753173370308224</c:v>
                </c:pt>
                <c:pt idx="223">
                  <c:v>0.11530363242561419</c:v>
                </c:pt>
                <c:pt idx="224">
                  <c:v>0.22141840414563929</c:v>
                </c:pt>
                <c:pt idx="225">
                  <c:v>0.39202615708194832</c:v>
                </c:pt>
                <c:pt idx="226">
                  <c:v>0.2162229014745789</c:v>
                </c:pt>
                <c:pt idx="227">
                  <c:v>1.7100985917029788E-2</c:v>
                </c:pt>
                <c:pt idx="228">
                  <c:v>-0.14992803276133379</c:v>
                </c:pt>
                <c:pt idx="229">
                  <c:v>-0.34052805056930835</c:v>
                </c:pt>
                <c:pt idx="230">
                  <c:v>-0.5516117641209799</c:v>
                </c:pt>
                <c:pt idx="231">
                  <c:v>-0.47481090687536243</c:v>
                </c:pt>
                <c:pt idx="232">
                  <c:v>-0.36072258401597268</c:v>
                </c:pt>
                <c:pt idx="233">
                  <c:v>-0.3278243472991933</c:v>
                </c:pt>
                <c:pt idx="234">
                  <c:v>-0.33314490568821803</c:v>
                </c:pt>
                <c:pt idx="235">
                  <c:v>-0.39898773395896059</c:v>
                </c:pt>
                <c:pt idx="236">
                  <c:v>-0.54246468846033535</c:v>
                </c:pt>
                <c:pt idx="237">
                  <c:v>-0.43940050023165156</c:v>
                </c:pt>
                <c:pt idx="238">
                  <c:v>-0.36809622307287082</c:v>
                </c:pt>
                <c:pt idx="239">
                  <c:v>-0.21434313631113416</c:v>
                </c:pt>
                <c:pt idx="240">
                  <c:v>-0.40713193189240099</c:v>
                </c:pt>
                <c:pt idx="241">
                  <c:v>-0.37970801310033775</c:v>
                </c:pt>
                <c:pt idx="242">
                  <c:v>-0.42841695907802391</c:v>
                </c:pt>
                <c:pt idx="243">
                  <c:v>-0.27237887223133156</c:v>
                </c:pt>
                <c:pt idx="244">
                  <c:v>-0.27306314520990516</c:v>
                </c:pt>
                <c:pt idx="245">
                  <c:v>-0.46529276751476978</c:v>
                </c:pt>
                <c:pt idx="246">
                  <c:v>-0.44344704909884403</c:v>
                </c:pt>
                <c:pt idx="247">
                  <c:v>-0.4200478991255519</c:v>
                </c:pt>
                <c:pt idx="248">
                  <c:v>-0.35687035738094275</c:v>
                </c:pt>
                <c:pt idx="249">
                  <c:v>-0.25215785540112573</c:v>
                </c:pt>
                <c:pt idx="250">
                  <c:v>-0.32150633750413066</c:v>
                </c:pt>
                <c:pt idx="251">
                  <c:v>-0.24386051597979419</c:v>
                </c:pt>
                <c:pt idx="252">
                  <c:v>-0.15482994733325428</c:v>
                </c:pt>
                <c:pt idx="253">
                  <c:v>-0.1551445887056381</c:v>
                </c:pt>
                <c:pt idx="254">
                  <c:v>-0.13940906984666629</c:v>
                </c:pt>
                <c:pt idx="255">
                  <c:v>-0.12836690560768177</c:v>
                </c:pt>
                <c:pt idx="256">
                  <c:v>-1.0093785745728393E-2</c:v>
                </c:pt>
                <c:pt idx="257">
                  <c:v>0.10621973707400412</c:v>
                </c:pt>
                <c:pt idx="258">
                  <c:v>0.16596466211953306</c:v>
                </c:pt>
                <c:pt idx="259">
                  <c:v>2.0814203962906765E-2</c:v>
                </c:pt>
                <c:pt idx="260">
                  <c:v>2.5452293179354712E-2</c:v>
                </c:pt>
                <c:pt idx="261">
                  <c:v>0.10942855699606949</c:v>
                </c:pt>
                <c:pt idx="262">
                  <c:v>0.18268523268211564</c:v>
                </c:pt>
                <c:pt idx="263">
                  <c:v>8.8950207551905261E-2</c:v>
                </c:pt>
                <c:pt idx="264">
                  <c:v>1.1219309014083301E-2</c:v>
                </c:pt>
                <c:pt idx="265">
                  <c:v>0.15663082689877775</c:v>
                </c:pt>
                <c:pt idx="266">
                  <c:v>8.8662819719907471E-2</c:v>
                </c:pt>
                <c:pt idx="267">
                  <c:v>5.7513479077887487E-2</c:v>
                </c:pt>
                <c:pt idx="268">
                  <c:v>-2.1712063965549054E-2</c:v>
                </c:pt>
                <c:pt idx="269">
                  <c:v>-0.16708763417158068</c:v>
                </c:pt>
                <c:pt idx="270">
                  <c:v>7.4582550985273217E-4</c:v>
                </c:pt>
                <c:pt idx="271">
                  <c:v>-0.11537898500921337</c:v>
                </c:pt>
                <c:pt idx="272">
                  <c:v>-0.25492855890856092</c:v>
                </c:pt>
                <c:pt idx="273">
                  <c:v>-0.3953340039539599</c:v>
                </c:pt>
                <c:pt idx="274">
                  <c:v>-0.28619780917845017</c:v>
                </c:pt>
                <c:pt idx="275">
                  <c:v>-0.25244931262966197</c:v>
                </c:pt>
                <c:pt idx="276">
                  <c:v>-0.35662970875089817</c:v>
                </c:pt>
                <c:pt idx="277">
                  <c:v>-0.37906891117156749</c:v>
                </c:pt>
                <c:pt idx="278">
                  <c:v>-0.48408032997648542</c:v>
                </c:pt>
                <c:pt idx="279">
                  <c:v>0.87416529999509562</c:v>
                </c:pt>
                <c:pt idx="280">
                  <c:v>0.92160280706294273</c:v>
                </c:pt>
                <c:pt idx="281">
                  <c:v>0.89673605249089638</c:v>
                </c:pt>
                <c:pt idx="282">
                  <c:v>1.103369909012327</c:v>
                </c:pt>
                <c:pt idx="283">
                  <c:v>1.2843614843955469</c:v>
                </c:pt>
                <c:pt idx="284">
                  <c:v>1.4323591097130548</c:v>
                </c:pt>
                <c:pt idx="285">
                  <c:v>1.6754152402757891</c:v>
                </c:pt>
                <c:pt idx="286">
                  <c:v>1.6507092058527526</c:v>
                </c:pt>
                <c:pt idx="287">
                  <c:v>1.4682553369411602</c:v>
                </c:pt>
                <c:pt idx="288">
                  <c:v>1.5845608111413854</c:v>
                </c:pt>
                <c:pt idx="289">
                  <c:v>1.7538252359382664</c:v>
                </c:pt>
                <c:pt idx="290">
                  <c:v>1.7404244516398908</c:v>
                </c:pt>
                <c:pt idx="291">
                  <c:v>1.6726559614089596</c:v>
                </c:pt>
                <c:pt idx="292">
                  <c:v>1.5937133605163973</c:v>
                </c:pt>
                <c:pt idx="293">
                  <c:v>1.5891446993345346</c:v>
                </c:pt>
                <c:pt idx="294">
                  <c:v>1.7320480204570501</c:v>
                </c:pt>
                <c:pt idx="295">
                  <c:v>1.7226039971558191</c:v>
                </c:pt>
                <c:pt idx="296">
                  <c:v>1.7868076246513886</c:v>
                </c:pt>
                <c:pt idx="297">
                  <c:v>1.7861927530294701</c:v>
                </c:pt>
                <c:pt idx="298">
                  <c:v>1.7922136356937468</c:v>
                </c:pt>
                <c:pt idx="299">
                  <c:v>0.46620702377164325</c:v>
                </c:pt>
                <c:pt idx="300">
                  <c:v>0.59518668616448267</c:v>
                </c:pt>
                <c:pt idx="301">
                  <c:v>0.66876135345454624</c:v>
                </c:pt>
                <c:pt idx="302">
                  <c:v>0.60126683273328374</c:v>
                </c:pt>
                <c:pt idx="303">
                  <c:v>0.58967242980377388</c:v>
                </c:pt>
                <c:pt idx="304">
                  <c:v>0.5444916611804983</c:v>
                </c:pt>
                <c:pt idx="305">
                  <c:v>0.39594139831346709</c:v>
                </c:pt>
                <c:pt idx="306">
                  <c:v>0.53980253416931812</c:v>
                </c:pt>
                <c:pt idx="307">
                  <c:v>0.68949102022599629</c:v>
                </c:pt>
                <c:pt idx="308">
                  <c:v>0.92666107607355719</c:v>
                </c:pt>
                <c:pt idx="309">
                  <c:v>0.77217651501310225</c:v>
                </c:pt>
                <c:pt idx="310">
                  <c:v>0.56126213156394189</c:v>
                </c:pt>
                <c:pt idx="311">
                  <c:v>0.58673433488596038</c:v>
                </c:pt>
                <c:pt idx="312">
                  <c:v>0.5848717914756395</c:v>
                </c:pt>
                <c:pt idx="313">
                  <c:v>0.61435815377315783</c:v>
                </c:pt>
                <c:pt idx="314">
                  <c:v>0.4365305807929033</c:v>
                </c:pt>
                <c:pt idx="315">
                  <c:v>0.56915948141806416</c:v>
                </c:pt>
                <c:pt idx="316">
                  <c:v>0.57973865850836404</c:v>
                </c:pt>
                <c:pt idx="317">
                  <c:v>0.55465849610464757</c:v>
                </c:pt>
                <c:pt idx="318">
                  <c:v>0.40288797893816614</c:v>
                </c:pt>
                <c:pt idx="319">
                  <c:v>0.27319447619387977</c:v>
                </c:pt>
                <c:pt idx="320">
                  <c:v>0.25399137011627732</c:v>
                </c:pt>
                <c:pt idx="321">
                  <c:v>0.18015294811332982</c:v>
                </c:pt>
                <c:pt idx="322">
                  <c:v>0.18506659107204765</c:v>
                </c:pt>
                <c:pt idx="323">
                  <c:v>0.22216592078377007</c:v>
                </c:pt>
                <c:pt idx="324">
                  <c:v>0.34281326645290633</c:v>
                </c:pt>
                <c:pt idx="325">
                  <c:v>0.53538183567655584</c:v>
                </c:pt>
                <c:pt idx="326">
                  <c:v>0.50473109767229041</c:v>
                </c:pt>
                <c:pt idx="327">
                  <c:v>0.33785455035980555</c:v>
                </c:pt>
                <c:pt idx="328">
                  <c:v>0.35402949275337597</c:v>
                </c:pt>
                <c:pt idx="329">
                  <c:v>0.44584979119377693</c:v>
                </c:pt>
                <c:pt idx="330">
                  <c:v>0.65653465972479497</c:v>
                </c:pt>
                <c:pt idx="331">
                  <c:v>0.52740910848335809</c:v>
                </c:pt>
                <c:pt idx="332">
                  <c:v>0.39496149343499221</c:v>
                </c:pt>
                <c:pt idx="333">
                  <c:v>0.51694779088568554</c:v>
                </c:pt>
                <c:pt idx="334">
                  <c:v>1.0143336689087135</c:v>
                </c:pt>
                <c:pt idx="335">
                  <c:v>0.91615816257501947</c:v>
                </c:pt>
                <c:pt idx="336">
                  <c:v>0.8408716565254204</c:v>
                </c:pt>
                <c:pt idx="337">
                  <c:v>0.66456939493428302</c:v>
                </c:pt>
                <c:pt idx="338">
                  <c:v>0.62345169196737737</c:v>
                </c:pt>
                <c:pt idx="339">
                  <c:v>0.42981161140346191</c:v>
                </c:pt>
                <c:pt idx="340">
                  <c:v>0.23496528313463702</c:v>
                </c:pt>
                <c:pt idx="341">
                  <c:v>0.12303965745549601</c:v>
                </c:pt>
                <c:pt idx="342">
                  <c:v>-6.6198923780510191E-2</c:v>
                </c:pt>
                <c:pt idx="343">
                  <c:v>-7.4802214950278209E-2</c:v>
                </c:pt>
                <c:pt idx="344">
                  <c:v>-0.14021970023564895</c:v>
                </c:pt>
                <c:pt idx="345">
                  <c:v>-0.1491251803801931</c:v>
                </c:pt>
                <c:pt idx="346">
                  <c:v>-0.21317805158378592</c:v>
                </c:pt>
                <c:pt idx="347">
                  <c:v>-4.6251906479281166E-2</c:v>
                </c:pt>
                <c:pt idx="348">
                  <c:v>2.992925028070682E-2</c:v>
                </c:pt>
                <c:pt idx="349">
                  <c:v>1.785173368892351E-2</c:v>
                </c:pt>
                <c:pt idx="350">
                  <c:v>1.946523398204356E-2</c:v>
                </c:pt>
                <c:pt idx="351">
                  <c:v>8.6258411387119746E-2</c:v>
                </c:pt>
                <c:pt idx="352">
                  <c:v>0.25466109765804007</c:v>
                </c:pt>
                <c:pt idx="353">
                  <c:v>0.25316211332299543</c:v>
                </c:pt>
                <c:pt idx="354">
                  <c:v>0.30678408933247325</c:v>
                </c:pt>
                <c:pt idx="355">
                  <c:v>0.44343362151301802</c:v>
                </c:pt>
                <c:pt idx="356">
                  <c:v>0.44392955402028988</c:v>
                </c:pt>
                <c:pt idx="357">
                  <c:v>0.62271240455515853</c:v>
                </c:pt>
                <c:pt idx="358">
                  <c:v>0.76804785913810381</c:v>
                </c:pt>
                <c:pt idx="359">
                  <c:v>1.0242438895165191</c:v>
                </c:pt>
                <c:pt idx="360">
                  <c:v>1.2011375056147682</c:v>
                </c:pt>
                <c:pt idx="361">
                  <c:v>1.5567219333276339</c:v>
                </c:pt>
                <c:pt idx="362">
                  <c:v>2.027626226504144</c:v>
                </c:pt>
                <c:pt idx="363">
                  <c:v>2.0284437052607442</c:v>
                </c:pt>
                <c:pt idx="364">
                  <c:v>2.0729842689108824</c:v>
                </c:pt>
                <c:pt idx="365">
                  <c:v>1.6501490332883004</c:v>
                </c:pt>
                <c:pt idx="366">
                  <c:v>1.7301359540183925</c:v>
                </c:pt>
                <c:pt idx="367">
                  <c:v>1.6568201769432549</c:v>
                </c:pt>
                <c:pt idx="368">
                  <c:v>1.6226776709447859</c:v>
                </c:pt>
                <c:pt idx="369">
                  <c:v>1.6134831916753136</c:v>
                </c:pt>
                <c:pt idx="370">
                  <c:v>1.6018004099764132</c:v>
                </c:pt>
                <c:pt idx="371">
                  <c:v>1.4307087334598714</c:v>
                </c:pt>
                <c:pt idx="372">
                  <c:v>1.4402968123928879</c:v>
                </c:pt>
                <c:pt idx="373">
                  <c:v>1.3594804144053121</c:v>
                </c:pt>
                <c:pt idx="374">
                  <c:v>1.0488434681777765</c:v>
                </c:pt>
                <c:pt idx="375">
                  <c:v>1.0012553886488436</c:v>
                </c:pt>
                <c:pt idx="376">
                  <c:v>1.203990066042699</c:v>
                </c:pt>
                <c:pt idx="377">
                  <c:v>1.0457856408259985</c:v>
                </c:pt>
                <c:pt idx="378">
                  <c:v>1.0815097881122908</c:v>
                </c:pt>
                <c:pt idx="379">
                  <c:v>0.90142278762329409</c:v>
                </c:pt>
                <c:pt idx="380">
                  <c:v>0.88720265818252864</c:v>
                </c:pt>
                <c:pt idx="381">
                  <c:v>0.88722839153545241</c:v>
                </c:pt>
                <c:pt idx="382">
                  <c:v>0.74684674881074731</c:v>
                </c:pt>
                <c:pt idx="383">
                  <c:v>0.68894238213004066</c:v>
                </c:pt>
                <c:pt idx="384">
                  <c:v>0.66709573777674003</c:v>
                </c:pt>
                <c:pt idx="385">
                  <c:v>0.44972312393639113</c:v>
                </c:pt>
                <c:pt idx="386">
                  <c:v>0.29420990957534776</c:v>
                </c:pt>
                <c:pt idx="387">
                  <c:v>0.30704877359435157</c:v>
                </c:pt>
                <c:pt idx="388">
                  <c:v>0.30909692186902998</c:v>
                </c:pt>
                <c:pt idx="389">
                  <c:v>0.24816017820008057</c:v>
                </c:pt>
                <c:pt idx="390">
                  <c:v>0.25268914357673361</c:v>
                </c:pt>
                <c:pt idx="391">
                  <c:v>0.18828255335820959</c:v>
                </c:pt>
                <c:pt idx="392">
                  <c:v>2.7638850830993267E-3</c:v>
                </c:pt>
                <c:pt idx="393">
                  <c:v>-8.7520382220366871E-2</c:v>
                </c:pt>
                <c:pt idx="394">
                  <c:v>-1.781585814410996E-2</c:v>
                </c:pt>
                <c:pt idx="395">
                  <c:v>6.3821049441252303E-2</c:v>
                </c:pt>
                <c:pt idx="396">
                  <c:v>-6.5935569297237845E-3</c:v>
                </c:pt>
                <c:pt idx="397">
                  <c:v>-3.7919661909946757E-2</c:v>
                </c:pt>
                <c:pt idx="398">
                  <c:v>-0.14598174268021832</c:v>
                </c:pt>
                <c:pt idx="399">
                  <c:v>-4.1621210471174529E-2</c:v>
                </c:pt>
                <c:pt idx="400">
                  <c:v>-0.10788853715902376</c:v>
                </c:pt>
                <c:pt idx="401">
                  <c:v>-0.30938074715190333</c:v>
                </c:pt>
                <c:pt idx="402">
                  <c:v>-0.18656713345649586</c:v>
                </c:pt>
                <c:pt idx="403">
                  <c:v>-0.30949946949945095</c:v>
                </c:pt>
                <c:pt idx="404">
                  <c:v>-0.35555405623429542</c:v>
                </c:pt>
                <c:pt idx="405">
                  <c:v>-0.25225696082706328</c:v>
                </c:pt>
                <c:pt idx="406">
                  <c:v>-0.25820886349409844</c:v>
                </c:pt>
                <c:pt idx="407">
                  <c:v>-0.18695334337117883</c:v>
                </c:pt>
                <c:pt idx="408">
                  <c:v>-0.21063255946187839</c:v>
                </c:pt>
                <c:pt idx="409">
                  <c:v>-0.36775749041976591</c:v>
                </c:pt>
                <c:pt idx="410">
                  <c:v>-0.43438712685636477</c:v>
                </c:pt>
                <c:pt idx="411">
                  <c:v>-0.28136867656977765</c:v>
                </c:pt>
                <c:pt idx="412">
                  <c:v>-0.11046124524420868</c:v>
                </c:pt>
                <c:pt idx="413">
                  <c:v>0.79607580050656401</c:v>
                </c:pt>
                <c:pt idx="414">
                  <c:v>0.56301074149189134</c:v>
                </c:pt>
                <c:pt idx="415">
                  <c:v>-2.6571225882260636</c:v>
                </c:pt>
                <c:pt idx="416">
                  <c:v>-2.65684451132452</c:v>
                </c:pt>
                <c:pt idx="417">
                  <c:v>-2.4463998830293394</c:v>
                </c:pt>
                <c:pt idx="418">
                  <c:v>-2.166646158866647</c:v>
                </c:pt>
                <c:pt idx="419">
                  <c:v>-2.2567857308862682</c:v>
                </c:pt>
                <c:pt idx="420">
                  <c:v>-2.388489272776805</c:v>
                </c:pt>
                <c:pt idx="421">
                  <c:v>-2.4155596384538405</c:v>
                </c:pt>
                <c:pt idx="422">
                  <c:v>-2.3199549230607843</c:v>
                </c:pt>
                <c:pt idx="423">
                  <c:v>-2.2845492991305507</c:v>
                </c:pt>
                <c:pt idx="424">
                  <c:v>-2.2899776833544627</c:v>
                </c:pt>
                <c:pt idx="425">
                  <c:v>-2.2319300864727531</c:v>
                </c:pt>
                <c:pt idx="426">
                  <c:v>-2.3614352080076206</c:v>
                </c:pt>
                <c:pt idx="427">
                  <c:v>-2.3029535330979547</c:v>
                </c:pt>
                <c:pt idx="428">
                  <c:v>-2.0988166292445047</c:v>
                </c:pt>
                <c:pt idx="429">
                  <c:v>-2.0766195408134194</c:v>
                </c:pt>
                <c:pt idx="430">
                  <c:v>-2.0218264189055728</c:v>
                </c:pt>
                <c:pt idx="431">
                  <c:v>-2.0374872025179602</c:v>
                </c:pt>
                <c:pt idx="432">
                  <c:v>-2.1549563160234699</c:v>
                </c:pt>
                <c:pt idx="433">
                  <c:v>-2.0581733137547098</c:v>
                </c:pt>
                <c:pt idx="434">
                  <c:v>-2.1029628323223646</c:v>
                </c:pt>
                <c:pt idx="435">
                  <c:v>-0.60379620921703414</c:v>
                </c:pt>
                <c:pt idx="436">
                  <c:v>-0.42538684784409081</c:v>
                </c:pt>
                <c:pt idx="437">
                  <c:v>-0.46040570078925064</c:v>
                </c:pt>
                <c:pt idx="438">
                  <c:v>-0.33146962272794728</c:v>
                </c:pt>
                <c:pt idx="439">
                  <c:v>-0.27209433315281195</c:v>
                </c:pt>
                <c:pt idx="440">
                  <c:v>-0.39836030833793828</c:v>
                </c:pt>
                <c:pt idx="441">
                  <c:v>-0.20902795023434803</c:v>
                </c:pt>
                <c:pt idx="442">
                  <c:v>-0.18695511496079198</c:v>
                </c:pt>
                <c:pt idx="443">
                  <c:v>-0.19505096953485634</c:v>
                </c:pt>
                <c:pt idx="444">
                  <c:v>-0.24277841002081618</c:v>
                </c:pt>
                <c:pt idx="445">
                  <c:v>-0.37311481800083079</c:v>
                </c:pt>
                <c:pt idx="446">
                  <c:v>-0.21009901446359783</c:v>
                </c:pt>
                <c:pt idx="447">
                  <c:v>-0.15074241626248319</c:v>
                </c:pt>
                <c:pt idx="448">
                  <c:v>-0.27949674045601858</c:v>
                </c:pt>
                <c:pt idx="449">
                  <c:v>-0.16217446762229537</c:v>
                </c:pt>
                <c:pt idx="450">
                  <c:v>-0.10518590464175286</c:v>
                </c:pt>
                <c:pt idx="451">
                  <c:v>6.6282519466329501E-2</c:v>
                </c:pt>
                <c:pt idx="452">
                  <c:v>0.11972079328794247</c:v>
                </c:pt>
                <c:pt idx="453">
                  <c:v>8.3170132943062428E-2</c:v>
                </c:pt>
                <c:pt idx="454">
                  <c:v>0.21296352343200101</c:v>
                </c:pt>
                <c:pt idx="455">
                  <c:v>0.28436328486973816</c:v>
                </c:pt>
                <c:pt idx="456">
                  <c:v>0.32234150370031311</c:v>
                </c:pt>
                <c:pt idx="457">
                  <c:v>0.40152426363834853</c:v>
                </c:pt>
                <c:pt idx="458">
                  <c:v>0.33077491981339407</c:v>
                </c:pt>
                <c:pt idx="459">
                  <c:v>0.14406819718272407</c:v>
                </c:pt>
                <c:pt idx="460">
                  <c:v>0.12777316697130123</c:v>
                </c:pt>
                <c:pt idx="461">
                  <c:v>9.6410049075476609E-2</c:v>
                </c:pt>
                <c:pt idx="462">
                  <c:v>0.15884750422443614</c:v>
                </c:pt>
                <c:pt idx="463">
                  <c:v>0.17672262889884635</c:v>
                </c:pt>
                <c:pt idx="464">
                  <c:v>0.32009860347505809</c:v>
                </c:pt>
                <c:pt idx="465">
                  <c:v>0.38606197284217064</c:v>
                </c:pt>
                <c:pt idx="466">
                  <c:v>0.42442953775940451</c:v>
                </c:pt>
                <c:pt idx="467">
                  <c:v>0.37398146333128557</c:v>
                </c:pt>
                <c:pt idx="468">
                  <c:v>0.33363889464630153</c:v>
                </c:pt>
                <c:pt idx="469">
                  <c:v>0.27100966893278799</c:v>
                </c:pt>
                <c:pt idx="470">
                  <c:v>0.11751627693576938</c:v>
                </c:pt>
                <c:pt idx="471">
                  <c:v>4.1766398873426459E-2</c:v>
                </c:pt>
                <c:pt idx="472">
                  <c:v>-1.5200327693211091E-2</c:v>
                </c:pt>
                <c:pt idx="473">
                  <c:v>-0.11643088507223978</c:v>
                </c:pt>
                <c:pt idx="474">
                  <c:v>-0.23753727512742168</c:v>
                </c:pt>
                <c:pt idx="475">
                  <c:v>-0.28072835038280247</c:v>
                </c:pt>
                <c:pt idx="476">
                  <c:v>-0.25970185091075787</c:v>
                </c:pt>
                <c:pt idx="477">
                  <c:v>-0.31177027077429681</c:v>
                </c:pt>
                <c:pt idx="478">
                  <c:v>-0.14411332073633093</c:v>
                </c:pt>
                <c:pt idx="479">
                  <c:v>-5.8853036106187903E-2</c:v>
                </c:pt>
                <c:pt idx="480">
                  <c:v>-5.9744312517626907E-2</c:v>
                </c:pt>
                <c:pt idx="481">
                  <c:v>-7.7132122595504407E-2</c:v>
                </c:pt>
                <c:pt idx="482">
                  <c:v>-7.2990064385952402E-3</c:v>
                </c:pt>
                <c:pt idx="483">
                  <c:v>-4.0481360571257598E-2</c:v>
                </c:pt>
                <c:pt idx="484">
                  <c:v>-0.22308494369641876</c:v>
                </c:pt>
                <c:pt idx="485">
                  <c:v>-0.22635435560908235</c:v>
                </c:pt>
                <c:pt idx="486">
                  <c:v>-0.32304716848254761</c:v>
                </c:pt>
                <c:pt idx="487">
                  <c:v>-0.45863701409207813</c:v>
                </c:pt>
                <c:pt idx="488">
                  <c:v>-0.3981843390879613</c:v>
                </c:pt>
                <c:pt idx="489">
                  <c:v>-0.35809951708381654</c:v>
                </c:pt>
                <c:pt idx="490">
                  <c:v>-0.17741409917146736</c:v>
                </c:pt>
                <c:pt idx="491">
                  <c:v>-0.12042052528101524</c:v>
                </c:pt>
                <c:pt idx="492">
                  <c:v>-0.11683452002483259</c:v>
                </c:pt>
                <c:pt idx="493">
                  <c:v>3.9150613042248979E-3</c:v>
                </c:pt>
                <c:pt idx="494">
                  <c:v>8.6149104561425355E-2</c:v>
                </c:pt>
                <c:pt idx="495">
                  <c:v>4.7202846860139779E-2</c:v>
                </c:pt>
                <c:pt idx="496">
                  <c:v>6.8009380713579762E-3</c:v>
                </c:pt>
                <c:pt idx="497">
                  <c:v>-0.13223354626159861</c:v>
                </c:pt>
                <c:pt idx="498">
                  <c:v>-0.19933862870703251</c:v>
                </c:pt>
                <c:pt idx="499">
                  <c:v>-9.5957106009289E-2</c:v>
                </c:pt>
                <c:pt idx="500">
                  <c:v>1.2677861662846049E-2</c:v>
                </c:pt>
                <c:pt idx="501">
                  <c:v>-2.9171248411224805E-2</c:v>
                </c:pt>
                <c:pt idx="502">
                  <c:v>-0.19465042432819055</c:v>
                </c:pt>
                <c:pt idx="503">
                  <c:v>-3.1584133725053073E-2</c:v>
                </c:pt>
                <c:pt idx="504">
                  <c:v>0.13711010068266932</c:v>
                </c:pt>
                <c:pt idx="505">
                  <c:v>0.30825984126437805</c:v>
                </c:pt>
                <c:pt idx="506">
                  <c:v>0.32506142820952766</c:v>
                </c:pt>
                <c:pt idx="507">
                  <c:v>0.31177815638931972</c:v>
                </c:pt>
                <c:pt idx="508">
                  <c:v>0.25621364757193726</c:v>
                </c:pt>
                <c:pt idx="509">
                  <c:v>0.31407647379177639</c:v>
                </c:pt>
                <c:pt idx="510">
                  <c:v>0.12105458543591854</c:v>
                </c:pt>
                <c:pt idx="511">
                  <c:v>7.0096016207242734E-2</c:v>
                </c:pt>
                <c:pt idx="512">
                  <c:v>-1.7751369177924324E-2</c:v>
                </c:pt>
                <c:pt idx="513">
                  <c:v>-2.7527710822888286E-2</c:v>
                </c:pt>
                <c:pt idx="514">
                  <c:v>0.32437947741048379</c:v>
                </c:pt>
                <c:pt idx="515">
                  <c:v>0.37516837368053035</c:v>
                </c:pt>
                <c:pt idx="516">
                  <c:v>0.21897813836290997</c:v>
                </c:pt>
                <c:pt idx="517">
                  <c:v>0.40106476309891004</c:v>
                </c:pt>
                <c:pt idx="518">
                  <c:v>0.32676391943126148</c:v>
                </c:pt>
                <c:pt idx="519">
                  <c:v>0.27998798505532729</c:v>
                </c:pt>
                <c:pt idx="520">
                  <c:v>0.15443246802661192</c:v>
                </c:pt>
                <c:pt idx="521">
                  <c:v>7.9512932485785864E-2</c:v>
                </c:pt>
                <c:pt idx="522">
                  <c:v>0.2244665655461961</c:v>
                </c:pt>
                <c:pt idx="523">
                  <c:v>0.14616113643516554</c:v>
                </c:pt>
                <c:pt idx="524">
                  <c:v>9.721563424094834E-2</c:v>
                </c:pt>
                <c:pt idx="525">
                  <c:v>6.2856157045701813E-3</c:v>
                </c:pt>
                <c:pt idx="526">
                  <c:v>0.15403784538933504</c:v>
                </c:pt>
                <c:pt idx="527">
                  <c:v>0.27743690222759931</c:v>
                </c:pt>
                <c:pt idx="528">
                  <c:v>0.18327454285434092</c:v>
                </c:pt>
                <c:pt idx="529">
                  <c:v>0.18843271286925439</c:v>
                </c:pt>
                <c:pt idx="530">
                  <c:v>0.34265132798046233</c:v>
                </c:pt>
                <c:pt idx="531">
                  <c:v>0.21809216169171736</c:v>
                </c:pt>
                <c:pt idx="532">
                  <c:v>0.12445809520496046</c:v>
                </c:pt>
                <c:pt idx="533">
                  <c:v>0.16155379650886351</c:v>
                </c:pt>
                <c:pt idx="534">
                  <c:v>6.2668136162910282E-2</c:v>
                </c:pt>
                <c:pt idx="535">
                  <c:v>0.16249361389088657</c:v>
                </c:pt>
                <c:pt idx="536">
                  <c:v>0.36081158599166246</c:v>
                </c:pt>
                <c:pt idx="537">
                  <c:v>0.26198180928532</c:v>
                </c:pt>
                <c:pt idx="538">
                  <c:v>-0.16595703896766131</c:v>
                </c:pt>
                <c:pt idx="539">
                  <c:v>-0.14211187548004461</c:v>
                </c:pt>
                <c:pt idx="540">
                  <c:v>-0.3163234649967121</c:v>
                </c:pt>
                <c:pt idx="541">
                  <c:v>-0.30198253473938863</c:v>
                </c:pt>
                <c:pt idx="542">
                  <c:v>-0.32866899255086901</c:v>
                </c:pt>
                <c:pt idx="543">
                  <c:v>0.11132882412338993</c:v>
                </c:pt>
                <c:pt idx="544">
                  <c:v>1.1285251677452156E-2</c:v>
                </c:pt>
                <c:pt idx="545">
                  <c:v>4.0049718326676031E-2</c:v>
                </c:pt>
                <c:pt idx="546">
                  <c:v>-4.1615221260925248E-2</c:v>
                </c:pt>
                <c:pt idx="547">
                  <c:v>-0.10948545539949003</c:v>
                </c:pt>
                <c:pt idx="548">
                  <c:v>4.1096265181974831E-2</c:v>
                </c:pt>
                <c:pt idx="549">
                  <c:v>7.1136416246116246E-2</c:v>
                </c:pt>
                <c:pt idx="550">
                  <c:v>-1.6038836237680203E-2</c:v>
                </c:pt>
                <c:pt idx="551">
                  <c:v>3.0828912555890969E-2</c:v>
                </c:pt>
                <c:pt idx="552">
                  <c:v>4.253843435089126E-2</c:v>
                </c:pt>
                <c:pt idx="553">
                  <c:v>9.9633982834476428E-2</c:v>
                </c:pt>
                <c:pt idx="554">
                  <c:v>0.20166408288346341</c:v>
                </c:pt>
                <c:pt idx="555">
                  <c:v>7.5835531598275843E-2</c:v>
                </c:pt>
                <c:pt idx="556">
                  <c:v>-8.703721013372874E-2</c:v>
                </c:pt>
                <c:pt idx="557">
                  <c:v>6.7763460592951574E-2</c:v>
                </c:pt>
                <c:pt idx="558">
                  <c:v>0.34248293427399706</c:v>
                </c:pt>
                <c:pt idx="559">
                  <c:v>0.28693498789350619</c:v>
                </c:pt>
                <c:pt idx="560">
                  <c:v>0.43830063660389074</c:v>
                </c:pt>
                <c:pt idx="561">
                  <c:v>0.28465801774335242</c:v>
                </c:pt>
                <c:pt idx="562">
                  <c:v>0.31551672855923424</c:v>
                </c:pt>
                <c:pt idx="563">
                  <c:v>0.23871471709597797</c:v>
                </c:pt>
                <c:pt idx="564">
                  <c:v>2.536387691105485E-2</c:v>
                </c:pt>
                <c:pt idx="565">
                  <c:v>3.1403870392382481E-2</c:v>
                </c:pt>
                <c:pt idx="566">
                  <c:v>-6.9019435418121139E-2</c:v>
                </c:pt>
                <c:pt idx="567">
                  <c:v>-4.8617457623195269E-2</c:v>
                </c:pt>
                <c:pt idx="568">
                  <c:v>-0.11787664503911177</c:v>
                </c:pt>
                <c:pt idx="569">
                  <c:v>-1.5708390960743539E-2</c:v>
                </c:pt>
                <c:pt idx="570">
                  <c:v>-4.1721216486628819E-2</c:v>
                </c:pt>
                <c:pt idx="571">
                  <c:v>6.4378311392350169E-4</c:v>
                </c:pt>
                <c:pt idx="572">
                  <c:v>4.5473532510180943E-2</c:v>
                </c:pt>
                <c:pt idx="573">
                  <c:v>5.2177806799789062E-2</c:v>
                </c:pt>
                <c:pt idx="574">
                  <c:v>-5.4526343427770498E-2</c:v>
                </c:pt>
                <c:pt idx="575">
                  <c:v>-5.1157479657358382E-2</c:v>
                </c:pt>
                <c:pt idx="576">
                  <c:v>1.7173593055424919E-2</c:v>
                </c:pt>
                <c:pt idx="577">
                  <c:v>-0.10834194381088665</c:v>
                </c:pt>
                <c:pt idx="578">
                  <c:v>-9.2321114806998686E-2</c:v>
                </c:pt>
                <c:pt idx="579">
                  <c:v>-0.19653965869994811</c:v>
                </c:pt>
                <c:pt idx="580">
                  <c:v>-0.12776134760152166</c:v>
                </c:pt>
                <c:pt idx="581">
                  <c:v>7.8770966375852194E-2</c:v>
                </c:pt>
                <c:pt idx="582">
                  <c:v>-3.4603108252495894E-3</c:v>
                </c:pt>
                <c:pt idx="583">
                  <c:v>-0.28230768465568185</c:v>
                </c:pt>
                <c:pt idx="584">
                  <c:v>-0.4096127340742079</c:v>
                </c:pt>
                <c:pt idx="585">
                  <c:v>-0.394577841664847</c:v>
                </c:pt>
                <c:pt idx="586">
                  <c:v>-0.37287133531663391</c:v>
                </c:pt>
                <c:pt idx="587">
                  <c:v>-0.29315940526555717</c:v>
                </c:pt>
                <c:pt idx="588">
                  <c:v>-0.26166319398908766</c:v>
                </c:pt>
                <c:pt idx="589">
                  <c:v>-0.74555585987032347</c:v>
                </c:pt>
                <c:pt idx="590">
                  <c:v>-0.85893216294683705</c:v>
                </c:pt>
                <c:pt idx="591">
                  <c:v>-1.0947785781172512</c:v>
                </c:pt>
                <c:pt idx="592">
                  <c:v>-1.1795371896460909</c:v>
                </c:pt>
                <c:pt idx="593">
                  <c:v>-1.3373255171092118</c:v>
                </c:pt>
                <c:pt idx="594">
                  <c:v>-1.2779283368071255</c:v>
                </c:pt>
                <c:pt idx="595">
                  <c:v>-1.1319757930293826</c:v>
                </c:pt>
                <c:pt idx="596">
                  <c:v>-0.96254501269205439</c:v>
                </c:pt>
                <c:pt idx="597">
                  <c:v>-0.86268793534998822</c:v>
                </c:pt>
                <c:pt idx="598">
                  <c:v>-0.84888312663962362</c:v>
                </c:pt>
                <c:pt idx="599">
                  <c:v>-0.73256388995317367</c:v>
                </c:pt>
                <c:pt idx="600">
                  <c:v>-0.72937601563010424</c:v>
                </c:pt>
                <c:pt idx="601">
                  <c:v>-0.82735530083311737</c:v>
                </c:pt>
                <c:pt idx="602">
                  <c:v>-0.77092131999053504</c:v>
                </c:pt>
                <c:pt idx="603">
                  <c:v>-1.0058280227677785</c:v>
                </c:pt>
                <c:pt idx="604">
                  <c:v>-0.84334722455503819</c:v>
                </c:pt>
                <c:pt idx="605">
                  <c:v>-0.81511549459153354</c:v>
                </c:pt>
                <c:pt idx="606">
                  <c:v>-0.86260126428681116</c:v>
                </c:pt>
                <c:pt idx="607">
                  <c:v>-0.88719310838200349</c:v>
                </c:pt>
                <c:pt idx="608">
                  <c:v>-0.79000765445700438</c:v>
                </c:pt>
                <c:pt idx="609">
                  <c:v>1.2211201851615972E-2</c:v>
                </c:pt>
                <c:pt idx="610">
                  <c:v>-2.8466611324676528E-2</c:v>
                </c:pt>
                <c:pt idx="611">
                  <c:v>6.8256850725612134E-2</c:v>
                </c:pt>
                <c:pt idx="612">
                  <c:v>-0.40290720086644843</c:v>
                </c:pt>
                <c:pt idx="613">
                  <c:v>-0.82474995309694032</c:v>
                </c:pt>
                <c:pt idx="614">
                  <c:v>-0.73148562644555337</c:v>
                </c:pt>
                <c:pt idx="615">
                  <c:v>-0.72126182126047234</c:v>
                </c:pt>
                <c:pt idx="616">
                  <c:v>-0.68326132841918352</c:v>
                </c:pt>
                <c:pt idx="617">
                  <c:v>-0.68309674559503775</c:v>
                </c:pt>
                <c:pt idx="618">
                  <c:v>-0.75164679806069246</c:v>
                </c:pt>
                <c:pt idx="619">
                  <c:v>-0.80724012905645137</c:v>
                </c:pt>
                <c:pt idx="620">
                  <c:v>-0.26637156743074852</c:v>
                </c:pt>
                <c:pt idx="621">
                  <c:v>-0.37875496605799341</c:v>
                </c:pt>
                <c:pt idx="622">
                  <c:v>-0.23210546857855743</c:v>
                </c:pt>
                <c:pt idx="623">
                  <c:v>-0.27514206804822433</c:v>
                </c:pt>
                <c:pt idx="624">
                  <c:v>-0.36933517978366504</c:v>
                </c:pt>
                <c:pt idx="625">
                  <c:v>-0.50921647588926222</c:v>
                </c:pt>
                <c:pt idx="626">
                  <c:v>-0.49301138431448466</c:v>
                </c:pt>
                <c:pt idx="627">
                  <c:v>-0.10409948308187503</c:v>
                </c:pt>
                <c:pt idx="628">
                  <c:v>-1.1946157246583988E-2</c:v>
                </c:pt>
                <c:pt idx="629">
                  <c:v>-0.18360599787326409</c:v>
                </c:pt>
                <c:pt idx="630">
                  <c:v>-0.11248765005900793</c:v>
                </c:pt>
                <c:pt idx="631">
                  <c:v>-0.2440598996260766</c:v>
                </c:pt>
                <c:pt idx="632">
                  <c:v>-0.23101609580790905</c:v>
                </c:pt>
                <c:pt idx="633">
                  <c:v>-0.3024638871234191</c:v>
                </c:pt>
                <c:pt idx="634">
                  <c:v>-0.135920511003398</c:v>
                </c:pt>
                <c:pt idx="635">
                  <c:v>-0.12322006479678585</c:v>
                </c:pt>
                <c:pt idx="636">
                  <c:v>-0.13377640082408671</c:v>
                </c:pt>
                <c:pt idx="637">
                  <c:v>-9.4069216852857823E-2</c:v>
                </c:pt>
                <c:pt idx="638">
                  <c:v>-0.10193400903670287</c:v>
                </c:pt>
                <c:pt idx="639">
                  <c:v>-7.1048275602832028E-2</c:v>
                </c:pt>
                <c:pt idx="640">
                  <c:v>1.6689187438647315E-3</c:v>
                </c:pt>
                <c:pt idx="641">
                  <c:v>0.11348061358326444</c:v>
                </c:pt>
                <c:pt idx="642">
                  <c:v>-5.102721501268466E-2</c:v>
                </c:pt>
                <c:pt idx="643">
                  <c:v>-9.3870891944656421E-2</c:v>
                </c:pt>
                <c:pt idx="644">
                  <c:v>-8.7628955536388928E-2</c:v>
                </c:pt>
                <c:pt idx="645">
                  <c:v>-4.6945239312134471E-2</c:v>
                </c:pt>
                <c:pt idx="646">
                  <c:v>2.9733067468673789E-2</c:v>
                </c:pt>
                <c:pt idx="647">
                  <c:v>0.11641116753456893</c:v>
                </c:pt>
                <c:pt idx="648">
                  <c:v>-2.229124736090395</c:v>
                </c:pt>
                <c:pt idx="649">
                  <c:v>-2.4007140033877383</c:v>
                </c:pt>
                <c:pt idx="650">
                  <c:v>-2.272463003082748</c:v>
                </c:pt>
                <c:pt idx="651">
                  <c:v>-2.4159085089170627</c:v>
                </c:pt>
                <c:pt idx="652">
                  <c:v>-2.458142562985453</c:v>
                </c:pt>
                <c:pt idx="653">
                  <c:v>-2.2504642137525637</c:v>
                </c:pt>
                <c:pt idx="654">
                  <c:v>-2.0932826603751482</c:v>
                </c:pt>
                <c:pt idx="655">
                  <c:v>-2.0682551488857177</c:v>
                </c:pt>
                <c:pt idx="656">
                  <c:v>-2.0605078273449857</c:v>
                </c:pt>
                <c:pt idx="657">
                  <c:v>-2.0338663126107566</c:v>
                </c:pt>
                <c:pt idx="658">
                  <c:v>-2.2587214410212124</c:v>
                </c:pt>
                <c:pt idx="659">
                  <c:v>-2.2436746131134111</c:v>
                </c:pt>
                <c:pt idx="660">
                  <c:v>-2.2486015513086146</c:v>
                </c:pt>
                <c:pt idx="661">
                  <c:v>-2.3158245558706021</c:v>
                </c:pt>
                <c:pt idx="662">
                  <c:v>-2.2655448554099404</c:v>
                </c:pt>
                <c:pt idx="663">
                  <c:v>-2.2605642899466307</c:v>
                </c:pt>
                <c:pt idx="664">
                  <c:v>-2.1613103070816022</c:v>
                </c:pt>
                <c:pt idx="665">
                  <c:v>-2.1593889367015224</c:v>
                </c:pt>
                <c:pt idx="666">
                  <c:v>-2.0883694108538231</c:v>
                </c:pt>
                <c:pt idx="667">
                  <c:v>-2.0748686484682284</c:v>
                </c:pt>
                <c:pt idx="668">
                  <c:v>0.52842184278950233</c:v>
                </c:pt>
                <c:pt idx="669">
                  <c:v>0.45099745662140894</c:v>
                </c:pt>
                <c:pt idx="670">
                  <c:v>0.28322072723146879</c:v>
                </c:pt>
                <c:pt idx="671">
                  <c:v>0.21815894907724037</c:v>
                </c:pt>
                <c:pt idx="672">
                  <c:v>0.32154062389536053</c:v>
                </c:pt>
                <c:pt idx="673">
                  <c:v>0.50936444159485172</c:v>
                </c:pt>
                <c:pt idx="674">
                  <c:v>0.61802221361144682</c:v>
                </c:pt>
                <c:pt idx="675">
                  <c:v>0.61367048636645105</c:v>
                </c:pt>
                <c:pt idx="676">
                  <c:v>0.49274473952647868</c:v>
                </c:pt>
                <c:pt idx="677">
                  <c:v>0.63521095598022215</c:v>
                </c:pt>
                <c:pt idx="678">
                  <c:v>0.58175659481661801</c:v>
                </c:pt>
                <c:pt idx="679">
                  <c:v>0.71177285098089871</c:v>
                </c:pt>
                <c:pt idx="680">
                  <c:v>0.72052810971944115</c:v>
                </c:pt>
                <c:pt idx="681">
                  <c:v>0.83273101123405158</c:v>
                </c:pt>
                <c:pt idx="682">
                  <c:v>0.87397358714977447</c:v>
                </c:pt>
                <c:pt idx="683">
                  <c:v>0.89015725689732206</c:v>
                </c:pt>
                <c:pt idx="684">
                  <c:v>0.95361210490851622</c:v>
                </c:pt>
                <c:pt idx="685">
                  <c:v>0.98824359285228758</c:v>
                </c:pt>
                <c:pt idx="686">
                  <c:v>1.1334263602210668</c:v>
                </c:pt>
                <c:pt idx="687">
                  <c:v>1.2078637968607899</c:v>
                </c:pt>
                <c:pt idx="688">
                  <c:v>1.3423372504083892</c:v>
                </c:pt>
                <c:pt idx="689">
                  <c:v>1.3217215159571787</c:v>
                </c:pt>
                <c:pt idx="690">
                  <c:v>1.6002636264082664</c:v>
                </c:pt>
                <c:pt idx="691">
                  <c:v>0.69835500478418366</c:v>
                </c:pt>
                <c:pt idx="692">
                  <c:v>-2.2503799498513195</c:v>
                </c:pt>
                <c:pt idx="693">
                  <c:v>-1.1585250918639851</c:v>
                </c:pt>
                <c:pt idx="694">
                  <c:v>-0.34602573628838657</c:v>
                </c:pt>
                <c:pt idx="695">
                  <c:v>-0.31104311819168146</c:v>
                </c:pt>
                <c:pt idx="696">
                  <c:v>-0.3312674390020689</c:v>
                </c:pt>
                <c:pt idx="697">
                  <c:v>-0.30743292941277667</c:v>
                </c:pt>
                <c:pt idx="698">
                  <c:v>-0.32739988811296056</c:v>
                </c:pt>
                <c:pt idx="699">
                  <c:v>-0.32645929548098657</c:v>
                </c:pt>
                <c:pt idx="700">
                  <c:v>-0.241948786996939</c:v>
                </c:pt>
                <c:pt idx="701">
                  <c:v>-0.38742289231452237</c:v>
                </c:pt>
                <c:pt idx="702">
                  <c:v>-0.57250702494016026</c:v>
                </c:pt>
                <c:pt idx="703">
                  <c:v>-0.63828885697863336</c:v>
                </c:pt>
                <c:pt idx="704">
                  <c:v>-0.53439539289907079</c:v>
                </c:pt>
                <c:pt idx="705">
                  <c:v>-0.46996861796849876</c:v>
                </c:pt>
                <c:pt idx="706">
                  <c:v>-0.50534395635675089</c:v>
                </c:pt>
                <c:pt idx="707">
                  <c:v>-0.5247464444015042</c:v>
                </c:pt>
                <c:pt idx="708">
                  <c:v>-0.50717215520648984</c:v>
                </c:pt>
                <c:pt idx="709">
                  <c:v>-0.51630652479500538</c:v>
                </c:pt>
                <c:pt idx="710">
                  <c:v>-0.54903528079767638</c:v>
                </c:pt>
                <c:pt idx="711">
                  <c:v>-0.36046872780845823</c:v>
                </c:pt>
                <c:pt idx="712">
                  <c:v>0.44835443906978456</c:v>
                </c:pt>
                <c:pt idx="713">
                  <c:v>0.6304335620839312</c:v>
                </c:pt>
                <c:pt idx="714">
                  <c:v>-2.7994500619317474E-2</c:v>
                </c:pt>
                <c:pt idx="715">
                  <c:v>-0.18679180881671362</c:v>
                </c:pt>
                <c:pt idx="716">
                  <c:v>-0.13096458561243579</c:v>
                </c:pt>
                <c:pt idx="717">
                  <c:v>-0.25074937776863432</c:v>
                </c:pt>
                <c:pt idx="718">
                  <c:v>-0.25613014685663288</c:v>
                </c:pt>
                <c:pt idx="719">
                  <c:v>0.37453771269032227</c:v>
                </c:pt>
                <c:pt idx="720">
                  <c:v>0.22302091697261525</c:v>
                </c:pt>
                <c:pt idx="721">
                  <c:v>0.34103064432524199</c:v>
                </c:pt>
                <c:pt idx="722">
                  <c:v>5.6489065575002419E-2</c:v>
                </c:pt>
                <c:pt idx="723">
                  <c:v>6.8273625110660846E-2</c:v>
                </c:pt>
                <c:pt idx="724">
                  <c:v>7.6672340671020994E-2</c:v>
                </c:pt>
                <c:pt idx="725">
                  <c:v>7.9716689889770265E-2</c:v>
                </c:pt>
                <c:pt idx="726">
                  <c:v>0.13797559574313289</c:v>
                </c:pt>
                <c:pt idx="727">
                  <c:v>3.5691270405276081E-2</c:v>
                </c:pt>
                <c:pt idx="728">
                  <c:v>3.9197819682798771E-2</c:v>
                </c:pt>
                <c:pt idx="729">
                  <c:v>-8.2504994937619529E-3</c:v>
                </c:pt>
                <c:pt idx="730">
                  <c:v>-0.13988201780755027</c:v>
                </c:pt>
                <c:pt idx="731">
                  <c:v>-0.15641368939430358</c:v>
                </c:pt>
                <c:pt idx="732">
                  <c:v>-9.1886681590164651E-2</c:v>
                </c:pt>
                <c:pt idx="733">
                  <c:v>-0.18073326602305503</c:v>
                </c:pt>
                <c:pt idx="734">
                  <c:v>-5.6291646804249328E-2</c:v>
                </c:pt>
                <c:pt idx="735">
                  <c:v>-8.1633581139337663E-2</c:v>
                </c:pt>
                <c:pt idx="736">
                  <c:v>4.4142370304375997E-2</c:v>
                </c:pt>
                <c:pt idx="737">
                  <c:v>0.17714822103081365</c:v>
                </c:pt>
                <c:pt idx="738">
                  <c:v>0.19256820796445157</c:v>
                </c:pt>
                <c:pt idx="739">
                  <c:v>0.2369441041070659</c:v>
                </c:pt>
                <c:pt idx="740">
                  <c:v>0.36362679763645545</c:v>
                </c:pt>
                <c:pt idx="741">
                  <c:v>0.36982084527229137</c:v>
                </c:pt>
                <c:pt idx="742">
                  <c:v>0.91798068647269204</c:v>
                </c:pt>
                <c:pt idx="743">
                  <c:v>1.1639687184315173</c:v>
                </c:pt>
                <c:pt idx="744">
                  <c:v>1.0930393463436441</c:v>
                </c:pt>
                <c:pt idx="745">
                  <c:v>0.98916101578325066</c:v>
                </c:pt>
                <c:pt idx="746">
                  <c:v>0.78987697334589957</c:v>
                </c:pt>
                <c:pt idx="747">
                  <c:v>0.96535519083360133</c:v>
                </c:pt>
                <c:pt idx="748">
                  <c:v>0.93830548228390831</c:v>
                </c:pt>
                <c:pt idx="749">
                  <c:v>1.441225824239412</c:v>
                </c:pt>
                <c:pt idx="750">
                  <c:v>1.2210109332983585</c:v>
                </c:pt>
                <c:pt idx="751">
                  <c:v>1.2046072144346174</c:v>
                </c:pt>
                <c:pt idx="752">
                  <c:v>1.151942437753914</c:v>
                </c:pt>
                <c:pt idx="753">
                  <c:v>1.1665581652008405</c:v>
                </c:pt>
                <c:pt idx="754">
                  <c:v>0.90247451744072005</c:v>
                </c:pt>
                <c:pt idx="755">
                  <c:v>0.71373139808339758</c:v>
                </c:pt>
                <c:pt idx="756">
                  <c:v>0.5112400776298075</c:v>
                </c:pt>
                <c:pt idx="757">
                  <c:v>0.49898835443230138</c:v>
                </c:pt>
                <c:pt idx="758">
                  <c:v>6.0009418814655643E-2</c:v>
                </c:pt>
                <c:pt idx="759">
                  <c:v>8.3022468248023836E-3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599-4701-9E6F-B62829CF0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6420256"/>
        <c:axId val="1066413184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1066413184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1066420256"/>
        <c:crosses val="max"/>
        <c:crossBetween val="midCat"/>
      </c:valAx>
      <c:valAx>
        <c:axId val="1066420256"/>
        <c:scaling>
          <c:orientation val="minMax"/>
        </c:scaling>
        <c:delete val="1"/>
        <c:axPos val="b"/>
        <c:majorTickMark val="out"/>
        <c:minorTickMark val="none"/>
        <c:tickLblPos val="nextTo"/>
        <c:crossAx val="1066413184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F2-431B-9389-B75A5B5359F1}"/>
            </c:ext>
          </c:extLst>
        </c:ser>
        <c:ser>
          <c:idx val="0"/>
          <c:order val="1"/>
          <c:tx>
            <c:strRef>
              <c:f>DATA!$CK$1</c:f>
              <c:strCache>
                <c:ptCount val="1"/>
                <c:pt idx="0">
                  <c:v>VWMA 10 Days</c:v>
                </c:pt>
              </c:strCache>
            </c:strRef>
          </c:tx>
          <c:marker>
            <c:symbol val="none"/>
          </c:marker>
          <c:yVal>
            <c:numRef>
              <c:f>DATA!$CK$2:$CK$800</c:f>
              <c:numCache>
                <c:formatCode>General</c:formatCode>
                <c:ptCount val="799"/>
                <c:pt idx="9" formatCode="0.0">
                  <c:v>11077.884112946709</c:v>
                </c:pt>
                <c:pt idx="10" formatCode="0.0">
                  <c:v>11547.270307642753</c:v>
                </c:pt>
                <c:pt idx="11" formatCode="0.0">
                  <c:v>11768.796815726255</c:v>
                </c:pt>
                <c:pt idx="12" formatCode="0.0">
                  <c:v>11865.656740919976</c:v>
                </c:pt>
                <c:pt idx="13" formatCode="0.0">
                  <c:v>11751.427920786577</c:v>
                </c:pt>
                <c:pt idx="14" formatCode="0.0">
                  <c:v>11588.240224199913</c:v>
                </c:pt>
                <c:pt idx="15" formatCode="0.0">
                  <c:v>11268.557873385984</c:v>
                </c:pt>
                <c:pt idx="16" formatCode="0.0">
                  <c:v>11263.434841668684</c:v>
                </c:pt>
                <c:pt idx="17" formatCode="0.0">
                  <c:v>11326.90989087146</c:v>
                </c:pt>
                <c:pt idx="18" formatCode="0.0">
                  <c:v>11364.698056496096</c:v>
                </c:pt>
                <c:pt idx="19" formatCode="0.0">
                  <c:v>11374.467231920227</c:v>
                </c:pt>
                <c:pt idx="20" formatCode="0.0">
                  <c:v>11309.845384399658</c:v>
                </c:pt>
                <c:pt idx="21" formatCode="0.0">
                  <c:v>11211.385266838013</c:v>
                </c:pt>
                <c:pt idx="22" formatCode="0.0">
                  <c:v>11124.238941197902</c:v>
                </c:pt>
                <c:pt idx="23" formatCode="0.0">
                  <c:v>11071.520306558881</c:v>
                </c:pt>
                <c:pt idx="24" formatCode="0.0">
                  <c:v>11074.550093066697</c:v>
                </c:pt>
                <c:pt idx="25" formatCode="0.0">
                  <c:v>11068.768124798185</c:v>
                </c:pt>
                <c:pt idx="26" formatCode="0.0">
                  <c:v>11066.063802832634</c:v>
                </c:pt>
                <c:pt idx="27" formatCode="0.0">
                  <c:v>11047.602588505464</c:v>
                </c:pt>
                <c:pt idx="28" formatCode="0.0">
                  <c:v>11041.221931056338</c:v>
                </c:pt>
                <c:pt idx="29" formatCode="0.0">
                  <c:v>11027.392372055461</c:v>
                </c:pt>
                <c:pt idx="30" formatCode="0.0">
                  <c:v>11029.01709992607</c:v>
                </c:pt>
                <c:pt idx="31" formatCode="0.0">
                  <c:v>11048.224390521409</c:v>
                </c:pt>
                <c:pt idx="32" formatCode="0.0">
                  <c:v>11070.345152890872</c:v>
                </c:pt>
                <c:pt idx="33" formatCode="0.0">
                  <c:v>11100.895777846516</c:v>
                </c:pt>
                <c:pt idx="34" formatCode="0.0">
                  <c:v>11088.747805068973</c:v>
                </c:pt>
                <c:pt idx="35" formatCode="0.0">
                  <c:v>11110.22319247922</c:v>
                </c:pt>
                <c:pt idx="36" formatCode="0.0">
                  <c:v>11132.04196344175</c:v>
                </c:pt>
                <c:pt idx="37" formatCode="0.0">
                  <c:v>11169.644202820098</c:v>
                </c:pt>
                <c:pt idx="38" formatCode="0.0">
                  <c:v>11194.448923514428</c:v>
                </c:pt>
                <c:pt idx="39" formatCode="0.0">
                  <c:v>11204.456617149013</c:v>
                </c:pt>
                <c:pt idx="40" formatCode="0.0">
                  <c:v>11224.159350550543</c:v>
                </c:pt>
                <c:pt idx="41" formatCode="0.0">
                  <c:v>11256.305550257082</c:v>
                </c:pt>
                <c:pt idx="42" formatCode="0.0">
                  <c:v>11343.37809625031</c:v>
                </c:pt>
                <c:pt idx="43" formatCode="0.0">
                  <c:v>11471.875579113062</c:v>
                </c:pt>
                <c:pt idx="44" formatCode="0.0">
                  <c:v>11523.465149650181</c:v>
                </c:pt>
                <c:pt idx="45" formatCode="0.0">
                  <c:v>11596.189586514725</c:v>
                </c:pt>
                <c:pt idx="46" formatCode="0.0">
                  <c:v>11644.653799988069</c:v>
                </c:pt>
                <c:pt idx="47" formatCode="0.0">
                  <c:v>11689.013651928188</c:v>
                </c:pt>
                <c:pt idx="48" formatCode="0.0">
                  <c:v>11698.654333766046</c:v>
                </c:pt>
                <c:pt idx="49" formatCode="0.0">
                  <c:v>11725.242345025101</c:v>
                </c:pt>
                <c:pt idx="50" formatCode="0.0">
                  <c:v>11725.784637437317</c:v>
                </c:pt>
                <c:pt idx="51" formatCode="0.0">
                  <c:v>11746.474468441824</c:v>
                </c:pt>
                <c:pt idx="52" formatCode="0.0">
                  <c:v>11712.4905096315</c:v>
                </c:pt>
                <c:pt idx="53" formatCode="0.0">
                  <c:v>11550.343215592273</c:v>
                </c:pt>
                <c:pt idx="54" formatCode="0.0">
                  <c:v>11486.113447754631</c:v>
                </c:pt>
                <c:pt idx="55" formatCode="0.0">
                  <c:v>11428.902886531447</c:v>
                </c:pt>
                <c:pt idx="56" formatCode="0.0">
                  <c:v>11396.597276106808</c:v>
                </c:pt>
                <c:pt idx="57" formatCode="0.0">
                  <c:v>11329.828255599445</c:v>
                </c:pt>
                <c:pt idx="58" formatCode="0.0">
                  <c:v>11262.791003833077</c:v>
                </c:pt>
                <c:pt idx="59" formatCode="0.0">
                  <c:v>11226.093305797263</c:v>
                </c:pt>
                <c:pt idx="60" formatCode="0.0">
                  <c:v>11169.765799501121</c:v>
                </c:pt>
                <c:pt idx="61" formatCode="0.0">
                  <c:v>11145.498355400316</c:v>
                </c:pt>
                <c:pt idx="62" formatCode="0.0">
                  <c:v>11187.592179402149</c:v>
                </c:pt>
                <c:pt idx="63" formatCode="0.0">
                  <c:v>11485.551096658846</c:v>
                </c:pt>
                <c:pt idx="64" formatCode="0.0">
                  <c:v>11578.983781817773</c:v>
                </c:pt>
                <c:pt idx="65" formatCode="0.0">
                  <c:v>11614.273574092374</c:v>
                </c:pt>
                <c:pt idx="66" formatCode="0.0">
                  <c:v>11641.722123908019</c:v>
                </c:pt>
                <c:pt idx="67" formatCode="0.0">
                  <c:v>11646.187328586768</c:v>
                </c:pt>
                <c:pt idx="68" formatCode="0.0">
                  <c:v>11667.896000613899</c:v>
                </c:pt>
                <c:pt idx="69" formatCode="0.0">
                  <c:v>11678.966826003134</c:v>
                </c:pt>
                <c:pt idx="70" formatCode="0.0">
                  <c:v>11715.851039163172</c:v>
                </c:pt>
                <c:pt idx="71" formatCode="0.0">
                  <c:v>11748.703989120753</c:v>
                </c:pt>
                <c:pt idx="72" formatCode="0.0">
                  <c:v>11764.428821524827</c:v>
                </c:pt>
                <c:pt idx="73" formatCode="0.0">
                  <c:v>11685.006857007891</c:v>
                </c:pt>
                <c:pt idx="74" formatCode="0.0">
                  <c:v>11609.014187299024</c:v>
                </c:pt>
                <c:pt idx="75" formatCode="0.0">
                  <c:v>11573.852232339083</c:v>
                </c:pt>
                <c:pt idx="76" formatCode="0.0">
                  <c:v>11553.944391599916</c:v>
                </c:pt>
                <c:pt idx="77" formatCode="0.0">
                  <c:v>11556.564494507546</c:v>
                </c:pt>
                <c:pt idx="78" formatCode="0.0">
                  <c:v>11587.455809972153</c:v>
                </c:pt>
                <c:pt idx="79" formatCode="0.0">
                  <c:v>11609.161757859605</c:v>
                </c:pt>
                <c:pt idx="80" formatCode="0.0">
                  <c:v>11609.121339718527</c:v>
                </c:pt>
                <c:pt idx="81" formatCode="0.0">
                  <c:v>11597.86313327509</c:v>
                </c:pt>
                <c:pt idx="82" formatCode="0.0">
                  <c:v>11579.247842158989</c:v>
                </c:pt>
                <c:pt idx="83" formatCode="0.0">
                  <c:v>11558.902369128247</c:v>
                </c:pt>
                <c:pt idx="84" formatCode="0.0">
                  <c:v>11483.370076462576</c:v>
                </c:pt>
                <c:pt idx="85" formatCode="0.0">
                  <c:v>11558.994536536733</c:v>
                </c:pt>
                <c:pt idx="86" formatCode="0.0">
                  <c:v>11946.063038530765</c:v>
                </c:pt>
                <c:pt idx="87" formatCode="0.0">
                  <c:v>12021.622198861438</c:v>
                </c:pt>
                <c:pt idx="88" formatCode="0.0">
                  <c:v>12153.561413563295</c:v>
                </c:pt>
                <c:pt idx="89" formatCode="0.0">
                  <c:v>12296.590626033174</c:v>
                </c:pt>
                <c:pt idx="90" formatCode="0.0">
                  <c:v>12360.395720915543</c:v>
                </c:pt>
                <c:pt idx="91" formatCode="0.0">
                  <c:v>12458.690870083161</c:v>
                </c:pt>
                <c:pt idx="92" formatCode="0.0">
                  <c:v>12563.885652815074</c:v>
                </c:pt>
                <c:pt idx="93" formatCode="0.0">
                  <c:v>12681.230246829056</c:v>
                </c:pt>
                <c:pt idx="94" formatCode="0.0">
                  <c:v>12935.985847272748</c:v>
                </c:pt>
                <c:pt idx="95" formatCode="0.0">
                  <c:v>13138.43917199414</c:v>
                </c:pt>
                <c:pt idx="96" formatCode="0.0">
                  <c:v>13561.070264245918</c:v>
                </c:pt>
                <c:pt idx="97" formatCode="0.0">
                  <c:v>13784.534305709269</c:v>
                </c:pt>
                <c:pt idx="98" formatCode="0.0">
                  <c:v>14045.32558530212</c:v>
                </c:pt>
                <c:pt idx="99" formatCode="0.0">
                  <c:v>14334.473963916909</c:v>
                </c:pt>
                <c:pt idx="100" formatCode="0.0">
                  <c:v>14518.732428322897</c:v>
                </c:pt>
                <c:pt idx="101" formatCode="0.0">
                  <c:v>14804.321295003158</c:v>
                </c:pt>
                <c:pt idx="102" formatCode="0.0">
                  <c:v>14997.55864985621</c:v>
                </c:pt>
                <c:pt idx="103" formatCode="0.0">
                  <c:v>15137.729763628355</c:v>
                </c:pt>
                <c:pt idx="104" formatCode="0.0">
                  <c:v>15348.964331114872</c:v>
                </c:pt>
                <c:pt idx="105" formatCode="0.0">
                  <c:v>15530.068496013168</c:v>
                </c:pt>
                <c:pt idx="106" formatCode="0.0">
                  <c:v>15808.684132305549</c:v>
                </c:pt>
                <c:pt idx="107" formatCode="0.0">
                  <c:v>15980.430032999171</c:v>
                </c:pt>
                <c:pt idx="108" formatCode="0.0">
                  <c:v>16194.861837089766</c:v>
                </c:pt>
                <c:pt idx="109" formatCode="0.0">
                  <c:v>16268.191281879588</c:v>
                </c:pt>
                <c:pt idx="110" formatCode="0.0">
                  <c:v>16359.265188605126</c:v>
                </c:pt>
                <c:pt idx="111" formatCode="0.0">
                  <c:v>16323.546012648669</c:v>
                </c:pt>
                <c:pt idx="112" formatCode="0.0">
                  <c:v>16313.984044609017</c:v>
                </c:pt>
                <c:pt idx="113" formatCode="0.0">
                  <c:v>16333.381056675442</c:v>
                </c:pt>
                <c:pt idx="114" formatCode="0.0">
                  <c:v>16356.594148692709</c:v>
                </c:pt>
                <c:pt idx="115" formatCode="0.0">
                  <c:v>16416.514143661319</c:v>
                </c:pt>
                <c:pt idx="116" formatCode="0.0">
                  <c:v>16852.76033074117</c:v>
                </c:pt>
                <c:pt idx="117" formatCode="0.0">
                  <c:v>17127.27698271085</c:v>
                </c:pt>
                <c:pt idx="118" formatCode="0.0">
                  <c:v>17501.415988742148</c:v>
                </c:pt>
                <c:pt idx="119" formatCode="0.0">
                  <c:v>17950.516079335728</c:v>
                </c:pt>
                <c:pt idx="120" formatCode="0.0">
                  <c:v>18429.233134544607</c:v>
                </c:pt>
                <c:pt idx="121" formatCode="0.0">
                  <c:v>18903.955903681883</c:v>
                </c:pt>
                <c:pt idx="122" formatCode="0.0">
                  <c:v>19375.191743485095</c:v>
                </c:pt>
                <c:pt idx="123" formatCode="0.0">
                  <c:v>19364.31872123346</c:v>
                </c:pt>
                <c:pt idx="124" formatCode="0.0">
                  <c:v>19367.932036335347</c:v>
                </c:pt>
                <c:pt idx="125" formatCode="0.0">
                  <c:v>19411.062012014627</c:v>
                </c:pt>
                <c:pt idx="126" formatCode="0.0">
                  <c:v>19568.072456053054</c:v>
                </c:pt>
                <c:pt idx="127" formatCode="0.0">
                  <c:v>19523.730261191722</c:v>
                </c:pt>
                <c:pt idx="128" formatCode="0.0">
                  <c:v>19378.02880289383</c:v>
                </c:pt>
                <c:pt idx="129" formatCode="0.0">
                  <c:v>19331.091199989914</c:v>
                </c:pt>
                <c:pt idx="130" formatCode="0.0">
                  <c:v>19211.70591544795</c:v>
                </c:pt>
                <c:pt idx="131" formatCode="0.0">
                  <c:v>19132.66656900007</c:v>
                </c:pt>
                <c:pt idx="132" formatCode="0.0">
                  <c:v>19125.863492353077</c:v>
                </c:pt>
                <c:pt idx="133" formatCode="0.0">
                  <c:v>19167.503456269173</c:v>
                </c:pt>
                <c:pt idx="134" formatCode="0.0">
                  <c:v>19207.458473674451</c:v>
                </c:pt>
                <c:pt idx="135" formatCode="0.0">
                  <c:v>19314.676370129193</c:v>
                </c:pt>
                <c:pt idx="136" formatCode="0.0">
                  <c:v>19920.836033287818</c:v>
                </c:pt>
                <c:pt idx="137" formatCode="0.0">
                  <c:v>20679.165737233769</c:v>
                </c:pt>
                <c:pt idx="138" formatCode="0.0">
                  <c:v>21132.977733461787</c:v>
                </c:pt>
                <c:pt idx="139" formatCode="0.0">
                  <c:v>21389.732055699726</c:v>
                </c:pt>
                <c:pt idx="140" formatCode="0.0">
                  <c:v>21611.30602456558</c:v>
                </c:pt>
                <c:pt idx="141" formatCode="0.0">
                  <c:v>21833.675353184903</c:v>
                </c:pt>
                <c:pt idx="142" formatCode="0.0">
                  <c:v>22175.254286607793</c:v>
                </c:pt>
                <c:pt idx="143" formatCode="0.0">
                  <c:v>22564.635105127243</c:v>
                </c:pt>
                <c:pt idx="144" formatCode="0.0">
                  <c:v>22913.779459924677</c:v>
                </c:pt>
                <c:pt idx="145" formatCode="0.0">
                  <c:v>23139.317798582728</c:v>
                </c:pt>
                <c:pt idx="146" formatCode="0.0">
                  <c:v>23582.526687216432</c:v>
                </c:pt>
                <c:pt idx="147" formatCode="0.0">
                  <c:v>24033.613720513058</c:v>
                </c:pt>
                <c:pt idx="148" formatCode="0.0">
                  <c:v>24316.533544131049</c:v>
                </c:pt>
                <c:pt idx="149" formatCode="0.0">
                  <c:v>24596.499320789149</c:v>
                </c:pt>
                <c:pt idx="150" formatCode="0.0">
                  <c:v>24748.34704817439</c:v>
                </c:pt>
                <c:pt idx="151" formatCode="0.0">
                  <c:v>24750.142481162809</c:v>
                </c:pt>
                <c:pt idx="152" formatCode="0.0">
                  <c:v>24702.882262474959</c:v>
                </c:pt>
                <c:pt idx="153" formatCode="0.0">
                  <c:v>24379.746007890888</c:v>
                </c:pt>
                <c:pt idx="154" formatCode="0.0">
                  <c:v>23567.03254926511</c:v>
                </c:pt>
                <c:pt idx="155" formatCode="0.0">
                  <c:v>23254.101016084573</c:v>
                </c:pt>
                <c:pt idx="156" formatCode="0.0">
                  <c:v>22546.144676450862</c:v>
                </c:pt>
                <c:pt idx="157" formatCode="0.0">
                  <c:v>22136.491127862981</c:v>
                </c:pt>
                <c:pt idx="158" formatCode="0.0">
                  <c:v>21755.357626497746</c:v>
                </c:pt>
                <c:pt idx="159" formatCode="0.0">
                  <c:v>21384.118498933065</c:v>
                </c:pt>
                <c:pt idx="160" formatCode="0.0">
                  <c:v>21077.756417927139</c:v>
                </c:pt>
                <c:pt idx="161" formatCode="0.0">
                  <c:v>20644.070094313771</c:v>
                </c:pt>
                <c:pt idx="162" formatCode="0.0">
                  <c:v>20519.777934430029</c:v>
                </c:pt>
                <c:pt idx="163" formatCode="0.0">
                  <c:v>20403.250944767067</c:v>
                </c:pt>
                <c:pt idx="164" formatCode="0.0">
                  <c:v>20298.196957558852</c:v>
                </c:pt>
                <c:pt idx="165" formatCode="0.0">
                  <c:v>20387.754245645549</c:v>
                </c:pt>
                <c:pt idx="166" formatCode="0.0">
                  <c:v>20533.498296862963</c:v>
                </c:pt>
                <c:pt idx="167" formatCode="0.0">
                  <c:v>20578.435902590183</c:v>
                </c:pt>
                <c:pt idx="168" formatCode="0.0">
                  <c:v>20630.594790045463</c:v>
                </c:pt>
                <c:pt idx="169" formatCode="0.0">
                  <c:v>20670.521685063275</c:v>
                </c:pt>
                <c:pt idx="170" formatCode="0.0">
                  <c:v>20934.145156588904</c:v>
                </c:pt>
                <c:pt idx="171" formatCode="0.0">
                  <c:v>21202.849704535729</c:v>
                </c:pt>
                <c:pt idx="172" formatCode="0.0">
                  <c:v>21525.13744269135</c:v>
                </c:pt>
                <c:pt idx="173" formatCode="0.0">
                  <c:v>21742.819505914395</c:v>
                </c:pt>
                <c:pt idx="174" formatCode="0.0">
                  <c:v>22041.163250963207</c:v>
                </c:pt>
                <c:pt idx="175" formatCode="0.0">
                  <c:v>22579.790719379231</c:v>
                </c:pt>
                <c:pt idx="176" formatCode="0.0">
                  <c:v>23053.40156768719</c:v>
                </c:pt>
                <c:pt idx="177" formatCode="0.0">
                  <c:v>23381.410272906651</c:v>
                </c:pt>
                <c:pt idx="178" formatCode="0.0">
                  <c:v>23906.404357114992</c:v>
                </c:pt>
                <c:pt idx="179" formatCode="0.0">
                  <c:v>24638.645356057194</c:v>
                </c:pt>
                <c:pt idx="180" formatCode="0.0">
                  <c:v>25774.757026456777</c:v>
                </c:pt>
                <c:pt idx="181" formatCode="0.0">
                  <c:v>26641.941436784949</c:v>
                </c:pt>
                <c:pt idx="182" formatCode="0.0">
                  <c:v>27182.10788135244</c:v>
                </c:pt>
                <c:pt idx="183" formatCode="0.0">
                  <c:v>27819.11700217575</c:v>
                </c:pt>
                <c:pt idx="184" formatCode="0.0">
                  <c:v>28759.236842803661</c:v>
                </c:pt>
                <c:pt idx="185" formatCode="0.0">
                  <c:v>29470.38504082106</c:v>
                </c:pt>
                <c:pt idx="186" formatCode="0.0">
                  <c:v>29838.377735604634</c:v>
                </c:pt>
                <c:pt idx="187" formatCode="0.0">
                  <c:v>30349.547331543057</c:v>
                </c:pt>
                <c:pt idx="188" formatCode="0.0">
                  <c:v>30884.977589348684</c:v>
                </c:pt>
                <c:pt idx="189" formatCode="0.0">
                  <c:v>31562.469953084928</c:v>
                </c:pt>
                <c:pt idx="190" formatCode="0.0">
                  <c:v>32554.139720615582</c:v>
                </c:pt>
                <c:pt idx="191" formatCode="0.0">
                  <c:v>33220.461318230526</c:v>
                </c:pt>
                <c:pt idx="192" formatCode="0.0">
                  <c:v>33603.539877078088</c:v>
                </c:pt>
                <c:pt idx="193" formatCode="0.0">
                  <c:v>33698.699281596237</c:v>
                </c:pt>
                <c:pt idx="194" formatCode="0.0">
                  <c:v>33797.862450641653</c:v>
                </c:pt>
                <c:pt idx="195" formatCode="0.0">
                  <c:v>34137.433005681611</c:v>
                </c:pt>
                <c:pt idx="196" formatCode="0.0">
                  <c:v>34724.342383364819</c:v>
                </c:pt>
                <c:pt idx="197" formatCode="0.0">
                  <c:v>35580.215634173037</c:v>
                </c:pt>
                <c:pt idx="198" formatCode="0.0">
                  <c:v>35810.292391827868</c:v>
                </c:pt>
                <c:pt idx="199" formatCode="0.0">
                  <c:v>35806.504614182399</c:v>
                </c:pt>
                <c:pt idx="200" formatCode="0.0">
                  <c:v>35921.810783954534</c:v>
                </c:pt>
                <c:pt idx="201" formatCode="0.0">
                  <c:v>35931.492036148091</c:v>
                </c:pt>
                <c:pt idx="202" formatCode="0.0">
                  <c:v>36505.600901502832</c:v>
                </c:pt>
                <c:pt idx="203" formatCode="0.0">
                  <c:v>36756.686994450749</c:v>
                </c:pt>
                <c:pt idx="204" formatCode="0.0">
                  <c:v>37007.837007732873</c:v>
                </c:pt>
                <c:pt idx="205" formatCode="0.0">
                  <c:v>37176.920130583661</c:v>
                </c:pt>
                <c:pt idx="206" formatCode="0.0">
                  <c:v>37310.761454420732</c:v>
                </c:pt>
                <c:pt idx="207" formatCode="0.0">
                  <c:v>38834.32590171117</c:v>
                </c:pt>
                <c:pt idx="208" formatCode="0.0">
                  <c:v>39330.418426005919</c:v>
                </c:pt>
                <c:pt idx="209" formatCode="0.0">
                  <c:v>40044.734269077802</c:v>
                </c:pt>
                <c:pt idx="210" formatCode="0.0">
                  <c:v>40676.846641937605</c:v>
                </c:pt>
                <c:pt idx="211" formatCode="0.0">
                  <c:v>44103.81405117378</c:v>
                </c:pt>
                <c:pt idx="212" formatCode="0.0">
                  <c:v>46348.073343486118</c:v>
                </c:pt>
                <c:pt idx="213" formatCode="0.0">
                  <c:v>47217.929444872389</c:v>
                </c:pt>
                <c:pt idx="214" formatCode="0.0">
                  <c:v>47838.384616355754</c:v>
                </c:pt>
                <c:pt idx="215" formatCode="0.0">
                  <c:v>48162.656765675427</c:v>
                </c:pt>
                <c:pt idx="216" formatCode="0.0">
                  <c:v>48480.325765938607</c:v>
                </c:pt>
                <c:pt idx="217" formatCode="0.0">
                  <c:v>50126.50795690708</c:v>
                </c:pt>
                <c:pt idx="218" formatCode="0.0">
                  <c:v>52381.08738073003</c:v>
                </c:pt>
                <c:pt idx="219" formatCode="0.0">
                  <c:v>53655.012701931133</c:v>
                </c:pt>
                <c:pt idx="220" formatCode="0.0">
                  <c:v>54037.946998519103</c:v>
                </c:pt>
                <c:pt idx="221" formatCode="0.0">
                  <c:v>57117.563361366971</c:v>
                </c:pt>
                <c:pt idx="222" formatCode="0.0">
                  <c:v>59586.522490387055</c:v>
                </c:pt>
                <c:pt idx="223" formatCode="0.0">
                  <c:v>61972.984451039345</c:v>
                </c:pt>
                <c:pt idx="224" formatCode="0.0">
                  <c:v>63090.627231197774</c:v>
                </c:pt>
                <c:pt idx="225" formatCode="0.0">
                  <c:v>62853.037090797479</c:v>
                </c:pt>
                <c:pt idx="226" formatCode="0.0">
                  <c:v>62311.609507626337</c:v>
                </c:pt>
                <c:pt idx="227" formatCode="0.0">
                  <c:v>61361.754446019528</c:v>
                </c:pt>
                <c:pt idx="228" formatCode="0.0">
                  <c:v>61178.423388615025</c:v>
                </c:pt>
                <c:pt idx="229" formatCode="0.0">
                  <c:v>60923.640988704028</c:v>
                </c:pt>
                <c:pt idx="230" formatCode="0.0">
                  <c:v>60876.33271790341</c:v>
                </c:pt>
                <c:pt idx="231" formatCode="0.0">
                  <c:v>60437.492733827938</c:v>
                </c:pt>
                <c:pt idx="232" formatCode="0.0">
                  <c:v>59889.834667426876</c:v>
                </c:pt>
                <c:pt idx="233" formatCode="0.0">
                  <c:v>58673.717373530213</c:v>
                </c:pt>
                <c:pt idx="234" formatCode="0.0">
                  <c:v>58534.618456258955</c:v>
                </c:pt>
                <c:pt idx="235" formatCode="0.0">
                  <c:v>58563.787375855667</c:v>
                </c:pt>
                <c:pt idx="236" formatCode="0.0">
                  <c:v>58753.143436832237</c:v>
                </c:pt>
                <c:pt idx="237" formatCode="0.0">
                  <c:v>59650.492767002739</c:v>
                </c:pt>
                <c:pt idx="238" formatCode="0.0">
                  <c:v>59858.37461896312</c:v>
                </c:pt>
                <c:pt idx="239" formatCode="0.0">
                  <c:v>59864.867499754058</c:v>
                </c:pt>
                <c:pt idx="240" formatCode="0.0">
                  <c:v>59763.344005612969</c:v>
                </c:pt>
                <c:pt idx="241" formatCode="0.0">
                  <c:v>59283.638812508769</c:v>
                </c:pt>
                <c:pt idx="242" formatCode="0.0">
                  <c:v>59035.185777924169</c:v>
                </c:pt>
                <c:pt idx="243" formatCode="0.0">
                  <c:v>58676.510435811484</c:v>
                </c:pt>
                <c:pt idx="244" formatCode="0.0">
                  <c:v>58639.308624493802</c:v>
                </c:pt>
                <c:pt idx="245" formatCode="0.0">
                  <c:v>58405.18997358263</c:v>
                </c:pt>
                <c:pt idx="246" formatCode="0.0">
                  <c:v>57996.494075966046</c:v>
                </c:pt>
                <c:pt idx="247" formatCode="0.0">
                  <c:v>57542.400732256632</c:v>
                </c:pt>
                <c:pt idx="248" formatCode="0.0">
                  <c:v>57010.671339718741</c:v>
                </c:pt>
                <c:pt idx="249" formatCode="0.0">
                  <c:v>55840.540659486003</c:v>
                </c:pt>
                <c:pt idx="250" formatCode="0.0">
                  <c:v>54304.704140861744</c:v>
                </c:pt>
                <c:pt idx="251" formatCode="0.0">
                  <c:v>54044.479003481887</c:v>
                </c:pt>
                <c:pt idx="252" formatCode="0.0">
                  <c:v>53461.994656651026</c:v>
                </c:pt>
                <c:pt idx="253" formatCode="0.0">
                  <c:v>52872.868345330287</c:v>
                </c:pt>
                <c:pt idx="254" formatCode="0.0">
                  <c:v>51893.622629149177</c:v>
                </c:pt>
                <c:pt idx="255" formatCode="0.0">
                  <c:v>50121.642540518093</c:v>
                </c:pt>
                <c:pt idx="256" formatCode="0.0">
                  <c:v>49762.023193167697</c:v>
                </c:pt>
                <c:pt idx="257" formatCode="0.0">
                  <c:v>49485.520100353438</c:v>
                </c:pt>
                <c:pt idx="258" formatCode="0.0">
                  <c:v>50181.426890973737</c:v>
                </c:pt>
                <c:pt idx="259" formatCode="0.0">
                  <c:v>50409.453239763105</c:v>
                </c:pt>
                <c:pt idx="260" formatCode="0.0">
                  <c:v>50599.879249868871</c:v>
                </c:pt>
                <c:pt idx="261" formatCode="0.0">
                  <c:v>50514.99333724365</c:v>
                </c:pt>
                <c:pt idx="262" formatCode="0.0">
                  <c:v>51244.224614388957</c:v>
                </c:pt>
                <c:pt idx="263" formatCode="0.0">
                  <c:v>51887.399580515354</c:v>
                </c:pt>
                <c:pt idx="264" formatCode="0.0">
                  <c:v>51997.309775189366</c:v>
                </c:pt>
                <c:pt idx="265" formatCode="0.0">
                  <c:v>53407.368495123621</c:v>
                </c:pt>
                <c:pt idx="266" formatCode="0.0">
                  <c:v>53886.874294190675</c:v>
                </c:pt>
                <c:pt idx="267" formatCode="0.0">
                  <c:v>54409.962626537563</c:v>
                </c:pt>
                <c:pt idx="268" formatCode="0.0">
                  <c:v>55638.699182122691</c:v>
                </c:pt>
                <c:pt idx="269" formatCode="0.0">
                  <c:v>56452.461991461998</c:v>
                </c:pt>
                <c:pt idx="270" formatCode="0.0">
                  <c:v>57715.103034289466</c:v>
                </c:pt>
                <c:pt idx="271" formatCode="0.0">
                  <c:v>58414.87175384086</c:v>
                </c:pt>
                <c:pt idx="272" formatCode="0.0">
                  <c:v>58760.302259113399</c:v>
                </c:pt>
                <c:pt idx="273" formatCode="0.0">
                  <c:v>59602.384627152773</c:v>
                </c:pt>
                <c:pt idx="274" formatCode="0.0">
                  <c:v>60446.075369318765</c:v>
                </c:pt>
                <c:pt idx="275" formatCode="0.0">
                  <c:v>61126.802315831592</c:v>
                </c:pt>
                <c:pt idx="276" formatCode="0.0">
                  <c:v>61626.640435871632</c:v>
                </c:pt>
                <c:pt idx="277" formatCode="0.0">
                  <c:v>61944.405607407367</c:v>
                </c:pt>
                <c:pt idx="278" formatCode="0.0">
                  <c:v>61706.37189800405</c:v>
                </c:pt>
                <c:pt idx="279" formatCode="0.0">
                  <c:v>61165.122881997166</c:v>
                </c:pt>
                <c:pt idx="280" formatCode="0.0">
                  <c:v>60241.553338194462</c:v>
                </c:pt>
                <c:pt idx="281" formatCode="0.0">
                  <c:v>59707.166459171021</c:v>
                </c:pt>
                <c:pt idx="282" formatCode="0.0">
                  <c:v>59416.62969450299</c:v>
                </c:pt>
                <c:pt idx="283" formatCode="0.0">
                  <c:v>59072.323831609559</c:v>
                </c:pt>
                <c:pt idx="284" formatCode="0.0">
                  <c:v>58786.642022083608</c:v>
                </c:pt>
                <c:pt idx="285" formatCode="0.0">
                  <c:v>58130.431681951435</c:v>
                </c:pt>
                <c:pt idx="286" formatCode="0.0">
                  <c:v>57732.984694969033</c:v>
                </c:pt>
                <c:pt idx="287" formatCode="0.0">
                  <c:v>57633.085686339342</c:v>
                </c:pt>
                <c:pt idx="288" formatCode="0.0">
                  <c:v>57800.01116630069</c:v>
                </c:pt>
                <c:pt idx="289" formatCode="0.0">
                  <c:v>57918.281742080544</c:v>
                </c:pt>
                <c:pt idx="290" formatCode="0.0">
                  <c:v>57895.304032894492</c:v>
                </c:pt>
                <c:pt idx="291" formatCode="0.0">
                  <c:v>57077.575988751298</c:v>
                </c:pt>
                <c:pt idx="292" formatCode="0.0">
                  <c:v>56761.622713498131</c:v>
                </c:pt>
                <c:pt idx="293" formatCode="0.0">
                  <c:v>56516.793927943014</c:v>
                </c:pt>
                <c:pt idx="294" formatCode="0.0">
                  <c:v>56068.512592762461</c:v>
                </c:pt>
                <c:pt idx="295" formatCode="0.0">
                  <c:v>55806.085965581566</c:v>
                </c:pt>
                <c:pt idx="296" formatCode="0.0">
                  <c:v>55357.232647456811</c:v>
                </c:pt>
                <c:pt idx="297" formatCode="0.0">
                  <c:v>54844.837974918024</c:v>
                </c:pt>
                <c:pt idx="298" formatCode="0.0">
                  <c:v>54547.637909533121</c:v>
                </c:pt>
                <c:pt idx="299" formatCode="0.0">
                  <c:v>54503.111678162713</c:v>
                </c:pt>
                <c:pt idx="300" formatCode="0.0">
                  <c:v>54402.976282159638</c:v>
                </c:pt>
                <c:pt idx="301" formatCode="0.0">
                  <c:v>54910.292741071738</c:v>
                </c:pt>
                <c:pt idx="302" formatCode="0.0">
                  <c:v>55349.9801404096</c:v>
                </c:pt>
                <c:pt idx="303" formatCode="0.0">
                  <c:v>55361.511853578093</c:v>
                </c:pt>
                <c:pt idx="304" formatCode="0.0">
                  <c:v>55375.626039394367</c:v>
                </c:pt>
                <c:pt idx="305" formatCode="0.0">
                  <c:v>55383.899087359823</c:v>
                </c:pt>
                <c:pt idx="306" formatCode="0.0">
                  <c:v>55683.345966316883</c:v>
                </c:pt>
                <c:pt idx="307" formatCode="0.0">
                  <c:v>56413.494995684043</c:v>
                </c:pt>
                <c:pt idx="308" formatCode="0.0">
                  <c:v>57123.818334914475</c:v>
                </c:pt>
                <c:pt idx="309" formatCode="0.0">
                  <c:v>57728.705305457079</c:v>
                </c:pt>
                <c:pt idx="310" formatCode="0.0">
                  <c:v>58330.740740540168</c:v>
                </c:pt>
                <c:pt idx="311" formatCode="0.0">
                  <c:v>58825.178748107777</c:v>
                </c:pt>
                <c:pt idx="312" formatCode="0.0">
                  <c:v>59270.96357098694</c:v>
                </c:pt>
                <c:pt idx="313" formatCode="0.0">
                  <c:v>59523.424634341667</c:v>
                </c:pt>
                <c:pt idx="314" formatCode="0.0">
                  <c:v>59665.464741530086</c:v>
                </c:pt>
                <c:pt idx="315" formatCode="0.0">
                  <c:v>60534.054426001698</c:v>
                </c:pt>
                <c:pt idx="316" formatCode="0.0">
                  <c:v>61085.408901239738</c:v>
                </c:pt>
                <c:pt idx="317" formatCode="0.0">
                  <c:v>61388.105420060914</c:v>
                </c:pt>
                <c:pt idx="318" formatCode="0.0">
                  <c:v>65430.124421447807</c:v>
                </c:pt>
                <c:pt idx="319" formatCode="0.0">
                  <c:v>66673.244147431775</c:v>
                </c:pt>
                <c:pt idx="320" formatCode="0.0">
                  <c:v>67942.046063542046</c:v>
                </c:pt>
                <c:pt idx="321" formatCode="0.0">
                  <c:v>68299.808593763868</c:v>
                </c:pt>
                <c:pt idx="322" formatCode="0.0">
                  <c:v>68484.103795041141</c:v>
                </c:pt>
                <c:pt idx="323" formatCode="0.0">
                  <c:v>68826.58238865115</c:v>
                </c:pt>
                <c:pt idx="324" formatCode="0.0">
                  <c:v>69035.931691223857</c:v>
                </c:pt>
                <c:pt idx="325" formatCode="0.0">
                  <c:v>69194.838835320392</c:v>
                </c:pt>
                <c:pt idx="326" formatCode="0.0">
                  <c:v>69890.892403353035</c:v>
                </c:pt>
                <c:pt idx="327" formatCode="0.0">
                  <c:v>70794.737134653769</c:v>
                </c:pt>
                <c:pt idx="328" formatCode="0.0">
                  <c:v>71246.549353002178</c:v>
                </c:pt>
                <c:pt idx="329" formatCode="0.0">
                  <c:v>71164.886453006053</c:v>
                </c:pt>
                <c:pt idx="330" formatCode="0.0">
                  <c:v>70641.33738914819</c:v>
                </c:pt>
                <c:pt idx="331" formatCode="0.0">
                  <c:v>70763.612208810067</c:v>
                </c:pt>
                <c:pt idx="332" formatCode="0.0">
                  <c:v>70950.719774186029</c:v>
                </c:pt>
                <c:pt idx="333" formatCode="0.0">
                  <c:v>70966.64495755735</c:v>
                </c:pt>
                <c:pt idx="334" formatCode="0.0">
                  <c:v>70954.024931164575</c:v>
                </c:pt>
                <c:pt idx="335" formatCode="0.0">
                  <c:v>71070.495483329127</c:v>
                </c:pt>
                <c:pt idx="336" formatCode="0.0">
                  <c:v>70748.898884716225</c:v>
                </c:pt>
                <c:pt idx="337" formatCode="0.0">
                  <c:v>69787.774457973705</c:v>
                </c:pt>
                <c:pt idx="338" formatCode="0.0">
                  <c:v>69204.454807145259</c:v>
                </c:pt>
                <c:pt idx="339" formatCode="0.0">
                  <c:v>68138.445867825605</c:v>
                </c:pt>
                <c:pt idx="340" formatCode="0.0">
                  <c:v>68000.997456512894</c:v>
                </c:pt>
                <c:pt idx="341" formatCode="0.0">
                  <c:v>66936.099833038519</c:v>
                </c:pt>
                <c:pt idx="342" formatCode="0.0">
                  <c:v>62718.94395039048</c:v>
                </c:pt>
                <c:pt idx="343" formatCode="0.0">
                  <c:v>61542.861854723837</c:v>
                </c:pt>
                <c:pt idx="344" formatCode="0.0">
                  <c:v>60345.781420446154</c:v>
                </c:pt>
                <c:pt idx="345" formatCode="0.0">
                  <c:v>59171.945261094756</c:v>
                </c:pt>
                <c:pt idx="346" formatCode="0.0">
                  <c:v>58293.934313577985</c:v>
                </c:pt>
                <c:pt idx="347" formatCode="0.0">
                  <c:v>57563.037160769716</c:v>
                </c:pt>
                <c:pt idx="348" formatCode="0.0">
                  <c:v>57044.445543211637</c:v>
                </c:pt>
                <c:pt idx="349" formatCode="0.0">
                  <c:v>56492.660394206556</c:v>
                </c:pt>
                <c:pt idx="350" formatCode="0.0">
                  <c:v>56358.378429672513</c:v>
                </c:pt>
                <c:pt idx="351" formatCode="0.0">
                  <c:v>56286.190978465973</c:v>
                </c:pt>
                <c:pt idx="352" formatCode="0.0">
                  <c:v>56666.854263844769</c:v>
                </c:pt>
                <c:pt idx="353" formatCode="0.0">
                  <c:v>55995.816004171858</c:v>
                </c:pt>
                <c:pt idx="354" formatCode="0.0">
                  <c:v>55318.05850976042</c:v>
                </c:pt>
                <c:pt idx="355" formatCode="0.0">
                  <c:v>54585.813645877242</c:v>
                </c:pt>
                <c:pt idx="356" formatCode="0.0">
                  <c:v>53836.026370732136</c:v>
                </c:pt>
                <c:pt idx="357" formatCode="0.0">
                  <c:v>53694.557819847789</c:v>
                </c:pt>
                <c:pt idx="358" formatCode="0.0">
                  <c:v>53734.607549898625</c:v>
                </c:pt>
                <c:pt idx="359" formatCode="0.0">
                  <c:v>53544.517032406788</c:v>
                </c:pt>
                <c:pt idx="360" formatCode="0.0">
                  <c:v>53471.141405493072</c:v>
                </c:pt>
                <c:pt idx="361" formatCode="0.0">
                  <c:v>53379.089318843908</c:v>
                </c:pt>
                <c:pt idx="362" formatCode="0.0">
                  <c:v>53239.28860600412</c:v>
                </c:pt>
                <c:pt idx="363" formatCode="0.0">
                  <c:v>53427.848494671664</c:v>
                </c:pt>
                <c:pt idx="364" formatCode="0.0">
                  <c:v>53859.680361362894</c:v>
                </c:pt>
                <c:pt idx="365" formatCode="0.0">
                  <c:v>53921.287257387892</c:v>
                </c:pt>
                <c:pt idx="366" formatCode="0.0">
                  <c:v>54018.296317721448</c:v>
                </c:pt>
                <c:pt idx="367" formatCode="0.0">
                  <c:v>53867.598929293134</c:v>
                </c:pt>
                <c:pt idx="368" formatCode="0.0">
                  <c:v>52986.72864392562</c:v>
                </c:pt>
                <c:pt idx="369" formatCode="0.0">
                  <c:v>52119.777248698367</c:v>
                </c:pt>
                <c:pt idx="370" formatCode="0.0">
                  <c:v>51482.097121357321</c:v>
                </c:pt>
                <c:pt idx="371" formatCode="0.0">
                  <c:v>51140.128571946945</c:v>
                </c:pt>
                <c:pt idx="372" formatCode="0.0">
                  <c:v>50760.422099958487</c:v>
                </c:pt>
                <c:pt idx="373" formatCode="0.0">
                  <c:v>50461.046073915117</c:v>
                </c:pt>
                <c:pt idx="374" formatCode="0.0">
                  <c:v>50550.599585241267</c:v>
                </c:pt>
                <c:pt idx="375" formatCode="0.0">
                  <c:v>51089.266124171612</c:v>
                </c:pt>
                <c:pt idx="376" formatCode="0.0">
                  <c:v>51728.557583715381</c:v>
                </c:pt>
                <c:pt idx="377" formatCode="0.0">
                  <c:v>52344.063871687998</c:v>
                </c:pt>
                <c:pt idx="378" formatCode="0.0">
                  <c:v>53726.442103605026</c:v>
                </c:pt>
                <c:pt idx="379" formatCode="0.0">
                  <c:v>54903.395192241936</c:v>
                </c:pt>
                <c:pt idx="380" formatCode="0.0">
                  <c:v>56223.75603334335</c:v>
                </c:pt>
                <c:pt idx="381" formatCode="0.0">
                  <c:v>58231.538626615758</c:v>
                </c:pt>
                <c:pt idx="382" formatCode="0.0">
                  <c:v>59304.85025413047</c:v>
                </c:pt>
                <c:pt idx="383" formatCode="0.0">
                  <c:v>60215.896715509596</c:v>
                </c:pt>
                <c:pt idx="384" formatCode="0.0">
                  <c:v>60784.611444920214</c:v>
                </c:pt>
                <c:pt idx="385" formatCode="0.0">
                  <c:v>61573.590343745724</c:v>
                </c:pt>
                <c:pt idx="386" formatCode="0.0">
                  <c:v>62469.155936686395</c:v>
                </c:pt>
                <c:pt idx="387" formatCode="0.0">
                  <c:v>62962.200411027283</c:v>
                </c:pt>
                <c:pt idx="388" formatCode="0.0">
                  <c:v>63402.637115897567</c:v>
                </c:pt>
                <c:pt idx="389" formatCode="0.0">
                  <c:v>63484.100855527278</c:v>
                </c:pt>
                <c:pt idx="390" formatCode="0.0">
                  <c:v>63299.886155875727</c:v>
                </c:pt>
                <c:pt idx="391" formatCode="0.0">
                  <c:v>62249.098085729114</c:v>
                </c:pt>
                <c:pt idx="392" formatCode="0.0">
                  <c:v>61171.048504389502</c:v>
                </c:pt>
                <c:pt idx="393" formatCode="0.0">
                  <c:v>60342.367555589277</c:v>
                </c:pt>
                <c:pt idx="394" formatCode="0.0">
                  <c:v>60041.850288722628</c:v>
                </c:pt>
                <c:pt idx="395" formatCode="0.0">
                  <c:v>60489.951498002796</c:v>
                </c:pt>
                <c:pt idx="396" formatCode="0.0">
                  <c:v>60595.132080847099</c:v>
                </c:pt>
                <c:pt idx="397" formatCode="0.0">
                  <c:v>60527.500267684838</c:v>
                </c:pt>
                <c:pt idx="398" formatCode="0.0">
                  <c:v>60497.122819573444</c:v>
                </c:pt>
                <c:pt idx="399" formatCode="0.0">
                  <c:v>60522.01583222764</c:v>
                </c:pt>
                <c:pt idx="400" formatCode="0.0">
                  <c:v>60517.151026687046</c:v>
                </c:pt>
                <c:pt idx="401" formatCode="0.0">
                  <c:v>60588.542417481585</c:v>
                </c:pt>
                <c:pt idx="402" formatCode="0.0">
                  <c:v>60709.55696612427</c:v>
                </c:pt>
                <c:pt idx="403" formatCode="0.0">
                  <c:v>60444.011439418275</c:v>
                </c:pt>
                <c:pt idx="404" formatCode="0.0">
                  <c:v>60276.402992783027</c:v>
                </c:pt>
                <c:pt idx="405" formatCode="0.0">
                  <c:v>59589.173023140109</c:v>
                </c:pt>
                <c:pt idx="406" formatCode="0.0">
                  <c:v>59265.052206433298</c:v>
                </c:pt>
                <c:pt idx="407" formatCode="0.0">
                  <c:v>59045.502649056376</c:v>
                </c:pt>
                <c:pt idx="408" formatCode="0.0">
                  <c:v>58827.352014090655</c:v>
                </c:pt>
                <c:pt idx="409" formatCode="0.0">
                  <c:v>58552.716782738789</c:v>
                </c:pt>
                <c:pt idx="410" formatCode="0.0">
                  <c:v>58386.170667053426</c:v>
                </c:pt>
                <c:pt idx="411" formatCode="0.0">
                  <c:v>58218.664582238744</c:v>
                </c:pt>
                <c:pt idx="412" formatCode="0.0">
                  <c:v>57905.320209460209</c:v>
                </c:pt>
                <c:pt idx="413" formatCode="0.0">
                  <c:v>58050.026557599565</c:v>
                </c:pt>
                <c:pt idx="414" formatCode="0.0">
                  <c:v>57560.345062541135</c:v>
                </c:pt>
                <c:pt idx="415" formatCode="0.0">
                  <c:v>57335.605324403652</c:v>
                </c:pt>
                <c:pt idx="416" formatCode="0.0">
                  <c:v>57313.4981869291</c:v>
                </c:pt>
                <c:pt idx="417" formatCode="0.0">
                  <c:v>57344.697791535771</c:v>
                </c:pt>
                <c:pt idx="418" formatCode="0.0">
                  <c:v>57666.961299095499</c:v>
                </c:pt>
                <c:pt idx="419" formatCode="0.0">
                  <c:v>58008.149320093464</c:v>
                </c:pt>
                <c:pt idx="420" formatCode="0.0">
                  <c:v>58122.536096408039</c:v>
                </c:pt>
                <c:pt idx="421" formatCode="0.0">
                  <c:v>58133.912016913477</c:v>
                </c:pt>
                <c:pt idx="422" formatCode="0.0">
                  <c:v>58564.051988129999</c:v>
                </c:pt>
                <c:pt idx="423" formatCode="0.0">
                  <c:v>58565.28877754118</c:v>
                </c:pt>
                <c:pt idx="424" formatCode="0.0">
                  <c:v>58692.630866360065</c:v>
                </c:pt>
                <c:pt idx="425" formatCode="0.0">
                  <c:v>58970.415450559587</c:v>
                </c:pt>
                <c:pt idx="426" formatCode="0.0">
                  <c:v>59656.697384112696</c:v>
                </c:pt>
                <c:pt idx="427" formatCode="0.0">
                  <c:v>60110.095522929507</c:v>
                </c:pt>
                <c:pt idx="428" formatCode="0.0">
                  <c:v>60379.809217319336</c:v>
                </c:pt>
                <c:pt idx="429" formatCode="0.0">
                  <c:v>60538.644673981849</c:v>
                </c:pt>
                <c:pt idx="430" formatCode="0.0">
                  <c:v>60964.445715070171</c:v>
                </c:pt>
                <c:pt idx="431" formatCode="0.0">
                  <c:v>61729.051304202541</c:v>
                </c:pt>
                <c:pt idx="432" formatCode="0.0">
                  <c:v>62086.570064804881</c:v>
                </c:pt>
                <c:pt idx="433" formatCode="0.0">
                  <c:v>62425.453749195032</c:v>
                </c:pt>
                <c:pt idx="434" formatCode="0.0">
                  <c:v>63280.530045674794</c:v>
                </c:pt>
                <c:pt idx="435" formatCode="0.0">
                  <c:v>64040.596583687366</c:v>
                </c:pt>
                <c:pt idx="436" formatCode="0.0">
                  <c:v>64541.491684880166</c:v>
                </c:pt>
                <c:pt idx="437" formatCode="0.0">
                  <c:v>64949.591887776369</c:v>
                </c:pt>
                <c:pt idx="438" formatCode="0.0">
                  <c:v>65688.326392974166</c:v>
                </c:pt>
                <c:pt idx="439" formatCode="0.0">
                  <c:v>66721.243917698404</c:v>
                </c:pt>
                <c:pt idx="440" formatCode="0.0">
                  <c:v>71970.576040032654</c:v>
                </c:pt>
                <c:pt idx="441" formatCode="0.0">
                  <c:v>72983.900992556621</c:v>
                </c:pt>
                <c:pt idx="442" formatCode="0.0">
                  <c:v>74029.584208420245</c:v>
                </c:pt>
                <c:pt idx="443" formatCode="0.0">
                  <c:v>74641.181772559459</c:v>
                </c:pt>
                <c:pt idx="444" formatCode="0.0">
                  <c:v>75989.99605510752</c:v>
                </c:pt>
                <c:pt idx="445" formatCode="0.0">
                  <c:v>77547.175818525924</c:v>
                </c:pt>
                <c:pt idx="446" formatCode="0.0">
                  <c:v>78706.561554711938</c:v>
                </c:pt>
                <c:pt idx="447" formatCode="0.0">
                  <c:v>79423.677082150258</c:v>
                </c:pt>
                <c:pt idx="448" formatCode="0.0">
                  <c:v>80688.581110241386</c:v>
                </c:pt>
                <c:pt idx="449" formatCode="0.0">
                  <c:v>82061.640722469514</c:v>
                </c:pt>
                <c:pt idx="450" formatCode="0.0">
                  <c:v>84602.530009946742</c:v>
                </c:pt>
                <c:pt idx="451" formatCode="0.0">
                  <c:v>85646.151895071613</c:v>
                </c:pt>
                <c:pt idx="452" formatCode="0.0">
                  <c:v>86534.385251600819</c:v>
                </c:pt>
                <c:pt idx="453" formatCode="0.0">
                  <c:v>87993.487714235176</c:v>
                </c:pt>
                <c:pt idx="454" formatCode="0.0">
                  <c:v>87868.694266946724</c:v>
                </c:pt>
                <c:pt idx="455" formatCode="0.0">
                  <c:v>87727.762831355532</c:v>
                </c:pt>
                <c:pt idx="456" formatCode="0.0">
                  <c:v>87483.60853032663</c:v>
                </c:pt>
                <c:pt idx="457" formatCode="0.0">
                  <c:v>86860.680816870226</c:v>
                </c:pt>
                <c:pt idx="458" formatCode="0.0">
                  <c:v>86304.212388827218</c:v>
                </c:pt>
                <c:pt idx="459" formatCode="0.0">
                  <c:v>85639.504216373534</c:v>
                </c:pt>
                <c:pt idx="460" formatCode="0.0">
                  <c:v>85048.537167046947</c:v>
                </c:pt>
                <c:pt idx="461" formatCode="0.0">
                  <c:v>84926.21599217091</c:v>
                </c:pt>
                <c:pt idx="462" formatCode="0.0">
                  <c:v>84956.893292943132</c:v>
                </c:pt>
                <c:pt idx="463" formatCode="0.0">
                  <c:v>84039.692975814134</c:v>
                </c:pt>
                <c:pt idx="464" formatCode="0.0">
                  <c:v>84962.666535467797</c:v>
                </c:pt>
                <c:pt idx="465" formatCode="0.0">
                  <c:v>85581.598949296429</c:v>
                </c:pt>
                <c:pt idx="466" formatCode="0.0">
                  <c:v>87849.085131768486</c:v>
                </c:pt>
                <c:pt idx="467" formatCode="0.0">
                  <c:v>89773.722656762751</c:v>
                </c:pt>
                <c:pt idx="468" formatCode="0.0">
                  <c:v>91302.330337451596</c:v>
                </c:pt>
                <c:pt idx="469" formatCode="0.0">
                  <c:v>92507.401055376104</c:v>
                </c:pt>
                <c:pt idx="470" formatCode="0.0">
                  <c:v>94382.669244088087</c:v>
                </c:pt>
                <c:pt idx="471" formatCode="0.0">
                  <c:v>96200.350905649495</c:v>
                </c:pt>
                <c:pt idx="472" formatCode="0.0">
                  <c:v>97428.202220657375</c:v>
                </c:pt>
                <c:pt idx="473" formatCode="0.0">
                  <c:v>98936.4792496304</c:v>
                </c:pt>
                <c:pt idx="474" formatCode="0.0">
                  <c:v>101528.50905945759</c:v>
                </c:pt>
                <c:pt idx="475" formatCode="0.0">
                  <c:v>102756.42159499429</c:v>
                </c:pt>
                <c:pt idx="476" formatCode="0.0">
                  <c:v>104547.31972752731</c:v>
                </c:pt>
                <c:pt idx="477" formatCode="0.0">
                  <c:v>106170.30614302185</c:v>
                </c:pt>
                <c:pt idx="478" formatCode="0.0">
                  <c:v>106917.61732120338</c:v>
                </c:pt>
                <c:pt idx="479" formatCode="0.0">
                  <c:v>106925.75003978744</c:v>
                </c:pt>
                <c:pt idx="480" formatCode="0.0">
                  <c:v>106953.23666040698</c:v>
                </c:pt>
                <c:pt idx="481" formatCode="0.0">
                  <c:v>106623.67409484311</c:v>
                </c:pt>
                <c:pt idx="482" formatCode="0.0">
                  <c:v>106770.17092462555</c:v>
                </c:pt>
                <c:pt idx="483" formatCode="0.0">
                  <c:v>107070.09783528406</c:v>
                </c:pt>
                <c:pt idx="484" formatCode="0.0">
                  <c:v>106771.66186583944</c:v>
                </c:pt>
                <c:pt idx="485" formatCode="0.0">
                  <c:v>106485.87731190212</c:v>
                </c:pt>
                <c:pt idx="486" formatCode="0.0">
                  <c:v>106154.63350735229</c:v>
                </c:pt>
                <c:pt idx="487" formatCode="0.0">
                  <c:v>105902.74717879052</c:v>
                </c:pt>
                <c:pt idx="488" formatCode="0.0">
                  <c:v>105660.45389317864</c:v>
                </c:pt>
                <c:pt idx="489" formatCode="0.0">
                  <c:v>106039.91237720039</c:v>
                </c:pt>
                <c:pt idx="490" formatCode="0.0">
                  <c:v>106632.47806914143</c:v>
                </c:pt>
                <c:pt idx="491" formatCode="0.0">
                  <c:v>107704.61456788018</c:v>
                </c:pt>
                <c:pt idx="492" formatCode="0.0">
                  <c:v>108168.72153992744</c:v>
                </c:pt>
                <c:pt idx="493" formatCode="0.0">
                  <c:v>107444.33448613221</c:v>
                </c:pt>
                <c:pt idx="494" formatCode="0.0">
                  <c:v>106594.27579437241</c:v>
                </c:pt>
                <c:pt idx="495" formatCode="0.0">
                  <c:v>106084.06880417447</c:v>
                </c:pt>
                <c:pt idx="496" formatCode="0.0">
                  <c:v>105215.07209928743</c:v>
                </c:pt>
                <c:pt idx="497" formatCode="0.0">
                  <c:v>104406.15078294939</c:v>
                </c:pt>
                <c:pt idx="498" formatCode="0.0">
                  <c:v>103926.52231448123</c:v>
                </c:pt>
                <c:pt idx="499" formatCode="0.0">
                  <c:v>103803.22605713083</c:v>
                </c:pt>
                <c:pt idx="500" formatCode="0.0">
                  <c:v>103819.12386476361</c:v>
                </c:pt>
                <c:pt idx="501" formatCode="0.0">
                  <c:v>103942.26726967712</c:v>
                </c:pt>
                <c:pt idx="502" formatCode="0.0">
                  <c:v>105946.97940352882</c:v>
                </c:pt>
                <c:pt idx="503" formatCode="0.0">
                  <c:v>106731.67438282756</c:v>
                </c:pt>
                <c:pt idx="504" formatCode="0.0">
                  <c:v>107292.37864297992</c:v>
                </c:pt>
                <c:pt idx="505" formatCode="0.0">
                  <c:v>107958.19029763303</c:v>
                </c:pt>
                <c:pt idx="506" formatCode="0.0">
                  <c:v>108478.53287250368</c:v>
                </c:pt>
                <c:pt idx="507" formatCode="0.0">
                  <c:v>109186.90404070463</c:v>
                </c:pt>
                <c:pt idx="508" formatCode="0.0">
                  <c:v>109885.73976631556</c:v>
                </c:pt>
                <c:pt idx="509" formatCode="0.0">
                  <c:v>109737.41799920193</c:v>
                </c:pt>
                <c:pt idx="510" formatCode="0.0">
                  <c:v>109636.5857174811</c:v>
                </c:pt>
                <c:pt idx="511" formatCode="0.0">
                  <c:v>109559.35288901186</c:v>
                </c:pt>
                <c:pt idx="512" formatCode="0.0">
                  <c:v>108486.99147444555</c:v>
                </c:pt>
                <c:pt idx="513" formatCode="0.0">
                  <c:v>108262.15371520696</c:v>
                </c:pt>
                <c:pt idx="514" formatCode="0.0">
                  <c:v>108140.1833448265</c:v>
                </c:pt>
                <c:pt idx="515" formatCode="0.0">
                  <c:v>107763.2695540842</c:v>
                </c:pt>
                <c:pt idx="516" formatCode="0.0">
                  <c:v>107617.6329071693</c:v>
                </c:pt>
                <c:pt idx="517" formatCode="0.0">
                  <c:v>107162.69421450452</c:v>
                </c:pt>
                <c:pt idx="518" formatCode="0.0">
                  <c:v>107119.22070383074</c:v>
                </c:pt>
                <c:pt idx="519" formatCode="0.0">
                  <c:v>107597.1851651825</c:v>
                </c:pt>
                <c:pt idx="520" formatCode="0.0">
                  <c:v>108142.43442700164</c:v>
                </c:pt>
                <c:pt idx="521" formatCode="0.0">
                  <c:v>107973.4108943568</c:v>
                </c:pt>
                <c:pt idx="522" formatCode="0.0">
                  <c:v>107983.26521016884</c:v>
                </c:pt>
                <c:pt idx="523" formatCode="0.0">
                  <c:v>108264.88650136912</c:v>
                </c:pt>
                <c:pt idx="524" formatCode="0.0">
                  <c:v>109458.0580084111</c:v>
                </c:pt>
                <c:pt idx="525" formatCode="0.0">
                  <c:v>110704.97260977412</c:v>
                </c:pt>
                <c:pt idx="526" formatCode="0.0">
                  <c:v>113650.90543827057</c:v>
                </c:pt>
                <c:pt idx="527" formatCode="0.0">
                  <c:v>117603.85827105341</c:v>
                </c:pt>
                <c:pt idx="528" formatCode="0.0">
                  <c:v>119393.71481900672</c:v>
                </c:pt>
                <c:pt idx="529" formatCode="0.0">
                  <c:v>120100.7413616501</c:v>
                </c:pt>
                <c:pt idx="530" formatCode="0.0">
                  <c:v>120810.66771500782</c:v>
                </c:pt>
                <c:pt idx="531" formatCode="0.0">
                  <c:v>121843.4533646592</c:v>
                </c:pt>
                <c:pt idx="532" formatCode="0.0">
                  <c:v>122296.95246792832</c:v>
                </c:pt>
                <c:pt idx="533" formatCode="0.0">
                  <c:v>123020.91593980738</c:v>
                </c:pt>
                <c:pt idx="534" formatCode="0.0">
                  <c:v>123781.77553280245</c:v>
                </c:pt>
                <c:pt idx="535" formatCode="0.0">
                  <c:v>123705.39858388872</c:v>
                </c:pt>
                <c:pt idx="536" formatCode="0.0">
                  <c:v>123833.69769207624</c:v>
                </c:pt>
                <c:pt idx="537" formatCode="0.0">
                  <c:v>122419.26333138188</c:v>
                </c:pt>
                <c:pt idx="538" formatCode="0.0">
                  <c:v>121332.21094327647</c:v>
                </c:pt>
                <c:pt idx="539" formatCode="0.0">
                  <c:v>120746.9027039612</c:v>
                </c:pt>
                <c:pt idx="540" formatCode="0.0">
                  <c:v>119850.97188224111</c:v>
                </c:pt>
                <c:pt idx="541" formatCode="0.0">
                  <c:v>118865.55474591433</c:v>
                </c:pt>
                <c:pt idx="542" formatCode="0.0">
                  <c:v>118164.62870597972</c:v>
                </c:pt>
                <c:pt idx="543" formatCode="0.0">
                  <c:v>116600.52779687013</c:v>
                </c:pt>
                <c:pt idx="544" formatCode="0.0">
                  <c:v>115265.00860225884</c:v>
                </c:pt>
                <c:pt idx="545" formatCode="0.0">
                  <c:v>114320.04087952193</c:v>
                </c:pt>
                <c:pt idx="546" formatCode="0.0">
                  <c:v>113559.04115647466</c:v>
                </c:pt>
                <c:pt idx="547" formatCode="0.0">
                  <c:v>112382.93983410951</c:v>
                </c:pt>
                <c:pt idx="548" formatCode="0.0">
                  <c:v>111484.20151581975</c:v>
                </c:pt>
                <c:pt idx="549" formatCode="0.0">
                  <c:v>110839.40915414997</c:v>
                </c:pt>
                <c:pt idx="550" formatCode="0.0">
                  <c:v>110211.52538962371</c:v>
                </c:pt>
                <c:pt idx="551" formatCode="0.0">
                  <c:v>109388.60223955364</c:v>
                </c:pt>
                <c:pt idx="552" formatCode="0.0">
                  <c:v>107816.32421690786</c:v>
                </c:pt>
                <c:pt idx="553" formatCode="0.0">
                  <c:v>107008.70377778589</c:v>
                </c:pt>
                <c:pt idx="554" formatCode="0.0">
                  <c:v>106771.82973642815</c:v>
                </c:pt>
                <c:pt idx="555" formatCode="0.0">
                  <c:v>106497.77489841226</c:v>
                </c:pt>
                <c:pt idx="556" formatCode="0.0">
                  <c:v>105850.28391579175</c:v>
                </c:pt>
                <c:pt idx="557" formatCode="0.0">
                  <c:v>105264.72321474132</c:v>
                </c:pt>
                <c:pt idx="558" formatCode="0.0">
                  <c:v>105319.53323917461</c:v>
                </c:pt>
                <c:pt idx="559" formatCode="0.0">
                  <c:v>106525.90092740362</c:v>
                </c:pt>
                <c:pt idx="560" formatCode="0.0">
                  <c:v>107812.65205399957</c:v>
                </c:pt>
                <c:pt idx="561" formatCode="0.0">
                  <c:v>108698.37525696671</c:v>
                </c:pt>
                <c:pt idx="562" formatCode="0.0">
                  <c:v>110595.8027515658</c:v>
                </c:pt>
                <c:pt idx="563" formatCode="0.0">
                  <c:v>111245.73847169535</c:v>
                </c:pt>
                <c:pt idx="564" formatCode="0.0">
                  <c:v>111479.93376128301</c:v>
                </c:pt>
                <c:pt idx="565" formatCode="0.0">
                  <c:v>111407.68942411664</c:v>
                </c:pt>
                <c:pt idx="566" formatCode="0.0">
                  <c:v>111702.10419498112</c:v>
                </c:pt>
                <c:pt idx="567" formatCode="0.0">
                  <c:v>111704.72003931244</c:v>
                </c:pt>
                <c:pt idx="568" formatCode="0.0">
                  <c:v>111479.81340750679</c:v>
                </c:pt>
                <c:pt idx="569" formatCode="0.0">
                  <c:v>109777.95151423878</c:v>
                </c:pt>
                <c:pt idx="570" formatCode="0.0">
                  <c:v>108241.48912955608</c:v>
                </c:pt>
                <c:pt idx="571" formatCode="0.0">
                  <c:v>107135.48582214511</c:v>
                </c:pt>
                <c:pt idx="572" formatCode="0.0">
                  <c:v>105708.44118871915</c:v>
                </c:pt>
                <c:pt idx="573" formatCode="0.0">
                  <c:v>104990.30812915642</c:v>
                </c:pt>
                <c:pt idx="574" formatCode="0.0">
                  <c:v>104200.96768278831</c:v>
                </c:pt>
                <c:pt idx="575" formatCode="0.0">
                  <c:v>103250.15579007345</c:v>
                </c:pt>
                <c:pt idx="576" formatCode="0.0">
                  <c:v>102793.29024616205</c:v>
                </c:pt>
                <c:pt idx="577" formatCode="0.0">
                  <c:v>100226.46176690063</c:v>
                </c:pt>
                <c:pt idx="578" formatCode="0.0">
                  <c:v>98018.148470815155</c:v>
                </c:pt>
                <c:pt idx="579" formatCode="0.0">
                  <c:v>95728.512288624886</c:v>
                </c:pt>
                <c:pt idx="580" formatCode="0.0">
                  <c:v>93189.861587965046</c:v>
                </c:pt>
                <c:pt idx="581" formatCode="0.0">
                  <c:v>92218.999514146853</c:v>
                </c:pt>
                <c:pt idx="582" formatCode="0.0">
                  <c:v>91928.777620526656</c:v>
                </c:pt>
                <c:pt idx="583" formatCode="0.0">
                  <c:v>92519.51247105845</c:v>
                </c:pt>
                <c:pt idx="584" formatCode="0.0">
                  <c:v>92563.270062894793</c:v>
                </c:pt>
                <c:pt idx="585" formatCode="0.0">
                  <c:v>92464.809729078697</c:v>
                </c:pt>
                <c:pt idx="586" formatCode="0.0">
                  <c:v>92519.976988233713</c:v>
                </c:pt>
                <c:pt idx="587" formatCode="0.0">
                  <c:v>92137.224361819113</c:v>
                </c:pt>
                <c:pt idx="588" formatCode="0.0">
                  <c:v>92051.127295234386</c:v>
                </c:pt>
                <c:pt idx="589" formatCode="0.0">
                  <c:v>92471.529965777459</c:v>
                </c:pt>
                <c:pt idx="590" formatCode="0.0">
                  <c:v>93854.716015660379</c:v>
                </c:pt>
                <c:pt idx="591" formatCode="0.0">
                  <c:v>94444.314769208824</c:v>
                </c:pt>
                <c:pt idx="592" formatCode="0.0">
                  <c:v>94252.141737405938</c:v>
                </c:pt>
                <c:pt idx="593" formatCode="0.0">
                  <c:v>92678.993658255073</c:v>
                </c:pt>
                <c:pt idx="594" formatCode="0.0">
                  <c:v>91759.3658181629</c:v>
                </c:pt>
                <c:pt idx="595" formatCode="0.0">
                  <c:v>91175.375598760147</c:v>
                </c:pt>
                <c:pt idx="596" formatCode="0.0">
                  <c:v>89741.142198973132</c:v>
                </c:pt>
                <c:pt idx="597" formatCode="0.0">
                  <c:v>88876.630200339525</c:v>
                </c:pt>
                <c:pt idx="598" formatCode="0.0">
                  <c:v>88203.55521924507</c:v>
                </c:pt>
                <c:pt idx="599" formatCode="0.0">
                  <c:v>87702.508332762693</c:v>
                </c:pt>
                <c:pt idx="600" formatCode="0.0">
                  <c:v>87498.559962073268</c:v>
                </c:pt>
                <c:pt idx="601" formatCode="0.0">
                  <c:v>87254.445758264192</c:v>
                </c:pt>
                <c:pt idx="602" formatCode="0.0">
                  <c:v>87378.314049095789</c:v>
                </c:pt>
                <c:pt idx="603" formatCode="0.0">
                  <c:v>87628.450687029239</c:v>
                </c:pt>
                <c:pt idx="604" formatCode="0.0">
                  <c:v>87604.375849228891</c:v>
                </c:pt>
                <c:pt idx="605" formatCode="0.0">
                  <c:v>87622.537359869515</c:v>
                </c:pt>
                <c:pt idx="606" formatCode="0.0">
                  <c:v>88047.997852022963</c:v>
                </c:pt>
                <c:pt idx="607" formatCode="0.0">
                  <c:v>90250.556761315805</c:v>
                </c:pt>
                <c:pt idx="608" formatCode="0.0">
                  <c:v>90984.26792366532</c:v>
                </c:pt>
                <c:pt idx="609" formatCode="0.0">
                  <c:v>91603.40563317707</c:v>
                </c:pt>
                <c:pt idx="610" formatCode="0.0">
                  <c:v>91791.05297231437</c:v>
                </c:pt>
                <c:pt idx="611" formatCode="0.0">
                  <c:v>91941.563674272067</c:v>
                </c:pt>
                <c:pt idx="612" formatCode="0.0">
                  <c:v>92236.801524197945</c:v>
                </c:pt>
                <c:pt idx="613" formatCode="0.0">
                  <c:v>92532.80080303445</c:v>
                </c:pt>
                <c:pt idx="614" formatCode="0.0">
                  <c:v>92862.118761612524</c:v>
                </c:pt>
                <c:pt idx="615" formatCode="0.0">
                  <c:v>93622.928014711622</c:v>
                </c:pt>
                <c:pt idx="616" formatCode="0.0">
                  <c:v>95105.855944797877</c:v>
                </c:pt>
                <c:pt idx="617" formatCode="0.0">
                  <c:v>96733.015913206022</c:v>
                </c:pt>
                <c:pt idx="618" formatCode="0.0">
                  <c:v>99449.615428258781</c:v>
                </c:pt>
                <c:pt idx="619" formatCode="0.0">
                  <c:v>101272.4146716211</c:v>
                </c:pt>
                <c:pt idx="620" formatCode="0.0">
                  <c:v>104640.22466893593</c:v>
                </c:pt>
                <c:pt idx="621" formatCode="0.0">
                  <c:v>106711.47964103737</c:v>
                </c:pt>
                <c:pt idx="622" formatCode="0.0">
                  <c:v>108063.07077695805</c:v>
                </c:pt>
                <c:pt idx="623" formatCode="0.0">
                  <c:v>109261.08333867782</c:v>
                </c:pt>
                <c:pt idx="624" formatCode="0.0">
                  <c:v>109849.72570079243</c:v>
                </c:pt>
                <c:pt idx="625" formatCode="0.0">
                  <c:v>110646.71030023742</c:v>
                </c:pt>
                <c:pt idx="626" formatCode="0.0">
                  <c:v>111731.92856116839</c:v>
                </c:pt>
                <c:pt idx="627" formatCode="0.0">
                  <c:v>112574.81527086638</c:v>
                </c:pt>
                <c:pt idx="628" formatCode="0.0">
                  <c:v>112860.35973075981</c:v>
                </c:pt>
                <c:pt idx="629" formatCode="0.0">
                  <c:v>113475.20995065341</c:v>
                </c:pt>
                <c:pt idx="630" formatCode="0.0">
                  <c:v>113733.80478884836</c:v>
                </c:pt>
                <c:pt idx="631" formatCode="0.0">
                  <c:v>114788.2394687567</c:v>
                </c:pt>
                <c:pt idx="632" formatCode="0.0">
                  <c:v>117211.33354209275</c:v>
                </c:pt>
                <c:pt idx="633" formatCode="0.0">
                  <c:v>118221.50815504864</c:v>
                </c:pt>
                <c:pt idx="634" formatCode="0.0">
                  <c:v>119067.63226257423</c:v>
                </c:pt>
                <c:pt idx="635" formatCode="0.0">
                  <c:v>119837.19335880828</c:v>
                </c:pt>
                <c:pt idx="636" formatCode="0.0">
                  <c:v>120484.01759474583</c:v>
                </c:pt>
                <c:pt idx="637" formatCode="0.0">
                  <c:v>121130.13724676473</c:v>
                </c:pt>
                <c:pt idx="638" formatCode="0.0">
                  <c:v>122767.98213782198</c:v>
                </c:pt>
                <c:pt idx="639" formatCode="0.0">
                  <c:v>123552.02017557273</c:v>
                </c:pt>
                <c:pt idx="640" formatCode="0.0">
                  <c:v>124096.70780086286</c:v>
                </c:pt>
                <c:pt idx="641" formatCode="0.0">
                  <c:v>124785.01180090789</c:v>
                </c:pt>
                <c:pt idx="642" formatCode="0.0">
                  <c:v>125050.23284547601</c:v>
                </c:pt>
                <c:pt idx="643" formatCode="0.0">
                  <c:v>124898.42098745974</c:v>
                </c:pt>
                <c:pt idx="644" formatCode="0.0">
                  <c:v>124276.56445749309</c:v>
                </c:pt>
                <c:pt idx="645" formatCode="0.0">
                  <c:v>124128.98698866769</c:v>
                </c:pt>
                <c:pt idx="646" formatCode="0.0">
                  <c:v>124105.63445173821</c:v>
                </c:pt>
                <c:pt idx="647" formatCode="0.0">
                  <c:v>123831.97359049119</c:v>
                </c:pt>
                <c:pt idx="648" formatCode="0.0">
                  <c:v>123492.43165021302</c:v>
                </c:pt>
                <c:pt idx="649" formatCode="0.0">
                  <c:v>123269.382217647</c:v>
                </c:pt>
                <c:pt idx="650" formatCode="0.0">
                  <c:v>123142.75148613591</c:v>
                </c:pt>
                <c:pt idx="651" formatCode="0.0">
                  <c:v>122993.31185556513</c:v>
                </c:pt>
                <c:pt idx="652" formatCode="0.0">
                  <c:v>121565.90823948715</c:v>
                </c:pt>
                <c:pt idx="653" formatCode="0.0">
                  <c:v>121171.36985843464</c:v>
                </c:pt>
                <c:pt idx="654" formatCode="0.0">
                  <c:v>121136.87157956716</c:v>
                </c:pt>
                <c:pt idx="655" formatCode="0.0">
                  <c:v>120834.09367121627</c:v>
                </c:pt>
                <c:pt idx="656" formatCode="0.0">
                  <c:v>120261.07022580205</c:v>
                </c:pt>
                <c:pt idx="657" formatCode="0.0">
                  <c:v>119624.63733070974</c:v>
                </c:pt>
                <c:pt idx="658" formatCode="0.0">
                  <c:v>119478.31699099211</c:v>
                </c:pt>
                <c:pt idx="659" formatCode="0.0">
                  <c:v>121191.83985039727</c:v>
                </c:pt>
                <c:pt idx="660" formatCode="0.0">
                  <c:v>121671.28505517369</c:v>
                </c:pt>
                <c:pt idx="661" formatCode="0.0">
                  <c:v>121818.70243584402</c:v>
                </c:pt>
                <c:pt idx="662" formatCode="0.0">
                  <c:v>122019.27761012313</c:v>
                </c:pt>
                <c:pt idx="663" formatCode="0.0">
                  <c:v>121970.60869263184</c:v>
                </c:pt>
                <c:pt idx="664" formatCode="0.0">
                  <c:v>122014.53851925296</c:v>
                </c:pt>
                <c:pt idx="665" formatCode="0.0">
                  <c:v>122121.85301154476</c:v>
                </c:pt>
                <c:pt idx="666" formatCode="0.0">
                  <c:v>122894.87913852585</c:v>
                </c:pt>
                <c:pt idx="667" formatCode="0.0">
                  <c:v>124443.53072581813</c:v>
                </c:pt>
                <c:pt idx="668" formatCode="0.0">
                  <c:v>125987.73277289289</c:v>
                </c:pt>
                <c:pt idx="669" formatCode="0.0">
                  <c:v>126968.10642846036</c:v>
                </c:pt>
                <c:pt idx="670" formatCode="0.0">
                  <c:v>127124.34316469118</c:v>
                </c:pt>
                <c:pt idx="671" formatCode="0.0">
                  <c:v>125462.21877819761</c:v>
                </c:pt>
                <c:pt idx="672" formatCode="0.0">
                  <c:v>125814.94312594035</c:v>
                </c:pt>
                <c:pt idx="673" formatCode="0.0">
                  <c:v>125697.45870464886</c:v>
                </c:pt>
                <c:pt idx="674" formatCode="0.0">
                  <c:v>125491.60177454911</c:v>
                </c:pt>
                <c:pt idx="675" formatCode="0.0">
                  <c:v>125295.77165647932</c:v>
                </c:pt>
                <c:pt idx="676" formatCode="0.0">
                  <c:v>124701.7460221877</c:v>
                </c:pt>
                <c:pt idx="677" formatCode="0.0">
                  <c:v>123518.39550523397</c:v>
                </c:pt>
                <c:pt idx="678" formatCode="0.0">
                  <c:v>122077.77639633839</c:v>
                </c:pt>
                <c:pt idx="679" formatCode="0.0">
                  <c:v>120989.83199332343</c:v>
                </c:pt>
                <c:pt idx="680" formatCode="0.0">
                  <c:v>120583.01422024447</c:v>
                </c:pt>
                <c:pt idx="681" formatCode="0.0">
                  <c:v>119876.76272806355</c:v>
                </c:pt>
                <c:pt idx="682" formatCode="0.0">
                  <c:v>119897.73640002469</c:v>
                </c:pt>
                <c:pt idx="683" formatCode="0.0">
                  <c:v>120272.01318286514</c:v>
                </c:pt>
                <c:pt idx="684" formatCode="0.0">
                  <c:v>120876.90913805578</c:v>
                </c:pt>
                <c:pt idx="685" formatCode="0.0">
                  <c:v>121437.8304976057</c:v>
                </c:pt>
                <c:pt idx="686" formatCode="0.0">
                  <c:v>121682.2888672902</c:v>
                </c:pt>
                <c:pt idx="687" formatCode="0.0">
                  <c:v>118253.28057224509</c:v>
                </c:pt>
                <c:pt idx="688" formatCode="0.0">
                  <c:v>115370.37874915687</c:v>
                </c:pt>
                <c:pt idx="689" formatCode="0.0">
                  <c:v>112280.05218135961</c:v>
                </c:pt>
                <c:pt idx="690" formatCode="0.0">
                  <c:v>109120.27742286978</c:v>
                </c:pt>
                <c:pt idx="691" formatCode="0.0">
                  <c:v>106070.87015185253</c:v>
                </c:pt>
                <c:pt idx="692" formatCode="0.0">
                  <c:v>104820.08351590717</c:v>
                </c:pt>
                <c:pt idx="693" formatCode="0.0">
                  <c:v>103468.7471275634</c:v>
                </c:pt>
                <c:pt idx="694" formatCode="0.0">
                  <c:v>102034.34748841946</c:v>
                </c:pt>
                <c:pt idx="695" formatCode="0.0">
                  <c:v>100405.44667499344</c:v>
                </c:pt>
                <c:pt idx="696" formatCode="0.0">
                  <c:v>96773.30380144513</c:v>
                </c:pt>
                <c:pt idx="697" formatCode="0.0">
                  <c:v>95912.852910438232</c:v>
                </c:pt>
                <c:pt idx="698" formatCode="0.0">
                  <c:v>95252.546274472406</c:v>
                </c:pt>
                <c:pt idx="699" formatCode="0.0">
                  <c:v>94923.2374079328</c:v>
                </c:pt>
                <c:pt idx="700" formatCode="0.0">
                  <c:v>95190.067140019819</c:v>
                </c:pt>
                <c:pt idx="701" formatCode="0.0">
                  <c:v>96514.420700772956</c:v>
                </c:pt>
                <c:pt idx="702" formatCode="0.0">
                  <c:v>96774.02813845186</c:v>
                </c:pt>
                <c:pt idx="703" formatCode="0.0">
                  <c:v>96260.769807953358</c:v>
                </c:pt>
                <c:pt idx="704" formatCode="0.0">
                  <c:v>96087.230107901181</c:v>
                </c:pt>
                <c:pt idx="705" formatCode="0.0">
                  <c:v>95822.838420709173</c:v>
                </c:pt>
                <c:pt idx="706" formatCode="0.0">
                  <c:v>94931.519220384595</c:v>
                </c:pt>
                <c:pt idx="707" formatCode="0.0">
                  <c:v>93982.507950358922</c:v>
                </c:pt>
                <c:pt idx="708" formatCode="0.0">
                  <c:v>93209.786882300759</c:v>
                </c:pt>
                <c:pt idx="709" formatCode="0.0">
                  <c:v>92534.716714645605</c:v>
                </c:pt>
                <c:pt idx="710" formatCode="0.0">
                  <c:v>92205.618173032242</c:v>
                </c:pt>
                <c:pt idx="711" formatCode="0.0">
                  <c:v>92258.922788653639</c:v>
                </c:pt>
                <c:pt idx="712" formatCode="0.0">
                  <c:v>91917.16855273681</c:v>
                </c:pt>
                <c:pt idx="713" formatCode="0.0">
                  <c:v>91857.816383354453</c:v>
                </c:pt>
                <c:pt idx="714" formatCode="0.0">
                  <c:v>91692.744847445952</c:v>
                </c:pt>
                <c:pt idx="715" formatCode="0.0">
                  <c:v>91829.917603689857</c:v>
                </c:pt>
                <c:pt idx="716" formatCode="0.0">
                  <c:v>92212.725555496407</c:v>
                </c:pt>
                <c:pt idx="717" formatCode="0.0">
                  <c:v>92892.442482963175</c:v>
                </c:pt>
                <c:pt idx="718" formatCode="0.0">
                  <c:v>93446.000743951081</c:v>
                </c:pt>
                <c:pt idx="719" formatCode="0.0">
                  <c:v>93728.935943427641</c:v>
                </c:pt>
                <c:pt idx="720" formatCode="0.0">
                  <c:v>93605.719220625819</c:v>
                </c:pt>
                <c:pt idx="721" formatCode="0.0">
                  <c:v>93130.000353126175</c:v>
                </c:pt>
                <c:pt idx="722" formatCode="0.0">
                  <c:v>92555.599789298227</c:v>
                </c:pt>
                <c:pt idx="723" formatCode="0.0">
                  <c:v>92300.903738770256</c:v>
                </c:pt>
                <c:pt idx="724" formatCode="0.0">
                  <c:v>92097.413805924822</c:v>
                </c:pt>
                <c:pt idx="725" formatCode="0.0">
                  <c:v>91789.198387282289</c:v>
                </c:pt>
                <c:pt idx="726" formatCode="0.0">
                  <c:v>91354.074817194516</c:v>
                </c:pt>
                <c:pt idx="727" formatCode="0.0">
                  <c:v>90848.112878116503</c:v>
                </c:pt>
                <c:pt idx="728" formatCode="0.0">
                  <c:v>90260.306172863522</c:v>
                </c:pt>
                <c:pt idx="729" formatCode="0.0">
                  <c:v>89417.013798951797</c:v>
                </c:pt>
                <c:pt idx="730" formatCode="0.0">
                  <c:v>88893.967771018913</c:v>
                </c:pt>
                <c:pt idx="731" formatCode="0.0">
                  <c:v>87854.038609089184</c:v>
                </c:pt>
                <c:pt idx="732" formatCode="0.0">
                  <c:v>87390.243199958044</c:v>
                </c:pt>
                <c:pt idx="733" formatCode="0.0">
                  <c:v>87586.038339068138</c:v>
                </c:pt>
                <c:pt idx="734" formatCode="0.0">
                  <c:v>87380.400583730283</c:v>
                </c:pt>
                <c:pt idx="735" formatCode="0.0">
                  <c:v>87276.06428875048</c:v>
                </c:pt>
                <c:pt idx="736" formatCode="0.0">
                  <c:v>87112.513973482652</c:v>
                </c:pt>
                <c:pt idx="737" formatCode="0.0">
                  <c:v>87024.385806872291</c:v>
                </c:pt>
                <c:pt idx="738" formatCode="0.0">
                  <c:v>87007.533168250244</c:v>
                </c:pt>
                <c:pt idx="739" formatCode="0.0">
                  <c:v>87076.546232593493</c:v>
                </c:pt>
                <c:pt idx="740" formatCode="0.0">
                  <c:v>87131.101653471051</c:v>
                </c:pt>
                <c:pt idx="741" formatCode="0.0">
                  <c:v>88030.857960034424</c:v>
                </c:pt>
                <c:pt idx="742" formatCode="0.0">
                  <c:v>88722.610592077268</c:v>
                </c:pt>
                <c:pt idx="743" formatCode="0.0">
                  <c:v>88986.312117553985</c:v>
                </c:pt>
                <c:pt idx="744" formatCode="0.0">
                  <c:v>89511.059676035511</c:v>
                </c:pt>
                <c:pt idx="745" formatCode="0.0">
                  <c:v>89781.312534714802</c:v>
                </c:pt>
                <c:pt idx="746" formatCode="0.0">
                  <c:v>90146.565600200731</c:v>
                </c:pt>
                <c:pt idx="747" formatCode="0.0">
                  <c:v>90243.668969964274</c:v>
                </c:pt>
                <c:pt idx="748" formatCode="0.0">
                  <c:v>90120.741051036297</c:v>
                </c:pt>
                <c:pt idx="749" formatCode="0.0">
                  <c:v>90254.635577501787</c:v>
                </c:pt>
                <c:pt idx="750" formatCode="0.0">
                  <c:v>89224.020253279101</c:v>
                </c:pt>
                <c:pt idx="751" formatCode="0.0">
                  <c:v>88686.839045944653</c:v>
                </c:pt>
                <c:pt idx="752" formatCode="0.0">
                  <c:v>87746.039948478297</c:v>
                </c:pt>
                <c:pt idx="753" formatCode="0.0">
                  <c:v>87092.070201396506</c:v>
                </c:pt>
                <c:pt idx="754" formatCode="0.0">
                  <c:v>86637.91080259798</c:v>
                </c:pt>
                <c:pt idx="755" formatCode="0.0">
                  <c:v>86379.895059917093</c:v>
                </c:pt>
                <c:pt idx="756" formatCode="0.0">
                  <c:v>86151.660231441405</c:v>
                </c:pt>
                <c:pt idx="757" formatCode="0.0">
                  <c:v>86151.566086771505</c:v>
                </c:pt>
                <c:pt idx="758" formatCode="0.0">
                  <c:v>86907.076823298514</c:v>
                </c:pt>
                <c:pt idx="759" formatCode="0.0">
                  <c:v>87537.5308299592</c:v>
                </c:pt>
                <c:pt idx="760" formatCode="0.0">
                  <c:v>89227.173528207059</c:v>
                </c:pt>
                <c:pt idx="761" formatCode="0.0">
                  <c:v>90235.865263081781</c:v>
                </c:pt>
                <c:pt idx="762" formatCode="0.0">
                  <c:v>91609.374284756355</c:v>
                </c:pt>
                <c:pt idx="763" formatCode="0.0">
                  <c:v>92590.73021920232</c:v>
                </c:pt>
                <c:pt idx="764" formatCode="0.0">
                  <c:v>93179.021756117829</c:v>
                </c:pt>
                <c:pt idx="765" formatCode="0.0">
                  <c:v>93481.029274934801</c:v>
                </c:pt>
                <c:pt idx="766" formatCode="0.0">
                  <c:v>93837.405169077902</c:v>
                </c:pt>
                <c:pt idx="767" formatCode="0.0">
                  <c:v>94134.111961203278</c:v>
                </c:pt>
                <c:pt idx="768" formatCode="0.0">
                  <c:v>94175.166774854995</c:v>
                </c:pt>
                <c:pt idx="769" formatCode="0.0">
                  <c:v>94057.587689757376</c:v>
                </c:pt>
                <c:pt idx="770" formatCode="0.0">
                  <c:v>93381.969679585905</c:v>
                </c:pt>
                <c:pt idx="771" formatCode="0.0">
                  <c:v>93316.028873214964</c:v>
                </c:pt>
                <c:pt idx="772" formatCode="0.0">
                  <c:v>92478.705523616722</c:v>
                </c:pt>
                <c:pt idx="773" formatCode="0.0">
                  <c:v>91829.771527159537</c:v>
                </c:pt>
                <c:pt idx="774" formatCode="0.0">
                  <c:v>91563.930602290071</c:v>
                </c:pt>
                <c:pt idx="775" formatCode="0.0">
                  <c:v>91086.68925476131</c:v>
                </c:pt>
                <c:pt idx="776" formatCode="0.0">
                  <c:v>91692.454818473037</c:v>
                </c:pt>
                <c:pt idx="777" formatCode="0.0">
                  <c:v>91959.093485150544</c:v>
                </c:pt>
                <c:pt idx="778" formatCode="0.0">
                  <c:v>92376.609615800364</c:v>
                </c:pt>
                <c:pt idx="779" formatCode="0.0">
                  <c:v>92557.858761549141</c:v>
                </c:pt>
                <c:pt idx="780" formatCode="0.0">
                  <c:v>92698.425981543478</c:v>
                </c:pt>
                <c:pt idx="781" formatCode="0.0">
                  <c:v>92873.615212810648</c:v>
                </c:pt>
                <c:pt idx="782" formatCode="0.0">
                  <c:v>92858.209509574575</c:v>
                </c:pt>
                <c:pt idx="783" formatCode="0.0">
                  <c:v>92730.25372166466</c:v>
                </c:pt>
                <c:pt idx="784" formatCode="0.0">
                  <c:v>92627.679435718543</c:v>
                </c:pt>
                <c:pt idx="785" formatCode="0.0">
                  <c:v>92734.338902514879</c:v>
                </c:pt>
                <c:pt idx="786" formatCode="0.0">
                  <c:v>93047.890616602119</c:v>
                </c:pt>
                <c:pt idx="787" formatCode="0.0">
                  <c:v>93249.751383191193</c:v>
                </c:pt>
                <c:pt idx="788" formatCode="0.0">
                  <c:v>93274.87077443696</c:v>
                </c:pt>
                <c:pt idx="789" formatCode="0.0">
                  <c:v>94025.063482196274</c:v>
                </c:pt>
                <c:pt idx="790" formatCode="0.0">
                  <c:v>94283.942466515597</c:v>
                </c:pt>
                <c:pt idx="791" formatCode="0.0">
                  <c:v>94484.611291097215</c:v>
                </c:pt>
                <c:pt idx="792" formatCode="0.0">
                  <c:v>94819.640001163469</c:v>
                </c:pt>
                <c:pt idx="793" formatCode="0.0">
                  <c:v>96504.494093262503</c:v>
                </c:pt>
                <c:pt idx="794" formatCode="0.0">
                  <c:v>99208.939231976896</c:v>
                </c:pt>
                <c:pt idx="795" formatCode="0.0">
                  <c:v>102629.03517788775</c:v>
                </c:pt>
                <c:pt idx="796" formatCode="0.0">
                  <c:v>105839.97904551885</c:v>
                </c:pt>
                <c:pt idx="797" formatCode="0.0">
                  <c:v>107133.82238404076</c:v>
                </c:pt>
                <c:pt idx="798" formatCode="0.0">
                  <c:v>107296.8668053107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F2-431B-9389-B75A5B5359F1}"/>
            </c:ext>
          </c:extLst>
        </c:ser>
        <c:ser>
          <c:idx val="2"/>
          <c:order val="2"/>
          <c:tx>
            <c:strRef>
              <c:f>DATA!$CL$1</c:f>
              <c:strCache>
                <c:ptCount val="1"/>
                <c:pt idx="0">
                  <c:v>VWMA 20 Days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DATA!$CL$2:$CL$800</c:f>
              <c:numCache>
                <c:formatCode>General</c:formatCode>
                <c:ptCount val="799"/>
                <c:pt idx="19" formatCode="0.0">
                  <c:v>11107.057807550798</c:v>
                </c:pt>
                <c:pt idx="20" formatCode="0.0">
                  <c:v>11513.540306271208</c:v>
                </c:pt>
                <c:pt idx="21" formatCode="0.0">
                  <c:v>11673.968491983958</c:v>
                </c:pt>
                <c:pt idx="22" formatCode="0.0">
                  <c:v>11719.908498493485</c:v>
                </c:pt>
                <c:pt idx="23" formatCode="0.0">
                  <c:v>11587.6815249306</c:v>
                </c:pt>
                <c:pt idx="24" formatCode="0.0">
                  <c:v>11452.800422743827</c:v>
                </c:pt>
                <c:pt idx="25" formatCode="0.0">
                  <c:v>11208.037904914088</c:v>
                </c:pt>
                <c:pt idx="26" formatCode="0.0">
                  <c:v>11196.958938742026</c:v>
                </c:pt>
                <c:pt idx="27" formatCode="0.0">
                  <c:v>11222.586010044162</c:v>
                </c:pt>
                <c:pt idx="28" formatCode="0.0">
                  <c:v>11237.746899390542</c:v>
                </c:pt>
                <c:pt idx="29" formatCode="0.0">
                  <c:v>11238.41705550187</c:v>
                </c:pt>
                <c:pt idx="30" formatCode="0.0">
                  <c:v>11192.403177759294</c:v>
                </c:pt>
                <c:pt idx="31" formatCode="0.0">
                  <c:v>11141.828825369284</c:v>
                </c:pt>
                <c:pt idx="32" formatCode="0.0">
                  <c:v>11100.020512784044</c:v>
                </c:pt>
                <c:pt idx="33" formatCode="0.0">
                  <c:v>11085.537204007773</c:v>
                </c:pt>
                <c:pt idx="34" formatCode="0.0">
                  <c:v>11081.214939082023</c:v>
                </c:pt>
                <c:pt idx="35" formatCode="0.0">
                  <c:v>11089.116089881501</c:v>
                </c:pt>
                <c:pt idx="36" formatCode="0.0">
                  <c:v>11099.359252312925</c:v>
                </c:pt>
                <c:pt idx="37" formatCode="0.0">
                  <c:v>11110.076685291901</c:v>
                </c:pt>
                <c:pt idx="38" formatCode="0.0">
                  <c:v>11117.732569780099</c:v>
                </c:pt>
                <c:pt idx="39" formatCode="0.0">
                  <c:v>11116.651910116969</c:v>
                </c:pt>
                <c:pt idx="40" formatCode="0.0">
                  <c:v>11122.883986220617</c:v>
                </c:pt>
                <c:pt idx="41" formatCode="0.0">
                  <c:v>11152.123392146908</c:v>
                </c:pt>
                <c:pt idx="42" formatCode="0.0">
                  <c:v>11213.237240529685</c:v>
                </c:pt>
                <c:pt idx="43" formatCode="0.0">
                  <c:v>11299.739033193677</c:v>
                </c:pt>
                <c:pt idx="44" formatCode="0.0">
                  <c:v>11322.001535036479</c:v>
                </c:pt>
                <c:pt idx="45" formatCode="0.0">
                  <c:v>11355.959185214351</c:v>
                </c:pt>
                <c:pt idx="46" formatCode="0.0">
                  <c:v>11384.76685247012</c:v>
                </c:pt>
                <c:pt idx="47" formatCode="0.0">
                  <c:v>11416.909612323579</c:v>
                </c:pt>
                <c:pt idx="48" formatCode="0.0">
                  <c:v>11444.020732217015</c:v>
                </c:pt>
                <c:pt idx="49" formatCode="0.0">
                  <c:v>11461.241673618793</c:v>
                </c:pt>
                <c:pt idx="50" formatCode="0.0">
                  <c:v>11484.068062870461</c:v>
                </c:pt>
                <c:pt idx="51" formatCode="0.0">
                  <c:v>11496.240797964079</c:v>
                </c:pt>
                <c:pt idx="52" formatCode="0.0">
                  <c:v>11505.546135338116</c:v>
                </c:pt>
                <c:pt idx="53" formatCode="0.0">
                  <c:v>11501.56778794317</c:v>
                </c:pt>
                <c:pt idx="54" formatCode="0.0">
                  <c:v>11509.397680464175</c:v>
                </c:pt>
                <c:pt idx="55" formatCode="0.0">
                  <c:v>11532.505543795212</c:v>
                </c:pt>
                <c:pt idx="56" formatCode="0.0">
                  <c:v>11552.164190973537</c:v>
                </c:pt>
                <c:pt idx="57" formatCode="0.0">
                  <c:v>11559.229798097189</c:v>
                </c:pt>
                <c:pt idx="58" formatCode="0.0">
                  <c:v>11551.720806067644</c:v>
                </c:pt>
                <c:pt idx="59" formatCode="0.0">
                  <c:v>11560.59394998923</c:v>
                </c:pt>
                <c:pt idx="60" formatCode="0.0">
                  <c:v>11555.717471285328</c:v>
                </c:pt>
                <c:pt idx="61" formatCode="0.0">
                  <c:v>11549.943785711357</c:v>
                </c:pt>
                <c:pt idx="62" formatCode="0.0">
                  <c:v>11519.272747028075</c:v>
                </c:pt>
                <c:pt idx="63" formatCode="0.0">
                  <c:v>11517.931665308126</c:v>
                </c:pt>
                <c:pt idx="64" formatCode="0.0">
                  <c:v>11535.762814806898</c:v>
                </c:pt>
                <c:pt idx="65" formatCode="0.0">
                  <c:v>11531.55589398345</c:v>
                </c:pt>
                <c:pt idx="66" formatCode="0.0">
                  <c:v>11537.512723828871</c:v>
                </c:pt>
                <c:pt idx="67" formatCode="0.0">
                  <c:v>11521.584175631257</c:v>
                </c:pt>
                <c:pt idx="68" formatCode="0.0">
                  <c:v>11515.708502827283</c:v>
                </c:pt>
                <c:pt idx="69" formatCode="0.0">
                  <c:v>11517.166078793152</c:v>
                </c:pt>
                <c:pt idx="70" formatCode="0.0">
                  <c:v>11531.009441411888</c:v>
                </c:pt>
                <c:pt idx="71" formatCode="0.0">
                  <c:v>11538.622535177494</c:v>
                </c:pt>
                <c:pt idx="72" formatCode="0.0">
                  <c:v>11547.920101010766</c:v>
                </c:pt>
                <c:pt idx="73" formatCode="0.0">
                  <c:v>11574.545286224355</c:v>
                </c:pt>
                <c:pt idx="74" formatCode="0.0">
                  <c:v>11591.1620979379</c:v>
                </c:pt>
                <c:pt idx="75" formatCode="0.0">
                  <c:v>11598.985232762903</c:v>
                </c:pt>
                <c:pt idx="76" formatCode="0.0">
                  <c:v>11610.796343155716</c:v>
                </c:pt>
                <c:pt idx="77" formatCode="0.0">
                  <c:v>11617.592449149846</c:v>
                </c:pt>
                <c:pt idx="78" formatCode="0.0">
                  <c:v>11643.080886419315</c:v>
                </c:pt>
                <c:pt idx="79" formatCode="0.0">
                  <c:v>11659.32088895567</c:v>
                </c:pt>
                <c:pt idx="80" formatCode="0.0">
                  <c:v>11686.908140507934</c:v>
                </c:pt>
                <c:pt idx="81" formatCode="0.0">
                  <c:v>11707.704267003226</c:v>
                </c:pt>
                <c:pt idx="82" formatCode="0.0">
                  <c:v>11711.493854668453</c:v>
                </c:pt>
                <c:pt idx="83" formatCode="0.0">
                  <c:v>11639.279520953096</c:v>
                </c:pt>
                <c:pt idx="84" formatCode="0.0">
                  <c:v>11565.037160231499</c:v>
                </c:pt>
                <c:pt idx="85" formatCode="0.0">
                  <c:v>11567.692347059501</c:v>
                </c:pt>
                <c:pt idx="86" formatCode="0.0">
                  <c:v>11779.999668583863</c:v>
                </c:pt>
                <c:pt idx="87" formatCode="0.0">
                  <c:v>11846.403747590966</c:v>
                </c:pt>
                <c:pt idx="88" formatCode="0.0">
                  <c:v>11965.300324827487</c:v>
                </c:pt>
                <c:pt idx="89" formatCode="0.0">
                  <c:v>12101.314579559648</c:v>
                </c:pt>
                <c:pt idx="90" formatCode="0.0">
                  <c:v>12160.541217149816</c:v>
                </c:pt>
                <c:pt idx="91" formatCode="0.0">
                  <c:v>12242.938480816383</c:v>
                </c:pt>
                <c:pt idx="92" formatCode="0.0">
                  <c:v>12322.954936079499</c:v>
                </c:pt>
                <c:pt idx="93" formatCode="0.0">
                  <c:v>12414.675289206236</c:v>
                </c:pt>
                <c:pt idx="94" formatCode="0.0">
                  <c:v>12648.179898687476</c:v>
                </c:pt>
                <c:pt idx="95" formatCode="0.0">
                  <c:v>12773.937041835059</c:v>
                </c:pt>
                <c:pt idx="96" formatCode="0.0">
                  <c:v>12930.938815975736</c:v>
                </c:pt>
                <c:pt idx="97" formatCode="0.0">
                  <c:v>13059.57401533721</c:v>
                </c:pt>
                <c:pt idx="98" formatCode="0.0">
                  <c:v>13173.940791486833</c:v>
                </c:pt>
                <c:pt idx="99" formatCode="0.0">
                  <c:v>13311.818376171143</c:v>
                </c:pt>
                <c:pt idx="100" formatCode="0.0">
                  <c:v>13411.969184427566</c:v>
                </c:pt>
                <c:pt idx="101" formatCode="0.0">
                  <c:v>13556.426515940933</c:v>
                </c:pt>
                <c:pt idx="102" formatCode="0.0">
                  <c:v>13655.264157501559</c:v>
                </c:pt>
                <c:pt idx="103" formatCode="0.0">
                  <c:v>13745.343834090447</c:v>
                </c:pt>
                <c:pt idx="104" formatCode="0.0">
                  <c:v>13838.654792845948</c:v>
                </c:pt>
                <c:pt idx="105" formatCode="0.0">
                  <c:v>14017.865698422285</c:v>
                </c:pt>
                <c:pt idx="106" formatCode="0.0">
                  <c:v>14533.395823903551</c:v>
                </c:pt>
                <c:pt idx="107" formatCode="0.0">
                  <c:v>14712.37300397647</c:v>
                </c:pt>
                <c:pt idx="108" formatCode="0.0">
                  <c:v>14959.06785527433</c:v>
                </c:pt>
                <c:pt idx="109" formatCode="0.0">
                  <c:v>15291.19513264222</c:v>
                </c:pt>
                <c:pt idx="110" formatCode="0.0">
                  <c:v>15516.119444277105</c:v>
                </c:pt>
                <c:pt idx="111" formatCode="0.0">
                  <c:v>15661.1018479513</c:v>
                </c:pt>
                <c:pt idx="112" formatCode="0.0">
                  <c:v>15787.776746610318</c:v>
                </c:pt>
                <c:pt idx="113" formatCode="0.0">
                  <c:v>15854.985585003749</c:v>
                </c:pt>
                <c:pt idx="114" formatCode="0.0">
                  <c:v>15979.57772858902</c:v>
                </c:pt>
                <c:pt idx="115" formatCode="0.0">
                  <c:v>16085.548068877391</c:v>
                </c:pt>
                <c:pt idx="116" formatCode="0.0">
                  <c:v>16466.314272729625</c:v>
                </c:pt>
                <c:pt idx="117" formatCode="0.0">
                  <c:v>16729.849241801465</c:v>
                </c:pt>
                <c:pt idx="118" formatCode="0.0">
                  <c:v>17088.982021515327</c:v>
                </c:pt>
                <c:pt idx="119" formatCode="0.0">
                  <c:v>17270.428914764943</c:v>
                </c:pt>
                <c:pt idx="120" formatCode="0.0">
                  <c:v>17476.468072259893</c:v>
                </c:pt>
                <c:pt idx="121" formatCode="0.0">
                  <c:v>17683.894508992566</c:v>
                </c:pt>
                <c:pt idx="122" formatCode="0.0">
                  <c:v>17771.958335265601</c:v>
                </c:pt>
                <c:pt idx="123" formatCode="0.0">
                  <c:v>17843.50559245234</c:v>
                </c:pt>
                <c:pt idx="124" formatCode="0.0">
                  <c:v>17921.507886867868</c:v>
                </c:pt>
                <c:pt idx="125" formatCode="0.0">
                  <c:v>18000.795229346284</c:v>
                </c:pt>
                <c:pt idx="126" formatCode="0.0">
                  <c:v>18109.699190853837</c:v>
                </c:pt>
                <c:pt idx="127" formatCode="0.0">
                  <c:v>18152.575853379229</c:v>
                </c:pt>
                <c:pt idx="128" formatCode="0.0">
                  <c:v>18188.098893816168</c:v>
                </c:pt>
                <c:pt idx="129" formatCode="0.0">
                  <c:v>18480.745512072863</c:v>
                </c:pt>
                <c:pt idx="130" formatCode="0.0">
                  <c:v>18706.434496347574</c:v>
                </c:pt>
                <c:pt idx="131" formatCode="0.0">
                  <c:v>18969.988114866544</c:v>
                </c:pt>
                <c:pt idx="132" formatCode="0.0">
                  <c:v>19301.93704730484</c:v>
                </c:pt>
                <c:pt idx="133" formatCode="0.0">
                  <c:v>19310.943043911644</c:v>
                </c:pt>
                <c:pt idx="134" formatCode="0.0">
                  <c:v>19327.674977453757</c:v>
                </c:pt>
                <c:pt idx="135" formatCode="0.0">
                  <c:v>19387.068681543707</c:v>
                </c:pt>
                <c:pt idx="136" formatCode="0.0">
                  <c:v>19687.823248286109</c:v>
                </c:pt>
                <c:pt idx="137" formatCode="0.0">
                  <c:v>20007.096058096486</c:v>
                </c:pt>
                <c:pt idx="138" formatCode="0.0">
                  <c:v>20238.84604051213</c:v>
                </c:pt>
                <c:pt idx="139" formatCode="0.0">
                  <c:v>20405.775485102175</c:v>
                </c:pt>
                <c:pt idx="140" formatCode="0.0">
                  <c:v>20572.86559736959</c:v>
                </c:pt>
                <c:pt idx="141" formatCode="0.0">
                  <c:v>20862.250222917122</c:v>
                </c:pt>
                <c:pt idx="142" formatCode="0.0">
                  <c:v>21146.435472911031</c:v>
                </c:pt>
                <c:pt idx="143" formatCode="0.0">
                  <c:v>21481.094042373828</c:v>
                </c:pt>
                <c:pt idx="144" formatCode="0.0">
                  <c:v>21773.736132324026</c:v>
                </c:pt>
                <c:pt idx="145" formatCode="0.0">
                  <c:v>21976.604493537154</c:v>
                </c:pt>
                <c:pt idx="146" formatCode="0.0">
                  <c:v>22154.352886053108</c:v>
                </c:pt>
                <c:pt idx="147" formatCode="0.0">
                  <c:v>22316.31598962962</c:v>
                </c:pt>
                <c:pt idx="148" formatCode="0.0">
                  <c:v>22496.686812995602</c:v>
                </c:pt>
                <c:pt idx="149" formatCode="0.0">
                  <c:v>22673.262615253683</c:v>
                </c:pt>
                <c:pt idx="150" formatCode="0.0">
                  <c:v>22831.967563105172</c:v>
                </c:pt>
                <c:pt idx="151" formatCode="0.0">
                  <c:v>22964.893237055916</c:v>
                </c:pt>
                <c:pt idx="152" formatCode="0.0">
                  <c:v>23069.687031172387</c:v>
                </c:pt>
                <c:pt idx="153" formatCode="0.0">
                  <c:v>23164.484934985754</c:v>
                </c:pt>
                <c:pt idx="154" formatCode="0.0">
                  <c:v>23144.573285991515</c:v>
                </c:pt>
                <c:pt idx="155" formatCode="0.0">
                  <c:v>23177.638301694355</c:v>
                </c:pt>
                <c:pt idx="156" formatCode="0.0">
                  <c:v>23185.271217833899</c:v>
                </c:pt>
                <c:pt idx="157" formatCode="0.0">
                  <c:v>23136.374198970509</c:v>
                </c:pt>
                <c:pt idx="158" formatCode="0.0">
                  <c:v>23031.766290129413</c:v>
                </c:pt>
                <c:pt idx="159" formatCode="0.0">
                  <c:v>22946.918163686794</c:v>
                </c:pt>
                <c:pt idx="160" formatCode="0.0">
                  <c:v>22779.855522470483</c:v>
                </c:pt>
                <c:pt idx="161" formatCode="0.0">
                  <c:v>22579.372229303084</c:v>
                </c:pt>
                <c:pt idx="162" formatCode="0.0">
                  <c:v>22223.47858456301</c:v>
                </c:pt>
                <c:pt idx="163" formatCode="0.0">
                  <c:v>21907.097865374402</c:v>
                </c:pt>
                <c:pt idx="164" formatCode="0.0">
                  <c:v>21636.378821656257</c:v>
                </c:pt>
                <c:pt idx="165" formatCode="0.0">
                  <c:v>21469.972442213078</c:v>
                </c:pt>
                <c:pt idx="166" formatCode="0.0">
                  <c:v>21352.973410362985</c:v>
                </c:pt>
                <c:pt idx="167" formatCode="0.0">
                  <c:v>21288.931558767265</c:v>
                </c:pt>
                <c:pt idx="168" formatCode="0.0">
                  <c:v>21142.482922732332</c:v>
                </c:pt>
                <c:pt idx="169" formatCode="0.0">
                  <c:v>20990.914055662124</c:v>
                </c:pt>
                <c:pt idx="170" formatCode="0.0">
                  <c:v>20999.468850202611</c:v>
                </c:pt>
                <c:pt idx="171" formatCode="0.0">
                  <c:v>20948.779090490891</c:v>
                </c:pt>
                <c:pt idx="172" formatCode="0.0">
                  <c:v>21010.865663822482</c:v>
                </c:pt>
                <c:pt idx="173" formatCode="0.0">
                  <c:v>21034.522912885222</c:v>
                </c:pt>
                <c:pt idx="174" formatCode="0.0">
                  <c:v>21120.059768240924</c:v>
                </c:pt>
                <c:pt idx="175" formatCode="0.0">
                  <c:v>21403.837823385795</c:v>
                </c:pt>
                <c:pt idx="176" formatCode="0.0">
                  <c:v>21692.74047042352</c:v>
                </c:pt>
                <c:pt idx="177" formatCode="0.0">
                  <c:v>21963.40111483683</c:v>
                </c:pt>
                <c:pt idx="178" formatCode="0.0">
                  <c:v>22325.261878561916</c:v>
                </c:pt>
                <c:pt idx="179" formatCode="0.0">
                  <c:v>22832.523723889142</c:v>
                </c:pt>
                <c:pt idx="180" formatCode="0.0">
                  <c:v>23799.629996057582</c:v>
                </c:pt>
                <c:pt idx="181" formatCode="0.0">
                  <c:v>24636.085226868545</c:v>
                </c:pt>
                <c:pt idx="182" formatCode="0.0">
                  <c:v>25259.973691433413</c:v>
                </c:pt>
                <c:pt idx="183" formatCode="0.0">
                  <c:v>25848.493740117367</c:v>
                </c:pt>
                <c:pt idx="184" formatCode="0.0">
                  <c:v>26713.002379107878</c:v>
                </c:pt>
                <c:pt idx="185" formatCode="0.0">
                  <c:v>27417.53510405741</c:v>
                </c:pt>
                <c:pt idx="186" formatCode="0.0">
                  <c:v>27938.014238854608</c:v>
                </c:pt>
                <c:pt idx="187" formatCode="0.0">
                  <c:v>28335.869140931831</c:v>
                </c:pt>
                <c:pt idx="188" formatCode="0.0">
                  <c:v>28698.429970698591</c:v>
                </c:pt>
                <c:pt idx="189" formatCode="0.0">
                  <c:v>29137.764722628897</c:v>
                </c:pt>
                <c:pt idx="190" formatCode="0.0">
                  <c:v>29637.868488793516</c:v>
                </c:pt>
                <c:pt idx="191" formatCode="0.0">
                  <c:v>29875.790659850762</c:v>
                </c:pt>
                <c:pt idx="192" formatCode="0.0">
                  <c:v>30321.10963053524</c:v>
                </c:pt>
                <c:pt idx="193" formatCode="0.0">
                  <c:v>30535.091135665632</c:v>
                </c:pt>
                <c:pt idx="194" formatCode="0.0">
                  <c:v>30934.569696672799</c:v>
                </c:pt>
                <c:pt idx="195" formatCode="0.0">
                  <c:v>31251.241345865375</c:v>
                </c:pt>
                <c:pt idx="196" formatCode="0.0">
                  <c:v>31491.673629014727</c:v>
                </c:pt>
                <c:pt idx="197" formatCode="0.0">
                  <c:v>32119.527309808269</c:v>
                </c:pt>
                <c:pt idx="198" formatCode="0.0">
                  <c:v>32487.383007926372</c:v>
                </c:pt>
                <c:pt idx="199" formatCode="0.0">
                  <c:v>32905.603459590726</c:v>
                </c:pt>
                <c:pt idx="200" formatCode="0.0">
                  <c:v>33633.327729816541</c:v>
                </c:pt>
                <c:pt idx="201" formatCode="0.0">
                  <c:v>34207.049822937115</c:v>
                </c:pt>
                <c:pt idx="202" formatCode="0.0">
                  <c:v>34603.808572017486</c:v>
                </c:pt>
                <c:pt idx="203" formatCode="0.0">
                  <c:v>34795.535446538874</c:v>
                </c:pt>
                <c:pt idx="204" formatCode="0.0">
                  <c:v>34893.09586406259</c:v>
                </c:pt>
                <c:pt idx="205" formatCode="0.0">
                  <c:v>35232.26821576467</c:v>
                </c:pt>
                <c:pt idx="206" formatCode="0.0">
                  <c:v>35732.937848486697</c:v>
                </c:pt>
                <c:pt idx="207" formatCode="0.0">
                  <c:v>36835.675322234449</c:v>
                </c:pt>
                <c:pt idx="208" formatCode="0.0">
                  <c:v>37287.76539606131</c:v>
                </c:pt>
                <c:pt idx="209" formatCode="0.0">
                  <c:v>37683.979837578634</c:v>
                </c:pt>
                <c:pt idx="210" formatCode="0.0">
                  <c:v>38055.11005794107</c:v>
                </c:pt>
                <c:pt idx="211" formatCode="0.0">
                  <c:v>39995.211073299557</c:v>
                </c:pt>
                <c:pt idx="212" formatCode="0.0">
                  <c:v>41444.635696025929</c:v>
                </c:pt>
                <c:pt idx="213" formatCode="0.0">
                  <c:v>42051.812476321422</c:v>
                </c:pt>
                <c:pt idx="214" formatCode="0.0">
                  <c:v>43048.79636408807</c:v>
                </c:pt>
                <c:pt idx="215" formatCode="0.0">
                  <c:v>43528.593704222032</c:v>
                </c:pt>
                <c:pt idx="216" formatCode="0.0">
                  <c:v>43820.274714485997</c:v>
                </c:pt>
                <c:pt idx="217" formatCode="0.0">
                  <c:v>45043.222486362465</c:v>
                </c:pt>
                <c:pt idx="218" formatCode="0.0">
                  <c:v>46578.750375660973</c:v>
                </c:pt>
                <c:pt idx="219" formatCode="0.0">
                  <c:v>47629.817779251011</c:v>
                </c:pt>
                <c:pt idx="220" formatCode="0.0">
                  <c:v>48406.340847230669</c:v>
                </c:pt>
                <c:pt idx="221" formatCode="0.0">
                  <c:v>50220.782987335471</c:v>
                </c:pt>
                <c:pt idx="222" formatCode="0.0">
                  <c:v>52497.483539893437</c:v>
                </c:pt>
                <c:pt idx="223" formatCode="0.0">
                  <c:v>54257.493894749743</c:v>
                </c:pt>
                <c:pt idx="224" formatCode="0.0">
                  <c:v>54723.307746698105</c:v>
                </c:pt>
                <c:pt idx="225" formatCode="0.0">
                  <c:v>55048.851087202318</c:v>
                </c:pt>
                <c:pt idx="226" formatCode="0.0">
                  <c:v>55378.921470220172</c:v>
                </c:pt>
                <c:pt idx="227" formatCode="0.0">
                  <c:v>56400.699400557089</c:v>
                </c:pt>
                <c:pt idx="228" formatCode="0.0">
                  <c:v>56974.348229509276</c:v>
                </c:pt>
                <c:pt idx="229" formatCode="0.0">
                  <c:v>57364.317253124871</c:v>
                </c:pt>
                <c:pt idx="230" formatCode="0.0">
                  <c:v>57544.692786711537</c:v>
                </c:pt>
                <c:pt idx="231" formatCode="0.0">
                  <c:v>58987.844011246634</c:v>
                </c:pt>
                <c:pt idx="232" formatCode="0.0">
                  <c:v>59759.065833959372</c:v>
                </c:pt>
                <c:pt idx="233" formatCode="0.0">
                  <c:v>60195.106966384687</c:v>
                </c:pt>
                <c:pt idx="234" formatCode="0.0">
                  <c:v>60634.070864247537</c:v>
                </c:pt>
                <c:pt idx="235" formatCode="0.0">
                  <c:v>60718.753018641124</c:v>
                </c:pt>
                <c:pt idx="236" formatCode="0.0">
                  <c:v>60732.284432317509</c:v>
                </c:pt>
                <c:pt idx="237" formatCode="0.0">
                  <c:v>60728.820527244512</c:v>
                </c:pt>
                <c:pt idx="238" formatCode="0.0">
                  <c:v>60694.648742994483</c:v>
                </c:pt>
                <c:pt idx="239" formatCode="0.0">
                  <c:v>60534.335972690591</c:v>
                </c:pt>
                <c:pt idx="240" formatCode="0.0">
                  <c:v>60478.046707842237</c:v>
                </c:pt>
                <c:pt idx="241" formatCode="0.0">
                  <c:v>60065.214507948243</c:v>
                </c:pt>
                <c:pt idx="242" formatCode="0.0">
                  <c:v>59617.585567668277</c:v>
                </c:pt>
                <c:pt idx="243" formatCode="0.0">
                  <c:v>58674.59820900426</c:v>
                </c:pt>
                <c:pt idx="244" formatCode="0.0">
                  <c:v>58569.375571631397</c:v>
                </c:pt>
                <c:pt idx="245" formatCode="0.0">
                  <c:v>58506.934424213658</c:v>
                </c:pt>
                <c:pt idx="246" formatCode="0.0">
                  <c:v>58476.629114777854</c:v>
                </c:pt>
                <c:pt idx="247" formatCode="0.0">
                  <c:v>58762.261516484352</c:v>
                </c:pt>
                <c:pt idx="248" formatCode="0.0">
                  <c:v>58617.367839210368</c:v>
                </c:pt>
                <c:pt idx="249" formatCode="0.0">
                  <c:v>58072.341309432202</c:v>
                </c:pt>
                <c:pt idx="250" formatCode="0.0">
                  <c:v>57038.205176030264</c:v>
                </c:pt>
                <c:pt idx="251" formatCode="0.0">
                  <c:v>56363.264561119184</c:v>
                </c:pt>
                <c:pt idx="252" formatCode="0.0">
                  <c:v>55861.877338518723</c:v>
                </c:pt>
                <c:pt idx="253" formatCode="0.0">
                  <c:v>55288.644230150981</c:v>
                </c:pt>
                <c:pt idx="254" formatCode="0.0">
                  <c:v>54872.392768163758</c:v>
                </c:pt>
                <c:pt idx="255" formatCode="0.0">
                  <c:v>53622.208250788972</c:v>
                </c:pt>
                <c:pt idx="256" formatCode="0.0">
                  <c:v>53201.729890512812</c:v>
                </c:pt>
                <c:pt idx="257" formatCode="0.0">
                  <c:v>53025.015411132394</c:v>
                </c:pt>
                <c:pt idx="258" formatCode="0.0">
                  <c:v>52870.46517570188</c:v>
                </c:pt>
                <c:pt idx="259" formatCode="0.0">
                  <c:v>52592.320176723901</c:v>
                </c:pt>
                <c:pt idx="260" formatCode="0.0">
                  <c:v>52357.976720822466</c:v>
                </c:pt>
                <c:pt idx="261" formatCode="0.0">
                  <c:v>52288.528442055213</c:v>
                </c:pt>
                <c:pt idx="262" formatCode="0.0">
                  <c:v>52320.379232117426</c:v>
                </c:pt>
                <c:pt idx="263" formatCode="0.0">
                  <c:v>52327.353001203068</c:v>
                </c:pt>
                <c:pt idx="264" formatCode="0.0">
                  <c:v>51954.26885082449</c:v>
                </c:pt>
                <c:pt idx="265" formatCode="0.0">
                  <c:v>51889.733361201696</c:v>
                </c:pt>
                <c:pt idx="266" formatCode="0.0">
                  <c:v>52114.983955710326</c:v>
                </c:pt>
                <c:pt idx="267" formatCode="0.0">
                  <c:v>52438.510196243922</c:v>
                </c:pt>
                <c:pt idx="268" formatCode="0.0">
                  <c:v>53222.140399621312</c:v>
                </c:pt>
                <c:pt idx="269" formatCode="0.0">
                  <c:v>53846.038361565203</c:v>
                </c:pt>
                <c:pt idx="270" formatCode="0.0">
                  <c:v>54916.727559738341</c:v>
                </c:pt>
                <c:pt idx="271" formatCode="0.0">
                  <c:v>55447.477325163105</c:v>
                </c:pt>
                <c:pt idx="272" formatCode="0.0">
                  <c:v>55712.928681110738</c:v>
                </c:pt>
                <c:pt idx="273" formatCode="0.0">
                  <c:v>56018.900261987648</c:v>
                </c:pt>
                <c:pt idx="274" formatCode="0.0">
                  <c:v>56332.874652412589</c:v>
                </c:pt>
                <c:pt idx="275" formatCode="0.0">
                  <c:v>57465.68435354079</c:v>
                </c:pt>
                <c:pt idx="276" formatCode="0.0">
                  <c:v>57644.621539971813</c:v>
                </c:pt>
                <c:pt idx="277" formatCode="0.0">
                  <c:v>57771.05394273196</c:v>
                </c:pt>
                <c:pt idx="278" formatCode="0.0">
                  <c:v>58161.685584349034</c:v>
                </c:pt>
                <c:pt idx="279" formatCode="0.0">
                  <c:v>58327.431824533407</c:v>
                </c:pt>
                <c:pt idx="280" formatCode="0.0">
                  <c:v>58599.746485218653</c:v>
                </c:pt>
                <c:pt idx="281" formatCode="0.0">
                  <c:v>58842.728156685647</c:v>
                </c:pt>
                <c:pt idx="282" formatCode="0.0">
                  <c:v>58988.376578511248</c:v>
                </c:pt>
                <c:pt idx="283" formatCode="0.0">
                  <c:v>59413.844895052745</c:v>
                </c:pt>
                <c:pt idx="284" formatCode="0.0">
                  <c:v>59886.541295952775</c:v>
                </c:pt>
                <c:pt idx="285" formatCode="0.0">
                  <c:v>60174.011497939493</c:v>
                </c:pt>
                <c:pt idx="286" formatCode="0.0">
                  <c:v>60336.839447377417</c:v>
                </c:pt>
                <c:pt idx="287" formatCode="0.0">
                  <c:v>60380.360704432031</c:v>
                </c:pt>
                <c:pt idx="288" formatCode="0.0">
                  <c:v>60237.679390939404</c:v>
                </c:pt>
                <c:pt idx="289" formatCode="0.0">
                  <c:v>59965.933104032403</c:v>
                </c:pt>
                <c:pt idx="290" formatCode="0.0">
                  <c:v>59313.60869822801</c:v>
                </c:pt>
                <c:pt idx="291" formatCode="0.0">
                  <c:v>58714.052667599128</c:v>
                </c:pt>
                <c:pt idx="292" formatCode="0.0">
                  <c:v>58484.03545878877</c:v>
                </c:pt>
                <c:pt idx="293" formatCode="0.0">
                  <c:v>58016.470722453225</c:v>
                </c:pt>
                <c:pt idx="294" formatCode="0.0">
                  <c:v>57407.204065008948</c:v>
                </c:pt>
                <c:pt idx="295" formatCode="0.0">
                  <c:v>56814.199858462001</c:v>
                </c:pt>
                <c:pt idx="296" formatCode="0.0">
                  <c:v>56316.805672097798</c:v>
                </c:pt>
                <c:pt idx="297" formatCode="0.0">
                  <c:v>55981.613365175341</c:v>
                </c:pt>
                <c:pt idx="298" formatCode="0.0">
                  <c:v>55734.365208181174</c:v>
                </c:pt>
                <c:pt idx="299" formatCode="0.0">
                  <c:v>55649.668304364204</c:v>
                </c:pt>
                <c:pt idx="300" formatCode="0.0">
                  <c:v>55511.671401592706</c:v>
                </c:pt>
                <c:pt idx="301" formatCode="0.0">
                  <c:v>55497.444858861789</c:v>
                </c:pt>
                <c:pt idx="302" formatCode="0.0">
                  <c:v>55692.727835789265</c:v>
                </c:pt>
                <c:pt idx="303" formatCode="0.0">
                  <c:v>55710.745835876303</c:v>
                </c:pt>
                <c:pt idx="304" formatCode="0.0">
                  <c:v>55655.759221332781</c:v>
                </c:pt>
                <c:pt idx="305" formatCode="0.0">
                  <c:v>55559.050457249701</c:v>
                </c:pt>
                <c:pt idx="306" formatCode="0.0">
                  <c:v>55540.818547583127</c:v>
                </c:pt>
                <c:pt idx="307" formatCode="0.0">
                  <c:v>55748.190558915849</c:v>
                </c:pt>
                <c:pt idx="308" formatCode="0.0">
                  <c:v>55916.191590339746</c:v>
                </c:pt>
                <c:pt idx="309" formatCode="0.0">
                  <c:v>56247.22246481305</c:v>
                </c:pt>
                <c:pt idx="310" formatCode="0.0">
                  <c:v>56506.785237333228</c:v>
                </c:pt>
                <c:pt idx="311" formatCode="0.0">
                  <c:v>56866.806102330171</c:v>
                </c:pt>
                <c:pt idx="312" formatCode="0.0">
                  <c:v>57286.248312444732</c:v>
                </c:pt>
                <c:pt idx="313" formatCode="0.0">
                  <c:v>57614.715895107052</c:v>
                </c:pt>
                <c:pt idx="314" formatCode="0.0">
                  <c:v>57928.443299112099</c:v>
                </c:pt>
                <c:pt idx="315" formatCode="0.0">
                  <c:v>58215.734399689638</c:v>
                </c:pt>
                <c:pt idx="316" formatCode="0.0">
                  <c:v>58624.472741478516</c:v>
                </c:pt>
                <c:pt idx="317" formatCode="0.0">
                  <c:v>58984.927218510813</c:v>
                </c:pt>
                <c:pt idx="318" formatCode="0.0">
                  <c:v>62743.67826739086</c:v>
                </c:pt>
                <c:pt idx="319" formatCode="0.0">
                  <c:v>63677.586496073745</c:v>
                </c:pt>
                <c:pt idx="320" formatCode="0.0">
                  <c:v>64974.987465248516</c:v>
                </c:pt>
                <c:pt idx="321" formatCode="0.0">
                  <c:v>65609.37420018499</c:v>
                </c:pt>
                <c:pt idx="322" formatCode="0.0">
                  <c:v>65872.230013651715</c:v>
                </c:pt>
                <c:pt idx="323" formatCode="0.0">
                  <c:v>66046.158869939842</c:v>
                </c:pt>
                <c:pt idx="324" formatCode="0.0">
                  <c:v>66204.559627768773</c:v>
                </c:pt>
                <c:pt idx="325" formatCode="0.0">
                  <c:v>66920.696929257887</c:v>
                </c:pt>
                <c:pt idx="326" formatCode="0.0">
                  <c:v>67699.285712053694</c:v>
                </c:pt>
                <c:pt idx="327" formatCode="0.0">
                  <c:v>68663.886197544431</c:v>
                </c:pt>
                <c:pt idx="328" formatCode="0.0">
                  <c:v>68963.644541740505</c:v>
                </c:pt>
                <c:pt idx="329" formatCode="0.0">
                  <c:v>69323.697527200988</c:v>
                </c:pt>
                <c:pt idx="330" formatCode="0.0">
                  <c:v>69392.955877796398</c:v>
                </c:pt>
                <c:pt idx="331" formatCode="0.0">
                  <c:v>69609.225938698641</c:v>
                </c:pt>
                <c:pt idx="332" formatCode="0.0">
                  <c:v>69785.700951053746</c:v>
                </c:pt>
                <c:pt idx="333" formatCode="0.0">
                  <c:v>69945.242783489579</c:v>
                </c:pt>
                <c:pt idx="334" formatCode="0.0">
                  <c:v>70033.405561065767</c:v>
                </c:pt>
                <c:pt idx="335" formatCode="0.0">
                  <c:v>70093.962144376186</c:v>
                </c:pt>
                <c:pt idx="336" formatCode="0.0">
                  <c:v>70268.714455411187</c:v>
                </c:pt>
                <c:pt idx="337" formatCode="0.0">
                  <c:v>70410.610744712292</c:v>
                </c:pt>
                <c:pt idx="338" formatCode="0.0">
                  <c:v>70424.020143628397</c:v>
                </c:pt>
                <c:pt idx="339" formatCode="0.0">
                  <c:v>69896.404146481349</c:v>
                </c:pt>
                <c:pt idx="340" formatCode="0.0">
                  <c:v>69554.364522474818</c:v>
                </c:pt>
                <c:pt idx="341" formatCode="0.0">
                  <c:v>69460.287498004182</c:v>
                </c:pt>
                <c:pt idx="342" formatCode="0.0">
                  <c:v>67784.57840456508</c:v>
                </c:pt>
                <c:pt idx="343" formatCode="0.0">
                  <c:v>67286.680207606812</c:v>
                </c:pt>
                <c:pt idx="344" formatCode="0.0">
                  <c:v>67113.546971082687</c:v>
                </c:pt>
                <c:pt idx="345" formatCode="0.0">
                  <c:v>66284.703033627506</c:v>
                </c:pt>
                <c:pt idx="346" formatCode="0.0">
                  <c:v>65279.935637482835</c:v>
                </c:pt>
                <c:pt idx="347" formatCode="0.0">
                  <c:v>64005.839891689975</c:v>
                </c:pt>
                <c:pt idx="348" formatCode="0.0">
                  <c:v>62984.838727190116</c:v>
                </c:pt>
                <c:pt idx="349" formatCode="0.0">
                  <c:v>62465.41861220666</c:v>
                </c:pt>
                <c:pt idx="350" formatCode="0.0">
                  <c:v>61947.805029956049</c:v>
                </c:pt>
                <c:pt idx="351" formatCode="0.0">
                  <c:v>60635.529442250161</c:v>
                </c:pt>
                <c:pt idx="352" formatCode="0.0">
                  <c:v>59820.105566194623</c:v>
                </c:pt>
                <c:pt idx="353" formatCode="0.0">
                  <c:v>58978.390487441546</c:v>
                </c:pt>
                <c:pt idx="354" formatCode="0.0">
                  <c:v>57878.55336083741</c:v>
                </c:pt>
                <c:pt idx="355" formatCode="0.0">
                  <c:v>57237.195846446943</c:v>
                </c:pt>
                <c:pt idx="356" formatCode="0.0">
                  <c:v>56578.073513001764</c:v>
                </c:pt>
                <c:pt idx="357" formatCode="0.0">
                  <c:v>56068.28853642007</c:v>
                </c:pt>
                <c:pt idx="358" formatCode="0.0">
                  <c:v>55857.64927108636</c:v>
                </c:pt>
                <c:pt idx="359" formatCode="0.0">
                  <c:v>55390.562458441942</c:v>
                </c:pt>
                <c:pt idx="360" formatCode="0.0">
                  <c:v>55334.27191755204</c:v>
                </c:pt>
                <c:pt idx="361" formatCode="0.0">
                  <c:v>55313.726205331266</c:v>
                </c:pt>
                <c:pt idx="362" formatCode="0.0">
                  <c:v>55320.95273113811</c:v>
                </c:pt>
                <c:pt idx="363" formatCode="0.0">
                  <c:v>55015.772061910655</c:v>
                </c:pt>
                <c:pt idx="364" formatCode="0.0">
                  <c:v>54801.144843527647</c:v>
                </c:pt>
                <c:pt idx="365" formatCode="0.0">
                  <c:v>54334.275698679681</c:v>
                </c:pt>
                <c:pt idx="366" formatCode="0.0">
                  <c:v>53905.996625559696</c:v>
                </c:pt>
                <c:pt idx="367" formatCode="0.0">
                  <c:v>53758.488867484259</c:v>
                </c:pt>
                <c:pt idx="368" formatCode="0.0">
                  <c:v>53454.681717758525</c:v>
                </c:pt>
                <c:pt idx="369" formatCode="0.0">
                  <c:v>53058.953593024344</c:v>
                </c:pt>
                <c:pt idx="370" formatCode="0.0">
                  <c:v>52763.113014596624</c:v>
                </c:pt>
                <c:pt idx="371" formatCode="0.0">
                  <c:v>52563.96184921822</c:v>
                </c:pt>
                <c:pt idx="372" formatCode="0.0">
                  <c:v>52376.045071175009</c:v>
                </c:pt>
                <c:pt idx="373" formatCode="0.0">
                  <c:v>52317.75347957421</c:v>
                </c:pt>
                <c:pt idx="374" formatCode="0.0">
                  <c:v>52494.311611267054</c:v>
                </c:pt>
                <c:pt idx="375" formatCode="0.0">
                  <c:v>52595.522164025686</c:v>
                </c:pt>
                <c:pt idx="376" formatCode="0.0">
                  <c:v>52866.052243919621</c:v>
                </c:pt>
                <c:pt idx="377" formatCode="0.0">
                  <c:v>53061.573809415859</c:v>
                </c:pt>
                <c:pt idx="378" formatCode="0.0">
                  <c:v>53402.561727401364</c:v>
                </c:pt>
                <c:pt idx="379" formatCode="0.0">
                  <c:v>53834.17900024647</c:v>
                </c:pt>
                <c:pt idx="380" formatCode="0.0">
                  <c:v>54420.08562945023</c:v>
                </c:pt>
                <c:pt idx="381" formatCode="0.0">
                  <c:v>55797.208708263883</c:v>
                </c:pt>
                <c:pt idx="382" formatCode="0.0">
                  <c:v>56706.32867904548</c:v>
                </c:pt>
                <c:pt idx="383" formatCode="0.0">
                  <c:v>57212.691244318426</c:v>
                </c:pt>
                <c:pt idx="384" formatCode="0.0">
                  <c:v>57520.737967640212</c:v>
                </c:pt>
                <c:pt idx="385" formatCode="0.0">
                  <c:v>57731.495605630254</c:v>
                </c:pt>
                <c:pt idx="386" formatCode="0.0">
                  <c:v>58086.566269758987</c:v>
                </c:pt>
                <c:pt idx="387" formatCode="0.0">
                  <c:v>58482.591415900235</c:v>
                </c:pt>
                <c:pt idx="388" formatCode="0.0">
                  <c:v>58954.605820190649</c:v>
                </c:pt>
                <c:pt idx="389" formatCode="0.0">
                  <c:v>59297.870759669386</c:v>
                </c:pt>
                <c:pt idx="390" formatCode="0.0">
                  <c:v>59679.292208300903</c:v>
                </c:pt>
                <c:pt idx="391" formatCode="0.0">
                  <c:v>59885.224349236021</c:v>
                </c:pt>
                <c:pt idx="392" formatCode="0.0">
                  <c:v>59976.04252165091</c:v>
                </c:pt>
                <c:pt idx="393" formatCode="0.0">
                  <c:v>60260.364348177194</c:v>
                </c:pt>
                <c:pt idx="394" formatCode="0.0">
                  <c:v>60515.262095955055</c:v>
                </c:pt>
                <c:pt idx="395" formatCode="0.0">
                  <c:v>61118.671311944992</c:v>
                </c:pt>
                <c:pt idx="396" formatCode="0.0">
                  <c:v>61592.368102526096</c:v>
                </c:pt>
                <c:pt idx="397" formatCode="0.0">
                  <c:v>61833.725378090538</c:v>
                </c:pt>
                <c:pt idx="398" formatCode="0.0">
                  <c:v>62033.703957667101</c:v>
                </c:pt>
                <c:pt idx="399" formatCode="0.0">
                  <c:v>62077.768098002809</c:v>
                </c:pt>
                <c:pt idx="400" formatCode="0.0">
                  <c:v>61915.988926337159</c:v>
                </c:pt>
                <c:pt idx="401" formatCode="0.0">
                  <c:v>61371.432704743456</c:v>
                </c:pt>
                <c:pt idx="402" formatCode="0.0">
                  <c:v>60919.6144173258</c:v>
                </c:pt>
                <c:pt idx="403" formatCode="0.0">
                  <c:v>60399.733902268832</c:v>
                </c:pt>
                <c:pt idx="404" formatCode="0.0">
                  <c:v>60179.376787223591</c:v>
                </c:pt>
                <c:pt idx="405" formatCode="0.0">
                  <c:v>60013.113176027</c:v>
                </c:pt>
                <c:pt idx="406" formatCode="0.0">
                  <c:v>59945.77247360647</c:v>
                </c:pt>
                <c:pt idx="407" formatCode="0.0">
                  <c:v>59776.204594637173</c:v>
                </c:pt>
                <c:pt idx="408" formatCode="0.0">
                  <c:v>59636.29911417728</c:v>
                </c:pt>
                <c:pt idx="409" formatCode="0.0">
                  <c:v>59525.309114584707</c:v>
                </c:pt>
                <c:pt idx="410" formatCode="0.0">
                  <c:v>59467.755659037095</c:v>
                </c:pt>
                <c:pt idx="411" formatCode="0.0">
                  <c:v>59381.565587213307</c:v>
                </c:pt>
                <c:pt idx="412" formatCode="0.0">
                  <c:v>59226.132184975751</c:v>
                </c:pt>
                <c:pt idx="413" formatCode="0.0">
                  <c:v>59243.753682607326</c:v>
                </c:pt>
                <c:pt idx="414" formatCode="0.0">
                  <c:v>59152.91324966996</c:v>
                </c:pt>
                <c:pt idx="415" formatCode="0.0">
                  <c:v>58698.993896352549</c:v>
                </c:pt>
                <c:pt idx="416" formatCode="0.0">
                  <c:v>58469.64543055644</c:v>
                </c:pt>
                <c:pt idx="417" formatCode="0.0">
                  <c:v>58388.796971094569</c:v>
                </c:pt>
                <c:pt idx="418" formatCode="0.0">
                  <c:v>58372.278821705899</c:v>
                </c:pt>
                <c:pt idx="419" formatCode="0.0">
                  <c:v>58323.994988846935</c:v>
                </c:pt>
                <c:pt idx="420" formatCode="0.0">
                  <c:v>58274.994287213209</c:v>
                </c:pt>
                <c:pt idx="421" formatCode="0.0">
                  <c:v>58183.131474449518</c:v>
                </c:pt>
                <c:pt idx="422" formatCode="0.0">
                  <c:v>58163.22215046161</c:v>
                </c:pt>
                <c:pt idx="423" formatCode="0.0">
                  <c:v>58257.104615487136</c:v>
                </c:pt>
                <c:pt idx="424" formatCode="0.0">
                  <c:v>58092.651851249204</c:v>
                </c:pt>
                <c:pt idx="425" formatCode="0.0">
                  <c:v>58198.257919316384</c:v>
                </c:pt>
                <c:pt idx="426" formatCode="0.0">
                  <c:v>58628.364271960207</c:v>
                </c:pt>
                <c:pt idx="427" formatCode="0.0">
                  <c:v>58980.100602290899</c:v>
                </c:pt>
                <c:pt idx="428" formatCode="0.0">
                  <c:v>59260.063729546004</c:v>
                </c:pt>
                <c:pt idx="429" formatCode="0.0">
                  <c:v>59434.493146573383</c:v>
                </c:pt>
                <c:pt idx="430" formatCode="0.0">
                  <c:v>59771.334204787832</c:v>
                </c:pt>
                <c:pt idx="431" formatCode="0.0">
                  <c:v>60191.67485101553</c:v>
                </c:pt>
                <c:pt idx="432" formatCode="0.0">
                  <c:v>60678.908902292191</c:v>
                </c:pt>
                <c:pt idx="433" formatCode="0.0">
                  <c:v>60883.660337188754</c:v>
                </c:pt>
                <c:pt idx="434" formatCode="0.0">
                  <c:v>61409.112735909781</c:v>
                </c:pt>
                <c:pt idx="435" formatCode="0.0">
                  <c:v>61836.314874617448</c:v>
                </c:pt>
                <c:pt idx="436" formatCode="0.0">
                  <c:v>62283.004223921642</c:v>
                </c:pt>
                <c:pt idx="437" formatCode="0.0">
                  <c:v>62538.963840005243</c:v>
                </c:pt>
                <c:pt idx="438" formatCode="0.0">
                  <c:v>63046.893296604969</c:v>
                </c:pt>
                <c:pt idx="439" formatCode="0.0">
                  <c:v>63773.627320016167</c:v>
                </c:pt>
                <c:pt idx="440" formatCode="0.0">
                  <c:v>68169.248910377719</c:v>
                </c:pt>
                <c:pt idx="441" formatCode="0.0">
                  <c:v>69388.197723606427</c:v>
                </c:pt>
                <c:pt idx="442" formatCode="0.0">
                  <c:v>70320.495454986682</c:v>
                </c:pt>
                <c:pt idx="443" formatCode="0.0">
                  <c:v>71065.824438421638</c:v>
                </c:pt>
                <c:pt idx="444" formatCode="0.0">
                  <c:v>72239.10348832079</c:v>
                </c:pt>
                <c:pt idx="445" formatCode="0.0">
                  <c:v>73755.786015227117</c:v>
                </c:pt>
                <c:pt idx="446" formatCode="0.0">
                  <c:v>74758.99445812605</c:v>
                </c:pt>
                <c:pt idx="447" formatCode="0.0">
                  <c:v>75750.610589713935</c:v>
                </c:pt>
                <c:pt idx="448" formatCode="0.0">
                  <c:v>77093.298236240793</c:v>
                </c:pt>
                <c:pt idx="449" formatCode="0.0">
                  <c:v>78576.068646991465</c:v>
                </c:pt>
                <c:pt idx="450" formatCode="0.0">
                  <c:v>79735.851124152061</c:v>
                </c:pt>
                <c:pt idx="451" formatCode="0.0">
                  <c:v>80490.470047092371</c:v>
                </c:pt>
                <c:pt idx="452" formatCode="0.0">
                  <c:v>81338.872115942722</c:v>
                </c:pt>
                <c:pt idx="453" formatCode="0.0">
                  <c:v>82613.12189468788</c:v>
                </c:pt>
                <c:pt idx="454" formatCode="0.0">
                  <c:v>83077.096328182743</c:v>
                </c:pt>
                <c:pt idx="455" formatCode="0.0">
                  <c:v>83511.219009218141</c:v>
                </c:pt>
                <c:pt idx="456" formatCode="0.0">
                  <c:v>83851.679755652178</c:v>
                </c:pt>
                <c:pt idx="457" formatCode="0.0">
                  <c:v>83744.872729179231</c:v>
                </c:pt>
                <c:pt idx="458" formatCode="0.0">
                  <c:v>83791.393345839213</c:v>
                </c:pt>
                <c:pt idx="459" formatCode="0.0">
                  <c:v>83858.068887978676</c:v>
                </c:pt>
                <c:pt idx="460" formatCode="0.0">
                  <c:v>84839.806287556072</c:v>
                </c:pt>
                <c:pt idx="461" formatCode="0.0">
                  <c:v>85268.91908802306</c:v>
                </c:pt>
                <c:pt idx="462" formatCode="0.0">
                  <c:v>85739.529386841852</c:v>
                </c:pt>
                <c:pt idx="463" formatCode="0.0">
                  <c:v>86210.675679829772</c:v>
                </c:pt>
                <c:pt idx="464" formatCode="0.0">
                  <c:v>86609.035457416307</c:v>
                </c:pt>
                <c:pt idx="465" formatCode="0.0">
                  <c:v>86863.462926976426</c:v>
                </c:pt>
                <c:pt idx="466" formatCode="0.0">
                  <c:v>87635.138902086255</c:v>
                </c:pt>
                <c:pt idx="467" formatCode="0.0">
                  <c:v>88015.40330634077</c:v>
                </c:pt>
                <c:pt idx="468" formatCode="0.0">
                  <c:v>88293.92397246114</c:v>
                </c:pt>
                <c:pt idx="469" formatCode="0.0">
                  <c:v>88478.495927874144</c:v>
                </c:pt>
                <c:pt idx="470" formatCode="0.0">
                  <c:v>89029.112665420427</c:v>
                </c:pt>
                <c:pt idx="471" formatCode="0.0">
                  <c:v>89804.348916518866</c:v>
                </c:pt>
                <c:pt idx="472" formatCode="0.0">
                  <c:v>90443.394760908966</c:v>
                </c:pt>
                <c:pt idx="473" formatCode="0.0">
                  <c:v>90729.922826912734</c:v>
                </c:pt>
                <c:pt idx="474" formatCode="0.0">
                  <c:v>92956.695022531159</c:v>
                </c:pt>
                <c:pt idx="475" formatCode="0.0">
                  <c:v>94542.592468062008</c:v>
                </c:pt>
                <c:pt idx="476" formatCode="0.0">
                  <c:v>96040.597433704243</c:v>
                </c:pt>
                <c:pt idx="477" formatCode="0.0">
                  <c:v>97904.627726911276</c:v>
                </c:pt>
                <c:pt idx="478" formatCode="0.0">
                  <c:v>99415.192317066801</c:v>
                </c:pt>
                <c:pt idx="479" formatCode="0.0">
                  <c:v>100344.41838502044</c:v>
                </c:pt>
                <c:pt idx="480" formatCode="0.0">
                  <c:v>101121.8097912449</c:v>
                </c:pt>
                <c:pt idx="481" formatCode="0.0">
                  <c:v>101799.69432890364</c:v>
                </c:pt>
                <c:pt idx="482" formatCode="0.0">
                  <c:v>102454.97011347214</c:v>
                </c:pt>
                <c:pt idx="483" formatCode="0.0">
                  <c:v>103517.39093540503</c:v>
                </c:pt>
                <c:pt idx="484" formatCode="0.0">
                  <c:v>104255.22857431161</c:v>
                </c:pt>
                <c:pt idx="485" formatCode="0.0">
                  <c:v>104629.02921756776</c:v>
                </c:pt>
                <c:pt idx="486" formatCode="0.0">
                  <c:v>105349.35740325708</c:v>
                </c:pt>
                <c:pt idx="487" formatCode="0.0">
                  <c:v>106039.79954284623</c:v>
                </c:pt>
                <c:pt idx="488" formatCode="0.0">
                  <c:v>106357.81281766444</c:v>
                </c:pt>
                <c:pt idx="489" formatCode="0.0">
                  <c:v>106569.47922820451</c:v>
                </c:pt>
                <c:pt idx="490" formatCode="0.0">
                  <c:v>106828.2559645419</c:v>
                </c:pt>
                <c:pt idx="491" formatCode="0.0">
                  <c:v>107018.63419338729</c:v>
                </c:pt>
                <c:pt idx="492" formatCode="0.0">
                  <c:v>107250.39049146234</c:v>
                </c:pt>
                <c:pt idx="493" formatCode="0.0">
                  <c:v>107181.98561767049</c:v>
                </c:pt>
                <c:pt idx="494" formatCode="0.0">
                  <c:v>106717.5340737791</c:v>
                </c:pt>
                <c:pt idx="495" formatCode="0.0">
                  <c:v>106369.46550263239</c:v>
                </c:pt>
                <c:pt idx="496" formatCode="0.0">
                  <c:v>105865.44011129891</c:v>
                </c:pt>
                <c:pt idx="497" formatCode="0.0">
                  <c:v>105405.48510846369</c:v>
                </c:pt>
                <c:pt idx="498" formatCode="0.0">
                  <c:v>105027.81742103913</c:v>
                </c:pt>
                <c:pt idx="499" formatCode="0.0">
                  <c:v>105199.97649159445</c:v>
                </c:pt>
                <c:pt idx="500" formatCode="0.0">
                  <c:v>105528.67435185231</c:v>
                </c:pt>
                <c:pt idx="501" formatCode="0.0">
                  <c:v>106138.76244984716</c:v>
                </c:pt>
                <c:pt idx="502" formatCode="0.0">
                  <c:v>107078.91519512761</c:v>
                </c:pt>
                <c:pt idx="503" formatCode="0.0">
                  <c:v>107057.21812337392</c:v>
                </c:pt>
                <c:pt idx="504" formatCode="0.0">
                  <c:v>106985.21392768042</c:v>
                </c:pt>
                <c:pt idx="505" formatCode="0.0">
                  <c:v>107196.34515238706</c:v>
                </c:pt>
                <c:pt idx="506" formatCode="0.0">
                  <c:v>107141.83208134733</c:v>
                </c:pt>
                <c:pt idx="507" formatCode="0.0">
                  <c:v>107135.89391101</c:v>
                </c:pt>
                <c:pt idx="508" formatCode="0.0">
                  <c:v>107136.84949176524</c:v>
                </c:pt>
                <c:pt idx="509" formatCode="0.0">
                  <c:v>107106.63944881604</c:v>
                </c:pt>
                <c:pt idx="510" formatCode="0.0">
                  <c:v>107082.74085351254</c:v>
                </c:pt>
                <c:pt idx="511" formatCode="0.0">
                  <c:v>107040.79719473579</c:v>
                </c:pt>
                <c:pt idx="512" formatCode="0.0">
                  <c:v>107121.71098134143</c:v>
                </c:pt>
                <c:pt idx="513" formatCode="0.0">
                  <c:v>107391.71498646979</c:v>
                </c:pt>
                <c:pt idx="514" formatCode="0.0">
                  <c:v>107648.66554371221</c:v>
                </c:pt>
                <c:pt idx="515" formatCode="0.0">
                  <c:v>107882.64620991962</c:v>
                </c:pt>
                <c:pt idx="516" formatCode="0.0">
                  <c:v>108145.11025668195</c:v>
                </c:pt>
                <c:pt idx="517" formatCode="0.0">
                  <c:v>108401.81584786353</c:v>
                </c:pt>
                <c:pt idx="518" formatCode="0.0">
                  <c:v>108738.18084699733</c:v>
                </c:pt>
                <c:pt idx="519" formatCode="0.0">
                  <c:v>108893.0511118571</c:v>
                </c:pt>
                <c:pt idx="520" formatCode="0.0">
                  <c:v>109055.87304741403</c:v>
                </c:pt>
                <c:pt idx="521" formatCode="0.0">
                  <c:v>108936.48143538283</c:v>
                </c:pt>
                <c:pt idx="522" formatCode="0.0">
                  <c:v>108276.97699514197</c:v>
                </c:pt>
                <c:pt idx="523" formatCode="0.0">
                  <c:v>108263.37034326237</c:v>
                </c:pt>
                <c:pt idx="524" formatCode="0.0">
                  <c:v>108775.81686348708</c:v>
                </c:pt>
                <c:pt idx="525" formatCode="0.0">
                  <c:v>109293.89948288139</c:v>
                </c:pt>
                <c:pt idx="526" formatCode="0.0">
                  <c:v>110922.47695625294</c:v>
                </c:pt>
                <c:pt idx="527" formatCode="0.0">
                  <c:v>113514.01610338011</c:v>
                </c:pt>
                <c:pt idx="528" formatCode="0.0">
                  <c:v>114802.91677755323</c:v>
                </c:pt>
                <c:pt idx="529" formatCode="0.0">
                  <c:v>115817.73893179282</c:v>
                </c:pt>
                <c:pt idx="530" formatCode="0.0">
                  <c:v>116568.54810530366</c:v>
                </c:pt>
                <c:pt idx="531" formatCode="0.0">
                  <c:v>117262.92519100454</c:v>
                </c:pt>
                <c:pt idx="532" formatCode="0.0">
                  <c:v>117753.81432583934</c:v>
                </c:pt>
                <c:pt idx="533" formatCode="0.0">
                  <c:v>118123.91829359673</c:v>
                </c:pt>
                <c:pt idx="534" formatCode="0.0">
                  <c:v>118406.54638420377</c:v>
                </c:pt>
                <c:pt idx="535" formatCode="0.0">
                  <c:v>118591.07827343386</c:v>
                </c:pt>
                <c:pt idx="536" formatCode="0.0">
                  <c:v>119271.9996162207</c:v>
                </c:pt>
                <c:pt idx="537" formatCode="0.0">
                  <c:v>119757.29122451252</c:v>
                </c:pt>
                <c:pt idx="538" formatCode="0.0">
                  <c:v>120136.83563711021</c:v>
                </c:pt>
                <c:pt idx="539" formatCode="0.0">
                  <c:v>120321.45784619855</c:v>
                </c:pt>
                <c:pt idx="540" formatCode="0.0">
                  <c:v>120496.80310747997</c:v>
                </c:pt>
                <c:pt idx="541" formatCode="0.0">
                  <c:v>120912.25878818409</c:v>
                </c:pt>
                <c:pt idx="542" formatCode="0.0">
                  <c:v>121005.26073963396</c:v>
                </c:pt>
                <c:pt idx="543" formatCode="0.0">
                  <c:v>120898.73563720846</c:v>
                </c:pt>
                <c:pt idx="544" formatCode="0.0">
                  <c:v>120713.55736603435</c:v>
                </c:pt>
                <c:pt idx="545" formatCode="0.0">
                  <c:v>120287.10975191314</c:v>
                </c:pt>
                <c:pt idx="546" formatCode="0.0">
                  <c:v>119885.52189992451</c:v>
                </c:pt>
                <c:pt idx="547" formatCode="0.0">
                  <c:v>118147.92816072686</c:v>
                </c:pt>
                <c:pt idx="548" formatCode="0.0">
                  <c:v>116690.23313764024</c:v>
                </c:pt>
                <c:pt idx="549" formatCode="0.0">
                  <c:v>115887.05523906065</c:v>
                </c:pt>
                <c:pt idx="550" formatCode="0.0">
                  <c:v>115230.58305871872</c:v>
                </c:pt>
                <c:pt idx="551" formatCode="0.0">
                  <c:v>114212.61913294456</c:v>
                </c:pt>
                <c:pt idx="552" formatCode="0.0">
                  <c:v>113024.46197019807</c:v>
                </c:pt>
                <c:pt idx="553" formatCode="0.0">
                  <c:v>112182.09167084061</c:v>
                </c:pt>
                <c:pt idx="554" formatCode="0.0">
                  <c:v>111669.90386117288</c:v>
                </c:pt>
                <c:pt idx="555" formatCode="0.0">
                  <c:v>111173.22471334375</c:v>
                </c:pt>
                <c:pt idx="556" formatCode="0.0">
                  <c:v>110403.325302282</c:v>
                </c:pt>
                <c:pt idx="557" formatCode="0.0">
                  <c:v>109543.61792055301</c:v>
                </c:pt>
                <c:pt idx="558" formatCode="0.0">
                  <c:v>109120.85650444379</c:v>
                </c:pt>
                <c:pt idx="559" formatCode="0.0">
                  <c:v>109037.82866348479</c:v>
                </c:pt>
                <c:pt idx="560" formatCode="0.0">
                  <c:v>109113.01254724857</c:v>
                </c:pt>
                <c:pt idx="561" formatCode="0.0">
                  <c:v>109067.45708607293</c:v>
                </c:pt>
                <c:pt idx="562" formatCode="0.0">
                  <c:v>109064.16681460438</c:v>
                </c:pt>
                <c:pt idx="563" formatCode="0.0">
                  <c:v>108946.10475007806</c:v>
                </c:pt>
                <c:pt idx="564" formatCode="0.0">
                  <c:v>109058.85899994732</c:v>
                </c:pt>
                <c:pt idx="565" formatCode="0.0">
                  <c:v>108996.89386979891</c:v>
                </c:pt>
                <c:pt idx="566" formatCode="0.0">
                  <c:v>108806.13088257507</c:v>
                </c:pt>
                <c:pt idx="567" formatCode="0.0">
                  <c:v>108667.83345363451</c:v>
                </c:pt>
                <c:pt idx="568" formatCode="0.0">
                  <c:v>108600.1692935882</c:v>
                </c:pt>
                <c:pt idx="569" formatCode="0.0">
                  <c:v>108143.33003652173</c:v>
                </c:pt>
                <c:pt idx="570" formatCode="0.0">
                  <c:v>108004.47440484137</c:v>
                </c:pt>
                <c:pt idx="571" formatCode="0.0">
                  <c:v>108014.21456577863</c:v>
                </c:pt>
                <c:pt idx="572" formatCode="0.0">
                  <c:v>108468.1759550893</c:v>
                </c:pt>
                <c:pt idx="573" formatCode="0.0">
                  <c:v>108411.79903426526</c:v>
                </c:pt>
                <c:pt idx="574" formatCode="0.0">
                  <c:v>108234.74292391536</c:v>
                </c:pt>
                <c:pt idx="575" formatCode="0.0">
                  <c:v>107699.15550131355</c:v>
                </c:pt>
                <c:pt idx="576" formatCode="0.0">
                  <c:v>107636.22277919954</c:v>
                </c:pt>
                <c:pt idx="577" formatCode="0.0">
                  <c:v>105734.48700874764</c:v>
                </c:pt>
                <c:pt idx="578" formatCode="0.0">
                  <c:v>103646.4072064249</c:v>
                </c:pt>
                <c:pt idx="579" formatCode="0.0">
                  <c:v>101134.78911358441</c:v>
                </c:pt>
                <c:pt idx="580" formatCode="0.0">
                  <c:v>97630.352354525952</c:v>
                </c:pt>
                <c:pt idx="581" formatCode="0.0">
                  <c:v>96269.507466265903</c:v>
                </c:pt>
                <c:pt idx="582" formatCode="0.0">
                  <c:v>95485.346382596894</c:v>
                </c:pt>
                <c:pt idx="583" formatCode="0.0">
                  <c:v>95398.574125405052</c:v>
                </c:pt>
                <c:pt idx="584" formatCode="0.0">
                  <c:v>95137.403739518428</c:v>
                </c:pt>
                <c:pt idx="585" formatCode="0.0">
                  <c:v>94917.127821949078</c:v>
                </c:pt>
                <c:pt idx="586" formatCode="0.0">
                  <c:v>94769.990337182608</c:v>
                </c:pt>
                <c:pt idx="587" formatCode="0.0">
                  <c:v>94475.537842303354</c:v>
                </c:pt>
                <c:pt idx="588" formatCode="0.0">
                  <c:v>94149.610574252831</c:v>
                </c:pt>
                <c:pt idx="589" formatCode="0.0">
                  <c:v>93746.048626745454</c:v>
                </c:pt>
                <c:pt idx="590" formatCode="0.0">
                  <c:v>93513.852602216313</c:v>
                </c:pt>
                <c:pt idx="591" formatCode="0.0">
                  <c:v>93203.091682512968</c:v>
                </c:pt>
                <c:pt idx="592" formatCode="0.0">
                  <c:v>92932.475511858109</c:v>
                </c:pt>
                <c:pt idx="593" formatCode="0.0">
                  <c:v>92571.634714628031</c:v>
                </c:pt>
                <c:pt idx="594" formatCode="0.0">
                  <c:v>92324.182632636031</c:v>
                </c:pt>
                <c:pt idx="595" formatCode="0.0">
                  <c:v>92099.260095801015</c:v>
                </c:pt>
                <c:pt idx="596" formatCode="0.0">
                  <c:v>91823.798719145343</c:v>
                </c:pt>
                <c:pt idx="597" formatCode="0.0">
                  <c:v>91253.754476092188</c:v>
                </c:pt>
                <c:pt idx="598" formatCode="0.0">
                  <c:v>91028.975020377271</c:v>
                </c:pt>
                <c:pt idx="599" formatCode="0.0">
                  <c:v>91207.124746854388</c:v>
                </c:pt>
                <c:pt idx="600" formatCode="0.0">
                  <c:v>91928.53825984952</c:v>
                </c:pt>
                <c:pt idx="601" formatCode="0.0">
                  <c:v>92192.38893172887</c:v>
                </c:pt>
                <c:pt idx="602" formatCode="0.0">
                  <c:v>91999.292693257405</c:v>
                </c:pt>
                <c:pt idx="603" formatCode="0.0">
                  <c:v>90733.639111764118</c:v>
                </c:pt>
                <c:pt idx="604" formatCode="0.0">
                  <c:v>90105.146017710314</c:v>
                </c:pt>
                <c:pt idx="605" formatCode="0.0">
                  <c:v>89688.771930507544</c:v>
                </c:pt>
                <c:pt idx="606" formatCode="0.0">
                  <c:v>88966.84149155936</c:v>
                </c:pt>
                <c:pt idx="607" formatCode="0.0">
                  <c:v>89585.906127191629</c:v>
                </c:pt>
                <c:pt idx="608" formatCode="0.0">
                  <c:v>89716.791009094537</c:v>
                </c:pt>
                <c:pt idx="609" formatCode="0.0">
                  <c:v>89923.114031458303</c:v>
                </c:pt>
                <c:pt idx="610" formatCode="0.0">
                  <c:v>89977.230432324839</c:v>
                </c:pt>
                <c:pt idx="611" formatCode="0.0">
                  <c:v>89983.914089879181</c:v>
                </c:pt>
                <c:pt idx="612" formatCode="0.0">
                  <c:v>90091.108211329876</c:v>
                </c:pt>
                <c:pt idx="613" formatCode="0.0">
                  <c:v>90423.906283543431</c:v>
                </c:pt>
                <c:pt idx="614" formatCode="0.0">
                  <c:v>90640.076819841313</c:v>
                </c:pt>
                <c:pt idx="615" formatCode="0.0">
                  <c:v>91072.639655387407</c:v>
                </c:pt>
                <c:pt idx="616" formatCode="0.0">
                  <c:v>92170.126361997085</c:v>
                </c:pt>
                <c:pt idx="617" formatCode="0.0">
                  <c:v>93320.787510690439</c:v>
                </c:pt>
                <c:pt idx="618" formatCode="0.0">
                  <c:v>95205.005138579203</c:v>
                </c:pt>
                <c:pt idx="619" formatCode="0.0">
                  <c:v>96444.840103715658</c:v>
                </c:pt>
                <c:pt idx="620" formatCode="0.0">
                  <c:v>98733.932116507247</c:v>
                </c:pt>
                <c:pt idx="621" formatCode="0.0">
                  <c:v>100292.49180731662</c:v>
                </c:pt>
                <c:pt idx="622" formatCode="0.0">
                  <c:v>101964.39563378376</c:v>
                </c:pt>
                <c:pt idx="623" formatCode="0.0">
                  <c:v>102921.40336682175</c:v>
                </c:pt>
                <c:pt idx="624" formatCode="0.0">
                  <c:v>103580.54194667969</c:v>
                </c:pt>
                <c:pt idx="625" formatCode="0.0">
                  <c:v>104388.34623163598</c:v>
                </c:pt>
                <c:pt idx="626" formatCode="0.0">
                  <c:v>105200.26213394963</c:v>
                </c:pt>
                <c:pt idx="627" formatCode="0.0">
                  <c:v>107010.87197107534</c:v>
                </c:pt>
                <c:pt idx="628" formatCode="0.0">
                  <c:v>107702.15013004951</c:v>
                </c:pt>
                <c:pt idx="629" formatCode="0.0">
                  <c:v>108564.16859700398</c:v>
                </c:pt>
                <c:pt idx="630" formatCode="0.0">
                  <c:v>109428.82063635022</c:v>
                </c:pt>
                <c:pt idx="631" formatCode="0.0">
                  <c:v>110934.71483484934</c:v>
                </c:pt>
                <c:pt idx="632" formatCode="0.0">
                  <c:v>112586.40010711414</c:v>
                </c:pt>
                <c:pt idx="633" formatCode="0.0">
                  <c:v>113591.46428065134</c:v>
                </c:pt>
                <c:pt idx="634" formatCode="0.0">
                  <c:v>114237.56897550533</c:v>
                </c:pt>
                <c:pt idx="635" formatCode="0.0">
                  <c:v>114951.66346268567</c:v>
                </c:pt>
                <c:pt idx="636" formatCode="0.0">
                  <c:v>115906.48323873045</c:v>
                </c:pt>
                <c:pt idx="637" formatCode="0.0">
                  <c:v>116703.8475888628</c:v>
                </c:pt>
                <c:pt idx="638" formatCode="0.0">
                  <c:v>117571.01751798304</c:v>
                </c:pt>
                <c:pt idx="639" formatCode="0.0">
                  <c:v>118322.99219050808</c:v>
                </c:pt>
                <c:pt idx="640" formatCode="0.0">
                  <c:v>119103.11089875524</c:v>
                </c:pt>
                <c:pt idx="641" formatCode="0.0">
                  <c:v>119448.8658571673</c:v>
                </c:pt>
                <c:pt idx="642" formatCode="0.0">
                  <c:v>120449.38463617033</c:v>
                </c:pt>
                <c:pt idx="643" formatCode="0.0">
                  <c:v>120889.85054359214</c:v>
                </c:pt>
                <c:pt idx="644" formatCode="0.0">
                  <c:v>121153.13007623077</c:v>
                </c:pt>
                <c:pt idx="645" formatCode="0.0">
                  <c:v>121541.32922395022</c:v>
                </c:pt>
                <c:pt idx="646" formatCode="0.0">
                  <c:v>121918.17995585156</c:v>
                </c:pt>
                <c:pt idx="647" formatCode="0.0">
                  <c:v>122219.84966727608</c:v>
                </c:pt>
                <c:pt idx="648" formatCode="0.0">
                  <c:v>123068.25528901437</c:v>
                </c:pt>
                <c:pt idx="649" formatCode="0.0">
                  <c:v>123435.99789163485</c:v>
                </c:pt>
                <c:pt idx="650" formatCode="0.0">
                  <c:v>123726.95217948424</c:v>
                </c:pt>
                <c:pt idx="651" formatCode="0.0">
                  <c:v>124036.89868600485</c:v>
                </c:pt>
                <c:pt idx="652" formatCode="0.0">
                  <c:v>123337.60717441468</c:v>
                </c:pt>
                <c:pt idx="653" formatCode="0.0">
                  <c:v>122991.040667391</c:v>
                </c:pt>
                <c:pt idx="654" formatCode="0.0">
                  <c:v>122699.08686332886</c:v>
                </c:pt>
                <c:pt idx="655" formatCode="0.0">
                  <c:v>122460.65245737688</c:v>
                </c:pt>
                <c:pt idx="656" formatCode="0.0">
                  <c:v>122138.66057157336</c:v>
                </c:pt>
                <c:pt idx="657" formatCode="0.0">
                  <c:v>121806.642887781</c:v>
                </c:pt>
                <c:pt idx="658" formatCode="0.0">
                  <c:v>121537.44303919187</c:v>
                </c:pt>
                <c:pt idx="659" formatCode="0.0">
                  <c:v>122091.28064622782</c:v>
                </c:pt>
                <c:pt idx="660" formatCode="0.0">
                  <c:v>122261.15722434263</c:v>
                </c:pt>
                <c:pt idx="661" formatCode="0.0">
                  <c:v>122274.95281309017</c:v>
                </c:pt>
                <c:pt idx="662" formatCode="0.0">
                  <c:v>121828.52400839062</c:v>
                </c:pt>
                <c:pt idx="663" formatCode="0.0">
                  <c:v>121627.72089846966</c:v>
                </c:pt>
                <c:pt idx="664" formatCode="0.0">
                  <c:v>121644.10668202057</c:v>
                </c:pt>
                <c:pt idx="665" formatCode="0.0">
                  <c:v>121583.41894985852</c:v>
                </c:pt>
                <c:pt idx="666" formatCode="0.0">
                  <c:v>121835.18099004075</c:v>
                </c:pt>
                <c:pt idx="667" formatCode="0.0">
                  <c:v>122765.74301158801</c:v>
                </c:pt>
                <c:pt idx="668" formatCode="0.0">
                  <c:v>123781.07348142842</c:v>
                </c:pt>
                <c:pt idx="669" formatCode="0.0">
                  <c:v>124407.28334792399</c:v>
                </c:pt>
                <c:pt idx="670" formatCode="0.0">
                  <c:v>124566.40929795729</c:v>
                </c:pt>
                <c:pt idx="671" formatCode="0.0">
                  <c:v>124029.25458837631</c:v>
                </c:pt>
                <c:pt idx="672" formatCode="0.0">
                  <c:v>124312.25635607912</c:v>
                </c:pt>
                <c:pt idx="673" formatCode="0.0">
                  <c:v>124247.12334301962</c:v>
                </c:pt>
                <c:pt idx="674" formatCode="0.0">
                  <c:v>124152.30967865535</c:v>
                </c:pt>
                <c:pt idx="675" formatCode="0.0">
                  <c:v>124075.11563303442</c:v>
                </c:pt>
                <c:pt idx="676" formatCode="0.0">
                  <c:v>123956.67000910919</c:v>
                </c:pt>
                <c:pt idx="677" formatCode="0.0">
                  <c:v>123950.4613649214</c:v>
                </c:pt>
                <c:pt idx="678" formatCode="0.0">
                  <c:v>124012.11119639111</c:v>
                </c:pt>
                <c:pt idx="679" formatCode="0.0">
                  <c:v>123807.66999342939</c:v>
                </c:pt>
                <c:pt idx="680" formatCode="0.0">
                  <c:v>123646.5220596577</c:v>
                </c:pt>
                <c:pt idx="681" formatCode="0.0">
                  <c:v>123606.74303173089</c:v>
                </c:pt>
                <c:pt idx="682" formatCode="0.0">
                  <c:v>123907.81034404064</c:v>
                </c:pt>
                <c:pt idx="683" formatCode="0.0">
                  <c:v>124039.80981152231</c:v>
                </c:pt>
                <c:pt idx="684" formatCode="0.0">
                  <c:v>124141.16892674461</c:v>
                </c:pt>
                <c:pt idx="685" formatCode="0.0">
                  <c:v>124143.53549324004</c:v>
                </c:pt>
                <c:pt idx="686" formatCode="0.0">
                  <c:v>123658.11963986287</c:v>
                </c:pt>
                <c:pt idx="687" formatCode="0.0">
                  <c:v>121515.12837751355</c:v>
                </c:pt>
                <c:pt idx="688" formatCode="0.0">
                  <c:v>119331.36814886321</c:v>
                </c:pt>
                <c:pt idx="689" formatCode="0.0">
                  <c:v>117068.248039392</c:v>
                </c:pt>
                <c:pt idx="690" formatCode="0.0">
                  <c:v>114917.59303697089</c:v>
                </c:pt>
                <c:pt idx="691" formatCode="0.0">
                  <c:v>111113.87787988872</c:v>
                </c:pt>
                <c:pt idx="692" formatCode="0.0">
                  <c:v>109988.17762818001</c:v>
                </c:pt>
                <c:pt idx="693" formatCode="0.0">
                  <c:v>108821.69566513028</c:v>
                </c:pt>
                <c:pt idx="694" formatCode="0.0">
                  <c:v>107709.36862361729</c:v>
                </c:pt>
                <c:pt idx="695" formatCode="0.0">
                  <c:v>106991.69927745</c:v>
                </c:pt>
                <c:pt idx="696" formatCode="0.0">
                  <c:v>106371.09283893165</c:v>
                </c:pt>
                <c:pt idx="697" formatCode="0.0">
                  <c:v>105493.57674890502</c:v>
                </c:pt>
                <c:pt idx="698" formatCode="0.0">
                  <c:v>104678.30582778569</c:v>
                </c:pt>
                <c:pt idx="699" formatCode="0.0">
                  <c:v>104054.22268548954</c:v>
                </c:pt>
                <c:pt idx="700" formatCode="0.0">
                  <c:v>103635.15405453923</c:v>
                </c:pt>
                <c:pt idx="701" formatCode="0.0">
                  <c:v>102955.5424424331</c:v>
                </c:pt>
                <c:pt idx="702" formatCode="0.0">
                  <c:v>102209.97204156601</c:v>
                </c:pt>
                <c:pt idx="703" formatCode="0.0">
                  <c:v>101357.41105743028</c:v>
                </c:pt>
                <c:pt idx="704" formatCode="0.0">
                  <c:v>100472.994517225</c:v>
                </c:pt>
                <c:pt idx="705" formatCode="0.0">
                  <c:v>99223.859736255807</c:v>
                </c:pt>
                <c:pt idx="706" formatCode="0.0">
                  <c:v>96220.840241988612</c:v>
                </c:pt>
                <c:pt idx="707" formatCode="0.0">
                  <c:v>95254.57520329018</c:v>
                </c:pt>
                <c:pt idx="708" formatCode="0.0">
                  <c:v>94499.373006592898</c:v>
                </c:pt>
                <c:pt idx="709" formatCode="0.0">
                  <c:v>93986.650233728345</c:v>
                </c:pt>
                <c:pt idx="710" formatCode="0.0">
                  <c:v>93873.222954834986</c:v>
                </c:pt>
                <c:pt idx="711" formatCode="0.0">
                  <c:v>94405.630351442102</c:v>
                </c:pt>
                <c:pt idx="712" formatCode="0.0">
                  <c:v>94471.332883298499</c:v>
                </c:pt>
                <c:pt idx="713" formatCode="0.0">
                  <c:v>94119.16305784107</c:v>
                </c:pt>
                <c:pt idx="714" formatCode="0.0">
                  <c:v>93863.401277747485</c:v>
                </c:pt>
                <c:pt idx="715" formatCode="0.0">
                  <c:v>93752.083971642336</c:v>
                </c:pt>
                <c:pt idx="716" formatCode="0.0">
                  <c:v>93594.418441951275</c:v>
                </c:pt>
                <c:pt idx="717" formatCode="0.0">
                  <c:v>93483.925820721081</c:v>
                </c:pt>
                <c:pt idx="718" formatCode="0.0">
                  <c:v>93313.527625413975</c:v>
                </c:pt>
                <c:pt idx="719" formatCode="0.0">
                  <c:v>93056.170865003805</c:v>
                </c:pt>
                <c:pt idx="720" formatCode="0.0">
                  <c:v>92777.601189877314</c:v>
                </c:pt>
                <c:pt idx="721" formatCode="0.0">
                  <c:v>92596.626885147125</c:v>
                </c:pt>
                <c:pt idx="722" formatCode="0.0">
                  <c:v>92170.058370840852</c:v>
                </c:pt>
                <c:pt idx="723" formatCode="0.0">
                  <c:v>92032.972997080709</c:v>
                </c:pt>
                <c:pt idx="724" formatCode="0.0">
                  <c:v>91855.505127892175</c:v>
                </c:pt>
                <c:pt idx="725" formatCode="0.0">
                  <c:v>91814.261216112369</c:v>
                </c:pt>
                <c:pt idx="726" formatCode="0.0">
                  <c:v>91882.833573420445</c:v>
                </c:pt>
                <c:pt idx="727" formatCode="0.0">
                  <c:v>92107.126013406058</c:v>
                </c:pt>
                <c:pt idx="728" formatCode="0.0">
                  <c:v>92173.222725275904</c:v>
                </c:pt>
                <c:pt idx="729" formatCode="0.0">
                  <c:v>91954.902067929157</c:v>
                </c:pt>
                <c:pt idx="730" formatCode="0.0">
                  <c:v>91406.925720858446</c:v>
                </c:pt>
                <c:pt idx="731" formatCode="0.0">
                  <c:v>90452.819416510072</c:v>
                </c:pt>
                <c:pt idx="732" formatCode="0.0">
                  <c:v>89906.241398173515</c:v>
                </c:pt>
                <c:pt idx="733" formatCode="0.0">
                  <c:v>89605.496223004171</c:v>
                </c:pt>
                <c:pt idx="734" formatCode="0.0">
                  <c:v>89314.518603682343</c:v>
                </c:pt>
                <c:pt idx="735" formatCode="0.0">
                  <c:v>89045.787505715765</c:v>
                </c:pt>
                <c:pt idx="736" formatCode="0.0">
                  <c:v>88734.460139728617</c:v>
                </c:pt>
                <c:pt idx="737" formatCode="0.0">
                  <c:v>88461.740345537153</c:v>
                </c:pt>
                <c:pt idx="738" formatCode="0.0">
                  <c:v>88266.421491021785</c:v>
                </c:pt>
                <c:pt idx="739" formatCode="0.0">
                  <c:v>87989.375874627774</c:v>
                </c:pt>
                <c:pt idx="740" formatCode="0.0">
                  <c:v>87909.586205795204</c:v>
                </c:pt>
                <c:pt idx="741" formatCode="0.0">
                  <c:v>87946.526146074786</c:v>
                </c:pt>
                <c:pt idx="742" formatCode="0.0">
                  <c:v>88096.379658232894</c:v>
                </c:pt>
                <c:pt idx="743" formatCode="0.0">
                  <c:v>88214.348120064999</c:v>
                </c:pt>
                <c:pt idx="744" formatCode="0.0">
                  <c:v>88271.621590035909</c:v>
                </c:pt>
                <c:pt idx="745" formatCode="0.0">
                  <c:v>88317.562680702395</c:v>
                </c:pt>
                <c:pt idx="746" formatCode="0.0">
                  <c:v>88358.749720585052</c:v>
                </c:pt>
                <c:pt idx="747" formatCode="0.0">
                  <c:v>88365.461466407593</c:v>
                </c:pt>
                <c:pt idx="748" formatCode="0.0">
                  <c:v>88451.477970379929</c:v>
                </c:pt>
                <c:pt idx="749" formatCode="0.0">
                  <c:v>88526.785016448601</c:v>
                </c:pt>
                <c:pt idx="750" formatCode="0.0">
                  <c:v>88212.593675218552</c:v>
                </c:pt>
                <c:pt idx="751" formatCode="0.0">
                  <c:v>88383.906277549817</c:v>
                </c:pt>
                <c:pt idx="752" formatCode="0.0">
                  <c:v>88191.037104309347</c:v>
                </c:pt>
                <c:pt idx="753" formatCode="0.0">
                  <c:v>87864.28328769689</c:v>
                </c:pt>
                <c:pt idx="754" formatCode="0.0">
                  <c:v>87769.3150087127</c:v>
                </c:pt>
                <c:pt idx="755" formatCode="0.0">
                  <c:v>87721.949822424445</c:v>
                </c:pt>
                <c:pt idx="756" formatCode="0.0">
                  <c:v>87716.593285763083</c:v>
                </c:pt>
                <c:pt idx="757" formatCode="0.0">
                  <c:v>87722.33876936973</c:v>
                </c:pt>
                <c:pt idx="758" formatCode="0.0">
                  <c:v>88233.419867162404</c:v>
                </c:pt>
                <c:pt idx="759" formatCode="0.0">
                  <c:v>88622.378726546289</c:v>
                </c:pt>
                <c:pt idx="760" formatCode="0.0">
                  <c:v>89225.753735039034</c:v>
                </c:pt>
                <c:pt idx="761" formatCode="0.0">
                  <c:v>89555.420812738914</c:v>
                </c:pt>
                <c:pt idx="762" formatCode="0.0">
                  <c:v>89898.93940141864</c:v>
                </c:pt>
                <c:pt idx="763" formatCode="0.0">
                  <c:v>90035.434647241651</c:v>
                </c:pt>
                <c:pt idx="764" formatCode="0.0">
                  <c:v>90089.309678829683</c:v>
                </c:pt>
                <c:pt idx="765" formatCode="0.0">
                  <c:v>90189.789034277812</c:v>
                </c:pt>
                <c:pt idx="766" formatCode="0.0">
                  <c:v>90290.388825158268</c:v>
                </c:pt>
                <c:pt idx="767" formatCode="0.0">
                  <c:v>90346.120004194207</c:v>
                </c:pt>
                <c:pt idx="768" formatCode="0.0">
                  <c:v>90442.317270630359</c:v>
                </c:pt>
                <c:pt idx="769" formatCode="0.0">
                  <c:v>90562.313425342712</c:v>
                </c:pt>
                <c:pt idx="770" formatCode="0.0">
                  <c:v>91103.860536232256</c:v>
                </c:pt>
                <c:pt idx="771" formatCode="0.0">
                  <c:v>91413.648314485239</c:v>
                </c:pt>
                <c:pt idx="772" formatCode="0.0">
                  <c:v>91899.148297318985</c:v>
                </c:pt>
                <c:pt idx="773" formatCode="0.0">
                  <c:v>92338.014060784684</c:v>
                </c:pt>
                <c:pt idx="774" formatCode="0.0">
                  <c:v>92640.060150969439</c:v>
                </c:pt>
                <c:pt idx="775" formatCode="0.0">
                  <c:v>92720.10838559737</c:v>
                </c:pt>
                <c:pt idx="776" formatCode="0.0">
                  <c:v>93057.812401684088</c:v>
                </c:pt>
                <c:pt idx="777" formatCode="0.0">
                  <c:v>93291.814917057709</c:v>
                </c:pt>
                <c:pt idx="778" formatCode="0.0">
                  <c:v>93432.065625939562</c:v>
                </c:pt>
                <c:pt idx="779" formatCode="0.0">
                  <c:v>93419.785584292171</c:v>
                </c:pt>
                <c:pt idx="780" formatCode="0.0">
                  <c:v>93075.678192774998</c:v>
                </c:pt>
                <c:pt idx="781" formatCode="0.0">
                  <c:v>93092.907046360982</c:v>
                </c:pt>
                <c:pt idx="782" formatCode="0.0">
                  <c:v>92693.31158052056</c:v>
                </c:pt>
                <c:pt idx="783" formatCode="0.0">
                  <c:v>92356.352608563422</c:v>
                </c:pt>
                <c:pt idx="784" formatCode="0.0">
                  <c:v>92200.269863887166</c:v>
                </c:pt>
                <c:pt idx="785" formatCode="0.0">
                  <c:v>92092.697972796115</c:v>
                </c:pt>
                <c:pt idx="786" formatCode="0.0">
                  <c:v>92454.269830055244</c:v>
                </c:pt>
                <c:pt idx="787" formatCode="0.0">
                  <c:v>92670.390325727596</c:v>
                </c:pt>
                <c:pt idx="788" formatCode="0.0">
                  <c:v>92873.005909005486</c:v>
                </c:pt>
                <c:pt idx="789" formatCode="0.0">
                  <c:v>93403.902486717881</c:v>
                </c:pt>
                <c:pt idx="790" formatCode="0.0">
                  <c:v>93632.052389420947</c:v>
                </c:pt>
                <c:pt idx="791" formatCode="0.0">
                  <c:v>93815.229369337394</c:v>
                </c:pt>
                <c:pt idx="792" formatCode="0.0">
                  <c:v>93961.683600711011</c:v>
                </c:pt>
                <c:pt idx="793" formatCode="0.0">
                  <c:v>94919.323646890218</c:v>
                </c:pt>
                <c:pt idx="794" formatCode="0.0">
                  <c:v>96798.293769774915</c:v>
                </c:pt>
                <c:pt idx="795" formatCode="0.0">
                  <c:v>99581.495734057535</c:v>
                </c:pt>
                <c:pt idx="796" formatCode="0.0">
                  <c:v>102204.64612751493</c:v>
                </c:pt>
                <c:pt idx="797" formatCode="0.0">
                  <c:v>103546.54368955351</c:v>
                </c:pt>
                <c:pt idx="798" formatCode="0.0">
                  <c:v>103988.59004482803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9F2-431B-9389-B75A5B5359F1}"/>
            </c:ext>
          </c:extLst>
        </c:ser>
        <c:ser>
          <c:idx val="3"/>
          <c:order val="3"/>
          <c:tx>
            <c:strRef>
              <c:f>DATA!$CM$1</c:f>
              <c:strCache>
                <c:ptCount val="1"/>
                <c:pt idx="0">
                  <c:v>VWMA 50 Days</c:v>
                </c:pt>
              </c:strCache>
            </c:strRef>
          </c:tx>
          <c:marker>
            <c:symbol val="none"/>
          </c:marker>
          <c:yVal>
            <c:numRef>
              <c:f>DATA!$CM$2:$CM$800</c:f>
              <c:numCache>
                <c:formatCode>General</c:formatCode>
                <c:ptCount val="799"/>
                <c:pt idx="49" formatCode="0.0">
                  <c:v>11140.647067213831</c:v>
                </c:pt>
                <c:pt idx="50" formatCode="0.0">
                  <c:v>11470.979221023081</c:v>
                </c:pt>
                <c:pt idx="51" formatCode="0.0">
                  <c:v>11584.411388892389</c:v>
                </c:pt>
                <c:pt idx="52" formatCode="0.0">
                  <c:v>11603.566183583409</c:v>
                </c:pt>
                <c:pt idx="53" formatCode="0.0">
                  <c:v>11500.368352839645</c:v>
                </c:pt>
                <c:pt idx="54" formatCode="0.0">
                  <c:v>11416.555394976998</c:v>
                </c:pt>
                <c:pt idx="55" formatCode="0.0">
                  <c:v>11280.141716347176</c:v>
                </c:pt>
                <c:pt idx="56" formatCode="0.0">
                  <c:v>11285.862816019033</c:v>
                </c:pt>
                <c:pt idx="57" formatCode="0.0">
                  <c:v>11308.21286967101</c:v>
                </c:pt>
                <c:pt idx="58" formatCode="0.0">
                  <c:v>11321.37356419927</c:v>
                </c:pt>
                <c:pt idx="59" formatCode="0.0">
                  <c:v>11325.831765527497</c:v>
                </c:pt>
                <c:pt idx="60" formatCode="0.0">
                  <c:v>11308.323495437</c:v>
                </c:pt>
                <c:pt idx="61" formatCode="0.0">
                  <c:v>11287.519108805714</c:v>
                </c:pt>
                <c:pt idx="62" formatCode="0.0">
                  <c:v>11278.906772409344</c:v>
                </c:pt>
                <c:pt idx="63" formatCode="0.0">
                  <c:v>11311.965397415404</c:v>
                </c:pt>
                <c:pt idx="64" formatCode="0.0">
                  <c:v>11330.686680309813</c:v>
                </c:pt>
                <c:pt idx="65" formatCode="0.0">
                  <c:v>11344.666356533164</c:v>
                </c:pt>
                <c:pt idx="66" formatCode="0.0">
                  <c:v>11360.401236070971</c:v>
                </c:pt>
                <c:pt idx="67" formatCode="0.0">
                  <c:v>11365.200701539379</c:v>
                </c:pt>
                <c:pt idx="68" formatCode="0.0">
                  <c:v>11372.373835415479</c:v>
                </c:pt>
                <c:pt idx="69" formatCode="0.0">
                  <c:v>11379.351095426107</c:v>
                </c:pt>
                <c:pt idx="70" formatCode="0.0">
                  <c:v>11390.686390591878</c:v>
                </c:pt>
                <c:pt idx="71" formatCode="0.0">
                  <c:v>11404.939759890414</c:v>
                </c:pt>
                <c:pt idx="72" formatCode="0.0">
                  <c:v>11417.368804753756</c:v>
                </c:pt>
                <c:pt idx="73" formatCode="0.0">
                  <c:v>11426.998074767191</c:v>
                </c:pt>
                <c:pt idx="74" formatCode="0.0">
                  <c:v>11435.7148975584</c:v>
                </c:pt>
                <c:pt idx="75" formatCode="0.0">
                  <c:v>11445.769467989549</c:v>
                </c:pt>
                <c:pt idx="76" formatCode="0.0">
                  <c:v>11459.194049432803</c:v>
                </c:pt>
                <c:pt idx="77" formatCode="0.0">
                  <c:v>11469.466480501411</c:v>
                </c:pt>
                <c:pt idx="78" formatCode="0.0">
                  <c:v>11484.309164649503</c:v>
                </c:pt>
                <c:pt idx="79" formatCode="0.0">
                  <c:v>11495.44414543429</c:v>
                </c:pt>
                <c:pt idx="80" formatCode="0.0">
                  <c:v>11512.551164038885</c:v>
                </c:pt>
                <c:pt idx="81" formatCode="0.0">
                  <c:v>11521.025108832906</c:v>
                </c:pt>
                <c:pt idx="82" formatCode="0.0">
                  <c:v>11527.928170578725</c:v>
                </c:pt>
                <c:pt idx="83" formatCode="0.0">
                  <c:v>11533.795702521389</c:v>
                </c:pt>
                <c:pt idx="84" formatCode="0.0">
                  <c:v>11538.744928056702</c:v>
                </c:pt>
                <c:pt idx="85" formatCode="0.0">
                  <c:v>11560.97921865434</c:v>
                </c:pt>
                <c:pt idx="86" formatCode="0.0">
                  <c:v>11641.718342602782</c:v>
                </c:pt>
                <c:pt idx="87" formatCode="0.0">
                  <c:v>11669.09957277275</c:v>
                </c:pt>
                <c:pt idx="88" formatCode="0.0">
                  <c:v>11714.326313463376</c:v>
                </c:pt>
                <c:pt idx="89" formatCode="0.0">
                  <c:v>11773.172336987262</c:v>
                </c:pt>
                <c:pt idx="90" formatCode="0.0">
                  <c:v>11802.818737996267</c:v>
                </c:pt>
                <c:pt idx="91" formatCode="0.0">
                  <c:v>11848.440810090051</c:v>
                </c:pt>
                <c:pt idx="92" formatCode="0.0">
                  <c:v>11884.736320843962</c:v>
                </c:pt>
                <c:pt idx="93" formatCode="0.0">
                  <c:v>11911.885154016887</c:v>
                </c:pt>
                <c:pt idx="94" formatCode="0.0">
                  <c:v>12015.132829089593</c:v>
                </c:pt>
                <c:pt idx="95" formatCode="0.0">
                  <c:v>12079.329455769433</c:v>
                </c:pt>
                <c:pt idx="96" formatCode="0.0">
                  <c:v>12172.104827134715</c:v>
                </c:pt>
                <c:pt idx="97" formatCode="0.0">
                  <c:v>12249.797668501915</c:v>
                </c:pt>
                <c:pt idx="98" formatCode="0.0">
                  <c:v>12331.235915640076</c:v>
                </c:pt>
                <c:pt idx="99" formatCode="0.0">
                  <c:v>12428.175254485652</c:v>
                </c:pt>
                <c:pt idx="100" formatCode="0.0">
                  <c:v>12507.591890823995</c:v>
                </c:pt>
                <c:pt idx="101" formatCode="0.0">
                  <c:v>12600.926111041699</c:v>
                </c:pt>
                <c:pt idx="102" formatCode="0.0">
                  <c:v>12663.934443074775</c:v>
                </c:pt>
                <c:pt idx="103" formatCode="0.0">
                  <c:v>12732.637256870621</c:v>
                </c:pt>
                <c:pt idx="104" formatCode="0.0">
                  <c:v>12788.696062046643</c:v>
                </c:pt>
                <c:pt idx="105" formatCode="0.0">
                  <c:v>12869.502205845951</c:v>
                </c:pt>
                <c:pt idx="106" formatCode="0.0">
                  <c:v>13046.81784773807</c:v>
                </c:pt>
                <c:pt idx="107" formatCode="0.0">
                  <c:v>13120.550890074297</c:v>
                </c:pt>
                <c:pt idx="108" formatCode="0.0">
                  <c:v>13204.694677511541</c:v>
                </c:pt>
                <c:pt idx="109" formatCode="0.0">
                  <c:v>13436.232282273606</c:v>
                </c:pt>
                <c:pt idx="110" formatCode="0.0">
                  <c:v>13640.289721185201</c:v>
                </c:pt>
                <c:pt idx="111" formatCode="0.0">
                  <c:v>13762.02899763166</c:v>
                </c:pt>
                <c:pt idx="112" formatCode="0.0">
                  <c:v>13905.647780197609</c:v>
                </c:pt>
                <c:pt idx="113" formatCode="0.0">
                  <c:v>14052.146952851195</c:v>
                </c:pt>
                <c:pt idx="114" formatCode="0.0">
                  <c:v>14114.787583562373</c:v>
                </c:pt>
                <c:pt idx="115" formatCode="0.0">
                  <c:v>14191.021109886549</c:v>
                </c:pt>
                <c:pt idx="116" formatCode="0.0">
                  <c:v>14522.249671204376</c:v>
                </c:pt>
                <c:pt idx="117" formatCode="0.0">
                  <c:v>14740.749055268185</c:v>
                </c:pt>
                <c:pt idx="118" formatCode="0.0">
                  <c:v>15012.031999364626</c:v>
                </c:pt>
                <c:pt idx="119" formatCode="0.0">
                  <c:v>15156.503805490833</c:v>
                </c:pt>
                <c:pt idx="120" formatCode="0.0">
                  <c:v>15362.056794944134</c:v>
                </c:pt>
                <c:pt idx="121" formatCode="0.0">
                  <c:v>15564.211736506435</c:v>
                </c:pt>
                <c:pt idx="122" formatCode="0.0">
                  <c:v>15652.628903256047</c:v>
                </c:pt>
                <c:pt idx="123" formatCode="0.0">
                  <c:v>15735.906894387701</c:v>
                </c:pt>
                <c:pt idx="124" formatCode="0.0">
                  <c:v>15854.834969167485</c:v>
                </c:pt>
                <c:pt idx="125" formatCode="0.0">
                  <c:v>15918.949266069623</c:v>
                </c:pt>
                <c:pt idx="126" formatCode="0.0">
                  <c:v>15982.962217002971</c:v>
                </c:pt>
                <c:pt idx="127" formatCode="0.0">
                  <c:v>16037.671413145972</c:v>
                </c:pt>
                <c:pt idx="128" formatCode="0.0">
                  <c:v>16085.148292189262</c:v>
                </c:pt>
                <c:pt idx="129" formatCode="0.0">
                  <c:v>16127.377349377255</c:v>
                </c:pt>
                <c:pt idx="130" formatCode="0.0">
                  <c:v>16172.146928959091</c:v>
                </c:pt>
                <c:pt idx="131" formatCode="0.0">
                  <c:v>16223.266183803204</c:v>
                </c:pt>
                <c:pt idx="132" formatCode="0.0">
                  <c:v>16287.423918740471</c:v>
                </c:pt>
                <c:pt idx="133" formatCode="0.0">
                  <c:v>16351.828203490253</c:v>
                </c:pt>
                <c:pt idx="134" formatCode="0.0">
                  <c:v>16422.598634380669</c:v>
                </c:pt>
                <c:pt idx="135" formatCode="0.0">
                  <c:v>16551.707459685982</c:v>
                </c:pt>
                <c:pt idx="136" formatCode="0.0">
                  <c:v>17002.544890440746</c:v>
                </c:pt>
                <c:pt idx="137" formatCode="0.0">
                  <c:v>17316.875135111186</c:v>
                </c:pt>
                <c:pt idx="138" formatCode="0.0">
                  <c:v>17607.638579781506</c:v>
                </c:pt>
                <c:pt idx="139" formatCode="0.0">
                  <c:v>17829.679675642867</c:v>
                </c:pt>
                <c:pt idx="140" formatCode="0.0">
                  <c:v>17943.238673601019</c:v>
                </c:pt>
                <c:pt idx="141" formatCode="0.0">
                  <c:v>18111.515620115686</c:v>
                </c:pt>
                <c:pt idx="142" formatCode="0.0">
                  <c:v>18295.864249019149</c:v>
                </c:pt>
                <c:pt idx="143" formatCode="0.0">
                  <c:v>18474.469331213011</c:v>
                </c:pt>
                <c:pt idx="144" formatCode="0.0">
                  <c:v>18699.02532697716</c:v>
                </c:pt>
                <c:pt idx="145" formatCode="0.0">
                  <c:v>18862.177933599403</c:v>
                </c:pt>
                <c:pt idx="146" formatCode="0.0">
                  <c:v>19013.746852067994</c:v>
                </c:pt>
                <c:pt idx="147" formatCode="0.0">
                  <c:v>19120.595561398437</c:v>
                </c:pt>
                <c:pt idx="148" formatCode="0.0">
                  <c:v>19273.752850101289</c:v>
                </c:pt>
                <c:pt idx="149" formatCode="0.0">
                  <c:v>19428.905872287236</c:v>
                </c:pt>
                <c:pt idx="150" formatCode="0.0">
                  <c:v>19504.158355703876</c:v>
                </c:pt>
                <c:pt idx="151" formatCode="0.0">
                  <c:v>19642.60523494997</c:v>
                </c:pt>
                <c:pt idx="152" formatCode="0.0">
                  <c:v>19693.188338564214</c:v>
                </c:pt>
                <c:pt idx="153" formatCode="0.0">
                  <c:v>19752.470064843401</c:v>
                </c:pt>
                <c:pt idx="154" formatCode="0.0">
                  <c:v>19824.913654834585</c:v>
                </c:pt>
                <c:pt idx="155" formatCode="0.0">
                  <c:v>19885.020408172364</c:v>
                </c:pt>
                <c:pt idx="156" formatCode="0.0">
                  <c:v>20006.813078995026</c:v>
                </c:pt>
                <c:pt idx="157" formatCode="0.0">
                  <c:v>20057.514724717443</c:v>
                </c:pt>
                <c:pt idx="158" formatCode="0.0">
                  <c:v>20102.62860865386</c:v>
                </c:pt>
                <c:pt idx="159" formatCode="0.0">
                  <c:v>20380.718285415191</c:v>
                </c:pt>
                <c:pt idx="160" formatCode="0.0">
                  <c:v>20584.04716659425</c:v>
                </c:pt>
                <c:pt idx="161" formatCode="0.0">
                  <c:v>20768.72234025889</c:v>
                </c:pt>
                <c:pt idx="162" formatCode="0.0">
                  <c:v>20969.999985145194</c:v>
                </c:pt>
                <c:pt idx="163" formatCode="0.0">
                  <c:v>20958.254943306649</c:v>
                </c:pt>
                <c:pt idx="164" formatCode="0.0">
                  <c:v>20951.673986561702</c:v>
                </c:pt>
                <c:pt idx="165" formatCode="0.0">
                  <c:v>20983.579462974412</c:v>
                </c:pt>
                <c:pt idx="166" formatCode="0.0">
                  <c:v>21147.317224757113</c:v>
                </c:pt>
                <c:pt idx="167" formatCode="0.0">
                  <c:v>21203.196878004368</c:v>
                </c:pt>
                <c:pt idx="168" formatCode="0.0">
                  <c:v>21263.111898900519</c:v>
                </c:pt>
                <c:pt idx="169" formatCode="0.0">
                  <c:v>21300.509749037516</c:v>
                </c:pt>
                <c:pt idx="170" formatCode="0.0">
                  <c:v>21406.456109318271</c:v>
                </c:pt>
                <c:pt idx="171" formatCode="0.0">
                  <c:v>21553.709127313195</c:v>
                </c:pt>
                <c:pt idx="172" formatCode="0.0">
                  <c:v>21626.802340514216</c:v>
                </c:pt>
                <c:pt idx="173" formatCode="0.0">
                  <c:v>21694.235986170053</c:v>
                </c:pt>
                <c:pt idx="174" formatCode="0.0">
                  <c:v>21775.105908115725</c:v>
                </c:pt>
                <c:pt idx="175" formatCode="0.0">
                  <c:v>21907.058993975574</c:v>
                </c:pt>
                <c:pt idx="176" formatCode="0.0">
                  <c:v>22019.693388537238</c:v>
                </c:pt>
                <c:pt idx="177" formatCode="0.0">
                  <c:v>22136.925927104334</c:v>
                </c:pt>
                <c:pt idx="178" formatCode="0.0">
                  <c:v>22295.550764276639</c:v>
                </c:pt>
                <c:pt idx="179" formatCode="0.0">
                  <c:v>22531.471438363635</c:v>
                </c:pt>
                <c:pt idx="180" formatCode="0.0">
                  <c:v>23008.604882686501</c:v>
                </c:pt>
                <c:pt idx="181" formatCode="0.0">
                  <c:v>23440.269436687155</c:v>
                </c:pt>
                <c:pt idx="182" formatCode="0.0">
                  <c:v>23696.514554552563</c:v>
                </c:pt>
                <c:pt idx="183" formatCode="0.0">
                  <c:v>23990.247932074279</c:v>
                </c:pt>
                <c:pt idx="184" formatCode="0.0">
                  <c:v>24435.808798569597</c:v>
                </c:pt>
                <c:pt idx="185" formatCode="0.0">
                  <c:v>24840.51298234459</c:v>
                </c:pt>
                <c:pt idx="186" formatCode="0.0">
                  <c:v>25208.940128593887</c:v>
                </c:pt>
                <c:pt idx="187" formatCode="0.0">
                  <c:v>25576.973174890765</c:v>
                </c:pt>
                <c:pt idx="188" formatCode="0.0">
                  <c:v>25822.386850666106</c:v>
                </c:pt>
                <c:pt idx="189" formatCode="0.0">
                  <c:v>26091.828031927642</c:v>
                </c:pt>
                <c:pt idx="190" formatCode="0.0">
                  <c:v>26369.912661107141</c:v>
                </c:pt>
                <c:pt idx="191" formatCode="0.0">
                  <c:v>26480.467407628254</c:v>
                </c:pt>
                <c:pt idx="192" formatCode="0.0">
                  <c:v>26803.6438973328</c:v>
                </c:pt>
                <c:pt idx="193" formatCode="0.0">
                  <c:v>26886.358086642707</c:v>
                </c:pt>
                <c:pt idx="194" formatCode="0.0">
                  <c:v>27097.072775015822</c:v>
                </c:pt>
                <c:pt idx="195" formatCode="0.0">
                  <c:v>27224.529505944854</c:v>
                </c:pt>
                <c:pt idx="196" formatCode="0.0">
                  <c:v>27338.354101854344</c:v>
                </c:pt>
                <c:pt idx="197" formatCode="0.0">
                  <c:v>27707.593119884223</c:v>
                </c:pt>
                <c:pt idx="198" formatCode="0.0">
                  <c:v>27788.852746593566</c:v>
                </c:pt>
                <c:pt idx="199" formatCode="0.0">
                  <c:v>27871.767586821719</c:v>
                </c:pt>
                <c:pt idx="200" formatCode="0.0">
                  <c:v>27977.332544073877</c:v>
                </c:pt>
                <c:pt idx="201" formatCode="0.0">
                  <c:v>28145.393099263252</c:v>
                </c:pt>
                <c:pt idx="202" formatCode="0.0">
                  <c:v>28414.247987185339</c:v>
                </c:pt>
                <c:pt idx="203" formatCode="0.0">
                  <c:v>28542.578232135704</c:v>
                </c:pt>
                <c:pt idx="204" formatCode="0.0">
                  <c:v>28752.008743060651</c:v>
                </c:pt>
                <c:pt idx="205" formatCode="0.0">
                  <c:v>28835.748164129396</c:v>
                </c:pt>
                <c:pt idx="206" formatCode="0.0">
                  <c:v>29112.980378742395</c:v>
                </c:pt>
                <c:pt idx="207" formatCode="0.0">
                  <c:v>29785.747704367499</c:v>
                </c:pt>
                <c:pt idx="208" formatCode="0.0">
                  <c:v>30063.447680708476</c:v>
                </c:pt>
                <c:pt idx="209" formatCode="0.0">
                  <c:v>30304.896794191201</c:v>
                </c:pt>
                <c:pt idx="210" formatCode="0.0">
                  <c:v>30490.852564445504</c:v>
                </c:pt>
                <c:pt idx="211" formatCode="0.0">
                  <c:v>31537.37576415667</c:v>
                </c:pt>
                <c:pt idx="212" formatCode="0.0">
                  <c:v>32247.108960581652</c:v>
                </c:pt>
                <c:pt idx="213" formatCode="0.0">
                  <c:v>32642.59112636821</c:v>
                </c:pt>
                <c:pt idx="214" formatCode="0.0">
                  <c:v>33163.981495339045</c:v>
                </c:pt>
                <c:pt idx="215" formatCode="0.0">
                  <c:v>33496.031472681898</c:v>
                </c:pt>
                <c:pt idx="216" formatCode="0.0">
                  <c:v>33867.812050154011</c:v>
                </c:pt>
                <c:pt idx="217" formatCode="0.0">
                  <c:v>34274.860704845341</c:v>
                </c:pt>
                <c:pt idx="218" formatCode="0.0">
                  <c:v>35109.326039302607</c:v>
                </c:pt>
                <c:pt idx="219" formatCode="0.0">
                  <c:v>35655.329334990427</c:v>
                </c:pt>
                <c:pt idx="220" formatCode="0.0">
                  <c:v>36029.544952306838</c:v>
                </c:pt>
                <c:pt idx="221" formatCode="0.0">
                  <c:v>36731.291571243426</c:v>
                </c:pt>
                <c:pt idx="222" formatCode="0.0">
                  <c:v>37395.749894070279</c:v>
                </c:pt>
                <c:pt idx="223" formatCode="0.0">
                  <c:v>38253.166348941813</c:v>
                </c:pt>
                <c:pt idx="224" formatCode="0.0">
                  <c:v>38753.654997934675</c:v>
                </c:pt>
                <c:pt idx="225" formatCode="0.0">
                  <c:v>39426.806148526688</c:v>
                </c:pt>
                <c:pt idx="226" formatCode="0.0">
                  <c:v>40099.220668938789</c:v>
                </c:pt>
                <c:pt idx="227" formatCode="0.0">
                  <c:v>40841.354183415191</c:v>
                </c:pt>
                <c:pt idx="228" formatCode="0.0">
                  <c:v>41497.750251906931</c:v>
                </c:pt>
                <c:pt idx="229" formatCode="0.0">
                  <c:v>42186.949345828521</c:v>
                </c:pt>
                <c:pt idx="230" formatCode="0.0">
                  <c:v>43356.796321798356</c:v>
                </c:pt>
                <c:pt idx="231" formatCode="0.0">
                  <c:v>44574.966641573403</c:v>
                </c:pt>
                <c:pt idx="232" formatCode="0.0">
                  <c:v>45186.457432929856</c:v>
                </c:pt>
                <c:pt idx="233" formatCode="0.0">
                  <c:v>45794.231760440351</c:v>
                </c:pt>
                <c:pt idx="234" formatCode="0.0">
                  <c:v>46422.727874998236</c:v>
                </c:pt>
                <c:pt idx="235" formatCode="0.0">
                  <c:v>47297.256865083691</c:v>
                </c:pt>
                <c:pt idx="236" formatCode="0.0">
                  <c:v>48160.0893609634</c:v>
                </c:pt>
                <c:pt idx="237" formatCode="0.0">
                  <c:v>48776.337657525357</c:v>
                </c:pt>
                <c:pt idx="238" formatCode="0.0">
                  <c:v>49261.644150585758</c:v>
                </c:pt>
                <c:pt idx="239" formatCode="0.0">
                  <c:v>49759.650821127849</c:v>
                </c:pt>
                <c:pt idx="240" formatCode="0.0">
                  <c:v>50425.599721115468</c:v>
                </c:pt>
                <c:pt idx="241" formatCode="0.0">
                  <c:v>50696.736963192867</c:v>
                </c:pt>
                <c:pt idx="242" formatCode="0.0">
                  <c:v>51634.529448719695</c:v>
                </c:pt>
                <c:pt idx="243" formatCode="0.0">
                  <c:v>51963.993834181951</c:v>
                </c:pt>
                <c:pt idx="244" formatCode="0.0">
                  <c:v>52627.57408003998</c:v>
                </c:pt>
                <c:pt idx="245" formatCode="0.0">
                  <c:v>52953.237813432243</c:v>
                </c:pt>
                <c:pt idx="246" formatCode="0.0">
                  <c:v>53092.814400545562</c:v>
                </c:pt>
                <c:pt idx="247" formatCode="0.0">
                  <c:v>53800.684475254595</c:v>
                </c:pt>
                <c:pt idx="248" formatCode="0.0">
                  <c:v>53913.648690069844</c:v>
                </c:pt>
                <c:pt idx="249" formatCode="0.0">
                  <c:v>54059.841877104314</c:v>
                </c:pt>
                <c:pt idx="250" formatCode="0.0">
                  <c:v>54285.231869435134</c:v>
                </c:pt>
                <c:pt idx="251" formatCode="0.0">
                  <c:v>54737.92070418549</c:v>
                </c:pt>
                <c:pt idx="252" formatCode="0.0">
                  <c:v>55468.744516291714</c:v>
                </c:pt>
                <c:pt idx="253" formatCode="0.0">
                  <c:v>55682.35371665733</c:v>
                </c:pt>
                <c:pt idx="254" formatCode="0.0">
                  <c:v>55713.433938329181</c:v>
                </c:pt>
                <c:pt idx="255" formatCode="0.0">
                  <c:v>55412.666196730876</c:v>
                </c:pt>
                <c:pt idx="256" formatCode="0.0">
                  <c:v>55455.086120087712</c:v>
                </c:pt>
                <c:pt idx="257" formatCode="0.0">
                  <c:v>55989.849412244796</c:v>
                </c:pt>
                <c:pt idx="258" formatCode="0.0">
                  <c:v>56150.705657637074</c:v>
                </c:pt>
                <c:pt idx="259" formatCode="0.0">
                  <c:v>56259.510937186446</c:v>
                </c:pt>
                <c:pt idx="260" formatCode="0.0">
                  <c:v>56229.895418476757</c:v>
                </c:pt>
                <c:pt idx="261" formatCode="0.0">
                  <c:v>56707.310306028754</c:v>
                </c:pt>
                <c:pt idx="262" formatCode="0.0">
                  <c:v>56954.415238291338</c:v>
                </c:pt>
                <c:pt idx="263" formatCode="0.0">
                  <c:v>56984.141381091955</c:v>
                </c:pt>
                <c:pt idx="264" formatCode="0.0">
                  <c:v>56977.982923486001</c:v>
                </c:pt>
                <c:pt idx="265" formatCode="0.0">
                  <c:v>56955.367028407214</c:v>
                </c:pt>
                <c:pt idx="266" formatCode="0.0">
                  <c:v>56968.924368604319</c:v>
                </c:pt>
                <c:pt idx="267" formatCode="0.0">
                  <c:v>56980.520867346087</c:v>
                </c:pt>
                <c:pt idx="268" formatCode="0.0">
                  <c:v>56990.908156533274</c:v>
                </c:pt>
                <c:pt idx="269" formatCode="0.0">
                  <c:v>56990.670320916703</c:v>
                </c:pt>
                <c:pt idx="270" formatCode="0.0">
                  <c:v>57179.563628854412</c:v>
                </c:pt>
                <c:pt idx="271" formatCode="0.0">
                  <c:v>57081.300700085427</c:v>
                </c:pt>
                <c:pt idx="272" formatCode="0.0">
                  <c:v>56884.628112441227</c:v>
                </c:pt>
                <c:pt idx="273" formatCode="0.0">
                  <c:v>56500.930191917039</c:v>
                </c:pt>
                <c:pt idx="274" formatCode="0.0">
                  <c:v>56474.323134761333</c:v>
                </c:pt>
                <c:pt idx="275" formatCode="0.0">
                  <c:v>56516.600786789779</c:v>
                </c:pt>
                <c:pt idx="276" formatCode="0.0">
                  <c:v>56517.425517695257</c:v>
                </c:pt>
                <c:pt idx="277" formatCode="0.0">
                  <c:v>56613.162042741766</c:v>
                </c:pt>
                <c:pt idx="278" formatCode="0.0">
                  <c:v>56589.611407276905</c:v>
                </c:pt>
                <c:pt idx="279" formatCode="0.0">
                  <c:v>56560.274546709967</c:v>
                </c:pt>
                <c:pt idx="280" formatCode="0.0">
                  <c:v>56511.175634856401</c:v>
                </c:pt>
                <c:pt idx="281" formatCode="0.0">
                  <c:v>56422.369908822693</c:v>
                </c:pt>
                <c:pt idx="282" formatCode="0.0">
                  <c:v>56353.167909115808</c:v>
                </c:pt>
                <c:pt idx="283" formatCode="0.0">
                  <c:v>56242.960826488023</c:v>
                </c:pt>
                <c:pt idx="284" formatCode="0.0">
                  <c:v>56192.916295846509</c:v>
                </c:pt>
                <c:pt idx="285" formatCode="0.0">
                  <c:v>56159.712251267993</c:v>
                </c:pt>
                <c:pt idx="286" formatCode="0.0">
                  <c:v>56104.675641241658</c:v>
                </c:pt>
                <c:pt idx="287" formatCode="0.0">
                  <c:v>56116.903985197976</c:v>
                </c:pt>
                <c:pt idx="288" formatCode="0.0">
                  <c:v>56107.105896324734</c:v>
                </c:pt>
                <c:pt idx="289" formatCode="0.0">
                  <c:v>56086.316299990089</c:v>
                </c:pt>
                <c:pt idx="290" formatCode="0.0">
                  <c:v>56056.198578518073</c:v>
                </c:pt>
                <c:pt idx="291" formatCode="0.0">
                  <c:v>56028.421348294141</c:v>
                </c:pt>
                <c:pt idx="292" formatCode="0.0">
                  <c:v>55976.112857310043</c:v>
                </c:pt>
                <c:pt idx="293" formatCode="0.0">
                  <c:v>55927.240131785067</c:v>
                </c:pt>
                <c:pt idx="294" formatCode="0.0">
                  <c:v>55818.696513239585</c:v>
                </c:pt>
                <c:pt idx="295" formatCode="0.0">
                  <c:v>55763.11043142034</c:v>
                </c:pt>
                <c:pt idx="296" formatCode="0.0">
                  <c:v>55705.704332083384</c:v>
                </c:pt>
                <c:pt idx="297" formatCode="0.0">
                  <c:v>55674.109931965402</c:v>
                </c:pt>
                <c:pt idx="298" formatCode="0.0">
                  <c:v>55664.261795973805</c:v>
                </c:pt>
                <c:pt idx="299" formatCode="0.0">
                  <c:v>55782.013032766219</c:v>
                </c:pt>
                <c:pt idx="300" formatCode="0.0">
                  <c:v>55987.166360347561</c:v>
                </c:pt>
                <c:pt idx="301" formatCode="0.0">
                  <c:v>56122.536932414376</c:v>
                </c:pt>
                <c:pt idx="302" formatCode="0.0">
                  <c:v>56285.652582587412</c:v>
                </c:pt>
                <c:pt idx="303" formatCode="0.0">
                  <c:v>56366.913845116949</c:v>
                </c:pt>
                <c:pt idx="304" formatCode="0.0">
                  <c:v>56431.528266940913</c:v>
                </c:pt>
                <c:pt idx="305" formatCode="0.0">
                  <c:v>56817.118867537996</c:v>
                </c:pt>
                <c:pt idx="306" formatCode="0.0">
                  <c:v>56822.606936606331</c:v>
                </c:pt>
                <c:pt idx="307" formatCode="0.0">
                  <c:v>56926.012835759328</c:v>
                </c:pt>
                <c:pt idx="308" formatCode="0.0">
                  <c:v>57162.282003011154</c:v>
                </c:pt>
                <c:pt idx="309" formatCode="0.0">
                  <c:v>57351.295616329924</c:v>
                </c:pt>
                <c:pt idx="310" formatCode="0.0">
                  <c:v>57559.772541279774</c:v>
                </c:pt>
                <c:pt idx="311" formatCode="0.0">
                  <c:v>57751.299623906059</c:v>
                </c:pt>
                <c:pt idx="312" formatCode="0.0">
                  <c:v>57969.315447606066</c:v>
                </c:pt>
                <c:pt idx="313" formatCode="0.0">
                  <c:v>58221.777413865209</c:v>
                </c:pt>
                <c:pt idx="314" formatCode="0.0">
                  <c:v>58430.739574048093</c:v>
                </c:pt>
                <c:pt idx="315" formatCode="0.0">
                  <c:v>58568.410942473864</c:v>
                </c:pt>
                <c:pt idx="316" formatCode="0.0">
                  <c:v>58664.549210360186</c:v>
                </c:pt>
                <c:pt idx="317" formatCode="0.0">
                  <c:v>58723.480926737902</c:v>
                </c:pt>
                <c:pt idx="318" formatCode="0.0">
                  <c:v>60750.091748914536</c:v>
                </c:pt>
                <c:pt idx="319" formatCode="0.0">
                  <c:v>61254.985527202167</c:v>
                </c:pt>
                <c:pt idx="320" formatCode="0.0">
                  <c:v>62060.764799415461</c:v>
                </c:pt>
                <c:pt idx="321" formatCode="0.0">
                  <c:v>62431.828087269831</c:v>
                </c:pt>
                <c:pt idx="322" formatCode="0.0">
                  <c:v>62647.316439239294</c:v>
                </c:pt>
                <c:pt idx="323" formatCode="0.0">
                  <c:v>62861.193108945357</c:v>
                </c:pt>
                <c:pt idx="324" formatCode="0.0">
                  <c:v>63067.017519049776</c:v>
                </c:pt>
                <c:pt idx="325" formatCode="0.0">
                  <c:v>63416.832236006361</c:v>
                </c:pt>
                <c:pt idx="326" formatCode="0.0">
                  <c:v>63921.178138123083</c:v>
                </c:pt>
                <c:pt idx="327" formatCode="0.0">
                  <c:v>64642.074339996128</c:v>
                </c:pt>
                <c:pt idx="328" formatCode="0.0">
                  <c:v>65048.730686731964</c:v>
                </c:pt>
                <c:pt idx="329" formatCode="0.0">
                  <c:v>65241.249864341473</c:v>
                </c:pt>
                <c:pt idx="330" formatCode="0.0">
                  <c:v>65358.384768332915</c:v>
                </c:pt>
                <c:pt idx="331" formatCode="0.0">
                  <c:v>65720.251907652244</c:v>
                </c:pt>
                <c:pt idx="332" formatCode="0.0">
                  <c:v>65944.930636755933</c:v>
                </c:pt>
                <c:pt idx="333" formatCode="0.0">
                  <c:v>66059.31524297499</c:v>
                </c:pt>
                <c:pt idx="334" formatCode="0.0">
                  <c:v>66180.891696945837</c:v>
                </c:pt>
                <c:pt idx="335" formatCode="0.0">
                  <c:v>66257.840826540996</c:v>
                </c:pt>
                <c:pt idx="336" formatCode="0.0">
                  <c:v>66324.660026997706</c:v>
                </c:pt>
                <c:pt idx="337" formatCode="0.0">
                  <c:v>66380.552141448192</c:v>
                </c:pt>
                <c:pt idx="338" formatCode="0.0">
                  <c:v>66405.683489673451</c:v>
                </c:pt>
                <c:pt idx="339" formatCode="0.0">
                  <c:v>66282.725060564131</c:v>
                </c:pt>
                <c:pt idx="340" formatCode="0.0">
                  <c:v>66275.397705772644</c:v>
                </c:pt>
                <c:pt idx="341" formatCode="0.0">
                  <c:v>66285.755047287676</c:v>
                </c:pt>
                <c:pt idx="342" formatCode="0.0">
                  <c:v>65652.280551355405</c:v>
                </c:pt>
                <c:pt idx="343" formatCode="0.0">
                  <c:v>65591.656434562639</c:v>
                </c:pt>
                <c:pt idx="344" formatCode="0.0">
                  <c:v>65723.905988551895</c:v>
                </c:pt>
                <c:pt idx="345" formatCode="0.0">
                  <c:v>65558.435655462687</c:v>
                </c:pt>
                <c:pt idx="346" formatCode="0.0">
                  <c:v>65465.977836498649</c:v>
                </c:pt>
                <c:pt idx="347" formatCode="0.0">
                  <c:v>65447.008566202858</c:v>
                </c:pt>
                <c:pt idx="348" formatCode="0.0">
                  <c:v>65392.699866906849</c:v>
                </c:pt>
                <c:pt idx="349" formatCode="0.0">
                  <c:v>65352.81134712942</c:v>
                </c:pt>
                <c:pt idx="350" formatCode="0.0">
                  <c:v>65313.713643805793</c:v>
                </c:pt>
                <c:pt idx="351" formatCode="0.0">
                  <c:v>65284.890120187891</c:v>
                </c:pt>
                <c:pt idx="352" formatCode="0.0">
                  <c:v>65239.624080110014</c:v>
                </c:pt>
                <c:pt idx="353" formatCode="0.0">
                  <c:v>65044.06434173615</c:v>
                </c:pt>
                <c:pt idx="354" formatCode="0.0">
                  <c:v>64887.103769661968</c:v>
                </c:pt>
                <c:pt idx="355" formatCode="0.0">
                  <c:v>64962.812090009946</c:v>
                </c:pt>
                <c:pt idx="356" formatCode="0.0">
                  <c:v>64898.488593296337</c:v>
                </c:pt>
                <c:pt idx="357" formatCode="0.0">
                  <c:v>64869.57798069327</c:v>
                </c:pt>
                <c:pt idx="358" formatCode="0.0">
                  <c:v>64794.065275913548</c:v>
                </c:pt>
                <c:pt idx="359" formatCode="0.0">
                  <c:v>64736.28215168052</c:v>
                </c:pt>
                <c:pt idx="360" formatCode="0.0">
                  <c:v>64711.243128330578</c:v>
                </c:pt>
                <c:pt idx="361" formatCode="0.0">
                  <c:v>64655.152661557593</c:v>
                </c:pt>
                <c:pt idx="362" formatCode="0.0">
                  <c:v>64563.259125154676</c:v>
                </c:pt>
                <c:pt idx="363" formatCode="0.0">
                  <c:v>64521.29732783237</c:v>
                </c:pt>
                <c:pt idx="364" formatCode="0.0">
                  <c:v>64520.376105567804</c:v>
                </c:pt>
                <c:pt idx="365" formatCode="0.0">
                  <c:v>64515.037184062588</c:v>
                </c:pt>
                <c:pt idx="366" formatCode="0.0">
                  <c:v>64452.890277467799</c:v>
                </c:pt>
                <c:pt idx="367" formatCode="0.0">
                  <c:v>64418.91773693946</c:v>
                </c:pt>
                <c:pt idx="368" formatCode="0.0">
                  <c:v>63731.785089482022</c:v>
                </c:pt>
                <c:pt idx="369" formatCode="0.0">
                  <c:v>63410.342468293158</c:v>
                </c:pt>
                <c:pt idx="370" formatCode="0.0">
                  <c:v>62834.659233841136</c:v>
                </c:pt>
                <c:pt idx="371" formatCode="0.0">
                  <c:v>62511.190386404829</c:v>
                </c:pt>
                <c:pt idx="372" formatCode="0.0">
                  <c:v>62306.89684720659</c:v>
                </c:pt>
                <c:pt idx="373" formatCode="0.0">
                  <c:v>62038.841460610063</c:v>
                </c:pt>
                <c:pt idx="374" formatCode="0.0">
                  <c:v>61810.767710151951</c:v>
                </c:pt>
                <c:pt idx="375" formatCode="0.0">
                  <c:v>61354.276031882953</c:v>
                </c:pt>
                <c:pt idx="376" formatCode="0.0">
                  <c:v>60696.406820956305</c:v>
                </c:pt>
                <c:pt idx="377" formatCode="0.0">
                  <c:v>59734.398823283082</c:v>
                </c:pt>
                <c:pt idx="378" formatCode="0.0">
                  <c:v>59174.652581438422</c:v>
                </c:pt>
                <c:pt idx="379" formatCode="0.0">
                  <c:v>58914.840766340749</c:v>
                </c:pt>
                <c:pt idx="380" formatCode="0.0">
                  <c:v>58686.051699287636</c:v>
                </c:pt>
                <c:pt idx="381" formatCode="0.0">
                  <c:v>58094.196635201348</c:v>
                </c:pt>
                <c:pt idx="382" formatCode="0.0">
                  <c:v>57806.830223900433</c:v>
                </c:pt>
                <c:pt idx="383" formatCode="0.0">
                  <c:v>57585.496821257686</c:v>
                </c:pt>
                <c:pt idx="384" formatCode="0.0">
                  <c:v>57183.305295788421</c:v>
                </c:pt>
                <c:pt idx="385" formatCode="0.0">
                  <c:v>56945.341313109981</c:v>
                </c:pt>
                <c:pt idx="386" formatCode="0.0">
                  <c:v>56732.940016413086</c:v>
                </c:pt>
                <c:pt idx="387" formatCode="0.0">
                  <c:v>56591.570788121979</c:v>
                </c:pt>
                <c:pt idx="388" formatCode="0.0">
                  <c:v>56541.121009953073</c:v>
                </c:pt>
                <c:pt idx="389" formatCode="0.0">
                  <c:v>56402.225480856017</c:v>
                </c:pt>
                <c:pt idx="390" formatCode="0.0">
                  <c:v>56409.232683477916</c:v>
                </c:pt>
                <c:pt idx="391" formatCode="0.0">
                  <c:v>56442.196470972864</c:v>
                </c:pt>
                <c:pt idx="392" formatCode="0.0">
                  <c:v>56613.707105846719</c:v>
                </c:pt>
                <c:pt idx="393" formatCode="0.0">
                  <c:v>56555.868984761029</c:v>
                </c:pt>
                <c:pt idx="394" formatCode="0.0">
                  <c:v>56581.363506787333</c:v>
                </c:pt>
                <c:pt idx="395" formatCode="0.0">
                  <c:v>56765.151605778432</c:v>
                </c:pt>
                <c:pt idx="396" formatCode="0.0">
                  <c:v>56887.574399750738</c:v>
                </c:pt>
                <c:pt idx="397" formatCode="0.0">
                  <c:v>56979.883200731027</c:v>
                </c:pt>
                <c:pt idx="398" formatCode="0.0">
                  <c:v>57101.166866401276</c:v>
                </c:pt>
                <c:pt idx="399" formatCode="0.0">
                  <c:v>57174.004586230185</c:v>
                </c:pt>
                <c:pt idx="400" formatCode="0.0">
                  <c:v>57270.424907450673</c:v>
                </c:pt>
                <c:pt idx="401" formatCode="0.0">
                  <c:v>57344.117406102589</c:v>
                </c:pt>
                <c:pt idx="402" formatCode="0.0">
                  <c:v>57383.688967405535</c:v>
                </c:pt>
                <c:pt idx="403" formatCode="0.0">
                  <c:v>57548.052729852061</c:v>
                </c:pt>
                <c:pt idx="404" formatCode="0.0">
                  <c:v>57867.199657445999</c:v>
                </c:pt>
                <c:pt idx="405" formatCode="0.0">
                  <c:v>57997.537123300506</c:v>
                </c:pt>
                <c:pt idx="406" formatCode="0.0">
                  <c:v>58190.687069340762</c:v>
                </c:pt>
                <c:pt idx="407" formatCode="0.0">
                  <c:v>58305.58624884874</c:v>
                </c:pt>
                <c:pt idx="408" formatCode="0.0">
                  <c:v>58334.014756406235</c:v>
                </c:pt>
                <c:pt idx="409" formatCode="0.0">
                  <c:v>58418.66888720572</c:v>
                </c:pt>
                <c:pt idx="410" formatCode="0.0">
                  <c:v>58454.113941519463</c:v>
                </c:pt>
                <c:pt idx="411" formatCode="0.0">
                  <c:v>58478.04094466642</c:v>
                </c:pt>
                <c:pt idx="412" formatCode="0.0">
                  <c:v>58488.073204990011</c:v>
                </c:pt>
                <c:pt idx="413" formatCode="0.0">
                  <c:v>58555.083838186998</c:v>
                </c:pt>
                <c:pt idx="414" formatCode="0.0">
                  <c:v>58598.873467896956</c:v>
                </c:pt>
                <c:pt idx="415" formatCode="0.0">
                  <c:v>58635.58667776121</c:v>
                </c:pt>
                <c:pt idx="416" formatCode="0.0">
                  <c:v>58776.260068390729</c:v>
                </c:pt>
                <c:pt idx="417" formatCode="0.0">
                  <c:v>58886.221461833899</c:v>
                </c:pt>
                <c:pt idx="418" formatCode="0.0">
                  <c:v>59062.93565967273</c:v>
                </c:pt>
                <c:pt idx="419" formatCode="0.0">
                  <c:v>59197.078480137272</c:v>
                </c:pt>
                <c:pt idx="420" formatCode="0.0">
                  <c:v>59359.5082687541</c:v>
                </c:pt>
                <c:pt idx="421" formatCode="0.0">
                  <c:v>59413.179438998282</c:v>
                </c:pt>
                <c:pt idx="422" formatCode="0.0">
                  <c:v>59470.588380453613</c:v>
                </c:pt>
                <c:pt idx="423" formatCode="0.0">
                  <c:v>59607.409099584613</c:v>
                </c:pt>
                <c:pt idx="424" formatCode="0.0">
                  <c:v>59705.278460736285</c:v>
                </c:pt>
                <c:pt idx="425" formatCode="0.0">
                  <c:v>59881.702670674356</c:v>
                </c:pt>
                <c:pt idx="426" formatCode="0.0">
                  <c:v>60141.975105061916</c:v>
                </c:pt>
                <c:pt idx="427" formatCode="0.0">
                  <c:v>60285.374522914011</c:v>
                </c:pt>
                <c:pt idx="428" formatCode="0.0">
                  <c:v>60378.930140642326</c:v>
                </c:pt>
                <c:pt idx="429" formatCode="0.0">
                  <c:v>60399.711010023675</c:v>
                </c:pt>
                <c:pt idx="430" formatCode="0.0">
                  <c:v>60407.495935203027</c:v>
                </c:pt>
                <c:pt idx="431" formatCode="0.0">
                  <c:v>60231.043328138665</c:v>
                </c:pt>
                <c:pt idx="432" formatCode="0.0">
                  <c:v>60118.108618126353</c:v>
                </c:pt>
                <c:pt idx="433" formatCode="0.0">
                  <c:v>60054.228505834755</c:v>
                </c:pt>
                <c:pt idx="434" formatCode="0.0">
                  <c:v>60189.337192193569</c:v>
                </c:pt>
                <c:pt idx="435" formatCode="0.0">
                  <c:v>60323.74572773344</c:v>
                </c:pt>
                <c:pt idx="436" formatCode="0.0">
                  <c:v>60513.99254570232</c:v>
                </c:pt>
                <c:pt idx="437" formatCode="0.0">
                  <c:v>60570.846932275592</c:v>
                </c:pt>
                <c:pt idx="438" formatCode="0.0">
                  <c:v>60769.840284158854</c:v>
                </c:pt>
                <c:pt idx="439" formatCode="0.0">
                  <c:v>61077.637099909938</c:v>
                </c:pt>
                <c:pt idx="440" formatCode="0.0">
                  <c:v>63766.68230898754</c:v>
                </c:pt>
                <c:pt idx="441" formatCode="0.0">
                  <c:v>64524.340022400262</c:v>
                </c:pt>
                <c:pt idx="442" formatCode="0.0">
                  <c:v>65266.502824096438</c:v>
                </c:pt>
                <c:pt idx="443" formatCode="0.0">
                  <c:v>65839.224388162518</c:v>
                </c:pt>
                <c:pt idx="444" formatCode="0.0">
                  <c:v>66546.323652020772</c:v>
                </c:pt>
                <c:pt idx="445" formatCode="0.0">
                  <c:v>67563.579513561985</c:v>
                </c:pt>
                <c:pt idx="446" formatCode="0.0">
                  <c:v>68221.744332837086</c:v>
                </c:pt>
                <c:pt idx="447" formatCode="0.0">
                  <c:v>68840.815079662076</c:v>
                </c:pt>
                <c:pt idx="448" formatCode="0.0">
                  <c:v>69917.502667278983</c:v>
                </c:pt>
                <c:pt idx="449" formatCode="0.0">
                  <c:v>71360.90250382536</c:v>
                </c:pt>
                <c:pt idx="450" formatCode="0.0">
                  <c:v>72454.44880789645</c:v>
                </c:pt>
                <c:pt idx="451" formatCode="0.0">
                  <c:v>73188.625179559182</c:v>
                </c:pt>
                <c:pt idx="452" formatCode="0.0">
                  <c:v>74046.564336592448</c:v>
                </c:pt>
                <c:pt idx="453" formatCode="0.0">
                  <c:v>75621.604213698112</c:v>
                </c:pt>
                <c:pt idx="454" formatCode="0.0">
                  <c:v>76350.838170693911</c:v>
                </c:pt>
                <c:pt idx="455" formatCode="0.0">
                  <c:v>76990.642950078633</c:v>
                </c:pt>
                <c:pt idx="456" formatCode="0.0">
                  <c:v>77255.3812332628</c:v>
                </c:pt>
                <c:pt idx="457" formatCode="0.0">
                  <c:v>77520.61912139073</c:v>
                </c:pt>
                <c:pt idx="458" formatCode="0.0">
                  <c:v>77707.439769902703</c:v>
                </c:pt>
                <c:pt idx="459" formatCode="0.0">
                  <c:v>77865.081293867028</c:v>
                </c:pt>
                <c:pt idx="460" formatCode="0.0">
                  <c:v>78134.070806210162</c:v>
                </c:pt>
                <c:pt idx="461" formatCode="0.0">
                  <c:v>78535.0678671239</c:v>
                </c:pt>
                <c:pt idx="462" formatCode="0.0">
                  <c:v>79085.990493262667</c:v>
                </c:pt>
                <c:pt idx="463" formatCode="0.0">
                  <c:v>79596.421038257802</c:v>
                </c:pt>
                <c:pt idx="464" formatCode="0.0">
                  <c:v>80022.713895623398</c:v>
                </c:pt>
                <c:pt idx="465" formatCode="0.0">
                  <c:v>80310.521947927002</c:v>
                </c:pt>
                <c:pt idx="466" formatCode="0.0">
                  <c:v>81075.757050307875</c:v>
                </c:pt>
                <c:pt idx="467" formatCode="0.0">
                  <c:v>81511.603360201174</c:v>
                </c:pt>
                <c:pt idx="468" formatCode="0.0">
                  <c:v>81920.717544246712</c:v>
                </c:pt>
                <c:pt idx="469" formatCode="0.0">
                  <c:v>82291.485851561665</c:v>
                </c:pt>
                <c:pt idx="470" formatCode="0.0">
                  <c:v>82835.839618464714</c:v>
                </c:pt>
                <c:pt idx="471" formatCode="0.0">
                  <c:v>83534.407444099023</c:v>
                </c:pt>
                <c:pt idx="472" formatCode="0.0">
                  <c:v>84029.916454224149</c:v>
                </c:pt>
                <c:pt idx="473" formatCode="0.0">
                  <c:v>84488.817852395179</c:v>
                </c:pt>
                <c:pt idx="474" formatCode="0.0">
                  <c:v>85696.337485683587</c:v>
                </c:pt>
                <c:pt idx="475" formatCode="0.0">
                  <c:v>86511.851077988686</c:v>
                </c:pt>
                <c:pt idx="476" formatCode="0.0">
                  <c:v>87318.577472581019</c:v>
                </c:pt>
                <c:pt idx="477" formatCode="0.0">
                  <c:v>87977.874902345487</c:v>
                </c:pt>
                <c:pt idx="478" formatCode="0.0">
                  <c:v>88697.584906824282</c:v>
                </c:pt>
                <c:pt idx="479" formatCode="0.0">
                  <c:v>89202.852372480644</c:v>
                </c:pt>
                <c:pt idx="480" formatCode="0.0">
                  <c:v>89550.435640257943</c:v>
                </c:pt>
                <c:pt idx="481" formatCode="0.0">
                  <c:v>89951.918132613398</c:v>
                </c:pt>
                <c:pt idx="482" formatCode="0.0">
                  <c:v>90352.77302868916</c:v>
                </c:pt>
                <c:pt idx="483" formatCode="0.0">
                  <c:v>90856.571173625576</c:v>
                </c:pt>
                <c:pt idx="484" formatCode="0.0">
                  <c:v>91460.250031035874</c:v>
                </c:pt>
                <c:pt idx="485" formatCode="0.0">
                  <c:v>91958.632676511828</c:v>
                </c:pt>
                <c:pt idx="486" formatCode="0.0">
                  <c:v>92352.881078634673</c:v>
                </c:pt>
                <c:pt idx="487" formatCode="0.0">
                  <c:v>92559.781654512728</c:v>
                </c:pt>
                <c:pt idx="488" formatCode="0.0">
                  <c:v>92849.356341965744</c:v>
                </c:pt>
                <c:pt idx="489" formatCode="0.0">
                  <c:v>93119.910493343486</c:v>
                </c:pt>
                <c:pt idx="490" formatCode="0.0">
                  <c:v>94279.345389224909</c:v>
                </c:pt>
                <c:pt idx="491" formatCode="0.0">
                  <c:v>94781.059777828094</c:v>
                </c:pt>
                <c:pt idx="492" formatCode="0.0">
                  <c:v>95144.035088686127</c:v>
                </c:pt>
                <c:pt idx="493" formatCode="0.0">
                  <c:v>95437.600551133291</c:v>
                </c:pt>
                <c:pt idx="494" formatCode="0.0">
                  <c:v>95803.437360223776</c:v>
                </c:pt>
                <c:pt idx="495" formatCode="0.0">
                  <c:v>96145.64444244084</c:v>
                </c:pt>
                <c:pt idx="496" formatCode="0.0">
                  <c:v>96362.21672606426</c:v>
                </c:pt>
                <c:pt idx="497" formatCode="0.0">
                  <c:v>96622.444645926662</c:v>
                </c:pt>
                <c:pt idx="498" formatCode="0.0">
                  <c:v>96965.096465264665</c:v>
                </c:pt>
                <c:pt idx="499" formatCode="0.0">
                  <c:v>97352.435144030678</c:v>
                </c:pt>
                <c:pt idx="500" formatCode="0.0">
                  <c:v>97671.530125565492</c:v>
                </c:pt>
                <c:pt idx="501" formatCode="0.0">
                  <c:v>98083.390556134982</c:v>
                </c:pt>
                <c:pt idx="502" formatCode="0.0">
                  <c:v>98840.512772180242</c:v>
                </c:pt>
                <c:pt idx="503" formatCode="0.0">
                  <c:v>99358.219190738833</c:v>
                </c:pt>
                <c:pt idx="504" formatCode="0.0">
                  <c:v>100069.86351854386</c:v>
                </c:pt>
                <c:pt idx="505" formatCode="0.0">
                  <c:v>100854.2793596702</c:v>
                </c:pt>
                <c:pt idx="506" formatCode="0.0">
                  <c:v>101404.56633203605</c:v>
                </c:pt>
                <c:pt idx="507" formatCode="0.0">
                  <c:v>102277.44211413185</c:v>
                </c:pt>
                <c:pt idx="508" formatCode="0.0">
                  <c:v>102831.32957499319</c:v>
                </c:pt>
                <c:pt idx="509" formatCode="0.0">
                  <c:v>103264.81945399313</c:v>
                </c:pt>
                <c:pt idx="510" formatCode="0.0">
                  <c:v>103769.43549314926</c:v>
                </c:pt>
                <c:pt idx="511" formatCode="0.0">
                  <c:v>104244.77423387114</c:v>
                </c:pt>
                <c:pt idx="512" formatCode="0.0">
                  <c:v>104672.85827773159</c:v>
                </c:pt>
                <c:pt idx="513" formatCode="0.0">
                  <c:v>105175.43583424368</c:v>
                </c:pt>
                <c:pt idx="514" formatCode="0.0">
                  <c:v>105547.62606008208</c:v>
                </c:pt>
                <c:pt idx="515" formatCode="0.0">
                  <c:v>105743.3223968606</c:v>
                </c:pt>
                <c:pt idx="516" formatCode="0.0">
                  <c:v>106169.12343428399</c:v>
                </c:pt>
                <c:pt idx="517" formatCode="0.0">
                  <c:v>106519.87144779527</c:v>
                </c:pt>
                <c:pt idx="518" formatCode="0.0">
                  <c:v>106693.67629461293</c:v>
                </c:pt>
                <c:pt idx="519" formatCode="0.0">
                  <c:v>106854.21071842231</c:v>
                </c:pt>
                <c:pt idx="520" formatCode="0.0">
                  <c:v>107061.42213026715</c:v>
                </c:pt>
                <c:pt idx="521" formatCode="0.0">
                  <c:v>107136.49726054649</c:v>
                </c:pt>
                <c:pt idx="522" formatCode="0.0">
                  <c:v>107288.84002268186</c:v>
                </c:pt>
                <c:pt idx="523" formatCode="0.0">
                  <c:v>107380.39926149955</c:v>
                </c:pt>
                <c:pt idx="524" formatCode="0.0">
                  <c:v>107412.36894370921</c:v>
                </c:pt>
                <c:pt idx="525" formatCode="0.0">
                  <c:v>107532.46570429181</c:v>
                </c:pt>
                <c:pt idx="526" formatCode="0.0">
                  <c:v>107946.74282247174</c:v>
                </c:pt>
                <c:pt idx="527" formatCode="0.0">
                  <c:v>108868.81271376801</c:v>
                </c:pt>
                <c:pt idx="528" formatCode="0.0">
                  <c:v>109488.60278507207</c:v>
                </c:pt>
                <c:pt idx="529" formatCode="0.0">
                  <c:v>110124.32847025471</c:v>
                </c:pt>
                <c:pt idx="530" formatCode="0.0">
                  <c:v>110651.78331087163</c:v>
                </c:pt>
                <c:pt idx="531" formatCode="0.0">
                  <c:v>111270.93281065534</c:v>
                </c:pt>
                <c:pt idx="532" formatCode="0.0">
                  <c:v>111606.81925237043</c:v>
                </c:pt>
                <c:pt idx="533" formatCode="0.0">
                  <c:v>111840.86078047055</c:v>
                </c:pt>
                <c:pt idx="534" formatCode="0.0">
                  <c:v>111948.19662508766</c:v>
                </c:pt>
                <c:pt idx="535" formatCode="0.0">
                  <c:v>112178.65626742279</c:v>
                </c:pt>
                <c:pt idx="536" formatCode="0.0">
                  <c:v>112354.39328315265</c:v>
                </c:pt>
                <c:pt idx="537" formatCode="0.0">
                  <c:v>112533.86267158628</c:v>
                </c:pt>
                <c:pt idx="538" formatCode="0.0">
                  <c:v>112705.61818495128</c:v>
                </c:pt>
                <c:pt idx="539" formatCode="0.0">
                  <c:v>112953.86237607773</c:v>
                </c:pt>
                <c:pt idx="540" formatCode="0.0">
                  <c:v>113100.51983507413</c:v>
                </c:pt>
                <c:pt idx="541" formatCode="0.0">
                  <c:v>113239.44929633381</c:v>
                </c:pt>
                <c:pt idx="542" formatCode="0.0">
                  <c:v>113314.94754099389</c:v>
                </c:pt>
                <c:pt idx="543" formatCode="0.0">
                  <c:v>113407.85001649102</c:v>
                </c:pt>
                <c:pt idx="544" formatCode="0.0">
                  <c:v>113465.06208202452</c:v>
                </c:pt>
                <c:pt idx="545" formatCode="0.0">
                  <c:v>113552.34290069078</c:v>
                </c:pt>
                <c:pt idx="546" formatCode="0.0">
                  <c:v>113795.16150508067</c:v>
                </c:pt>
                <c:pt idx="547" formatCode="0.0">
                  <c:v>114037.11129563318</c:v>
                </c:pt>
                <c:pt idx="548" formatCode="0.0">
                  <c:v>114270.53249564057</c:v>
                </c:pt>
                <c:pt idx="549" formatCode="0.0">
                  <c:v>114382.74985834798</c:v>
                </c:pt>
                <c:pt idx="550" formatCode="0.0">
                  <c:v>114481.56948885509</c:v>
                </c:pt>
                <c:pt idx="551" formatCode="0.0">
                  <c:v>114532.28564793298</c:v>
                </c:pt>
                <c:pt idx="552" formatCode="0.0">
                  <c:v>114342.12452588476</c:v>
                </c:pt>
                <c:pt idx="553" formatCode="0.0">
                  <c:v>114315.54925796819</c:v>
                </c:pt>
                <c:pt idx="554" formatCode="0.0">
                  <c:v>114310.4620764873</c:v>
                </c:pt>
                <c:pt idx="555" formatCode="0.0">
                  <c:v>114352.75624601761</c:v>
                </c:pt>
                <c:pt idx="556" formatCode="0.0">
                  <c:v>114416.59827360256</c:v>
                </c:pt>
                <c:pt idx="557" formatCode="0.0">
                  <c:v>114454.6505988399</c:v>
                </c:pt>
                <c:pt idx="558" formatCode="0.0">
                  <c:v>114466.56803515741</c:v>
                </c:pt>
                <c:pt idx="559" formatCode="0.0">
                  <c:v>114693.29509806953</c:v>
                </c:pt>
                <c:pt idx="560" formatCode="0.0">
                  <c:v>114949.22349570866</c:v>
                </c:pt>
                <c:pt idx="561" formatCode="0.0">
                  <c:v>115097.06781625113</c:v>
                </c:pt>
                <c:pt idx="562" formatCode="0.0">
                  <c:v>115233.73943865704</c:v>
                </c:pt>
                <c:pt idx="563" formatCode="0.0">
                  <c:v>115275.44135626443</c:v>
                </c:pt>
                <c:pt idx="564" formatCode="0.0">
                  <c:v>115278.59706808007</c:v>
                </c:pt>
                <c:pt idx="565" formatCode="0.0">
                  <c:v>115271.56651496064</c:v>
                </c:pt>
                <c:pt idx="566" formatCode="0.0">
                  <c:v>115430.85334355175</c:v>
                </c:pt>
                <c:pt idx="567" formatCode="0.0">
                  <c:v>115521.76320405603</c:v>
                </c:pt>
                <c:pt idx="568" formatCode="0.0">
                  <c:v>115570.92018306558</c:v>
                </c:pt>
                <c:pt idx="569" formatCode="0.0">
                  <c:v>115409.08451153515</c:v>
                </c:pt>
                <c:pt idx="570" formatCode="0.0">
                  <c:v>115474.65087793238</c:v>
                </c:pt>
                <c:pt idx="571" formatCode="0.0">
                  <c:v>115542.33465637617</c:v>
                </c:pt>
                <c:pt idx="572" formatCode="0.0">
                  <c:v>115502.77439326564</c:v>
                </c:pt>
                <c:pt idx="573" formatCode="0.0">
                  <c:v>115453.10580128452</c:v>
                </c:pt>
                <c:pt idx="574" formatCode="0.0">
                  <c:v>115284.82807255485</c:v>
                </c:pt>
                <c:pt idx="575" formatCode="0.0">
                  <c:v>114883.79626332484</c:v>
                </c:pt>
                <c:pt idx="576" formatCode="0.0">
                  <c:v>114301.57145437956</c:v>
                </c:pt>
                <c:pt idx="577" formatCode="0.0">
                  <c:v>112058.65090291228</c:v>
                </c:pt>
                <c:pt idx="578" formatCode="0.0">
                  <c:v>110117.17230477942</c:v>
                </c:pt>
                <c:pt idx="579" formatCode="0.0">
                  <c:v>108513.16803242842</c:v>
                </c:pt>
                <c:pt idx="580" formatCode="0.0">
                  <c:v>106265.28076065672</c:v>
                </c:pt>
                <c:pt idx="581" formatCode="0.0">
                  <c:v>105037.21058756825</c:v>
                </c:pt>
                <c:pt idx="582" formatCode="0.0">
                  <c:v>104536.18516353902</c:v>
                </c:pt>
                <c:pt idx="583" formatCode="0.0">
                  <c:v>103646.78773067697</c:v>
                </c:pt>
                <c:pt idx="584" formatCode="0.0">
                  <c:v>103219.21615353844</c:v>
                </c:pt>
                <c:pt idx="585" formatCode="0.0">
                  <c:v>102769.85950475282</c:v>
                </c:pt>
                <c:pt idx="586" formatCode="0.0">
                  <c:v>102290.47485295289</c:v>
                </c:pt>
                <c:pt idx="587" formatCode="0.0">
                  <c:v>101766.24353641477</c:v>
                </c:pt>
                <c:pt idx="588" formatCode="0.0">
                  <c:v>101270.80664385084</c:v>
                </c:pt>
                <c:pt idx="589" formatCode="0.0">
                  <c:v>100812.33186204977</c:v>
                </c:pt>
                <c:pt idx="590" formatCode="0.0">
                  <c:v>100310.87410680212</c:v>
                </c:pt>
                <c:pt idx="591" formatCode="0.0">
                  <c:v>99938.898430326342</c:v>
                </c:pt>
                <c:pt idx="592" formatCode="0.0">
                  <c:v>99567.632533197</c:v>
                </c:pt>
                <c:pt idx="593" formatCode="0.0">
                  <c:v>99050.979577769554</c:v>
                </c:pt>
                <c:pt idx="594" formatCode="0.0">
                  <c:v>98706.48906668766</c:v>
                </c:pt>
                <c:pt idx="595" formatCode="0.0">
                  <c:v>98393.215166991547</c:v>
                </c:pt>
                <c:pt idx="596" formatCode="0.0">
                  <c:v>98109.619082689358</c:v>
                </c:pt>
                <c:pt idx="597" formatCode="0.0">
                  <c:v>97688.334887801946</c:v>
                </c:pt>
                <c:pt idx="598" formatCode="0.0">
                  <c:v>97345.499206014094</c:v>
                </c:pt>
                <c:pt idx="599" formatCode="0.0">
                  <c:v>97110.051448750557</c:v>
                </c:pt>
                <c:pt idx="600" formatCode="0.0">
                  <c:v>96869.247670474695</c:v>
                </c:pt>
                <c:pt idx="601" formatCode="0.0">
                  <c:v>96683.364034481143</c:v>
                </c:pt>
                <c:pt idx="602" formatCode="0.0">
                  <c:v>96466.279834857924</c:v>
                </c:pt>
                <c:pt idx="603" formatCode="0.0">
                  <c:v>96238.315870458828</c:v>
                </c:pt>
                <c:pt idx="604" formatCode="0.0">
                  <c:v>96090.287058558053</c:v>
                </c:pt>
                <c:pt idx="605" formatCode="0.0">
                  <c:v>95890.16622980751</c:v>
                </c:pt>
                <c:pt idx="606" formatCode="0.0">
                  <c:v>95703.133004933115</c:v>
                </c:pt>
                <c:pt idx="607" formatCode="0.0">
                  <c:v>95536.910778233461</c:v>
                </c:pt>
                <c:pt idx="608" formatCode="0.0">
                  <c:v>95336.792614608305</c:v>
                </c:pt>
                <c:pt idx="609" formatCode="0.0">
                  <c:v>94871.73235530137</c:v>
                </c:pt>
                <c:pt idx="610" formatCode="0.0">
                  <c:v>94321.77509846777</c:v>
                </c:pt>
                <c:pt idx="611" formatCode="0.0">
                  <c:v>93997.056380806243</c:v>
                </c:pt>
                <c:pt idx="612" formatCode="0.0">
                  <c:v>93630.934472628898</c:v>
                </c:pt>
                <c:pt idx="613" formatCode="0.0">
                  <c:v>93457.497755592209</c:v>
                </c:pt>
                <c:pt idx="614" formatCode="0.0">
                  <c:v>93276.695313702163</c:v>
                </c:pt>
                <c:pt idx="615" formatCode="0.0">
                  <c:v>93198.522569124587</c:v>
                </c:pt>
                <c:pt idx="616" formatCode="0.0">
                  <c:v>93268.333749261845</c:v>
                </c:pt>
                <c:pt idx="617" formatCode="0.0">
                  <c:v>93309.955549912193</c:v>
                </c:pt>
                <c:pt idx="618" formatCode="0.0">
                  <c:v>93700.530551484029</c:v>
                </c:pt>
                <c:pt idx="619" formatCode="0.0">
                  <c:v>93880.176111680368</c:v>
                </c:pt>
                <c:pt idx="620" formatCode="0.0">
                  <c:v>94607.170605367428</c:v>
                </c:pt>
                <c:pt idx="621" formatCode="0.0">
                  <c:v>95035.305499159978</c:v>
                </c:pt>
                <c:pt idx="622" formatCode="0.0">
                  <c:v>95599.297722795876</c:v>
                </c:pt>
                <c:pt idx="623" formatCode="0.0">
                  <c:v>95903.350775509141</c:v>
                </c:pt>
                <c:pt idx="624" formatCode="0.0">
                  <c:v>96100.405434298533</c:v>
                </c:pt>
                <c:pt idx="625" formatCode="0.0">
                  <c:v>96351.333942000638</c:v>
                </c:pt>
                <c:pt idx="626" formatCode="0.0">
                  <c:v>96553.082938000487</c:v>
                </c:pt>
                <c:pt idx="627" formatCode="0.0">
                  <c:v>96860.945066566681</c:v>
                </c:pt>
                <c:pt idx="628" formatCode="0.0">
                  <c:v>97419.451684049505</c:v>
                </c:pt>
                <c:pt idx="629" formatCode="0.0">
                  <c:v>98085.299352972332</c:v>
                </c:pt>
                <c:pt idx="630" formatCode="0.0">
                  <c:v>99273.082882014569</c:v>
                </c:pt>
                <c:pt idx="631" formatCode="0.0">
                  <c:v>100644.70218608849</c:v>
                </c:pt>
                <c:pt idx="632" formatCode="0.0">
                  <c:v>101924.20290186764</c:v>
                </c:pt>
                <c:pt idx="633" formatCode="0.0">
                  <c:v>102852.61246234803</c:v>
                </c:pt>
                <c:pt idx="634" formatCode="0.0">
                  <c:v>103462.3983305951</c:v>
                </c:pt>
                <c:pt idx="635" formatCode="0.0">
                  <c:v>103963.24446808801</c:v>
                </c:pt>
                <c:pt idx="636" formatCode="0.0">
                  <c:v>104521.81753776614</c:v>
                </c:pt>
                <c:pt idx="637" formatCode="0.0">
                  <c:v>105049.98020506206</c:v>
                </c:pt>
                <c:pt idx="638" formatCode="0.0">
                  <c:v>105771.23276154384</c:v>
                </c:pt>
                <c:pt idx="639" formatCode="0.0">
                  <c:v>106422.38853019974</c:v>
                </c:pt>
                <c:pt idx="640" formatCode="0.0">
                  <c:v>107104.65756846471</c:v>
                </c:pt>
                <c:pt idx="641" formatCode="0.0">
                  <c:v>107642.63108233632</c:v>
                </c:pt>
                <c:pt idx="642" formatCode="0.0">
                  <c:v>108184.63652344201</c:v>
                </c:pt>
                <c:pt idx="643" formatCode="0.0">
                  <c:v>108695.64294674431</c:v>
                </c:pt>
                <c:pt idx="644" formatCode="0.0">
                  <c:v>109187.84621562652</c:v>
                </c:pt>
                <c:pt idx="645" formatCode="0.0">
                  <c:v>109532.68934576816</c:v>
                </c:pt>
                <c:pt idx="646" formatCode="0.0">
                  <c:v>109992.67126094681</c:v>
                </c:pt>
                <c:pt idx="647" formatCode="0.0">
                  <c:v>110705.48819686803</c:v>
                </c:pt>
                <c:pt idx="648" formatCode="0.0">
                  <c:v>111195.16643020982</c:v>
                </c:pt>
                <c:pt idx="649" formatCode="0.0">
                  <c:v>111626.62900350703</c:v>
                </c:pt>
                <c:pt idx="650" formatCode="0.0">
                  <c:v>112056.98061694161</c:v>
                </c:pt>
                <c:pt idx="651" formatCode="0.0">
                  <c:v>112472.60663724165</c:v>
                </c:pt>
                <c:pt idx="652" formatCode="0.0">
                  <c:v>113040.07815149147</c:v>
                </c:pt>
                <c:pt idx="653" formatCode="0.0">
                  <c:v>113365.03085999817</c:v>
                </c:pt>
                <c:pt idx="654" formatCode="0.0">
                  <c:v>113648.34423004242</c:v>
                </c:pt>
                <c:pt idx="655" formatCode="0.0">
                  <c:v>113969.70976055</c:v>
                </c:pt>
                <c:pt idx="656" formatCode="0.0">
                  <c:v>114365.71112240911</c:v>
                </c:pt>
                <c:pt idx="657" formatCode="0.0">
                  <c:v>115455.31398650575</c:v>
                </c:pt>
                <c:pt idx="658" formatCode="0.0">
                  <c:v>115888.12428514112</c:v>
                </c:pt>
                <c:pt idx="659" formatCode="0.0">
                  <c:v>116889.73617943289</c:v>
                </c:pt>
                <c:pt idx="660" formatCode="0.0">
                  <c:v>117467.59593017319</c:v>
                </c:pt>
                <c:pt idx="661" formatCode="0.0">
                  <c:v>117841.94999567042</c:v>
                </c:pt>
                <c:pt idx="662" formatCode="0.0">
                  <c:v>118046.89185982011</c:v>
                </c:pt>
                <c:pt idx="663" formatCode="0.0">
                  <c:v>118314.107131047</c:v>
                </c:pt>
                <c:pt idx="664" formatCode="0.0">
                  <c:v>118482.82499489583</c:v>
                </c:pt>
                <c:pt idx="665" formatCode="0.0">
                  <c:v>118752.47843588983</c:v>
                </c:pt>
                <c:pt idx="666" formatCode="0.0">
                  <c:v>119381.60830260681</c:v>
                </c:pt>
                <c:pt idx="667" formatCode="0.0">
                  <c:v>120163.64646780015</c:v>
                </c:pt>
                <c:pt idx="668" formatCode="0.0">
                  <c:v>121013.81408570109</c:v>
                </c:pt>
                <c:pt idx="669" formatCode="0.0">
                  <c:v>121626.12385848396</c:v>
                </c:pt>
                <c:pt idx="670" formatCode="0.0">
                  <c:v>122067.15996910716</c:v>
                </c:pt>
                <c:pt idx="671" formatCode="0.0">
                  <c:v>122185.58912182339</c:v>
                </c:pt>
                <c:pt idx="672" formatCode="0.0">
                  <c:v>122533.30499819246</c:v>
                </c:pt>
                <c:pt idx="673" formatCode="0.0">
                  <c:v>122617.91964891167</c:v>
                </c:pt>
                <c:pt idx="674" formatCode="0.0">
                  <c:v>122667.78726654753</c:v>
                </c:pt>
                <c:pt idx="675" formatCode="0.0">
                  <c:v>122737.47401382275</c:v>
                </c:pt>
                <c:pt idx="676" formatCode="0.0">
                  <c:v>122729.00217340005</c:v>
                </c:pt>
                <c:pt idx="677" formatCode="0.0">
                  <c:v>122785.25532864523</c:v>
                </c:pt>
                <c:pt idx="678" formatCode="0.0">
                  <c:v>123085.65387599629</c:v>
                </c:pt>
                <c:pt idx="679" formatCode="0.0">
                  <c:v>123208.96952401279</c:v>
                </c:pt>
                <c:pt idx="680" formatCode="0.0">
                  <c:v>123289.45234173552</c:v>
                </c:pt>
                <c:pt idx="681" formatCode="0.0">
                  <c:v>123372.07195583497</c:v>
                </c:pt>
                <c:pt idx="682" formatCode="0.0">
                  <c:v>123330.32374318597</c:v>
                </c:pt>
                <c:pt idx="683" formatCode="0.0">
                  <c:v>123276.55212705006</c:v>
                </c:pt>
                <c:pt idx="684" formatCode="0.0">
                  <c:v>123244.63581517631</c:v>
                </c:pt>
                <c:pt idx="685" formatCode="0.0">
                  <c:v>123205.40606981696</c:v>
                </c:pt>
                <c:pt idx="686" formatCode="0.0">
                  <c:v>123043.34277233407</c:v>
                </c:pt>
                <c:pt idx="687" formatCode="0.0">
                  <c:v>122338.04158422771</c:v>
                </c:pt>
                <c:pt idx="688" formatCode="0.0">
                  <c:v>121705.28513206658</c:v>
                </c:pt>
                <c:pt idx="689" formatCode="0.0">
                  <c:v>120882.8498989674</c:v>
                </c:pt>
                <c:pt idx="690" formatCode="0.0">
                  <c:v>119798.832956599</c:v>
                </c:pt>
                <c:pt idx="691" formatCode="0.0">
                  <c:v>118764.43254007991</c:v>
                </c:pt>
                <c:pt idx="692" formatCode="0.0">
                  <c:v>118292.70808259948</c:v>
                </c:pt>
                <c:pt idx="693" formatCode="0.0">
                  <c:v>117733.92285096622</c:v>
                </c:pt>
                <c:pt idx="694" formatCode="0.0">
                  <c:v>117221.03376418646</c:v>
                </c:pt>
                <c:pt idx="695" formatCode="0.0">
                  <c:v>116885.80347935138</c:v>
                </c:pt>
                <c:pt idx="696" formatCode="0.0">
                  <c:v>116663.8851465945</c:v>
                </c:pt>
                <c:pt idx="697" formatCode="0.0">
                  <c:v>116415.1366833285</c:v>
                </c:pt>
                <c:pt idx="698" formatCode="0.0">
                  <c:v>116214.23626223856</c:v>
                </c:pt>
                <c:pt idx="699" formatCode="0.0">
                  <c:v>115965.85720802957</c:v>
                </c:pt>
                <c:pt idx="700" formatCode="0.0">
                  <c:v>115734.04996303703</c:v>
                </c:pt>
                <c:pt idx="701" formatCode="0.0">
                  <c:v>115543.11065795879</c:v>
                </c:pt>
                <c:pt idx="702" formatCode="0.0">
                  <c:v>115138.08773228223</c:v>
                </c:pt>
                <c:pt idx="703" formatCode="0.0">
                  <c:v>114794.68233017946</c:v>
                </c:pt>
                <c:pt idx="704" formatCode="0.0">
                  <c:v>114523.81767210251</c:v>
                </c:pt>
                <c:pt idx="705" formatCode="0.0">
                  <c:v>114284.64493503535</c:v>
                </c:pt>
                <c:pt idx="706" formatCode="0.0">
                  <c:v>113883.72757014085</c:v>
                </c:pt>
                <c:pt idx="707" formatCode="0.0">
                  <c:v>113468.09826459255</c:v>
                </c:pt>
                <c:pt idx="708" formatCode="0.0">
                  <c:v>113099.0702646237</c:v>
                </c:pt>
                <c:pt idx="709" formatCode="0.0">
                  <c:v>112178.57318662386</c:v>
                </c:pt>
                <c:pt idx="710" formatCode="0.0">
                  <c:v>111624.51935879861</c:v>
                </c:pt>
                <c:pt idx="711" formatCode="0.0">
                  <c:v>111270.99765476027</c:v>
                </c:pt>
                <c:pt idx="712" formatCode="0.0">
                  <c:v>110891.01547469725</c:v>
                </c:pt>
                <c:pt idx="713" formatCode="0.0">
                  <c:v>110641.87811532243</c:v>
                </c:pt>
                <c:pt idx="714" formatCode="0.0">
                  <c:v>110385.40612930077</c:v>
                </c:pt>
                <c:pt idx="715" formatCode="0.0">
                  <c:v>110083.01638567205</c:v>
                </c:pt>
                <c:pt idx="716" formatCode="0.0">
                  <c:v>109374.16847371473</c:v>
                </c:pt>
                <c:pt idx="717" formatCode="0.0">
                  <c:v>108188.5398290615</c:v>
                </c:pt>
                <c:pt idx="718" formatCode="0.0">
                  <c:v>107130.81718510328</c:v>
                </c:pt>
                <c:pt idx="719" formatCode="0.0">
                  <c:v>106301.3621286741</c:v>
                </c:pt>
                <c:pt idx="720" formatCode="0.0">
                  <c:v>105874.56860633541</c:v>
                </c:pt>
                <c:pt idx="721" formatCode="0.0">
                  <c:v>103555.24011235843</c:v>
                </c:pt>
                <c:pt idx="722" formatCode="0.0">
                  <c:v>102955.87393300158</c:v>
                </c:pt>
                <c:pt idx="723" formatCode="0.0">
                  <c:v>102461.01476743833</c:v>
                </c:pt>
                <c:pt idx="724" formatCode="0.0">
                  <c:v>101948.14671615405</c:v>
                </c:pt>
                <c:pt idx="725" formatCode="0.0">
                  <c:v>101555.30312713563</c:v>
                </c:pt>
                <c:pt idx="726" formatCode="0.0">
                  <c:v>100999.42232988162</c:v>
                </c:pt>
                <c:pt idx="727" formatCode="0.0">
                  <c:v>100307.06470771789</c:v>
                </c:pt>
                <c:pt idx="728" formatCode="0.0">
                  <c:v>99651.484947264747</c:v>
                </c:pt>
                <c:pt idx="729" formatCode="0.0">
                  <c:v>99141.329301760459</c:v>
                </c:pt>
                <c:pt idx="730" formatCode="0.0">
                  <c:v>98687.780362174482</c:v>
                </c:pt>
                <c:pt idx="731" formatCode="0.0">
                  <c:v>98006.019326354421</c:v>
                </c:pt>
                <c:pt idx="732" formatCode="0.0">
                  <c:v>97551.320998228315</c:v>
                </c:pt>
                <c:pt idx="733" formatCode="0.0">
                  <c:v>96882.452053412533</c:v>
                </c:pt>
                <c:pt idx="734" formatCode="0.0">
                  <c:v>96212.715906954982</c:v>
                </c:pt>
                <c:pt idx="735" formatCode="0.0">
                  <c:v>95411.841883067347</c:v>
                </c:pt>
                <c:pt idx="736" formatCode="0.0">
                  <c:v>93551.115733363535</c:v>
                </c:pt>
                <c:pt idx="737" formatCode="0.0">
                  <c:v>93033.421365248956</c:v>
                </c:pt>
                <c:pt idx="738" formatCode="0.0">
                  <c:v>92595.798979535015</c:v>
                </c:pt>
                <c:pt idx="739" formatCode="0.0">
                  <c:v>92177.130432066813</c:v>
                </c:pt>
                <c:pt idx="740" formatCode="0.0">
                  <c:v>91943.721262142688</c:v>
                </c:pt>
                <c:pt idx="741" formatCode="0.0">
                  <c:v>92006.604185305157</c:v>
                </c:pt>
                <c:pt idx="742" formatCode="0.0">
                  <c:v>91962.329654726724</c:v>
                </c:pt>
                <c:pt idx="743" formatCode="0.0">
                  <c:v>91664.946856569848</c:v>
                </c:pt>
                <c:pt idx="744" formatCode="0.0">
                  <c:v>91430.361716756248</c:v>
                </c:pt>
                <c:pt idx="745" formatCode="0.0">
                  <c:v>91321.53755255531</c:v>
                </c:pt>
                <c:pt idx="746" formatCode="0.0">
                  <c:v>91224.285883164383</c:v>
                </c:pt>
                <c:pt idx="747" formatCode="0.0">
                  <c:v>91143.850879810328</c:v>
                </c:pt>
                <c:pt idx="748" formatCode="0.0">
                  <c:v>90952.476661371373</c:v>
                </c:pt>
                <c:pt idx="749" formatCode="0.0">
                  <c:v>90725.842354798428</c:v>
                </c:pt>
                <c:pt idx="750" formatCode="0.0">
                  <c:v>90309.874222259532</c:v>
                </c:pt>
                <c:pt idx="751" formatCode="0.0">
                  <c:v>90088.05963058566</c:v>
                </c:pt>
                <c:pt idx="752" formatCode="0.0">
                  <c:v>89679.237562110822</c:v>
                </c:pt>
                <c:pt idx="753" formatCode="0.0">
                  <c:v>89422.518913723179</c:v>
                </c:pt>
                <c:pt idx="754" formatCode="0.0">
                  <c:v>89234.391205335909</c:v>
                </c:pt>
                <c:pt idx="755" formatCode="0.0">
                  <c:v>89154.61837661668</c:v>
                </c:pt>
                <c:pt idx="756" formatCode="0.0">
                  <c:v>89108.078602437585</c:v>
                </c:pt>
                <c:pt idx="757" formatCode="0.0">
                  <c:v>89117.33905950535</c:v>
                </c:pt>
                <c:pt idx="758" formatCode="0.0">
                  <c:v>89302.70153723126</c:v>
                </c:pt>
                <c:pt idx="759" formatCode="0.0">
                  <c:v>89402.669839488211</c:v>
                </c:pt>
                <c:pt idx="760" formatCode="0.0">
                  <c:v>89541.706280001541</c:v>
                </c:pt>
                <c:pt idx="761" formatCode="0.0">
                  <c:v>89571.568093990034</c:v>
                </c:pt>
                <c:pt idx="762" formatCode="0.0">
                  <c:v>89684.517452241154</c:v>
                </c:pt>
                <c:pt idx="763" formatCode="0.0">
                  <c:v>89721.033619951137</c:v>
                </c:pt>
                <c:pt idx="764" formatCode="0.0">
                  <c:v>89725.872380634246</c:v>
                </c:pt>
                <c:pt idx="765" formatCode="0.0">
                  <c:v>89728.73869636275</c:v>
                </c:pt>
                <c:pt idx="766" formatCode="0.0">
                  <c:v>89728.443740919058</c:v>
                </c:pt>
                <c:pt idx="767" formatCode="0.0">
                  <c:v>89692.525271366423</c:v>
                </c:pt>
                <c:pt idx="768" formatCode="0.0">
                  <c:v>89660.000576473132</c:v>
                </c:pt>
                <c:pt idx="769" formatCode="0.0">
                  <c:v>89636.392832210724</c:v>
                </c:pt>
                <c:pt idx="770" formatCode="0.0">
                  <c:v>89628.887764627187</c:v>
                </c:pt>
                <c:pt idx="771" formatCode="0.0">
                  <c:v>89626.095754038528</c:v>
                </c:pt>
                <c:pt idx="772" formatCode="0.0">
                  <c:v>89625.036640594088</c:v>
                </c:pt>
                <c:pt idx="773" formatCode="0.0">
                  <c:v>89620.84546402152</c:v>
                </c:pt>
                <c:pt idx="774" formatCode="0.0">
                  <c:v>89616.956371997381</c:v>
                </c:pt>
                <c:pt idx="775" formatCode="0.0">
                  <c:v>89614.985552072729</c:v>
                </c:pt>
                <c:pt idx="776" formatCode="0.0">
                  <c:v>89814.466631554053</c:v>
                </c:pt>
                <c:pt idx="777" formatCode="0.0">
                  <c:v>89920.046030124126</c:v>
                </c:pt>
                <c:pt idx="778" formatCode="0.0">
                  <c:v>90024.122024257435</c:v>
                </c:pt>
                <c:pt idx="779" formatCode="0.0">
                  <c:v>90136.584496083713</c:v>
                </c:pt>
                <c:pt idx="780" formatCode="0.0">
                  <c:v>90241.547032708098</c:v>
                </c:pt>
                <c:pt idx="781" formatCode="0.0">
                  <c:v>90471.475309330257</c:v>
                </c:pt>
                <c:pt idx="782" formatCode="0.0">
                  <c:v>90572.889612922605</c:v>
                </c:pt>
                <c:pt idx="783" formatCode="0.0">
                  <c:v>90623.03992266563</c:v>
                </c:pt>
                <c:pt idx="784" formatCode="0.0">
                  <c:v>90705.722393832926</c:v>
                </c:pt>
                <c:pt idx="785" formatCode="0.0">
                  <c:v>90754.602875633456</c:v>
                </c:pt>
                <c:pt idx="786" formatCode="0.0">
                  <c:v>91028.86787173945</c:v>
                </c:pt>
                <c:pt idx="787" formatCode="0.0">
                  <c:v>91176.043451214733</c:v>
                </c:pt>
                <c:pt idx="788" formatCode="0.0">
                  <c:v>91262.7406639236</c:v>
                </c:pt>
                <c:pt idx="789" formatCode="0.0">
                  <c:v>91574.932669807473</c:v>
                </c:pt>
                <c:pt idx="790" formatCode="0.0">
                  <c:v>91706.505035125912</c:v>
                </c:pt>
                <c:pt idx="791" formatCode="0.0">
                  <c:v>91797.642593698634</c:v>
                </c:pt>
                <c:pt idx="792" formatCode="0.0">
                  <c:v>91838.004652894189</c:v>
                </c:pt>
                <c:pt idx="793" formatCode="0.0">
                  <c:v>92275.929384075294</c:v>
                </c:pt>
                <c:pt idx="794" formatCode="0.0">
                  <c:v>93337.698726716902</c:v>
                </c:pt>
                <c:pt idx="795" formatCode="0.0">
                  <c:v>95016.159164775672</c:v>
                </c:pt>
                <c:pt idx="796" formatCode="0.0">
                  <c:v>96586.429306725942</c:v>
                </c:pt>
                <c:pt idx="797" formatCode="0.0">
                  <c:v>97688.233038784005</c:v>
                </c:pt>
                <c:pt idx="798" formatCode="0.0">
                  <c:v>98399.842175754791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9F2-431B-9389-B75A5B5359F1}"/>
            </c:ext>
          </c:extLst>
        </c:ser>
        <c:ser>
          <c:idx val="4"/>
          <c:order val="4"/>
          <c:tx>
            <c:strRef>
              <c:f>DATA!$CN$1</c:f>
              <c:strCache>
                <c:ptCount val="1"/>
                <c:pt idx="0">
                  <c:v>VWMA 100 Days</c:v>
                </c:pt>
              </c:strCache>
            </c:strRef>
          </c:tx>
          <c:marker>
            <c:symbol val="none"/>
          </c:marker>
          <c:yVal>
            <c:numRef>
              <c:f>DATA!$CN$2:$CN$800</c:f>
              <c:numCache>
                <c:formatCode>General</c:formatCode>
                <c:ptCount val="799"/>
                <c:pt idx="99" formatCode="0.0">
                  <c:v>11339.418176695068</c:v>
                </c:pt>
                <c:pt idx="100" formatCode="0.0">
                  <c:v>11686.35768449533</c:v>
                </c:pt>
                <c:pt idx="101" formatCode="0.0">
                  <c:v>11831.178459736459</c:v>
                </c:pt>
                <c:pt idx="102" formatCode="0.0">
                  <c:v>11898.280083642128</c:v>
                </c:pt>
                <c:pt idx="103" formatCode="0.0">
                  <c:v>11889.648386750197</c:v>
                </c:pt>
                <c:pt idx="104" formatCode="0.0">
                  <c:v>11872.525451654103</c:v>
                </c:pt>
                <c:pt idx="105" formatCode="0.0">
                  <c:v>11846.435792660486</c:v>
                </c:pt>
                <c:pt idx="106" formatCode="0.0">
                  <c:v>11958.866033743048</c:v>
                </c:pt>
                <c:pt idx="107" formatCode="0.0">
                  <c:v>12030.308424473023</c:v>
                </c:pt>
                <c:pt idx="108" formatCode="0.0">
                  <c:v>12087.293513471308</c:v>
                </c:pt>
                <c:pt idx="109" formatCode="0.0">
                  <c:v>12230.101648714464</c:v>
                </c:pt>
                <c:pt idx="110" formatCode="0.0">
                  <c:v>12357.206075627939</c:v>
                </c:pt>
                <c:pt idx="111" formatCode="0.0">
                  <c:v>12435.418583918117</c:v>
                </c:pt>
                <c:pt idx="112" formatCode="0.0">
                  <c:v>12535.28364823829</c:v>
                </c:pt>
                <c:pt idx="113" formatCode="0.0">
                  <c:v>12561.378998834633</c:v>
                </c:pt>
                <c:pt idx="114" formatCode="0.0">
                  <c:v>12588.138343495513</c:v>
                </c:pt>
                <c:pt idx="115" formatCode="0.0">
                  <c:v>12629.347308746124</c:v>
                </c:pt>
                <c:pt idx="116" formatCode="0.0">
                  <c:v>12835.529114010946</c:v>
                </c:pt>
                <c:pt idx="117" formatCode="0.0">
                  <c:v>12956.235660912256</c:v>
                </c:pt>
                <c:pt idx="118" formatCode="0.0">
                  <c:v>13127.565164257467</c:v>
                </c:pt>
                <c:pt idx="119" formatCode="0.0">
                  <c:v>13218.226313306339</c:v>
                </c:pt>
                <c:pt idx="120" formatCode="0.0">
                  <c:v>13368.864579974299</c:v>
                </c:pt>
                <c:pt idx="121" formatCode="0.0">
                  <c:v>13531.031589573322</c:v>
                </c:pt>
                <c:pt idx="122" formatCode="0.0">
                  <c:v>13609.176690021755</c:v>
                </c:pt>
                <c:pt idx="123" formatCode="0.0">
                  <c:v>13677.627832121832</c:v>
                </c:pt>
                <c:pt idx="124" formatCode="0.0">
                  <c:v>13764.754401913602</c:v>
                </c:pt>
                <c:pt idx="125" formatCode="0.0">
                  <c:v>13822.892234106974</c:v>
                </c:pt>
                <c:pt idx="126" formatCode="0.0">
                  <c:v>13888.745683273271</c:v>
                </c:pt>
                <c:pt idx="127" formatCode="0.0">
                  <c:v>13947.722188266283</c:v>
                </c:pt>
                <c:pt idx="128" formatCode="0.0">
                  <c:v>14003.139996249791</c:v>
                </c:pt>
                <c:pt idx="129" formatCode="0.0">
                  <c:v>14052.483936073782</c:v>
                </c:pt>
                <c:pt idx="130" formatCode="0.0">
                  <c:v>14122.202068115217</c:v>
                </c:pt>
                <c:pt idx="131" formatCode="0.0">
                  <c:v>14169.621091666397</c:v>
                </c:pt>
                <c:pt idx="132" formatCode="0.0">
                  <c:v>14225.927174191851</c:v>
                </c:pt>
                <c:pt idx="133" formatCode="0.0">
                  <c:v>14294.246346136126</c:v>
                </c:pt>
                <c:pt idx="134" formatCode="0.0">
                  <c:v>14368.58088961567</c:v>
                </c:pt>
                <c:pt idx="135" formatCode="0.0">
                  <c:v>14461.92366313594</c:v>
                </c:pt>
                <c:pt idx="136" formatCode="0.0">
                  <c:v>14660.43042961848</c:v>
                </c:pt>
                <c:pt idx="137" formatCode="0.0">
                  <c:v>14904.518371105713</c:v>
                </c:pt>
                <c:pt idx="138" formatCode="0.0">
                  <c:v>15057.016245923809</c:v>
                </c:pt>
                <c:pt idx="139" formatCode="0.0">
                  <c:v>15172.391390276725</c:v>
                </c:pt>
                <c:pt idx="140" formatCode="0.0">
                  <c:v>15245.969151540052</c:v>
                </c:pt>
                <c:pt idx="141" formatCode="0.0">
                  <c:v>15360.755828682102</c:v>
                </c:pt>
                <c:pt idx="142" formatCode="0.0">
                  <c:v>15516.462201323207</c:v>
                </c:pt>
                <c:pt idx="143" formatCode="0.0">
                  <c:v>15693.505924570638</c:v>
                </c:pt>
                <c:pt idx="144" formatCode="0.0">
                  <c:v>15794.325221893745</c:v>
                </c:pt>
                <c:pt idx="145" formatCode="0.0">
                  <c:v>15901.860679592161</c:v>
                </c:pt>
                <c:pt idx="146" formatCode="0.0">
                  <c:v>16022.903860046836</c:v>
                </c:pt>
                <c:pt idx="147" formatCode="0.0">
                  <c:v>16097.944924287369</c:v>
                </c:pt>
                <c:pt idx="148" formatCode="0.0">
                  <c:v>16211.88794092937</c:v>
                </c:pt>
                <c:pt idx="149" formatCode="0.0">
                  <c:v>16306.198270799696</c:v>
                </c:pt>
                <c:pt idx="150" formatCode="0.0">
                  <c:v>16389.08553684473</c:v>
                </c:pt>
                <c:pt idx="151" formatCode="0.0">
                  <c:v>16486.642756573969</c:v>
                </c:pt>
                <c:pt idx="152" formatCode="0.0">
                  <c:v>16530.871784553539</c:v>
                </c:pt>
                <c:pt idx="153" formatCode="0.0">
                  <c:v>16602.312985904358</c:v>
                </c:pt>
                <c:pt idx="154" formatCode="0.0">
                  <c:v>16690.173542763416</c:v>
                </c:pt>
                <c:pt idx="155" formatCode="0.0">
                  <c:v>16735.738977378543</c:v>
                </c:pt>
                <c:pt idx="156" formatCode="0.0">
                  <c:v>16829.369793913338</c:v>
                </c:pt>
                <c:pt idx="157" formatCode="0.0">
                  <c:v>16901.080021099384</c:v>
                </c:pt>
                <c:pt idx="158" formatCode="0.0">
                  <c:v>16963.757430302085</c:v>
                </c:pt>
                <c:pt idx="159" formatCode="0.0">
                  <c:v>17010.690008920792</c:v>
                </c:pt>
                <c:pt idx="160" formatCode="0.0">
                  <c:v>17064.265194453674</c:v>
                </c:pt>
                <c:pt idx="161" formatCode="0.0">
                  <c:v>17130.416642805689</c:v>
                </c:pt>
                <c:pt idx="162" formatCode="0.0">
                  <c:v>17227.821865844027</c:v>
                </c:pt>
                <c:pt idx="163" formatCode="0.0">
                  <c:v>17447.44126419818</c:v>
                </c:pt>
                <c:pt idx="164" formatCode="0.0">
                  <c:v>17555.751236697502</c:v>
                </c:pt>
                <c:pt idx="165" formatCode="0.0">
                  <c:v>17645.817888025264</c:v>
                </c:pt>
                <c:pt idx="166" formatCode="0.0">
                  <c:v>17750.898400516347</c:v>
                </c:pt>
                <c:pt idx="167" formatCode="0.0">
                  <c:v>17828.880278587025</c:v>
                </c:pt>
                <c:pt idx="168" formatCode="0.0">
                  <c:v>17896.093787808983</c:v>
                </c:pt>
                <c:pt idx="169" formatCode="0.0">
                  <c:v>17970.34089379467</c:v>
                </c:pt>
                <c:pt idx="170" formatCode="0.0">
                  <c:v>18050.718164301434</c:v>
                </c:pt>
                <c:pt idx="171" formatCode="0.0">
                  <c:v>18122.807604332531</c:v>
                </c:pt>
                <c:pt idx="172" formatCode="0.0">
                  <c:v>18181.478476744327</c:v>
                </c:pt>
                <c:pt idx="173" formatCode="0.0">
                  <c:v>18240.42962257611</c:v>
                </c:pt>
                <c:pt idx="174" formatCode="0.0">
                  <c:v>18339.272098541314</c:v>
                </c:pt>
                <c:pt idx="175" formatCode="0.0">
                  <c:v>18449.398764687794</c:v>
                </c:pt>
                <c:pt idx="176" formatCode="0.0">
                  <c:v>18539.174485452964</c:v>
                </c:pt>
                <c:pt idx="177" formatCode="0.0">
                  <c:v>18630.88783133902</c:v>
                </c:pt>
                <c:pt idx="178" formatCode="0.0">
                  <c:v>18768.322623905791</c:v>
                </c:pt>
                <c:pt idx="179" formatCode="0.0">
                  <c:v>18949.075802022275</c:v>
                </c:pt>
                <c:pt idx="180" formatCode="0.0">
                  <c:v>19294.530545600886</c:v>
                </c:pt>
                <c:pt idx="181" formatCode="0.0">
                  <c:v>19619.876068160316</c:v>
                </c:pt>
                <c:pt idx="182" formatCode="0.0">
                  <c:v>19803.120633599036</c:v>
                </c:pt>
                <c:pt idx="183" formatCode="0.0">
                  <c:v>20005.680172760985</c:v>
                </c:pt>
                <c:pt idx="184" formatCode="0.0">
                  <c:v>20298.498464455974</c:v>
                </c:pt>
                <c:pt idx="185" formatCode="0.0">
                  <c:v>20650.521987858312</c:v>
                </c:pt>
                <c:pt idx="186" formatCode="0.0">
                  <c:v>21102.34581644299</c:v>
                </c:pt>
                <c:pt idx="187" formatCode="0.0">
                  <c:v>21348.925171090767</c:v>
                </c:pt>
                <c:pt idx="188" formatCode="0.0">
                  <c:v>21607.321819639255</c:v>
                </c:pt>
                <c:pt idx="189" formatCode="0.0">
                  <c:v>21880.274447477936</c:v>
                </c:pt>
                <c:pt idx="190" formatCode="0.0">
                  <c:v>22113.547318882567</c:v>
                </c:pt>
                <c:pt idx="191" formatCode="0.0">
                  <c:v>22263.423821770801</c:v>
                </c:pt>
                <c:pt idx="192" formatCode="0.0">
                  <c:v>22559.930992357982</c:v>
                </c:pt>
                <c:pt idx="193" formatCode="0.0">
                  <c:v>22675.824589692023</c:v>
                </c:pt>
                <c:pt idx="194" formatCode="0.0">
                  <c:v>22956.361334583442</c:v>
                </c:pt>
                <c:pt idx="195" formatCode="0.0">
                  <c:v>23103.430057798469</c:v>
                </c:pt>
                <c:pt idx="196" formatCode="0.0">
                  <c:v>23222.753332181255</c:v>
                </c:pt>
                <c:pt idx="197" formatCode="0.0">
                  <c:v>23545.248139741201</c:v>
                </c:pt>
                <c:pt idx="198" formatCode="0.0">
                  <c:v>23664.940072368197</c:v>
                </c:pt>
                <c:pt idx="199" formatCode="0.0">
                  <c:v>23797.839316227866</c:v>
                </c:pt>
                <c:pt idx="200" formatCode="0.0">
                  <c:v>23912.560591709622</c:v>
                </c:pt>
                <c:pt idx="201" formatCode="0.0">
                  <c:v>24071.4087699835</c:v>
                </c:pt>
                <c:pt idx="202" formatCode="0.0">
                  <c:v>24306.128211788517</c:v>
                </c:pt>
                <c:pt idx="203" formatCode="0.0">
                  <c:v>24410.489123433879</c:v>
                </c:pt>
                <c:pt idx="204" formatCode="0.0">
                  <c:v>24479.116099168557</c:v>
                </c:pt>
                <c:pt idx="205" formatCode="0.0">
                  <c:v>24561.119045931609</c:v>
                </c:pt>
                <c:pt idx="206" formatCode="0.0">
                  <c:v>24724.211279156953</c:v>
                </c:pt>
                <c:pt idx="207" formatCode="0.0">
                  <c:v>25096.936633516525</c:v>
                </c:pt>
                <c:pt idx="208" formatCode="0.0">
                  <c:v>25268.298878791244</c:v>
                </c:pt>
                <c:pt idx="209" formatCode="0.0">
                  <c:v>25664.823127599135</c:v>
                </c:pt>
                <c:pt idx="210" formatCode="0.0">
                  <c:v>25932.346532258467</c:v>
                </c:pt>
                <c:pt idx="211" formatCode="0.0">
                  <c:v>26733.944471940929</c:v>
                </c:pt>
                <c:pt idx="212" formatCode="0.0">
                  <c:v>27262.259815511341</c:v>
                </c:pt>
                <c:pt idx="213" formatCode="0.0">
                  <c:v>27420.307862205413</c:v>
                </c:pt>
                <c:pt idx="214" formatCode="0.0">
                  <c:v>27631.91616918928</c:v>
                </c:pt>
                <c:pt idx="215" formatCode="0.0">
                  <c:v>27758.270367772777</c:v>
                </c:pt>
                <c:pt idx="216" formatCode="0.0">
                  <c:v>28101.916874187667</c:v>
                </c:pt>
                <c:pt idx="217" formatCode="0.0">
                  <c:v>28429.821916660519</c:v>
                </c:pt>
                <c:pt idx="218" formatCode="0.0">
                  <c:v>29087.625166097489</c:v>
                </c:pt>
                <c:pt idx="219" formatCode="0.0">
                  <c:v>29442.679165852078</c:v>
                </c:pt>
                <c:pt idx="220" formatCode="0.0">
                  <c:v>29737.713727169605</c:v>
                </c:pt>
                <c:pt idx="221" formatCode="0.0">
                  <c:v>30351.458612841983</c:v>
                </c:pt>
                <c:pt idx="222" formatCode="0.0">
                  <c:v>30806.445264454542</c:v>
                </c:pt>
                <c:pt idx="223" formatCode="0.0">
                  <c:v>31392.122135593803</c:v>
                </c:pt>
                <c:pt idx="224" formatCode="0.0">
                  <c:v>31708.757999440539</c:v>
                </c:pt>
                <c:pt idx="225" formatCode="0.0">
                  <c:v>32077.080446904871</c:v>
                </c:pt>
                <c:pt idx="226" formatCode="0.0">
                  <c:v>32515.634241833828</c:v>
                </c:pt>
                <c:pt idx="227" formatCode="0.0">
                  <c:v>32991.843318090781</c:v>
                </c:pt>
                <c:pt idx="228" formatCode="0.0">
                  <c:v>33256.476697942308</c:v>
                </c:pt>
                <c:pt idx="229" formatCode="0.0">
                  <c:v>33446.780172878942</c:v>
                </c:pt>
                <c:pt idx="230" formatCode="0.0">
                  <c:v>33657.928491650113</c:v>
                </c:pt>
                <c:pt idx="231" formatCode="0.0">
                  <c:v>33986.627154891015</c:v>
                </c:pt>
                <c:pt idx="232" formatCode="0.0">
                  <c:v>34238.645541044541</c:v>
                </c:pt>
                <c:pt idx="233" formatCode="0.0">
                  <c:v>34507.683244206863</c:v>
                </c:pt>
                <c:pt idx="234" formatCode="0.0">
                  <c:v>34707.59413935971</c:v>
                </c:pt>
                <c:pt idx="235" formatCode="0.0">
                  <c:v>34896.357445043483</c:v>
                </c:pt>
                <c:pt idx="236" formatCode="0.0">
                  <c:v>35358.613065036901</c:v>
                </c:pt>
                <c:pt idx="237" formatCode="0.0">
                  <c:v>35787.9802095743</c:v>
                </c:pt>
                <c:pt idx="238" formatCode="0.0">
                  <c:v>36085.976004564378</c:v>
                </c:pt>
                <c:pt idx="239" formatCode="0.0">
                  <c:v>36323.583308378395</c:v>
                </c:pt>
                <c:pt idx="240" formatCode="0.0">
                  <c:v>36503.053382172198</c:v>
                </c:pt>
                <c:pt idx="241" formatCode="0.0">
                  <c:v>36639.996222791073</c:v>
                </c:pt>
                <c:pt idx="242" formatCode="0.0">
                  <c:v>36858.054232004528</c:v>
                </c:pt>
                <c:pt idx="243" formatCode="0.0">
                  <c:v>37060.727509222677</c:v>
                </c:pt>
                <c:pt idx="244" formatCode="0.0">
                  <c:v>37291.438504226811</c:v>
                </c:pt>
                <c:pt idx="245" formatCode="0.0">
                  <c:v>37533.543733273262</c:v>
                </c:pt>
                <c:pt idx="246" formatCode="0.0">
                  <c:v>37740.108382092658</c:v>
                </c:pt>
                <c:pt idx="247" formatCode="0.0">
                  <c:v>37876.968683030245</c:v>
                </c:pt>
                <c:pt idx="248" formatCode="0.0">
                  <c:v>38012.495496347539</c:v>
                </c:pt>
                <c:pt idx="249" formatCode="0.0">
                  <c:v>38150.86072021188</c:v>
                </c:pt>
                <c:pt idx="250" formatCode="0.0">
                  <c:v>38383.379389337555</c:v>
                </c:pt>
                <c:pt idx="251" formatCode="0.0">
                  <c:v>38615.215832619258</c:v>
                </c:pt>
                <c:pt idx="252" formatCode="0.0">
                  <c:v>38702.105101598776</c:v>
                </c:pt>
                <c:pt idx="253" formatCode="0.0">
                  <c:v>38821.22566255954</c:v>
                </c:pt>
                <c:pt idx="254" formatCode="0.0">
                  <c:v>39101.557216094225</c:v>
                </c:pt>
                <c:pt idx="255" formatCode="0.0">
                  <c:v>39273.764457553414</c:v>
                </c:pt>
                <c:pt idx="256" formatCode="0.0">
                  <c:v>39594.182844960225</c:v>
                </c:pt>
                <c:pt idx="257" formatCode="0.0">
                  <c:v>39876.319384640134</c:v>
                </c:pt>
                <c:pt idx="258" formatCode="0.0">
                  <c:v>40211.832729627051</c:v>
                </c:pt>
                <c:pt idx="259" formatCode="0.0">
                  <c:v>40378.229882669024</c:v>
                </c:pt>
                <c:pt idx="260" formatCode="0.0">
                  <c:v>40642.756240818009</c:v>
                </c:pt>
                <c:pt idx="261" formatCode="0.0">
                  <c:v>40884.29671889056</c:v>
                </c:pt>
                <c:pt idx="262" formatCode="0.0">
                  <c:v>41346.23194506111</c:v>
                </c:pt>
                <c:pt idx="263" formatCode="0.0">
                  <c:v>41736.852283140921</c:v>
                </c:pt>
                <c:pt idx="264" formatCode="0.0">
                  <c:v>42077.913578900181</c:v>
                </c:pt>
                <c:pt idx="265" formatCode="0.0">
                  <c:v>42412.633967027519</c:v>
                </c:pt>
                <c:pt idx="266" formatCode="0.0">
                  <c:v>42837.200739844513</c:v>
                </c:pt>
                <c:pt idx="267" formatCode="0.0">
                  <c:v>43108.784120578392</c:v>
                </c:pt>
                <c:pt idx="268" formatCode="0.0">
                  <c:v>43531.041328165273</c:v>
                </c:pt>
                <c:pt idx="269" formatCode="0.0">
                  <c:v>43852.66456819747</c:v>
                </c:pt>
                <c:pt idx="270" formatCode="0.0">
                  <c:v>44359.798892498242</c:v>
                </c:pt>
                <c:pt idx="271" formatCode="0.0">
                  <c:v>44707.242242607455</c:v>
                </c:pt>
                <c:pt idx="272" formatCode="0.0">
                  <c:v>44932.060553849413</c:v>
                </c:pt>
                <c:pt idx="273" formatCode="0.0">
                  <c:v>45187.423863003125</c:v>
                </c:pt>
                <c:pt idx="274" formatCode="0.0">
                  <c:v>45511.045795330814</c:v>
                </c:pt>
                <c:pt idx="275" formatCode="0.0">
                  <c:v>45905.677596156107</c:v>
                </c:pt>
                <c:pt idx="276" formatCode="0.0">
                  <c:v>46172.061128235429</c:v>
                </c:pt>
                <c:pt idx="277" formatCode="0.0">
                  <c:v>46460.349486056075</c:v>
                </c:pt>
                <c:pt idx="278" formatCode="0.0">
                  <c:v>46881.44620754294</c:v>
                </c:pt>
                <c:pt idx="279" formatCode="0.0">
                  <c:v>47392.879359339895</c:v>
                </c:pt>
                <c:pt idx="280" formatCode="0.0">
                  <c:v>48299.58042660643</c:v>
                </c:pt>
                <c:pt idx="281" formatCode="0.0">
                  <c:v>49107.725097669754</c:v>
                </c:pt>
                <c:pt idx="282" formatCode="0.0">
                  <c:v>49479.144458782335</c:v>
                </c:pt>
                <c:pt idx="283" formatCode="0.0">
                  <c:v>49813.27455924244</c:v>
                </c:pt>
                <c:pt idx="284" formatCode="0.0">
                  <c:v>50251.237211556101</c:v>
                </c:pt>
                <c:pt idx="285" formatCode="0.0">
                  <c:v>50847.858541481764</c:v>
                </c:pt>
                <c:pt idx="286" formatCode="0.0">
                  <c:v>51370.179530447189</c:v>
                </c:pt>
                <c:pt idx="287" formatCode="0.0">
                  <c:v>51788.637475528398</c:v>
                </c:pt>
                <c:pt idx="288" formatCode="0.0">
                  <c:v>52091.617155367654</c:v>
                </c:pt>
                <c:pt idx="289" formatCode="0.0">
                  <c:v>52392.931630021027</c:v>
                </c:pt>
                <c:pt idx="290" formatCode="0.0">
                  <c:v>52805.670830108524</c:v>
                </c:pt>
                <c:pt idx="291" formatCode="0.0">
                  <c:v>52964.119802001303</c:v>
                </c:pt>
                <c:pt idx="292" formatCode="0.0">
                  <c:v>53512.911946186403</c:v>
                </c:pt>
                <c:pt idx="293" formatCode="0.0">
                  <c:v>53696.833069677028</c:v>
                </c:pt>
                <c:pt idx="294" formatCode="0.0">
                  <c:v>54055.320147888488</c:v>
                </c:pt>
                <c:pt idx="295" formatCode="0.0">
                  <c:v>54213.57618022005</c:v>
                </c:pt>
                <c:pt idx="296" formatCode="0.0">
                  <c:v>54272.707664663998</c:v>
                </c:pt>
                <c:pt idx="297" formatCode="0.0">
                  <c:v>54662.212221498005</c:v>
                </c:pt>
                <c:pt idx="298" formatCode="0.0">
                  <c:v>54726.926997265873</c:v>
                </c:pt>
                <c:pt idx="299" formatCode="0.0">
                  <c:v>54860.129707253705</c:v>
                </c:pt>
                <c:pt idx="300" formatCode="0.0">
                  <c:v>55058.846112980791</c:v>
                </c:pt>
                <c:pt idx="301" formatCode="0.0">
                  <c:v>55373.882738440945</c:v>
                </c:pt>
                <c:pt idx="302" formatCode="0.0">
                  <c:v>55851.13948162119</c:v>
                </c:pt>
                <c:pt idx="303" formatCode="0.0">
                  <c:v>56002.260914769504</c:v>
                </c:pt>
                <c:pt idx="304" formatCode="0.0">
                  <c:v>56047.92229308252</c:v>
                </c:pt>
                <c:pt idx="305" formatCode="0.0">
                  <c:v>56055.851155054028</c:v>
                </c:pt>
                <c:pt idx="306" formatCode="0.0">
                  <c:v>56091.134865640932</c:v>
                </c:pt>
                <c:pt idx="307" formatCode="0.0">
                  <c:v>56442.217371306906</c:v>
                </c:pt>
                <c:pt idx="308" formatCode="0.0">
                  <c:v>56627.213461447667</c:v>
                </c:pt>
                <c:pt idx="309" formatCode="0.0">
                  <c:v>56782.429778739614</c:v>
                </c:pt>
                <c:pt idx="310" formatCode="0.0">
                  <c:v>56863.174753694067</c:v>
                </c:pt>
                <c:pt idx="311" formatCode="0.0">
                  <c:v>57223.372649412013</c:v>
                </c:pt>
                <c:pt idx="312" formatCode="0.0">
                  <c:v>57458.948034912195</c:v>
                </c:pt>
                <c:pt idx="313" formatCode="0.0">
                  <c:v>57589.115542637221</c:v>
                </c:pt>
                <c:pt idx="314" formatCode="0.0">
                  <c:v>57686.304937148634</c:v>
                </c:pt>
                <c:pt idx="315" formatCode="0.0">
                  <c:v>57732.692286594604</c:v>
                </c:pt>
                <c:pt idx="316" formatCode="0.0">
                  <c:v>57781.132155778265</c:v>
                </c:pt>
                <c:pt idx="317" formatCode="0.0">
                  <c:v>57815.663565657349</c:v>
                </c:pt>
                <c:pt idx="318" formatCode="0.0">
                  <c:v>58950.620841765623</c:v>
                </c:pt>
                <c:pt idx="319" formatCode="0.0">
                  <c:v>59250.957283862052</c:v>
                </c:pt>
                <c:pt idx="320" formatCode="0.0">
                  <c:v>59797.312613350172</c:v>
                </c:pt>
                <c:pt idx="321" formatCode="0.0">
                  <c:v>60000.4049309845</c:v>
                </c:pt>
                <c:pt idx="322" formatCode="0.0">
                  <c:v>60086.481458174814</c:v>
                </c:pt>
                <c:pt idx="323" formatCode="0.0">
                  <c:v>60092.407908992944</c:v>
                </c:pt>
                <c:pt idx="324" formatCode="0.0">
                  <c:v>60220.68289963968</c:v>
                </c:pt>
                <c:pt idx="325" formatCode="0.0">
                  <c:v>60532.473921550802</c:v>
                </c:pt>
                <c:pt idx="326" formatCode="0.0">
                  <c:v>60973.898784785975</c:v>
                </c:pt>
                <c:pt idx="327" formatCode="0.0">
                  <c:v>61664.419881543574</c:v>
                </c:pt>
                <c:pt idx="328" formatCode="0.0">
                  <c:v>61993.949970011599</c:v>
                </c:pt>
                <c:pt idx="329" formatCode="0.0">
                  <c:v>62142.913581619141</c:v>
                </c:pt>
                <c:pt idx="330" formatCode="0.0">
                  <c:v>62254.778414376087</c:v>
                </c:pt>
                <c:pt idx="331" formatCode="0.0">
                  <c:v>62584.632255294942</c:v>
                </c:pt>
                <c:pt idx="332" formatCode="0.0">
                  <c:v>62770.652989503818</c:v>
                </c:pt>
                <c:pt idx="333" formatCode="0.0">
                  <c:v>62879.372162595893</c:v>
                </c:pt>
                <c:pt idx="334" formatCode="0.0">
                  <c:v>63014.989357289487</c:v>
                </c:pt>
                <c:pt idx="335" formatCode="0.0">
                  <c:v>63105.460903292485</c:v>
                </c:pt>
                <c:pt idx="336" formatCode="0.0">
                  <c:v>63188.447865735303</c:v>
                </c:pt>
                <c:pt idx="337" formatCode="0.0">
                  <c:v>63252.545572680232</c:v>
                </c:pt>
                <c:pt idx="338" formatCode="0.0">
                  <c:v>63287.588464072644</c:v>
                </c:pt>
                <c:pt idx="339" formatCode="0.0">
                  <c:v>63266.403252683049</c:v>
                </c:pt>
                <c:pt idx="340" formatCode="0.0">
                  <c:v>63257.565448448768</c:v>
                </c:pt>
                <c:pt idx="341" formatCode="0.0">
                  <c:v>63252.234004803155</c:v>
                </c:pt>
                <c:pt idx="342" formatCode="0.0">
                  <c:v>62926.130978846792</c:v>
                </c:pt>
                <c:pt idx="343" formatCode="0.0">
                  <c:v>62860.561874546351</c:v>
                </c:pt>
                <c:pt idx="344" formatCode="0.0">
                  <c:v>62858.885649804106</c:v>
                </c:pt>
                <c:pt idx="345" formatCode="0.0">
                  <c:v>62761.984862066354</c:v>
                </c:pt>
                <c:pt idx="346" formatCode="0.0">
                  <c:v>62680.687043222089</c:v>
                </c:pt>
                <c:pt idx="347" formatCode="0.0">
                  <c:v>62665.676744537814</c:v>
                </c:pt>
                <c:pt idx="348" formatCode="0.0">
                  <c:v>62598.298668761279</c:v>
                </c:pt>
                <c:pt idx="349" formatCode="0.0">
                  <c:v>62610.377682001184</c:v>
                </c:pt>
                <c:pt idx="350" formatCode="0.0">
                  <c:v>62689.830941918721</c:v>
                </c:pt>
                <c:pt idx="351" formatCode="0.0">
                  <c:v>62681.240661346412</c:v>
                </c:pt>
                <c:pt idx="352" formatCode="0.0">
                  <c:v>62689.577655674046</c:v>
                </c:pt>
                <c:pt idx="353" formatCode="0.0">
                  <c:v>62610.564315319651</c:v>
                </c:pt>
                <c:pt idx="354" formatCode="0.0">
                  <c:v>62538.612784320008</c:v>
                </c:pt>
                <c:pt idx="355" formatCode="0.0">
                  <c:v>62681.805613324213</c:v>
                </c:pt>
                <c:pt idx="356" formatCode="0.0">
                  <c:v>62595.064881733349</c:v>
                </c:pt>
                <c:pt idx="357" formatCode="0.0">
                  <c:v>62548.914953559128</c:v>
                </c:pt>
                <c:pt idx="358" formatCode="0.0">
                  <c:v>62620.022221696971</c:v>
                </c:pt>
                <c:pt idx="359" formatCode="0.0">
                  <c:v>62586.516544883423</c:v>
                </c:pt>
                <c:pt idx="360" formatCode="0.0">
                  <c:v>62614.977685479906</c:v>
                </c:pt>
                <c:pt idx="361" formatCode="0.0">
                  <c:v>62615.481955053612</c:v>
                </c:pt>
                <c:pt idx="362" formatCode="0.0">
                  <c:v>62616.339782086201</c:v>
                </c:pt>
                <c:pt idx="363" formatCode="0.0">
                  <c:v>62671.306135078674</c:v>
                </c:pt>
                <c:pt idx="364" formatCode="0.0">
                  <c:v>62732.336405172457</c:v>
                </c:pt>
                <c:pt idx="365" formatCode="0.0">
                  <c:v>62774.58904194479</c:v>
                </c:pt>
                <c:pt idx="366" formatCode="0.0">
                  <c:v>62748.199983144201</c:v>
                </c:pt>
                <c:pt idx="367" formatCode="0.0">
                  <c:v>62727.105722137014</c:v>
                </c:pt>
                <c:pt idx="368" formatCode="0.0">
                  <c:v>62678.906283186887</c:v>
                </c:pt>
                <c:pt idx="369" formatCode="0.0">
                  <c:v>62621.364177055366</c:v>
                </c:pt>
                <c:pt idx="370" formatCode="0.0">
                  <c:v>62534.257172380661</c:v>
                </c:pt>
                <c:pt idx="371" formatCode="0.0">
                  <c:v>62479.228298943941</c:v>
                </c:pt>
                <c:pt idx="372" formatCode="0.0">
                  <c:v>62447.276291588343</c:v>
                </c:pt>
                <c:pt idx="373" formatCode="0.0">
                  <c:v>62383.958087007668</c:v>
                </c:pt>
                <c:pt idx="374" formatCode="0.0">
                  <c:v>62347.457092753575</c:v>
                </c:pt>
                <c:pt idx="375" formatCode="0.0">
                  <c:v>62272.128004945662</c:v>
                </c:pt>
                <c:pt idx="376" formatCode="0.0">
                  <c:v>62194.011805019705</c:v>
                </c:pt>
                <c:pt idx="377" formatCode="0.0">
                  <c:v>62159.340727419229</c:v>
                </c:pt>
                <c:pt idx="378" formatCode="0.0">
                  <c:v>62155.051665390674</c:v>
                </c:pt>
                <c:pt idx="379" formatCode="0.0">
                  <c:v>62159.416489736926</c:v>
                </c:pt>
                <c:pt idx="380" formatCode="0.0">
                  <c:v>62184.37597872621</c:v>
                </c:pt>
                <c:pt idx="381" formatCode="0.0">
                  <c:v>62247.209407929382</c:v>
                </c:pt>
                <c:pt idx="382" formatCode="0.0">
                  <c:v>62290.632536020799</c:v>
                </c:pt>
                <c:pt idx="383" formatCode="0.0">
                  <c:v>62319.754944386863</c:v>
                </c:pt>
                <c:pt idx="384" formatCode="0.0">
                  <c:v>62333.839517201712</c:v>
                </c:pt>
                <c:pt idx="385" formatCode="0.0">
                  <c:v>62348.011508742842</c:v>
                </c:pt>
                <c:pt idx="386" formatCode="0.0">
                  <c:v>62362.104131960652</c:v>
                </c:pt>
                <c:pt idx="387" formatCode="0.0">
                  <c:v>62377.54607406092</c:v>
                </c:pt>
                <c:pt idx="388" formatCode="0.0">
                  <c:v>62385.008330588527</c:v>
                </c:pt>
                <c:pt idx="389" formatCode="0.0">
                  <c:v>62378.307807956349</c:v>
                </c:pt>
                <c:pt idx="390" formatCode="0.0">
                  <c:v>62380.83287365648</c:v>
                </c:pt>
                <c:pt idx="391" formatCode="0.0">
                  <c:v>62378.189913298731</c:v>
                </c:pt>
                <c:pt idx="392" formatCode="0.0">
                  <c:v>62360.942948629701</c:v>
                </c:pt>
                <c:pt idx="393" formatCode="0.0">
                  <c:v>62386.583084407204</c:v>
                </c:pt>
                <c:pt idx="394" formatCode="0.0">
                  <c:v>62449.334078894783</c:v>
                </c:pt>
                <c:pt idx="395" formatCode="0.0">
                  <c:v>62509.668225468311</c:v>
                </c:pt>
                <c:pt idx="396" formatCode="0.0">
                  <c:v>62573.293127393961</c:v>
                </c:pt>
                <c:pt idx="397" formatCode="0.0">
                  <c:v>62625.057790446772</c:v>
                </c:pt>
                <c:pt idx="398" formatCode="0.0">
                  <c:v>62695.835799850116</c:v>
                </c:pt>
                <c:pt idx="399" formatCode="0.0">
                  <c:v>62720.7075064991</c:v>
                </c:pt>
                <c:pt idx="400" formatCode="0.0">
                  <c:v>62748.31164943031</c:v>
                </c:pt>
                <c:pt idx="401" formatCode="0.0">
                  <c:v>62776.556205146233</c:v>
                </c:pt>
                <c:pt idx="402" formatCode="0.0">
                  <c:v>62766.376855915914</c:v>
                </c:pt>
                <c:pt idx="403" formatCode="0.0">
                  <c:v>62720.8692239827</c:v>
                </c:pt>
                <c:pt idx="404" formatCode="0.0">
                  <c:v>62675.390479544134</c:v>
                </c:pt>
                <c:pt idx="405" formatCode="0.0">
                  <c:v>62729.056854379902</c:v>
                </c:pt>
                <c:pt idx="406" formatCode="0.0">
                  <c:v>62777.376967866425</c:v>
                </c:pt>
                <c:pt idx="407" formatCode="0.0">
                  <c:v>62795.503585875565</c:v>
                </c:pt>
                <c:pt idx="408" formatCode="0.0">
                  <c:v>62779.095549258331</c:v>
                </c:pt>
                <c:pt idx="409" formatCode="0.0">
                  <c:v>62793.988637524264</c:v>
                </c:pt>
                <c:pt idx="410" formatCode="0.0">
                  <c:v>62785.137415318219</c:v>
                </c:pt>
                <c:pt idx="411" formatCode="0.0">
                  <c:v>62747.857548806896</c:v>
                </c:pt>
                <c:pt idx="412" formatCode="0.0">
                  <c:v>62680.910408533025</c:v>
                </c:pt>
                <c:pt idx="413" formatCode="0.0">
                  <c:v>62668.155935394214</c:v>
                </c:pt>
                <c:pt idx="414" formatCode="0.0">
                  <c:v>62653.292271502811</c:v>
                </c:pt>
                <c:pt idx="415" formatCode="0.0">
                  <c:v>62641.656860198003</c:v>
                </c:pt>
                <c:pt idx="416" formatCode="0.0">
                  <c:v>62652.892977800089</c:v>
                </c:pt>
                <c:pt idx="417" formatCode="0.0">
                  <c:v>62658.983840753514</c:v>
                </c:pt>
                <c:pt idx="418" formatCode="0.0">
                  <c:v>62156.984045473291</c:v>
                </c:pt>
                <c:pt idx="419" formatCode="0.0">
                  <c:v>61962.08381444987</c:v>
                </c:pt>
                <c:pt idx="420" formatCode="0.0">
                  <c:v>61613.841469178325</c:v>
                </c:pt>
                <c:pt idx="421" formatCode="0.0">
                  <c:v>61398.710240415036</c:v>
                </c:pt>
                <c:pt idx="422" formatCode="0.0">
                  <c:v>61277.31780805438</c:v>
                </c:pt>
                <c:pt idx="423" formatCode="0.0">
                  <c:v>61153.659077785931</c:v>
                </c:pt>
                <c:pt idx="424" formatCode="0.0">
                  <c:v>61028.101828990468</c:v>
                </c:pt>
                <c:pt idx="425" formatCode="0.0">
                  <c:v>60795.58725523288</c:v>
                </c:pt>
                <c:pt idx="426" formatCode="0.0">
                  <c:v>60482.843738034106</c:v>
                </c:pt>
                <c:pt idx="427" formatCode="0.0">
                  <c:v>59954.119456179913</c:v>
                </c:pt>
                <c:pt idx="428" formatCode="0.0">
                  <c:v>59655.728690034244</c:v>
                </c:pt>
                <c:pt idx="429" formatCode="0.0">
                  <c:v>59503.634529369643</c:v>
                </c:pt>
                <c:pt idx="430" formatCode="0.0">
                  <c:v>59374.486377006491</c:v>
                </c:pt>
                <c:pt idx="431" formatCode="0.0">
                  <c:v>58949.105360463327</c:v>
                </c:pt>
                <c:pt idx="432" formatCode="0.0">
                  <c:v>58721.188855014479</c:v>
                </c:pt>
                <c:pt idx="433" formatCode="0.0">
                  <c:v>58562.197293482212</c:v>
                </c:pt>
                <c:pt idx="434" formatCode="0.0">
                  <c:v>58410.964593875571</c:v>
                </c:pt>
                <c:pt idx="435" formatCode="0.0">
                  <c:v>58355.526398867114</c:v>
                </c:pt>
                <c:pt idx="436" formatCode="0.0">
                  <c:v>58349.894252040474</c:v>
                </c:pt>
                <c:pt idx="437" formatCode="0.0">
                  <c:v>58296.389293589738</c:v>
                </c:pt>
                <c:pt idx="438" formatCode="0.0">
                  <c:v>58352.79092952831</c:v>
                </c:pt>
                <c:pt idx="439" formatCode="0.0">
                  <c:v>58433.741361089895</c:v>
                </c:pt>
                <c:pt idx="440" formatCode="0.0">
                  <c:v>59919.763279696272</c:v>
                </c:pt>
                <c:pt idx="441" formatCode="0.0">
                  <c:v>60355.307581212932</c:v>
                </c:pt>
                <c:pt idx="442" formatCode="0.0">
                  <c:v>61034.331406479498</c:v>
                </c:pt>
                <c:pt idx="443" formatCode="0.0">
                  <c:v>61414.338027290272</c:v>
                </c:pt>
                <c:pt idx="444" formatCode="0.0">
                  <c:v>61831.430607423237</c:v>
                </c:pt>
                <c:pt idx="445" formatCode="0.0">
                  <c:v>62566.714823883805</c:v>
                </c:pt>
                <c:pt idx="446" formatCode="0.0">
                  <c:v>63082.098209531512</c:v>
                </c:pt>
                <c:pt idx="447" formatCode="0.0">
                  <c:v>63583.23134081826</c:v>
                </c:pt>
                <c:pt idx="448" formatCode="0.0">
                  <c:v>64466.175807003245</c:v>
                </c:pt>
                <c:pt idx="449" formatCode="0.0">
                  <c:v>65559.953462441554</c:v>
                </c:pt>
                <c:pt idx="450" formatCode="0.0">
                  <c:v>66440.268568306084</c:v>
                </c:pt>
                <c:pt idx="451" formatCode="0.0">
                  <c:v>67113.410038723436</c:v>
                </c:pt>
                <c:pt idx="452" formatCode="0.0">
                  <c:v>67835.259394188673</c:v>
                </c:pt>
                <c:pt idx="453" formatCode="0.0">
                  <c:v>69163.26161702066</c:v>
                </c:pt>
                <c:pt idx="454" formatCode="0.0">
                  <c:v>69630.522361819807</c:v>
                </c:pt>
                <c:pt idx="455" formatCode="0.0">
                  <c:v>70129.874781456951</c:v>
                </c:pt>
                <c:pt idx="456" formatCode="0.0">
                  <c:v>70552.784526693547</c:v>
                </c:pt>
                <c:pt idx="457" formatCode="0.0">
                  <c:v>70922.39224629516</c:v>
                </c:pt>
                <c:pt idx="458" formatCode="0.0">
                  <c:v>71192.337022843582</c:v>
                </c:pt>
                <c:pt idx="459" formatCode="0.0">
                  <c:v>71495.015857551756</c:v>
                </c:pt>
                <c:pt idx="460" formatCode="0.0">
                  <c:v>71788.755378310234</c:v>
                </c:pt>
                <c:pt idx="461" formatCode="0.0">
                  <c:v>72146.520840159792</c:v>
                </c:pt>
                <c:pt idx="462" formatCode="0.0">
                  <c:v>72585.965384857307</c:v>
                </c:pt>
                <c:pt idx="463" formatCode="0.0">
                  <c:v>73078.746582996158</c:v>
                </c:pt>
                <c:pt idx="464" formatCode="0.0">
                  <c:v>73357.140427837207</c:v>
                </c:pt>
                <c:pt idx="465" formatCode="0.0">
                  <c:v>73538.853729320836</c:v>
                </c:pt>
                <c:pt idx="466" formatCode="0.0">
                  <c:v>74331.960677267809</c:v>
                </c:pt>
                <c:pt idx="467" formatCode="0.0">
                  <c:v>74771.660229117915</c:v>
                </c:pt>
                <c:pt idx="468" formatCode="0.0">
                  <c:v>75166.115363364603</c:v>
                </c:pt>
                <c:pt idx="469" formatCode="0.0">
                  <c:v>75464.64411148314</c:v>
                </c:pt>
                <c:pt idx="470" formatCode="0.0">
                  <c:v>76038.012731886192</c:v>
                </c:pt>
                <c:pt idx="471" formatCode="0.0">
                  <c:v>76602.251799934384</c:v>
                </c:pt>
                <c:pt idx="472" formatCode="0.0">
                  <c:v>77056.728454357581</c:v>
                </c:pt>
                <c:pt idx="473" formatCode="0.0">
                  <c:v>77518.839146602128</c:v>
                </c:pt>
                <c:pt idx="474" formatCode="0.0">
                  <c:v>78435.844348008992</c:v>
                </c:pt>
                <c:pt idx="475" formatCode="0.0">
                  <c:v>79096.970109376285</c:v>
                </c:pt>
                <c:pt idx="476" formatCode="0.0">
                  <c:v>79827.794955600766</c:v>
                </c:pt>
                <c:pt idx="477" formatCode="0.0">
                  <c:v>80362.850336710631</c:v>
                </c:pt>
                <c:pt idx="478" formatCode="0.0">
                  <c:v>81128.976949004282</c:v>
                </c:pt>
                <c:pt idx="479" formatCode="0.0">
                  <c:v>81737.159822343863</c:v>
                </c:pt>
                <c:pt idx="480" formatCode="0.0">
                  <c:v>82088.790002237831</c:v>
                </c:pt>
                <c:pt idx="481" formatCode="0.0">
                  <c:v>82625.929709716293</c:v>
                </c:pt>
                <c:pt idx="482" formatCode="0.0">
                  <c:v>83098.388595088414</c:v>
                </c:pt>
                <c:pt idx="483" formatCode="0.0">
                  <c:v>83658.810783575813</c:v>
                </c:pt>
                <c:pt idx="484" formatCode="0.0">
                  <c:v>84006.308547583525</c:v>
                </c:pt>
                <c:pt idx="485" formatCode="0.0">
                  <c:v>84323.145507697569</c:v>
                </c:pt>
                <c:pt idx="486" formatCode="0.0">
                  <c:v>84496.606494717533</c:v>
                </c:pt>
                <c:pt idx="487" formatCode="0.0">
                  <c:v>84706.228763659092</c:v>
                </c:pt>
                <c:pt idx="488" formatCode="0.0">
                  <c:v>84990.756802121265</c:v>
                </c:pt>
                <c:pt idx="489" formatCode="0.0">
                  <c:v>85298.228724274551</c:v>
                </c:pt>
                <c:pt idx="490" formatCode="0.0">
                  <c:v>85459.822690470595</c:v>
                </c:pt>
                <c:pt idx="491" formatCode="0.0">
                  <c:v>85746.736545769221</c:v>
                </c:pt>
                <c:pt idx="492" formatCode="0.0">
                  <c:v>85981.821610617146</c:v>
                </c:pt>
                <c:pt idx="493" formatCode="0.0">
                  <c:v>86190.367440331131</c:v>
                </c:pt>
                <c:pt idx="494" formatCode="0.0">
                  <c:v>86457.970624164547</c:v>
                </c:pt>
                <c:pt idx="495" formatCode="0.0">
                  <c:v>86808.228989410665</c:v>
                </c:pt>
                <c:pt idx="496" formatCode="0.0">
                  <c:v>87066.33944772782</c:v>
                </c:pt>
                <c:pt idx="497" formatCode="0.0">
                  <c:v>87235.867569778595</c:v>
                </c:pt>
                <c:pt idx="498" formatCode="0.0">
                  <c:v>87482.029480470665</c:v>
                </c:pt>
                <c:pt idx="499" formatCode="0.0">
                  <c:v>87694.74499282545</c:v>
                </c:pt>
                <c:pt idx="500" formatCode="0.0">
                  <c:v>87891.121678674099</c:v>
                </c:pt>
                <c:pt idx="501" formatCode="0.0">
                  <c:v>88125.518417085812</c:v>
                </c:pt>
                <c:pt idx="502" formatCode="0.0">
                  <c:v>88659.57998054316</c:v>
                </c:pt>
                <c:pt idx="503" formatCode="0.0">
                  <c:v>89072.364208438608</c:v>
                </c:pt>
                <c:pt idx="504" formatCode="0.0">
                  <c:v>89637.398202624143</c:v>
                </c:pt>
                <c:pt idx="505" formatCode="0.0">
                  <c:v>90076.90314266998</c:v>
                </c:pt>
                <c:pt idx="506" formatCode="0.0">
                  <c:v>90282.315000645816</c:v>
                </c:pt>
                <c:pt idx="507" formatCode="0.0">
                  <c:v>90525.723986511599</c:v>
                </c:pt>
                <c:pt idx="508" formatCode="0.0">
                  <c:v>90683.070740948853</c:v>
                </c:pt>
                <c:pt idx="509" formatCode="0.0">
                  <c:v>90834.487288587494</c:v>
                </c:pt>
                <c:pt idx="510" formatCode="0.0">
                  <c:v>91007.794020810805</c:v>
                </c:pt>
                <c:pt idx="511" formatCode="0.0">
                  <c:v>91227.136277968195</c:v>
                </c:pt>
                <c:pt idx="512" formatCode="0.0">
                  <c:v>91523.880679171591</c:v>
                </c:pt>
                <c:pt idx="513" formatCode="0.0">
                  <c:v>91726.126572721536</c:v>
                </c:pt>
                <c:pt idx="514" formatCode="0.0">
                  <c:v>91977.009336414019</c:v>
                </c:pt>
                <c:pt idx="515" formatCode="0.0">
                  <c:v>92155.523664226668</c:v>
                </c:pt>
                <c:pt idx="516" formatCode="0.0">
                  <c:v>92325.242227397597</c:v>
                </c:pt>
                <c:pt idx="517" formatCode="0.0">
                  <c:v>92462.107243434439</c:v>
                </c:pt>
                <c:pt idx="518" formatCode="0.0">
                  <c:v>92652.900472775684</c:v>
                </c:pt>
                <c:pt idx="519" formatCode="0.0">
                  <c:v>92835.447617564976</c:v>
                </c:pt>
                <c:pt idx="520" formatCode="0.0">
                  <c:v>92993.866716568751</c:v>
                </c:pt>
                <c:pt idx="521" formatCode="0.0">
                  <c:v>93213.828134482144</c:v>
                </c:pt>
                <c:pt idx="522" formatCode="0.0">
                  <c:v>93356.619259335392</c:v>
                </c:pt>
                <c:pt idx="523" formatCode="0.0">
                  <c:v>93575.5420557584</c:v>
                </c:pt>
                <c:pt idx="524" formatCode="0.0">
                  <c:v>94051.670002103434</c:v>
                </c:pt>
                <c:pt idx="525" formatCode="0.0">
                  <c:v>94474.81586961649</c:v>
                </c:pt>
                <c:pt idx="526" formatCode="0.0">
                  <c:v>95063.50410156227</c:v>
                </c:pt>
                <c:pt idx="527" formatCode="0.0">
                  <c:v>95877.104085775383</c:v>
                </c:pt>
                <c:pt idx="528" formatCode="0.0">
                  <c:v>96384.812336296629</c:v>
                </c:pt>
                <c:pt idx="529" formatCode="0.0">
                  <c:v>96708.587565968643</c:v>
                </c:pt>
                <c:pt idx="530" formatCode="0.0">
                  <c:v>97029.342133164479</c:v>
                </c:pt>
                <c:pt idx="531" formatCode="0.0">
                  <c:v>97293.185048752028</c:v>
                </c:pt>
                <c:pt idx="532" formatCode="0.0">
                  <c:v>97514.602610835747</c:v>
                </c:pt>
                <c:pt idx="533" formatCode="0.0">
                  <c:v>97678.322580845866</c:v>
                </c:pt>
                <c:pt idx="534" formatCode="0.0">
                  <c:v>98050.432457641247</c:v>
                </c:pt>
                <c:pt idx="535" formatCode="0.0">
                  <c:v>98377.795525031645</c:v>
                </c:pt>
                <c:pt idx="536" formatCode="0.0">
                  <c:v>98704.353077547217</c:v>
                </c:pt>
                <c:pt idx="537" formatCode="0.0">
                  <c:v>98911.475763244831</c:v>
                </c:pt>
                <c:pt idx="538" formatCode="0.0">
                  <c:v>99103.33257938351</c:v>
                </c:pt>
                <c:pt idx="539" formatCode="0.0">
                  <c:v>99294.056157344196</c:v>
                </c:pt>
                <c:pt idx="540" formatCode="0.0">
                  <c:v>100402.54599534407</c:v>
                </c:pt>
                <c:pt idx="541" formatCode="0.0">
                  <c:v>100769.45167870114</c:v>
                </c:pt>
                <c:pt idx="542" formatCode="0.0">
                  <c:v>101094.15054234701</c:v>
                </c:pt>
                <c:pt idx="543" formatCode="0.0">
                  <c:v>101376.38776698956</c:v>
                </c:pt>
                <c:pt idx="544" formatCode="0.0">
                  <c:v>101692.76082043127</c:v>
                </c:pt>
                <c:pt idx="545" formatCode="0.0">
                  <c:v>102021.14866956197</c:v>
                </c:pt>
                <c:pt idx="546" formatCode="0.0">
                  <c:v>102230.92370092709</c:v>
                </c:pt>
                <c:pt idx="547" formatCode="0.0">
                  <c:v>102472.4985459235</c:v>
                </c:pt>
                <c:pt idx="548" formatCode="0.0">
                  <c:v>102762.19731987049</c:v>
                </c:pt>
                <c:pt idx="549" formatCode="0.0">
                  <c:v>103150.9893504182</c:v>
                </c:pt>
                <c:pt idx="550" formatCode="0.0">
                  <c:v>103468.82149141078</c:v>
                </c:pt>
                <c:pt idx="551" formatCode="0.0">
                  <c:v>103742.24269532249</c:v>
                </c:pt>
                <c:pt idx="552" formatCode="0.0">
                  <c:v>104045.8930354413</c:v>
                </c:pt>
                <c:pt idx="553" formatCode="0.0">
                  <c:v>104439.16895122382</c:v>
                </c:pt>
                <c:pt idx="554" formatCode="0.0">
                  <c:v>104927.58900173668</c:v>
                </c:pt>
                <c:pt idx="555" formatCode="0.0">
                  <c:v>105457.29649027775</c:v>
                </c:pt>
                <c:pt idx="556" formatCode="0.0">
                  <c:v>105843.40794646347</c:v>
                </c:pt>
                <c:pt idx="557" formatCode="0.0">
                  <c:v>106472.44982064849</c:v>
                </c:pt>
                <c:pt idx="558" formatCode="0.0">
                  <c:v>106884.13510481376</c:v>
                </c:pt>
                <c:pt idx="559" formatCode="0.0">
                  <c:v>107259.93194812966</c:v>
                </c:pt>
                <c:pt idx="560" formatCode="0.0">
                  <c:v>107707.6922552183</c:v>
                </c:pt>
                <c:pt idx="561" formatCode="0.0">
                  <c:v>108081.9106168198</c:v>
                </c:pt>
                <c:pt idx="562" formatCode="0.0">
                  <c:v>108415.53752895152</c:v>
                </c:pt>
                <c:pt idx="563" formatCode="0.0">
                  <c:v>108783.34797744718</c:v>
                </c:pt>
                <c:pt idx="564" formatCode="0.0">
                  <c:v>109043.40563353203</c:v>
                </c:pt>
                <c:pt idx="565" formatCode="0.0">
                  <c:v>109171.77245655758</c:v>
                </c:pt>
                <c:pt idx="566" formatCode="0.0">
                  <c:v>109541.68031333839</c:v>
                </c:pt>
                <c:pt idx="567" formatCode="0.0">
                  <c:v>109837.94169245305</c:v>
                </c:pt>
                <c:pt idx="568" formatCode="0.0">
                  <c:v>109968.52999911491</c:v>
                </c:pt>
                <c:pt idx="569" formatCode="0.0">
                  <c:v>110045.32016976242</c:v>
                </c:pt>
                <c:pt idx="570" formatCode="0.0">
                  <c:v>110209.06020503303</c:v>
                </c:pt>
                <c:pt idx="571" formatCode="0.0">
                  <c:v>110304.38305440469</c:v>
                </c:pt>
                <c:pt idx="572" formatCode="0.0">
                  <c:v>110412.46105835728</c:v>
                </c:pt>
                <c:pt idx="573" formatCode="0.0">
                  <c:v>110428.54665395719</c:v>
                </c:pt>
                <c:pt idx="574" formatCode="0.0">
                  <c:v>110382.50593854547</c:v>
                </c:pt>
                <c:pt idx="575" formatCode="0.0">
                  <c:v>110312.74497999028</c:v>
                </c:pt>
                <c:pt idx="576" formatCode="0.0">
                  <c:v>110284.21204766539</c:v>
                </c:pt>
                <c:pt idx="577" formatCode="0.0">
                  <c:v>110002.72448088296</c:v>
                </c:pt>
                <c:pt idx="578" formatCode="0.0">
                  <c:v>109713.37912137565</c:v>
                </c:pt>
                <c:pt idx="579" formatCode="0.0">
                  <c:v>109538.02446814327</c:v>
                </c:pt>
                <c:pt idx="580" formatCode="0.0">
                  <c:v>108996.60661115097</c:v>
                </c:pt>
                <c:pt idx="581" formatCode="0.0">
                  <c:v>108854.41048044839</c:v>
                </c:pt>
                <c:pt idx="582" formatCode="0.0">
                  <c:v>108832.20765261033</c:v>
                </c:pt>
                <c:pt idx="583" formatCode="0.0">
                  <c:v>108457.17478899524</c:v>
                </c:pt>
                <c:pt idx="584" formatCode="0.0">
                  <c:v>108273.71795518143</c:v>
                </c:pt>
                <c:pt idx="585" formatCode="0.0">
                  <c:v>108190.95471805453</c:v>
                </c:pt>
                <c:pt idx="586" formatCode="0.0">
                  <c:v>108054.48003892576</c:v>
                </c:pt>
                <c:pt idx="587" formatCode="0.0">
                  <c:v>107970.00562362353</c:v>
                </c:pt>
                <c:pt idx="588" formatCode="0.0">
                  <c:v>107797.60651798717</c:v>
                </c:pt>
                <c:pt idx="589" formatCode="0.0">
                  <c:v>107690.16748199603</c:v>
                </c:pt>
                <c:pt idx="590" formatCode="0.0">
                  <c:v>107611.74820082249</c:v>
                </c:pt>
                <c:pt idx="591" formatCode="0.0">
                  <c:v>107474.31043542399</c:v>
                </c:pt>
                <c:pt idx="592" formatCode="0.0">
                  <c:v>107384.98167943253</c:v>
                </c:pt>
                <c:pt idx="593" formatCode="0.0">
                  <c:v>107312.53879332659</c:v>
                </c:pt>
                <c:pt idx="594" formatCode="0.0">
                  <c:v>107247.46093583944</c:v>
                </c:pt>
                <c:pt idx="595" formatCode="0.0">
                  <c:v>107222.51512918858</c:v>
                </c:pt>
                <c:pt idx="596" formatCode="0.0">
                  <c:v>107217.66003188393</c:v>
                </c:pt>
                <c:pt idx="597" formatCode="0.0">
                  <c:v>107157.23972710609</c:v>
                </c:pt>
                <c:pt idx="598" formatCode="0.0">
                  <c:v>107104.55330682741</c:v>
                </c:pt>
                <c:pt idx="599" formatCode="0.0">
                  <c:v>107023.01439366153</c:v>
                </c:pt>
                <c:pt idx="600" formatCode="0.0">
                  <c:v>106951.21806740874</c:v>
                </c:pt>
                <c:pt idx="601" formatCode="0.0">
                  <c:v>106817.72029146597</c:v>
                </c:pt>
                <c:pt idx="602" formatCode="0.0">
                  <c:v>106471.98512743041</c:v>
                </c:pt>
                <c:pt idx="603" formatCode="0.0">
                  <c:v>106319.89729577272</c:v>
                </c:pt>
                <c:pt idx="604" formatCode="0.0">
                  <c:v>106193.61520517034</c:v>
                </c:pt>
                <c:pt idx="605" formatCode="0.0">
                  <c:v>106021.87905088265</c:v>
                </c:pt>
                <c:pt idx="606" formatCode="0.0">
                  <c:v>105911.25446663173</c:v>
                </c:pt>
                <c:pt idx="607" formatCode="0.0">
                  <c:v>105609.39611304562</c:v>
                </c:pt>
                <c:pt idx="608" formatCode="0.0">
                  <c:v>105508.69868161465</c:v>
                </c:pt>
                <c:pt idx="609" formatCode="0.0">
                  <c:v>105432.29501262038</c:v>
                </c:pt>
                <c:pt idx="610" formatCode="0.0">
                  <c:v>105357.51634066603</c:v>
                </c:pt>
                <c:pt idx="611" formatCode="0.0">
                  <c:v>105261.46044989885</c:v>
                </c:pt>
                <c:pt idx="612" formatCode="0.0">
                  <c:v>105160.68483617521</c:v>
                </c:pt>
                <c:pt idx="613" formatCode="0.0">
                  <c:v>105043.54535867317</c:v>
                </c:pt>
                <c:pt idx="614" formatCode="0.0">
                  <c:v>104959.79286684684</c:v>
                </c:pt>
                <c:pt idx="615" formatCode="0.0">
                  <c:v>104886.48095350903</c:v>
                </c:pt>
                <c:pt idx="616" formatCode="0.0">
                  <c:v>104839.77548570573</c:v>
                </c:pt>
                <c:pt idx="617" formatCode="0.0">
                  <c:v>104848.38807580424</c:v>
                </c:pt>
                <c:pt idx="618" formatCode="0.0">
                  <c:v>104879.89203553606</c:v>
                </c:pt>
                <c:pt idx="619" formatCode="0.0">
                  <c:v>104892.62286246842</c:v>
                </c:pt>
                <c:pt idx="620" formatCode="0.0">
                  <c:v>105023.71262385021</c:v>
                </c:pt>
                <c:pt idx="621" formatCode="0.0">
                  <c:v>105150.50349943958</c:v>
                </c:pt>
                <c:pt idx="622" formatCode="0.0">
                  <c:v>105245.41868791866</c:v>
                </c:pt>
                <c:pt idx="623" formatCode="0.0">
                  <c:v>105254.56093248217</c:v>
                </c:pt>
                <c:pt idx="624" formatCode="0.0">
                  <c:v>105106.00802493388</c:v>
                </c:pt>
                <c:pt idx="625" formatCode="0.0">
                  <c:v>104981.05323996735</c:v>
                </c:pt>
                <c:pt idx="626" formatCode="0.0">
                  <c:v>104590.02291278381</c:v>
                </c:pt>
                <c:pt idx="627" formatCode="0.0">
                  <c:v>103738.9474378568</c:v>
                </c:pt>
                <c:pt idx="628" formatCode="0.0">
                  <c:v>103212.41996199558</c:v>
                </c:pt>
                <c:pt idx="629" formatCode="0.0">
                  <c:v>102911.27829418328</c:v>
                </c:pt>
                <c:pt idx="630" formatCode="0.0">
                  <c:v>102705.91459808791</c:v>
                </c:pt>
                <c:pt idx="631" formatCode="0.0">
                  <c:v>102818.69150739601</c:v>
                </c:pt>
                <c:pt idx="632" formatCode="0.0">
                  <c:v>103194.23964446739</c:v>
                </c:pt>
                <c:pt idx="633" formatCode="0.0">
                  <c:v>103259.49014651944</c:v>
                </c:pt>
                <c:pt idx="634" formatCode="0.0">
                  <c:v>103336.150749754</c:v>
                </c:pt>
                <c:pt idx="635" formatCode="0.0">
                  <c:v>103343.91868763983</c:v>
                </c:pt>
                <c:pt idx="636" formatCode="0.0">
                  <c:v>103349.39637952845</c:v>
                </c:pt>
                <c:pt idx="637" formatCode="0.0">
                  <c:v>103335.60376142393</c:v>
                </c:pt>
                <c:pt idx="638" formatCode="0.0">
                  <c:v>103398.61834615159</c:v>
                </c:pt>
                <c:pt idx="639" formatCode="0.0">
                  <c:v>103452.96920628831</c:v>
                </c:pt>
                <c:pt idx="640" formatCode="0.0">
                  <c:v>103542.98969587767</c:v>
                </c:pt>
                <c:pt idx="641" formatCode="0.0">
                  <c:v>103583.30397879661</c:v>
                </c:pt>
                <c:pt idx="642" formatCode="0.0">
                  <c:v>103673.11094571432</c:v>
                </c:pt>
                <c:pt idx="643" formatCode="0.0">
                  <c:v>103697.9071835621</c:v>
                </c:pt>
                <c:pt idx="644" formatCode="0.0">
                  <c:v>103807.21446664573</c:v>
                </c:pt>
                <c:pt idx="645" formatCode="0.0">
                  <c:v>103864.0452880011</c:v>
                </c:pt>
                <c:pt idx="646" formatCode="0.0">
                  <c:v>103965.64810627489</c:v>
                </c:pt>
                <c:pt idx="647" formatCode="0.0">
                  <c:v>104137.67983407578</c:v>
                </c:pt>
                <c:pt idx="648" formatCode="0.0">
                  <c:v>104238.91512136509</c:v>
                </c:pt>
                <c:pt idx="649" formatCode="0.0">
                  <c:v>104328.4353983028</c:v>
                </c:pt>
                <c:pt idx="650" formatCode="0.0">
                  <c:v>104421.92126646395</c:v>
                </c:pt>
                <c:pt idx="651" formatCode="0.0">
                  <c:v>104512.58302307365</c:v>
                </c:pt>
                <c:pt idx="652" formatCode="0.0">
                  <c:v>104794.81150987749</c:v>
                </c:pt>
                <c:pt idx="653" formatCode="0.0">
                  <c:v>104925.58206001439</c:v>
                </c:pt>
                <c:pt idx="654" formatCode="0.0">
                  <c:v>105030.71212725018</c:v>
                </c:pt>
                <c:pt idx="655" formatCode="0.0">
                  <c:v>105087.06208077795</c:v>
                </c:pt>
                <c:pt idx="656" formatCode="0.0">
                  <c:v>105203.25231131214</c:v>
                </c:pt>
                <c:pt idx="657" formatCode="0.0">
                  <c:v>105261.18463526052</c:v>
                </c:pt>
                <c:pt idx="658" formatCode="0.0">
                  <c:v>105367.50632078497</c:v>
                </c:pt>
                <c:pt idx="659" formatCode="0.0">
                  <c:v>105923.33301221044</c:v>
                </c:pt>
                <c:pt idx="660" formatCode="0.0">
                  <c:v>106070.10723441782</c:v>
                </c:pt>
                <c:pt idx="661" formatCode="0.0">
                  <c:v>106169.2481138758</c:v>
                </c:pt>
                <c:pt idx="662" formatCode="0.0">
                  <c:v>106293.84844923826</c:v>
                </c:pt>
                <c:pt idx="663" formatCode="0.0">
                  <c:v>106369.38845494915</c:v>
                </c:pt>
                <c:pt idx="664" formatCode="0.0">
                  <c:v>106448.82308564731</c:v>
                </c:pt>
                <c:pt idx="665" formatCode="0.0">
                  <c:v>106529.49865251432</c:v>
                </c:pt>
                <c:pt idx="666" formatCode="0.0">
                  <c:v>106854.92249987488</c:v>
                </c:pt>
                <c:pt idx="667" formatCode="0.0">
                  <c:v>107407.38933063071</c:v>
                </c:pt>
                <c:pt idx="668" formatCode="0.0">
                  <c:v>107879.73334525546</c:v>
                </c:pt>
                <c:pt idx="669" formatCode="0.0">
                  <c:v>108254.79105270324</c:v>
                </c:pt>
                <c:pt idx="670" formatCode="0.0">
                  <c:v>108420.43739176304</c:v>
                </c:pt>
                <c:pt idx="671" formatCode="0.0">
                  <c:v>109167.89548507307</c:v>
                </c:pt>
                <c:pt idx="672" formatCode="0.0">
                  <c:v>109314.7295913798</c:v>
                </c:pt>
                <c:pt idx="673" formatCode="0.0">
                  <c:v>109448.38760704128</c:v>
                </c:pt>
                <c:pt idx="674" formatCode="0.0">
                  <c:v>109564.95183321484</c:v>
                </c:pt>
                <c:pt idx="675" formatCode="0.0">
                  <c:v>109691.12134987097</c:v>
                </c:pt>
                <c:pt idx="676" formatCode="0.0">
                  <c:v>109794.73850735858</c:v>
                </c:pt>
                <c:pt idx="677" formatCode="0.0">
                  <c:v>110226.08030898328</c:v>
                </c:pt>
                <c:pt idx="678" formatCode="0.0">
                  <c:v>110723.8518653986</c:v>
                </c:pt>
                <c:pt idx="679" formatCode="0.0">
                  <c:v>111222.3754677524</c:v>
                </c:pt>
                <c:pt idx="680" formatCode="0.0">
                  <c:v>112169.28675832007</c:v>
                </c:pt>
                <c:pt idx="681" formatCode="0.0">
                  <c:v>112694.9245661477</c:v>
                </c:pt>
                <c:pt idx="682" formatCode="0.0">
                  <c:v>112898.76464249814</c:v>
                </c:pt>
                <c:pt idx="683" formatCode="0.0">
                  <c:v>113540.84908697703</c:v>
                </c:pt>
                <c:pt idx="684" formatCode="0.0">
                  <c:v>113855.47398367072</c:v>
                </c:pt>
                <c:pt idx="685" formatCode="0.0">
                  <c:v>114111.14513401789</c:v>
                </c:pt>
                <c:pt idx="686" formatCode="0.0">
                  <c:v>114516.89068058504</c:v>
                </c:pt>
                <c:pt idx="687" formatCode="0.0">
                  <c:v>114442.76028408436</c:v>
                </c:pt>
                <c:pt idx="688" formatCode="0.0">
                  <c:v>114523.93718906444</c:v>
                </c:pt>
                <c:pt idx="689" formatCode="0.0">
                  <c:v>114451.1445737559</c:v>
                </c:pt>
                <c:pt idx="690" formatCode="0.0">
                  <c:v>114191.48218318903</c:v>
                </c:pt>
                <c:pt idx="691" formatCode="0.0">
                  <c:v>113937.46238847966</c:v>
                </c:pt>
                <c:pt idx="692" formatCode="0.0">
                  <c:v>113894.24251093538</c:v>
                </c:pt>
                <c:pt idx="693" formatCode="0.0">
                  <c:v>113827.69423762428</c:v>
                </c:pt>
                <c:pt idx="694" formatCode="0.0">
                  <c:v>113746.44904591027</c:v>
                </c:pt>
                <c:pt idx="695" formatCode="0.0">
                  <c:v>113703.64619548821</c:v>
                </c:pt>
                <c:pt idx="696" formatCode="0.0">
                  <c:v>113762.42013614409</c:v>
                </c:pt>
                <c:pt idx="697" formatCode="0.0">
                  <c:v>113904.37303127888</c:v>
                </c:pt>
                <c:pt idx="698" formatCode="0.0">
                  <c:v>113997.44124865532</c:v>
                </c:pt>
                <c:pt idx="699" formatCode="0.0">
                  <c:v>114049.24717503051</c:v>
                </c:pt>
                <c:pt idx="700" formatCode="0.0">
                  <c:v>114109.16951328573</c:v>
                </c:pt>
                <c:pt idx="701" formatCode="0.0">
                  <c:v>114188.92938009893</c:v>
                </c:pt>
                <c:pt idx="702" formatCode="0.0">
                  <c:v>114196.8705594293</c:v>
                </c:pt>
                <c:pt idx="703" formatCode="0.0">
                  <c:v>114149.53890225236</c:v>
                </c:pt>
                <c:pt idx="704" formatCode="0.0">
                  <c:v>114126.79098583483</c:v>
                </c:pt>
                <c:pt idx="705" formatCode="0.0">
                  <c:v>114141.86484097481</c:v>
                </c:pt>
                <c:pt idx="706" formatCode="0.0">
                  <c:v>114102.47471997362</c:v>
                </c:pt>
                <c:pt idx="707" formatCode="0.0">
                  <c:v>114345.63192626348</c:v>
                </c:pt>
                <c:pt idx="708" formatCode="0.0">
                  <c:v>114334.87814247802</c:v>
                </c:pt>
                <c:pt idx="709" formatCode="0.0">
                  <c:v>114377.87650086093</c:v>
                </c:pt>
                <c:pt idx="710" formatCode="0.0">
                  <c:v>114384.24854542452</c:v>
                </c:pt>
                <c:pt idx="711" formatCode="0.0">
                  <c:v>114395.10854652447</c:v>
                </c:pt>
                <c:pt idx="712" formatCode="0.0">
                  <c:v>114365.35182891943</c:v>
                </c:pt>
                <c:pt idx="713" formatCode="0.0">
                  <c:v>114385.35221741849</c:v>
                </c:pt>
                <c:pt idx="714" formatCode="0.0">
                  <c:v>114365.11845064563</c:v>
                </c:pt>
                <c:pt idx="715" formatCode="0.0">
                  <c:v>114342.89780711499</c:v>
                </c:pt>
                <c:pt idx="716" formatCode="0.0">
                  <c:v>114366.27106320769</c:v>
                </c:pt>
                <c:pt idx="717" formatCode="0.0">
                  <c:v>114341.20077131176</c:v>
                </c:pt>
                <c:pt idx="718" formatCode="0.0">
                  <c:v>114357.31851650297</c:v>
                </c:pt>
                <c:pt idx="719" formatCode="0.0">
                  <c:v>114349.2318793146</c:v>
                </c:pt>
                <c:pt idx="720" formatCode="0.0">
                  <c:v>114316.38923891642</c:v>
                </c:pt>
                <c:pt idx="721" formatCode="0.0">
                  <c:v>114235.0308488156</c:v>
                </c:pt>
                <c:pt idx="722" formatCode="0.0">
                  <c:v>114169.13171029303</c:v>
                </c:pt>
                <c:pt idx="723" formatCode="0.0">
                  <c:v>114106.67873426783</c:v>
                </c:pt>
                <c:pt idx="724" formatCode="0.0">
                  <c:v>114025.73623163727</c:v>
                </c:pt>
                <c:pt idx="725" formatCode="0.0">
                  <c:v>113949.2886885764</c:v>
                </c:pt>
                <c:pt idx="726" formatCode="0.0">
                  <c:v>113826.41291316353</c:v>
                </c:pt>
                <c:pt idx="727" formatCode="0.0">
                  <c:v>113708.33115620047</c:v>
                </c:pt>
                <c:pt idx="728" formatCode="0.0">
                  <c:v>113637.16996805315</c:v>
                </c:pt>
                <c:pt idx="729" formatCode="0.0">
                  <c:v>113483.94055915377</c:v>
                </c:pt>
                <c:pt idx="730" formatCode="0.0">
                  <c:v>113243.94713170132</c:v>
                </c:pt>
                <c:pt idx="731" formatCode="0.0">
                  <c:v>112846.88375143117</c:v>
                </c:pt>
                <c:pt idx="732" formatCode="0.0">
                  <c:v>112414.87198729525</c:v>
                </c:pt>
                <c:pt idx="733" formatCode="0.0">
                  <c:v>111952.27323069419</c:v>
                </c:pt>
                <c:pt idx="734" formatCode="0.0">
                  <c:v>111620.45646058822</c:v>
                </c:pt>
                <c:pt idx="735" formatCode="0.0">
                  <c:v>111412.55922241778</c:v>
                </c:pt>
                <c:pt idx="736" formatCode="0.0">
                  <c:v>111176.0338232496</c:v>
                </c:pt>
                <c:pt idx="737" formatCode="0.0">
                  <c:v>110984.69433316347</c:v>
                </c:pt>
                <c:pt idx="738" formatCode="0.0">
                  <c:v>110783.23003020341</c:v>
                </c:pt>
                <c:pt idx="739" formatCode="0.0">
                  <c:v>110505.15584975418</c:v>
                </c:pt>
                <c:pt idx="740" formatCode="0.0">
                  <c:v>110250.98538986806</c:v>
                </c:pt>
                <c:pt idx="741" formatCode="0.0">
                  <c:v>110057.82699319384</c:v>
                </c:pt>
                <c:pt idx="742" formatCode="0.0">
                  <c:v>109812.7774720372</c:v>
                </c:pt>
                <c:pt idx="743" formatCode="0.0">
                  <c:v>109603.79954396683</c:v>
                </c:pt>
                <c:pt idx="744" formatCode="0.0">
                  <c:v>109381.43999562261</c:v>
                </c:pt>
                <c:pt idx="745" formatCode="0.0">
                  <c:v>109215.59054281485</c:v>
                </c:pt>
                <c:pt idx="746" formatCode="0.0">
                  <c:v>109008.45855262228</c:v>
                </c:pt>
                <c:pt idx="747" formatCode="0.0">
                  <c:v>108776.71535650929</c:v>
                </c:pt>
                <c:pt idx="748" formatCode="0.0">
                  <c:v>108426.26995776041</c:v>
                </c:pt>
                <c:pt idx="749" formatCode="0.0">
                  <c:v>108210.54917033335</c:v>
                </c:pt>
                <c:pt idx="750" formatCode="0.0">
                  <c:v>107784.77046488685</c:v>
                </c:pt>
                <c:pt idx="751" formatCode="0.0">
                  <c:v>107530.75339706342</c:v>
                </c:pt>
                <c:pt idx="752" formatCode="0.0">
                  <c:v>107117.06656289884</c:v>
                </c:pt>
                <c:pt idx="753" formatCode="0.0">
                  <c:v>106771.89593721724</c:v>
                </c:pt>
                <c:pt idx="754" formatCode="0.0">
                  <c:v>106533.88042690068</c:v>
                </c:pt>
                <c:pt idx="755" formatCode="0.0">
                  <c:v>106385.7200424231</c:v>
                </c:pt>
                <c:pt idx="756" formatCode="0.0">
                  <c:v>106191.72020846007</c:v>
                </c:pt>
                <c:pt idx="757" formatCode="0.0">
                  <c:v>106045.85819376461</c:v>
                </c:pt>
                <c:pt idx="758" formatCode="0.0">
                  <c:v>105686.74629644718</c:v>
                </c:pt>
                <c:pt idx="759" formatCode="0.0">
                  <c:v>104807.27340469966</c:v>
                </c:pt>
                <c:pt idx="760" formatCode="0.0">
                  <c:v>104400.68610321726</c:v>
                </c:pt>
                <c:pt idx="761" formatCode="0.0">
                  <c:v>104020.38338354061</c:v>
                </c:pt>
                <c:pt idx="762" formatCode="0.0">
                  <c:v>103652.98792761989</c:v>
                </c:pt>
                <c:pt idx="763" formatCode="0.0">
                  <c:v>103448.1694506707</c:v>
                </c:pt>
                <c:pt idx="764" formatCode="0.0">
                  <c:v>103264.15452284049</c:v>
                </c:pt>
                <c:pt idx="765" formatCode="0.0">
                  <c:v>103068.69350637952</c:v>
                </c:pt>
                <c:pt idx="766" formatCode="0.0">
                  <c:v>102546.56245135047</c:v>
                </c:pt>
                <c:pt idx="767" formatCode="0.0">
                  <c:v>101669.75901364475</c:v>
                </c:pt>
                <c:pt idx="768" formatCode="0.0">
                  <c:v>100843.0182129834</c:v>
                </c:pt>
                <c:pt idx="769" formatCode="0.0">
                  <c:v>100229.68262065529</c:v>
                </c:pt>
                <c:pt idx="770" formatCode="0.0">
                  <c:v>99908.987068811417</c:v>
                </c:pt>
                <c:pt idx="771" formatCode="0.0">
                  <c:v>98029.069943800059</c:v>
                </c:pt>
                <c:pt idx="772" formatCode="0.0">
                  <c:v>97646.710329392867</c:v>
                </c:pt>
                <c:pt idx="773" formatCode="0.0">
                  <c:v>97258.048365718059</c:v>
                </c:pt>
                <c:pt idx="774" formatCode="0.0">
                  <c:v>96915.198020069598</c:v>
                </c:pt>
                <c:pt idx="775" formatCode="0.0">
                  <c:v>96639.474104304361</c:v>
                </c:pt>
                <c:pt idx="776" formatCode="0.0">
                  <c:v>96281.899672455373</c:v>
                </c:pt>
                <c:pt idx="777" formatCode="0.0">
                  <c:v>95860.988043241989</c:v>
                </c:pt>
                <c:pt idx="778" formatCode="0.0">
                  <c:v>95497.212734744957</c:v>
                </c:pt>
                <c:pt idx="779" formatCode="0.0">
                  <c:v>95256.486397397923</c:v>
                </c:pt>
                <c:pt idx="780" formatCode="0.0">
                  <c:v>95100.827388091551</c:v>
                </c:pt>
                <c:pt idx="781" formatCode="0.0">
                  <c:v>94829.29956483985</c:v>
                </c:pt>
                <c:pt idx="782" formatCode="0.0">
                  <c:v>94599.154838528077</c:v>
                </c:pt>
                <c:pt idx="783" formatCode="0.0">
                  <c:v>94283.171860583141</c:v>
                </c:pt>
                <c:pt idx="784" formatCode="0.0">
                  <c:v>93943.408710614138</c:v>
                </c:pt>
                <c:pt idx="785" formatCode="0.0">
                  <c:v>93468.591115411895</c:v>
                </c:pt>
                <c:pt idx="786" formatCode="0.0">
                  <c:v>92447.799178583664</c:v>
                </c:pt>
                <c:pt idx="787" formatCode="0.0">
                  <c:v>92191.328780105279</c:v>
                </c:pt>
                <c:pt idx="788" formatCode="0.0">
                  <c:v>91976.122954188628</c:v>
                </c:pt>
                <c:pt idx="789" formatCode="0.0">
                  <c:v>91888.971839242455</c:v>
                </c:pt>
                <c:pt idx="790" formatCode="0.0">
                  <c:v>91826.024890937435</c:v>
                </c:pt>
                <c:pt idx="791" formatCode="0.0">
                  <c:v>91900.193136161222</c:v>
                </c:pt>
                <c:pt idx="792" formatCode="0.0">
                  <c:v>91898.773107176385</c:v>
                </c:pt>
                <c:pt idx="793" formatCode="0.0">
                  <c:v>91987.282040801205</c:v>
                </c:pt>
                <c:pt idx="794" formatCode="0.0">
                  <c:v>92482.386445594122</c:v>
                </c:pt>
                <c:pt idx="795" formatCode="0.0">
                  <c:v>93454.999621347524</c:v>
                </c:pt>
                <c:pt idx="796" formatCode="0.0">
                  <c:v>94405.697133112873</c:v>
                </c:pt>
                <c:pt idx="797" formatCode="0.0">
                  <c:v>95159.005720022222</c:v>
                </c:pt>
                <c:pt idx="798" formatCode="0.0">
                  <c:v>95550.292013770741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9F2-431B-9389-B75A5B5359F1}"/>
            </c:ext>
          </c:extLst>
        </c:ser>
        <c:ser>
          <c:idx val="5"/>
          <c:order val="5"/>
          <c:tx>
            <c:strRef>
              <c:f>DATA!$CO$1</c:f>
              <c:strCache>
                <c:ptCount val="1"/>
                <c:pt idx="0">
                  <c:v>VWMA 200 Days</c:v>
                </c:pt>
              </c:strCache>
            </c:strRef>
          </c:tx>
          <c:marker>
            <c:symbol val="none"/>
          </c:marker>
          <c:yVal>
            <c:numRef>
              <c:f>DATA!$CO$2:$CO$800</c:f>
              <c:numCache>
                <c:formatCode>General</c:formatCode>
                <c:ptCount val="799"/>
                <c:pt idx="199" formatCode="0.0">
                  <c:v>14881.966252292392</c:v>
                </c:pt>
                <c:pt idx="200" formatCode="0.0">
                  <c:v>15971.754088592725</c:v>
                </c:pt>
                <c:pt idx="201" formatCode="0.0">
                  <c:v>16533.455818982689</c:v>
                </c:pt>
                <c:pt idx="202" formatCode="0.0">
                  <c:v>17098.517525817577</c:v>
                </c:pt>
                <c:pt idx="203" formatCode="0.0">
                  <c:v>17551.679796827266</c:v>
                </c:pt>
                <c:pt idx="204" formatCode="0.0">
                  <c:v>17716.210172670999</c:v>
                </c:pt>
                <c:pt idx="205" formatCode="0.0">
                  <c:v>17924.77828169052</c:v>
                </c:pt>
                <c:pt idx="206" formatCode="0.0">
                  <c:v>18157.652651965353</c:v>
                </c:pt>
                <c:pt idx="207" formatCode="0.0">
                  <c:v>18531.14745325394</c:v>
                </c:pt>
                <c:pt idx="208" formatCode="0.0">
                  <c:v>18716.174225929986</c:v>
                </c:pt>
                <c:pt idx="209" formatCode="0.0">
                  <c:v>18852.18633384331</c:v>
                </c:pt>
                <c:pt idx="210" formatCode="0.0">
                  <c:v>18973.914419384291</c:v>
                </c:pt>
                <c:pt idx="211" formatCode="0.0">
                  <c:v>19449.2777979288</c:v>
                </c:pt>
                <c:pt idx="212" formatCode="0.0">
                  <c:v>19750.827978454505</c:v>
                </c:pt>
                <c:pt idx="213" formatCode="0.0">
                  <c:v>19940.722073662128</c:v>
                </c:pt>
                <c:pt idx="214" formatCode="0.0">
                  <c:v>20148.468564066145</c:v>
                </c:pt>
                <c:pt idx="215" formatCode="0.0">
                  <c:v>20264.117449693629</c:v>
                </c:pt>
                <c:pt idx="216" formatCode="0.0">
                  <c:v>20385.46352347685</c:v>
                </c:pt>
                <c:pt idx="217" formatCode="0.0">
                  <c:v>20553.989745698331</c:v>
                </c:pt>
                <c:pt idx="218" formatCode="0.0">
                  <c:v>20902.1640484614</c:v>
                </c:pt>
                <c:pt idx="219" formatCode="0.0">
                  <c:v>21124.478315107488</c:v>
                </c:pt>
                <c:pt idx="220" formatCode="0.0">
                  <c:v>21245.644043476055</c:v>
                </c:pt>
                <c:pt idx="221" formatCode="0.0">
                  <c:v>21530.558821260089</c:v>
                </c:pt>
                <c:pt idx="222" formatCode="0.0">
                  <c:v>21798.067254050089</c:v>
                </c:pt>
                <c:pt idx="223" formatCode="0.0">
                  <c:v>22137.507091195246</c:v>
                </c:pt>
                <c:pt idx="224" formatCode="0.0">
                  <c:v>22355.447392541031</c:v>
                </c:pt>
                <c:pt idx="225" formatCode="0.0">
                  <c:v>22604.516643911938</c:v>
                </c:pt>
                <c:pt idx="226" formatCode="0.0">
                  <c:v>22915.894483401804</c:v>
                </c:pt>
                <c:pt idx="227" formatCode="0.0">
                  <c:v>23256.315024059037</c:v>
                </c:pt>
                <c:pt idx="228" formatCode="0.0">
                  <c:v>23485.006666558467</c:v>
                </c:pt>
                <c:pt idx="229" formatCode="0.0">
                  <c:v>23641.075604569887</c:v>
                </c:pt>
                <c:pt idx="230" formatCode="0.0">
                  <c:v>23830.178514911397</c:v>
                </c:pt>
                <c:pt idx="231" formatCode="0.0">
                  <c:v>24076.031795543244</c:v>
                </c:pt>
                <c:pt idx="232" formatCode="0.0">
                  <c:v>24256.154339141431</c:v>
                </c:pt>
                <c:pt idx="233" formatCode="0.0">
                  <c:v>24476.068845780235</c:v>
                </c:pt>
                <c:pt idx="234" formatCode="0.0">
                  <c:v>24632.571188174941</c:v>
                </c:pt>
                <c:pt idx="235" formatCode="0.0">
                  <c:v>24828.687879581074</c:v>
                </c:pt>
                <c:pt idx="236" formatCode="0.0">
                  <c:v>25050.214100238005</c:v>
                </c:pt>
                <c:pt idx="237" formatCode="0.0">
                  <c:v>25218.358291387627</c:v>
                </c:pt>
                <c:pt idx="238" formatCode="0.0">
                  <c:v>25343.095936523805</c:v>
                </c:pt>
                <c:pt idx="239" formatCode="0.0">
                  <c:v>25481.635405818874</c:v>
                </c:pt>
                <c:pt idx="240" formatCode="0.0">
                  <c:v>25597.860035709244</c:v>
                </c:pt>
                <c:pt idx="241" formatCode="0.0">
                  <c:v>25734.230927208904</c:v>
                </c:pt>
                <c:pt idx="242" formatCode="0.0">
                  <c:v>25949.922269114977</c:v>
                </c:pt>
                <c:pt idx="243" formatCode="0.0">
                  <c:v>26200.757373891494</c:v>
                </c:pt>
                <c:pt idx="244" formatCode="0.0">
                  <c:v>26366.878284893661</c:v>
                </c:pt>
                <c:pt idx="245" formatCode="0.0">
                  <c:v>26540.425525228511</c:v>
                </c:pt>
                <c:pt idx="246" formatCode="0.0">
                  <c:v>26691.558568507844</c:v>
                </c:pt>
                <c:pt idx="247" formatCode="0.0">
                  <c:v>26852.9004925134</c:v>
                </c:pt>
                <c:pt idx="248" formatCode="0.0">
                  <c:v>26990.273146322026</c:v>
                </c:pt>
                <c:pt idx="249" formatCode="0.0">
                  <c:v>27106.4365952767</c:v>
                </c:pt>
                <c:pt idx="250" formatCode="0.0">
                  <c:v>27360.877662648301</c:v>
                </c:pt>
                <c:pt idx="251" formatCode="0.0">
                  <c:v>27492.125997921827</c:v>
                </c:pt>
                <c:pt idx="252" formatCode="0.0">
                  <c:v>27598.44230080803</c:v>
                </c:pt>
                <c:pt idx="253" formatCode="0.0">
                  <c:v>27713.035703794048</c:v>
                </c:pt>
                <c:pt idx="254" formatCode="0.0">
                  <c:v>27784.111048391049</c:v>
                </c:pt>
                <c:pt idx="255" formatCode="0.0">
                  <c:v>27963.813369334395</c:v>
                </c:pt>
                <c:pt idx="256" formatCode="0.0">
                  <c:v>28039.574782085707</c:v>
                </c:pt>
                <c:pt idx="257" formatCode="0.0">
                  <c:v>28109.426243244423</c:v>
                </c:pt>
                <c:pt idx="258" formatCode="0.0">
                  <c:v>28355.716433616955</c:v>
                </c:pt>
                <c:pt idx="259" formatCode="0.0">
                  <c:v>28443.570751620289</c:v>
                </c:pt>
                <c:pt idx="260" formatCode="0.0">
                  <c:v>28584.207453337152</c:v>
                </c:pt>
                <c:pt idx="261" formatCode="0.0">
                  <c:v>28700.814758967146</c:v>
                </c:pt>
                <c:pt idx="262" formatCode="0.0">
                  <c:v>28911.979303456377</c:v>
                </c:pt>
                <c:pt idx="263" formatCode="0.0">
                  <c:v>29414.722871525344</c:v>
                </c:pt>
                <c:pt idx="264" formatCode="0.0">
                  <c:v>29638.568821836361</c:v>
                </c:pt>
                <c:pt idx="265" formatCode="0.0">
                  <c:v>29832.579947812421</c:v>
                </c:pt>
                <c:pt idx="266" formatCode="0.0">
                  <c:v>30043.875535717914</c:v>
                </c:pt>
                <c:pt idx="267" formatCode="0.0">
                  <c:v>30257.117978122689</c:v>
                </c:pt>
                <c:pt idx="268" formatCode="0.0">
                  <c:v>30548.680112291902</c:v>
                </c:pt>
                <c:pt idx="269" formatCode="0.0">
                  <c:v>30745.844601199693</c:v>
                </c:pt>
                <c:pt idx="270" formatCode="0.0">
                  <c:v>31016.676606834142</c:v>
                </c:pt>
                <c:pt idx="271" formatCode="0.0">
                  <c:v>31204.256542626485</c:v>
                </c:pt>
                <c:pt idx="272" formatCode="0.0">
                  <c:v>31294.360305293387</c:v>
                </c:pt>
                <c:pt idx="273" formatCode="0.0">
                  <c:v>31426.995911846032</c:v>
                </c:pt>
                <c:pt idx="274" formatCode="0.0">
                  <c:v>31622.712136653572</c:v>
                </c:pt>
                <c:pt idx="275" formatCode="0.0">
                  <c:v>31765.817576709109</c:v>
                </c:pt>
                <c:pt idx="276" formatCode="0.0">
                  <c:v>31855.118733024585</c:v>
                </c:pt>
                <c:pt idx="277" formatCode="0.0">
                  <c:v>31915.522297251537</c:v>
                </c:pt>
                <c:pt idx="278" formatCode="0.0">
                  <c:v>32032.548620234247</c:v>
                </c:pt>
                <c:pt idx="279" formatCode="0.0">
                  <c:v>32123.013441466162</c:v>
                </c:pt>
                <c:pt idx="280" formatCode="0.0">
                  <c:v>32215.50099391515</c:v>
                </c:pt>
                <c:pt idx="281" formatCode="0.0">
                  <c:v>32346.264895485405</c:v>
                </c:pt>
                <c:pt idx="282" formatCode="0.0">
                  <c:v>32446.178108400192</c:v>
                </c:pt>
                <c:pt idx="283" formatCode="0.0">
                  <c:v>32527.352965025464</c:v>
                </c:pt>
                <c:pt idx="284" formatCode="0.0">
                  <c:v>32604.598441432881</c:v>
                </c:pt>
                <c:pt idx="285" formatCode="0.0">
                  <c:v>32755.012640504247</c:v>
                </c:pt>
                <c:pt idx="286" formatCode="0.0">
                  <c:v>33187.592634035034</c:v>
                </c:pt>
                <c:pt idx="287" formatCode="0.0">
                  <c:v>33349.653659599673</c:v>
                </c:pt>
                <c:pt idx="288" formatCode="0.0">
                  <c:v>33577.913095417243</c:v>
                </c:pt>
                <c:pt idx="289" formatCode="0.0">
                  <c:v>33782.205388312657</c:v>
                </c:pt>
                <c:pt idx="290" formatCode="0.0">
                  <c:v>33905.802968153454</c:v>
                </c:pt>
                <c:pt idx="291" formatCode="0.0">
                  <c:v>34058.311190325687</c:v>
                </c:pt>
                <c:pt idx="292" formatCode="0.0">
                  <c:v>34180.507946920938</c:v>
                </c:pt>
                <c:pt idx="293" formatCode="0.0">
                  <c:v>34379.730846499042</c:v>
                </c:pt>
                <c:pt idx="294" formatCode="0.0">
                  <c:v>34737.048018872614</c:v>
                </c:pt>
                <c:pt idx="295" formatCode="0.0">
                  <c:v>34948.932416729906</c:v>
                </c:pt>
                <c:pt idx="296" formatCode="0.0">
                  <c:v>35160.532654452261</c:v>
                </c:pt>
                <c:pt idx="297" formatCode="0.0">
                  <c:v>35325.762405072273</c:v>
                </c:pt>
                <c:pt idx="298" formatCode="0.0">
                  <c:v>35543.957533583794</c:v>
                </c:pt>
                <c:pt idx="299" formatCode="0.0">
                  <c:v>35740.109363525858</c:v>
                </c:pt>
                <c:pt idx="300" formatCode="0.0">
                  <c:v>35882.365268046022</c:v>
                </c:pt>
                <c:pt idx="301" formatCode="0.0">
                  <c:v>36117.554813923896</c:v>
                </c:pt>
                <c:pt idx="302" formatCode="0.0">
                  <c:v>36260.151260691622</c:v>
                </c:pt>
                <c:pt idx="303" formatCode="0.0">
                  <c:v>36336.565488420601</c:v>
                </c:pt>
                <c:pt idx="304" formatCode="0.0">
                  <c:v>36416.09920676089</c:v>
                </c:pt>
                <c:pt idx="305" formatCode="0.0">
                  <c:v>36654.898808130827</c:v>
                </c:pt>
                <c:pt idx="306" formatCode="0.0">
                  <c:v>36965.070720816242</c:v>
                </c:pt>
                <c:pt idx="307" formatCode="0.0">
                  <c:v>37184.974642265042</c:v>
                </c:pt>
                <c:pt idx="308" formatCode="0.0">
                  <c:v>37320.537350357212</c:v>
                </c:pt>
                <c:pt idx="309" formatCode="0.0">
                  <c:v>37902.381289421413</c:v>
                </c:pt>
                <c:pt idx="310" formatCode="0.0">
                  <c:v>38355.715398104141</c:v>
                </c:pt>
                <c:pt idx="311" formatCode="0.0">
                  <c:v>38712.319720127722</c:v>
                </c:pt>
                <c:pt idx="312" formatCode="0.0">
                  <c:v>39122.801524739691</c:v>
                </c:pt>
                <c:pt idx="313" formatCode="0.0">
                  <c:v>39252.773268059187</c:v>
                </c:pt>
                <c:pt idx="314" formatCode="0.0">
                  <c:v>39345.012964764996</c:v>
                </c:pt>
                <c:pt idx="315" formatCode="0.0">
                  <c:v>39463.926070271053</c:v>
                </c:pt>
                <c:pt idx="316" formatCode="0.0">
                  <c:v>39966.896919552375</c:v>
                </c:pt>
                <c:pt idx="317" formatCode="0.0">
                  <c:v>40281.851736179851</c:v>
                </c:pt>
                <c:pt idx="318" formatCode="0.0">
                  <c:v>41774.587674008166</c:v>
                </c:pt>
                <c:pt idx="319" formatCode="0.0">
                  <c:v>42247.413118203141</c:v>
                </c:pt>
                <c:pt idx="320" formatCode="0.0">
                  <c:v>43082.412899394767</c:v>
                </c:pt>
                <c:pt idx="321" formatCode="0.0">
                  <c:v>43729.407056486787</c:v>
                </c:pt>
                <c:pt idx="322" formatCode="0.0">
                  <c:v>44051.14771251101</c:v>
                </c:pt>
                <c:pt idx="323" formatCode="0.0">
                  <c:v>44362.61291861019</c:v>
                </c:pt>
                <c:pt idx="324" formatCode="0.0">
                  <c:v>44685.088026119942</c:v>
                </c:pt>
                <c:pt idx="325" formatCode="0.0">
                  <c:v>45133.863797865073</c:v>
                </c:pt>
                <c:pt idx="326" formatCode="0.0">
                  <c:v>45641.388119428993</c:v>
                </c:pt>
                <c:pt idx="327" formatCode="0.0">
                  <c:v>46298.933716937281</c:v>
                </c:pt>
                <c:pt idx="328" formatCode="0.0">
                  <c:v>46680.089675194729</c:v>
                </c:pt>
                <c:pt idx="329" formatCode="0.0">
                  <c:v>46908.005519771512</c:v>
                </c:pt>
                <c:pt idx="330" formatCode="0.0">
                  <c:v>47188.004738802942</c:v>
                </c:pt>
                <c:pt idx="331" formatCode="0.0">
                  <c:v>47665.988114795204</c:v>
                </c:pt>
                <c:pt idx="332" formatCode="0.0">
                  <c:v>47954.130431970218</c:v>
                </c:pt>
                <c:pt idx="333" formatCode="0.0">
                  <c:v>48184.801995956368</c:v>
                </c:pt>
                <c:pt idx="334" formatCode="0.0">
                  <c:v>48496.070915910415</c:v>
                </c:pt>
                <c:pt idx="335" formatCode="0.0">
                  <c:v>48704.275387326932</c:v>
                </c:pt>
                <c:pt idx="336" formatCode="0.0">
                  <c:v>49112.309000284462</c:v>
                </c:pt>
                <c:pt idx="337" formatCode="0.0">
                  <c:v>49555.215095861713</c:v>
                </c:pt>
                <c:pt idx="338" formatCode="0.0">
                  <c:v>49816.543350078413</c:v>
                </c:pt>
                <c:pt idx="339" formatCode="0.0">
                  <c:v>50071.551918308163</c:v>
                </c:pt>
                <c:pt idx="340" formatCode="0.0">
                  <c:v>50171.100617039228</c:v>
                </c:pt>
                <c:pt idx="341" formatCode="0.0">
                  <c:v>50268.478299190967</c:v>
                </c:pt>
                <c:pt idx="342" formatCode="0.0">
                  <c:v>50488.94785774246</c:v>
                </c:pt>
                <c:pt idx="343" formatCode="0.0">
                  <c:v>50664.414186726048</c:v>
                </c:pt>
                <c:pt idx="344" formatCode="0.0">
                  <c:v>50785.927962084359</c:v>
                </c:pt>
                <c:pt idx="345" formatCode="0.0">
                  <c:v>50981.553325467401</c:v>
                </c:pt>
                <c:pt idx="346" formatCode="0.0">
                  <c:v>51162.462079819372</c:v>
                </c:pt>
                <c:pt idx="347" formatCode="0.0">
                  <c:v>51220.836506224834</c:v>
                </c:pt>
                <c:pt idx="348" formatCode="0.0">
                  <c:v>51331.223610953282</c:v>
                </c:pt>
                <c:pt idx="349" formatCode="0.0">
                  <c:v>51437.268328753431</c:v>
                </c:pt>
                <c:pt idx="350" formatCode="0.0">
                  <c:v>51497.278770491292</c:v>
                </c:pt>
                <c:pt idx="351" formatCode="0.0">
                  <c:v>51626.2598619747</c:v>
                </c:pt>
                <c:pt idx="352" formatCode="0.0">
                  <c:v>51661.190916334832</c:v>
                </c:pt>
                <c:pt idx="353" formatCode="0.0">
                  <c:v>51721.655196215055</c:v>
                </c:pt>
                <c:pt idx="354" formatCode="0.0">
                  <c:v>51910.116696607263</c:v>
                </c:pt>
                <c:pt idx="355" formatCode="0.0">
                  <c:v>51968.676455229266</c:v>
                </c:pt>
                <c:pt idx="356" formatCode="0.0">
                  <c:v>52201.647439200191</c:v>
                </c:pt>
                <c:pt idx="357" formatCode="0.0">
                  <c:v>52393.126550395151</c:v>
                </c:pt>
                <c:pt idx="358" formatCode="0.0">
                  <c:v>52508.705833935681</c:v>
                </c:pt>
                <c:pt idx="359" formatCode="0.0">
                  <c:v>52607.86512255331</c:v>
                </c:pt>
                <c:pt idx="360" formatCode="0.0">
                  <c:v>52732.076168131622</c:v>
                </c:pt>
                <c:pt idx="361" formatCode="0.0">
                  <c:v>52864.876853008318</c:v>
                </c:pt>
                <c:pt idx="362" formatCode="0.0">
                  <c:v>53091.168427801029</c:v>
                </c:pt>
                <c:pt idx="363" formatCode="0.0">
                  <c:v>53226.601211715635</c:v>
                </c:pt>
                <c:pt idx="364" formatCode="0.0">
                  <c:v>53399.04878557373</c:v>
                </c:pt>
                <c:pt idx="365" formatCode="0.0">
                  <c:v>53552.328990210881</c:v>
                </c:pt>
                <c:pt idx="366" formatCode="0.0">
                  <c:v>53747.267993462658</c:v>
                </c:pt>
                <c:pt idx="367" formatCode="0.0">
                  <c:v>53829.567223427664</c:v>
                </c:pt>
                <c:pt idx="368" formatCode="0.0">
                  <c:v>53923.631289318699</c:v>
                </c:pt>
                <c:pt idx="369" formatCode="0.0">
                  <c:v>54026.943140854492</c:v>
                </c:pt>
                <c:pt idx="370" formatCode="0.0">
                  <c:v>54172.416380542934</c:v>
                </c:pt>
                <c:pt idx="371" formatCode="0.0">
                  <c:v>54283.273599228771</c:v>
                </c:pt>
                <c:pt idx="372" formatCode="0.0">
                  <c:v>54384.936100896048</c:v>
                </c:pt>
                <c:pt idx="373" formatCode="0.0">
                  <c:v>54475.814346037594</c:v>
                </c:pt>
                <c:pt idx="374" formatCode="0.0">
                  <c:v>54605.977550101386</c:v>
                </c:pt>
                <c:pt idx="375" formatCode="0.0">
                  <c:v>54785.578691415692</c:v>
                </c:pt>
                <c:pt idx="376" formatCode="0.0">
                  <c:v>54925.542501966585</c:v>
                </c:pt>
                <c:pt idx="377" formatCode="0.0">
                  <c:v>55097.717949950318</c:v>
                </c:pt>
                <c:pt idx="378" formatCode="0.0">
                  <c:v>55348.155542283319</c:v>
                </c:pt>
                <c:pt idx="379" formatCode="0.0">
                  <c:v>55661.437037605523</c:v>
                </c:pt>
                <c:pt idx="380" formatCode="0.0">
                  <c:v>56215.718457928357</c:v>
                </c:pt>
                <c:pt idx="381" formatCode="0.0">
                  <c:v>56727.993562087817</c:v>
                </c:pt>
                <c:pt idx="382" formatCode="0.0">
                  <c:v>56975.961427875685</c:v>
                </c:pt>
                <c:pt idx="383" formatCode="0.0">
                  <c:v>57187.445266199276</c:v>
                </c:pt>
                <c:pt idx="384" formatCode="0.0">
                  <c:v>57452.163232989238</c:v>
                </c:pt>
                <c:pt idx="385" formatCode="0.0">
                  <c:v>57787.263838523089</c:v>
                </c:pt>
                <c:pt idx="386" formatCode="0.0">
                  <c:v>58060.145518092329</c:v>
                </c:pt>
                <c:pt idx="387" formatCode="0.0">
                  <c:v>58279.322728694053</c:v>
                </c:pt>
                <c:pt idx="388" formatCode="0.0">
                  <c:v>58436.664069086153</c:v>
                </c:pt>
                <c:pt idx="389" formatCode="0.0">
                  <c:v>58593.223974496141</c:v>
                </c:pt>
                <c:pt idx="390" formatCode="0.0">
                  <c:v>58789.961529109154</c:v>
                </c:pt>
                <c:pt idx="391" formatCode="0.0">
                  <c:v>58864.611748128569</c:v>
                </c:pt>
                <c:pt idx="392" formatCode="0.0">
                  <c:v>59125.422459031062</c:v>
                </c:pt>
                <c:pt idx="393" formatCode="0.0">
                  <c:v>59191.950621120006</c:v>
                </c:pt>
                <c:pt idx="394" formatCode="0.0">
                  <c:v>59355.273267542216</c:v>
                </c:pt>
                <c:pt idx="395" formatCode="0.0">
                  <c:v>59457.816505918425</c:v>
                </c:pt>
                <c:pt idx="396" formatCode="0.0">
                  <c:v>59505.98031849305</c:v>
                </c:pt>
                <c:pt idx="397" formatCode="0.0">
                  <c:v>59712.379186620841</c:v>
                </c:pt>
                <c:pt idx="398" formatCode="0.0">
                  <c:v>59753.615741387825</c:v>
                </c:pt>
                <c:pt idx="399" formatCode="0.0">
                  <c:v>59815.949367380723</c:v>
                </c:pt>
                <c:pt idx="400" formatCode="0.0">
                  <c:v>59905.546943859321</c:v>
                </c:pt>
                <c:pt idx="401" formatCode="0.0">
                  <c:v>60025.900762160403</c:v>
                </c:pt>
                <c:pt idx="402" formatCode="0.0">
                  <c:v>60219.964159351504</c:v>
                </c:pt>
                <c:pt idx="403" formatCode="0.0">
                  <c:v>60266.57592493773</c:v>
                </c:pt>
                <c:pt idx="404" formatCode="0.0">
                  <c:v>60281.467483251363</c:v>
                </c:pt>
                <c:pt idx="405" formatCode="0.0">
                  <c:v>60287.649381271229</c:v>
                </c:pt>
                <c:pt idx="406" formatCode="0.0">
                  <c:v>60305.209097877931</c:v>
                </c:pt>
                <c:pt idx="407" formatCode="0.0">
                  <c:v>60452.555371578666</c:v>
                </c:pt>
                <c:pt idx="408" formatCode="0.0">
                  <c:v>60516.201302354588</c:v>
                </c:pt>
                <c:pt idx="409" formatCode="0.0">
                  <c:v>60554.349646151866</c:v>
                </c:pt>
                <c:pt idx="410" formatCode="0.0">
                  <c:v>60558.044814324887</c:v>
                </c:pt>
                <c:pt idx="411" formatCode="0.0">
                  <c:v>60705.853495125317</c:v>
                </c:pt>
                <c:pt idx="412" formatCode="0.0">
                  <c:v>60760.557406770407</c:v>
                </c:pt>
                <c:pt idx="413" formatCode="0.0">
                  <c:v>60790.769465969424</c:v>
                </c:pt>
                <c:pt idx="414" formatCode="0.0">
                  <c:v>60822.579150029742</c:v>
                </c:pt>
                <c:pt idx="415" formatCode="0.0">
                  <c:v>60829.718190647342</c:v>
                </c:pt>
                <c:pt idx="416" formatCode="0.0">
                  <c:v>60835.247909161902</c:v>
                </c:pt>
                <c:pt idx="417" formatCode="0.0">
                  <c:v>60840.132426888464</c:v>
                </c:pt>
                <c:pt idx="418" formatCode="0.0">
                  <c:v>60843.492203184338</c:v>
                </c:pt>
                <c:pt idx="419" formatCode="0.0">
                  <c:v>60831.863491508033</c:v>
                </c:pt>
                <c:pt idx="420" formatCode="0.0">
                  <c:v>60825.098286243425</c:v>
                </c:pt>
                <c:pt idx="421" formatCode="0.0">
                  <c:v>60780.653374750327</c:v>
                </c:pt>
                <c:pt idx="422" formatCode="0.0">
                  <c:v>60746.391366917691</c:v>
                </c:pt>
                <c:pt idx="423" formatCode="0.0">
                  <c:v>60677.303454911133</c:v>
                </c:pt>
                <c:pt idx="424" formatCode="0.0">
                  <c:v>60663.194453693905</c:v>
                </c:pt>
                <c:pt idx="425" formatCode="0.0">
                  <c:v>60674.312288280911</c:v>
                </c:pt>
                <c:pt idx="426" formatCode="0.0">
                  <c:v>60713.482083240182</c:v>
                </c:pt>
                <c:pt idx="427" formatCode="0.0">
                  <c:v>60779.803068474634</c:v>
                </c:pt>
                <c:pt idx="428" formatCode="0.0">
                  <c:v>60805.915526519711</c:v>
                </c:pt>
                <c:pt idx="429" formatCode="0.0">
                  <c:v>60815.274034461232</c:v>
                </c:pt>
                <c:pt idx="430" formatCode="0.0">
                  <c:v>60828.037535267023</c:v>
                </c:pt>
                <c:pt idx="431" formatCode="0.0">
                  <c:v>60838.803223813316</c:v>
                </c:pt>
                <c:pt idx="432" formatCode="0.0">
                  <c:v>60850.016314302811</c:v>
                </c:pt>
                <c:pt idx="433" formatCode="0.0">
                  <c:v>60854.19793666988</c:v>
                </c:pt>
                <c:pt idx="434" formatCode="0.0">
                  <c:v>60883.118130241121</c:v>
                </c:pt>
                <c:pt idx="435" formatCode="0.0">
                  <c:v>60916.954498096951</c:v>
                </c:pt>
                <c:pt idx="436" formatCode="0.0">
                  <c:v>60961.834497171512</c:v>
                </c:pt>
                <c:pt idx="437" formatCode="0.0">
                  <c:v>60987.721477246836</c:v>
                </c:pt>
                <c:pt idx="438" formatCode="0.0">
                  <c:v>61035.824165407728</c:v>
                </c:pt>
                <c:pt idx="439" formatCode="0.0">
                  <c:v>61098.456988255166</c:v>
                </c:pt>
                <c:pt idx="440" formatCode="0.0">
                  <c:v>61696.150789691324</c:v>
                </c:pt>
                <c:pt idx="441" formatCode="0.0">
                  <c:v>61881.014130777265</c:v>
                </c:pt>
                <c:pt idx="442" formatCode="0.0">
                  <c:v>62061.932257805907</c:v>
                </c:pt>
                <c:pt idx="443" formatCode="0.0">
                  <c:v>62205.774029477194</c:v>
                </c:pt>
                <c:pt idx="444" formatCode="0.0">
                  <c:v>62390.351452372284</c:v>
                </c:pt>
                <c:pt idx="445" formatCode="0.0">
                  <c:v>62674.03619028844</c:v>
                </c:pt>
                <c:pt idx="446" formatCode="0.0">
                  <c:v>62859.311896355</c:v>
                </c:pt>
                <c:pt idx="447" formatCode="0.0">
                  <c:v>63075.391996575716</c:v>
                </c:pt>
                <c:pt idx="448" formatCode="0.0">
                  <c:v>63432.928209301361</c:v>
                </c:pt>
                <c:pt idx="449" formatCode="0.0">
                  <c:v>63946.391070474056</c:v>
                </c:pt>
                <c:pt idx="450" formatCode="0.0">
                  <c:v>64412.705764301689</c:v>
                </c:pt>
                <c:pt idx="451" formatCode="0.0">
                  <c:v>64733.111481921318</c:v>
                </c:pt>
                <c:pt idx="452" formatCode="0.0">
                  <c:v>65100.505493378238</c:v>
                </c:pt>
                <c:pt idx="453" formatCode="0.0">
                  <c:v>65722.373805583469</c:v>
                </c:pt>
                <c:pt idx="454" formatCode="0.0">
                  <c:v>65924.790170840221</c:v>
                </c:pt>
                <c:pt idx="455" formatCode="0.0">
                  <c:v>66292.578935323443</c:v>
                </c:pt>
                <c:pt idx="456" formatCode="0.0">
                  <c:v>66451.29680889775</c:v>
                </c:pt>
                <c:pt idx="457" formatCode="0.0">
                  <c:v>66633.221205212511</c:v>
                </c:pt>
                <c:pt idx="458" formatCode="0.0">
                  <c:v>66827.534708821127</c:v>
                </c:pt>
                <c:pt idx="459" formatCode="0.0">
                  <c:v>66951.47648830399</c:v>
                </c:pt>
                <c:pt idx="460" formatCode="0.0">
                  <c:v>67143.801056956916</c:v>
                </c:pt>
                <c:pt idx="461" formatCode="0.0">
                  <c:v>67352.424958312593</c:v>
                </c:pt>
                <c:pt idx="462" formatCode="0.0">
                  <c:v>67607.638032562085</c:v>
                </c:pt>
                <c:pt idx="463" formatCode="0.0">
                  <c:v>67945.293378032729</c:v>
                </c:pt>
                <c:pt idx="464" formatCode="0.0">
                  <c:v>68162.964141492499</c:v>
                </c:pt>
                <c:pt idx="465" formatCode="0.0">
                  <c:v>68310.267328483154</c:v>
                </c:pt>
                <c:pt idx="466" formatCode="0.0">
                  <c:v>68771.357218870311</c:v>
                </c:pt>
                <c:pt idx="467" formatCode="0.0">
                  <c:v>69038.304165084744</c:v>
                </c:pt>
                <c:pt idx="468" formatCode="0.0">
                  <c:v>69259.743744977124</c:v>
                </c:pt>
                <c:pt idx="469" formatCode="0.0">
                  <c:v>69415.858961727878</c:v>
                </c:pt>
                <c:pt idx="470" formatCode="0.0">
                  <c:v>69740.378427735763</c:v>
                </c:pt>
                <c:pt idx="471" formatCode="0.0">
                  <c:v>70077.192574644985</c:v>
                </c:pt>
                <c:pt idx="472" formatCode="0.0">
                  <c:v>70353.242918231743</c:v>
                </c:pt>
                <c:pt idx="473" formatCode="0.0">
                  <c:v>70595.173077074243</c:v>
                </c:pt>
                <c:pt idx="474" formatCode="0.0">
                  <c:v>71166.476583405558</c:v>
                </c:pt>
                <c:pt idx="475" formatCode="0.0">
                  <c:v>71513.183699304165</c:v>
                </c:pt>
                <c:pt idx="476" formatCode="0.0">
                  <c:v>71875.426770338978</c:v>
                </c:pt>
                <c:pt idx="477" formatCode="0.0">
                  <c:v>72164.042674358076</c:v>
                </c:pt>
                <c:pt idx="478" formatCode="0.0">
                  <c:v>72605.539099093265</c:v>
                </c:pt>
                <c:pt idx="479" formatCode="0.0">
                  <c:v>72977.23998422017</c:v>
                </c:pt>
                <c:pt idx="480" formatCode="0.0">
                  <c:v>73195.707806781473</c:v>
                </c:pt>
                <c:pt idx="481" formatCode="0.0">
                  <c:v>73496.230347512334</c:v>
                </c:pt>
                <c:pt idx="482" formatCode="0.0">
                  <c:v>73746.523299312859</c:v>
                </c:pt>
                <c:pt idx="483" formatCode="0.0">
                  <c:v>74116.531606949939</c:v>
                </c:pt>
                <c:pt idx="484" formatCode="0.0">
                  <c:v>74323.576354236036</c:v>
                </c:pt>
                <c:pt idx="485" formatCode="0.0">
                  <c:v>74540.345748058098</c:v>
                </c:pt>
                <c:pt idx="486" formatCode="0.0">
                  <c:v>74663.213689636337</c:v>
                </c:pt>
                <c:pt idx="487" formatCode="0.0">
                  <c:v>74775.674607114721</c:v>
                </c:pt>
                <c:pt idx="488" formatCode="0.0">
                  <c:v>74930.740963330754</c:v>
                </c:pt>
                <c:pt idx="489" formatCode="0.0">
                  <c:v>75083.786748858838</c:v>
                </c:pt>
                <c:pt idx="490" formatCode="0.0">
                  <c:v>75185.371629911577</c:v>
                </c:pt>
                <c:pt idx="491" formatCode="0.0">
                  <c:v>75350.846163948227</c:v>
                </c:pt>
                <c:pt idx="492" formatCode="0.0">
                  <c:v>75438.339323108128</c:v>
                </c:pt>
                <c:pt idx="493" formatCode="0.0">
                  <c:v>75594.872990944656</c:v>
                </c:pt>
                <c:pt idx="494" formatCode="0.0">
                  <c:v>75780.654110756761</c:v>
                </c:pt>
                <c:pt idx="495" formatCode="0.0">
                  <c:v>75922.840266735802</c:v>
                </c:pt>
                <c:pt idx="496" formatCode="0.0">
                  <c:v>76084.378507026733</c:v>
                </c:pt>
                <c:pt idx="497" formatCode="0.0">
                  <c:v>76243.58005121813</c:v>
                </c:pt>
                <c:pt idx="498" formatCode="0.0">
                  <c:v>76482.359211083443</c:v>
                </c:pt>
                <c:pt idx="499" formatCode="0.0">
                  <c:v>76605.321665978932</c:v>
                </c:pt>
                <c:pt idx="500" formatCode="0.0">
                  <c:v>76735.620636108535</c:v>
                </c:pt>
                <c:pt idx="501" formatCode="0.0">
                  <c:v>76958.025357498889</c:v>
                </c:pt>
                <c:pt idx="502" formatCode="0.0">
                  <c:v>77353.043444367693</c:v>
                </c:pt>
                <c:pt idx="503" formatCode="0.0">
                  <c:v>77546.501310182692</c:v>
                </c:pt>
                <c:pt idx="504" formatCode="0.0">
                  <c:v>77674.788040853586</c:v>
                </c:pt>
                <c:pt idx="505" formatCode="0.0">
                  <c:v>77953.123497342123</c:v>
                </c:pt>
                <c:pt idx="506" formatCode="0.0">
                  <c:v>78145.90712895889</c:v>
                </c:pt>
                <c:pt idx="507" formatCode="0.0">
                  <c:v>78325.004098125239</c:v>
                </c:pt>
                <c:pt idx="508" formatCode="0.0">
                  <c:v>78407.429443863832</c:v>
                </c:pt>
                <c:pt idx="509" formatCode="0.0">
                  <c:v>78587.522880960401</c:v>
                </c:pt>
                <c:pt idx="510" formatCode="0.0">
                  <c:v>78734.242743391209</c:v>
                </c:pt>
                <c:pt idx="511" formatCode="0.0">
                  <c:v>78870.17028935469</c:v>
                </c:pt>
                <c:pt idx="512" formatCode="0.0">
                  <c:v>79025.247670496494</c:v>
                </c:pt>
                <c:pt idx="513" formatCode="0.0">
                  <c:v>79181.496702222677</c:v>
                </c:pt>
                <c:pt idx="514" formatCode="0.0">
                  <c:v>79299.715994399667</c:v>
                </c:pt>
                <c:pt idx="515" formatCode="0.0">
                  <c:v>79393.117283263244</c:v>
                </c:pt>
                <c:pt idx="516" formatCode="0.0">
                  <c:v>79567.154227198393</c:v>
                </c:pt>
                <c:pt idx="517" formatCode="0.0">
                  <c:v>79691.543854413394</c:v>
                </c:pt>
                <c:pt idx="518" formatCode="0.0">
                  <c:v>80044.915909928415</c:v>
                </c:pt>
                <c:pt idx="519" formatCode="0.0">
                  <c:v>80157.224717992431</c:v>
                </c:pt>
                <c:pt idx="520" formatCode="0.0">
                  <c:v>80362.498401497185</c:v>
                </c:pt>
                <c:pt idx="521" formatCode="0.0">
                  <c:v>80535.751351518164</c:v>
                </c:pt>
                <c:pt idx="522" formatCode="0.0">
                  <c:v>80668.634465729512</c:v>
                </c:pt>
                <c:pt idx="523" formatCode="0.0">
                  <c:v>80867.867441100811</c:v>
                </c:pt>
                <c:pt idx="524" formatCode="0.0">
                  <c:v>81145.228567128652</c:v>
                </c:pt>
                <c:pt idx="525" formatCode="0.0">
                  <c:v>81434.81180228453</c:v>
                </c:pt>
                <c:pt idx="526" formatCode="0.0">
                  <c:v>81869.006021283407</c:v>
                </c:pt>
                <c:pt idx="527" formatCode="0.0">
                  <c:v>82526.334210175366</c:v>
                </c:pt>
                <c:pt idx="528" formatCode="0.0">
                  <c:v>82968.663444461083</c:v>
                </c:pt>
                <c:pt idx="529" formatCode="0.0">
                  <c:v>83264.377928728005</c:v>
                </c:pt>
                <c:pt idx="530" formatCode="0.0">
                  <c:v>83581.241194674265</c:v>
                </c:pt>
                <c:pt idx="531" formatCode="0.0">
                  <c:v>83911.169196180301</c:v>
                </c:pt>
                <c:pt idx="532" formatCode="0.0">
                  <c:v>84091.671500359414</c:v>
                </c:pt>
                <c:pt idx="533" formatCode="0.0">
                  <c:v>84293.306647704012</c:v>
                </c:pt>
                <c:pt idx="534" formatCode="0.0">
                  <c:v>84492.471969345381</c:v>
                </c:pt>
                <c:pt idx="535" formatCode="0.0">
                  <c:v>84681.961993806952</c:v>
                </c:pt>
                <c:pt idx="536" formatCode="0.0">
                  <c:v>84850.679262213613</c:v>
                </c:pt>
                <c:pt idx="537" formatCode="0.0">
                  <c:v>85052.15986880094</c:v>
                </c:pt>
                <c:pt idx="538" formatCode="0.0">
                  <c:v>85183.565335733001</c:v>
                </c:pt>
                <c:pt idx="539" formatCode="0.0">
                  <c:v>85460.28016081026</c:v>
                </c:pt>
                <c:pt idx="540" formatCode="0.0">
                  <c:v>85625.341665660555</c:v>
                </c:pt>
                <c:pt idx="541" formatCode="0.0">
                  <c:v>85709.405409126906</c:v>
                </c:pt>
                <c:pt idx="542" formatCode="0.0">
                  <c:v>86352.701672325522</c:v>
                </c:pt>
                <c:pt idx="543" formatCode="0.0">
                  <c:v>86686.141455357661</c:v>
                </c:pt>
                <c:pt idx="544" formatCode="0.0">
                  <c:v>86841.782987012251</c:v>
                </c:pt>
                <c:pt idx="545" formatCode="0.0">
                  <c:v>87252.57980907688</c:v>
                </c:pt>
                <c:pt idx="546" formatCode="0.0">
                  <c:v>87569.538307473122</c:v>
                </c:pt>
                <c:pt idx="547" formatCode="0.0">
                  <c:v>87758.134255932993</c:v>
                </c:pt>
                <c:pt idx="548" formatCode="0.0">
                  <c:v>88036.028240887783</c:v>
                </c:pt>
                <c:pt idx="549" formatCode="0.0">
                  <c:v>88209.273623414032</c:v>
                </c:pt>
                <c:pt idx="550" formatCode="0.0">
                  <c:v>88385.533200631864</c:v>
                </c:pt>
                <c:pt idx="551" formatCode="0.0">
                  <c:v>88542.994756241285</c:v>
                </c:pt>
                <c:pt idx="552" formatCode="0.0">
                  <c:v>88672.743732047325</c:v>
                </c:pt>
                <c:pt idx="553" formatCode="0.0">
                  <c:v>88917.987328260293</c:v>
                </c:pt>
                <c:pt idx="554" formatCode="0.0">
                  <c:v>89100.422478541441</c:v>
                </c:pt>
                <c:pt idx="555" formatCode="0.0">
                  <c:v>89229.542091140698</c:v>
                </c:pt>
                <c:pt idx="556" formatCode="0.0">
                  <c:v>89449.715151019074</c:v>
                </c:pt>
                <c:pt idx="557" formatCode="0.0">
                  <c:v>89612.303091418842</c:v>
                </c:pt>
                <c:pt idx="558" formatCode="0.0">
                  <c:v>89788.929797151985</c:v>
                </c:pt>
                <c:pt idx="559" formatCode="0.0">
                  <c:v>90054.231332411946</c:v>
                </c:pt>
                <c:pt idx="560" formatCode="0.0">
                  <c:v>90231.07125141022</c:v>
                </c:pt>
                <c:pt idx="561" formatCode="0.0">
                  <c:v>90361.150583036069</c:v>
                </c:pt>
                <c:pt idx="562" formatCode="0.0">
                  <c:v>90525.829678674025</c:v>
                </c:pt>
                <c:pt idx="563" formatCode="0.0">
                  <c:v>90645.175399706277</c:v>
                </c:pt>
                <c:pt idx="564" formatCode="0.0">
                  <c:v>90714.945421247161</c:v>
                </c:pt>
                <c:pt idx="565" formatCode="0.0">
                  <c:v>90769.034668043358</c:v>
                </c:pt>
                <c:pt idx="566" formatCode="0.0">
                  <c:v>90926.684587631986</c:v>
                </c:pt>
                <c:pt idx="567" formatCode="0.0">
                  <c:v>91047.66233465058</c:v>
                </c:pt>
                <c:pt idx="568" formatCode="0.0">
                  <c:v>91189.46443235231</c:v>
                </c:pt>
                <c:pt idx="569" formatCode="0.0">
                  <c:v>91302.348604971616</c:v>
                </c:pt>
                <c:pt idx="570" formatCode="0.0">
                  <c:v>91430.240887283231</c:v>
                </c:pt>
                <c:pt idx="571" formatCode="0.0">
                  <c:v>91529.440248369428</c:v>
                </c:pt>
                <c:pt idx="572" formatCode="0.0">
                  <c:v>91604.760557783069</c:v>
                </c:pt>
                <c:pt idx="573" formatCode="0.0">
                  <c:v>91743.577946620848</c:v>
                </c:pt>
                <c:pt idx="574" formatCode="0.0">
                  <c:v>91848.940320823909</c:v>
                </c:pt>
                <c:pt idx="575" formatCode="0.0">
                  <c:v>92033.027981959574</c:v>
                </c:pt>
                <c:pt idx="576" formatCode="0.0">
                  <c:v>92250.207223432648</c:v>
                </c:pt>
                <c:pt idx="577" formatCode="0.0">
                  <c:v>92401.361305045793</c:v>
                </c:pt>
                <c:pt idx="578" formatCode="0.0">
                  <c:v>92588.09782574937</c:v>
                </c:pt>
                <c:pt idx="579" formatCode="0.0">
                  <c:v>92704.969574664312</c:v>
                </c:pt>
                <c:pt idx="580" formatCode="0.0">
                  <c:v>92747.569914648251</c:v>
                </c:pt>
                <c:pt idx="581" formatCode="0.0">
                  <c:v>92922.484196482794</c:v>
                </c:pt>
                <c:pt idx="582" formatCode="0.0">
                  <c:v>93100.089324519577</c:v>
                </c:pt>
                <c:pt idx="583" formatCode="0.0">
                  <c:v>93231.902820260526</c:v>
                </c:pt>
                <c:pt idx="584" formatCode="0.0">
                  <c:v>93328.075335977395</c:v>
                </c:pt>
                <c:pt idx="585" formatCode="0.0">
                  <c:v>93388.529975709229</c:v>
                </c:pt>
                <c:pt idx="586" formatCode="0.0">
                  <c:v>93440.036396845317</c:v>
                </c:pt>
                <c:pt idx="587" formatCode="0.0">
                  <c:v>93525.818925150801</c:v>
                </c:pt>
                <c:pt idx="588" formatCode="0.0">
                  <c:v>93615.875257795647</c:v>
                </c:pt>
                <c:pt idx="589" formatCode="0.0">
                  <c:v>93722.584051021578</c:v>
                </c:pt>
                <c:pt idx="590" formatCode="0.0">
                  <c:v>93771.801726947102</c:v>
                </c:pt>
                <c:pt idx="591" formatCode="0.0">
                  <c:v>93848.053516692511</c:v>
                </c:pt>
                <c:pt idx="592" formatCode="0.0">
                  <c:v>93954.712857855964</c:v>
                </c:pt>
                <c:pt idx="593" formatCode="0.0">
                  <c:v>94026.406675905979</c:v>
                </c:pt>
                <c:pt idx="594" formatCode="0.0">
                  <c:v>94158.515749882077</c:v>
                </c:pt>
                <c:pt idx="595" formatCode="0.0">
                  <c:v>94375.47969130447</c:v>
                </c:pt>
                <c:pt idx="596" formatCode="0.0">
                  <c:v>94506.04922182452</c:v>
                </c:pt>
                <c:pt idx="597" formatCode="0.0">
                  <c:v>94535.242490873454</c:v>
                </c:pt>
                <c:pt idx="598" formatCode="0.0">
                  <c:v>94584.757915062335</c:v>
                </c:pt>
                <c:pt idx="599" formatCode="0.0">
                  <c:v>94675.111988878562</c:v>
                </c:pt>
                <c:pt idx="600" formatCode="0.0">
                  <c:v>94756.164144609342</c:v>
                </c:pt>
                <c:pt idx="601" formatCode="0.0">
                  <c:v>94790.890438604227</c:v>
                </c:pt>
                <c:pt idx="602" formatCode="0.0">
                  <c:v>94847.650808893828</c:v>
                </c:pt>
                <c:pt idx="603" formatCode="0.0">
                  <c:v>94993.188492751418</c:v>
                </c:pt>
                <c:pt idx="604" formatCode="0.0">
                  <c:v>95322.816145440185</c:v>
                </c:pt>
                <c:pt idx="605" formatCode="0.0">
                  <c:v>95511.614816752393</c:v>
                </c:pt>
                <c:pt idx="606" formatCode="0.0">
                  <c:v>95574.697280875422</c:v>
                </c:pt>
                <c:pt idx="607" formatCode="0.0">
                  <c:v>95676.225834003664</c:v>
                </c:pt>
                <c:pt idx="608" formatCode="0.0">
                  <c:v>95749.565276231646</c:v>
                </c:pt>
                <c:pt idx="609" formatCode="0.0">
                  <c:v>95797.367507814051</c:v>
                </c:pt>
                <c:pt idx="610" formatCode="0.0">
                  <c:v>95857.435160093824</c:v>
                </c:pt>
                <c:pt idx="611" formatCode="0.0">
                  <c:v>95941.287841534053</c:v>
                </c:pt>
                <c:pt idx="612" formatCode="0.0">
                  <c:v>96069.220966714522</c:v>
                </c:pt>
                <c:pt idx="613" formatCode="0.0">
                  <c:v>96143.121060301215</c:v>
                </c:pt>
                <c:pt idx="614" formatCode="0.0">
                  <c:v>96272.684509511455</c:v>
                </c:pt>
                <c:pt idx="615" formatCode="0.0">
                  <c:v>96367.168350998414</c:v>
                </c:pt>
                <c:pt idx="616" formatCode="0.0">
                  <c:v>96450.396289601107</c:v>
                </c:pt>
                <c:pt idx="617" formatCode="0.0">
                  <c:v>96547.017516549051</c:v>
                </c:pt>
                <c:pt idx="618" formatCode="0.0">
                  <c:v>96703.566476131396</c:v>
                </c:pt>
                <c:pt idx="619" formatCode="0.0">
                  <c:v>96850.604624844127</c:v>
                </c:pt>
                <c:pt idx="620" formatCode="0.0">
                  <c:v>97015.206598282763</c:v>
                </c:pt>
                <c:pt idx="621" formatCode="0.0">
                  <c:v>97207.791751663433</c:v>
                </c:pt>
                <c:pt idx="622" formatCode="0.0">
                  <c:v>97360.161729678293</c:v>
                </c:pt>
                <c:pt idx="623" formatCode="0.0">
                  <c:v>97486.335472224222</c:v>
                </c:pt>
                <c:pt idx="624" formatCode="0.0">
                  <c:v>97719.634554103279</c:v>
                </c:pt>
                <c:pt idx="625" formatCode="0.0">
                  <c:v>97952.574868115014</c:v>
                </c:pt>
                <c:pt idx="626" formatCode="0.0">
                  <c:v>98163.728771613634</c:v>
                </c:pt>
                <c:pt idx="627" formatCode="0.0">
                  <c:v>98357.078900228109</c:v>
                </c:pt>
                <c:pt idx="628" formatCode="0.0">
                  <c:v>98507.420325333776</c:v>
                </c:pt>
                <c:pt idx="629" formatCode="0.0">
                  <c:v>98614.229064694242</c:v>
                </c:pt>
                <c:pt idx="630" formatCode="0.0">
                  <c:v>98756.9445288016</c:v>
                </c:pt>
                <c:pt idx="631" formatCode="0.0">
                  <c:v>98982.755602388774</c:v>
                </c:pt>
                <c:pt idx="632" formatCode="0.0">
                  <c:v>99270.703908156764</c:v>
                </c:pt>
                <c:pt idx="633" formatCode="0.0">
                  <c:v>99400.664282558282</c:v>
                </c:pt>
                <c:pt idx="634" formatCode="0.0">
                  <c:v>99691.902625974093</c:v>
                </c:pt>
                <c:pt idx="635" formatCode="0.0">
                  <c:v>99918.960239969034</c:v>
                </c:pt>
                <c:pt idx="636" formatCode="0.0">
                  <c:v>100147.78917348244</c:v>
                </c:pt>
                <c:pt idx="637" formatCode="0.0">
                  <c:v>100280.44911936682</c:v>
                </c:pt>
                <c:pt idx="638" formatCode="0.0">
                  <c:v>100434.8244018538</c:v>
                </c:pt>
                <c:pt idx="639" formatCode="0.0">
                  <c:v>100584.93724152543</c:v>
                </c:pt>
                <c:pt idx="640" formatCode="0.0">
                  <c:v>101401.59544488206</c:v>
                </c:pt>
                <c:pt idx="641" formatCode="0.0">
                  <c:v>101670.48408588546</c:v>
                </c:pt>
                <c:pt idx="642" formatCode="0.0">
                  <c:v>101923.98996138334</c:v>
                </c:pt>
                <c:pt idx="643" formatCode="0.0">
                  <c:v>102119.21610375319</c:v>
                </c:pt>
                <c:pt idx="644" formatCode="0.0">
                  <c:v>102371.60583557333</c:v>
                </c:pt>
                <c:pt idx="645" formatCode="0.0">
                  <c:v>102615.07443463225</c:v>
                </c:pt>
                <c:pt idx="646" formatCode="0.0">
                  <c:v>102793.00457435114</c:v>
                </c:pt>
                <c:pt idx="647" formatCode="0.0">
                  <c:v>103015.40082798475</c:v>
                </c:pt>
                <c:pt idx="648" formatCode="0.0">
                  <c:v>103247.65234403707</c:v>
                </c:pt>
                <c:pt idx="649" formatCode="0.0">
                  <c:v>103544.93955167514</c:v>
                </c:pt>
                <c:pt idx="650" formatCode="0.0">
                  <c:v>103791.72982794234</c:v>
                </c:pt>
                <c:pt idx="651" formatCode="0.0">
                  <c:v>104005.60075854314</c:v>
                </c:pt>
                <c:pt idx="652" formatCode="0.0">
                  <c:v>104305.61591366136</c:v>
                </c:pt>
                <c:pt idx="653" formatCode="0.0">
                  <c:v>104611.10450325765</c:v>
                </c:pt>
                <c:pt idx="654" formatCode="0.0">
                  <c:v>104964.53809181435</c:v>
                </c:pt>
                <c:pt idx="655" formatCode="0.0">
                  <c:v>105322.77452151963</c:v>
                </c:pt>
                <c:pt idx="656" formatCode="0.0">
                  <c:v>105608.68726277408</c:v>
                </c:pt>
                <c:pt idx="657" formatCode="0.0">
                  <c:v>106022.45858288031</c:v>
                </c:pt>
                <c:pt idx="658" formatCode="0.0">
                  <c:v>106315.86549810637</c:v>
                </c:pt>
                <c:pt idx="659" formatCode="0.0">
                  <c:v>106750.69432650716</c:v>
                </c:pt>
                <c:pt idx="660" formatCode="0.0">
                  <c:v>107079.86026285456</c:v>
                </c:pt>
                <c:pt idx="661" formatCode="0.0">
                  <c:v>107342.17805912087</c:v>
                </c:pt>
                <c:pt idx="662" formatCode="0.0">
                  <c:v>107585.04059737964</c:v>
                </c:pt>
                <c:pt idx="663" formatCode="0.0">
                  <c:v>107826.67159464274</c:v>
                </c:pt>
                <c:pt idx="664" formatCode="0.0">
                  <c:v>108007.51256826299</c:v>
                </c:pt>
                <c:pt idx="665" formatCode="0.0">
                  <c:v>108113.21443673607</c:v>
                </c:pt>
                <c:pt idx="666" formatCode="0.0">
                  <c:v>108440.23955855245</c:v>
                </c:pt>
                <c:pt idx="667" formatCode="0.0">
                  <c:v>108822.33271375066</c:v>
                </c:pt>
                <c:pt idx="668" formatCode="0.0">
                  <c:v>109084.58641762708</c:v>
                </c:pt>
                <c:pt idx="669" formatCode="0.0">
                  <c:v>109284.32746725532</c:v>
                </c:pt>
                <c:pt idx="670" formatCode="0.0">
                  <c:v>109439.41512211846</c:v>
                </c:pt>
                <c:pt idx="671" formatCode="0.0">
                  <c:v>109796.65502663198</c:v>
                </c:pt>
                <c:pt idx="672" formatCode="0.0">
                  <c:v>109916.56924292086</c:v>
                </c:pt>
                <c:pt idx="673" formatCode="0.0">
                  <c:v>109982.43430097905</c:v>
                </c:pt>
                <c:pt idx="674" formatCode="0.0">
                  <c:v>110003.40380729403</c:v>
                </c:pt>
                <c:pt idx="675" formatCode="0.0">
                  <c:v>110022.16940675472</c:v>
                </c:pt>
                <c:pt idx="676" formatCode="0.0">
                  <c:v>110052.4242859316</c:v>
                </c:pt>
                <c:pt idx="677" formatCode="0.0">
                  <c:v>110107.75043490302</c:v>
                </c:pt>
                <c:pt idx="678" formatCode="0.0">
                  <c:v>110187.78091802333</c:v>
                </c:pt>
                <c:pt idx="679" formatCode="0.0">
                  <c:v>110328.99175262669</c:v>
                </c:pt>
                <c:pt idx="680" formatCode="0.0">
                  <c:v>110449.65067143466</c:v>
                </c:pt>
                <c:pt idx="681" formatCode="0.0">
                  <c:v>110610.02290055343</c:v>
                </c:pt>
                <c:pt idx="682" formatCode="0.0">
                  <c:v>110701.63098953576</c:v>
                </c:pt>
                <c:pt idx="683" formatCode="0.0">
                  <c:v>110754.66348427031</c:v>
                </c:pt>
                <c:pt idx="684" formatCode="0.0">
                  <c:v>110791.07895606215</c:v>
                </c:pt>
                <c:pt idx="685" formatCode="0.0">
                  <c:v>110878.21196612407</c:v>
                </c:pt>
                <c:pt idx="686" formatCode="0.0">
                  <c:v>111001.39526347198</c:v>
                </c:pt>
                <c:pt idx="687" formatCode="0.0">
                  <c:v>110943.19134621153</c:v>
                </c:pt>
                <c:pt idx="688" formatCode="0.0">
                  <c:v>110896.10029237834</c:v>
                </c:pt>
                <c:pt idx="689" formatCode="0.0">
                  <c:v>110829.41876912522</c:v>
                </c:pt>
                <c:pt idx="690" formatCode="0.0">
                  <c:v>110694.69520094688</c:v>
                </c:pt>
                <c:pt idx="691" formatCode="0.0">
                  <c:v>110529.75947524291</c:v>
                </c:pt>
                <c:pt idx="692" formatCode="0.0">
                  <c:v>110472.04986628312</c:v>
                </c:pt>
                <c:pt idx="693" formatCode="0.0">
                  <c:v>110422.66381223242</c:v>
                </c:pt>
                <c:pt idx="694" formatCode="0.0">
                  <c:v>110367.43940378242</c:v>
                </c:pt>
                <c:pt idx="695" formatCode="0.0">
                  <c:v>110347.62795235285</c:v>
                </c:pt>
                <c:pt idx="696" formatCode="0.0">
                  <c:v>110383.26767881311</c:v>
                </c:pt>
                <c:pt idx="697" formatCode="0.0">
                  <c:v>110425.9489112872</c:v>
                </c:pt>
                <c:pt idx="698" formatCode="0.0">
                  <c:v>110462.54494645893</c:v>
                </c:pt>
                <c:pt idx="699" formatCode="0.0">
                  <c:v>110453.65722076631</c:v>
                </c:pt>
                <c:pt idx="700" formatCode="0.0">
                  <c:v>110451.78324145898</c:v>
                </c:pt>
                <c:pt idx="701" formatCode="0.0">
                  <c:v>110435.59569787727</c:v>
                </c:pt>
                <c:pt idx="702" formatCode="0.0">
                  <c:v>110317.51771578859</c:v>
                </c:pt>
                <c:pt idx="703" formatCode="0.0">
                  <c:v>110252.13731329999</c:v>
                </c:pt>
                <c:pt idx="704" formatCode="0.0">
                  <c:v>110197.77819090114</c:v>
                </c:pt>
                <c:pt idx="705" formatCode="0.0">
                  <c:v>110142.86825630955</c:v>
                </c:pt>
                <c:pt idx="706" formatCode="0.0">
                  <c:v>110083.92381351862</c:v>
                </c:pt>
                <c:pt idx="707" formatCode="0.0">
                  <c:v>109999.2860859693</c:v>
                </c:pt>
                <c:pt idx="708" formatCode="0.0">
                  <c:v>109938.5111574734</c:v>
                </c:pt>
                <c:pt idx="709" formatCode="0.0">
                  <c:v>109924.262204575</c:v>
                </c:pt>
                <c:pt idx="710" formatCode="0.0">
                  <c:v>109904.09888482424</c:v>
                </c:pt>
                <c:pt idx="711" formatCode="0.0">
                  <c:v>109878.85021358622</c:v>
                </c:pt>
                <c:pt idx="712" formatCode="0.0">
                  <c:v>109841.56466998965</c:v>
                </c:pt>
                <c:pt idx="713" formatCode="0.0">
                  <c:v>109803.72150733632</c:v>
                </c:pt>
                <c:pt idx="714" formatCode="0.0">
                  <c:v>109764.82053364128</c:v>
                </c:pt>
                <c:pt idx="715" formatCode="0.0">
                  <c:v>109717.16095570527</c:v>
                </c:pt>
                <c:pt idx="716" formatCode="0.0">
                  <c:v>109694.23534233203</c:v>
                </c:pt>
                <c:pt idx="717" formatCode="0.0">
                  <c:v>109673.20876649166</c:v>
                </c:pt>
                <c:pt idx="718" formatCode="0.0">
                  <c:v>109651.17619018545</c:v>
                </c:pt>
                <c:pt idx="719" formatCode="0.0">
                  <c:v>109620.82909013124</c:v>
                </c:pt>
                <c:pt idx="720" formatCode="0.0">
                  <c:v>109604.97322383021</c:v>
                </c:pt>
                <c:pt idx="721" formatCode="0.0">
                  <c:v>109599.35732195919</c:v>
                </c:pt>
                <c:pt idx="722" formatCode="0.0">
                  <c:v>109554.02570626282</c:v>
                </c:pt>
                <c:pt idx="723" formatCode="0.0">
                  <c:v>109516.95131910082</c:v>
                </c:pt>
                <c:pt idx="724" formatCode="0.0">
                  <c:v>109416.90631783445</c:v>
                </c:pt>
                <c:pt idx="725" formatCode="0.0">
                  <c:v>109311.60267930017</c:v>
                </c:pt>
                <c:pt idx="726" formatCode="0.0">
                  <c:v>109087.30877657147</c:v>
                </c:pt>
                <c:pt idx="727" formatCode="0.0">
                  <c:v>108666.0099569953</c:v>
                </c:pt>
                <c:pt idx="728" formatCode="0.0">
                  <c:v>108373.79836912156</c:v>
                </c:pt>
                <c:pt idx="729" formatCode="0.0">
                  <c:v>108165.6407088933</c:v>
                </c:pt>
                <c:pt idx="730" formatCode="0.0">
                  <c:v>107969.0296540017</c:v>
                </c:pt>
                <c:pt idx="731" formatCode="0.0">
                  <c:v>107767.46802477822</c:v>
                </c:pt>
                <c:pt idx="732" formatCode="0.0">
                  <c:v>107655.7027641054</c:v>
                </c:pt>
                <c:pt idx="733" formatCode="0.0">
                  <c:v>107466.14866806028</c:v>
                </c:pt>
                <c:pt idx="734" formatCode="0.0">
                  <c:v>107336.56485916967</c:v>
                </c:pt>
                <c:pt idx="735" formatCode="0.0">
                  <c:v>107237.05041029144</c:v>
                </c:pt>
                <c:pt idx="736" formatCode="0.0">
                  <c:v>107122.63793102399</c:v>
                </c:pt>
                <c:pt idx="737" formatCode="0.0">
                  <c:v>107017.64792029942</c:v>
                </c:pt>
                <c:pt idx="738" formatCode="0.0">
                  <c:v>106941.7089166309</c:v>
                </c:pt>
                <c:pt idx="739" formatCode="0.0">
                  <c:v>106832.66299416128</c:v>
                </c:pt>
                <c:pt idx="740" formatCode="0.0">
                  <c:v>106747.84390721178</c:v>
                </c:pt>
                <c:pt idx="741" formatCode="0.0">
                  <c:v>106675.97532619546</c:v>
                </c:pt>
                <c:pt idx="742" formatCode="0.0">
                  <c:v>106602.09766619229</c:v>
                </c:pt>
                <c:pt idx="743" formatCode="0.0">
                  <c:v>106527.65662129931</c:v>
                </c:pt>
                <c:pt idx="744" formatCode="0.0">
                  <c:v>106474.12190780023</c:v>
                </c:pt>
                <c:pt idx="745" formatCode="0.0">
                  <c:v>106427.83342701034</c:v>
                </c:pt>
                <c:pt idx="746" formatCode="0.0">
                  <c:v>106376.37081931846</c:v>
                </c:pt>
                <c:pt idx="747" formatCode="0.0">
                  <c:v>106341.12187472319</c:v>
                </c:pt>
                <c:pt idx="748" formatCode="0.0">
                  <c:v>106233.49347417089</c:v>
                </c:pt>
                <c:pt idx="749" formatCode="0.0">
                  <c:v>106175.16786898079</c:v>
                </c:pt>
                <c:pt idx="750" formatCode="0.0">
                  <c:v>106027.5829989667</c:v>
                </c:pt>
                <c:pt idx="751" formatCode="0.0">
                  <c:v>105956.45166458204</c:v>
                </c:pt>
                <c:pt idx="752" formatCode="0.0">
                  <c:v>105895.91470718401</c:v>
                </c:pt>
                <c:pt idx="753" formatCode="0.0">
                  <c:v>105801.19189845858</c:v>
                </c:pt>
                <c:pt idx="754" formatCode="0.0">
                  <c:v>105741.49573239898</c:v>
                </c:pt>
                <c:pt idx="755" formatCode="0.0">
                  <c:v>105700.23567553694</c:v>
                </c:pt>
                <c:pt idx="756" formatCode="0.0">
                  <c:v>105668.27649555549</c:v>
                </c:pt>
                <c:pt idx="757" formatCode="0.0">
                  <c:v>105630.25530672737</c:v>
                </c:pt>
                <c:pt idx="758" formatCode="0.0">
                  <c:v>105517.92430681453</c:v>
                </c:pt>
                <c:pt idx="759" formatCode="0.0">
                  <c:v>105411.33785746296</c:v>
                </c:pt>
                <c:pt idx="760" formatCode="0.0">
                  <c:v>105306.60115606622</c:v>
                </c:pt>
                <c:pt idx="761" formatCode="0.0">
                  <c:v>105184.55445329437</c:v>
                </c:pt>
                <c:pt idx="762" formatCode="0.0">
                  <c:v>105092.67492787739</c:v>
                </c:pt>
                <c:pt idx="763" formatCode="0.0">
                  <c:v>105043.71502513523</c:v>
                </c:pt>
                <c:pt idx="764" formatCode="0.0">
                  <c:v>105009.07578789353</c:v>
                </c:pt>
                <c:pt idx="765" formatCode="0.0">
                  <c:v>104966.10873770191</c:v>
                </c:pt>
                <c:pt idx="766" formatCode="0.0">
                  <c:v>104938.57821189053</c:v>
                </c:pt>
                <c:pt idx="767" formatCode="0.0">
                  <c:v>104916.5214667371</c:v>
                </c:pt>
                <c:pt idx="768" formatCode="0.0">
                  <c:v>104870.78801257121</c:v>
                </c:pt>
                <c:pt idx="769" formatCode="0.0">
                  <c:v>104849.92482933112</c:v>
                </c:pt>
                <c:pt idx="770" formatCode="0.0">
                  <c:v>104829.27076394428</c:v>
                </c:pt>
                <c:pt idx="771" formatCode="0.0">
                  <c:v>104811.30634934072</c:v>
                </c:pt>
                <c:pt idx="772" formatCode="0.0">
                  <c:v>104799.5778673114</c:v>
                </c:pt>
                <c:pt idx="773" formatCode="0.0">
                  <c:v>104768.97997945738</c:v>
                </c:pt>
                <c:pt idx="774" formatCode="0.0">
                  <c:v>104758.90735637475</c:v>
                </c:pt>
                <c:pt idx="775" formatCode="0.0">
                  <c:v>104749.39245408183</c:v>
                </c:pt>
                <c:pt idx="776" formatCode="0.0">
                  <c:v>104689.57127246408</c:v>
                </c:pt>
                <c:pt idx="777" formatCode="0.0">
                  <c:v>104780.56589270747</c:v>
                </c:pt>
                <c:pt idx="778" formatCode="0.0">
                  <c:v>104919.58783477743</c:v>
                </c:pt>
                <c:pt idx="779" formatCode="0.0">
                  <c:v>105090.27774059946</c:v>
                </c:pt>
                <c:pt idx="780" formatCode="0.0">
                  <c:v>105482.31018298485</c:v>
                </c:pt>
                <c:pt idx="781" formatCode="0.0">
                  <c:v>105656.06258250705</c:v>
                </c:pt>
                <c:pt idx="782" formatCode="0.0">
                  <c:v>105672.61319056214</c:v>
                </c:pt>
                <c:pt idx="783" formatCode="0.0">
                  <c:v>105797.33402864425</c:v>
                </c:pt>
                <c:pt idx="784" formatCode="0.0">
                  <c:v>105837.07605336975</c:v>
                </c:pt>
                <c:pt idx="785" formatCode="0.0">
                  <c:v>105851.68928849013</c:v>
                </c:pt>
                <c:pt idx="786" formatCode="0.0">
                  <c:v>105856.37909867363</c:v>
                </c:pt>
                <c:pt idx="787" formatCode="0.0">
                  <c:v>105854.07490877468</c:v>
                </c:pt>
                <c:pt idx="788" formatCode="0.0">
                  <c:v>105925.36354189714</c:v>
                </c:pt>
                <c:pt idx="789" formatCode="0.0">
                  <c:v>105965.28873593494</c:v>
                </c:pt>
                <c:pt idx="790" formatCode="0.0">
                  <c:v>106000.44551954647</c:v>
                </c:pt>
                <c:pt idx="791" formatCode="0.0">
                  <c:v>106060.57459782949</c:v>
                </c:pt>
                <c:pt idx="792" formatCode="0.0">
                  <c:v>106098.68768201979</c:v>
                </c:pt>
                <c:pt idx="793" formatCode="0.0">
                  <c:v>106126.08432356371</c:v>
                </c:pt>
                <c:pt idx="794" formatCode="0.0">
                  <c:v>106177.72840058399</c:v>
                </c:pt>
                <c:pt idx="795" formatCode="0.0">
                  <c:v>106307.84690125275</c:v>
                </c:pt>
                <c:pt idx="796" formatCode="0.0">
                  <c:v>106517.97418227105</c:v>
                </c:pt>
                <c:pt idx="797" formatCode="0.0">
                  <c:v>106673.44994725393</c:v>
                </c:pt>
                <c:pt idx="798" formatCode="0.0">
                  <c:v>106727.97517698513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9F2-431B-9389-B75A5B5359F1}"/>
            </c:ext>
          </c:extLst>
        </c:ser>
        <c:ser>
          <c:idx val="6"/>
          <c:order val="6"/>
          <c:tx>
            <c:strRef>
              <c:f>DATA!$CP$1</c:f>
              <c:strCache>
                <c:ptCount val="1"/>
                <c:pt idx="0">
                  <c:v>VWMA 400 Days</c:v>
                </c:pt>
              </c:strCache>
            </c:strRef>
          </c:tx>
          <c:marker>
            <c:symbol val="none"/>
          </c:marker>
          <c:yVal>
            <c:numRef>
              <c:f>DATA!$CP$2:$CP$800</c:f>
              <c:numCache>
                <c:formatCode>General</c:formatCode>
                <c:ptCount val="799"/>
                <c:pt idx="398" formatCode="0.0">
                  <c:v>29428.528846495741</c:v>
                </c:pt>
                <c:pt idx="399" formatCode="0.0">
                  <c:v>29467.725819993477</c:v>
                </c:pt>
                <c:pt idx="400" formatCode="0.0">
                  <c:v>32305.424859511666</c:v>
                </c:pt>
                <c:pt idx="401" formatCode="0.0">
                  <c:v>33615.042723216626</c:v>
                </c:pt>
                <c:pt idx="402" formatCode="0.0">
                  <c:v>34771.847798991672</c:v>
                </c:pt>
                <c:pt idx="403" formatCode="0.0">
                  <c:v>35868.148696232274</c:v>
                </c:pt>
                <c:pt idx="404" formatCode="0.0">
                  <c:v>36372.40565132998</c:v>
                </c:pt>
                <c:pt idx="405" formatCode="0.0">
                  <c:v>36941.318515252118</c:v>
                </c:pt>
                <c:pt idx="406" formatCode="0.0">
                  <c:v>37405.797744257849</c:v>
                </c:pt>
                <c:pt idx="407" formatCode="0.0">
                  <c:v>37753.609472426033</c:v>
                </c:pt>
                <c:pt idx="408" formatCode="0.0">
                  <c:v>37964.068804897586</c:v>
                </c:pt>
                <c:pt idx="409" formatCode="0.0">
                  <c:v>38104.436003679664</c:v>
                </c:pt>
                <c:pt idx="410" formatCode="0.0">
                  <c:v>38320.503174118472</c:v>
                </c:pt>
                <c:pt idx="411" formatCode="0.0">
                  <c:v>38510.006102121115</c:v>
                </c:pt>
                <c:pt idx="412" formatCode="0.0">
                  <c:v>38733.588720044769</c:v>
                </c:pt>
                <c:pt idx="413" formatCode="0.0">
                  <c:v>38910.760562744057</c:v>
                </c:pt>
                <c:pt idx="414" formatCode="0.0">
                  <c:v>39080.553029723807</c:v>
                </c:pt>
                <c:pt idx="415" formatCode="0.0">
                  <c:v>39206.653722082454</c:v>
                </c:pt>
                <c:pt idx="416" formatCode="0.0">
                  <c:v>39351.895726298506</c:v>
                </c:pt>
                <c:pt idx="417" formatCode="0.0">
                  <c:v>39454.619722387062</c:v>
                </c:pt>
                <c:pt idx="418" formatCode="0.0">
                  <c:v>39579.350449164231</c:v>
                </c:pt>
                <c:pt idx="419" formatCode="0.0">
                  <c:v>39714.003102154253</c:v>
                </c:pt>
                <c:pt idx="420" formatCode="0.0">
                  <c:v>39825.7469416198</c:v>
                </c:pt>
                <c:pt idx="421" formatCode="0.0">
                  <c:v>39954.561433078365</c:v>
                </c:pt>
                <c:pt idx="422" formatCode="0.0">
                  <c:v>40052.976742280633</c:v>
                </c:pt>
                <c:pt idx="423" formatCode="0.0">
                  <c:v>40148.09397169674</c:v>
                </c:pt>
                <c:pt idx="424" formatCode="0.0">
                  <c:v>40338.714035431083</c:v>
                </c:pt>
                <c:pt idx="425" formatCode="0.0">
                  <c:v>40478.034463191041</c:v>
                </c:pt>
                <c:pt idx="426" formatCode="0.0">
                  <c:v>40643.864938255356</c:v>
                </c:pt>
                <c:pt idx="427" formatCode="0.0">
                  <c:v>40786.858950345384</c:v>
                </c:pt>
                <c:pt idx="428" formatCode="0.0">
                  <c:v>40928.847593068378</c:v>
                </c:pt>
                <c:pt idx="429" formatCode="0.0">
                  <c:v>41031.400713778501</c:v>
                </c:pt>
                <c:pt idx="430" formatCode="0.0">
                  <c:v>41192.931395583015</c:v>
                </c:pt>
                <c:pt idx="431" formatCode="0.0">
                  <c:v>41303.256140643578</c:v>
                </c:pt>
                <c:pt idx="432" formatCode="0.0">
                  <c:v>41411.296434841497</c:v>
                </c:pt>
                <c:pt idx="433" formatCode="0.0">
                  <c:v>41535.94434222491</c:v>
                </c:pt>
                <c:pt idx="434" formatCode="0.0">
                  <c:v>41728.736886663086</c:v>
                </c:pt>
                <c:pt idx="435" formatCode="0.0">
                  <c:v>41943.298840037263</c:v>
                </c:pt>
                <c:pt idx="436" formatCode="0.0">
                  <c:v>42145.93608541962</c:v>
                </c:pt>
                <c:pt idx="437" formatCode="0.0">
                  <c:v>42300.680446762941</c:v>
                </c:pt>
                <c:pt idx="438" formatCode="0.0">
                  <c:v>42416.63059217143</c:v>
                </c:pt>
                <c:pt idx="439" formatCode="0.0">
                  <c:v>42557.724957636812</c:v>
                </c:pt>
                <c:pt idx="440" formatCode="0.0">
                  <c:v>43238.190353856917</c:v>
                </c:pt>
                <c:pt idx="441" formatCode="0.0">
                  <c:v>43547.163896219769</c:v>
                </c:pt>
                <c:pt idx="442" formatCode="0.0">
                  <c:v>43882.335911272639</c:v>
                </c:pt>
                <c:pt idx="443" formatCode="0.0">
                  <c:v>44223.882696884459</c:v>
                </c:pt>
                <c:pt idx="444" formatCode="0.0">
                  <c:v>44473.070632778261</c:v>
                </c:pt>
                <c:pt idx="445" formatCode="0.0">
                  <c:v>44799.395674840198</c:v>
                </c:pt>
                <c:pt idx="446" formatCode="0.0">
                  <c:v>45055.435503505956</c:v>
                </c:pt>
                <c:pt idx="447" formatCode="0.0">
                  <c:v>45321.654017542045</c:v>
                </c:pt>
                <c:pt idx="448" formatCode="0.0">
                  <c:v>45712.443005383349</c:v>
                </c:pt>
                <c:pt idx="449" formatCode="0.0">
                  <c:v>46189.799815469676</c:v>
                </c:pt>
                <c:pt idx="450" formatCode="0.0">
                  <c:v>46608.998658251381</c:v>
                </c:pt>
                <c:pt idx="451" formatCode="0.0">
                  <c:v>46913.77935989348</c:v>
                </c:pt>
                <c:pt idx="452" formatCode="0.0">
                  <c:v>47273.755810685223</c:v>
                </c:pt>
                <c:pt idx="453" formatCode="0.0">
                  <c:v>47862.582409604154</c:v>
                </c:pt>
                <c:pt idx="454" formatCode="0.0">
                  <c:v>48115.811228323721</c:v>
                </c:pt>
                <c:pt idx="455" formatCode="0.0">
                  <c:v>48430.624118196123</c:v>
                </c:pt>
                <c:pt idx="456" formatCode="0.0">
                  <c:v>48659.473520036066</c:v>
                </c:pt>
                <c:pt idx="457" formatCode="0.0">
                  <c:v>48911.349301715774</c:v>
                </c:pt>
                <c:pt idx="458" formatCode="0.0">
                  <c:v>49101.801231266349</c:v>
                </c:pt>
                <c:pt idx="459" formatCode="0.0">
                  <c:v>49252.345997983874</c:v>
                </c:pt>
                <c:pt idx="460" formatCode="0.0">
                  <c:v>49458.922225598835</c:v>
                </c:pt>
                <c:pt idx="461" formatCode="0.0">
                  <c:v>49702.108414008195</c:v>
                </c:pt>
                <c:pt idx="462" formatCode="0.0">
                  <c:v>49988.670982520132</c:v>
                </c:pt>
                <c:pt idx="463" formatCode="0.0">
                  <c:v>50551.292093875556</c:v>
                </c:pt>
                <c:pt idx="464" formatCode="0.0">
                  <c:v>50829.595537146648</c:v>
                </c:pt>
                <c:pt idx="465" formatCode="0.0">
                  <c:v>51006.358945793741</c:v>
                </c:pt>
                <c:pt idx="466" formatCode="0.0">
                  <c:v>51461.724987491049</c:v>
                </c:pt>
                <c:pt idx="467" formatCode="0.0">
                  <c:v>51759.493456200355</c:v>
                </c:pt>
                <c:pt idx="468" formatCode="0.0">
                  <c:v>51967.528679871277</c:v>
                </c:pt>
                <c:pt idx="469" formatCode="0.0">
                  <c:v>52157.913871545708</c:v>
                </c:pt>
                <c:pt idx="470" formatCode="0.0">
                  <c:v>52453.83503378641</c:v>
                </c:pt>
                <c:pt idx="471" formatCode="0.0">
                  <c:v>52757.172747456949</c:v>
                </c:pt>
                <c:pt idx="472" formatCode="0.0">
                  <c:v>53013.522679808455</c:v>
                </c:pt>
                <c:pt idx="473" formatCode="0.0">
                  <c:v>53236.520813833515</c:v>
                </c:pt>
                <c:pt idx="474" formatCode="0.0">
                  <c:v>53754.847604894981</c:v>
                </c:pt>
                <c:pt idx="475" formatCode="0.0">
                  <c:v>54051.438949593488</c:v>
                </c:pt>
                <c:pt idx="476" formatCode="0.0">
                  <c:v>54375.342935497683</c:v>
                </c:pt>
                <c:pt idx="477" formatCode="0.0">
                  <c:v>54636.959826901795</c:v>
                </c:pt>
                <c:pt idx="478" formatCode="0.0">
                  <c:v>55014.163148813655</c:v>
                </c:pt>
                <c:pt idx="479" formatCode="0.0">
                  <c:v>55346.15331924551</c:v>
                </c:pt>
                <c:pt idx="480" formatCode="0.0">
                  <c:v>55549.905322464772</c:v>
                </c:pt>
                <c:pt idx="481" formatCode="0.0">
                  <c:v>55835.852913777228</c:v>
                </c:pt>
                <c:pt idx="482" formatCode="0.0">
                  <c:v>56075.135934884209</c:v>
                </c:pt>
                <c:pt idx="483" formatCode="0.0">
                  <c:v>56417.254667173227</c:v>
                </c:pt>
                <c:pt idx="484" formatCode="0.0">
                  <c:v>56619.64564903405</c:v>
                </c:pt>
                <c:pt idx="485" formatCode="0.0">
                  <c:v>56909.682511837826</c:v>
                </c:pt>
                <c:pt idx="486" formatCode="0.0">
                  <c:v>57364.762502102385</c:v>
                </c:pt>
                <c:pt idx="487" formatCode="0.0">
                  <c:v>57543.193645519743</c:v>
                </c:pt>
                <c:pt idx="488" formatCode="0.0">
                  <c:v>57828.736962570198</c:v>
                </c:pt>
                <c:pt idx="489" formatCode="0.0">
                  <c:v>58113.41926825657</c:v>
                </c:pt>
                <c:pt idx="490" formatCode="0.0">
                  <c:v>58255.524289578687</c:v>
                </c:pt>
                <c:pt idx="491" formatCode="0.0">
                  <c:v>58498.729803026123</c:v>
                </c:pt>
                <c:pt idx="492" formatCode="0.0">
                  <c:v>58659.925979163672</c:v>
                </c:pt>
                <c:pt idx="493" formatCode="0.0">
                  <c:v>58827.078085740286</c:v>
                </c:pt>
                <c:pt idx="494" formatCode="0.0">
                  <c:v>59089.887452011244</c:v>
                </c:pt>
                <c:pt idx="495" formatCode="0.0">
                  <c:v>59270.293138321664</c:v>
                </c:pt>
                <c:pt idx="496" formatCode="0.0">
                  <c:v>59468.851047020042</c:v>
                </c:pt>
                <c:pt idx="497" formatCode="0.0">
                  <c:v>59675.407493053463</c:v>
                </c:pt>
                <c:pt idx="498" formatCode="0.0">
                  <c:v>59923.344813804462</c:v>
                </c:pt>
                <c:pt idx="499" formatCode="0.0">
                  <c:v>60108.775377794773</c:v>
                </c:pt>
                <c:pt idx="500" formatCode="0.0">
                  <c:v>60241.005046514641</c:v>
                </c:pt>
                <c:pt idx="501" formatCode="0.0">
                  <c:v>60472.381954482036</c:v>
                </c:pt>
                <c:pt idx="502" formatCode="0.0">
                  <c:v>60842.804931648301</c:v>
                </c:pt>
                <c:pt idx="503" formatCode="0.0">
                  <c:v>61059.952837682802</c:v>
                </c:pt>
                <c:pt idx="504" formatCode="0.0">
                  <c:v>61218.38340693689</c:v>
                </c:pt>
                <c:pt idx="505" formatCode="0.0">
                  <c:v>61443.022289051558</c:v>
                </c:pt>
                <c:pt idx="506" formatCode="0.0">
                  <c:v>61723.464582916065</c:v>
                </c:pt>
                <c:pt idx="507" formatCode="0.0">
                  <c:v>61870.778031054775</c:v>
                </c:pt>
                <c:pt idx="508" formatCode="0.0">
                  <c:v>61981.973009977759</c:v>
                </c:pt>
                <c:pt idx="509" formatCode="0.0">
                  <c:v>62419.898924682908</c:v>
                </c:pt>
                <c:pt idx="510" formatCode="0.0">
                  <c:v>62788.681358682428</c:v>
                </c:pt>
                <c:pt idx="511" formatCode="0.0">
                  <c:v>63085.968098133359</c:v>
                </c:pt>
                <c:pt idx="512" formatCode="0.0">
                  <c:v>63428.352042030783</c:v>
                </c:pt>
                <c:pt idx="513" formatCode="0.0">
                  <c:v>63519.086998048122</c:v>
                </c:pt>
                <c:pt idx="514" formatCode="0.0">
                  <c:v>63596.50607721015</c:v>
                </c:pt>
                <c:pt idx="515" formatCode="0.0">
                  <c:v>63695.322990954774</c:v>
                </c:pt>
                <c:pt idx="516" formatCode="0.0">
                  <c:v>64112.035299100098</c:v>
                </c:pt>
                <c:pt idx="517" formatCode="0.0">
                  <c:v>64328.088601989424</c:v>
                </c:pt>
                <c:pt idx="518" formatCode="0.0">
                  <c:v>64618.681867295098</c:v>
                </c:pt>
                <c:pt idx="519" formatCode="0.0">
                  <c:v>64766.721536313118</c:v>
                </c:pt>
                <c:pt idx="520" formatCode="0.0">
                  <c:v>65065.769553732433</c:v>
                </c:pt>
                <c:pt idx="521" formatCode="0.0">
                  <c:v>65385.594843720763</c:v>
                </c:pt>
                <c:pt idx="522" formatCode="0.0">
                  <c:v>65546.943001738779</c:v>
                </c:pt>
                <c:pt idx="523" formatCode="0.0">
                  <c:v>65756.569760005004</c:v>
                </c:pt>
                <c:pt idx="524" formatCode="0.0">
                  <c:v>66030.10492916462</c:v>
                </c:pt>
                <c:pt idx="525" formatCode="0.0">
                  <c:v>66220.9797520149</c:v>
                </c:pt>
                <c:pt idx="526" formatCode="0.0">
                  <c:v>66549.978801980717</c:v>
                </c:pt>
                <c:pt idx="527" formatCode="0.0">
                  <c:v>67030.640058511053</c:v>
                </c:pt>
                <c:pt idx="528" formatCode="0.0">
                  <c:v>67332.974575530796</c:v>
                </c:pt>
                <c:pt idx="529" formatCode="0.0">
                  <c:v>67552.833455930508</c:v>
                </c:pt>
                <c:pt idx="530" formatCode="0.0">
                  <c:v>67760.432343078355</c:v>
                </c:pt>
                <c:pt idx="531" formatCode="0.0">
                  <c:v>67917.640861307445</c:v>
                </c:pt>
                <c:pt idx="532" formatCode="0.0">
                  <c:v>68054.868882001334</c:v>
                </c:pt>
                <c:pt idx="533" formatCode="0.0">
                  <c:v>68207.793040062184</c:v>
                </c:pt>
                <c:pt idx="534" formatCode="0.0">
                  <c:v>68336.856658167759</c:v>
                </c:pt>
                <c:pt idx="535" formatCode="0.0">
                  <c:v>68491.339326238754</c:v>
                </c:pt>
                <c:pt idx="536" formatCode="0.0">
                  <c:v>68804.388748653146</c:v>
                </c:pt>
                <c:pt idx="537" formatCode="0.0">
                  <c:v>69178.340637590911</c:v>
                </c:pt>
                <c:pt idx="538" formatCode="0.0">
                  <c:v>69396.133790361855</c:v>
                </c:pt>
                <c:pt idx="539" formatCode="0.0">
                  <c:v>69563.661675577474</c:v>
                </c:pt>
                <c:pt idx="540" formatCode="0.0">
                  <c:v>69727.849837403468</c:v>
                </c:pt>
                <c:pt idx="541" formatCode="0.0">
                  <c:v>69853.020815367723</c:v>
                </c:pt>
                <c:pt idx="542" formatCode="0.0">
                  <c:v>70013.972472610214</c:v>
                </c:pt>
                <c:pt idx="543" formatCode="0.0">
                  <c:v>70213.087906162196</c:v>
                </c:pt>
                <c:pt idx="544" formatCode="0.0">
                  <c:v>70359.584363034432</c:v>
                </c:pt>
                <c:pt idx="545" formatCode="0.0">
                  <c:v>70514.623680700795</c:v>
                </c:pt>
                <c:pt idx="546" formatCode="0.0">
                  <c:v>70653.144510363622</c:v>
                </c:pt>
                <c:pt idx="547" formatCode="0.0">
                  <c:v>70746.753668333084</c:v>
                </c:pt>
                <c:pt idx="548" formatCode="0.0">
                  <c:v>70867.980848908919</c:v>
                </c:pt>
                <c:pt idx="549" formatCode="0.0">
                  <c:v>70957.865865351763</c:v>
                </c:pt>
                <c:pt idx="550" formatCode="0.0">
                  <c:v>71030.118741411716</c:v>
                </c:pt>
                <c:pt idx="551" formatCode="0.0">
                  <c:v>71155.05551086065</c:v>
                </c:pt>
                <c:pt idx="552" formatCode="0.0">
                  <c:v>71229.565089434574</c:v>
                </c:pt>
                <c:pt idx="553" formatCode="0.0">
                  <c:v>71327.713772366871</c:v>
                </c:pt>
                <c:pt idx="554" formatCode="0.0">
                  <c:v>71505.541676433917</c:v>
                </c:pt>
                <c:pt idx="555" formatCode="0.0">
                  <c:v>71578.280647642721</c:v>
                </c:pt>
                <c:pt idx="556" formatCode="0.0">
                  <c:v>71791.567824335638</c:v>
                </c:pt>
                <c:pt idx="557" formatCode="0.0">
                  <c:v>71959.91778378778</c:v>
                </c:pt>
                <c:pt idx="558" formatCode="0.0">
                  <c:v>72073.912612337139</c:v>
                </c:pt>
                <c:pt idx="559" formatCode="0.0">
                  <c:v>72219.973965244411</c:v>
                </c:pt>
                <c:pt idx="560" formatCode="0.0">
                  <c:v>72396.054054969631</c:v>
                </c:pt>
                <c:pt idx="561" formatCode="0.0">
                  <c:v>72545.257435795575</c:v>
                </c:pt>
                <c:pt idx="562" formatCode="0.0">
                  <c:v>72774.106850807526</c:v>
                </c:pt>
                <c:pt idx="563" formatCode="0.0">
                  <c:v>72910.954347835388</c:v>
                </c:pt>
                <c:pt idx="564" formatCode="0.0">
                  <c:v>73078.145661636838</c:v>
                </c:pt>
                <c:pt idx="565" formatCode="0.0">
                  <c:v>73226.611900289892</c:v>
                </c:pt>
                <c:pt idx="566" formatCode="0.0">
                  <c:v>73410.945448366212</c:v>
                </c:pt>
                <c:pt idx="567" formatCode="0.0">
                  <c:v>73513.440410892174</c:v>
                </c:pt>
                <c:pt idx="568" formatCode="0.0">
                  <c:v>73617.254281850095</c:v>
                </c:pt>
                <c:pt idx="569" formatCode="0.0">
                  <c:v>73748.171471659953</c:v>
                </c:pt>
                <c:pt idx="570" formatCode="0.0">
                  <c:v>73890.414504527173</c:v>
                </c:pt>
                <c:pt idx="571" formatCode="0.0">
                  <c:v>74012.271820699651</c:v>
                </c:pt>
                <c:pt idx="572" formatCode="0.0">
                  <c:v>74121.252751673688</c:v>
                </c:pt>
                <c:pt idx="573" formatCode="0.0">
                  <c:v>74232.527466060987</c:v>
                </c:pt>
                <c:pt idx="574" formatCode="0.0">
                  <c:v>74361.025971825933</c:v>
                </c:pt>
                <c:pt idx="575" formatCode="0.0">
                  <c:v>74537.74530671387</c:v>
                </c:pt>
                <c:pt idx="576" formatCode="0.0">
                  <c:v>74671.567292618391</c:v>
                </c:pt>
                <c:pt idx="577" formatCode="0.0">
                  <c:v>74892.508248653598</c:v>
                </c:pt>
                <c:pt idx="578" formatCode="0.0">
                  <c:v>75141.025951717209</c:v>
                </c:pt>
                <c:pt idx="579" formatCode="0.0">
                  <c:v>75411.497259661395</c:v>
                </c:pt>
                <c:pt idx="580" formatCode="0.0">
                  <c:v>75904.80649658374</c:v>
                </c:pt>
                <c:pt idx="581" formatCode="0.0">
                  <c:v>76292.044380177234</c:v>
                </c:pt>
                <c:pt idx="582" formatCode="0.0">
                  <c:v>76472.433201252104</c:v>
                </c:pt>
                <c:pt idx="583" formatCode="0.0">
                  <c:v>76752.658461682717</c:v>
                </c:pt>
                <c:pt idx="584" formatCode="0.0">
                  <c:v>77007.880749153817</c:v>
                </c:pt>
                <c:pt idx="585" formatCode="0.0">
                  <c:v>77298.380107935998</c:v>
                </c:pt>
                <c:pt idx="586" formatCode="0.0">
                  <c:v>77555.263689485742</c:v>
                </c:pt>
                <c:pt idx="587" formatCode="0.0">
                  <c:v>77738.360290966768</c:v>
                </c:pt>
                <c:pt idx="588" formatCode="0.0">
                  <c:v>77884.603765591542</c:v>
                </c:pt>
                <c:pt idx="589" formatCode="0.0">
                  <c:v>78027.296749677378</c:v>
                </c:pt>
                <c:pt idx="590" formatCode="0.0">
                  <c:v>78201.221563528365</c:v>
                </c:pt>
                <c:pt idx="591" formatCode="0.0">
                  <c:v>78280.018122694702</c:v>
                </c:pt>
                <c:pt idx="592" formatCode="0.0">
                  <c:v>78501.378521676874</c:v>
                </c:pt>
                <c:pt idx="593" formatCode="0.0">
                  <c:v>78566.70434761334</c:v>
                </c:pt>
                <c:pt idx="594" formatCode="0.0">
                  <c:v>78705.09962555315</c:v>
                </c:pt>
                <c:pt idx="595" formatCode="0.0">
                  <c:v>78771.462605402048</c:v>
                </c:pt>
                <c:pt idx="596" formatCode="0.0">
                  <c:v>78808.415369635317</c:v>
                </c:pt>
                <c:pt idx="597" formatCode="0.0">
                  <c:v>78990.288999712458</c:v>
                </c:pt>
                <c:pt idx="598" formatCode="0.0">
                  <c:v>79029.07925657781</c:v>
                </c:pt>
                <c:pt idx="599" formatCode="0.0">
                  <c:v>79082.511165185613</c:v>
                </c:pt>
                <c:pt idx="600" formatCode="0.0">
                  <c:v>79164.426796503554</c:v>
                </c:pt>
                <c:pt idx="601" formatCode="0.0">
                  <c:v>79272.901497600033</c:v>
                </c:pt>
                <c:pt idx="602" formatCode="0.0">
                  <c:v>79450.252721906785</c:v>
                </c:pt>
                <c:pt idx="603" formatCode="0.0">
                  <c:v>79512.193405559985</c:v>
                </c:pt>
                <c:pt idx="604" formatCode="0.0">
                  <c:v>79537.310850025766</c:v>
                </c:pt>
                <c:pt idx="605" formatCode="0.0">
                  <c:v>79559.26208301037</c:v>
                </c:pt>
                <c:pt idx="606" formatCode="0.0">
                  <c:v>79592.119802783011</c:v>
                </c:pt>
                <c:pt idx="607" formatCode="0.0">
                  <c:v>79809.987890616001</c:v>
                </c:pt>
                <c:pt idx="608" formatCode="0.0">
                  <c:v>79897.538021119602</c:v>
                </c:pt>
                <c:pt idx="609" formatCode="0.0">
                  <c:v>79964.421505468374</c:v>
                </c:pt>
                <c:pt idx="610" formatCode="0.0">
                  <c:v>79990.120730624025</c:v>
                </c:pt>
                <c:pt idx="611" formatCode="0.0">
                  <c:v>80200.321224405416</c:v>
                </c:pt>
                <c:pt idx="612" formatCode="0.0">
                  <c:v>80307.506693025804</c:v>
                </c:pt>
                <c:pt idx="613" formatCode="0.0">
                  <c:v>80372.035027942446</c:v>
                </c:pt>
                <c:pt idx="614" formatCode="0.0">
                  <c:v>80440.41571019133</c:v>
                </c:pt>
                <c:pt idx="615" formatCode="0.0">
                  <c:v>80484.232877700066</c:v>
                </c:pt>
                <c:pt idx="616" formatCode="0.0">
                  <c:v>80549.360296199317</c:v>
                </c:pt>
                <c:pt idx="617" formatCode="0.0">
                  <c:v>80625.647429149758</c:v>
                </c:pt>
                <c:pt idx="618" formatCode="0.0">
                  <c:v>80783.578235290654</c:v>
                </c:pt>
                <c:pt idx="619" formatCode="0.0">
                  <c:v>80875.521911973905</c:v>
                </c:pt>
                <c:pt idx="620" formatCode="0.0">
                  <c:v>81012.53282654348</c:v>
                </c:pt>
                <c:pt idx="621" formatCode="0.0">
                  <c:v>81130.885698393817</c:v>
                </c:pt>
                <c:pt idx="622" formatCode="0.0">
                  <c:v>81279.885746844739</c:v>
                </c:pt>
                <c:pt idx="623" formatCode="0.0">
                  <c:v>81380.578860573296</c:v>
                </c:pt>
                <c:pt idx="624" formatCode="0.0">
                  <c:v>81455.81335233651</c:v>
                </c:pt>
                <c:pt idx="625" formatCode="0.0">
                  <c:v>81569.532744606055</c:v>
                </c:pt>
                <c:pt idx="626" formatCode="0.0">
                  <c:v>81696.602731840292</c:v>
                </c:pt>
                <c:pt idx="627" formatCode="0.0">
                  <c:v>81857.322162944809</c:v>
                </c:pt>
                <c:pt idx="628" formatCode="0.0">
                  <c:v>81980.467928653699</c:v>
                </c:pt>
                <c:pt idx="629" formatCode="0.0">
                  <c:v>82059.726697147576</c:v>
                </c:pt>
                <c:pt idx="630" formatCode="0.0">
                  <c:v>82133.856686979474</c:v>
                </c:pt>
                <c:pt idx="631" formatCode="0.0">
                  <c:v>82328.262045943673</c:v>
                </c:pt>
                <c:pt idx="632" formatCode="0.0">
                  <c:v>82549.285611109488</c:v>
                </c:pt>
                <c:pt idx="633" formatCode="0.0">
                  <c:v>82672.490954105699</c:v>
                </c:pt>
                <c:pt idx="634" formatCode="0.0">
                  <c:v>82759.517725034995</c:v>
                </c:pt>
                <c:pt idx="635" formatCode="0.0">
                  <c:v>82844.122838492025</c:v>
                </c:pt>
                <c:pt idx="636" formatCode="0.0">
                  <c:v>82939.519776934205</c:v>
                </c:pt>
                <c:pt idx="637" formatCode="0.0">
                  <c:v>83027.851078328633</c:v>
                </c:pt>
                <c:pt idx="638" formatCode="0.0">
                  <c:v>83114.095029417047</c:v>
                </c:pt>
                <c:pt idx="639" formatCode="0.0">
                  <c:v>83196.822306380942</c:v>
                </c:pt>
                <c:pt idx="640" formatCode="0.0">
                  <c:v>83299.384465999596</c:v>
                </c:pt>
                <c:pt idx="641" formatCode="0.0">
                  <c:v>83353.280356309682</c:v>
                </c:pt>
                <c:pt idx="642" formatCode="0.0">
                  <c:v>83441.966900571191</c:v>
                </c:pt>
                <c:pt idx="643" formatCode="0.0">
                  <c:v>83514.79676457234</c:v>
                </c:pt>
                <c:pt idx="644" formatCode="0.0">
                  <c:v>83610.851932363657</c:v>
                </c:pt>
                <c:pt idx="645" formatCode="0.0">
                  <c:v>83693.222971104347</c:v>
                </c:pt>
                <c:pt idx="646" formatCode="0.0">
                  <c:v>83772.203622708999</c:v>
                </c:pt>
                <c:pt idx="647" formatCode="0.0">
                  <c:v>83891.754390011192</c:v>
                </c:pt>
                <c:pt idx="648" formatCode="0.0">
                  <c:v>83970.843971129812</c:v>
                </c:pt>
                <c:pt idx="649" formatCode="0.0">
                  <c:v>84055.882736775166</c:v>
                </c:pt>
                <c:pt idx="650" formatCode="0.0">
                  <c:v>84208.36004431844</c:v>
                </c:pt>
                <c:pt idx="651" formatCode="0.0">
                  <c:v>84288.314539917119</c:v>
                </c:pt>
                <c:pt idx="652" formatCode="0.0">
                  <c:v>84427.198368685175</c:v>
                </c:pt>
                <c:pt idx="653" formatCode="0.0">
                  <c:v>84512.297389875734</c:v>
                </c:pt>
                <c:pt idx="654" formatCode="0.0">
                  <c:v>84581.710252692676</c:v>
                </c:pt>
                <c:pt idx="655" formatCode="0.0">
                  <c:v>84739.696040863346</c:v>
                </c:pt>
                <c:pt idx="656" formatCode="0.0">
                  <c:v>84802.080909667478</c:v>
                </c:pt>
                <c:pt idx="657" formatCode="0.0">
                  <c:v>84849.014863161676</c:v>
                </c:pt>
                <c:pt idx="658" formatCode="0.0">
                  <c:v>85015.403863480824</c:v>
                </c:pt>
                <c:pt idx="659" formatCode="0.0">
                  <c:v>85281.991549527564</c:v>
                </c:pt>
                <c:pt idx="660" formatCode="0.0">
                  <c:v>85432.636640299199</c:v>
                </c:pt>
                <c:pt idx="661" formatCode="0.0">
                  <c:v>85526.0112173753</c:v>
                </c:pt>
                <c:pt idx="662" formatCode="0.0">
                  <c:v>85679.329373296321</c:v>
                </c:pt>
                <c:pt idx="663" formatCode="0.0">
                  <c:v>85828.779943465895</c:v>
                </c:pt>
                <c:pt idx="664" formatCode="0.0">
                  <c:v>85942.263689028274</c:v>
                </c:pt>
                <c:pt idx="665" formatCode="0.0">
                  <c:v>86041.309555896456</c:v>
                </c:pt>
                <c:pt idx="666" formatCode="0.0">
                  <c:v>86224.07769107027</c:v>
                </c:pt>
                <c:pt idx="667" formatCode="0.0">
                  <c:v>86467.400523629331</c:v>
                </c:pt>
                <c:pt idx="668" formatCode="0.0">
                  <c:v>86705.719485053152</c:v>
                </c:pt>
                <c:pt idx="669" formatCode="0.0">
                  <c:v>86854.228476665754</c:v>
                </c:pt>
                <c:pt idx="670" formatCode="0.0">
                  <c:v>86982.357933964769</c:v>
                </c:pt>
                <c:pt idx="671" formatCode="0.0">
                  <c:v>87395.815454726689</c:v>
                </c:pt>
                <c:pt idx="672" formatCode="0.0">
                  <c:v>87481.92837999505</c:v>
                </c:pt>
                <c:pt idx="673" formatCode="0.0">
                  <c:v>87578.481741966782</c:v>
                </c:pt>
                <c:pt idx="674" formatCode="0.0">
                  <c:v>87679.84669424055</c:v>
                </c:pt>
                <c:pt idx="675" formatCode="0.0">
                  <c:v>87760.83820723652</c:v>
                </c:pt>
                <c:pt idx="676" formatCode="0.0">
                  <c:v>87835.39136912844</c:v>
                </c:pt>
                <c:pt idx="677" formatCode="0.0">
                  <c:v>87912.508799830248</c:v>
                </c:pt>
                <c:pt idx="678" formatCode="0.0">
                  <c:v>88011.399603156446</c:v>
                </c:pt>
                <c:pt idx="679" formatCode="0.0">
                  <c:v>88079.643920256945</c:v>
                </c:pt>
                <c:pt idx="680" formatCode="0.0">
                  <c:v>88135.414990828096</c:v>
                </c:pt>
                <c:pt idx="681" formatCode="0.0">
                  <c:v>88213.88011549681</c:v>
                </c:pt>
                <c:pt idx="682" formatCode="0.0">
                  <c:v>88275.093590839053</c:v>
                </c:pt>
                <c:pt idx="683" formatCode="0.0">
                  <c:v>88335.386252916142</c:v>
                </c:pt>
                <c:pt idx="684" formatCode="0.0">
                  <c:v>88397.884449181031</c:v>
                </c:pt>
                <c:pt idx="685" formatCode="0.0">
                  <c:v>88478.19948265329</c:v>
                </c:pt>
                <c:pt idx="686" formatCode="0.0">
                  <c:v>88641.899920200536</c:v>
                </c:pt>
                <c:pt idx="687" formatCode="0.0">
                  <c:v>88714.710162837713</c:v>
                </c:pt>
                <c:pt idx="688" formatCode="0.0">
                  <c:v>88774.616142188985</c:v>
                </c:pt>
                <c:pt idx="689" formatCode="0.0">
                  <c:v>88820.56037370491</c:v>
                </c:pt>
                <c:pt idx="690" formatCode="0.0">
                  <c:v>88869.448253325099</c:v>
                </c:pt>
                <c:pt idx="691" formatCode="0.0">
                  <c:v>88894.215437056264</c:v>
                </c:pt>
                <c:pt idx="692" formatCode="0.0">
                  <c:v>88914.821028827588</c:v>
                </c:pt>
                <c:pt idx="693" formatCode="0.0">
                  <c:v>89005.790160214587</c:v>
                </c:pt>
                <c:pt idx="694" formatCode="0.0">
                  <c:v>89126.620861910924</c:v>
                </c:pt>
                <c:pt idx="695" formatCode="0.0">
                  <c:v>89201.298089172982</c:v>
                </c:pt>
                <c:pt idx="696" formatCode="0.0">
                  <c:v>89280.161611604679</c:v>
                </c:pt>
                <c:pt idx="697" formatCode="0.0">
                  <c:v>89335.144957698358</c:v>
                </c:pt>
                <c:pt idx="698" formatCode="0.0">
                  <c:v>89426.284207511344</c:v>
                </c:pt>
                <c:pt idx="699" formatCode="0.0">
                  <c:v>89484.046579151094</c:v>
                </c:pt>
                <c:pt idx="700" formatCode="0.0">
                  <c:v>89547.86976413973</c:v>
                </c:pt>
                <c:pt idx="701" formatCode="0.0">
                  <c:v>89628.03585021905</c:v>
                </c:pt>
                <c:pt idx="702" formatCode="0.0">
                  <c:v>89678.077732494552</c:v>
                </c:pt>
                <c:pt idx="703" formatCode="0.0">
                  <c:v>89693.121335795018</c:v>
                </c:pt>
                <c:pt idx="704" formatCode="0.0">
                  <c:v>89710.476056986692</c:v>
                </c:pt>
                <c:pt idx="705" formatCode="0.0">
                  <c:v>89827.302254622642</c:v>
                </c:pt>
                <c:pt idx="706" formatCode="0.0">
                  <c:v>89910.137216081319</c:v>
                </c:pt>
                <c:pt idx="707" formatCode="0.0">
                  <c:v>89998.704194980965</c:v>
                </c:pt>
                <c:pt idx="708" formatCode="0.0">
                  <c:v>90029.295986227648</c:v>
                </c:pt>
                <c:pt idx="709" formatCode="0.0">
                  <c:v>90125.219283679457</c:v>
                </c:pt>
                <c:pt idx="710" formatCode="0.0">
                  <c:v>90191.866687441667</c:v>
                </c:pt>
                <c:pt idx="711" formatCode="0.0">
                  <c:v>90241.749944560957</c:v>
                </c:pt>
                <c:pt idx="712" formatCode="0.0">
                  <c:v>90293.714612140291</c:v>
                </c:pt>
                <c:pt idx="713" formatCode="0.0">
                  <c:v>90361.509267881353</c:v>
                </c:pt>
                <c:pt idx="714" formatCode="0.0">
                  <c:v>90408.537035255154</c:v>
                </c:pt>
                <c:pt idx="715" formatCode="0.0">
                  <c:v>90446.836776520358</c:v>
                </c:pt>
                <c:pt idx="716" formatCode="0.0">
                  <c:v>90523.684736118637</c:v>
                </c:pt>
                <c:pt idx="717" formatCode="0.0">
                  <c:v>90599.618881803806</c:v>
                </c:pt>
                <c:pt idx="718" formatCode="0.0">
                  <c:v>90974.627370531554</c:v>
                </c:pt>
                <c:pt idx="719" formatCode="0.0">
                  <c:v>91072.500311138356</c:v>
                </c:pt>
                <c:pt idx="720" formatCode="0.0">
                  <c:v>91233.499097889202</c:v>
                </c:pt>
                <c:pt idx="721" formatCode="0.0">
                  <c:v>91351.833686463418</c:v>
                </c:pt>
                <c:pt idx="722" formatCode="0.0">
                  <c:v>91426.302854242589</c:v>
                </c:pt>
                <c:pt idx="723" formatCode="0.0">
                  <c:v>91503.162150064134</c:v>
                </c:pt>
                <c:pt idx="724" formatCode="0.0">
                  <c:v>91585.05376576315</c:v>
                </c:pt>
                <c:pt idx="725" formatCode="0.0">
                  <c:v>91738.960779982837</c:v>
                </c:pt>
                <c:pt idx="726" formatCode="0.0">
                  <c:v>91876.705386679227</c:v>
                </c:pt>
                <c:pt idx="727" formatCode="0.0">
                  <c:v>92042.701771317079</c:v>
                </c:pt>
                <c:pt idx="728" formatCode="0.0">
                  <c:v>92162.766010064166</c:v>
                </c:pt>
                <c:pt idx="729" formatCode="0.0">
                  <c:v>92234.370448702117</c:v>
                </c:pt>
                <c:pt idx="730" formatCode="0.0">
                  <c:v>92354.336640212467</c:v>
                </c:pt>
                <c:pt idx="731" formatCode="0.0">
                  <c:v>92534.570194912158</c:v>
                </c:pt>
                <c:pt idx="732" formatCode="0.0">
                  <c:v>92619.148617068073</c:v>
                </c:pt>
                <c:pt idx="733" formatCode="0.0">
                  <c:v>92696.255088694597</c:v>
                </c:pt>
                <c:pt idx="734" formatCode="0.0">
                  <c:v>92815.069727805065</c:v>
                </c:pt>
                <c:pt idx="735" formatCode="0.0">
                  <c:v>92888.777818183749</c:v>
                </c:pt>
                <c:pt idx="736" formatCode="0.0">
                  <c:v>92951.839682567996</c:v>
                </c:pt>
                <c:pt idx="737" formatCode="0.0">
                  <c:v>93019.402045044553</c:v>
                </c:pt>
                <c:pt idx="738" formatCode="0.0">
                  <c:v>93070.741132491938</c:v>
                </c:pt>
                <c:pt idx="739" formatCode="0.0">
                  <c:v>93234.24072683604</c:v>
                </c:pt>
                <c:pt idx="740" formatCode="0.0">
                  <c:v>93270.503357041773</c:v>
                </c:pt>
                <c:pt idx="741" formatCode="0.0">
                  <c:v>93285.332182541722</c:v>
                </c:pt>
                <c:pt idx="742" formatCode="0.0">
                  <c:v>93732.167765677048</c:v>
                </c:pt>
                <c:pt idx="743" formatCode="0.0">
                  <c:v>93900.147425373114</c:v>
                </c:pt>
                <c:pt idx="744" formatCode="0.0">
                  <c:v>93960.248013617849</c:v>
                </c:pt>
                <c:pt idx="745" formatCode="0.0">
                  <c:v>94223.302003008357</c:v>
                </c:pt>
                <c:pt idx="746" formatCode="0.0">
                  <c:v>94431.127644612658</c:v>
                </c:pt>
                <c:pt idx="747" formatCode="0.0">
                  <c:v>94525.654935207407</c:v>
                </c:pt>
                <c:pt idx="748" formatCode="0.0">
                  <c:v>94683.830743765706</c:v>
                </c:pt>
                <c:pt idx="749" formatCode="0.0">
                  <c:v>94788.690180019621</c:v>
                </c:pt>
                <c:pt idx="750" formatCode="0.0">
                  <c:v>94869.962148721446</c:v>
                </c:pt>
                <c:pt idx="751" formatCode="0.0">
                  <c:v>94953.660919288275</c:v>
                </c:pt>
                <c:pt idx="752" formatCode="0.0">
                  <c:v>95002.077092637206</c:v>
                </c:pt>
                <c:pt idx="753" formatCode="0.0">
                  <c:v>95131.520157089224</c:v>
                </c:pt>
                <c:pt idx="754" formatCode="0.0">
                  <c:v>95237.550791786402</c:v>
                </c:pt>
                <c:pt idx="755" formatCode="0.0">
                  <c:v>95305.680924296466</c:v>
                </c:pt>
                <c:pt idx="756" formatCode="0.0">
                  <c:v>95438.344570305577</c:v>
                </c:pt>
                <c:pt idx="757" formatCode="0.0">
                  <c:v>95535.328948641545</c:v>
                </c:pt>
                <c:pt idx="758" formatCode="0.0">
                  <c:v>95627.865221495187</c:v>
                </c:pt>
                <c:pt idx="759" formatCode="0.0">
                  <c:v>95753.43863640973</c:v>
                </c:pt>
                <c:pt idx="760" formatCode="0.0">
                  <c:v>95814.986262228922</c:v>
                </c:pt>
                <c:pt idx="761" formatCode="0.0">
                  <c:v>95861.984822461513</c:v>
                </c:pt>
                <c:pt idx="762" formatCode="0.0">
                  <c:v>95935.443464273223</c:v>
                </c:pt>
                <c:pt idx="763" formatCode="0.0">
                  <c:v>95995.640041223727</c:v>
                </c:pt>
                <c:pt idx="764" formatCode="0.0">
                  <c:v>96018.944704051581</c:v>
                </c:pt>
                <c:pt idx="765" formatCode="0.0">
                  <c:v>96034.374604300247</c:v>
                </c:pt>
                <c:pt idx="766" formatCode="0.0">
                  <c:v>96124.925180325838</c:v>
                </c:pt>
                <c:pt idx="767" formatCode="0.0">
                  <c:v>96187.080626410272</c:v>
                </c:pt>
                <c:pt idx="768" formatCode="0.0">
                  <c:v>96266.826703737694</c:v>
                </c:pt>
                <c:pt idx="769" formatCode="0.0">
                  <c:v>96318.751918677561</c:v>
                </c:pt>
                <c:pt idx="770" formatCode="0.0">
                  <c:v>96394.509165598924</c:v>
                </c:pt>
                <c:pt idx="771" formatCode="0.0">
                  <c:v>96444.247577949704</c:v>
                </c:pt>
                <c:pt idx="772" formatCode="0.0">
                  <c:v>96481.14814344894</c:v>
                </c:pt>
                <c:pt idx="773" formatCode="0.0">
                  <c:v>96556.309778555631</c:v>
                </c:pt>
                <c:pt idx="774" formatCode="0.0">
                  <c:v>96616.188550583553</c:v>
                </c:pt>
                <c:pt idx="775" formatCode="0.0">
                  <c:v>96728.41933953535</c:v>
                </c:pt>
                <c:pt idx="776" formatCode="0.0">
                  <c:v>96864.374279332027</c:v>
                </c:pt>
                <c:pt idx="777" formatCode="0.0">
                  <c:v>96948.50597092614</c:v>
                </c:pt>
                <c:pt idx="778" formatCode="0.0">
                  <c:v>97081.66271173209</c:v>
                </c:pt>
                <c:pt idx="779" formatCode="0.0">
                  <c:v>97186.9121288397</c:v>
                </c:pt>
                <c:pt idx="780" formatCode="0.0">
                  <c:v>97267.983515520682</c:v>
                </c:pt>
                <c:pt idx="781" formatCode="0.0">
                  <c:v>97416.841487061931</c:v>
                </c:pt>
                <c:pt idx="782" formatCode="0.0">
                  <c:v>97542.878612439017</c:v>
                </c:pt>
                <c:pt idx="783" formatCode="0.0">
                  <c:v>97597.53612050401</c:v>
                </c:pt>
                <c:pt idx="784" formatCode="0.0">
                  <c:v>97652.134774799502</c:v>
                </c:pt>
                <c:pt idx="785" formatCode="0.0">
                  <c:v>97686.001907721075</c:v>
                </c:pt>
                <c:pt idx="786" formatCode="0.0">
                  <c:v>97708.008493057903</c:v>
                </c:pt>
                <c:pt idx="787" formatCode="0.0">
                  <c:v>97767.64238933583</c:v>
                </c:pt>
                <c:pt idx="788" formatCode="0.0">
                  <c:v>97838.207146064626</c:v>
                </c:pt>
                <c:pt idx="789" formatCode="0.0">
                  <c:v>97925.127008408163</c:v>
                </c:pt>
                <c:pt idx="790" formatCode="0.0">
                  <c:v>97965.804939036854</c:v>
                </c:pt>
                <c:pt idx="791" formatCode="0.0">
                  <c:v>98027.522565912979</c:v>
                </c:pt>
                <c:pt idx="792" formatCode="0.0">
                  <c:v>98111.898592781436</c:v>
                </c:pt>
                <c:pt idx="793" formatCode="0.0">
                  <c:v>98183.720924415436</c:v>
                </c:pt>
                <c:pt idx="794" formatCode="0.0">
                  <c:v>98327.28177541733</c:v>
                </c:pt>
                <c:pt idx="795" formatCode="0.0">
                  <c:v>98578.645918117196</c:v>
                </c:pt>
                <c:pt idx="796" formatCode="0.0">
                  <c:v>98781.937449735779</c:v>
                </c:pt>
                <c:pt idx="797" formatCode="0.0">
                  <c:v>98895.269374890428</c:v>
                </c:pt>
                <c:pt idx="798" formatCode="0.0">
                  <c:v>98981.008450402951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F2-431B-9389-B75A5B5359F1}"/>
            </c:ext>
          </c:extLst>
        </c:ser>
        <c:ser>
          <c:idx val="7"/>
          <c:order val="7"/>
          <c:tx>
            <c:strRef>
              <c:f>DATA!$CQ$1</c:f>
              <c:strCache>
                <c:ptCount val="1"/>
                <c:pt idx="0">
                  <c:v>VWMA 600 Days</c:v>
                </c:pt>
              </c:strCache>
            </c:strRef>
          </c:tx>
          <c:marker>
            <c:symbol val="none"/>
          </c:marker>
          <c:yVal>
            <c:numRef>
              <c:f>DATA!$CQ$2:$CQ$800</c:f>
              <c:numCache>
                <c:formatCode>General</c:formatCode>
                <c:ptCount val="799"/>
                <c:pt idx="598" formatCode="0.0">
                  <c:v>48115.76231050535</c:v>
                </c:pt>
                <c:pt idx="599" formatCode="0.0">
                  <c:v>48134.57999420257</c:v>
                </c:pt>
                <c:pt idx="600" formatCode="0.0">
                  <c:v>51958.846241112842</c:v>
                </c:pt>
                <c:pt idx="601" formatCode="0.0">
                  <c:v>53653.949053319964</c:v>
                </c:pt>
                <c:pt idx="602" formatCode="0.0">
                  <c:v>55111.679890648804</c:v>
                </c:pt>
                <c:pt idx="603" formatCode="0.0">
                  <c:v>56427.100330094385</c:v>
                </c:pt>
                <c:pt idx="604" formatCode="0.0">
                  <c:v>56909.952327219005</c:v>
                </c:pt>
                <c:pt idx="605" formatCode="0.0">
                  <c:v>57535.666999781883</c:v>
                </c:pt>
                <c:pt idx="606" formatCode="0.0">
                  <c:v>58073.04811522767</c:v>
                </c:pt>
                <c:pt idx="607" formatCode="0.0">
                  <c:v>58532.808427101947</c:v>
                </c:pt>
                <c:pt idx="608" formatCode="0.0">
                  <c:v>58778.592047987848</c:v>
                </c:pt>
                <c:pt idx="609" formatCode="0.0">
                  <c:v>58955.552984684706</c:v>
                </c:pt>
                <c:pt idx="610" formatCode="0.0">
                  <c:v>59204.122808449596</c:v>
                </c:pt>
                <c:pt idx="611" formatCode="0.0">
                  <c:v>59411.381178757074</c:v>
                </c:pt>
                <c:pt idx="612" formatCode="0.0">
                  <c:v>59643.621498839188</c:v>
                </c:pt>
                <c:pt idx="613" formatCode="0.0">
                  <c:v>59841.385414323333</c:v>
                </c:pt>
                <c:pt idx="614" formatCode="0.0">
                  <c:v>60000.544552264582</c:v>
                </c:pt>
                <c:pt idx="615" formatCode="0.0">
                  <c:v>60140.229130230357</c:v>
                </c:pt>
                <c:pt idx="616" formatCode="0.0">
                  <c:v>60342.453683220097</c:v>
                </c:pt>
                <c:pt idx="617" formatCode="0.0">
                  <c:v>60481.648073725402</c:v>
                </c:pt>
                <c:pt idx="618" formatCode="0.0">
                  <c:v>60678.900643898094</c:v>
                </c:pt>
                <c:pt idx="619" formatCode="0.0">
                  <c:v>60856.683268340559</c:v>
                </c:pt>
                <c:pt idx="620" formatCode="0.0">
                  <c:v>61096.645098643974</c:v>
                </c:pt>
                <c:pt idx="621" formatCode="0.0">
                  <c:v>61293.643941041628</c:v>
                </c:pt>
                <c:pt idx="622" formatCode="0.0">
                  <c:v>61509.441232949852</c:v>
                </c:pt>
                <c:pt idx="623" formatCode="0.0">
                  <c:v>61666.186304526454</c:v>
                </c:pt>
                <c:pt idx="624" formatCode="0.0">
                  <c:v>61860.192503396996</c:v>
                </c:pt>
                <c:pt idx="625" formatCode="0.0">
                  <c:v>62004.029114904966</c:v>
                </c:pt>
                <c:pt idx="626" formatCode="0.0">
                  <c:v>62160.943496011256</c:v>
                </c:pt>
                <c:pt idx="627" formatCode="0.0">
                  <c:v>62303.749661781796</c:v>
                </c:pt>
                <c:pt idx="628" formatCode="0.0">
                  <c:v>62494.720761783326</c:v>
                </c:pt>
                <c:pt idx="629" formatCode="0.0">
                  <c:v>62632.552231591755</c:v>
                </c:pt>
                <c:pt idx="630" formatCode="0.0">
                  <c:v>62812.912808055495</c:v>
                </c:pt>
                <c:pt idx="631" formatCode="0.0">
                  <c:v>63037.442421769309</c:v>
                </c:pt>
                <c:pt idx="632" formatCode="0.0">
                  <c:v>63296.458450220067</c:v>
                </c:pt>
                <c:pt idx="633" formatCode="0.0">
                  <c:v>63496.790083942156</c:v>
                </c:pt>
                <c:pt idx="634" formatCode="0.0">
                  <c:v>63674.612224667624</c:v>
                </c:pt>
                <c:pt idx="635" formatCode="0.0">
                  <c:v>63887.156771975257</c:v>
                </c:pt>
                <c:pt idx="636" formatCode="0.0">
                  <c:v>64076.784632600451</c:v>
                </c:pt>
                <c:pt idx="637" formatCode="0.0">
                  <c:v>64270.22846021942</c:v>
                </c:pt>
                <c:pt idx="638" formatCode="0.0">
                  <c:v>64392.792402612642</c:v>
                </c:pt>
                <c:pt idx="639" formatCode="0.0">
                  <c:v>64527.81924265642</c:v>
                </c:pt>
                <c:pt idx="640" formatCode="0.0">
                  <c:v>64663.39861613344</c:v>
                </c:pt>
                <c:pt idx="641" formatCode="0.0">
                  <c:v>64829.388537994906</c:v>
                </c:pt>
                <c:pt idx="642" formatCode="0.0">
                  <c:v>65059.079136120483</c:v>
                </c:pt>
                <c:pt idx="643" formatCode="0.0">
                  <c:v>65321.560318345058</c:v>
                </c:pt>
                <c:pt idx="644" formatCode="0.0">
                  <c:v>65458.796098541163</c:v>
                </c:pt>
                <c:pt idx="645" formatCode="0.0">
                  <c:v>65585.27979716254</c:v>
                </c:pt>
                <c:pt idx="646" formatCode="0.0">
                  <c:v>65740.158278586692</c:v>
                </c:pt>
                <c:pt idx="647" formatCode="0.0">
                  <c:v>65913.325570224799</c:v>
                </c:pt>
                <c:pt idx="648" formatCode="0.0">
                  <c:v>66064.660653496932</c:v>
                </c:pt>
                <c:pt idx="649" formatCode="0.0">
                  <c:v>66167.804546895088</c:v>
                </c:pt>
                <c:pt idx="650" formatCode="0.0">
                  <c:v>66297.883846220298</c:v>
                </c:pt>
                <c:pt idx="651" formatCode="0.0">
                  <c:v>66376.515174046523</c:v>
                </c:pt>
                <c:pt idx="652" formatCode="0.0">
                  <c:v>66538.288829040626</c:v>
                </c:pt>
                <c:pt idx="653" formatCode="0.0">
                  <c:v>66667.408964758302</c:v>
                </c:pt>
                <c:pt idx="654" formatCode="0.0">
                  <c:v>66758.045481715671</c:v>
                </c:pt>
                <c:pt idx="655" formatCode="0.0">
                  <c:v>66844.898416492753</c:v>
                </c:pt>
                <c:pt idx="656" formatCode="0.0">
                  <c:v>66958.492642248049</c:v>
                </c:pt>
                <c:pt idx="657" formatCode="0.0">
                  <c:v>67026.746972371067</c:v>
                </c:pt>
                <c:pt idx="658" formatCode="0.0">
                  <c:v>67140.331982426971</c:v>
                </c:pt>
                <c:pt idx="659" formatCode="0.0">
                  <c:v>67405.645495106699</c:v>
                </c:pt>
                <c:pt idx="660" formatCode="0.0">
                  <c:v>67542.364738186021</c:v>
                </c:pt>
                <c:pt idx="661" formatCode="0.0">
                  <c:v>67662.300304587741</c:v>
                </c:pt>
                <c:pt idx="662" formatCode="0.0">
                  <c:v>67845.504041190608</c:v>
                </c:pt>
                <c:pt idx="663" formatCode="0.0">
                  <c:v>68216.166986013326</c:v>
                </c:pt>
                <c:pt idx="664" formatCode="0.0">
                  <c:v>68389.290489489314</c:v>
                </c:pt>
                <c:pt idx="665" formatCode="0.0">
                  <c:v>68512.401045222083</c:v>
                </c:pt>
                <c:pt idx="666" formatCode="0.0">
                  <c:v>68719.035429616139</c:v>
                </c:pt>
                <c:pt idx="667" formatCode="0.0">
                  <c:v>68981.819065040108</c:v>
                </c:pt>
                <c:pt idx="668" formatCode="0.0">
                  <c:v>69179.938274502201</c:v>
                </c:pt>
                <c:pt idx="669" formatCode="0.0">
                  <c:v>69349.357687125943</c:v>
                </c:pt>
                <c:pt idx="670" formatCode="0.0">
                  <c:v>69450.514778869619</c:v>
                </c:pt>
                <c:pt idx="671" formatCode="0.0">
                  <c:v>69871.349268676495</c:v>
                </c:pt>
                <c:pt idx="672" formatCode="0.0">
                  <c:v>69971.974155266042</c:v>
                </c:pt>
                <c:pt idx="673" formatCode="0.0">
                  <c:v>70079.402480723438</c:v>
                </c:pt>
                <c:pt idx="674" formatCode="0.0">
                  <c:v>70224.124651192469</c:v>
                </c:pt>
                <c:pt idx="675" formatCode="0.0">
                  <c:v>70304.620221355377</c:v>
                </c:pt>
                <c:pt idx="676" formatCode="0.0">
                  <c:v>70403.131201690529</c:v>
                </c:pt>
                <c:pt idx="677" formatCode="0.0">
                  <c:v>70501.513272744094</c:v>
                </c:pt>
                <c:pt idx="678" formatCode="0.0">
                  <c:v>70594.073824482126</c:v>
                </c:pt>
                <c:pt idx="679" formatCode="0.0">
                  <c:v>70654.393800845282</c:v>
                </c:pt>
                <c:pt idx="680" formatCode="0.0">
                  <c:v>70702.541366701698</c:v>
                </c:pt>
                <c:pt idx="681" formatCode="0.0">
                  <c:v>70777.762735873883</c:v>
                </c:pt>
                <c:pt idx="682" formatCode="0.0">
                  <c:v>70846.87665799183</c:v>
                </c:pt>
                <c:pt idx="683" formatCode="0.0">
                  <c:v>70927.050582782773</c:v>
                </c:pt>
                <c:pt idx="684" formatCode="0.0">
                  <c:v>71011.602520542583</c:v>
                </c:pt>
                <c:pt idx="685" formatCode="0.0">
                  <c:v>71186.338094907085</c:v>
                </c:pt>
                <c:pt idx="686" formatCode="0.0">
                  <c:v>71690.811122669722</c:v>
                </c:pt>
                <c:pt idx="687" formatCode="0.0">
                  <c:v>71857.41858272352</c:v>
                </c:pt>
                <c:pt idx="688" formatCode="0.0">
                  <c:v>72075.757822134517</c:v>
                </c:pt>
                <c:pt idx="689" formatCode="0.0">
                  <c:v>72285.656780787511</c:v>
                </c:pt>
                <c:pt idx="690" formatCode="0.0">
                  <c:v>72413.488131820312</c:v>
                </c:pt>
                <c:pt idx="691" formatCode="0.0">
                  <c:v>72564.945456349582</c:v>
                </c:pt>
                <c:pt idx="692" formatCode="0.0">
                  <c:v>72678.314779359978</c:v>
                </c:pt>
                <c:pt idx="693" formatCode="0.0">
                  <c:v>72800.930337972837</c:v>
                </c:pt>
                <c:pt idx="694" formatCode="0.0">
                  <c:v>73015.073340021656</c:v>
                </c:pt>
                <c:pt idx="695" formatCode="0.0">
                  <c:v>73139.018744889472</c:v>
                </c:pt>
                <c:pt idx="696" formatCode="0.0">
                  <c:v>73257.985958352438</c:v>
                </c:pt>
                <c:pt idx="697" formatCode="0.0">
                  <c:v>73365.10624077676</c:v>
                </c:pt>
                <c:pt idx="698" formatCode="0.0">
                  <c:v>73476.199178230323</c:v>
                </c:pt>
                <c:pt idx="699" formatCode="0.0">
                  <c:v>73604.314584425854</c:v>
                </c:pt>
                <c:pt idx="700" formatCode="0.0">
                  <c:v>73679.366385923844</c:v>
                </c:pt>
                <c:pt idx="701" formatCode="0.0">
                  <c:v>73782.025385554793</c:v>
                </c:pt>
                <c:pt idx="702" formatCode="0.0">
                  <c:v>73864.903101858319</c:v>
                </c:pt>
                <c:pt idx="703" formatCode="0.0">
                  <c:v>73933.291519300255</c:v>
                </c:pt>
                <c:pt idx="704" formatCode="0.0">
                  <c:v>74001.27321283707</c:v>
                </c:pt>
                <c:pt idx="705" formatCode="0.0">
                  <c:v>74090.862193460809</c:v>
                </c:pt>
                <c:pt idx="706" formatCode="0.0">
                  <c:v>74277.093139450037</c:v>
                </c:pt>
                <c:pt idx="707" formatCode="0.0">
                  <c:v>74354.510500062344</c:v>
                </c:pt>
                <c:pt idx="708" formatCode="0.0">
                  <c:v>74425.092862298319</c:v>
                </c:pt>
                <c:pt idx="709" formatCode="0.0">
                  <c:v>74766.276611248875</c:v>
                </c:pt>
                <c:pt idx="710" formatCode="0.0">
                  <c:v>75047.935633276909</c:v>
                </c:pt>
                <c:pt idx="711" formatCode="0.0">
                  <c:v>75255.266487081695</c:v>
                </c:pt>
                <c:pt idx="712" formatCode="0.0">
                  <c:v>75490.239528873237</c:v>
                </c:pt>
                <c:pt idx="713" formatCode="0.0">
                  <c:v>75505.445959509118</c:v>
                </c:pt>
                <c:pt idx="714" formatCode="0.0">
                  <c:v>75524.234872568981</c:v>
                </c:pt>
                <c:pt idx="715" formatCode="0.0">
                  <c:v>75578.931782783198</c:v>
                </c:pt>
                <c:pt idx="716" formatCode="0.0">
                  <c:v>75891.428530009332</c:v>
                </c:pt>
                <c:pt idx="717" formatCode="0.0">
                  <c:v>76058.016737936778</c:v>
                </c:pt>
                <c:pt idx="718" formatCode="0.0">
                  <c:v>76276.969697052977</c:v>
                </c:pt>
                <c:pt idx="719" formatCode="0.0">
                  <c:v>76384.961911559803</c:v>
                </c:pt>
                <c:pt idx="720" formatCode="0.0">
                  <c:v>76586.885381743734</c:v>
                </c:pt>
                <c:pt idx="721" formatCode="0.0">
                  <c:v>76818.286882576576</c:v>
                </c:pt>
                <c:pt idx="722" formatCode="0.0">
                  <c:v>76916.763435424931</c:v>
                </c:pt>
                <c:pt idx="723" formatCode="0.0">
                  <c:v>77005.602402022865</c:v>
                </c:pt>
                <c:pt idx="724" formatCode="0.0">
                  <c:v>77104.959892496379</c:v>
                </c:pt>
                <c:pt idx="725" formatCode="0.0">
                  <c:v>77169.371146491379</c:v>
                </c:pt>
                <c:pt idx="726" formatCode="0.0">
                  <c:v>77238.476165146916</c:v>
                </c:pt>
                <c:pt idx="727" formatCode="0.0">
                  <c:v>77304.766419074484</c:v>
                </c:pt>
                <c:pt idx="728" formatCode="0.0">
                  <c:v>77347.658423167886</c:v>
                </c:pt>
                <c:pt idx="729" formatCode="0.0">
                  <c:v>77391.879269453144</c:v>
                </c:pt>
                <c:pt idx="730" formatCode="0.0">
                  <c:v>77452.550376392479</c:v>
                </c:pt>
                <c:pt idx="731" formatCode="0.0">
                  <c:v>77493.463980260334</c:v>
                </c:pt>
                <c:pt idx="732" formatCode="0.0">
                  <c:v>77551.221005346146</c:v>
                </c:pt>
                <c:pt idx="733" formatCode="0.0">
                  <c:v>77622.811367596354</c:v>
                </c:pt>
                <c:pt idx="734" formatCode="0.0">
                  <c:v>77699.238987779812</c:v>
                </c:pt>
                <c:pt idx="735" formatCode="0.0">
                  <c:v>77763.089062707208</c:v>
                </c:pt>
                <c:pt idx="736" formatCode="0.0">
                  <c:v>77983.272169408971</c:v>
                </c:pt>
                <c:pt idx="737" formatCode="0.0">
                  <c:v>78234.592660354916</c:v>
                </c:pt>
                <c:pt idx="738" formatCode="0.0">
                  <c:v>78385.363761582965</c:v>
                </c:pt>
                <c:pt idx="739" formatCode="0.0">
                  <c:v>78488.671637718639</c:v>
                </c:pt>
                <c:pt idx="740" formatCode="0.0">
                  <c:v>78550.810843062151</c:v>
                </c:pt>
                <c:pt idx="741" formatCode="0.0">
                  <c:v>78623.354702028417</c:v>
                </c:pt>
                <c:pt idx="742" formatCode="0.0">
                  <c:v>78718.319917008979</c:v>
                </c:pt>
                <c:pt idx="743" formatCode="0.0">
                  <c:v>78807.365167018623</c:v>
                </c:pt>
                <c:pt idx="744" formatCode="0.0">
                  <c:v>78880.697683552731</c:v>
                </c:pt>
                <c:pt idx="745" formatCode="0.0">
                  <c:v>78962.569348718142</c:v>
                </c:pt>
                <c:pt idx="746" formatCode="0.0">
                  <c:v>79054.974070174736</c:v>
                </c:pt>
                <c:pt idx="747" formatCode="0.0">
                  <c:v>79088.57399837616</c:v>
                </c:pt>
                <c:pt idx="748" formatCode="0.0">
                  <c:v>79161.78877874781</c:v>
                </c:pt>
                <c:pt idx="749" formatCode="0.0">
                  <c:v>79224.712562973291</c:v>
                </c:pt>
                <c:pt idx="750" formatCode="0.0">
                  <c:v>79265.69760419165</c:v>
                </c:pt>
                <c:pt idx="751" formatCode="0.0">
                  <c:v>79354.233827043892</c:v>
                </c:pt>
                <c:pt idx="752" formatCode="0.0">
                  <c:v>79375.986249490932</c:v>
                </c:pt>
                <c:pt idx="753" formatCode="0.0">
                  <c:v>79424.291325165119</c:v>
                </c:pt>
                <c:pt idx="754" formatCode="0.0">
                  <c:v>79564.196327822545</c:v>
                </c:pt>
                <c:pt idx="755" formatCode="0.0">
                  <c:v>79605.859834618997</c:v>
                </c:pt>
                <c:pt idx="756" formatCode="0.0">
                  <c:v>79766.305854290273</c:v>
                </c:pt>
                <c:pt idx="757" formatCode="0.0">
                  <c:v>79897.379567743061</c:v>
                </c:pt>
                <c:pt idx="758" formatCode="0.0">
                  <c:v>79985.070806014905</c:v>
                </c:pt>
                <c:pt idx="759" formatCode="0.0">
                  <c:v>80056.274724212577</c:v>
                </c:pt>
                <c:pt idx="760" formatCode="0.0">
                  <c:v>80155.182269965648</c:v>
                </c:pt>
                <c:pt idx="761" formatCode="0.0">
                  <c:v>80263.314034000388</c:v>
                </c:pt>
                <c:pt idx="762" formatCode="0.0">
                  <c:v>80433.530601293372</c:v>
                </c:pt>
                <c:pt idx="763" formatCode="0.0">
                  <c:v>80535.057227464247</c:v>
                </c:pt>
                <c:pt idx="764" formatCode="0.0">
                  <c:v>80655.418228612703</c:v>
                </c:pt>
                <c:pt idx="765" formatCode="0.0">
                  <c:v>80767.75832402482</c:v>
                </c:pt>
                <c:pt idx="766" formatCode="0.0">
                  <c:v>80907.159883097207</c:v>
                </c:pt>
                <c:pt idx="767" formatCode="0.0">
                  <c:v>80969.841575639992</c:v>
                </c:pt>
                <c:pt idx="768" formatCode="0.0">
                  <c:v>81046.887238489289</c:v>
                </c:pt>
                <c:pt idx="769" formatCode="0.0">
                  <c:v>81127.986277011514</c:v>
                </c:pt>
                <c:pt idx="770" formatCode="0.0">
                  <c:v>81238.444388979769</c:v>
                </c:pt>
                <c:pt idx="771" formatCode="0.0">
                  <c:v>81321.051338538018</c:v>
                </c:pt>
                <c:pt idx="772" formatCode="0.0">
                  <c:v>81396.166073567743</c:v>
                </c:pt>
                <c:pt idx="773" formatCode="0.0">
                  <c:v>81470.491088297989</c:v>
                </c:pt>
                <c:pt idx="774" formatCode="0.0">
                  <c:v>81564.16449269373</c:v>
                </c:pt>
                <c:pt idx="775" formatCode="0.0">
                  <c:v>81694.624592164444</c:v>
                </c:pt>
                <c:pt idx="776" formatCode="0.0">
                  <c:v>81809.083106703329</c:v>
                </c:pt>
                <c:pt idx="777" formatCode="0.0">
                  <c:v>81931.753004573096</c:v>
                </c:pt>
                <c:pt idx="778" formatCode="0.0">
                  <c:v>82095.731089082707</c:v>
                </c:pt>
                <c:pt idx="779" formatCode="0.0">
                  <c:v>82301.644721221994</c:v>
                </c:pt>
                <c:pt idx="780" formatCode="0.0">
                  <c:v>82670.590718620631</c:v>
                </c:pt>
                <c:pt idx="781" formatCode="0.0">
                  <c:v>82978.478104297508</c:v>
                </c:pt>
                <c:pt idx="782" formatCode="0.0">
                  <c:v>83123.218067970942</c:v>
                </c:pt>
                <c:pt idx="783" formatCode="0.0">
                  <c:v>83264.525466173232</c:v>
                </c:pt>
                <c:pt idx="784" formatCode="0.0">
                  <c:v>83453.634996759109</c:v>
                </c:pt>
                <c:pt idx="785" formatCode="0.0">
                  <c:v>83690.330068021329</c:v>
                </c:pt>
                <c:pt idx="786" formatCode="0.0">
                  <c:v>83893.964650236507</c:v>
                </c:pt>
                <c:pt idx="787" formatCode="0.0">
                  <c:v>84052.214883432869</c:v>
                </c:pt>
                <c:pt idx="788" formatCode="0.0">
                  <c:v>84165.259567367757</c:v>
                </c:pt>
                <c:pt idx="789" formatCode="0.0">
                  <c:v>84293.849695406563</c:v>
                </c:pt>
                <c:pt idx="790" formatCode="0.0">
                  <c:v>84444.809383913715</c:v>
                </c:pt>
                <c:pt idx="791" formatCode="0.0">
                  <c:v>84504.399411648905</c:v>
                </c:pt>
                <c:pt idx="792" formatCode="0.0">
                  <c:v>84698.204563257634</c:v>
                </c:pt>
                <c:pt idx="793" formatCode="0.0">
                  <c:v>84780.958114022782</c:v>
                </c:pt>
                <c:pt idx="794" formatCode="0.0">
                  <c:v>84967.222082165608</c:v>
                </c:pt>
                <c:pt idx="795" formatCode="0.0">
                  <c:v>85138.850778973443</c:v>
                </c:pt>
                <c:pt idx="796" formatCode="0.0">
                  <c:v>85281.753026672945</c:v>
                </c:pt>
                <c:pt idx="797" formatCode="0.0">
                  <c:v>85546.390475129476</c:v>
                </c:pt>
                <c:pt idx="798" formatCode="0.0">
                  <c:v>85648.82090301736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F2-431B-9389-B75A5B5359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9C-411C-A554-CB5070A9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scatterChart>
        <c:scatterStyle val="lineMarker"/>
        <c:varyColors val="0"/>
        <c:ser>
          <c:idx val="0"/>
          <c:order val="1"/>
          <c:tx>
            <c:strRef>
              <c:f>DATA!$CS$1</c:f>
              <c:strCache>
                <c:ptCount val="1"/>
                <c:pt idx="0">
                  <c:v>Roc VWMA 10 Days</c:v>
                </c:pt>
              </c:strCache>
            </c:strRef>
          </c:tx>
          <c:marker>
            <c:symbol val="none"/>
          </c:marker>
          <c:yVal>
            <c:numRef>
              <c:f>DATA!$CS$2:$CS$800</c:f>
              <c:numCache>
                <c:formatCode>General</c:formatCode>
                <c:ptCount val="799"/>
                <c:pt idx="9" formatCode="0.00%">
                  <c:v>2.327389730483409E-3</c:v>
                </c:pt>
                <c:pt idx="10" formatCode="0.00%">
                  <c:v>3.7004150088151277E-3</c:v>
                </c:pt>
                <c:pt idx="11" formatCode="0.00%">
                  <c:v>-2.6734663607140829E-3</c:v>
                </c:pt>
                <c:pt idx="12" formatCode="0.00%">
                  <c:v>-2.8288087903506232E-2</c:v>
                </c:pt>
                <c:pt idx="13" formatCode="0.00%">
                  <c:v>-3.0756085407056211E-2</c:v>
                </c:pt>
                <c:pt idx="14" formatCode="0.00%">
                  <c:v>-2.4873511303120655E-2</c:v>
                </c:pt>
                <c:pt idx="15" formatCode="0.00%">
                  <c:v>-1.2858007949847816E-2</c:v>
                </c:pt>
                <c:pt idx="16" formatCode="0.00%">
                  <c:v>-1.9837185086923448E-2</c:v>
                </c:pt>
                <c:pt idx="17" formatCode="0.00%">
                  <c:v>-1.1204281846873276E-2</c:v>
                </c:pt>
                <c:pt idx="18" formatCode="0.00%">
                  <c:v>-2.8600090227970498E-2</c:v>
                </c:pt>
                <c:pt idx="19" formatCode="0.00%">
                  <c:v>-2.0320415354335264E-2</c:v>
                </c:pt>
                <c:pt idx="20" formatCode="0.00%">
                  <c:v>-2.8545517062945613E-2</c:v>
                </c:pt>
                <c:pt idx="21" formatCode="0.00%">
                  <c:v>-2.8665972954174834E-2</c:v>
                </c:pt>
                <c:pt idx="22" formatCode="0.00%">
                  <c:v>-2.2764608216032434E-2</c:v>
                </c:pt>
                <c:pt idx="23" formatCode="0.00%">
                  <c:v>-5.2555540354362051E-3</c:v>
                </c:pt>
                <c:pt idx="24" formatCode="0.00%">
                  <c:v>2.3367381798078402E-2</c:v>
                </c:pt>
                <c:pt idx="25" formatCode="0.00%">
                  <c:v>-1.8985474334864971E-4</c:v>
                </c:pt>
                <c:pt idx="26" formatCode="0.00%">
                  <c:v>-5.6687247260623908E-3</c:v>
                </c:pt>
                <c:pt idx="27" formatCode="0.00%">
                  <c:v>-5.0933453408866791E-3</c:v>
                </c:pt>
                <c:pt idx="28" formatCode="0.00%">
                  <c:v>-5.5750409487315133E-3</c:v>
                </c:pt>
                <c:pt idx="29" formatCode="0.00%">
                  <c:v>-1.5771971712492672E-3</c:v>
                </c:pt>
                <c:pt idx="30" formatCode="0.00%">
                  <c:v>-2.0265117967360746E-3</c:v>
                </c:pt>
                <c:pt idx="31" formatCode="0.00%">
                  <c:v>2.9364244423828456E-3</c:v>
                </c:pt>
                <c:pt idx="32" formatCode="0.00%">
                  <c:v>4.6359452272717316E-3</c:v>
                </c:pt>
                <c:pt idx="33" formatCode="0.00%">
                  <c:v>1.7935869873747068E-2</c:v>
                </c:pt>
                <c:pt idx="34" formatCode="0.00%">
                  <c:v>1.9261465047182513E-2</c:v>
                </c:pt>
                <c:pt idx="35" formatCode="0.00%">
                  <c:v>1.0540755016819725E-2</c:v>
                </c:pt>
                <c:pt idx="36" formatCode="0.00%">
                  <c:v>6.4041592841372896E-3</c:v>
                </c:pt>
                <c:pt idx="37" formatCode="0.00%">
                  <c:v>1.662444453390477E-2</c:v>
                </c:pt>
                <c:pt idx="38" formatCode="0.00%">
                  <c:v>4.8134937402517508E-3</c:v>
                </c:pt>
                <c:pt idx="39" formatCode="0.00%">
                  <c:v>-6.9427686803914535E-3</c:v>
                </c:pt>
                <c:pt idx="40" formatCode="0.00%">
                  <c:v>-1.1804241168170693E-2</c:v>
                </c:pt>
                <c:pt idx="41" formatCode="0.00%">
                  <c:v>1.338755856174112E-2</c:v>
                </c:pt>
                <c:pt idx="42" formatCode="0.00%">
                  <c:v>3.9079061515448377E-2</c:v>
                </c:pt>
                <c:pt idx="43" formatCode="0.00%">
                  <c:v>5.1847763118747947E-2</c:v>
                </c:pt>
                <c:pt idx="44" formatCode="0.00%">
                  <c:v>4.6531274235056097E-2</c:v>
                </c:pt>
                <c:pt idx="45" formatCode="0.00%">
                  <c:v>3.0827115880172729E-2</c:v>
                </c:pt>
                <c:pt idx="46" formatCode="0.00%">
                  <c:v>-4.1209583509861369E-3</c:v>
                </c:pt>
                <c:pt idx="47" formatCode="0.00%">
                  <c:v>3.7915672549353463E-3</c:v>
                </c:pt>
                <c:pt idx="48" formatCode="0.00%">
                  <c:v>-1.6980955937185516E-2</c:v>
                </c:pt>
                <c:pt idx="49" formatCode="0.00%">
                  <c:v>-2.5464350294228E-2</c:v>
                </c:pt>
                <c:pt idx="50" formatCode="0.00%">
                  <c:v>-3.4918883193258976E-2</c:v>
                </c:pt>
                <c:pt idx="51" formatCode="0.00%">
                  <c:v>-3.6590366150276221E-2</c:v>
                </c:pt>
                <c:pt idx="52" formatCode="0.00%">
                  <c:v>-3.6612524263067714E-2</c:v>
                </c:pt>
                <c:pt idx="53" formatCode="0.00%">
                  <c:v>-4.4761430254384837E-2</c:v>
                </c:pt>
                <c:pt idx="54" formatCode="0.00%">
                  <c:v>-1.5042522016450621E-2</c:v>
                </c:pt>
                <c:pt idx="55" formatCode="0.00%">
                  <c:v>3.5667273175676861E-3</c:v>
                </c:pt>
                <c:pt idx="56" formatCode="0.00%">
                  <c:v>-3.2112458850795944E-3</c:v>
                </c:pt>
                <c:pt idx="57" formatCode="0.00%">
                  <c:v>-1.37538056256441E-2</c:v>
                </c:pt>
                <c:pt idx="58" formatCode="0.00%">
                  <c:v>-2.7742472571266386E-2</c:v>
                </c:pt>
                <c:pt idx="59" formatCode="0.00%">
                  <c:v>-2.1624617384800038E-2</c:v>
                </c:pt>
                <c:pt idx="60" formatCode="0.00%">
                  <c:v>-3.6834475632977481E-2</c:v>
                </c:pt>
                <c:pt idx="61" formatCode="0.00%">
                  <c:v>-6.654258042310679E-3</c:v>
                </c:pt>
                <c:pt idx="62" formatCode="0.00%">
                  <c:v>2.8162850612718282E-2</c:v>
                </c:pt>
                <c:pt idx="63" formatCode="0.00%">
                  <c:v>3.6084372430480682E-2</c:v>
                </c:pt>
                <c:pt idx="64" formatCode="0.00%">
                  <c:v>4.4133080053593732E-2</c:v>
                </c:pt>
                <c:pt idx="65" formatCode="0.00%">
                  <c:v>2.4572616681848292E-2</c:v>
                </c:pt>
                <c:pt idx="66" formatCode="0.00%">
                  <c:v>7.8692145758381127E-3</c:v>
                </c:pt>
                <c:pt idx="67" formatCode="0.00%">
                  <c:v>-1.6015598638214223E-2</c:v>
                </c:pt>
                <c:pt idx="68" formatCode="0.00%">
                  <c:v>-2.961653645716289E-2</c:v>
                </c:pt>
                <c:pt idx="69" formatCode="0.00%">
                  <c:v>-1.8463404844142106E-2</c:v>
                </c:pt>
                <c:pt idx="70" formatCode="0.00%">
                  <c:v>-1.1026460823432616E-2</c:v>
                </c:pt>
                <c:pt idx="71" formatCode="0.00%">
                  <c:v>-1.5522619001746563E-2</c:v>
                </c:pt>
                <c:pt idx="72" formatCode="0.00%">
                  <c:v>-1.958691110470423E-2</c:v>
                </c:pt>
                <c:pt idx="73" formatCode="0.00%">
                  <c:v>-1.0013417915772815E-2</c:v>
                </c:pt>
                <c:pt idx="74" formatCode="0.00%">
                  <c:v>1.1369252425014409E-2</c:v>
                </c:pt>
                <c:pt idx="75" formatCode="0.00%">
                  <c:v>1.4067436758234741E-2</c:v>
                </c:pt>
                <c:pt idx="76" formatCode="0.00%">
                  <c:v>9.2945697238677738E-3</c:v>
                </c:pt>
                <c:pt idx="77" formatCode="0.00%">
                  <c:v>-1.917217652467984E-2</c:v>
                </c:pt>
                <c:pt idx="78" formatCode="0.00%">
                  <c:v>-2.6283431386157075E-3</c:v>
                </c:pt>
                <c:pt idx="79" formatCode="0.00%">
                  <c:v>-3.2977613768547798E-4</c:v>
                </c:pt>
                <c:pt idx="80" formatCode="0.00%">
                  <c:v>-3.6570100190623789E-3</c:v>
                </c:pt>
                <c:pt idx="81" formatCode="0.00%">
                  <c:v>-1.4157475797186514E-2</c:v>
                </c:pt>
                <c:pt idx="82" formatCode="0.00%">
                  <c:v>-1.9798163514932243E-2</c:v>
                </c:pt>
                <c:pt idx="83" formatCode="0.00%">
                  <c:v>-1.628491152969036E-2</c:v>
                </c:pt>
                <c:pt idx="84" formatCode="0.00%">
                  <c:v>-1.7216497289514465E-2</c:v>
                </c:pt>
                <c:pt idx="85" formatCode="0.00%">
                  <c:v>2.5867774443369074E-2</c:v>
                </c:pt>
                <c:pt idx="86" formatCode="0.00%">
                  <c:v>3.5766619799715738E-2</c:v>
                </c:pt>
                <c:pt idx="87" formatCode="0.00%">
                  <c:v>2.8701988974325632E-2</c:v>
                </c:pt>
                <c:pt idx="88" formatCode="0.00%">
                  <c:v>4.2218509920125102E-2</c:v>
                </c:pt>
                <c:pt idx="89" formatCode="0.00%">
                  <c:v>6.181193338455393E-2</c:v>
                </c:pt>
                <c:pt idx="90" formatCode="0.00%">
                  <c:v>5.8488225518093628E-2</c:v>
                </c:pt>
                <c:pt idx="91" formatCode="0.00%">
                  <c:v>5.3615247665186327E-2</c:v>
                </c:pt>
                <c:pt idx="92" formatCode="0.00%">
                  <c:v>6.689392945326178E-2</c:v>
                </c:pt>
                <c:pt idx="93" formatCode="0.00%">
                  <c:v>8.8196207944199578E-2</c:v>
                </c:pt>
                <c:pt idx="94" formatCode="0.00%">
                  <c:v>0.11057120059868808</c:v>
                </c:pt>
                <c:pt idx="95" formatCode="0.00%">
                  <c:v>0.10464668925589837</c:v>
                </c:pt>
                <c:pt idx="96" formatCode="0.00%">
                  <c:v>0.11424342171370361</c:v>
                </c:pt>
                <c:pt idx="97" formatCode="0.00%">
                  <c:v>8.5733692659793803E-2</c:v>
                </c:pt>
                <c:pt idx="98" formatCode="0.00%">
                  <c:v>5.4206011583046498E-2</c:v>
                </c:pt>
                <c:pt idx="99" formatCode="0.00%">
                  <c:v>7.5519062562606099E-2</c:v>
                </c:pt>
                <c:pt idx="100" formatCode="0.00%">
                  <c:v>0.11338920803207264</c:v>
                </c:pt>
                <c:pt idx="101" formatCode="0.00%">
                  <c:v>8.5358773280836964E-2</c:v>
                </c:pt>
                <c:pt idx="102" formatCode="0.00%">
                  <c:v>6.46177180857197E-2</c:v>
                </c:pt>
                <c:pt idx="103" formatCode="0.00%">
                  <c:v>4.0556735562384372E-2</c:v>
                </c:pt>
                <c:pt idx="104" formatCode="0.00%">
                  <c:v>3.2642962617969395E-2</c:v>
                </c:pt>
                <c:pt idx="105" formatCode="0.00%">
                  <c:v>3.6612727806027756E-2</c:v>
                </c:pt>
                <c:pt idx="106" formatCode="0.00%">
                  <c:v>5.4462631244663218E-2</c:v>
                </c:pt>
                <c:pt idx="107" formatCode="0.00%">
                  <c:v>4.9471132214109481E-2</c:v>
                </c:pt>
                <c:pt idx="108" formatCode="0.00%">
                  <c:v>4.2573471955440034E-2</c:v>
                </c:pt>
                <c:pt idx="109" formatCode="0.00%">
                  <c:v>-6.629990186210466E-3</c:v>
                </c:pt>
                <c:pt idx="110" formatCode="0.00%">
                  <c:v>1.879066538243146E-2</c:v>
                </c:pt>
                <c:pt idx="111" formatCode="0.00%">
                  <c:v>-2.1862856618621085E-2</c:v>
                </c:pt>
                <c:pt idx="112" formatCode="0.00%">
                  <c:v>-9.0505612161901894E-3</c:v>
                </c:pt>
                <c:pt idx="113" formatCode="0.00%">
                  <c:v>-1.0941665377710352E-2</c:v>
                </c:pt>
                <c:pt idx="114" formatCode="0.00%">
                  <c:v>3.703333219214433E-2</c:v>
                </c:pt>
                <c:pt idx="115" formatCode="0.00%">
                  <c:v>8.4903480572956491E-2</c:v>
                </c:pt>
                <c:pt idx="116" formatCode="0.00%">
                  <c:v>0.10965006916728792</c:v>
                </c:pt>
                <c:pt idx="117" formatCode="0.00%">
                  <c:v>0.14266072104878647</c:v>
                </c:pt>
                <c:pt idx="118" formatCode="0.00%">
                  <c:v>0.14640247849503685</c:v>
                </c:pt>
                <c:pt idx="119" formatCode="0.00%">
                  <c:v>0.10297664493291148</c:v>
                </c:pt>
                <c:pt idx="120" formatCode="0.00%">
                  <c:v>6.9406045788802828E-2</c:v>
                </c:pt>
                <c:pt idx="121" formatCode="0.00%">
                  <c:v>2.9766825835389588E-2</c:v>
                </c:pt>
                <c:pt idx="122" formatCode="0.00%">
                  <c:v>1.2804134711723592E-3</c:v>
                </c:pt>
                <c:pt idx="123" formatCode="0.00%">
                  <c:v>-1.9158194679647189E-2</c:v>
                </c:pt>
                <c:pt idx="124" formatCode="0.00%">
                  <c:v>-1.1080104091619858E-2</c:v>
                </c:pt>
                <c:pt idx="125" formatCode="0.00%">
                  <c:v>-1.7719455703492093E-3</c:v>
                </c:pt>
                <c:pt idx="126" formatCode="0.00%">
                  <c:v>-2.0121507808395611E-2</c:v>
                </c:pt>
                <c:pt idx="127" formatCode="0.00%">
                  <c:v>-4.3096115168671179E-2</c:v>
                </c:pt>
                <c:pt idx="128" formatCode="0.00%">
                  <c:v>-3.4955162009358332E-2</c:v>
                </c:pt>
                <c:pt idx="129" formatCode="0.00%">
                  <c:v>1.1598586547556522E-4</c:v>
                </c:pt>
                <c:pt idx="130" formatCode="0.00%">
                  <c:v>-1.4489737836908101E-2</c:v>
                </c:pt>
                <c:pt idx="131" formatCode="0.00%">
                  <c:v>1.9199280438781496E-2</c:v>
                </c:pt>
                <c:pt idx="132" formatCode="0.00%">
                  <c:v>2.0502943974461951E-2</c:v>
                </c:pt>
                <c:pt idx="133" formatCode="0.00%">
                  <c:v>8.6516158686238409E-3</c:v>
                </c:pt>
                <c:pt idx="134" formatCode="0.00%">
                  <c:v>1.2974553261889232E-2</c:v>
                </c:pt>
                <c:pt idx="135" formatCode="0.00%">
                  <c:v>5.160101800853889E-2</c:v>
                </c:pt>
                <c:pt idx="136" formatCode="0.00%">
                  <c:v>6.1585298494942986E-2</c:v>
                </c:pt>
                <c:pt idx="137" formatCode="0.00%">
                  <c:v>7.3753826217149099E-2</c:v>
                </c:pt>
                <c:pt idx="138" formatCode="0.00%">
                  <c:v>9.4655643189563321E-2</c:v>
                </c:pt>
                <c:pt idx="139" formatCode="0.00%">
                  <c:v>8.1515807355286185E-2</c:v>
                </c:pt>
                <c:pt idx="140" formatCode="0.00%">
                  <c:v>7.658154980945997E-2</c:v>
                </c:pt>
                <c:pt idx="141" formatCode="0.00%">
                  <c:v>9.9433159024464368E-2</c:v>
                </c:pt>
                <c:pt idx="142" formatCode="0.00%">
                  <c:v>0.11406463923105714</c:v>
                </c:pt>
                <c:pt idx="143" formatCode="0.00%">
                  <c:v>0.13376528717660974</c:v>
                </c:pt>
                <c:pt idx="144" formatCode="0.00%">
                  <c:v>0.10876514476514543</c:v>
                </c:pt>
                <c:pt idx="145" formatCode="0.00%">
                  <c:v>5.1601155450820446E-2</c:v>
                </c:pt>
                <c:pt idx="146" formatCode="0.00%">
                  <c:v>-3.1178460303106226E-3</c:v>
                </c:pt>
                <c:pt idx="147" formatCode="0.00%">
                  <c:v>8.3100117669698825E-3</c:v>
                </c:pt>
                <c:pt idx="148" formatCode="0.00%">
                  <c:v>3.4824033930060949E-2</c:v>
                </c:pt>
                <c:pt idx="149" formatCode="0.00%">
                  <c:v>4.0473266794085916E-2</c:v>
                </c:pt>
                <c:pt idx="150" formatCode="0.00%">
                  <c:v>2.1643989022092081E-2</c:v>
                </c:pt>
                <c:pt idx="151" formatCode="0.00%">
                  <c:v>-2.3574644668822642E-2</c:v>
                </c:pt>
                <c:pt idx="152" formatCode="0.00%">
                  <c:v>-7.5492496894089878E-2</c:v>
                </c:pt>
                <c:pt idx="153" formatCode="0.00%">
                  <c:v>-9.2142579083082654E-2</c:v>
                </c:pt>
                <c:pt idx="154" formatCode="0.00%">
                  <c:v>-0.10779320125637382</c:v>
                </c:pt>
                <c:pt idx="155" formatCode="0.00%">
                  <c:v>-0.13200973370795632</c:v>
                </c:pt>
                <c:pt idx="156" formatCode="0.00%">
                  <c:v>-9.9106877998440202E-2</c:v>
                </c:pt>
                <c:pt idx="157" formatCode="0.00%">
                  <c:v>-7.4845848496326917E-2</c:v>
                </c:pt>
                <c:pt idx="158" formatCode="0.00%">
                  <c:v>-4.9827923391343676E-2</c:v>
                </c:pt>
                <c:pt idx="159" formatCode="0.00%">
                  <c:v>-1.7806914305059207E-2</c:v>
                </c:pt>
                <c:pt idx="160" formatCode="0.00%">
                  <c:v>-5.3820865091170345E-2</c:v>
                </c:pt>
                <c:pt idx="161" formatCode="0.00%">
                  <c:v>-2.0348220694594299E-2</c:v>
                </c:pt>
                <c:pt idx="162" formatCode="0.00%">
                  <c:v>-1.9320121414740266E-2</c:v>
                </c:pt>
                <c:pt idx="163" formatCode="0.00%">
                  <c:v>-1.8293699654897244E-2</c:v>
                </c:pt>
                <c:pt idx="164" formatCode="0.00%">
                  <c:v>-1.0442778539971886E-3</c:v>
                </c:pt>
                <c:pt idx="165" formatCode="0.00%">
                  <c:v>3.7452829698046308E-2</c:v>
                </c:pt>
                <c:pt idx="166" formatCode="0.00%">
                  <c:v>4.2361755600274886E-2</c:v>
                </c:pt>
                <c:pt idx="167" formatCode="0.00%">
                  <c:v>2.696499546271669E-2</c:v>
                </c:pt>
                <c:pt idx="168" formatCode="0.00%">
                  <c:v>3.5678655129049774E-2</c:v>
                </c:pt>
                <c:pt idx="169" formatCode="0.00%">
                  <c:v>3.6903357345899668E-2</c:v>
                </c:pt>
                <c:pt idx="170" formatCode="0.00%">
                  <c:v>7.7235293407822869E-2</c:v>
                </c:pt>
                <c:pt idx="171" formatCode="0.00%">
                  <c:v>0.10406542797525886</c:v>
                </c:pt>
                <c:pt idx="172" formatCode="0.00%">
                  <c:v>6.7743859686113073E-2</c:v>
                </c:pt>
                <c:pt idx="173" formatCode="0.00%">
                  <c:v>2.8692100423432843E-2</c:v>
                </c:pt>
                <c:pt idx="174" formatCode="0.00%">
                  <c:v>3.1403518702211697E-2</c:v>
                </c:pt>
                <c:pt idx="175" formatCode="0.00%">
                  <c:v>0.10718475253818949</c:v>
                </c:pt>
                <c:pt idx="176" formatCode="0.00%">
                  <c:v>8.9904235009633959E-2</c:v>
                </c:pt>
                <c:pt idx="177" formatCode="0.00%">
                  <c:v>5.4826592813014274E-2</c:v>
                </c:pt>
                <c:pt idx="178" formatCode="0.00%">
                  <c:v>7.7674958913914738E-2</c:v>
                </c:pt>
                <c:pt idx="179" formatCode="0.00%">
                  <c:v>9.5487716279732515E-2</c:v>
                </c:pt>
                <c:pt idx="180" formatCode="0.00%">
                  <c:v>9.4171323169089494E-2</c:v>
                </c:pt>
                <c:pt idx="181" formatCode="0.00%">
                  <c:v>0.11077991082411698</c:v>
                </c:pt>
                <c:pt idx="182" formatCode="0.00%">
                  <c:v>0.14233230680765963</c:v>
                </c:pt>
                <c:pt idx="183" formatCode="0.00%">
                  <c:v>0.17197585138246496</c:v>
                </c:pt>
                <c:pt idx="184" formatCode="0.00%">
                  <c:v>0.18918315485682879</c:v>
                </c:pt>
                <c:pt idx="185" formatCode="0.00%">
                  <c:v>0.10591248202295778</c:v>
                </c:pt>
                <c:pt idx="186" formatCode="0.00%">
                  <c:v>5.1866836666145666E-2</c:v>
                </c:pt>
                <c:pt idx="187" formatCode="0.00%">
                  <c:v>9.3162927195237E-2</c:v>
                </c:pt>
                <c:pt idx="188" formatCode="0.00%">
                  <c:v>0.10000619454498749</c:v>
                </c:pt>
                <c:pt idx="189" formatCode="0.00%">
                  <c:v>0.13021361719654334</c:v>
                </c:pt>
                <c:pt idx="190" formatCode="0.00%">
                  <c:v>7.5121842169350916E-2</c:v>
                </c:pt>
                <c:pt idx="191" formatCode="0.00%">
                  <c:v>3.1613207847291713E-2</c:v>
                </c:pt>
                <c:pt idx="192" formatCode="0.00%">
                  <c:v>3.1637345157013108E-2</c:v>
                </c:pt>
                <c:pt idx="193" formatCode="0.00%">
                  <c:v>-5.0654560928249381E-3</c:v>
                </c:pt>
                <c:pt idx="194" formatCode="0.00%">
                  <c:v>5.5293562388870399E-2</c:v>
                </c:pt>
                <c:pt idx="195" formatCode="0.00%">
                  <c:v>5.1348334462054446E-2</c:v>
                </c:pt>
                <c:pt idx="196" formatCode="0.00%">
                  <c:v>8.4820160185750337E-2</c:v>
                </c:pt>
                <c:pt idx="197" formatCode="0.00%">
                  <c:v>8.4872570668925507E-2</c:v>
                </c:pt>
                <c:pt idx="198" formatCode="0.00%">
                  <c:v>3.6359405482056184E-2</c:v>
                </c:pt>
                <c:pt idx="199" formatCode="0.00%">
                  <c:v>-1.2609569659127406E-2</c:v>
                </c:pt>
                <c:pt idx="200" formatCode="0.00%">
                  <c:v>-1.4062323314544711E-2</c:v>
                </c:pt>
                <c:pt idx="201" formatCode="0.00%">
                  <c:v>-2.6480727134594484E-2</c:v>
                </c:pt>
                <c:pt idx="202" formatCode="0.00%">
                  <c:v>2.2436715050213385E-2</c:v>
                </c:pt>
                <c:pt idx="203" formatCode="0.00%">
                  <c:v>1.9769092328486559E-2</c:v>
                </c:pt>
                <c:pt idx="204" formatCode="0.00%">
                  <c:v>6.2126381279368204E-2</c:v>
                </c:pt>
                <c:pt idx="205" formatCode="0.00%">
                  <c:v>0.10301408838147563</c:v>
                </c:pt>
                <c:pt idx="206" formatCode="0.00%">
                  <c:v>0.13568664057143653</c:v>
                </c:pt>
                <c:pt idx="207" formatCode="0.00%">
                  <c:v>0.14155880493121331</c:v>
                </c:pt>
                <c:pt idx="208" formatCode="0.00%">
                  <c:v>8.9055283776948491E-2</c:v>
                </c:pt>
                <c:pt idx="209" formatCode="0.00%">
                  <c:v>0.13923426303170539</c:v>
                </c:pt>
                <c:pt idx="210" formatCode="0.00%">
                  <c:v>0.16987108380237803</c:v>
                </c:pt>
                <c:pt idx="211" formatCode="0.00%">
                  <c:v>0.12817151389523507</c:v>
                </c:pt>
                <c:pt idx="212" formatCode="0.00%">
                  <c:v>7.8793494380001716E-2</c:v>
                </c:pt>
                <c:pt idx="213" formatCode="0.00%">
                  <c:v>6.4284985050113486E-2</c:v>
                </c:pt>
                <c:pt idx="214" formatCode="0.00%">
                  <c:v>8.9780387682847129E-2</c:v>
                </c:pt>
                <c:pt idx="215" formatCode="0.00%">
                  <c:v>0.12376137380996721</c:v>
                </c:pt>
                <c:pt idx="216" formatCode="0.00%">
                  <c:v>0.14080641565168928</c:v>
                </c:pt>
                <c:pt idx="217" formatCode="0.00%">
                  <c:v>0.15846888935334991</c:v>
                </c:pt>
                <c:pt idx="218" formatCode="0.00%">
                  <c:v>0.14545159331825586</c:v>
                </c:pt>
                <c:pt idx="219" formatCode="0.00%">
                  <c:v>0.17118600547341378</c:v>
                </c:pt>
                <c:pt idx="220" formatCode="0.00%">
                  <c:v>0.1693017624892057</c:v>
                </c:pt>
                <c:pt idx="221" formatCode="0.00%">
                  <c:v>0.16152247100594042</c:v>
                </c:pt>
                <c:pt idx="222" formatCode="0.00%">
                  <c:v>0.10472408718408266</c:v>
                </c:pt>
                <c:pt idx="223" formatCode="0.00%">
                  <c:v>0.12403816948711976</c:v>
                </c:pt>
                <c:pt idx="224" formatCode="0.00%">
                  <c:v>-1.5701654503569751E-2</c:v>
                </c:pt>
                <c:pt idx="225" formatCode="0.00%">
                  <c:v>-7.0848399646378679E-2</c:v>
                </c:pt>
                <c:pt idx="226" formatCode="0.00%">
                  <c:v>-7.3634371035327661E-2</c:v>
                </c:pt>
                <c:pt idx="227" formatCode="0.00%">
                  <c:v>-0.10389350560308841</c:v>
                </c:pt>
                <c:pt idx="228" formatCode="0.00%">
                  <c:v>-6.8298971388540353E-2</c:v>
                </c:pt>
                <c:pt idx="229" formatCode="0.00%">
                  <c:v>-3.2121755861574508E-2</c:v>
                </c:pt>
                <c:pt idx="230" formatCode="0.00%">
                  <c:v>6.0286255601265104E-3</c:v>
                </c:pt>
                <c:pt idx="231" formatCode="0.00%">
                  <c:v>2.4198675358904742E-2</c:v>
                </c:pt>
                <c:pt idx="232" formatCode="0.00%">
                  <c:v>7.071294623840263E-3</c:v>
                </c:pt>
                <c:pt idx="233" formatCode="0.00%">
                  <c:v>3.7943439177319682E-2</c:v>
                </c:pt>
                <c:pt idx="234" formatCode="0.00%">
                  <c:v>4.3826740677537224E-2</c:v>
                </c:pt>
                <c:pt idx="235" formatCode="0.00%">
                  <c:v>3.2365727349765727E-3</c:v>
                </c:pt>
                <c:pt idx="236" formatCode="0.00%">
                  <c:v>3.6909780563640915E-3</c:v>
                </c:pt>
                <c:pt idx="237" formatCode="0.00%">
                  <c:v>-5.8403978554612102E-2</c:v>
                </c:pt>
                <c:pt idx="238" formatCode="0.00%">
                  <c:v>-4.7585231591984356E-2</c:v>
                </c:pt>
                <c:pt idx="239" formatCode="0.00%">
                  <c:v>-1.7286724968669009E-2</c:v>
                </c:pt>
                <c:pt idx="240" formatCode="0.00%">
                  <c:v>7.3064183681894601E-3</c:v>
                </c:pt>
                <c:pt idx="241" formatCode="0.00%">
                  <c:v>-4.6157560161612654E-3</c:v>
                </c:pt>
                <c:pt idx="242" formatCode="0.00%">
                  <c:v>-1.1775787079578048E-2</c:v>
                </c:pt>
                <c:pt idx="243" formatCode="0.00%">
                  <c:v>-7.3584986832830879E-4</c:v>
                </c:pt>
                <c:pt idx="244" formatCode="0.00%">
                  <c:v>2.2635977014545228E-2</c:v>
                </c:pt>
                <c:pt idx="245" formatCode="0.00%">
                  <c:v>-2.3945188904419878E-2</c:v>
                </c:pt>
                <c:pt idx="246" formatCode="0.00%">
                  <c:v>-5.3391056223332067E-2</c:v>
                </c:pt>
                <c:pt idx="247" formatCode="0.00%">
                  <c:v>-7.8650421393575476E-2</c:v>
                </c:pt>
                <c:pt idx="248" formatCode="0.00%">
                  <c:v>-0.11449326683928884</c:v>
                </c:pt>
                <c:pt idx="249" formatCode="0.00%">
                  <c:v>-0.13438039646818156</c:v>
                </c:pt>
                <c:pt idx="250" formatCode="0.00%">
                  <c:v>-6.2143863855846693E-2</c:v>
                </c:pt>
                <c:pt idx="251" formatCode="0.00%">
                  <c:v>-1.3466913739113573E-2</c:v>
                </c:pt>
                <c:pt idx="252" formatCode="0.00%">
                  <c:v>-5.2535662789160109E-2</c:v>
                </c:pt>
                <c:pt idx="253" formatCode="0.00%">
                  <c:v>-5.3515822018891157E-2</c:v>
                </c:pt>
                <c:pt idx="254" formatCode="0.00%">
                  <c:v>-7.0984110234001085E-2</c:v>
                </c:pt>
                <c:pt idx="255" formatCode="0.00%">
                  <c:v>-8.2565315050067922E-2</c:v>
                </c:pt>
                <c:pt idx="256" formatCode="0.00%">
                  <c:v>-2.8308532680957788E-2</c:v>
                </c:pt>
                <c:pt idx="257" formatCode="0.00%">
                  <c:v>2.2790772547055305E-2</c:v>
                </c:pt>
                <c:pt idx="258" formatCode="0.00%">
                  <c:v>5.683191210476668E-2</c:v>
                </c:pt>
                <c:pt idx="259" formatCode="0.00%">
                  <c:v>2.2228901291732495E-2</c:v>
                </c:pt>
                <c:pt idx="260" formatCode="0.00%">
                  <c:v>4.6445184948484153E-2</c:v>
                </c:pt>
                <c:pt idx="261" formatCode="0.00%">
                  <c:v>5.7969719535341913E-2</c:v>
                </c:pt>
                <c:pt idx="262" formatCode="0.00%">
                  <c:v>8.987891650755464E-2</c:v>
                </c:pt>
                <c:pt idx="263" formatCode="0.00%">
                  <c:v>4.7139262568411056E-2</c:v>
                </c:pt>
                <c:pt idx="264" formatCode="0.00%">
                  <c:v>-5.4613679646853264E-3</c:v>
                </c:pt>
                <c:pt idx="265" formatCode="0.00%">
                  <c:v>2.6075643569735796E-2</c:v>
                </c:pt>
                <c:pt idx="266" formatCode="0.00%">
                  <c:v>5.8142650633330462E-2</c:v>
                </c:pt>
                <c:pt idx="267" formatCode="0.00%">
                  <c:v>7.2046316230155005E-2</c:v>
                </c:pt>
                <c:pt idx="268" formatCode="0.00%">
                  <c:v>8.659381968606561E-2</c:v>
                </c:pt>
                <c:pt idx="269" formatCode="0.00%">
                  <c:v>0.12123837355826561</c:v>
                </c:pt>
                <c:pt idx="270" formatCode="0.00%">
                  <c:v>0.1051411152370052</c:v>
                </c:pt>
                <c:pt idx="271" formatCode="0.00%">
                  <c:v>9.1616993278324177E-2</c:v>
                </c:pt>
                <c:pt idx="272" formatCode="0.00%">
                  <c:v>4.1746399863684891E-2</c:v>
                </c:pt>
                <c:pt idx="273" formatCode="0.00%">
                  <c:v>1.6178581537400483E-2</c:v>
                </c:pt>
                <c:pt idx="274" formatCode="0.00%">
                  <c:v>-2.4166228895137198E-3</c:v>
                </c:pt>
                <c:pt idx="275" formatCode="0.00%">
                  <c:v>1.3194392426002066E-2</c:v>
                </c:pt>
                <c:pt idx="276" formatCode="0.00%">
                  <c:v>7.3565516621034721E-3</c:v>
                </c:pt>
                <c:pt idx="277" formatCode="0.00%">
                  <c:v>-5.2214652407942319E-2</c:v>
                </c:pt>
                <c:pt idx="278" formatCode="0.00%">
                  <c:v>-9.3556603428461393E-2</c:v>
                </c:pt>
                <c:pt idx="279" formatCode="0.00%">
                  <c:v>-6.2646641878841947E-2</c:v>
                </c:pt>
                <c:pt idx="280" formatCode="0.00%">
                  <c:v>-3.2838130745989513E-2</c:v>
                </c:pt>
                <c:pt idx="281" formatCode="0.00%">
                  <c:v>1.7744942028360189E-2</c:v>
                </c:pt>
                <c:pt idx="282" formatCode="0.00%">
                  <c:v>-3.1472048102542005E-2</c:v>
                </c:pt>
                <c:pt idx="283" formatCode="0.00%">
                  <c:v>-5.2009530560664374E-2</c:v>
                </c:pt>
                <c:pt idx="284" formatCode="0.00%">
                  <c:v>-2.0185572457733447E-2</c:v>
                </c:pt>
                <c:pt idx="285" formatCode="0.00%">
                  <c:v>-2.3976512387013815E-2</c:v>
                </c:pt>
                <c:pt idx="286" formatCode="0.00%">
                  <c:v>-1.2118745727980218E-2</c:v>
                </c:pt>
                <c:pt idx="287" formatCode="0.00%">
                  <c:v>-8.4399267170935932E-3</c:v>
                </c:pt>
                <c:pt idx="288" formatCode="0.00%">
                  <c:v>-2.3702610754847919E-2</c:v>
                </c:pt>
                <c:pt idx="289" formatCode="0.00%">
                  <c:v>1.2921393765077394E-2</c:v>
                </c:pt>
                <c:pt idx="290" formatCode="0.00%">
                  <c:v>4.6295516521779323E-3</c:v>
                </c:pt>
                <c:pt idx="291" formatCode="0.00%">
                  <c:v>-3.6223962789848851E-2</c:v>
                </c:pt>
                <c:pt idx="292" formatCode="0.00%">
                  <c:v>-6.8208457200738981E-2</c:v>
                </c:pt>
                <c:pt idx="293" formatCode="0.00%">
                  <c:v>-1.5867742410979546E-2</c:v>
                </c:pt>
                <c:pt idx="294" formatCode="0.00%">
                  <c:v>-1.4776789225355857E-2</c:v>
                </c:pt>
                <c:pt idx="295" formatCode="0.00%">
                  <c:v>-2.0417473814910436E-2</c:v>
                </c:pt>
                <c:pt idx="296" formatCode="0.00%">
                  <c:v>-3.7162852062318952E-2</c:v>
                </c:pt>
                <c:pt idx="297" formatCode="0.00%">
                  <c:v>-6.4026164927145857E-2</c:v>
                </c:pt>
                <c:pt idx="298" formatCode="0.00%">
                  <c:v>-2.0000338872158463E-2</c:v>
                </c:pt>
                <c:pt idx="299" formatCode="0.00%">
                  <c:v>1.8902070422217365E-2</c:v>
                </c:pt>
                <c:pt idx="300" formatCode="0.00%">
                  <c:v>1.7162487207767141E-2</c:v>
                </c:pt>
                <c:pt idx="301" formatCode="0.00%">
                  <c:v>6.4949096928185845E-2</c:v>
                </c:pt>
                <c:pt idx="302" formatCode="0.00%">
                  <c:v>9.9307831950676162E-2</c:v>
                </c:pt>
                <c:pt idx="303" formatCode="0.00%">
                  <c:v>4.4106842425355897E-2</c:v>
                </c:pt>
                <c:pt idx="304" formatCode="0.00%">
                  <c:v>-8.3483066310106047E-3</c:v>
                </c:pt>
                <c:pt idx="305" formatCode="0.00%">
                  <c:v>-6.931600946951777E-3</c:v>
                </c:pt>
                <c:pt idx="306" formatCode="0.00%">
                  <c:v>6.5825846214928596E-4</c:v>
                </c:pt>
                <c:pt idx="307" formatCode="0.00%">
                  <c:v>3.4267894076240424E-2</c:v>
                </c:pt>
                <c:pt idx="308" formatCode="0.00%">
                  <c:v>6.8906137226469433E-2</c:v>
                </c:pt>
                <c:pt idx="309" formatCode="0.00%">
                  <c:v>3.9748475489529866E-2</c:v>
                </c:pt>
                <c:pt idx="310" formatCode="0.00%">
                  <c:v>5.2618211606674903E-2</c:v>
                </c:pt>
                <c:pt idx="311" formatCode="0.00%">
                  <c:v>8.9046131209487234E-2</c:v>
                </c:pt>
                <c:pt idx="312" formatCode="0.00%">
                  <c:v>9.5589859761501916E-2</c:v>
                </c:pt>
                <c:pt idx="313" formatCode="0.00%">
                  <c:v>3.2366675430613778E-2</c:v>
                </c:pt>
                <c:pt idx="314" formatCode="0.00%">
                  <c:v>1.3986906195822213E-2</c:v>
                </c:pt>
                <c:pt idx="315" formatCode="0.00%">
                  <c:v>1.4305097885965345E-2</c:v>
                </c:pt>
                <c:pt idx="316" formatCode="0.00%">
                  <c:v>-1.2311869257064845E-2</c:v>
                </c:pt>
                <c:pt idx="317" formatCode="0.00%">
                  <c:v>-1.7779319722051268E-2</c:v>
                </c:pt>
                <c:pt idx="318" formatCode="0.00%">
                  <c:v>6.5869897339510874E-2</c:v>
                </c:pt>
                <c:pt idx="319" formatCode="0.00%">
                  <c:v>7.3894047238407978E-2</c:v>
                </c:pt>
                <c:pt idx="320" formatCode="0.00%">
                  <c:v>6.1198538715911965E-2</c:v>
                </c:pt>
                <c:pt idx="321" formatCode="0.00%">
                  <c:v>2.3428929585349367E-2</c:v>
                </c:pt>
                <c:pt idx="322" formatCode="0.00%">
                  <c:v>9.7233688996172241E-3</c:v>
                </c:pt>
                <c:pt idx="323" formatCode="0.00%">
                  <c:v>6.3082619886145608E-4</c:v>
                </c:pt>
                <c:pt idx="324" formatCode="0.00%">
                  <c:v>-1.0660125433164969E-2</c:v>
                </c:pt>
                <c:pt idx="325" formatCode="0.00%">
                  <c:v>-2.8158001174639624E-3</c:v>
                </c:pt>
                <c:pt idx="326" formatCode="0.00%">
                  <c:v>3.4755710123547168E-2</c:v>
                </c:pt>
                <c:pt idx="327" formatCode="0.00%">
                  <c:v>4.8100508641896855E-2</c:v>
                </c:pt>
                <c:pt idx="328" formatCode="0.00%">
                  <c:v>1.0575258083935113E-2</c:v>
                </c:pt>
                <c:pt idx="329" formatCode="0.00%">
                  <c:v>-1.0607569134597594E-2</c:v>
                </c:pt>
                <c:pt idx="330" formatCode="0.00%">
                  <c:v>-5.0555914159360338E-2</c:v>
                </c:pt>
                <c:pt idx="331" formatCode="0.00%">
                  <c:v>2.7752652113126608E-3</c:v>
                </c:pt>
                <c:pt idx="332" formatCode="0.00%">
                  <c:v>1.4788859495062256E-2</c:v>
                </c:pt>
                <c:pt idx="333" formatCode="0.00%">
                  <c:v>-2.5457663366189043E-2</c:v>
                </c:pt>
                <c:pt idx="334" formatCode="0.00%">
                  <c:v>-2.8243992262718898E-2</c:v>
                </c:pt>
                <c:pt idx="335" formatCode="0.00%">
                  <c:v>-3.3494848560434165E-2</c:v>
                </c:pt>
                <c:pt idx="336" formatCode="0.00%">
                  <c:v>-3.6027400071195426E-2</c:v>
                </c:pt>
                <c:pt idx="337" formatCode="0.00%">
                  <c:v>-4.4245206011450766E-2</c:v>
                </c:pt>
                <c:pt idx="338" formatCode="0.00%">
                  <c:v>-7.2025057072346521E-2</c:v>
                </c:pt>
                <c:pt idx="339" formatCode="0.00%">
                  <c:v>-0.10050780848612495</c:v>
                </c:pt>
                <c:pt idx="340" formatCode="0.00%">
                  <c:v>-0.14192435136976889</c:v>
                </c:pt>
                <c:pt idx="341" formatCode="0.00%">
                  <c:v>-0.17159798467028664</c:v>
                </c:pt>
                <c:pt idx="342" formatCode="0.00%">
                  <c:v>-0.12339085231587832</c:v>
                </c:pt>
                <c:pt idx="343" formatCode="0.00%">
                  <c:v>-5.7567388775111028E-2</c:v>
                </c:pt>
                <c:pt idx="344" formatCode="0.00%">
                  <c:v>-3.4100382098363191E-3</c:v>
                </c:pt>
                <c:pt idx="345" formatCode="0.00%">
                  <c:v>-2.6227720826936363E-2</c:v>
                </c:pt>
                <c:pt idx="346" formatCode="0.00%">
                  <c:v>-2.2711356321503451E-2</c:v>
                </c:pt>
                <c:pt idx="347" formatCode="0.00%">
                  <c:v>-4.817392023677991E-2</c:v>
                </c:pt>
                <c:pt idx="348" formatCode="0.00%">
                  <c:v>-3.4437104691000142E-2</c:v>
                </c:pt>
                <c:pt idx="349" formatCode="0.00%">
                  <c:v>8.0955579468575678E-3</c:v>
                </c:pt>
                <c:pt idx="350" formatCode="0.00%">
                  <c:v>-2.3215331351401303E-2</c:v>
                </c:pt>
                <c:pt idx="351" formatCode="0.00%">
                  <c:v>-2.6581848095537097E-2</c:v>
                </c:pt>
                <c:pt idx="352" formatCode="0.00%">
                  <c:v>-2.5885577784413361E-2</c:v>
                </c:pt>
                <c:pt idx="353" formatCode="0.00%">
                  <c:v>-7.7073901447392346E-2</c:v>
                </c:pt>
                <c:pt idx="354" formatCode="0.00%">
                  <c:v>-0.10155921341254515</c:v>
                </c:pt>
                <c:pt idx="355" formatCode="0.00%">
                  <c:v>-3.8028445620394757E-2</c:v>
                </c:pt>
                <c:pt idx="356" formatCode="0.00%">
                  <c:v>-2.6302579632845213E-2</c:v>
                </c:pt>
                <c:pt idx="357" formatCode="0.00%">
                  <c:v>-9.2105762656076173E-3</c:v>
                </c:pt>
                <c:pt idx="358" formatCode="0.00%">
                  <c:v>4.9975101197262672E-2</c:v>
                </c:pt>
                <c:pt idx="359" formatCode="0.00%">
                  <c:v>3.091788028625353E-2</c:v>
                </c:pt>
                <c:pt idx="360" formatCode="0.00%">
                  <c:v>3.0088353310177229E-2</c:v>
                </c:pt>
                <c:pt idx="361" formatCode="0.00%">
                  <c:v>1.669025628808507E-2</c:v>
                </c:pt>
                <c:pt idx="362" formatCode="0.00%">
                  <c:v>-1.7446901052453612E-4</c:v>
                </c:pt>
                <c:pt idx="363" formatCode="0.00%">
                  <c:v>-1.9799571281204797E-2</c:v>
                </c:pt>
                <c:pt idx="364" formatCode="0.00%">
                  <c:v>-4.6596644178439117E-2</c:v>
                </c:pt>
                <c:pt idx="365" formatCode="0.00%">
                  <c:v>-5.6216893393481904E-2</c:v>
                </c:pt>
                <c:pt idx="366" formatCode="0.00%">
                  <c:v>-2.9958299836097213E-2</c:v>
                </c:pt>
                <c:pt idx="367" formatCode="0.00%">
                  <c:v>-5.6018812593708667E-2</c:v>
                </c:pt>
                <c:pt idx="368" formatCode="0.00%">
                  <c:v>-5.3536587680070413E-2</c:v>
                </c:pt>
                <c:pt idx="369" formatCode="0.00%">
                  <c:v>-5.6596121557139556E-2</c:v>
                </c:pt>
                <c:pt idx="370" formatCode="0.00%">
                  <c:v>-3.8889191258814404E-2</c:v>
                </c:pt>
                <c:pt idx="371" formatCode="0.00%">
                  <c:v>-9.7795720486572035E-3</c:v>
                </c:pt>
                <c:pt idx="372" formatCode="0.00%">
                  <c:v>-2.049671883952553E-2</c:v>
                </c:pt>
                <c:pt idx="373" formatCode="0.00%">
                  <c:v>-1.2109262915795616E-2</c:v>
                </c:pt>
                <c:pt idx="374" formatCode="0.00%">
                  <c:v>2.2737621792606966E-2</c:v>
                </c:pt>
                <c:pt idx="375" formatCode="0.00%">
                  <c:v>5.2667303329208215E-2</c:v>
                </c:pt>
                <c:pt idx="376" formatCode="0.00%">
                  <c:v>6.7108819159834132E-2</c:v>
                </c:pt>
                <c:pt idx="377" formatCode="0.00%">
                  <c:v>7.7486076324803532E-2</c:v>
                </c:pt>
                <c:pt idx="378" formatCode="0.00%">
                  <c:v>9.6294444482632802E-2</c:v>
                </c:pt>
                <c:pt idx="379" formatCode="0.00%">
                  <c:v>0.10175335766024673</c:v>
                </c:pt>
                <c:pt idx="380" formatCode="0.00%">
                  <c:v>0.12496930945861662</c:v>
                </c:pt>
                <c:pt idx="381" formatCode="0.00%">
                  <c:v>0.13048704452248883</c:v>
                </c:pt>
                <c:pt idx="382" formatCode="0.00%">
                  <c:v>8.4734211861862585E-2</c:v>
                </c:pt>
                <c:pt idx="383" formatCode="0.00%">
                  <c:v>7.114571928955371E-2</c:v>
                </c:pt>
                <c:pt idx="384" formatCode="0.00%">
                  <c:v>3.6940082394282259E-2</c:v>
                </c:pt>
                <c:pt idx="385" formatCode="0.00%">
                  <c:v>2.803815152919098E-2</c:v>
                </c:pt>
                <c:pt idx="386" formatCode="0.00%">
                  <c:v>9.2980936688547011E-3</c:v>
                </c:pt>
                <c:pt idx="387" formatCode="0.00%">
                  <c:v>-1.3852762535829788E-2</c:v>
                </c:pt>
                <c:pt idx="388" formatCode="0.00%">
                  <c:v>-4.0103018290070902E-2</c:v>
                </c:pt>
                <c:pt idx="389" formatCode="0.00%">
                  <c:v>-4.7793082277908794E-2</c:v>
                </c:pt>
                <c:pt idx="390" formatCode="0.00%">
                  <c:v>-6.2557555729634728E-2</c:v>
                </c:pt>
                <c:pt idx="391" formatCode="0.00%">
                  <c:v>-5.5247356049927143E-2</c:v>
                </c:pt>
                <c:pt idx="392" formatCode="0.00%">
                  <c:v>-5.6579846005764378E-2</c:v>
                </c:pt>
                <c:pt idx="393" formatCode="0.00%">
                  <c:v>-6.0030252413484364E-2</c:v>
                </c:pt>
                <c:pt idx="394" formatCode="0.00%">
                  <c:v>2.6339912996831139E-3</c:v>
                </c:pt>
                <c:pt idx="395" formatCode="0.00%">
                  <c:v>3.9015546277552104E-2</c:v>
                </c:pt>
                <c:pt idx="396" formatCode="0.00%">
                  <c:v>2.3514560827292419E-2</c:v>
                </c:pt>
                <c:pt idx="397" formatCode="0.00%">
                  <c:v>1.9866998091728094E-2</c:v>
                </c:pt>
                <c:pt idx="398" formatCode="0.00%">
                  <c:v>8.7404454893258432E-4</c:v>
                </c:pt>
                <c:pt idx="399" formatCode="0.00%">
                  <c:v>2.9408169130675788E-3</c:v>
                </c:pt>
                <c:pt idx="400" formatCode="0.00%">
                  <c:v>-1.3502800657729241E-2</c:v>
                </c:pt>
                <c:pt idx="401" formatCode="0.00%">
                  <c:v>-2.6053480649934402E-2</c:v>
                </c:pt>
                <c:pt idx="402" formatCode="0.00%">
                  <c:v>-5.0067190703110054E-2</c:v>
                </c:pt>
                <c:pt idx="403" formatCode="0.00%">
                  <c:v>-7.0710254624678948E-2</c:v>
                </c:pt>
                <c:pt idx="404" formatCode="0.00%">
                  <c:v>-1.0060371267602508E-2</c:v>
                </c:pt>
                <c:pt idx="405" formatCode="0.00%">
                  <c:v>-7.5378294470654916E-3</c:v>
                </c:pt>
                <c:pt idx="406" formatCode="0.00%">
                  <c:v>3.9643564768714334E-3</c:v>
                </c:pt>
                <c:pt idx="407" formatCode="0.00%">
                  <c:v>-1.7706727898828101E-2</c:v>
                </c:pt>
                <c:pt idx="408" formatCode="0.00%">
                  <c:v>-3.6162634238255387E-2</c:v>
                </c:pt>
                <c:pt idx="409" formatCode="0.00%">
                  <c:v>-3.59115152682149E-2</c:v>
                </c:pt>
                <c:pt idx="410" formatCode="0.00%">
                  <c:v>-1.9117038406549658E-2</c:v>
                </c:pt>
                <c:pt idx="411" formatCode="0.00%">
                  <c:v>-3.2784410221958882E-2</c:v>
                </c:pt>
                <c:pt idx="412" formatCode="0.00%">
                  <c:v>-5.8808416862944357E-2</c:v>
                </c:pt>
                <c:pt idx="413" formatCode="0.00%">
                  <c:v>-2.1533608711776231E-2</c:v>
                </c:pt>
                <c:pt idx="414" formatCode="0.00%">
                  <c:v>2.0494229771853112E-2</c:v>
                </c:pt>
                <c:pt idx="415" formatCode="0.00%">
                  <c:v>2.8680165950850212E-2</c:v>
                </c:pt>
                <c:pt idx="416" formatCode="0.00%">
                  <c:v>4.1639437280329261E-2</c:v>
                </c:pt>
                <c:pt idx="417" formatCode="0.00%">
                  <c:v>2.4506227473251263E-2</c:v>
                </c:pt>
                <c:pt idx="418" formatCode="0.00%">
                  <c:v>3.5254826248949378E-2</c:v>
                </c:pt>
                <c:pt idx="419" formatCode="0.00%">
                  <c:v>3.3820259789377083E-2</c:v>
                </c:pt>
                <c:pt idx="420" formatCode="0.00%">
                  <c:v>1.5096793129200536E-2</c:v>
                </c:pt>
                <c:pt idx="421" formatCode="0.00%">
                  <c:v>-2.4149622280795757E-2</c:v>
                </c:pt>
                <c:pt idx="422" formatCode="0.00%">
                  <c:v>-3.268305254079662E-2</c:v>
                </c:pt>
                <c:pt idx="423" formatCode="0.00%">
                  <c:v>-3.6630721410595424E-2</c:v>
                </c:pt>
                <c:pt idx="424" formatCode="0.00%">
                  <c:v>9.837165673397319E-3</c:v>
                </c:pt>
                <c:pt idx="425" formatCode="0.00%">
                  <c:v>2.2207483861774069E-2</c:v>
                </c:pt>
                <c:pt idx="426" formatCode="0.00%">
                  <c:v>6.1574018961122468E-2</c:v>
                </c:pt>
                <c:pt idx="427" formatCode="0.00%">
                  <c:v>4.2420569371709016E-2</c:v>
                </c:pt>
                <c:pt idx="428" formatCode="0.00%">
                  <c:v>4.0414019426558978E-2</c:v>
                </c:pt>
                <c:pt idx="429" formatCode="0.00%">
                  <c:v>3.2068034170122495E-2</c:v>
                </c:pt>
                <c:pt idx="430" formatCode="0.00%">
                  <c:v>5.9305948615162807E-2</c:v>
                </c:pt>
                <c:pt idx="431" formatCode="0.00%">
                  <c:v>7.2266600596431863E-2</c:v>
                </c:pt>
                <c:pt idx="432" formatCode="0.00%">
                  <c:v>2.4376124073457905E-2</c:v>
                </c:pt>
                <c:pt idx="433" formatCode="0.00%">
                  <c:v>2.506263321834723E-2</c:v>
                </c:pt>
                <c:pt idx="434" formatCode="0.00%">
                  <c:v>1.8954802582396901E-2</c:v>
                </c:pt>
                <c:pt idx="435" formatCode="0.00%">
                  <c:v>2.278872300019108E-2</c:v>
                </c:pt>
                <c:pt idx="436" formatCode="0.00%">
                  <c:v>3.3443731447339697E-2</c:v>
                </c:pt>
                <c:pt idx="437" formatCode="0.00%">
                  <c:v>3.3570774639986478E-2</c:v>
                </c:pt>
                <c:pt idx="438" formatCode="0.00%">
                  <c:v>7.5685801116065488E-2</c:v>
                </c:pt>
                <c:pt idx="439" formatCode="0.00%">
                  <c:v>0.11193970081724514</c:v>
                </c:pt>
                <c:pt idx="440" formatCode="0.00%">
                  <c:v>7.1410071208942494E-2</c:v>
                </c:pt>
                <c:pt idx="441" formatCode="0.00%">
                  <c:v>6.7495693439924231E-2</c:v>
                </c:pt>
                <c:pt idx="442" formatCode="0.00%">
                  <c:v>7.3084508705971718E-2</c:v>
                </c:pt>
                <c:pt idx="443" formatCode="0.00%">
                  <c:v>7.0454648527200181E-2</c:v>
                </c:pt>
                <c:pt idx="444" formatCode="0.00%">
                  <c:v>5.2770155981906486E-2</c:v>
                </c:pt>
                <c:pt idx="445" formatCode="0.00%">
                  <c:v>8.3727409966140254E-2</c:v>
                </c:pt>
                <c:pt idx="446" formatCode="0.00%">
                  <c:v>7.5513887633835264E-2</c:v>
                </c:pt>
                <c:pt idx="447" formatCode="0.00%">
                  <c:v>6.6306712448010119E-2</c:v>
                </c:pt>
                <c:pt idx="448" formatCode="0.00%">
                  <c:v>9.3463273067785124E-2</c:v>
                </c:pt>
                <c:pt idx="449" formatCode="0.00%">
                  <c:v>8.3819421802604932E-2</c:v>
                </c:pt>
                <c:pt idx="450" formatCode="0.00%">
                  <c:v>5.788798502216741E-2</c:v>
                </c:pt>
                <c:pt idx="451" formatCode="0.00%">
                  <c:v>3.3321381542334105E-2</c:v>
                </c:pt>
                <c:pt idx="452" formatCode="0.00%">
                  <c:v>2.7568402334666731E-2</c:v>
                </c:pt>
                <c:pt idx="453" formatCode="0.00%">
                  <c:v>5.7350974678418432E-2</c:v>
                </c:pt>
                <c:pt idx="454" formatCode="0.00%">
                  <c:v>-8.1584167452950829E-2</c:v>
                </c:pt>
                <c:pt idx="455" formatCode="0.00%">
                  <c:v>-4.819184594371595E-2</c:v>
                </c:pt>
                <c:pt idx="456" formatCode="0.00%">
                  <c:v>-6.2681553978488513E-2</c:v>
                </c:pt>
                <c:pt idx="457" formatCode="0.00%">
                  <c:v>-8.761940092221876E-2</c:v>
                </c:pt>
                <c:pt idx="458" formatCode="0.00%">
                  <c:v>-7.5016180666348964E-2</c:v>
                </c:pt>
                <c:pt idx="459" formatCode="0.00%">
                  <c:v>-5.3474202802518911E-2</c:v>
                </c:pt>
                <c:pt idx="460" formatCode="0.00%">
                  <c:v>-1.3739650392243452E-2</c:v>
                </c:pt>
                <c:pt idx="461" formatCode="0.00%">
                  <c:v>3.324985076562692E-2</c:v>
                </c:pt>
                <c:pt idx="462" formatCode="0.00%">
                  <c:v>7.1837686978648119E-2</c:v>
                </c:pt>
                <c:pt idx="463" formatCode="0.00%">
                  <c:v>9.1389041918515712E-2</c:v>
                </c:pt>
                <c:pt idx="464" formatCode="0.00%">
                  <c:v>6.9646277663166334E-2</c:v>
                </c:pt>
                <c:pt idx="465" formatCode="0.00%">
                  <c:v>8.6097959621776132E-2</c:v>
                </c:pt>
                <c:pt idx="466" formatCode="0.00%">
                  <c:v>0.10541845546075623</c:v>
                </c:pt>
                <c:pt idx="467" formatCode="0.00%">
                  <c:v>4.9304821190945924E-2</c:v>
                </c:pt>
                <c:pt idx="468" formatCode="0.00%">
                  <c:v>7.8833362039566257E-2</c:v>
                </c:pt>
                <c:pt idx="469" formatCode="0.00%">
                  <c:v>5.9374697396762377E-2</c:v>
                </c:pt>
                <c:pt idx="470" formatCode="0.00%">
                  <c:v>7.3502167415618436E-2</c:v>
                </c:pt>
                <c:pt idx="471" formatCode="0.00%">
                  <c:v>8.6170674184762097E-2</c:v>
                </c:pt>
                <c:pt idx="472" formatCode="0.00%">
                  <c:v>5.8112514141641203E-2</c:v>
                </c:pt>
                <c:pt idx="473" formatCode="0.00%">
                  <c:v>7.8975124338667824E-2</c:v>
                </c:pt>
                <c:pt idx="474" formatCode="0.00%">
                  <c:v>9.082661634617395E-2</c:v>
                </c:pt>
                <c:pt idx="475" formatCode="0.00%">
                  <c:v>7.4385408584314305E-2</c:v>
                </c:pt>
                <c:pt idx="476" formatCode="0.00%">
                  <c:v>5.2250792145696279E-2</c:v>
                </c:pt>
                <c:pt idx="477" formatCode="0.00%">
                  <c:v>3.4846785239502909E-2</c:v>
                </c:pt>
                <c:pt idx="478" formatCode="0.00%">
                  <c:v>1.0778230077225004E-2</c:v>
                </c:pt>
                <c:pt idx="479" formatCode="0.00%">
                  <c:v>-3.2973816302204972E-2</c:v>
                </c:pt>
                <c:pt idx="480" formatCode="0.00%">
                  <c:v>-6.1645976001095892E-2</c:v>
                </c:pt>
                <c:pt idx="481" formatCode="0.00%">
                  <c:v>-4.6178056952562385E-2</c:v>
                </c:pt>
                <c:pt idx="482" formatCode="0.00%">
                  <c:v>-1.9014401747644905E-2</c:v>
                </c:pt>
                <c:pt idx="483" formatCode="0.00%">
                  <c:v>2.3068085437968122E-2</c:v>
                </c:pt>
                <c:pt idx="484" formatCode="0.00%">
                  <c:v>4.2130449742487031E-2</c:v>
                </c:pt>
                <c:pt idx="485" formatCode="0.00%">
                  <c:v>9.899178320241564E-3</c:v>
                </c:pt>
                <c:pt idx="486" formatCode="0.00%">
                  <c:v>1.8796791310192962E-2</c:v>
                </c:pt>
                <c:pt idx="487" formatCode="0.00%">
                  <c:v>3.2078986728021786E-2</c:v>
                </c:pt>
                <c:pt idx="488" formatCode="0.00%">
                  <c:v>2.0249260986370698E-2</c:v>
                </c:pt>
                <c:pt idx="489" formatCode="0.00%">
                  <c:v>-8.0150233826781214E-3</c:v>
                </c:pt>
                <c:pt idx="490" formatCode="0.00%">
                  <c:v>-2.6562995819198965E-2</c:v>
                </c:pt>
                <c:pt idx="491" formatCode="0.00%">
                  <c:v>5.1565611589443616E-3</c:v>
                </c:pt>
                <c:pt idx="492" formatCode="0.00%">
                  <c:v>-4.3332447056280143E-3</c:v>
                </c:pt>
                <c:pt idx="493" formatCode="0.00%">
                  <c:v>-3.531442122359596E-2</c:v>
                </c:pt>
                <c:pt idx="494" formatCode="0.00%">
                  <c:v>-2.7152262847168873E-2</c:v>
                </c:pt>
                <c:pt idx="495" formatCode="0.00%">
                  <c:v>-3.1899877543547839E-2</c:v>
                </c:pt>
                <c:pt idx="496" formatCode="0.00%">
                  <c:v>-5.0516261532110085E-2</c:v>
                </c:pt>
                <c:pt idx="497" formatCode="0.00%">
                  <c:v>-3.2815602886002715E-2</c:v>
                </c:pt>
                <c:pt idx="498" formatCode="0.00%">
                  <c:v>-2.3720827849436077E-3</c:v>
                </c:pt>
                <c:pt idx="499" formatCode="0.00%">
                  <c:v>6.712449789235686E-3</c:v>
                </c:pt>
                <c:pt idx="500" formatCode="0.00%">
                  <c:v>1.7422236723170226E-3</c:v>
                </c:pt>
                <c:pt idx="501" formatCode="0.00%">
                  <c:v>4.7889399193190574E-2</c:v>
                </c:pt>
                <c:pt idx="502" formatCode="0.00%">
                  <c:v>6.9308446902513587E-2</c:v>
                </c:pt>
                <c:pt idx="503" formatCode="0.00%">
                  <c:v>3.9897487243557794E-2</c:v>
                </c:pt>
                <c:pt idx="504" formatCode="0.00%">
                  <c:v>3.9309608104173055E-2</c:v>
                </c:pt>
                <c:pt idx="505" formatCode="0.00%">
                  <c:v>2.9565239038996216E-2</c:v>
                </c:pt>
                <c:pt idx="506" formatCode="0.00%">
                  <c:v>-1.538122638941597E-2</c:v>
                </c:pt>
                <c:pt idx="507" formatCode="0.00%">
                  <c:v>-3.5435022551824069E-3</c:v>
                </c:pt>
                <c:pt idx="508" formatCode="0.00%">
                  <c:v>-1.0790660997843426E-2</c:v>
                </c:pt>
                <c:pt idx="509" formatCode="0.00%">
                  <c:v>-5.3194417233731417E-2</c:v>
                </c:pt>
                <c:pt idx="510" formatCode="0.00%">
                  <c:v>-5.1320329620443084E-2</c:v>
                </c:pt>
                <c:pt idx="511" formatCode="0.00%">
                  <c:v>-1.724501687159341E-2</c:v>
                </c:pt>
                <c:pt idx="512" formatCode="0.00%">
                  <c:v>5.6505256272947335E-3</c:v>
                </c:pt>
                <c:pt idx="513" formatCode="0.00%">
                  <c:v>2.1132466021426266E-2</c:v>
                </c:pt>
                <c:pt idx="514" formatCode="0.00%">
                  <c:v>2.9866942659738216E-2</c:v>
                </c:pt>
                <c:pt idx="515" formatCode="0.00%">
                  <c:v>1.8992839159251762E-2</c:v>
                </c:pt>
                <c:pt idx="516" formatCode="0.00%">
                  <c:v>-1.7818947094138782E-2</c:v>
                </c:pt>
                <c:pt idx="517" formatCode="0.00%">
                  <c:v>-3.7818144123852981E-2</c:v>
                </c:pt>
                <c:pt idx="518" formatCode="0.00%">
                  <c:v>5.4218028506296534E-3</c:v>
                </c:pt>
                <c:pt idx="519" formatCode="0.00%">
                  <c:v>9.0412665844747941E-3</c:v>
                </c:pt>
                <c:pt idx="520" formatCode="0.00%">
                  <c:v>2.2892546696409166E-3</c:v>
                </c:pt>
                <c:pt idx="521" formatCode="0.00%">
                  <c:v>-1.7628515007450551E-2</c:v>
                </c:pt>
                <c:pt idx="522" formatCode="0.00%">
                  <c:v>1.8120722558470082E-2</c:v>
                </c:pt>
                <c:pt idx="523" formatCode="0.00%">
                  <c:v>3.1451688619170248E-2</c:v>
                </c:pt>
                <c:pt idx="524" formatCode="0.00%">
                  <c:v>5.9766655014893422E-2</c:v>
                </c:pt>
                <c:pt idx="525" formatCode="0.00%">
                  <c:v>8.5136441191745904E-2</c:v>
                </c:pt>
                <c:pt idx="526" formatCode="0.00%">
                  <c:v>7.3638608768278546E-2</c:v>
                </c:pt>
                <c:pt idx="527" formatCode="0.00%">
                  <c:v>8.45732603944227E-2</c:v>
                </c:pt>
                <c:pt idx="528" formatCode="0.00%">
                  <c:v>5.951975940916121E-2</c:v>
                </c:pt>
                <c:pt idx="529" formatCode="0.00%">
                  <c:v>2.7470759971540026E-2</c:v>
                </c:pt>
                <c:pt idx="530" formatCode="0.00%">
                  <c:v>-5.0547499368879256E-3</c:v>
                </c:pt>
                <c:pt idx="531" formatCode="0.00%">
                  <c:v>2.3034037183280009E-2</c:v>
                </c:pt>
                <c:pt idx="532" formatCode="0.00%">
                  <c:v>-1.1177322413547408E-2</c:v>
                </c:pt>
                <c:pt idx="533" formatCode="0.00%">
                  <c:v>-1.8866027147310338E-2</c:v>
                </c:pt>
                <c:pt idx="534" formatCode="0.00%">
                  <c:v>-1.0435910514630886E-2</c:v>
                </c:pt>
                <c:pt idx="535" formatCode="0.00%">
                  <c:v>-4.7090900240205125E-2</c:v>
                </c:pt>
                <c:pt idx="536" formatCode="0.00%">
                  <c:v>-2.4821173471854752E-2</c:v>
                </c:pt>
                <c:pt idx="537" formatCode="0.00%">
                  <c:v>-1.4044058791041203E-2</c:v>
                </c:pt>
                <c:pt idx="538" formatCode="0.00%">
                  <c:v>-9.3314951938507917E-3</c:v>
                </c:pt>
                <c:pt idx="539" formatCode="0.00%">
                  <c:v>-1.711764573397534E-2</c:v>
                </c:pt>
                <c:pt idx="540" formatCode="0.00%">
                  <c:v>-5.1488709564277535E-2</c:v>
                </c:pt>
                <c:pt idx="541" formatCode="0.00%">
                  <c:v>-2.9323505479489032E-2</c:v>
                </c:pt>
                <c:pt idx="542" formatCode="0.00%">
                  <c:v>-3.7021473802154259E-2</c:v>
                </c:pt>
                <c:pt idx="543" formatCode="0.00%">
                  <c:v>-5.2748713175509554E-2</c:v>
                </c:pt>
                <c:pt idx="544" formatCode="0.00%">
                  <c:v>-6.320225617990427E-2</c:v>
                </c:pt>
                <c:pt idx="545" formatCode="0.00%">
                  <c:v>-4.6536380135907551E-2</c:v>
                </c:pt>
                <c:pt idx="546" formatCode="0.00%">
                  <c:v>-1.9628918435505516E-2</c:v>
                </c:pt>
                <c:pt idx="547" formatCode="0.00%">
                  <c:v>-2.138171360934793E-2</c:v>
                </c:pt>
                <c:pt idx="548" formatCode="0.00%">
                  <c:v>-3.1252872321333669E-2</c:v>
                </c:pt>
                <c:pt idx="549" formatCode="0.00%">
                  <c:v>-1.4429968242843927E-2</c:v>
                </c:pt>
                <c:pt idx="550" formatCode="0.00%">
                  <c:v>-2.070133211166425E-2</c:v>
                </c:pt>
                <c:pt idx="551" formatCode="0.00%">
                  <c:v>-5.0540935036781809E-2</c:v>
                </c:pt>
                <c:pt idx="552" formatCode="0.00%">
                  <c:v>-6.9621407253751544E-2</c:v>
                </c:pt>
                <c:pt idx="553" formatCode="0.00%">
                  <c:v>-1.7930352485815315E-2</c:v>
                </c:pt>
                <c:pt idx="554" formatCode="0.00%">
                  <c:v>-1.1911660028377513E-2</c:v>
                </c:pt>
                <c:pt idx="555" formatCode="0.00%">
                  <c:v>1.3354505321302668E-2</c:v>
                </c:pt>
                <c:pt idx="556" formatCode="0.00%">
                  <c:v>-1.4646006212180374E-2</c:v>
                </c:pt>
                <c:pt idx="557" formatCode="0.00%">
                  <c:v>3.7550736199849499E-3</c:v>
                </c:pt>
                <c:pt idx="558" formatCode="0.00%">
                  <c:v>4.2066904633578872E-2</c:v>
                </c:pt>
                <c:pt idx="559" formatCode="0.00%">
                  <c:v>7.1007135417247014E-2</c:v>
                </c:pt>
                <c:pt idx="560" formatCode="0.00%">
                  <c:v>7.0746315953531758E-2</c:v>
                </c:pt>
                <c:pt idx="561" formatCode="0.00%">
                  <c:v>4.93257119102124E-2</c:v>
                </c:pt>
                <c:pt idx="562" formatCode="0.00%">
                  <c:v>3.2679334644849511E-2</c:v>
                </c:pt>
                <c:pt idx="563" formatCode="0.00%">
                  <c:v>-1.2007097890183061E-2</c:v>
                </c:pt>
                <c:pt idx="564" formatCode="0.00%">
                  <c:v>-1.4531169033091151E-2</c:v>
                </c:pt>
                <c:pt idx="565" formatCode="0.00%">
                  <c:v>-3.705030995125469E-2</c:v>
                </c:pt>
                <c:pt idx="566" formatCode="0.00%">
                  <c:v>-4.2990275157205882E-2</c:v>
                </c:pt>
                <c:pt idx="567" formatCode="0.00%">
                  <c:v>-3.8536599328994003E-2</c:v>
                </c:pt>
                <c:pt idx="568" formatCode="0.00%">
                  <c:v>-5.6331395035183363E-2</c:v>
                </c:pt>
                <c:pt idx="569" formatCode="0.00%">
                  <c:v>-7.0122929131541611E-2</c:v>
                </c:pt>
                <c:pt idx="570" formatCode="0.00%">
                  <c:v>-4.703823986994482E-2</c:v>
                </c:pt>
                <c:pt idx="571" formatCode="0.00%">
                  <c:v>-2.7866451523833047E-2</c:v>
                </c:pt>
                <c:pt idx="572" formatCode="0.00%">
                  <c:v>-2.7986801767680092E-2</c:v>
                </c:pt>
                <c:pt idx="573" formatCode="0.00%">
                  <c:v>-2.2100212586308787E-2</c:v>
                </c:pt>
                <c:pt idx="574" formatCode="0.00%">
                  <c:v>-2.5536880721577448E-2</c:v>
                </c:pt>
                <c:pt idx="575" formatCode="0.00%">
                  <c:v>-4.1454230817586257E-2</c:v>
                </c:pt>
                <c:pt idx="576" formatCode="0.00%">
                  <c:v>-6.6472261421515189E-3</c:v>
                </c:pt>
                <c:pt idx="577" formatCode="0.00%">
                  <c:v>-4.3466183382114831E-2</c:v>
                </c:pt>
                <c:pt idx="578" formatCode="0.00%">
                  <c:v>-6.0582132630093821E-2</c:v>
                </c:pt>
                <c:pt idx="579" formatCode="0.00%">
                  <c:v>-8.5016596352056384E-2</c:v>
                </c:pt>
                <c:pt idx="580" formatCode="0.00%">
                  <c:v>-6.4275893170106402E-2</c:v>
                </c:pt>
                <c:pt idx="581" formatCode="0.00%">
                  <c:v>-3.7616971908426389E-2</c:v>
                </c:pt>
                <c:pt idx="582" formatCode="0.00%">
                  <c:v>1.3610780126309008E-2</c:v>
                </c:pt>
                <c:pt idx="583" formatCode="0.00%">
                  <c:v>4.8103231524633694E-2</c:v>
                </c:pt>
                <c:pt idx="584" formatCode="0.00%">
                  <c:v>4.1449809784142477E-2</c:v>
                </c:pt>
                <c:pt idx="585" formatCode="0.00%">
                  <c:v>3.6069833277042163E-2</c:v>
                </c:pt>
                <c:pt idx="586" formatCode="0.00%">
                  <c:v>4.7341375931419849E-2</c:v>
                </c:pt>
                <c:pt idx="587" formatCode="0.00%">
                  <c:v>2.1411277058161371E-2</c:v>
                </c:pt>
                <c:pt idx="588" formatCode="0.00%">
                  <c:v>-1.4352103380517511E-2</c:v>
                </c:pt>
                <c:pt idx="589" formatCode="0.00%">
                  <c:v>-2.6727469164748774E-2</c:v>
                </c:pt>
                <c:pt idx="590" formatCode="0.00%">
                  <c:v>-4.1390738585924458E-2</c:v>
                </c:pt>
                <c:pt idx="591" formatCode="0.00%">
                  <c:v>-4.1022212704665106E-2</c:v>
                </c:pt>
                <c:pt idx="592" formatCode="0.00%">
                  <c:v>-6.6440312357598952E-2</c:v>
                </c:pt>
                <c:pt idx="593" formatCode="0.00%">
                  <c:v>-7.098689140404868E-2</c:v>
                </c:pt>
                <c:pt idx="594" formatCode="0.00%">
                  <c:v>-3.6610604140617786E-2</c:v>
                </c:pt>
                <c:pt idx="595" formatCode="0.00%">
                  <c:v>-1.9362416520543047E-2</c:v>
                </c:pt>
                <c:pt idx="596" formatCode="0.00%">
                  <c:v>-2.4639113619376651E-2</c:v>
                </c:pt>
                <c:pt idx="597" formatCode="0.00%">
                  <c:v>-4.1705341347711977E-2</c:v>
                </c:pt>
                <c:pt idx="598" formatCode="0.00%">
                  <c:v>-3.4732786128972681E-2</c:v>
                </c:pt>
                <c:pt idx="599" formatCode="0.00%">
                  <c:v>-2.2832965337373667E-2</c:v>
                </c:pt>
                <c:pt idx="600" formatCode="0.00%">
                  <c:v>1.0988066984684908E-2</c:v>
                </c:pt>
                <c:pt idx="601" formatCode="0.00%">
                  <c:v>2.5735700023320929E-2</c:v>
                </c:pt>
                <c:pt idx="602" formatCode="0.00%">
                  <c:v>1.512601799757296E-2</c:v>
                </c:pt>
                <c:pt idx="603" formatCode="0.00%">
                  <c:v>1.6336581347120127E-2</c:v>
                </c:pt>
                <c:pt idx="604" formatCode="0.00%">
                  <c:v>9.881060647711104E-3</c:v>
                </c:pt>
                <c:pt idx="605" formatCode="0.00%">
                  <c:v>1.7546429108941108E-2</c:v>
                </c:pt>
                <c:pt idx="606" formatCode="0.00%">
                  <c:v>3.5457957297609477E-2</c:v>
                </c:pt>
                <c:pt idx="607" formatCode="0.00%">
                  <c:v>4.2652847548240169E-2</c:v>
                </c:pt>
                <c:pt idx="608" formatCode="0.00%">
                  <c:v>3.2596097589342454E-2</c:v>
                </c:pt>
                <c:pt idx="609" formatCode="0.00%">
                  <c:v>2.1250240134280673E-2</c:v>
                </c:pt>
                <c:pt idx="610" formatCode="0.00%">
                  <c:v>-7.3106577447887844E-3</c:v>
                </c:pt>
                <c:pt idx="611" formatCode="0.00%">
                  <c:v>-8.0655978062246225E-3</c:v>
                </c:pt>
                <c:pt idx="612" formatCode="0.00%">
                  <c:v>-1.210798190898843E-2</c:v>
                </c:pt>
                <c:pt idx="613" formatCode="0.00%">
                  <c:v>1.5747920567835694E-2</c:v>
                </c:pt>
                <c:pt idx="614" formatCode="0.00%">
                  <c:v>2.6683444998153449E-2</c:v>
                </c:pt>
                <c:pt idx="615" formatCode="0.00%">
                  <c:v>5.5190241267357498E-2</c:v>
                </c:pt>
                <c:pt idx="616" formatCode="0.00%">
                  <c:v>7.290974868284561E-2</c:v>
                </c:pt>
                <c:pt idx="617" formatCode="0.00%">
                  <c:v>7.8638963284462848E-2</c:v>
                </c:pt>
                <c:pt idx="618" formatCode="0.00%">
                  <c:v>8.9798080498193933E-2</c:v>
                </c:pt>
                <c:pt idx="619" formatCode="0.00%">
                  <c:v>6.3468273657940832E-2</c:v>
                </c:pt>
                <c:pt idx="620" formatCode="0.00%">
                  <c:v>8.1037434293481869E-2</c:v>
                </c:pt>
                <c:pt idx="621" formatCode="0.00%">
                  <c:v>8.4981675724747463E-2</c:v>
                </c:pt>
                <c:pt idx="622" formatCode="0.00%">
                  <c:v>3.6339234067733761E-2</c:v>
                </c:pt>
                <c:pt idx="623" formatCode="0.00%">
                  <c:v>5.0785846998442574E-2</c:v>
                </c:pt>
                <c:pt idx="624" formatCode="0.00%">
                  <c:v>2.9042169007296392E-2</c:v>
                </c:pt>
                <c:pt idx="625" formatCode="0.00%">
                  <c:v>2.6420032659175252E-2</c:v>
                </c:pt>
                <c:pt idx="626" formatCode="0.00%">
                  <c:v>2.5669219852957781E-2</c:v>
                </c:pt>
                <c:pt idx="627" formatCode="0.00%">
                  <c:v>3.7532237729792417E-2</c:v>
                </c:pt>
                <c:pt idx="628" formatCode="0.00%">
                  <c:v>-2.4192371327482642E-2</c:v>
                </c:pt>
                <c:pt idx="629" formatCode="0.00%">
                  <c:v>7.6209601173917729E-3</c:v>
                </c:pt>
                <c:pt idx="630" formatCode="0.00%">
                  <c:v>1.9925432155891931E-2</c:v>
                </c:pt>
                <c:pt idx="631" formatCode="0.00%">
                  <c:v>5.272108501054662E-2</c:v>
                </c:pt>
                <c:pt idx="632" formatCode="0.00%">
                  <c:v>5.9197914128461315E-2</c:v>
                </c:pt>
                <c:pt idx="633" formatCode="0.00%">
                  <c:v>6.3258301823922336E-2</c:v>
                </c:pt>
                <c:pt idx="634" formatCode="0.00%">
                  <c:v>4.9655541351385057E-2</c:v>
                </c:pt>
                <c:pt idx="635" formatCode="0.00%">
                  <c:v>3.5988882251928311E-2</c:v>
                </c:pt>
                <c:pt idx="636" formatCode="0.00%">
                  <c:v>3.3166078663602105E-2</c:v>
                </c:pt>
                <c:pt idx="637" formatCode="0.00%">
                  <c:v>4.5899912933383247E-2</c:v>
                </c:pt>
                <c:pt idx="638" formatCode="0.00%">
                  <c:v>2.5104410844825065E-2</c:v>
                </c:pt>
                <c:pt idx="639" formatCode="0.00%">
                  <c:v>1.171959650979093E-2</c:v>
                </c:pt>
                <c:pt idx="640" formatCode="0.00%">
                  <c:v>-2.3103578325618379E-3</c:v>
                </c:pt>
                <c:pt idx="641" formatCode="0.00%">
                  <c:v>-4.1271927892235771E-3</c:v>
                </c:pt>
                <c:pt idx="642" formatCode="0.00%">
                  <c:v>4.3164026346993456E-3</c:v>
                </c:pt>
                <c:pt idx="643" formatCode="0.00%">
                  <c:v>-4.7912614325190672E-3</c:v>
                </c:pt>
                <c:pt idx="644" formatCode="0.00%">
                  <c:v>-3.6020986555548307E-2</c:v>
                </c:pt>
                <c:pt idx="645" formatCode="0.00%">
                  <c:v>-1.5540181511702778E-2</c:v>
                </c:pt>
                <c:pt idx="646" formatCode="0.00%">
                  <c:v>1.1632473328029302E-3</c:v>
                </c:pt>
                <c:pt idx="647" formatCode="0.00%">
                  <c:v>1.2761357582120603E-3</c:v>
                </c:pt>
                <c:pt idx="648" formatCode="0.00%">
                  <c:v>-1.0465674964387994E-2</c:v>
                </c:pt>
                <c:pt idx="649" formatCode="0.00%">
                  <c:v>-6.4037168309422077E-3</c:v>
                </c:pt>
                <c:pt idx="650" formatCode="0.00%">
                  <c:v>-3.3518130881002861E-3</c:v>
                </c:pt>
                <c:pt idx="651" formatCode="0.00%">
                  <c:v>-6.1248196686480849E-3</c:v>
                </c:pt>
                <c:pt idx="652" formatCode="0.00%">
                  <c:v>-3.34461223411191E-2</c:v>
                </c:pt>
                <c:pt idx="653" formatCode="0.00%">
                  <c:v>-1.1317606296246563E-2</c:v>
                </c:pt>
                <c:pt idx="654" formatCode="0.00%">
                  <c:v>-1.7640141698422429E-2</c:v>
                </c:pt>
                <c:pt idx="655" formatCode="0.00%">
                  <c:v>-2.5192340826415194E-2</c:v>
                </c:pt>
                <c:pt idx="656" formatCode="0.00%">
                  <c:v>-1.7969823665666906E-2</c:v>
                </c:pt>
                <c:pt idx="657" formatCode="0.00%">
                  <c:v>-8.0638683822542578E-3</c:v>
                </c:pt>
                <c:pt idx="658" formatCode="0.00%">
                  <c:v>8.5512002071883586E-3</c:v>
                </c:pt>
                <c:pt idx="659" formatCode="0.00%">
                  <c:v>3.5218213989254288E-2</c:v>
                </c:pt>
                <c:pt idx="660" formatCode="0.00%">
                  <c:v>3.5577128513629042E-2</c:v>
                </c:pt>
                <c:pt idx="661" formatCode="0.00%">
                  <c:v>1.7003116292810816E-2</c:v>
                </c:pt>
                <c:pt idx="662" formatCode="0.00%">
                  <c:v>-2.9169797427384903E-2</c:v>
                </c:pt>
                <c:pt idx="663" formatCode="0.00%">
                  <c:v>-2.5994858323793668E-2</c:v>
                </c:pt>
                <c:pt idx="664" formatCode="0.00%">
                  <c:v>-1.9051324108283807E-2</c:v>
                </c:pt>
                <c:pt idx="665" formatCode="0.00%">
                  <c:v>-1.4918321058988049E-2</c:v>
                </c:pt>
                <c:pt idx="666" formatCode="0.00%">
                  <c:v>2.1848923895742667E-2</c:v>
                </c:pt>
                <c:pt idx="667" formatCode="0.00%">
                  <c:v>5.5739894502549348E-2</c:v>
                </c:pt>
                <c:pt idx="668" formatCode="0.00%">
                  <c:v>7.9152684214765845E-2</c:v>
                </c:pt>
                <c:pt idx="669" formatCode="0.00%">
                  <c:v>5.9872465498435057E-2</c:v>
                </c:pt>
                <c:pt idx="670" formatCode="0.00%">
                  <c:v>5.708244520632233E-3</c:v>
                </c:pt>
                <c:pt idx="671" formatCode="0.00%">
                  <c:v>-2.9189813585809299E-2</c:v>
                </c:pt>
                <c:pt idx="672" formatCode="0.00%">
                  <c:v>-3.7952114488981281E-2</c:v>
                </c:pt>
                <c:pt idx="673" formatCode="0.00%">
                  <c:v>-5.2645922780331533E-2</c:v>
                </c:pt>
                <c:pt idx="674" formatCode="0.00%">
                  <c:v>-5.9698032925008637E-2</c:v>
                </c:pt>
                <c:pt idx="675" formatCode="0.00%">
                  <c:v>-6.5890265468127596E-2</c:v>
                </c:pt>
                <c:pt idx="676" formatCode="0.00%">
                  <c:v>-6.5770899637029867E-2</c:v>
                </c:pt>
                <c:pt idx="677" formatCode="0.00%">
                  <c:v>-1.4802617033318755E-2</c:v>
                </c:pt>
                <c:pt idx="678" formatCode="0.00%">
                  <c:v>5.0150291210577791E-3</c:v>
                </c:pt>
                <c:pt idx="679" formatCode="0.00%">
                  <c:v>1.1655260474734641E-2</c:v>
                </c:pt>
                <c:pt idx="680" formatCode="0.00%">
                  <c:v>-3.6739355298857079E-3</c:v>
                </c:pt>
                <c:pt idx="681" formatCode="0.00%">
                  <c:v>2.0714917682333356E-2</c:v>
                </c:pt>
                <c:pt idx="682" formatCode="0.00%">
                  <c:v>2.4206158407296785E-2</c:v>
                </c:pt>
                <c:pt idx="683" formatCode="0.00%">
                  <c:v>2.2848098609247858E-2</c:v>
                </c:pt>
                <c:pt idx="684" formatCode="0.00%">
                  <c:v>1.8060445766783007E-2</c:v>
                </c:pt>
                <c:pt idx="685" formatCode="0.00%">
                  <c:v>4.7116248705183494E-3</c:v>
                </c:pt>
                <c:pt idx="686" formatCode="0.00%">
                  <c:v>-1.2263813256485734E-2</c:v>
                </c:pt>
                <c:pt idx="687" formatCode="0.00%">
                  <c:v>-0.12907278765023533</c:v>
                </c:pt>
                <c:pt idx="688" formatCode="0.00%">
                  <c:v>-0.12039813771746311</c:v>
                </c:pt>
                <c:pt idx="689" formatCode="0.00%">
                  <c:v>-0.12638088338647391</c:v>
                </c:pt>
                <c:pt idx="690" formatCode="0.00%">
                  <c:v>-0.13169209025359396</c:v>
                </c:pt>
                <c:pt idx="691" formatCode="0.00%">
                  <c:v>-0.14519415302056482</c:v>
                </c:pt>
                <c:pt idx="692" formatCode="0.00%">
                  <c:v>-0.10561032909525592</c:v>
                </c:pt>
                <c:pt idx="693" formatCode="0.00%">
                  <c:v>-5.8073063551793092E-2</c:v>
                </c:pt>
                <c:pt idx="694" formatCode="0.00%">
                  <c:v>-5.9238360779496069E-2</c:v>
                </c:pt>
                <c:pt idx="695" formatCode="0.00%">
                  <c:v>-5.3836189708816762E-2</c:v>
                </c:pt>
                <c:pt idx="696" formatCode="0.00%">
                  <c:v>5.4425774244053482E-3</c:v>
                </c:pt>
                <c:pt idx="697" formatCode="0.00%">
                  <c:v>7.268547107161405E-3</c:v>
                </c:pt>
                <c:pt idx="698" formatCode="0.00%">
                  <c:v>2.884388746533606E-2</c:v>
                </c:pt>
                <c:pt idx="699" formatCode="0.00%">
                  <c:v>3.4520131018975997E-2</c:v>
                </c:pt>
                <c:pt idx="700" formatCode="0.00%">
                  <c:v>3.4246565402511919E-2</c:v>
                </c:pt>
                <c:pt idx="701" formatCode="0.00%">
                  <c:v>-2.2216441772751061E-3</c:v>
                </c:pt>
                <c:pt idx="702" formatCode="0.00%">
                  <c:v>-8.3083049648564611E-3</c:v>
                </c:pt>
                <c:pt idx="703" formatCode="0.00%">
                  <c:v>-2.888788250396479E-2</c:v>
                </c:pt>
                <c:pt idx="704" formatCode="0.00%">
                  <c:v>-2.1930386644873234E-2</c:v>
                </c:pt>
                <c:pt idx="705" formatCode="0.00%">
                  <c:v>-4.3234352989212077E-2</c:v>
                </c:pt>
                <c:pt idx="706" formatCode="0.00%">
                  <c:v>-5.1632158219291346E-2</c:v>
                </c:pt>
                <c:pt idx="707" formatCode="0.00%">
                  <c:v>-5.9505838611083384E-2</c:v>
                </c:pt>
                <c:pt idx="708" formatCode="0.00%">
                  <c:v>-5.4283858503935134E-2</c:v>
                </c:pt>
                <c:pt idx="709" formatCode="0.00%">
                  <c:v>-2.317742778917653E-2</c:v>
                </c:pt>
                <c:pt idx="710" formatCode="0.00%">
                  <c:v>1.8484576761573557E-2</c:v>
                </c:pt>
                <c:pt idx="711" formatCode="0.00%">
                  <c:v>4.0007807372755222E-2</c:v>
                </c:pt>
                <c:pt idx="712" formatCode="0.00%">
                  <c:v>3.3212853434575251E-2</c:v>
                </c:pt>
                <c:pt idx="713" formatCode="0.00%">
                  <c:v>2.0272456824730112E-2</c:v>
                </c:pt>
                <c:pt idx="714" formatCode="0.00%">
                  <c:v>9.8945140541217835E-3</c:v>
                </c:pt>
                <c:pt idx="715" formatCode="0.00%">
                  <c:v>1.4048606706561051E-2</c:v>
                </c:pt>
                <c:pt idx="716" formatCode="0.00%">
                  <c:v>9.405149227279308E-3</c:v>
                </c:pt>
                <c:pt idx="717" formatCode="0.00%">
                  <c:v>1.4808257093901211E-3</c:v>
                </c:pt>
                <c:pt idx="718" formatCode="0.00%">
                  <c:v>-4.7728178884097749E-3</c:v>
                </c:pt>
                <c:pt idx="719" formatCode="0.00%">
                  <c:v>-6.6034670851402577E-3</c:v>
                </c:pt>
                <c:pt idx="720" formatCode="0.00%">
                  <c:v>-1.7260902796095379E-2</c:v>
                </c:pt>
                <c:pt idx="721" formatCode="0.00%">
                  <c:v>-2.8454851745710497E-2</c:v>
                </c:pt>
                <c:pt idx="722" formatCode="0.00%">
                  <c:v>-2.7611509137383639E-2</c:v>
                </c:pt>
                <c:pt idx="723" formatCode="0.00%">
                  <c:v>-2.38448774564467E-2</c:v>
                </c:pt>
                <c:pt idx="724" formatCode="0.00%">
                  <c:v>-1.9299280321490198E-2</c:v>
                </c:pt>
                <c:pt idx="725" formatCode="0.00%">
                  <c:v>-1.6224113658765971E-2</c:v>
                </c:pt>
                <c:pt idx="726" formatCode="0.00%">
                  <c:v>-1.4384413829641063E-2</c:v>
                </c:pt>
                <c:pt idx="727" formatCode="0.00%">
                  <c:v>-1.9352222323816615E-2</c:v>
                </c:pt>
                <c:pt idx="728" formatCode="0.00%">
                  <c:v>-2.570682807589586E-2</c:v>
                </c:pt>
                <c:pt idx="729" formatCode="0.00%">
                  <c:v>-3.3069923421961356E-2</c:v>
                </c:pt>
                <c:pt idx="730" formatCode="0.00%">
                  <c:v>-1.5681241438222471E-2</c:v>
                </c:pt>
                <c:pt idx="731" formatCode="0.00%">
                  <c:v>-6.1625381084405406E-2</c:v>
                </c:pt>
                <c:pt idx="732" formatCode="0.00%">
                  <c:v>-2.6664798204373952E-2</c:v>
                </c:pt>
                <c:pt idx="733" formatCode="0.00%">
                  <c:v>1.4316912657670988E-2</c:v>
                </c:pt>
                <c:pt idx="734" formatCode="0.00%">
                  <c:v>-1.0345636221209542E-3</c:v>
                </c:pt>
                <c:pt idx="735" formatCode="0.00%">
                  <c:v>1.115925333236012E-2</c:v>
                </c:pt>
                <c:pt idx="736" formatCode="0.00%">
                  <c:v>9.3842547899167794E-3</c:v>
                </c:pt>
                <c:pt idx="737" formatCode="0.00%">
                  <c:v>1.2819558366128803E-2</c:v>
                </c:pt>
                <c:pt idx="738" formatCode="0.00%">
                  <c:v>1.2556002819172019E-2</c:v>
                </c:pt>
                <c:pt idx="739" formatCode="0.00%">
                  <c:v>1.5326029014750553E-3</c:v>
                </c:pt>
                <c:pt idx="740" formatCode="0.00%">
                  <c:v>1.96129546637136E-2</c:v>
                </c:pt>
                <c:pt idx="741" formatCode="0.00%">
                  <c:v>2.4754297418694948E-2</c:v>
                </c:pt>
                <c:pt idx="742" formatCode="0.00%">
                  <c:v>4.4040514383507645E-2</c:v>
                </c:pt>
                <c:pt idx="743" formatCode="0.00%">
                  <c:v>2.757376751611651E-2</c:v>
                </c:pt>
                <c:pt idx="744" formatCode="0.00%">
                  <c:v>1.4958378649638115E-2</c:v>
                </c:pt>
                <c:pt idx="745" formatCode="0.00%">
                  <c:v>1.713817076009283E-2</c:v>
                </c:pt>
                <c:pt idx="746" formatCode="0.00%">
                  <c:v>1.2795100868453924E-2</c:v>
                </c:pt>
                <c:pt idx="747" formatCode="0.00%">
                  <c:v>-1.5920116236861626E-3</c:v>
                </c:pt>
                <c:pt idx="748" formatCode="0.00%">
                  <c:v>-1.1770221135172343E-2</c:v>
                </c:pt>
                <c:pt idx="749" formatCode="0.00%">
                  <c:v>-2.464843565393926E-2</c:v>
                </c:pt>
                <c:pt idx="750" formatCode="0.00%">
                  <c:v>-4.7341738707675662E-2</c:v>
                </c:pt>
                <c:pt idx="751" formatCode="0.00%">
                  <c:v>-3.9654576527671015E-2</c:v>
                </c:pt>
                <c:pt idx="752" formatCode="0.00%">
                  <c:v>-4.508511097254253E-2</c:v>
                </c:pt>
                <c:pt idx="753" formatCode="0.00%">
                  <c:v>-2.6202961947274006E-2</c:v>
                </c:pt>
                <c:pt idx="754" formatCode="0.00%">
                  <c:v>-1.7866437316625183E-2</c:v>
                </c:pt>
                <c:pt idx="755" formatCode="0.00%">
                  <c:v>4.8634574028076916E-3</c:v>
                </c:pt>
                <c:pt idx="756" formatCode="0.00%">
                  <c:v>1.9597298113849027E-2</c:v>
                </c:pt>
                <c:pt idx="757" formatCode="0.00%">
                  <c:v>2.2616349321683105E-2</c:v>
                </c:pt>
                <c:pt idx="758" formatCode="0.00%">
                  <c:v>6.2514163118704724E-2</c:v>
                </c:pt>
                <c:pt idx="759" formatCode="0.00%">
                  <c:v>6.7199395667984385E-2</c:v>
                </c:pt>
                <c:pt idx="760" formatCode="0.00%">
                  <c:v>9.0587050471096164E-2</c:v>
                </c:pt>
                <c:pt idx="761" formatCode="0.00%">
                  <c:v>3.0743149952962234E-2</c:v>
                </c:pt>
                <c:pt idx="762" formatCode="0.00%">
                  <c:v>4.6836098911742008E-2</c:v>
                </c:pt>
                <c:pt idx="763" formatCode="0.00%">
                  <c:v>1.9432504490870972E-2</c:v>
                </c:pt>
                <c:pt idx="764" formatCode="0.00%">
                  <c:v>5.9131147064870326E-3</c:v>
                </c:pt>
                <c:pt idx="765" formatCode="0.00%">
                  <c:v>-9.7377270704923635E-4</c:v>
                </c:pt>
                <c:pt idx="766" formatCode="0.00%">
                  <c:v>1.2389460565616739E-2</c:v>
                </c:pt>
                <c:pt idx="767" formatCode="0.00%">
                  <c:v>-5.142789910237866E-3</c:v>
                </c:pt>
                <c:pt idx="768" formatCode="0.00%">
                  <c:v>-4.1148499201699051E-2</c:v>
                </c:pt>
                <c:pt idx="769" formatCode="0.00%">
                  <c:v>-2.9318077972115275E-2</c:v>
                </c:pt>
                <c:pt idx="770" formatCode="0.00%">
                  <c:v>-2.6043246763058581E-2</c:v>
                </c:pt>
                <c:pt idx="771" formatCode="0.00%">
                  <c:v>-3.3392214722816727E-2</c:v>
                </c:pt>
                <c:pt idx="772" formatCode="0.00%">
                  <c:v>-2.3883395762418824E-2</c:v>
                </c:pt>
                <c:pt idx="773" formatCode="0.00%">
                  <c:v>-2.4281575463792393E-2</c:v>
                </c:pt>
                <c:pt idx="774" formatCode="0.00%">
                  <c:v>-1.4459084418738999E-2</c:v>
                </c:pt>
                <c:pt idx="775" formatCode="0.00%">
                  <c:v>-1.171070398417795E-2</c:v>
                </c:pt>
                <c:pt idx="776" formatCode="0.00%">
                  <c:v>3.1273513041001566E-2</c:v>
                </c:pt>
                <c:pt idx="777" formatCode="0.00%">
                  <c:v>2.8718274775902497E-2</c:v>
                </c:pt>
                <c:pt idx="778" formatCode="0.00%">
                  <c:v>1.6058073470861745E-2</c:v>
                </c:pt>
                <c:pt idx="779" formatCode="0.00%">
                  <c:v>6.0734036630976096E-3</c:v>
                </c:pt>
                <c:pt idx="780" formatCode="0.00%">
                  <c:v>3.5769109879226768E-3</c:v>
                </c:pt>
                <c:pt idx="781" formatCode="0.00%">
                  <c:v>4.4833485402204776E-3</c:v>
                </c:pt>
                <c:pt idx="782" formatCode="0.00%">
                  <c:v>-1.3119028635254604E-2</c:v>
                </c:pt>
                <c:pt idx="783" formatCode="0.00%">
                  <c:v>-3.3540873629012924E-2</c:v>
                </c:pt>
                <c:pt idx="784" formatCode="0.00%">
                  <c:v>-2.8368188123962357E-2</c:v>
                </c:pt>
                <c:pt idx="785" formatCode="0.00%">
                  <c:v>-1.255563921945746E-2</c:v>
                </c:pt>
                <c:pt idx="786" formatCode="0.00%">
                  <c:v>3.1081944622631363E-2</c:v>
                </c:pt>
                <c:pt idx="787" formatCode="0.00%">
                  <c:v>2.6276194632841365E-2</c:v>
                </c:pt>
                <c:pt idx="788" formatCode="0.00%">
                  <c:v>8.9534214159632253E-3</c:v>
                </c:pt>
                <c:pt idx="789" formatCode="0.00%">
                  <c:v>3.9616421195068252E-2</c:v>
                </c:pt>
                <c:pt idx="790" formatCode="0.00%">
                  <c:v>2.159495541043488E-2</c:v>
                </c:pt>
                <c:pt idx="791" formatCode="0.00%">
                  <c:v>2.3341247625057404E-2</c:v>
                </c:pt>
                <c:pt idx="792" formatCode="0.00%">
                  <c:v>1.7827108379822931E-2</c:v>
                </c:pt>
                <c:pt idx="793" formatCode="0.00%">
                  <c:v>4.6479761889665738E-2</c:v>
                </c:pt>
                <c:pt idx="794" formatCode="0.00%">
                  <c:v>6.1799479114347244E-2</c:v>
                </c:pt>
                <c:pt idx="795" formatCode="0.00%">
                  <c:v>7.7277982866792438E-2</c:v>
                </c:pt>
                <c:pt idx="796" formatCode="0.00%">
                  <c:v>9.3632113723483679E-2</c:v>
                </c:pt>
                <c:pt idx="797" formatCode="0.00%">
                  <c:v>2.6099858604277548E-2</c:v>
                </c:pt>
                <c:pt idx="798" formatCode="0.00%">
                  <c:v>-1.5721491740961158E-2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9C-411C-A554-CB5070A90C15}"/>
            </c:ext>
          </c:extLst>
        </c:ser>
        <c:ser>
          <c:idx val="2"/>
          <c:order val="2"/>
          <c:tx>
            <c:strRef>
              <c:f>DATA!$CT$1</c:f>
              <c:strCache>
                <c:ptCount val="1"/>
                <c:pt idx="0">
                  <c:v>Roc VWMA 20 Days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DATA!$CT$2:$CT$800</c:f>
              <c:numCache>
                <c:formatCode>General</c:formatCode>
                <c:ptCount val="799"/>
                <c:pt idx="19" formatCode="0.00%">
                  <c:v>3.2659887443704516E-3</c:v>
                </c:pt>
                <c:pt idx="20" formatCode="0.00%">
                  <c:v>-4.5732267596649834E-2</c:v>
                </c:pt>
                <c:pt idx="21" formatCode="0.00%">
                  <c:v>-6.7155268795035528E-2</c:v>
                </c:pt>
                <c:pt idx="22" formatCode="0.00%">
                  <c:v>-7.2433031247863933E-2</c:v>
                </c:pt>
                <c:pt idx="23" formatCode="0.00%">
                  <c:v>-4.9565410506111407E-2</c:v>
                </c:pt>
                <c:pt idx="24" formatCode="0.00%">
                  <c:v>-1.0431255675533158E-2</c:v>
                </c:pt>
                <c:pt idx="25" formatCode="0.00%">
                  <c:v>-1.2613379741108766E-2</c:v>
                </c:pt>
                <c:pt idx="26" formatCode="0.00%">
                  <c:v>-1.7292695853223128E-2</c:v>
                </c:pt>
                <c:pt idx="27" formatCode="0.00%">
                  <c:v>-2.0606006182876224E-2</c:v>
                </c:pt>
                <c:pt idx="28" formatCode="0.00%">
                  <c:v>-2.2965478314685317E-2</c:v>
                </c:pt>
                <c:pt idx="29" formatCode="0.00%">
                  <c:v>-2.0324664441069729E-2</c:v>
                </c:pt>
                <c:pt idx="30" formatCode="0.00%">
                  <c:v>-1.6594873160190371E-2</c:v>
                </c:pt>
                <c:pt idx="31" formatCode="0.00%">
                  <c:v>-5.4894182688712823E-3</c:v>
                </c:pt>
                <c:pt idx="32" formatCode="0.00%">
                  <c:v>1.9501003496067426E-3</c:v>
                </c:pt>
                <c:pt idx="33" formatCode="0.00%">
                  <c:v>1.9346179805764585E-2</c:v>
                </c:pt>
                <c:pt idx="34" formatCode="0.00%">
                  <c:v>1.9954345752418501E-2</c:v>
                </c:pt>
                <c:pt idx="35" formatCode="0.00%">
                  <c:v>1.2464225492052616E-2</c:v>
                </c:pt>
                <c:pt idx="36" formatCode="0.00%">
                  <c:v>9.3675750695916271E-3</c:v>
                </c:pt>
                <c:pt idx="37" formatCode="0.00%">
                  <c:v>2.2075153483514187E-2</c:v>
                </c:pt>
                <c:pt idx="38" formatCode="0.00%">
                  <c:v>1.1747068274355454E-2</c:v>
                </c:pt>
                <c:pt idx="39" formatCode="0.00%">
                  <c:v>9.0087884649725503E-4</c:v>
                </c:pt>
                <c:pt idx="40" formatCode="0.00%">
                  <c:v>-2.8065850181143714E-3</c:v>
                </c:pt>
                <c:pt idx="41" formatCode="0.00%">
                  <c:v>2.2854536207209675E-2</c:v>
                </c:pt>
                <c:pt idx="42" formatCode="0.00%">
                  <c:v>5.1138615355817985E-2</c:v>
                </c:pt>
                <c:pt idx="43" formatCode="0.00%">
                  <c:v>6.7871269524021116E-2</c:v>
                </c:pt>
                <c:pt idx="44" formatCode="0.00%">
                  <c:v>6.5153244269349875E-2</c:v>
                </c:pt>
                <c:pt idx="45" formatCode="0.00%">
                  <c:v>5.2633817337996325E-2</c:v>
                </c:pt>
                <c:pt idx="46" formatCode="0.00%">
                  <c:v>1.861257388424864E-2</c:v>
                </c:pt>
                <c:pt idx="47" formatCode="0.00%">
                  <c:v>2.7715356585480855E-2</c:v>
                </c:pt>
                <c:pt idx="48" formatCode="0.00%">
                  <c:v>4.8915734332246608E-3</c:v>
                </c:pt>
                <c:pt idx="49" formatCode="0.00%">
                  <c:v>-3.0166894597215554E-3</c:v>
                </c:pt>
                <c:pt idx="50" formatCode="0.00%">
                  <c:v>-1.4605863411715436E-2</c:v>
                </c:pt>
                <c:pt idx="51" formatCode="0.00%">
                  <c:v>-1.5620247910013707E-2</c:v>
                </c:pt>
                <c:pt idx="52" formatCode="0.00%">
                  <c:v>-1.9284566422272609E-2</c:v>
                </c:pt>
                <c:pt idx="53" formatCode="0.00%">
                  <c:v>-4.0710489495238811E-2</c:v>
                </c:pt>
                <c:pt idx="54" formatCode="0.00%">
                  <c:v>-1.7035152713824386E-2</c:v>
                </c:pt>
                <c:pt idx="55" formatCode="0.00%">
                  <c:v>-5.4488486383044155E-3</c:v>
                </c:pt>
                <c:pt idx="56" formatCode="0.00%">
                  <c:v>-1.6634475393250359E-2</c:v>
                </c:pt>
                <c:pt idx="57" formatCode="0.00%">
                  <c:v>-3.3326597431310057E-2</c:v>
                </c:pt>
                <c:pt idx="58" formatCode="0.00%">
                  <c:v>-5.2060423103233888E-2</c:v>
                </c:pt>
                <c:pt idx="59" formatCode="0.00%">
                  <c:v>-4.9933473933355788E-2</c:v>
                </c:pt>
                <c:pt idx="60" formatCode="0.00%">
                  <c:v>-6.9003429681749107E-2</c:v>
                </c:pt>
                <c:pt idx="61" formatCode="0.00%">
                  <c:v>-4.1438336086979333E-2</c:v>
                </c:pt>
                <c:pt idx="62" formatCode="0.00%">
                  <c:v>-1.4415910384354413E-3</c:v>
                </c:pt>
                <c:pt idx="63" formatCode="0.00%">
                  <c:v>3.3171609781525113E-2</c:v>
                </c:pt>
                <c:pt idx="64" formatCode="0.00%">
                  <c:v>4.8045126628444734E-2</c:v>
                </c:pt>
                <c:pt idx="65" formatCode="0.00%">
                  <c:v>3.1922038627526073E-2</c:v>
                </c:pt>
                <c:pt idx="66" formatCode="0.00%">
                  <c:v>1.6972515150516454E-2</c:v>
                </c:pt>
                <c:pt idx="67" formatCode="0.00%">
                  <c:v>-5.3740447512026224E-3</c:v>
                </c:pt>
                <c:pt idx="68" formatCode="0.00%">
                  <c:v>-1.6792294581481904E-2</c:v>
                </c:pt>
                <c:pt idx="69" formatCode="0.00%">
                  <c:v>-4.674131213488697E-3</c:v>
                </c:pt>
                <c:pt idx="70" formatCode="0.00%">
                  <c:v>4.8267435333886333E-3</c:v>
                </c:pt>
                <c:pt idx="71" formatCode="0.00%">
                  <c:v>2.4015689976299992E-3</c:v>
                </c:pt>
                <c:pt idx="72" formatCode="0.00%">
                  <c:v>-1.2054206202507523E-3</c:v>
                </c:pt>
                <c:pt idx="73" formatCode="0.00%">
                  <c:v>-5.6548970715464275E-4</c:v>
                </c:pt>
                <c:pt idx="74" formatCode="0.00%">
                  <c:v>1.2926909381135943E-2</c:v>
                </c:pt>
                <c:pt idx="75" formatCode="0.00%">
                  <c:v>1.1870127527610075E-2</c:v>
                </c:pt>
                <c:pt idx="76" formatCode="0.00%">
                  <c:v>4.3525860487085843E-3</c:v>
                </c:pt>
                <c:pt idx="77" formatCode="0.00%">
                  <c:v>-2.4324527683920127E-2</c:v>
                </c:pt>
                <c:pt idx="78" formatCode="0.00%">
                  <c:v>-7.3933082883347323E-3</c:v>
                </c:pt>
                <c:pt idx="79" formatCode="0.00%">
                  <c:v>-4.6304202565929931E-3</c:v>
                </c:pt>
                <c:pt idx="80" formatCode="0.00%">
                  <c:v>-1.0288561559280152E-2</c:v>
                </c:pt>
                <c:pt idx="81" formatCode="0.00%">
                  <c:v>-2.3406604239987749E-2</c:v>
                </c:pt>
                <c:pt idx="82" formatCode="0.00%">
                  <c:v>-3.0866587913919608E-2</c:v>
                </c:pt>
                <c:pt idx="83" formatCode="0.00%">
                  <c:v>-2.3078134157949459E-2</c:v>
                </c:pt>
                <c:pt idx="84" formatCode="0.00%">
                  <c:v>-2.4156471760030329E-2</c:v>
                </c:pt>
                <c:pt idx="85" formatCode="0.00%">
                  <c:v>2.5096418907985196E-2</c:v>
                </c:pt>
                <c:pt idx="86" formatCode="0.00%">
                  <c:v>5.0367884672512631E-2</c:v>
                </c:pt>
                <c:pt idx="87" formatCode="0.00%">
                  <c:v>4.3917371901282642E-2</c:v>
                </c:pt>
                <c:pt idx="88" formatCode="0.00%">
                  <c:v>5.8616693505291639E-2</c:v>
                </c:pt>
                <c:pt idx="89" formatCode="0.00%">
                  <c:v>7.8946141001962289E-2</c:v>
                </c:pt>
                <c:pt idx="90" formatCode="0.00%">
                  <c:v>7.5884132104426127E-2</c:v>
                </c:pt>
                <c:pt idx="91" formatCode="0.00%">
                  <c:v>7.2182686144752539E-2</c:v>
                </c:pt>
                <c:pt idx="92" formatCode="0.00%">
                  <c:v>8.7753173071155377E-2</c:v>
                </c:pt>
                <c:pt idx="93" formatCode="0.00%">
                  <c:v>0.11156082178521354</c:v>
                </c:pt>
                <c:pt idx="94" formatCode="0.00%">
                  <c:v>0.13584195104816232</c:v>
                </c:pt>
                <c:pt idx="95" formatCode="0.00%">
                  <c:v>0.1361675954564121</c:v>
                </c:pt>
                <c:pt idx="96" formatCode="0.00%">
                  <c:v>0.16854108958160308</c:v>
                </c:pt>
                <c:pt idx="97" formatCode="0.00%">
                  <c:v>0.14600471008907467</c:v>
                </c:pt>
                <c:pt idx="98" formatCode="0.00%">
                  <c:v>0.12393602651037572</c:v>
                </c:pt>
                <c:pt idx="99" formatCode="0.00%">
                  <c:v>0.15814380607815703</c:v>
                </c:pt>
                <c:pt idx="100" formatCode="0.00%">
                  <c:v>0.20526671197313351</c:v>
                </c:pt>
                <c:pt idx="101" formatCode="0.00%">
                  <c:v>0.1852681074253395</c:v>
                </c:pt>
                <c:pt idx="102" formatCode="0.00%">
                  <c:v>0.16926823842476391</c:v>
                </c:pt>
                <c:pt idx="103" formatCode="0.00%">
                  <c:v>0.1459638155867915</c:v>
                </c:pt>
                <c:pt idx="104" formatCode="0.00%">
                  <c:v>0.14534253778725947</c:v>
                </c:pt>
                <c:pt idx="105" formatCode="0.00%">
                  <c:v>0.1484392141436035</c:v>
                </c:pt>
                <c:pt idx="106" formatCode="0.00%">
                  <c:v>0.14699048100303713</c:v>
                </c:pt>
                <c:pt idx="107" formatCode="0.00%">
                  <c:v>0.13992487788796026</c:v>
                </c:pt>
                <c:pt idx="108" formatCode="0.00%">
                  <c:v>0.12870223577334627</c:v>
                </c:pt>
                <c:pt idx="109" formatCode="0.00%">
                  <c:v>5.683912821410253E-2</c:v>
                </c:pt>
                <c:pt idx="110" formatCode="0.00%">
                  <c:v>7.415173790853502E-2</c:v>
                </c:pt>
                <c:pt idx="111" formatCode="0.00%">
                  <c:v>1.9511067719372388E-2</c:v>
                </c:pt>
                <c:pt idx="112" formatCode="0.00%">
                  <c:v>2.3977827454666256E-2</c:v>
                </c:pt>
                <c:pt idx="113" formatCode="0.00%">
                  <c:v>1.890137837440653E-2</c:v>
                </c:pt>
                <c:pt idx="114" formatCode="0.00%">
                  <c:v>6.1500724326780443E-2</c:v>
                </c:pt>
                <c:pt idx="115" formatCode="0.00%">
                  <c:v>0.1072257691855143</c:v>
                </c:pt>
                <c:pt idx="116" formatCode="0.00%">
                  <c:v>0.13569232051142244</c:v>
                </c:pt>
                <c:pt idx="117" formatCode="0.00%">
                  <c:v>0.16980532124384529</c:v>
                </c:pt>
                <c:pt idx="118" formatCode="0.00%">
                  <c:v>0.17407032445854043</c:v>
                </c:pt>
                <c:pt idx="119" formatCode="0.00%">
                  <c:v>0.14641043935355391</c:v>
                </c:pt>
                <c:pt idx="120" formatCode="0.00%">
                  <c:v>0.1277068828693162</c:v>
                </c:pt>
                <c:pt idx="121" formatCode="0.00%">
                  <c:v>0.10081332235766993</c:v>
                </c:pt>
                <c:pt idx="122" formatCode="0.00%">
                  <c:v>9.1607330718518121E-2</c:v>
                </c:pt>
                <c:pt idx="123" formatCode="0.00%">
                  <c:v>6.4439565136088506E-2</c:v>
                </c:pt>
                <c:pt idx="124" formatCode="0.00%">
                  <c:v>6.8734475594438793E-2</c:v>
                </c:pt>
                <c:pt idx="125" formatCode="0.00%">
                  <c:v>7.643392526777526E-2</c:v>
                </c:pt>
                <c:pt idx="126" formatCode="0.00%">
                  <c:v>5.8788063305721838E-2</c:v>
                </c:pt>
                <c:pt idx="127" formatCode="0.00%">
                  <c:v>2.9183598197469296E-2</c:v>
                </c:pt>
                <c:pt idx="128" formatCode="0.00%">
                  <c:v>2.8181492515678253E-2</c:v>
                </c:pt>
                <c:pt idx="129" formatCode="0.00%">
                  <c:v>4.613384350233618E-2</c:v>
                </c:pt>
                <c:pt idx="130" formatCode="0.00%">
                  <c:v>1.2129454013807939E-2</c:v>
                </c:pt>
                <c:pt idx="131" formatCode="0.00%">
                  <c:v>2.7939494844390067E-2</c:v>
                </c:pt>
                <c:pt idx="132" formatCode="0.00%">
                  <c:v>1.119384817003799E-2</c:v>
                </c:pt>
                <c:pt idx="133" formatCode="0.00%">
                  <c:v>1.1594612117478142E-3</c:v>
                </c:pt>
                <c:pt idx="134" formatCode="0.00%">
                  <c:v>6.6739372099013927E-3</c:v>
                </c:pt>
                <c:pt idx="135" formatCode="0.00%">
                  <c:v>4.7674285729926602E-2</c:v>
                </c:pt>
                <c:pt idx="136" formatCode="0.00%">
                  <c:v>7.4149559347940652E-2</c:v>
                </c:pt>
                <c:pt idx="137" formatCode="0.00%">
                  <c:v>0.10982289827851699</c:v>
                </c:pt>
                <c:pt idx="138" formatCode="0.00%">
                  <c:v>0.14301641936636611</c:v>
                </c:pt>
                <c:pt idx="139" formatCode="0.00%">
                  <c:v>0.13366597364665167</c:v>
                </c:pt>
                <c:pt idx="140" formatCode="0.00%">
                  <c:v>0.13092331368305477</c:v>
                </c:pt>
                <c:pt idx="141" formatCode="0.00%">
                  <c:v>0.15062691752673962</c:v>
                </c:pt>
                <c:pt idx="142" formatCode="0.00%">
                  <c:v>0.16826624034645432</c:v>
                </c:pt>
                <c:pt idx="143" formatCode="0.00%">
                  <c:v>0.19095423862186478</c:v>
                </c:pt>
                <c:pt idx="144" formatCode="0.00%">
                  <c:v>0.16681858573107844</c:v>
                </c:pt>
                <c:pt idx="145" formatCode="0.00%">
                  <c:v>0.10723807858894863</c:v>
                </c:pt>
                <c:pt idx="146" formatCode="0.00%">
                  <c:v>6.1145866950583994E-2</c:v>
                </c:pt>
                <c:pt idx="147" formatCode="0.00%">
                  <c:v>8.5902052318785449E-2</c:v>
                </c:pt>
                <c:pt idx="148" formatCode="0.00%">
                  <c:v>0.11853507774297212</c:v>
                </c:pt>
                <c:pt idx="149" formatCode="0.00%">
                  <c:v>0.12873036555324435</c:v>
                </c:pt>
                <c:pt idx="150" formatCode="0.00%">
                  <c:v>0.10739470569576048</c:v>
                </c:pt>
                <c:pt idx="151" formatCode="0.00%">
                  <c:v>5.2330895563301727E-2</c:v>
                </c:pt>
                <c:pt idx="152" formatCode="0.00%">
                  <c:v>-1.0042920428843471E-2</c:v>
                </c:pt>
                <c:pt idx="153" formatCode="0.00%">
                  <c:v>-4.4514333236697845E-2</c:v>
                </c:pt>
                <c:pt idx="154" formatCode="0.00%">
                  <c:v>-9.150769785877777E-2</c:v>
                </c:pt>
                <c:pt idx="155" formatCode="0.00%">
                  <c:v>-0.129146245592339</c:v>
                </c:pt>
                <c:pt idx="156" formatCode="0.00%">
                  <c:v>-0.12394095044947695</c:v>
                </c:pt>
                <c:pt idx="157" formatCode="0.00%">
                  <c:v>-0.11482817097685338</c:v>
                </c:pt>
                <c:pt idx="158" formatCode="0.00%">
                  <c:v>-0.10248597207274013</c:v>
                </c:pt>
                <c:pt idx="159" formatCode="0.00%">
                  <c:v>-8.4699165983393776E-2</c:v>
                </c:pt>
                <c:pt idx="160" formatCode="0.00%">
                  <c:v>-0.12451888407892453</c:v>
                </c:pt>
                <c:pt idx="161" formatCode="0.00%">
                  <c:v>-0.10431522211438304</c:v>
                </c:pt>
                <c:pt idx="162" formatCode="0.00%">
                  <c:v>-9.4501193557002039E-2</c:v>
                </c:pt>
                <c:pt idx="163" formatCode="0.00%">
                  <c:v>-8.568446066702784E-2</c:v>
                </c:pt>
                <c:pt idx="164" formatCode="0.00%">
                  <c:v>-6.2828388838137239E-2</c:v>
                </c:pt>
                <c:pt idx="165" formatCode="0.00%">
                  <c:v>-1.4841151274756936E-2</c:v>
                </c:pt>
                <c:pt idx="166" formatCode="0.00%">
                  <c:v>2.3584501325659701E-3</c:v>
                </c:pt>
                <c:pt idx="167" formatCode="0.00%">
                  <c:v>-7.3088790296690354E-3</c:v>
                </c:pt>
                <c:pt idx="168" formatCode="0.00%">
                  <c:v>1.0603472863316865E-2</c:v>
                </c:pt>
                <c:pt idx="169" formatCode="0.00%">
                  <c:v>2.1076703782314299E-2</c:v>
                </c:pt>
                <c:pt idx="170" formatCode="0.00%">
                  <c:v>7.3884304449082228E-2</c:v>
                </c:pt>
                <c:pt idx="171" formatCode="0.00%">
                  <c:v>0.11745573487666117</c:v>
                </c:pt>
                <c:pt idx="172" formatCode="0.00%">
                  <c:v>9.3878457987913277E-2</c:v>
                </c:pt>
                <c:pt idx="173" formatCode="0.00%">
                  <c:v>6.3331303462338173E-2</c:v>
                </c:pt>
                <c:pt idx="174" formatCode="0.00%">
                  <c:v>7.6385842786219404E-2</c:v>
                </c:pt>
                <c:pt idx="175" formatCode="0.00%">
                  <c:v>0.16801483015747043</c:v>
                </c:pt>
                <c:pt idx="176" formatCode="0.00%">
                  <c:v>0.15826767181663759</c:v>
                </c:pt>
                <c:pt idx="177" formatCode="0.00%">
                  <c:v>0.12292869416625241</c:v>
                </c:pt>
                <c:pt idx="178" formatCode="0.00%">
                  <c:v>0.15399915456637325</c:v>
                </c:pt>
                <c:pt idx="179" formatCode="0.00%">
                  <c:v>0.18214410547586213</c:v>
                </c:pt>
                <c:pt idx="180" formatCode="0.00%">
                  <c:v>0.18497640529166515</c:v>
                </c:pt>
                <c:pt idx="181" formatCode="0.00%">
                  <c:v>0.20121898673488614</c:v>
                </c:pt>
                <c:pt idx="182" formatCode="0.00%">
                  <c:v>0.22925702058551778</c:v>
                </c:pt>
                <c:pt idx="183" formatCode="0.00%">
                  <c:v>0.26132430234154502</c:v>
                </c:pt>
                <c:pt idx="184" formatCode="0.00%">
                  <c:v>0.28027540725813993</c:v>
                </c:pt>
                <c:pt idx="185" formatCode="0.00%">
                  <c:v>0.18871614618060817</c:v>
                </c:pt>
                <c:pt idx="186" formatCode="0.00%">
                  <c:v>0.12341556317020297</c:v>
                </c:pt>
                <c:pt idx="187" formatCode="0.00%">
                  <c:v>0.17084815133039433</c:v>
                </c:pt>
                <c:pt idx="188" formatCode="0.00%">
                  <c:v>0.18381621229294232</c:v>
                </c:pt>
                <c:pt idx="189" formatCode="0.00%">
                  <c:v>0.22426458147730077</c:v>
                </c:pt>
                <c:pt idx="190" formatCode="0.00%">
                  <c:v>0.18091038429097961</c:v>
                </c:pt>
                <c:pt idx="191" formatCode="0.00%">
                  <c:v>0.14710492709142109</c:v>
                </c:pt>
                <c:pt idx="192" formatCode="0.00%">
                  <c:v>0.1433178761952425</c:v>
                </c:pt>
                <c:pt idx="193" formatCode="0.00%">
                  <c:v>9.8015389934061448E-2</c:v>
                </c:pt>
                <c:pt idx="194" formatCode="0.00%">
                  <c:v>0.15297115868732547</c:v>
                </c:pt>
                <c:pt idx="195" formatCode="0.00%">
                  <c:v>0.14844504690632765</c:v>
                </c:pt>
                <c:pt idx="196" formatCode="0.00%">
                  <c:v>0.19617861884481957</c:v>
                </c:pt>
                <c:pt idx="197" formatCode="0.00%">
                  <c:v>0.20176114759362607</c:v>
                </c:pt>
                <c:pt idx="198" formatCode="0.00%">
                  <c:v>0.14236143072153729</c:v>
                </c:pt>
                <c:pt idx="199" formatCode="0.00%">
                  <c:v>7.4437064903466021E-2</c:v>
                </c:pt>
                <c:pt idx="200" formatCode="0.00%">
                  <c:v>5.3022970286379367E-2</c:v>
                </c:pt>
                <c:pt idx="201" formatCode="0.00%">
                  <c:v>2.2596224493601103E-2</c:v>
                </c:pt>
                <c:pt idx="202" formatCode="0.00%">
                  <c:v>7.8628862166617353E-2</c:v>
                </c:pt>
                <c:pt idx="203" formatCode="0.00%">
                  <c:v>7.7245481418847017E-2</c:v>
                </c:pt>
                <c:pt idx="204" formatCode="0.00%">
                  <c:v>0.12649792248682123</c:v>
                </c:pt>
                <c:pt idx="205" formatCode="0.00%">
                  <c:v>0.1638951660886323</c:v>
                </c:pt>
                <c:pt idx="206" formatCode="0.00%">
                  <c:v>0.18583401994548998</c:v>
                </c:pt>
                <c:pt idx="207" formatCode="0.00%">
                  <c:v>0.20349813811904105</c:v>
                </c:pt>
                <c:pt idx="208" formatCode="0.00%">
                  <c:v>0.14871458627350265</c:v>
                </c:pt>
                <c:pt idx="209" formatCode="0.00%">
                  <c:v>0.21060284847728661</c:v>
                </c:pt>
                <c:pt idx="210" formatCode="0.00%">
                  <c:v>0.25046719334704992</c:v>
                </c:pt>
                <c:pt idx="211" formatCode="0.00%">
                  <c:v>0.24406561014210437</c:v>
                </c:pt>
                <c:pt idx="212" formatCode="0.00%">
                  <c:v>0.20642874910816111</c:v>
                </c:pt>
                <c:pt idx="213" formatCode="0.00%">
                  <c:v>0.19503370661205222</c:v>
                </c:pt>
                <c:pt idx="214" formatCode="0.00%">
                  <c:v>0.21102882627454167</c:v>
                </c:pt>
                <c:pt idx="215" formatCode="0.00%">
                  <c:v>0.24339724138810537</c:v>
                </c:pt>
                <c:pt idx="216" formatCode="0.00%">
                  <c:v>0.26212505574237133</c:v>
                </c:pt>
                <c:pt idx="217" formatCode="0.00%">
                  <c:v>0.28920616231624185</c:v>
                </c:pt>
                <c:pt idx="218" formatCode="0.00%">
                  <c:v>0.28814104105618288</c:v>
                </c:pt>
                <c:pt idx="219" formatCode="0.00%">
                  <c:v>0.31934160007168888</c:v>
                </c:pt>
                <c:pt idx="220" formatCode="0.00%">
                  <c:v>0.30533863045096443</c:v>
                </c:pt>
                <c:pt idx="221" formatCode="0.00%">
                  <c:v>0.32103343251465422</c:v>
                </c:pt>
                <c:pt idx="222" formatCode="0.00%">
                  <c:v>0.25390137256091938</c:v>
                </c:pt>
                <c:pt idx="223" formatCode="0.00%">
                  <c:v>0.28387794937835653</c:v>
                </c:pt>
                <c:pt idx="224" formatCode="0.00%">
                  <c:v>0.13479982400638035</c:v>
                </c:pt>
                <c:pt idx="225" formatCode="0.00%">
                  <c:v>6.0875910152768942E-2</c:v>
                </c:pt>
                <c:pt idx="226" formatCode="0.00%">
                  <c:v>4.2334010863209981E-2</c:v>
                </c:pt>
                <c:pt idx="227" formatCode="0.00%">
                  <c:v>-2.5071191473140853E-2</c:v>
                </c:pt>
                <c:pt idx="228" formatCode="0.00%">
                  <c:v>4.5023368038177303E-4</c:v>
                </c:pt>
                <c:pt idx="229" formatCode="0.00%">
                  <c:v>2.7932859489485207E-2</c:v>
                </c:pt>
                <c:pt idx="230" formatCode="0.00%">
                  <c:v>6.427422525880444E-2</c:v>
                </c:pt>
                <c:pt idx="231" formatCode="0.00%">
                  <c:v>4.9368747706699301E-2</c:v>
                </c:pt>
                <c:pt idx="232" formatCode="0.00%">
                  <c:v>9.2750362081293058E-3</c:v>
                </c:pt>
                <c:pt idx="233" formatCode="0.00%">
                  <c:v>1.1710138400600423E-2</c:v>
                </c:pt>
                <c:pt idx="234" formatCode="0.00%">
                  <c:v>7.6842793022362521E-3</c:v>
                </c:pt>
                <c:pt idx="235" formatCode="0.00%">
                  <c:v>-3.23692366459567E-2</c:v>
                </c:pt>
                <c:pt idx="236" formatCode="0.00%">
                  <c:v>-2.9017259086993041E-2</c:v>
                </c:pt>
                <c:pt idx="237" formatCode="0.00%">
                  <c:v>-7.512337339947428E-2</c:v>
                </c:pt>
                <c:pt idx="238" formatCode="0.00%">
                  <c:v>-6.0707967165223531E-2</c:v>
                </c:pt>
                <c:pt idx="239" formatCode="0.00%">
                  <c:v>-2.8154863604343272E-2</c:v>
                </c:pt>
                <c:pt idx="240" formatCode="0.00%">
                  <c:v>-4.5974816148647291E-3</c:v>
                </c:pt>
                <c:pt idx="241" formatCode="0.00%">
                  <c:v>-1.7567813860193793E-2</c:v>
                </c:pt>
                <c:pt idx="242" formatCode="0.00%">
                  <c:v>-2.1429676420192667E-2</c:v>
                </c:pt>
                <c:pt idx="243" formatCode="0.00%">
                  <c:v>-7.0328348093573467E-4</c:v>
                </c:pt>
                <c:pt idx="244" formatCode="0.00%">
                  <c:v>2.3857025645191543E-2</c:v>
                </c:pt>
                <c:pt idx="245" formatCode="0.00%">
                  <c:v>-2.5642563096351378E-2</c:v>
                </c:pt>
                <c:pt idx="246" formatCode="0.00%">
                  <c:v>-6.1163394144311045E-2</c:v>
                </c:pt>
                <c:pt idx="247" formatCode="0.00%">
                  <c:v>-9.7776952444314946E-2</c:v>
                </c:pt>
                <c:pt idx="248" formatCode="0.00%">
                  <c:v>-0.13876492250878614</c:v>
                </c:pt>
                <c:pt idx="249" formatCode="0.00%">
                  <c:v>-0.16764735885005988</c:v>
                </c:pt>
                <c:pt idx="250" formatCode="0.00%">
                  <c:v>-0.10708971569458103</c:v>
                </c:pt>
                <c:pt idx="251" formatCode="0.00%">
                  <c:v>-5.4052899848426095E-2</c:v>
                </c:pt>
                <c:pt idx="252" formatCode="0.00%">
                  <c:v>-9.3239687839741126E-2</c:v>
                </c:pt>
                <c:pt idx="253" formatCode="0.00%">
                  <c:v>-9.4871396646712958E-2</c:v>
                </c:pt>
                <c:pt idx="254" formatCode="0.00%">
                  <c:v>-0.1214161153189075</c:v>
                </c:pt>
                <c:pt idx="255" formatCode="0.00%">
                  <c:v>-0.14245729832178722</c:v>
                </c:pt>
                <c:pt idx="256" formatCode="0.00%">
                  <c:v>-9.1132310305648057E-2</c:v>
                </c:pt>
                <c:pt idx="257" formatCode="0.00%">
                  <c:v>-4.5481968446401289E-2</c:v>
                </c:pt>
                <c:pt idx="258" formatCode="0.00%">
                  <c:v>3.0805130442903561E-3</c:v>
                </c:pt>
                <c:pt idx="259" formatCode="0.00%">
                  <c:v>-2.0199150240077457E-2</c:v>
                </c:pt>
                <c:pt idx="260" formatCode="0.00%">
                  <c:v>1.1307222246846216E-2</c:v>
                </c:pt>
                <c:pt idx="261" formatCode="0.00%">
                  <c:v>2.2085243660238785E-2</c:v>
                </c:pt>
                <c:pt idx="262" formatCode="0.00%">
                  <c:v>6.7461681656081796E-2</c:v>
                </c:pt>
                <c:pt idx="263" formatCode="0.00%">
                  <c:v>3.8335215085008034E-2</c:v>
                </c:pt>
                <c:pt idx="264" formatCode="0.00%">
                  <c:v>-4.6374537226758772E-3</c:v>
                </c:pt>
                <c:pt idx="265" formatCode="0.00%">
                  <c:v>5.6085596326735709E-2</c:v>
                </c:pt>
                <c:pt idx="266" formatCode="0.00%">
                  <c:v>9.4119112623313406E-2</c:v>
                </c:pt>
                <c:pt idx="267" formatCode="0.00%">
                  <c:v>0.11235044210272149</c:v>
                </c:pt>
                <c:pt idx="268" formatCode="0.00%">
                  <c:v>0.13593076514256142</c:v>
                </c:pt>
                <c:pt idx="269" formatCode="0.00%">
                  <c:v>0.17551204494641581</c:v>
                </c:pt>
                <c:pt idx="270" formatCode="0.00%">
                  <c:v>0.1614554648025941</c:v>
                </c:pt>
                <c:pt idx="271" formatCode="0.00%">
                  <c:v>0.15003729191712312</c:v>
                </c:pt>
                <c:pt idx="272" formatCode="0.00%">
                  <c:v>9.8727616415675623E-2</c:v>
                </c:pt>
                <c:pt idx="273" formatCode="0.00%">
                  <c:v>8.1182714823214042E-2</c:v>
                </c:pt>
                <c:pt idx="274" formatCode="0.00%">
                  <c:v>7.0422916850338746E-2</c:v>
                </c:pt>
                <c:pt idx="275" formatCode="0.00%">
                  <c:v>7.7744640650351249E-2</c:v>
                </c:pt>
                <c:pt idx="276" formatCode="0.00%">
                  <c:v>7.6943491717655244E-2</c:v>
                </c:pt>
                <c:pt idx="277" formatCode="0.00%">
                  <c:v>1.6252880866580943E-2</c:v>
                </c:pt>
                <c:pt idx="278" formatCode="0.00%">
                  <c:v>-3.8313061745503196E-2</c:v>
                </c:pt>
                <c:pt idx="279" formatCode="0.00%">
                  <c:v>-1.7043412680857073E-2</c:v>
                </c:pt>
                <c:pt idx="280" formatCode="0.00%">
                  <c:v>-5.7408636054454565E-3</c:v>
                </c:pt>
                <c:pt idx="281" formatCode="0.00%">
                  <c:v>3.2696283300427176E-2</c:v>
                </c:pt>
                <c:pt idx="282" formatCode="0.00%">
                  <c:v>-2.4440576185813856E-2</c:v>
                </c:pt>
                <c:pt idx="283" formatCode="0.00%">
                  <c:v>-5.745874385141847E-2</c:v>
                </c:pt>
                <c:pt idx="284" formatCode="0.00%">
                  <c:v>-3.8181221464317572E-2</c:v>
                </c:pt>
                <c:pt idx="285" formatCode="0.00%">
                  <c:v>-5.7123411680647718E-2</c:v>
                </c:pt>
                <c:pt idx="286" formatCode="0.00%">
                  <c:v>-5.4751063269153022E-2</c:v>
                </c:pt>
                <c:pt idx="287" formatCode="0.00%">
                  <c:v>-5.355539450310054E-2</c:v>
                </c:pt>
                <c:pt idx="288" formatCode="0.00%">
                  <c:v>-6.3210924282586678E-2</c:v>
                </c:pt>
                <c:pt idx="289" formatCode="0.00%">
                  <c:v>-2.1666742600531141E-2</c:v>
                </c:pt>
                <c:pt idx="290" formatCode="0.00%">
                  <c:v>-1.9393110453740592E-2</c:v>
                </c:pt>
                <c:pt idx="291" formatCode="0.00%">
                  <c:v>-6.3086305565876577E-2</c:v>
                </c:pt>
                <c:pt idx="292" formatCode="0.00%">
                  <c:v>-9.5650640639027951E-2</c:v>
                </c:pt>
                <c:pt idx="293" formatCode="0.00%">
                  <c:v>-4.1306730530331182E-2</c:v>
                </c:pt>
                <c:pt idx="294" formatCode="0.00%">
                  <c:v>-3.7751430335376868E-2</c:v>
                </c:pt>
                <c:pt idx="295" formatCode="0.00%">
                  <c:v>-3.7799233240023877E-2</c:v>
                </c:pt>
                <c:pt idx="296" formatCode="0.00%">
                  <c:v>-5.3568479889697929E-2</c:v>
                </c:pt>
                <c:pt idx="297" formatCode="0.00%">
                  <c:v>-8.3032262781007726E-2</c:v>
                </c:pt>
                <c:pt idx="298" formatCode="0.00%">
                  <c:v>-4.0867040164658919E-2</c:v>
                </c:pt>
                <c:pt idx="299" formatCode="0.00%">
                  <c:v>-2.09048813003887E-3</c:v>
                </c:pt>
                <c:pt idx="300" formatCode="0.00%">
                  <c:v>-3.1525754946196693E-3</c:v>
                </c:pt>
                <c:pt idx="301" formatCode="0.00%">
                  <c:v>5.3682143662315829E-2</c:v>
                </c:pt>
                <c:pt idx="302" formatCode="0.00%">
                  <c:v>9.254240241336098E-2</c:v>
                </c:pt>
                <c:pt idx="303" formatCode="0.00%">
                  <c:v>3.7561649302304767E-2</c:v>
                </c:pt>
                <c:pt idx="304" formatCode="0.00%">
                  <c:v>-1.3339605790785414E-2</c:v>
                </c:pt>
                <c:pt idx="305" formatCode="0.00%">
                  <c:v>-1.0062275230565132E-2</c:v>
                </c:pt>
                <c:pt idx="306" formatCode="0.00%">
                  <c:v>3.2261219244251738E-3</c:v>
                </c:pt>
                <c:pt idx="307" formatCode="0.00%">
                  <c:v>4.661094973126878E-2</c:v>
                </c:pt>
                <c:pt idx="308" formatCode="0.00%">
                  <c:v>9.1991393965910051E-2</c:v>
                </c:pt>
                <c:pt idx="309" formatCode="0.00%">
                  <c:v>6.7134174863168194E-2</c:v>
                </c:pt>
                <c:pt idx="310" formatCode="0.00%">
                  <c:v>8.659517157302199E-2</c:v>
                </c:pt>
                <c:pt idx="311" formatCode="0.00%">
                  <c:v>0.12655057887466392</c:v>
                </c:pt>
                <c:pt idx="312" formatCode="0.00%">
                  <c:v>0.13354720512496843</c:v>
                </c:pt>
                <c:pt idx="313" formatCode="0.00%">
                  <c:v>6.6567786464059697E-2</c:v>
                </c:pt>
                <c:pt idx="314" formatCode="0.00%">
                  <c:v>4.439195245778893E-2</c:v>
                </c:pt>
                <c:pt idx="315" formatCode="0.00%">
                  <c:v>5.469767981364404E-2</c:v>
                </c:pt>
                <c:pt idx="316" formatCode="0.00%">
                  <c:v>2.9149270124620541E-2</c:v>
                </c:pt>
                <c:pt idx="317" formatCode="0.00%">
                  <c:v>2.2238553305262032E-2</c:v>
                </c:pt>
                <c:pt idx="318" formatCode="0.00%">
                  <c:v>0.1115064007371922</c:v>
                </c:pt>
                <c:pt idx="319" formatCode="0.00%">
                  <c:v>0.12441447516882165</c:v>
                </c:pt>
                <c:pt idx="320" formatCode="0.00%">
                  <c:v>0.10965777467155724</c:v>
                </c:pt>
                <c:pt idx="321" formatCode="0.00%">
                  <c:v>6.5396535969442393E-2</c:v>
                </c:pt>
                <c:pt idx="322" formatCode="0.00%">
                  <c:v>4.9759511491701103E-2</c:v>
                </c:pt>
                <c:pt idx="323" formatCode="0.00%">
                  <c:v>4.27555694135211E-2</c:v>
                </c:pt>
                <c:pt idx="324" formatCode="0.00%">
                  <c:v>3.165099781665659E-2</c:v>
                </c:pt>
                <c:pt idx="325" formatCode="0.00%">
                  <c:v>3.1071150871906594E-2</c:v>
                </c:pt>
                <c:pt idx="326" formatCode="0.00%">
                  <c:v>6.8253516109455736E-2</c:v>
                </c:pt>
                <c:pt idx="327" formatCode="0.00%">
                  <c:v>8.0626281281666712E-2</c:v>
                </c:pt>
                <c:pt idx="328" formatCode="0.00%">
                  <c:v>4.4028349696944025E-2</c:v>
                </c:pt>
                <c:pt idx="329" formatCode="0.00%">
                  <c:v>1.5670001912012399E-2</c:v>
                </c:pt>
                <c:pt idx="330" formatCode="0.00%">
                  <c:v>-3.3475384473997782E-2</c:v>
                </c:pt>
                <c:pt idx="331" formatCode="0.00%">
                  <c:v>1.940510102053028E-2</c:v>
                </c:pt>
                <c:pt idx="332" formatCode="0.00%">
                  <c:v>3.1729982199352191E-2</c:v>
                </c:pt>
                <c:pt idx="333" formatCode="0.00%">
                  <c:v>-1.1226535962141737E-2</c:v>
                </c:pt>
                <c:pt idx="334" formatCode="0.00%">
                  <c:v>-1.5469839748419645E-2</c:v>
                </c:pt>
                <c:pt idx="335" formatCode="0.00%">
                  <c:v>-2.0029715847484475E-2</c:v>
                </c:pt>
                <c:pt idx="336" formatCode="0.00%">
                  <c:v>-2.9440049835035564E-2</c:v>
                </c:pt>
                <c:pt idx="337" formatCode="0.00%">
                  <c:v>-5.2699596061818732E-2</c:v>
                </c:pt>
                <c:pt idx="338" formatCode="0.00%">
                  <c:v>-8.8095228460054131E-2</c:v>
                </c:pt>
                <c:pt idx="339" formatCode="0.00%">
                  <c:v>-0.12313085703872517</c:v>
                </c:pt>
                <c:pt idx="340" formatCode="0.00%">
                  <c:v>-0.16108787132767777</c:v>
                </c:pt>
                <c:pt idx="341" formatCode="0.00%">
                  <c:v>-0.20170212365456652</c:v>
                </c:pt>
                <c:pt idx="342" formatCode="0.00%">
                  <c:v>-0.18890105546046643</c:v>
                </c:pt>
                <c:pt idx="343" formatCode="0.00%">
                  <c:v>-0.138016620510235</c:v>
                </c:pt>
                <c:pt idx="344" formatCode="0.00%">
                  <c:v>-0.10390669672230834</c:v>
                </c:pt>
                <c:pt idx="345" formatCode="0.00%">
                  <c:v>-0.13071949691366547</c:v>
                </c:pt>
                <c:pt idx="346" formatCode="0.00%">
                  <c:v>-0.12729693368005379</c:v>
                </c:pt>
                <c:pt idx="347" formatCode="0.00%">
                  <c:v>-0.14398435997847892</c:v>
                </c:pt>
                <c:pt idx="348" formatCode="0.00%">
                  <c:v>-0.12550383373098406</c:v>
                </c:pt>
                <c:pt idx="349" formatCode="0.00%">
                  <c:v>-8.8295551918847859E-2</c:v>
                </c:pt>
                <c:pt idx="350" formatCode="0.00%">
                  <c:v>-0.11134865919172576</c:v>
                </c:pt>
                <c:pt idx="351" formatCode="0.00%">
                  <c:v>-9.6404360546030965E-2</c:v>
                </c:pt>
                <c:pt idx="352" formatCode="0.00%">
                  <c:v>-7.7233323520002672E-2</c:v>
                </c:pt>
                <c:pt idx="353" formatCode="0.00%">
                  <c:v>-0.12374685757142889</c:v>
                </c:pt>
                <c:pt idx="354" formatCode="0.00%">
                  <c:v>-0.14130542119546641</c:v>
                </c:pt>
                <c:pt idx="355" formatCode="0.00%">
                  <c:v>-8.2589577922874247E-2</c:v>
                </c:pt>
                <c:pt idx="356" formatCode="0.00%">
                  <c:v>-7.3492666943603679E-2</c:v>
                </c:pt>
                <c:pt idx="357" formatCode="0.00%">
                  <c:v>-5.115705528548331E-2</c:v>
                </c:pt>
                <c:pt idx="358" formatCode="0.00%">
                  <c:v>1.0067568833490581E-2</c:v>
                </c:pt>
                <c:pt idx="359" formatCode="0.00%">
                  <c:v>-3.4403416391540764E-3</c:v>
                </c:pt>
                <c:pt idx="360" formatCode="0.00%">
                  <c:v>-4.595197672988327E-3</c:v>
                </c:pt>
                <c:pt idx="361" formatCode="0.00%">
                  <c:v>-1.8869208005565019E-2</c:v>
                </c:pt>
                <c:pt idx="362" formatCode="0.00%">
                  <c:v>-3.7796759236960686E-2</c:v>
                </c:pt>
                <c:pt idx="363" formatCode="0.00%">
                  <c:v>-4.8091155731365576E-2</c:v>
                </c:pt>
                <c:pt idx="364" formatCode="0.00%">
                  <c:v>-6.2975780038566964E-2</c:v>
                </c:pt>
                <c:pt idx="365" formatCode="0.00%">
                  <c:v>-6.3390477822517055E-2</c:v>
                </c:pt>
                <c:pt idx="366" formatCode="0.00%">
                  <c:v>-2.7937460019904825E-2</c:v>
                </c:pt>
                <c:pt idx="367" formatCode="0.00%">
                  <c:v>-5.4102876192330118E-2</c:v>
                </c:pt>
                <c:pt idx="368" formatCode="0.00%">
                  <c:v>-6.1822119439552403E-2</c:v>
                </c:pt>
                <c:pt idx="369" formatCode="0.00%">
                  <c:v>-7.3294954567962423E-2</c:v>
                </c:pt>
                <c:pt idx="370" formatCode="0.00%">
                  <c:v>-6.2223641233760563E-2</c:v>
                </c:pt>
                <c:pt idx="371" formatCode="0.00%">
                  <c:v>-3.6602299018806406E-2</c:v>
                </c:pt>
                <c:pt idx="372" formatCode="0.00%">
                  <c:v>-5.0711065861610005E-2</c:v>
                </c:pt>
                <c:pt idx="373" formatCode="0.00%">
                  <c:v>-4.7168567368582881E-2</c:v>
                </c:pt>
                <c:pt idx="374" formatCode="0.00%">
                  <c:v>-1.513138446598028E-2</c:v>
                </c:pt>
                <c:pt idx="375" formatCode="0.00%">
                  <c:v>2.2520507207445695E-2</c:v>
                </c:pt>
                <c:pt idx="376" formatCode="0.00%">
                  <c:v>4.4148326894388301E-2</c:v>
                </c:pt>
                <c:pt idx="377" formatCode="0.00%">
                  <c:v>6.2916079394383262E-2</c:v>
                </c:pt>
                <c:pt idx="378" formatCode="0.00%">
                  <c:v>0.10294334381674153</c:v>
                </c:pt>
                <c:pt idx="379" formatCode="0.00%">
                  <c:v>0.12363559960156656</c:v>
                </c:pt>
                <c:pt idx="380" formatCode="0.00%">
                  <c:v>0.16225469453821173</c:v>
                </c:pt>
                <c:pt idx="381" formatCode="0.00%">
                  <c:v>0.17980812166057691</c:v>
                </c:pt>
                <c:pt idx="382" formatCode="0.00%">
                  <c:v>0.13444127839952502</c:v>
                </c:pt>
                <c:pt idx="383" formatCode="0.00%">
                  <c:v>0.12737224201815978</c:v>
                </c:pt>
                <c:pt idx="384" formatCode="0.00%">
                  <c:v>9.5778709158063524E-2</c:v>
                </c:pt>
                <c:pt idx="385" formatCode="0.00%">
                  <c:v>9.6455224933176265E-2</c:v>
                </c:pt>
                <c:pt idx="386" formatCode="0.00%">
                  <c:v>8.5448909257097361E-2</c:v>
                </c:pt>
                <c:pt idx="387" formatCode="0.00%">
                  <c:v>6.1683459928196349E-2</c:v>
                </c:pt>
                <c:pt idx="388" formatCode="0.00%">
                  <c:v>3.2319683140970001E-2</c:v>
                </c:pt>
                <c:pt idx="389" formatCode="0.00%">
                  <c:v>1.9429521255495352E-2</c:v>
                </c:pt>
                <c:pt idx="390" formatCode="0.00%">
                  <c:v>-5.6852585837757763E-3</c:v>
                </c:pt>
                <c:pt idx="391" formatCode="0.00%">
                  <c:v>-1.7954751959608162E-2</c:v>
                </c:pt>
                <c:pt idx="392" formatCode="0.00%">
                  <c:v>-3.7782461569265569E-2</c:v>
                </c:pt>
                <c:pt idx="393" formatCode="0.00%">
                  <c:v>-5.8751127486076804E-2</c:v>
                </c:pt>
                <c:pt idx="394" formatCode="0.00%">
                  <c:v>-5.2096295221387701E-3</c:v>
                </c:pt>
                <c:pt idx="395" formatCode="0.00%">
                  <c:v>2.8327328636096105E-2</c:v>
                </c:pt>
                <c:pt idx="396" formatCode="0.00%">
                  <c:v>6.942936448913084E-3</c:v>
                </c:pt>
                <c:pt idx="397" formatCode="0.00%">
                  <c:v>-1.6774887402675187E-3</c:v>
                </c:pt>
                <c:pt idx="398" formatCode="0.00%">
                  <c:v>-2.3917707036800628E-2</c:v>
                </c:pt>
                <c:pt idx="399" formatCode="0.00%">
                  <c:v>-2.2194227341223227E-2</c:v>
                </c:pt>
                <c:pt idx="400" formatCode="0.00%">
                  <c:v>-3.5790253289397889E-2</c:v>
                </c:pt>
                <c:pt idx="401" formatCode="0.00%">
                  <c:v>-3.8477718389014259E-2</c:v>
                </c:pt>
                <c:pt idx="402" formatCode="0.00%">
                  <c:v>-5.3342662267435448E-2</c:v>
                </c:pt>
                <c:pt idx="403" formatCode="0.00%">
                  <c:v>-7.0029015510446602E-2</c:v>
                </c:pt>
                <c:pt idx="404" formatCode="0.00%">
                  <c:v>-8.4643081138011667E-3</c:v>
                </c:pt>
                <c:pt idx="405" formatCode="0.00%">
                  <c:v>-1.4548706604605499E-2</c:v>
                </c:pt>
                <c:pt idx="406" formatCode="0.00%">
                  <c:v>-7.4362620617282049E-3</c:v>
                </c:pt>
                <c:pt idx="407" formatCode="0.00%">
                  <c:v>-2.9714241756936932E-2</c:v>
                </c:pt>
                <c:pt idx="408" formatCode="0.00%">
                  <c:v>-4.9236776221736389E-2</c:v>
                </c:pt>
                <c:pt idx="409" formatCode="0.00%">
                  <c:v>-5.1663891550144059E-2</c:v>
                </c:pt>
                <c:pt idx="410" formatCode="0.00%">
                  <c:v>-3.695709775290823E-2</c:v>
                </c:pt>
                <c:pt idx="411" formatCode="0.00%">
                  <c:v>-5.1725911178648887E-2</c:v>
                </c:pt>
                <c:pt idx="412" formatCode="0.00%">
                  <c:v>-7.9798089299754404E-2</c:v>
                </c:pt>
                <c:pt idx="413" formatCode="0.00%">
                  <c:v>-4.1249136503056505E-2</c:v>
                </c:pt>
                <c:pt idx="414" formatCode="0.00%">
                  <c:v>-6.9804381050034836E-3</c:v>
                </c:pt>
                <c:pt idx="415" formatCode="0.00%">
                  <c:v>4.7872388433716218E-3</c:v>
                </c:pt>
                <c:pt idx="416" formatCode="0.00%">
                  <c:v>2.1042620668956014E-2</c:v>
                </c:pt>
                <c:pt idx="417" formatCode="0.00%">
                  <c:v>6.1861700812957388E-3</c:v>
                </c:pt>
                <c:pt idx="418" formatCode="0.00%">
                  <c:v>2.2745748582979397E-2</c:v>
                </c:pt>
                <c:pt idx="419" formatCode="0.00%">
                  <c:v>2.8221746666493353E-2</c:v>
                </c:pt>
                <c:pt idx="420" formatCode="0.00%">
                  <c:v>1.2441111692152784E-2</c:v>
                </c:pt>
                <c:pt idx="421" formatCode="0.00%">
                  <c:v>-2.4975133472966204E-2</c:v>
                </c:pt>
                <c:pt idx="422" formatCode="0.00%">
                  <c:v>-2.6016821188947881E-2</c:v>
                </c:pt>
                <c:pt idx="423" formatCode="0.00%">
                  <c:v>-3.1534430480411491E-2</c:v>
                </c:pt>
                <c:pt idx="424" formatCode="0.00%">
                  <c:v>2.026673101041232E-2</c:v>
                </c:pt>
                <c:pt idx="425" formatCode="0.00%">
                  <c:v>3.5769834959143543E-2</c:v>
                </c:pt>
                <c:pt idx="426" formatCode="0.00%">
                  <c:v>8.0193875207403842E-2</c:v>
                </c:pt>
                <c:pt idx="427" formatCode="0.00%">
                  <c:v>6.2392219750913247E-2</c:v>
                </c:pt>
                <c:pt idx="428" formatCode="0.00%">
                  <c:v>6.0073109045258644E-2</c:v>
                </c:pt>
                <c:pt idx="429" formatCode="0.00%">
                  <c:v>5.124140363939822E-2</c:v>
                </c:pt>
                <c:pt idx="430" formatCode="0.00%">
                  <c:v>8.0451036591165481E-2</c:v>
                </c:pt>
                <c:pt idx="431" formatCode="0.00%">
                  <c:v>9.9653733906413633E-2</c:v>
                </c:pt>
                <c:pt idx="432" formatCode="0.00%">
                  <c:v>4.8140138815143674E-2</c:v>
                </c:pt>
                <c:pt idx="433" formatCode="0.00%">
                  <c:v>5.1020908493470518E-2</c:v>
                </c:pt>
                <c:pt idx="434" formatCode="0.00%">
                  <c:v>5.0007028717327096E-2</c:v>
                </c:pt>
                <c:pt idx="435" formatCode="0.00%">
                  <c:v>5.9248115493480302E-2</c:v>
                </c:pt>
                <c:pt idx="436" formatCode="0.00%">
                  <c:v>7.0918155460167664E-2</c:v>
                </c:pt>
                <c:pt idx="437" formatCode="0.00%">
                  <c:v>7.3410812685354099E-2</c:v>
                </c:pt>
                <c:pt idx="438" formatCode="0.00%">
                  <c:v>0.1207530824330878</c:v>
                </c:pt>
                <c:pt idx="439" formatCode="0.00%">
                  <c:v>0.16333354582003712</c:v>
                </c:pt>
                <c:pt idx="440" formatCode="0.00%">
                  <c:v>0.13115519435129341</c:v>
                </c:pt>
                <c:pt idx="441" formatCode="0.00%">
                  <c:v>0.12281342585576893</c:v>
                </c:pt>
                <c:pt idx="442" formatCode="0.00%">
                  <c:v>0.12968487332190182</c:v>
                </c:pt>
                <c:pt idx="443" formatCode="0.00%">
                  <c:v>0.12430975973877789</c:v>
                </c:pt>
                <c:pt idx="444" formatCode="0.00%">
                  <c:v>0.10743345552362715</c:v>
                </c:pt>
                <c:pt idx="445" formatCode="0.00%">
                  <c:v>0.1394360299088897</c:v>
                </c:pt>
                <c:pt idx="446" formatCode="0.00%">
                  <c:v>0.13230522445582249</c:v>
                </c:pt>
                <c:pt idx="447" formatCode="0.00%">
                  <c:v>0.11801079015328675</c:v>
                </c:pt>
                <c:pt idx="448" formatCode="0.00%">
                  <c:v>0.14445745633598994</c:v>
                </c:pt>
                <c:pt idx="449" formatCode="0.00%">
                  <c:v>0.13189679162454948</c:v>
                </c:pt>
                <c:pt idx="450" formatCode="0.00%">
                  <c:v>0.12245619427382493</c:v>
                </c:pt>
                <c:pt idx="451" formatCode="0.00%">
                  <c:v>9.9509046825313696E-2</c:v>
                </c:pt>
                <c:pt idx="452" formatCode="0.00%">
                  <c:v>9.3204241549488476E-2</c:v>
                </c:pt>
                <c:pt idx="453" formatCode="0.00%">
                  <c:v>0.12621334076448432</c:v>
                </c:pt>
                <c:pt idx="454" formatCode="0.00%">
                  <c:v>-2.8613136872194023E-2</c:v>
                </c:pt>
                <c:pt idx="455" formatCode="0.00%">
                  <c:v>-1.3434134181300461E-4</c:v>
                </c:pt>
                <c:pt idx="456" formatCode="0.00%">
                  <c:v>-2.2082798592086172E-2</c:v>
                </c:pt>
                <c:pt idx="457" formatCode="0.00%">
                  <c:v>-5.3673408086905905E-2</c:v>
                </c:pt>
                <c:pt idx="458" formatCode="0.00%">
                  <c:v>-4.7276852522179946E-2</c:v>
                </c:pt>
                <c:pt idx="459" formatCode="0.00%">
                  <c:v>-3.3366722190042997E-2</c:v>
                </c:pt>
                <c:pt idx="460" formatCode="0.00%">
                  <c:v>-1.1313159819140828E-2</c:v>
                </c:pt>
                <c:pt idx="461" formatCode="0.00%">
                  <c:v>2.9097131035702661E-2</c:v>
                </c:pt>
                <c:pt idx="462" formatCode="0.00%">
                  <c:v>6.205388169502446E-2</c:v>
                </c:pt>
                <c:pt idx="463" formatCode="0.00%">
                  <c:v>6.3905360638058628E-2</c:v>
                </c:pt>
                <c:pt idx="464" formatCode="0.00%">
                  <c:v>4.93131521443122E-2</c:v>
                </c:pt>
                <c:pt idx="465" formatCode="0.00%">
                  <c:v>7.007016377116293E-2</c:v>
                </c:pt>
                <c:pt idx="466" formatCode="0.00%">
                  <c:v>0.10811714589167143</c:v>
                </c:pt>
                <c:pt idx="467" formatCode="0.00%">
                  <c:v>7.0267208480923715E-2</c:v>
                </c:pt>
                <c:pt idx="468" formatCode="0.00%">
                  <c:v>0.11559205399821315</c:v>
                </c:pt>
                <c:pt idx="469" formatCode="0.00%">
                  <c:v>0.10761376504283704</c:v>
                </c:pt>
                <c:pt idx="470" formatCode="0.00%">
                  <c:v>0.13805469881262167</c:v>
                </c:pt>
                <c:pt idx="471" formatCode="0.00%">
                  <c:v>0.16352939763677532</c:v>
                </c:pt>
                <c:pt idx="472" formatCode="0.00%">
                  <c:v>0.13982895348546887</c:v>
                </c:pt>
                <c:pt idx="473" formatCode="0.00%">
                  <c:v>0.17656883940757973</c:v>
                </c:pt>
                <c:pt idx="474" formatCode="0.00%">
                  <c:v>0.19141499139094864</c:v>
                </c:pt>
                <c:pt idx="475" formatCode="0.00%">
                  <c:v>0.1677276571117392</c:v>
                </c:pt>
                <c:pt idx="476" formatCode="0.00%">
                  <c:v>0.14545309941390849</c:v>
                </c:pt>
                <c:pt idx="477" formatCode="0.00%">
                  <c:v>0.12221457300735716</c:v>
                </c:pt>
                <c:pt idx="478" formatCode="0.00%">
                  <c:v>8.705719398832179E-2</c:v>
                </c:pt>
                <c:pt idx="479" formatCode="0.00%">
                  <c:v>3.0450937522556787E-2</c:v>
                </c:pt>
                <c:pt idx="480" formatCode="0.00%">
                  <c:v>-7.5335854136469038E-3</c:v>
                </c:pt>
                <c:pt idx="481" formatCode="0.00%">
                  <c:v>-9.7931854865440648E-4</c:v>
                </c:pt>
                <c:pt idx="482" formatCode="0.00%">
                  <c:v>2.2302772466744392E-2</c:v>
                </c:pt>
                <c:pt idx="483" formatCode="0.00%">
                  <c:v>5.8179683724381093E-2</c:v>
                </c:pt>
                <c:pt idx="484" formatCode="0.00%">
                  <c:v>6.728460070171316E-2</c:v>
                </c:pt>
                <c:pt idx="485" formatCode="0.00%">
                  <c:v>2.7821827309313152E-2</c:v>
                </c:pt>
                <c:pt idx="486" formatCode="0.00%">
                  <c:v>2.658433488134726E-2</c:v>
                </c:pt>
                <c:pt idx="487" formatCode="0.00%">
                  <c:v>3.0745064317444948E-2</c:v>
                </c:pt>
                <c:pt idx="488" formatCode="0.00%">
                  <c:v>1.3559767205893802E-2</c:v>
                </c:pt>
                <c:pt idx="489" formatCode="0.00%">
                  <c:v>-1.2944411835311032E-2</c:v>
                </c:pt>
                <c:pt idx="490" formatCode="0.00%">
                  <c:v>-2.8346956872037921E-2</c:v>
                </c:pt>
                <c:pt idx="491" formatCode="0.00%">
                  <c:v>1.1599529520901042E-2</c:v>
                </c:pt>
                <c:pt idx="492" formatCode="0.00%">
                  <c:v>4.1921479863837874E-3</c:v>
                </c:pt>
                <c:pt idx="493" formatCode="0.00%">
                  <c:v>-3.295316463224951E-2</c:v>
                </c:pt>
                <c:pt idx="494" formatCode="0.00%">
                  <c:v>-2.8275897676692252E-2</c:v>
                </c:pt>
                <c:pt idx="495" formatCode="0.00%">
                  <c:v>-3.4497357726607891E-2</c:v>
                </c:pt>
                <c:pt idx="496" formatCode="0.00%">
                  <c:v>-5.634926851508204E-2</c:v>
                </c:pt>
                <c:pt idx="497" formatCode="0.00%">
                  <c:v>-4.1985339794317178E-2</c:v>
                </c:pt>
                <c:pt idx="498" formatCode="0.00%">
                  <c:v>-1.2832956583644473E-2</c:v>
                </c:pt>
                <c:pt idx="499" formatCode="0.00%">
                  <c:v>-6.6537704183838864E-3</c:v>
                </c:pt>
                <c:pt idx="500" formatCode="0.00%">
                  <c:v>-1.4485867099547023E-2</c:v>
                </c:pt>
                <c:pt idx="501" formatCode="0.00%">
                  <c:v>2.6203787249422961E-2</c:v>
                </c:pt>
                <c:pt idx="502" formatCode="0.00%">
                  <c:v>5.8004741582916353E-2</c:v>
                </c:pt>
                <c:pt idx="503" formatCode="0.00%">
                  <c:v>3.6735326637143739E-2</c:v>
                </c:pt>
                <c:pt idx="504" formatCode="0.00%">
                  <c:v>4.2293564747912127E-2</c:v>
                </c:pt>
                <c:pt idx="505" formatCode="0.00%">
                  <c:v>3.6882366110454035E-2</c:v>
                </c:pt>
                <c:pt idx="506" formatCode="0.00%">
                  <c:v>-3.0971290568877485E-3</c:v>
                </c:pt>
                <c:pt idx="507" formatCode="0.00%">
                  <c:v>1.5532666301102172E-2</c:v>
                </c:pt>
                <c:pt idx="508" formatCode="0.00%">
                  <c:v>1.4590222837894018E-2</c:v>
                </c:pt>
                <c:pt idx="509" formatCode="0.00%">
                  <c:v>-2.9938755107225878E-2</c:v>
                </c:pt>
                <c:pt idx="510" formatCode="0.00%">
                  <c:v>-2.869501498580429E-2</c:v>
                </c:pt>
                <c:pt idx="511" formatCode="0.00%">
                  <c:v>5.8781588119110051E-3</c:v>
                </c:pt>
                <c:pt idx="512" formatCode="0.00%">
                  <c:v>1.8467675698375929E-2</c:v>
                </c:pt>
                <c:pt idx="513" formatCode="0.00%">
                  <c:v>2.9409019251886548E-2</c:v>
                </c:pt>
                <c:pt idx="514" formatCode="0.00%">
                  <c:v>3.4569257663270347E-2</c:v>
                </c:pt>
                <c:pt idx="515" formatCode="0.00%">
                  <c:v>1.7865281004788347E-2</c:v>
                </c:pt>
                <c:pt idx="516" formatCode="0.00%">
                  <c:v>-2.2609531312867359E-2</c:v>
                </c:pt>
                <c:pt idx="517" formatCode="0.00%">
                  <c:v>-4.8816671625596442E-2</c:v>
                </c:pt>
                <c:pt idx="518" formatCode="0.00%">
                  <c:v>-9.5475281902879239E-3</c:v>
                </c:pt>
                <c:pt idx="519" formatCode="0.00%">
                  <c:v>-2.9666825252719908E-3</c:v>
                </c:pt>
                <c:pt idx="520" formatCode="0.00%">
                  <c:v>-6.1057972285869511E-3</c:v>
                </c:pt>
                <c:pt idx="521" formatCode="0.00%">
                  <c:v>-2.6313328626123456E-2</c:v>
                </c:pt>
                <c:pt idx="522" formatCode="0.00%">
                  <c:v>1.5358971510006647E-2</c:v>
                </c:pt>
                <c:pt idx="523" formatCode="0.00%">
                  <c:v>3.1466133429399967E-2</c:v>
                </c:pt>
                <c:pt idx="524" formatCode="0.00%">
                  <c:v>6.6413503891027625E-2</c:v>
                </c:pt>
                <c:pt idx="525" formatCode="0.00%">
                  <c:v>9.9146435147698719E-2</c:v>
                </c:pt>
                <c:pt idx="526" formatCode="0.00%">
                  <c:v>0.10004755887414807</c:v>
                </c:pt>
                <c:pt idx="527" formatCode="0.00%">
                  <c:v>0.12364978685836436</c:v>
                </c:pt>
                <c:pt idx="528" formatCode="0.00%">
                  <c:v>0.10188838011068579</c:v>
                </c:pt>
                <c:pt idx="529" formatCode="0.00%">
                  <c:v>6.5467182645246647E-2</c:v>
                </c:pt>
                <c:pt idx="530" formatCode="0.00%">
                  <c:v>3.1152930646573873E-2</c:v>
                </c:pt>
                <c:pt idx="531" formatCode="0.00%">
                  <c:v>6.2995825807372396E-2</c:v>
                </c:pt>
                <c:pt idx="532" formatCode="0.00%">
                  <c:v>2.6973102250189118E-2</c:v>
                </c:pt>
                <c:pt idx="533" formatCode="0.00%">
                  <c:v>2.1808298807024284E-2</c:v>
                </c:pt>
                <c:pt idx="534" formatCode="0.00%">
                  <c:v>3.448672172690781E-2</c:v>
                </c:pt>
                <c:pt idx="535" formatCode="0.00%">
                  <c:v>-5.9960520115546201E-3</c:v>
                </c:pt>
                <c:pt idx="536" formatCode="0.00%">
                  <c:v>1.2475689085176933E-2</c:v>
                </c:pt>
                <c:pt idx="537" formatCode="0.00%">
                  <c:v>7.8718278098004468E-3</c:v>
                </c:pt>
                <c:pt idx="538" formatCode="0.00%">
                  <c:v>5.2577015662857995E-4</c:v>
                </c:pt>
                <c:pt idx="539" formatCode="0.00%">
                  <c:v>-1.3642270261525202E-2</c:v>
                </c:pt>
                <c:pt idx="540" formatCode="0.00%">
                  <c:v>-5.6572481025903731E-2</c:v>
                </c:pt>
                <c:pt idx="541" formatCode="0.00%">
                  <c:v>-4.5754325025683107E-2</c:v>
                </c:pt>
                <c:pt idx="542" formatCode="0.00%">
                  <c:v>-5.9627661603564253E-2</c:v>
                </c:pt>
                <c:pt idx="543" formatCode="0.00%">
                  <c:v>-8.6425516215181131E-2</c:v>
                </c:pt>
                <c:pt idx="544" formatCode="0.00%">
                  <c:v>-0.105485727070597</c:v>
                </c:pt>
                <c:pt idx="545" formatCode="0.00%">
                  <c:v>-9.3834740689940133E-2</c:v>
                </c:pt>
                <c:pt idx="546" formatCode="0.00%">
                  <c:v>-7.1364096050449799E-2</c:v>
                </c:pt>
                <c:pt idx="547" formatCode="0.00%">
                  <c:v>-6.9133062998915418E-2</c:v>
                </c:pt>
                <c:pt idx="548" formatCode="0.00%">
                  <c:v>-7.4472669254073809E-2</c:v>
                </c:pt>
                <c:pt idx="549" formatCode="0.00%">
                  <c:v>-5.7358047672784407E-2</c:v>
                </c:pt>
                <c:pt idx="550" formatCode="0.00%">
                  <c:v>-6.335629712989066E-2</c:v>
                </c:pt>
                <c:pt idx="551" formatCode="0.00%">
                  <c:v>-9.0643391347973612E-2</c:v>
                </c:pt>
                <c:pt idx="552" formatCode="0.00%">
                  <c:v>-0.11249301034983539</c:v>
                </c:pt>
                <c:pt idx="553" formatCode="0.00%">
                  <c:v>-6.3219463688107158E-2</c:v>
                </c:pt>
                <c:pt idx="554" formatCode="0.00%">
                  <c:v>-5.5251268675248877E-2</c:v>
                </c:pt>
                <c:pt idx="555" formatCode="0.00%">
                  <c:v>-2.9262663934882416E-2</c:v>
                </c:pt>
                <c:pt idx="556" formatCode="0.00%">
                  <c:v>-5.5282078556703085E-2</c:v>
                </c:pt>
                <c:pt idx="557" formatCode="0.00%">
                  <c:v>-3.5452708193092652E-2</c:v>
                </c:pt>
                <c:pt idx="558" formatCode="0.00%">
                  <c:v>5.7655659578752516E-3</c:v>
                </c:pt>
                <c:pt idx="559" formatCode="0.00%">
                  <c:v>4.6334115402346665E-2</c:v>
                </c:pt>
                <c:pt idx="560" formatCode="0.00%">
                  <c:v>5.7985636222917858E-2</c:v>
                </c:pt>
                <c:pt idx="561" formatCode="0.00%">
                  <c:v>4.5774817230652909E-2</c:v>
                </c:pt>
                <c:pt idx="562" formatCode="0.00%">
                  <c:v>4.7181703539191711E-2</c:v>
                </c:pt>
                <c:pt idx="563" formatCode="0.00%">
                  <c:v>8.8474503253981318E-3</c:v>
                </c:pt>
                <c:pt idx="564" formatCode="0.00%">
                  <c:v>7.3459506857032064E-3</c:v>
                </c:pt>
                <c:pt idx="565" formatCode="0.00%">
                  <c:v>-1.5751768778381914E-2</c:v>
                </c:pt>
                <c:pt idx="566" formatCode="0.00%">
                  <c:v>-1.7518598144365516E-2</c:v>
                </c:pt>
                <c:pt idx="567" formatCode="0.00%">
                  <c:v>-1.166705374848076E-2</c:v>
                </c:pt>
                <c:pt idx="568" formatCode="0.00%">
                  <c:v>-3.1309060710542957E-2</c:v>
                </c:pt>
                <c:pt idx="569" formatCode="0.00%">
                  <c:v>-5.6067535875527819E-2</c:v>
                </c:pt>
                <c:pt idx="570" formatCode="0.00%">
                  <c:v>-4.494697494332478E-2</c:v>
                </c:pt>
                <c:pt idx="571" formatCode="0.00%">
                  <c:v>-3.5775055915676757E-2</c:v>
                </c:pt>
                <c:pt idx="572" formatCode="0.00%">
                  <c:v>-5.2717545074758898E-2</c:v>
                </c:pt>
                <c:pt idx="573" formatCode="0.00%">
                  <c:v>-5.2962860919321897E-2</c:v>
                </c:pt>
                <c:pt idx="574" formatCode="0.00%">
                  <c:v>-6.1853918095610805E-2</c:v>
                </c:pt>
                <c:pt idx="575" formatCode="0.00%">
                  <c:v>-8.1051290148761557E-2</c:v>
                </c:pt>
                <c:pt idx="576" formatCode="0.00%">
                  <c:v>-5.1341663953925698E-2</c:v>
                </c:pt>
                <c:pt idx="577" formatCode="0.00%">
                  <c:v>-9.3294886917373865E-2</c:v>
                </c:pt>
                <c:pt idx="578" formatCode="0.00%">
                  <c:v>-0.11159486872891744</c:v>
                </c:pt>
                <c:pt idx="579" formatCode="0.00%">
                  <c:v>-0.13392808975329218</c:v>
                </c:pt>
                <c:pt idx="580" formatCode="0.00%">
                  <c:v>-0.10683513992298344</c:v>
                </c:pt>
                <c:pt idx="581" formatCode="0.00%">
                  <c:v>-7.8108922172483664E-2</c:v>
                </c:pt>
                <c:pt idx="582" formatCode="0.00%">
                  <c:v>-2.4143457294061421E-2</c:v>
                </c:pt>
                <c:pt idx="583" formatCode="0.00%">
                  <c:v>1.6472215533633205E-2</c:v>
                </c:pt>
                <c:pt idx="584" formatCode="0.00%">
                  <c:v>1.3271291950939679E-2</c:v>
                </c:pt>
                <c:pt idx="585" formatCode="0.00%">
                  <c:v>9.3015054111946771E-3</c:v>
                </c:pt>
                <c:pt idx="586" formatCode="0.00%">
                  <c:v>2.2475571172256403E-2</c:v>
                </c:pt>
                <c:pt idx="587" formatCode="0.00%">
                  <c:v>-3.8691268729637018E-3</c:v>
                </c:pt>
                <c:pt idx="588" formatCode="0.00%">
                  <c:v>-3.6321027281954521E-2</c:v>
                </c:pt>
                <c:pt idx="589" formatCode="0.00%">
                  <c:v>-3.9959536232407333E-2</c:v>
                </c:pt>
                <c:pt idx="590" formatCode="0.00%">
                  <c:v>-3.7896552260454297E-2</c:v>
                </c:pt>
                <c:pt idx="591" formatCode="0.00%">
                  <c:v>-2.8251119517390344E-2</c:v>
                </c:pt>
                <c:pt idx="592" formatCode="0.00%">
                  <c:v>-5.3183512917693188E-2</c:v>
                </c:pt>
                <c:pt idx="593" formatCode="0.00%">
                  <c:v>-6.99094785846468E-2</c:v>
                </c:pt>
                <c:pt idx="594" formatCode="0.00%">
                  <c:v>-4.2504385316365134E-2</c:v>
                </c:pt>
                <c:pt idx="595" formatCode="0.00%">
                  <c:v>-2.9199584155221947E-2</c:v>
                </c:pt>
                <c:pt idx="596" formatCode="0.00%">
                  <c:v>-4.6761283883260618E-2</c:v>
                </c:pt>
                <c:pt idx="597" formatCode="0.00%">
                  <c:v>-6.666853885651447E-2</c:v>
                </c:pt>
                <c:pt idx="598" formatCode="0.00%">
                  <c:v>-6.4693412389395744E-2</c:v>
                </c:pt>
                <c:pt idx="599" formatCode="0.00%">
                  <c:v>-6.038042271521471E-2</c:v>
                </c:pt>
                <c:pt idx="600" formatCode="0.00%">
                  <c:v>-3.7730810535083092E-2</c:v>
                </c:pt>
                <c:pt idx="601" formatCode="0.00%">
                  <c:v>-2.9204026090729251E-2</c:v>
                </c:pt>
                <c:pt idx="602" formatCode="0.00%">
                  <c:v>-3.5862152813042281E-2</c:v>
                </c:pt>
                <c:pt idx="603" formatCode="0.00%">
                  <c:v>-1.8445629737197655E-2</c:v>
                </c:pt>
                <c:pt idx="604" formatCode="0.00%">
                  <c:v>-1.8147088040775472E-2</c:v>
                </c:pt>
                <c:pt idx="605" formatCode="0.00%">
                  <c:v>-5.8956312939287825E-3</c:v>
                </c:pt>
                <c:pt idx="606" formatCode="0.00%">
                  <c:v>2.4763816175823905E-2</c:v>
                </c:pt>
                <c:pt idx="607" formatCode="0.00%">
                  <c:v>5.0388437958079901E-2</c:v>
                </c:pt>
                <c:pt idx="608" formatCode="0.00%">
                  <c:v>4.7184132906362475E-2</c:v>
                </c:pt>
                <c:pt idx="609" formatCode="0.00%">
                  <c:v>4.0333189165055794E-2</c:v>
                </c:pt>
                <c:pt idx="610" formatCode="0.00%">
                  <c:v>1.2700652844995997E-2</c:v>
                </c:pt>
                <c:pt idx="611" formatCode="0.00%">
                  <c:v>1.3514481142775647E-2</c:v>
                </c:pt>
                <c:pt idx="612" formatCode="0.00%">
                  <c:v>1.1420569788714419E-2</c:v>
                </c:pt>
                <c:pt idx="613" formatCode="0.00%">
                  <c:v>3.9437510090244432E-2</c:v>
                </c:pt>
                <c:pt idx="614" formatCode="0.00%">
                  <c:v>5.185259484610083E-2</c:v>
                </c:pt>
                <c:pt idx="615" formatCode="0.00%">
                  <c:v>8.473851613189809E-2</c:v>
                </c:pt>
                <c:pt idx="616" formatCode="0.00%">
                  <c:v>0.10708321695512391</c:v>
                </c:pt>
                <c:pt idx="617" formatCode="0.00%">
                  <c:v>0.11807886306196513</c:v>
                </c:pt>
                <c:pt idx="618" formatCode="0.00%">
                  <c:v>0.13838552754913924</c:v>
                </c:pt>
                <c:pt idx="619" formatCode="0.00%">
                  <c:v>0.11670048790770626</c:v>
                </c:pt>
                <c:pt idx="620" formatCode="0.00%">
                  <c:v>0.14570540821282219</c:v>
                </c:pt>
                <c:pt idx="621" formatCode="0.00%">
                  <c:v>0.15442340611536709</c:v>
                </c:pt>
                <c:pt idx="622" formatCode="0.00%">
                  <c:v>9.8324560292832874E-2</c:v>
                </c:pt>
                <c:pt idx="623" formatCode="0.00%">
                  <c:v>0.11551141205105964</c:v>
                </c:pt>
                <c:pt idx="624" formatCode="0.00%">
                  <c:v>9.1324662678341273E-2</c:v>
                </c:pt>
                <c:pt idx="625" formatCode="0.00%">
                  <c:v>8.7956693441527234E-2</c:v>
                </c:pt>
                <c:pt idx="626" formatCode="0.00%">
                  <c:v>8.9350897758047942E-2</c:v>
                </c:pt>
                <c:pt idx="627" formatCode="0.00%">
                  <c:v>9.1477883028283635E-2</c:v>
                </c:pt>
                <c:pt idx="628" formatCode="0.00%">
                  <c:v>2.2542259992199609E-2</c:v>
                </c:pt>
                <c:pt idx="629" formatCode="0.00%">
                  <c:v>5.3202004654373747E-2</c:v>
                </c:pt>
                <c:pt idx="630" formatCode="0.00%">
                  <c:v>6.00498052107028E-2</c:v>
                </c:pt>
                <c:pt idx="631" formatCode="0.00%">
                  <c:v>8.9289319217134677E-2</c:v>
                </c:pt>
                <c:pt idx="632" formatCode="0.00%">
                  <c:v>0.10270867424381902</c:v>
                </c:pt>
                <c:pt idx="633" formatCode="0.00%">
                  <c:v>0.10659723242436603</c:v>
                </c:pt>
                <c:pt idx="634" formatCode="0.00%">
                  <c:v>9.4035886099764987E-2</c:v>
                </c:pt>
                <c:pt idx="635" formatCode="0.00%">
                  <c:v>8.0019168581237476E-2</c:v>
                </c:pt>
                <c:pt idx="636" formatCode="0.00%">
                  <c:v>7.396925971440993E-2</c:v>
                </c:pt>
                <c:pt idx="637" formatCode="0.00%">
                  <c:v>8.5568322017261389E-2</c:v>
                </c:pt>
                <c:pt idx="638" formatCode="0.00%">
                  <c:v>7.041686511516887E-2</c:v>
                </c:pt>
                <c:pt idx="639" formatCode="0.00%">
                  <c:v>5.6430349553208359E-2</c:v>
                </c:pt>
                <c:pt idx="640" formatCode="0.00%">
                  <c:v>3.9519447189300561E-2</c:v>
                </c:pt>
                <c:pt idx="641" formatCode="0.00%">
                  <c:v>4.0361489481177903E-2</c:v>
                </c:pt>
                <c:pt idx="642" formatCode="0.00%">
                  <c:v>4.2678635340125837E-2</c:v>
                </c:pt>
                <c:pt idx="643" formatCode="0.00%">
                  <c:v>2.8208732503794298E-2</c:v>
                </c:pt>
                <c:pt idx="644" formatCode="0.00%">
                  <c:v>-1.1168758705444648E-2</c:v>
                </c:pt>
                <c:pt idx="645" formatCode="0.00%">
                  <c:v>5.419315225984711E-3</c:v>
                </c:pt>
                <c:pt idx="646" formatCode="0.00%">
                  <c:v>1.9126106090107564E-2</c:v>
                </c:pt>
                <c:pt idx="647" formatCode="0.00%">
                  <c:v>1.4483329324515459E-2</c:v>
                </c:pt>
                <c:pt idx="648" formatCode="0.00%">
                  <c:v>-7.0550710821027929E-3</c:v>
                </c:pt>
                <c:pt idx="649" formatCode="0.00%">
                  <c:v>-7.7448872935278468E-3</c:v>
                </c:pt>
                <c:pt idx="650" formatCode="0.00%">
                  <c:v>-8.0576799308692548E-3</c:v>
                </c:pt>
                <c:pt idx="651" formatCode="0.00%">
                  <c:v>-1.4486807595485263E-2</c:v>
                </c:pt>
                <c:pt idx="652" formatCode="0.00%">
                  <c:v>-4.7330309936689297E-2</c:v>
                </c:pt>
                <c:pt idx="653" formatCode="0.00%">
                  <c:v>-2.5945309919123694E-2</c:v>
                </c:pt>
                <c:pt idx="654" formatCode="0.00%">
                  <c:v>-3.014763155857203E-2</c:v>
                </c:pt>
                <c:pt idx="655" formatCode="0.00%">
                  <c:v>-3.8140025907525965E-2</c:v>
                </c:pt>
                <c:pt idx="656" formatCode="0.00%">
                  <c:v>-3.3066193395879795E-2</c:v>
                </c:pt>
                <c:pt idx="657" formatCode="0.00%">
                  <c:v>-2.5833097548546347E-2</c:v>
                </c:pt>
                <c:pt idx="658" formatCode="0.00%">
                  <c:v>-8.5359952723156329E-3</c:v>
                </c:pt>
                <c:pt idx="659" formatCode="0.00%">
                  <c:v>2.7591809471909645E-2</c:v>
                </c:pt>
                <c:pt idx="660" formatCode="0.00%">
                  <c:v>3.0580790011637049E-2</c:v>
                </c:pt>
                <c:pt idx="661" formatCode="0.00%">
                  <c:v>1.3208323943322942E-2</c:v>
                </c:pt>
                <c:pt idx="662" formatCode="0.00%">
                  <c:v>-2.7649715333977309E-2</c:v>
                </c:pt>
                <c:pt idx="663" formatCode="0.00%">
                  <c:v>-2.3248983682183311E-2</c:v>
                </c:pt>
                <c:pt idx="664" formatCode="0.00%">
                  <c:v>-1.6064129494810953E-2</c:v>
                </c:pt>
                <c:pt idx="665" formatCode="0.00%">
                  <c:v>-1.0555871523795557E-2</c:v>
                </c:pt>
                <c:pt idx="666" formatCode="0.00%">
                  <c:v>3.0736762399239614E-2</c:v>
                </c:pt>
                <c:pt idx="667" formatCode="0.00%">
                  <c:v>7.0168247078493895E-2</c:v>
                </c:pt>
                <c:pt idx="668" formatCode="0.00%">
                  <c:v>9.8390861995544476E-2</c:v>
                </c:pt>
                <c:pt idx="669" formatCode="0.00%">
                  <c:v>8.1689081045636325E-2</c:v>
                </c:pt>
                <c:pt idx="670" formatCode="0.00%">
                  <c:v>2.6360161784775515E-2</c:v>
                </c:pt>
                <c:pt idx="671" formatCode="0.00%">
                  <c:v>-1.7973619173756061E-2</c:v>
                </c:pt>
                <c:pt idx="672" formatCode="0.00%">
                  <c:v>-2.6322877984823023E-2</c:v>
                </c:pt>
                <c:pt idx="673" formatCode="0.00%">
                  <c:v>-4.1587468618925705E-2</c:v>
                </c:pt>
                <c:pt idx="674" formatCode="0.00%">
                  <c:v>-4.9554532610625035E-2</c:v>
                </c:pt>
                <c:pt idx="675" formatCode="0.00%">
                  <c:v>-5.670045598701301E-2</c:v>
                </c:pt>
                <c:pt idx="676" formatCode="0.00%">
                  <c:v>-6.0155456003789243E-2</c:v>
                </c:pt>
                <c:pt idx="677" formatCode="0.00%">
                  <c:v>-1.8236812836592842E-2</c:v>
                </c:pt>
                <c:pt idx="678" formatCode="0.00%">
                  <c:v>-1.0661145783554593E-2</c:v>
                </c:pt>
                <c:pt idx="679" formatCode="0.00%">
                  <c:v>-1.1369812496302423E-2</c:v>
                </c:pt>
                <c:pt idx="680" formatCode="0.00%">
                  <c:v>-2.8359245381490372E-2</c:v>
                </c:pt>
                <c:pt idx="681" formatCode="0.00%">
                  <c:v>-1.0086367467920798E-2</c:v>
                </c:pt>
                <c:pt idx="682" formatCode="0.00%">
                  <c:v>-8.9406014113614374E-3</c:v>
                </c:pt>
                <c:pt idx="683" formatCode="0.00%">
                  <c:v>-8.2216331440035928E-3</c:v>
                </c:pt>
                <c:pt idx="684" formatCode="0.00%">
                  <c:v>-8.7091891923669618E-3</c:v>
                </c:pt>
                <c:pt idx="685" formatCode="0.00%">
                  <c:v>-1.7186037797000009E-2</c:v>
                </c:pt>
                <c:pt idx="686" formatCode="0.00%">
                  <c:v>-2.8046032480222749E-2</c:v>
                </c:pt>
                <c:pt idx="687" formatCode="0.00%">
                  <c:v>-0.15245121018973995</c:v>
                </c:pt>
                <c:pt idx="688" formatCode="0.00%">
                  <c:v>-0.14959493405450641</c:v>
                </c:pt>
                <c:pt idx="689" formatCode="0.00%">
                  <c:v>-0.16211268518348421</c:v>
                </c:pt>
                <c:pt idx="690" formatCode="0.00%">
                  <c:v>-0.17549613165394651</c:v>
                </c:pt>
                <c:pt idx="691" formatCode="0.00%">
                  <c:v>-0.18399031939095878</c:v>
                </c:pt>
                <c:pt idx="692" formatCode="0.00%">
                  <c:v>-0.14763566392629857</c:v>
                </c:pt>
                <c:pt idx="693" formatCode="0.00%">
                  <c:v>-0.1044065302942242</c:v>
                </c:pt>
                <c:pt idx="694" formatCode="0.00%">
                  <c:v>-0.10880547136591057</c:v>
                </c:pt>
                <c:pt idx="695" formatCode="0.00%">
                  <c:v>-0.11208065072742901</c:v>
                </c:pt>
                <c:pt idx="696" formatCode="0.00%">
                  <c:v>-8.5277800545560001E-2</c:v>
                </c:pt>
                <c:pt idx="697" formatCode="0.00%">
                  <c:v>-8.4209645958347235E-2</c:v>
                </c:pt>
                <c:pt idx="698" formatCode="0.00%">
                  <c:v>-6.3798375174056399E-2</c:v>
                </c:pt>
                <c:pt idx="699" formatCode="0.00%">
                  <c:v>-5.6261269695746075E-2</c:v>
                </c:pt>
                <c:pt idx="700" formatCode="0.00%">
                  <c:v>-5.0032772198229991E-2</c:v>
                </c:pt>
                <c:pt idx="701" formatCode="0.00%">
                  <c:v>-6.4644819351561411E-2</c:v>
                </c:pt>
                <c:pt idx="702" formatCode="0.00%">
                  <c:v>-6.10505209709713E-2</c:v>
                </c:pt>
                <c:pt idx="703" formatCode="0.00%">
                  <c:v>-7.7719142342406955E-2</c:v>
                </c:pt>
                <c:pt idx="704" formatCode="0.00%">
                  <c:v>-6.4624275890491578E-2</c:v>
                </c:pt>
                <c:pt idx="705" formatCode="0.00%">
                  <c:v>-7.6028686611344654E-2</c:v>
                </c:pt>
                <c:pt idx="706" formatCode="0.00%">
                  <c:v>-6.433991042293008E-2</c:v>
                </c:pt>
                <c:pt idx="707" formatCode="0.00%">
                  <c:v>-7.2065569434748511E-2</c:v>
                </c:pt>
                <c:pt idx="708" formatCode="0.00%">
                  <c:v>-6.71895781377293E-2</c:v>
                </c:pt>
                <c:pt idx="709" formatCode="0.00%">
                  <c:v>-3.8267671257397828E-2</c:v>
                </c:pt>
                <c:pt idx="710" formatCode="0.00%">
                  <c:v>3.9177354316155544E-4</c:v>
                </c:pt>
                <c:pt idx="711" formatCode="0.00%">
                  <c:v>1.6358872270739511E-2</c:v>
                </c:pt>
                <c:pt idx="712" formatCode="0.00%">
                  <c:v>5.2785019696663937E-3</c:v>
                </c:pt>
                <c:pt idx="713" formatCode="0.00%">
                  <c:v>-4.2410391770670852E-3</c:v>
                </c:pt>
                <c:pt idx="714" formatCode="0.00%">
                  <c:v>-1.3459998897855874E-2</c:v>
                </c:pt>
                <c:pt idx="715" formatCode="0.00%">
                  <c:v>-6.7420791609659192E-3</c:v>
                </c:pt>
                <c:pt idx="716" formatCode="0.00%">
                  <c:v>-5.496251277743891E-3</c:v>
                </c:pt>
                <c:pt idx="717" formatCode="0.00%">
                  <c:v>-4.8556563787404139E-3</c:v>
                </c:pt>
                <c:pt idx="718" formatCode="0.00%">
                  <c:v>-3.3599375502398887E-3</c:v>
                </c:pt>
                <c:pt idx="719" formatCode="0.00%">
                  <c:v>5.7845852129778663E-4</c:v>
                </c:pt>
                <c:pt idx="720" formatCode="0.00%">
                  <c:v>-8.489130779156695E-3</c:v>
                </c:pt>
                <c:pt idx="721" formatCode="0.00%">
                  <c:v>-2.2858574403282539E-2</c:v>
                </c:pt>
                <c:pt idx="722" formatCode="0.00%">
                  <c:v>-2.3544070701460917E-2</c:v>
                </c:pt>
                <c:pt idx="723" formatCode="0.00%">
                  <c:v>-2.1003048517644007E-2</c:v>
                </c:pt>
                <c:pt idx="724" formatCode="0.00%">
                  <c:v>-1.6716528048637547E-2</c:v>
                </c:pt>
                <c:pt idx="725" formatCode="0.00%">
                  <c:v>-1.6492658069187094E-2</c:v>
                </c:pt>
                <c:pt idx="726" formatCode="0.00%">
                  <c:v>-2.0056342428184881E-2</c:v>
                </c:pt>
                <c:pt idx="727" formatCode="0.00%">
                  <c:v>-3.2756705631732719E-2</c:v>
                </c:pt>
                <c:pt idx="728" formatCode="0.00%">
                  <c:v>-4.5926816922666425E-2</c:v>
                </c:pt>
                <c:pt idx="729" formatCode="0.00%">
                  <c:v>-5.9756488717370937E-2</c:v>
                </c:pt>
                <c:pt idx="730" formatCode="0.00%">
                  <c:v>-4.2742119265552714E-2</c:v>
                </c:pt>
                <c:pt idx="731" formatCode="0.00%">
                  <c:v>-8.8585623623441356E-2</c:v>
                </c:pt>
                <c:pt idx="732" formatCode="0.00%">
                  <c:v>-5.3903281049317298E-2</c:v>
                </c:pt>
                <c:pt idx="733" formatCode="0.00%">
                  <c:v>-8.5429605913799334E-3</c:v>
                </c:pt>
                <c:pt idx="734" formatCode="0.00%">
                  <c:v>-2.2667295702122003E-2</c:v>
                </c:pt>
                <c:pt idx="735" formatCode="0.00%">
                  <c:v>-8.9368349475789088E-3</c:v>
                </c:pt>
                <c:pt idx="736" formatCode="0.00%">
                  <c:v>-9.0659270193547137E-3</c:v>
                </c:pt>
                <c:pt idx="737" formatCode="0.00%">
                  <c:v>-3.6370564752673529E-3</c:v>
                </c:pt>
                <c:pt idx="738" formatCode="0.00%">
                  <c:v>-1.8854450901095721E-3</c:v>
                </c:pt>
                <c:pt idx="739" formatCode="0.00%">
                  <c:v>-8.8576133979887395E-3</c:v>
                </c:pt>
                <c:pt idx="740" formatCode="0.00%">
                  <c:v>1.0583758090121353E-2</c:v>
                </c:pt>
                <c:pt idx="741" formatCode="0.00%">
                  <c:v>2.5736933033212672E-2</c:v>
                </c:pt>
                <c:pt idx="742" formatCode="0.00%">
                  <c:v>5.1462050533235715E-2</c:v>
                </c:pt>
                <c:pt idx="743" formatCode="0.00%">
                  <c:v>3.6566068317420486E-2</c:v>
                </c:pt>
                <c:pt idx="744" formatCode="0.00%">
                  <c:v>2.9209596057258036E-2</c:v>
                </c:pt>
                <c:pt idx="745" formatCode="0.00%">
                  <c:v>3.3995925930977222E-2</c:v>
                </c:pt>
                <c:pt idx="746" formatCode="0.00%">
                  <c:v>3.3287595045380369E-2</c:v>
                </c:pt>
                <c:pt idx="747" formatCode="0.00%">
                  <c:v>1.9629145876772114E-2</c:v>
                </c:pt>
                <c:pt idx="748" formatCode="0.00%">
                  <c:v>6.8797270953895318E-3</c:v>
                </c:pt>
                <c:pt idx="749" formatCode="0.00%">
                  <c:v>-5.6116916067413536E-3</c:v>
                </c:pt>
                <c:pt idx="750" formatCode="0.00%">
                  <c:v>-3.6418764502568535E-2</c:v>
                </c:pt>
                <c:pt idx="751" formatCode="0.00%">
                  <c:v>-3.6363025950191252E-2</c:v>
                </c:pt>
                <c:pt idx="752" formatCode="0.00%">
                  <c:v>-4.9903451062764503E-2</c:v>
                </c:pt>
                <c:pt idx="753" formatCode="0.00%">
                  <c:v>-3.476137485462838E-2</c:v>
                </c:pt>
                <c:pt idx="754" formatCode="0.00%">
                  <c:v>-3.0526784998227807E-2</c:v>
                </c:pt>
                <c:pt idx="755" formatCode="0.00%">
                  <c:v>-1.0509910282326729E-2</c:v>
                </c:pt>
                <c:pt idx="756" formatCode="0.00%">
                  <c:v>1.4068799256132802E-3</c:v>
                </c:pt>
                <c:pt idx="757" formatCode="0.00%">
                  <c:v>4.3051888028564633E-3</c:v>
                </c:pt>
                <c:pt idx="758" formatCode="0.00%">
                  <c:v>4.6542230132529783E-2</c:v>
                </c:pt>
                <c:pt idx="759" formatCode="0.00%">
                  <c:v>5.4135550663306775E-2</c:v>
                </c:pt>
                <c:pt idx="760" formatCode="0.00%">
                  <c:v>9.0604404295284491E-2</c:v>
                </c:pt>
                <c:pt idx="761" formatCode="0.00%">
                  <c:v>3.857476360347456E-2</c:v>
                </c:pt>
                <c:pt idx="762" formatCode="0.00%">
                  <c:v>6.6753408199681896E-2</c:v>
                </c:pt>
                <c:pt idx="763" formatCode="0.00%">
                  <c:v>4.8365017282578915E-2</c:v>
                </c:pt>
                <c:pt idx="764" formatCode="0.00%">
                  <c:v>4.0412012636676486E-2</c:v>
                </c:pt>
                <c:pt idx="765" formatCode="0.00%">
                  <c:v>3.5483074081766652E-2</c:v>
                </c:pt>
                <c:pt idx="766" formatCode="0.00%">
                  <c:v>5.2160714292211141E-2</c:v>
                </c:pt>
                <c:pt idx="767" formatCode="0.00%">
                  <c:v>3.6569140939892275E-2</c:v>
                </c:pt>
                <c:pt idx="768" formatCode="0.00%">
                  <c:v>-1.5735694852277993E-3</c:v>
                </c:pt>
                <c:pt idx="769" formatCode="0.00%">
                  <c:v>8.1456242310484761E-3</c:v>
                </c:pt>
                <c:pt idx="770" formatCode="0.00%">
                  <c:v>-1.6888476001636343E-3</c:v>
                </c:pt>
                <c:pt idx="771" formatCode="0.00%">
                  <c:v>-1.3276445441822826E-2</c:v>
                </c:pt>
                <c:pt idx="772" formatCode="0.00%">
                  <c:v>-1.7727566876335366E-2</c:v>
                </c:pt>
                <c:pt idx="773" formatCode="0.00%">
                  <c:v>-2.9652078709233365E-2</c:v>
                </c:pt>
                <c:pt idx="774" formatCode="0.00%">
                  <c:v>-2.590736822772155E-2</c:v>
                </c:pt>
                <c:pt idx="775" formatCode="0.00%">
                  <c:v>-2.9121065889702868E-2</c:v>
                </c:pt>
                <c:pt idx="776" formatCode="0.00%">
                  <c:v>1.6142520005002048E-2</c:v>
                </c:pt>
                <c:pt idx="777" formatCode="0.00%">
                  <c:v>1.4022506520055877E-2</c:v>
                </c:pt>
                <c:pt idx="778" formatCode="0.00%">
                  <c:v>4.5801660403581579E-3</c:v>
                </c:pt>
                <c:pt idx="779" formatCode="0.00%">
                  <c:v>-3.2090159746906988E-3</c:v>
                </c:pt>
                <c:pt idx="780" formatCode="0.00%">
                  <c:v>-4.9076400690184485E-4</c:v>
                </c:pt>
                <c:pt idx="781" formatCode="0.00%">
                  <c:v>2.1171640234725064E-3</c:v>
                </c:pt>
                <c:pt idx="782" formatCode="0.00%">
                  <c:v>-1.1363404355292372E-2</c:v>
                </c:pt>
                <c:pt idx="783" formatCode="0.00%">
                  <c:v>-2.9628201323204983E-2</c:v>
                </c:pt>
                <c:pt idx="784" formatCode="0.00%">
                  <c:v>-2.3864028458217779E-2</c:v>
                </c:pt>
                <c:pt idx="785" formatCode="0.00%">
                  <c:v>-5.6757808632180717E-3</c:v>
                </c:pt>
                <c:pt idx="786" formatCode="0.00%">
                  <c:v>3.7702208630840506E-2</c:v>
                </c:pt>
                <c:pt idx="787" formatCode="0.00%">
                  <c:v>3.2692315891015511E-2</c:v>
                </c:pt>
                <c:pt idx="788" formatCode="0.00%">
                  <c:v>1.3319199469073784E-2</c:v>
                </c:pt>
                <c:pt idx="789" formatCode="0.00%">
                  <c:v>4.653014914339515E-2</c:v>
                </c:pt>
                <c:pt idx="790" formatCode="0.00%">
                  <c:v>2.8707558383957332E-2</c:v>
                </c:pt>
                <c:pt idx="791" formatCode="0.00%">
                  <c:v>3.0642899345745267E-2</c:v>
                </c:pt>
                <c:pt idx="792" formatCode="0.00%">
                  <c:v>2.7120803945127614E-2</c:v>
                </c:pt>
                <c:pt idx="793" formatCode="0.00%">
                  <c:v>6.3956169511840688E-2</c:v>
                </c:pt>
                <c:pt idx="794" formatCode="0.00%">
                  <c:v>8.8242322230809966E-2</c:v>
                </c:pt>
                <c:pt idx="795" formatCode="0.00%">
                  <c:v>0.11024642866644285</c:v>
                </c:pt>
                <c:pt idx="796" formatCode="0.00%">
                  <c:v>0.13253168408396321</c:v>
                </c:pt>
                <c:pt idx="797" formatCode="0.00%">
                  <c:v>6.1648183348204766E-2</c:v>
                </c:pt>
                <c:pt idx="798" formatCode="0.00%">
                  <c:v>1.5592190974730968E-2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9C-411C-A554-CB5070A90C15}"/>
            </c:ext>
          </c:extLst>
        </c:ser>
        <c:ser>
          <c:idx val="3"/>
          <c:order val="3"/>
          <c:tx>
            <c:strRef>
              <c:f>DATA!$CU$1</c:f>
              <c:strCache>
                <c:ptCount val="1"/>
                <c:pt idx="0">
                  <c:v>Roc VWMA 50 Days</c:v>
                </c:pt>
              </c:strCache>
            </c:strRef>
          </c:tx>
          <c:marker>
            <c:symbol val="none"/>
          </c:marker>
          <c:yVal>
            <c:numRef>
              <c:f>DATA!$CU$2:$CU$800</c:f>
              <c:numCache>
                <c:formatCode>General</c:formatCode>
                <c:ptCount val="799"/>
                <c:pt idx="49" formatCode="0.00%">
                  <c:v>2.5673517680545821E-2</c:v>
                </c:pt>
                <c:pt idx="50" formatCode="0.00%">
                  <c:v>-1.3481489654024181E-2</c:v>
                </c:pt>
                <c:pt idx="51" formatCode="0.00%">
                  <c:v>-2.3112501208516156E-2</c:v>
                </c:pt>
                <c:pt idx="52" formatCode="0.00%">
                  <c:v>-2.7569069013398062E-2</c:v>
                </c:pt>
                <c:pt idx="53" formatCode="0.00%">
                  <c:v>-4.0610440046556784E-2</c:v>
                </c:pt>
                <c:pt idx="54" formatCode="0.00%">
                  <c:v>-9.0414365868255464E-3</c:v>
                </c:pt>
                <c:pt idx="55" formatCode="0.00%">
                  <c:v>1.6801646210244936E-2</c:v>
                </c:pt>
                <c:pt idx="56" formatCode="0.00%">
                  <c:v>6.5690311134862789E-3</c:v>
                </c:pt>
                <c:pt idx="57" formatCode="0.00%">
                  <c:v>-1.1868618960204858E-2</c:v>
                </c:pt>
                <c:pt idx="58" formatCode="0.00%">
                  <c:v>-3.2773428838992702E-2</c:v>
                </c:pt>
                <c:pt idx="59" formatCode="0.00%">
                  <c:v>-3.0240466156015944E-2</c:v>
                </c:pt>
                <c:pt idx="60" formatCode="0.00%">
                  <c:v>-4.8635870942814186E-2</c:v>
                </c:pt>
                <c:pt idx="61" formatCode="0.00%">
                  <c:v>-1.9152638714359238E-2</c:v>
                </c:pt>
                <c:pt idx="62" formatCode="0.00%">
                  <c:v>1.9838792781290415E-2</c:v>
                </c:pt>
                <c:pt idx="63" formatCode="0.00%">
                  <c:v>5.198341596049727E-2</c:v>
                </c:pt>
                <c:pt idx="64" formatCode="0.00%">
                  <c:v>6.7013883722484735E-2</c:v>
                </c:pt>
                <c:pt idx="65" formatCode="0.00%">
                  <c:v>4.8921695243499874E-2</c:v>
                </c:pt>
                <c:pt idx="66" formatCode="0.00%">
                  <c:v>3.2827370223355024E-2</c:v>
                </c:pt>
                <c:pt idx="67" formatCode="0.00%">
                  <c:v>8.3118607060315153E-3</c:v>
                </c:pt>
                <c:pt idx="68" formatCode="0.00%">
                  <c:v>-4.4001808950663301E-3</c:v>
                </c:pt>
                <c:pt idx="69" formatCode="0.00%">
                  <c:v>7.3802308411927697E-3</c:v>
                </c:pt>
                <c:pt idx="70" formatCode="0.00%">
                  <c:v>1.7205308736851777E-2</c:v>
                </c:pt>
                <c:pt idx="71" formatCode="0.00%">
                  <c:v>1.4151199115537416E-2</c:v>
                </c:pt>
                <c:pt idx="72" formatCode="0.00%">
                  <c:v>1.0215242867313012E-2</c:v>
                </c:pt>
                <c:pt idx="73" formatCode="0.00%">
                  <c:v>1.233936719952422E-2</c:v>
                </c:pt>
                <c:pt idx="74" formatCode="0.00%">
                  <c:v>2.6695760184330952E-2</c:v>
                </c:pt>
                <c:pt idx="75" formatCode="0.00%">
                  <c:v>2.5415259279043756E-2</c:v>
                </c:pt>
                <c:pt idx="76" formatCode="0.00%">
                  <c:v>1.7639921536238834E-2</c:v>
                </c:pt>
                <c:pt idx="77" formatCode="0.00%">
                  <c:v>-1.1723865336718986E-2</c:v>
                </c:pt>
                <c:pt idx="78" formatCode="0.00%">
                  <c:v>6.3295784107111341E-3</c:v>
                </c:pt>
                <c:pt idx="79" formatCode="0.00%">
                  <c:v>9.559368608013985E-3</c:v>
                </c:pt>
                <c:pt idx="80" formatCode="0.00%">
                  <c:v>4.70056565714283E-3</c:v>
                </c:pt>
                <c:pt idx="81" formatCode="0.00%">
                  <c:v>-7.5825233727911945E-3</c:v>
                </c:pt>
                <c:pt idx="82" formatCode="0.00%">
                  <c:v>-1.5434531508691118E-2</c:v>
                </c:pt>
                <c:pt idx="83" formatCode="0.00%">
                  <c:v>-1.414356904371572E-2</c:v>
                </c:pt>
                <c:pt idx="84" formatCode="0.00%">
                  <c:v>-2.1932910638718606E-2</c:v>
                </c:pt>
                <c:pt idx="85" formatCode="0.00%">
                  <c:v>2.5691662940315663E-2</c:v>
                </c:pt>
                <c:pt idx="86" formatCode="0.00%">
                  <c:v>6.2844244225803925E-2</c:v>
                </c:pt>
                <c:pt idx="87" formatCode="0.00%">
                  <c:v>5.9778999188723647E-2</c:v>
                </c:pt>
                <c:pt idx="88" formatCode="0.00%">
                  <c:v>8.1297065466646279E-2</c:v>
                </c:pt>
                <c:pt idx="89" formatCode="0.00%">
                  <c:v>0.10901856296175216</c:v>
                </c:pt>
                <c:pt idx="90" formatCode="0.00%">
                  <c:v>0.1084922698350661</c:v>
                </c:pt>
                <c:pt idx="91" formatCode="0.00%">
                  <c:v>0.10788135562006484</c:v>
                </c:pt>
                <c:pt idx="92" formatCode="0.00%">
                  <c:v>0.12786123069674127</c:v>
                </c:pt>
                <c:pt idx="93" formatCode="0.00%">
                  <c:v>0.15847882079464037</c:v>
                </c:pt>
                <c:pt idx="94" formatCode="0.00%">
                  <c:v>0.195686601029603</c:v>
                </c:pt>
                <c:pt idx="95" formatCode="0.00%">
                  <c:v>0.20150157229144439</c:v>
                </c:pt>
                <c:pt idx="96" formatCode="0.00%">
                  <c:v>0.24139033864123149</c:v>
                </c:pt>
                <c:pt idx="97" formatCode="0.00%">
                  <c:v>0.22176167626151777</c:v>
                </c:pt>
                <c:pt idx="98" formatCode="0.00%">
                  <c:v>0.20074474026459321</c:v>
                </c:pt>
                <c:pt idx="99" formatCode="0.00%">
                  <c:v>0.24048781774585959</c:v>
                </c:pt>
                <c:pt idx="100" formatCode="0.00%">
                  <c:v>0.29241505008323854</c:v>
                </c:pt>
                <c:pt idx="101" formatCode="0.00%">
                  <c:v>0.27514437100938482</c:v>
                </c:pt>
                <c:pt idx="102" formatCode="0.00%">
                  <c:v>0.26079827232507324</c:v>
                </c:pt>
                <c:pt idx="103" formatCode="0.00%">
                  <c:v>0.23710951226282329</c:v>
                </c:pt>
                <c:pt idx="104" formatCode="0.00%">
                  <c:v>0.23937576771712243</c:v>
                </c:pt>
                <c:pt idx="105" formatCode="0.00%">
                  <c:v>0.25091603460418788</c:v>
                </c:pt>
                <c:pt idx="106" formatCode="0.00%">
                  <c:v>0.27768064682199034</c:v>
                </c:pt>
                <c:pt idx="107" formatCode="0.00%">
                  <c:v>0.27822376823272488</c:v>
                </c:pt>
                <c:pt idx="108" formatCode="0.00%">
                  <c:v>0.27866139624481101</c:v>
                </c:pt>
                <c:pt idx="109" formatCode="0.00%">
                  <c:v>0.20274292627804802</c:v>
                </c:pt>
                <c:pt idx="110" formatCode="0.00%">
                  <c:v>0.22187042997929085</c:v>
                </c:pt>
                <c:pt idx="111" formatCode="0.00%">
                  <c:v>0.16019713876597752</c:v>
                </c:pt>
                <c:pt idx="112" formatCode="0.00%">
                  <c:v>0.16257319248047275</c:v>
                </c:pt>
                <c:pt idx="113" formatCode="0.00%">
                  <c:v>0.14962266768700894</c:v>
                </c:pt>
                <c:pt idx="114" formatCode="0.00%">
                  <c:v>0.20174201934764646</c:v>
                </c:pt>
                <c:pt idx="115" formatCode="0.00%">
                  <c:v>0.25504240994506677</c:v>
                </c:pt>
                <c:pt idx="116" formatCode="0.00%">
                  <c:v>0.28772518652860746</c:v>
                </c:pt>
                <c:pt idx="117" formatCode="0.00%">
                  <c:v>0.32765754259091184</c:v>
                </c:pt>
                <c:pt idx="118" formatCode="0.00%">
                  <c:v>0.3365057220445471</c:v>
                </c:pt>
                <c:pt idx="119" formatCode="0.00%">
                  <c:v>0.30630389792316781</c:v>
                </c:pt>
                <c:pt idx="120" formatCode="0.00%">
                  <c:v>0.28292282709302441</c:v>
                </c:pt>
                <c:pt idx="121" formatCode="0.00%">
                  <c:v>0.25073257780263147</c:v>
                </c:pt>
                <c:pt idx="122" formatCode="0.00%">
                  <c:v>0.2394084163053547</c:v>
                </c:pt>
                <c:pt idx="123" formatCode="0.00%">
                  <c:v>0.20700595528481491</c:v>
                </c:pt>
                <c:pt idx="124" formatCode="0.00%">
                  <c:v>0.20804368954835284</c:v>
                </c:pt>
                <c:pt idx="125" formatCode="0.00%">
                  <c:v>0.21720763995190162</c:v>
                </c:pt>
                <c:pt idx="126" formatCode="0.00%">
                  <c:v>0.19967331918831177</c:v>
                </c:pt>
                <c:pt idx="127" formatCode="0.00%">
                  <c:v>0.16490311168362926</c:v>
                </c:pt>
                <c:pt idx="128" formatCode="0.00%">
                  <c:v>0.1626045546466901</c:v>
                </c:pt>
                <c:pt idx="129" formatCode="0.00%">
                  <c:v>0.19878966768765238</c:v>
                </c:pt>
                <c:pt idx="130" formatCode="0.00%">
                  <c:v>0.17073715793602195</c:v>
                </c:pt>
                <c:pt idx="131" formatCode="0.00%">
                  <c:v>0.20197744270929752</c:v>
                </c:pt>
                <c:pt idx="132" formatCode="0.00%">
                  <c:v>0.19834788468558218</c:v>
                </c:pt>
                <c:pt idx="133" formatCode="0.00%">
                  <c:v>0.18233466574744739</c:v>
                </c:pt>
                <c:pt idx="134" formatCode="0.00%">
                  <c:v>0.18474956977479695</c:v>
                </c:pt>
                <c:pt idx="135" formatCode="0.00%">
                  <c:v>0.22714429208010412</c:v>
                </c:pt>
                <c:pt idx="136" formatCode="0.00%">
                  <c:v>0.2437941968649886</c:v>
                </c:pt>
                <c:pt idx="137" formatCode="0.00%">
                  <c:v>0.28223672920713505</c:v>
                </c:pt>
                <c:pt idx="138" formatCode="0.00%">
                  <c:v>0.31382372647612544</c:v>
                </c:pt>
                <c:pt idx="139" formatCode="0.00%">
                  <c:v>0.29746208312064004</c:v>
                </c:pt>
                <c:pt idx="140" formatCode="0.00%">
                  <c:v>0.2966629802212859</c:v>
                </c:pt>
                <c:pt idx="141" formatCode="0.00%">
                  <c:v>0.32538144074511943</c:v>
                </c:pt>
                <c:pt idx="142" formatCode="0.00%">
                  <c:v>0.35028694629667978</c:v>
                </c:pt>
                <c:pt idx="143" formatCode="0.00%">
                  <c:v>0.38477590567524311</c:v>
                </c:pt>
                <c:pt idx="144" formatCode="0.00%">
                  <c:v>0.35868044220180084</c:v>
                </c:pt>
                <c:pt idx="145" formatCode="0.00%">
                  <c:v>0.29005957949257288</c:v>
                </c:pt>
                <c:pt idx="146" formatCode="0.00%">
                  <c:v>0.23642121581328879</c:v>
                </c:pt>
                <c:pt idx="147" formatCode="0.00%">
                  <c:v>0.26739427417505413</c:v>
                </c:pt>
                <c:pt idx="148" formatCode="0.00%">
                  <c:v>0.30557517931444744</c:v>
                </c:pt>
                <c:pt idx="149" formatCode="0.00%">
                  <c:v>0.31721261960013925</c:v>
                </c:pt>
                <c:pt idx="150" formatCode="0.00%">
                  <c:v>0.29633894161886998</c:v>
                </c:pt>
                <c:pt idx="151" formatCode="0.00%">
                  <c:v>0.23031880840669028</c:v>
                </c:pt>
                <c:pt idx="152" formatCode="0.00%">
                  <c:v>0.15969032578018116</c:v>
                </c:pt>
                <c:pt idx="153" formatCode="0.00%">
                  <c:v>0.12053496401584374</c:v>
                </c:pt>
                <c:pt idx="154" formatCode="0.00%">
                  <c:v>6.0618322619479192E-2</c:v>
                </c:pt>
                <c:pt idx="155" formatCode="0.00%">
                  <c:v>1.5052180939072901E-2</c:v>
                </c:pt>
                <c:pt idx="156" formatCode="0.00%">
                  <c:v>1.5237488672881216E-2</c:v>
                </c:pt>
                <c:pt idx="157" formatCode="0.00%">
                  <c:v>2.1047071271945272E-2</c:v>
                </c:pt>
                <c:pt idx="158" formatCode="0.00%">
                  <c:v>2.8290067719534573E-2</c:v>
                </c:pt>
                <c:pt idx="159" formatCode="0.00%">
                  <c:v>3.054922006177252E-2</c:v>
                </c:pt>
                <c:pt idx="160" formatCode="0.00%">
                  <c:v>-3.1126718087817529E-2</c:v>
                </c:pt>
                <c:pt idx="161" formatCode="0.00%">
                  <c:v>-2.6228013997903865E-2</c:v>
                </c:pt>
                <c:pt idx="162" formatCode="0.00%">
                  <c:v>-4.0375138407802935E-2</c:v>
                </c:pt>
                <c:pt idx="163" formatCode="0.00%">
                  <c:v>-4.42906599722942E-2</c:v>
                </c:pt>
                <c:pt idx="164" formatCode="0.00%">
                  <c:v>-3.2201435885000573E-2</c:v>
                </c:pt>
                <c:pt idx="165" formatCode="0.00%">
                  <c:v>7.9945307069713145E-3</c:v>
                </c:pt>
                <c:pt idx="166" formatCode="0.00%">
                  <c:v>1.2106316175013454E-2</c:v>
                </c:pt>
                <c:pt idx="167" formatCode="0.00%">
                  <c:v>-3.2949533541100084E-3</c:v>
                </c:pt>
                <c:pt idx="168" formatCode="0.00%">
                  <c:v>4.8701605041874263E-3</c:v>
                </c:pt>
                <c:pt idx="169" formatCode="0.00%">
                  <c:v>6.2356997959551741E-3</c:v>
                </c:pt>
                <c:pt idx="170" formatCode="0.00%">
                  <c:v>5.346722899095413E-2</c:v>
                </c:pt>
                <c:pt idx="171" formatCode="0.00%">
                  <c:v>8.6093033688974696E-2</c:v>
                </c:pt>
                <c:pt idx="172" formatCode="0.00%">
                  <c:v>6.2724529103310056E-2</c:v>
                </c:pt>
                <c:pt idx="173" formatCode="0.00%">
                  <c:v>3.0995822158718989E-2</c:v>
                </c:pt>
                <c:pt idx="174" formatCode="0.00%">
                  <c:v>4.400563787202838E-2</c:v>
                </c:pt>
                <c:pt idx="175" formatCode="0.00%">
                  <c:v>0.14118467508007271</c:v>
                </c:pt>
                <c:pt idx="176" formatCode="0.00%">
                  <c:v>0.14106947615718424</c:v>
                </c:pt>
                <c:pt idx="177" formatCode="0.00%">
                  <c:v>0.11412638839504252</c:v>
                </c:pt>
                <c:pt idx="178" formatCode="0.00%">
                  <c:v>0.15553697711800862</c:v>
                </c:pt>
                <c:pt idx="179" formatCode="0.00%">
                  <c:v>0.19793922057731339</c:v>
                </c:pt>
                <c:pt idx="180" formatCode="0.00%">
                  <c:v>0.22571534188156805</c:v>
                </c:pt>
                <c:pt idx="181" formatCode="0.00%">
                  <c:v>0.26249970860043992</c:v>
                </c:pt>
                <c:pt idx="182" formatCode="0.00%">
                  <c:v>0.31036148495663451</c:v>
                </c:pt>
                <c:pt idx="183" formatCode="0.00%">
                  <c:v>0.35902444300059133</c:v>
                </c:pt>
                <c:pt idx="184" formatCode="0.00%">
                  <c:v>0.39958534959571179</c:v>
                </c:pt>
                <c:pt idx="185" formatCode="0.00%">
                  <c:v>0.31203677999046198</c:v>
                </c:pt>
                <c:pt idx="186" formatCode="0.00%">
                  <c:v>0.24503449331452143</c:v>
                </c:pt>
                <c:pt idx="187" formatCode="0.00%">
                  <c:v>0.29714332392428178</c:v>
                </c:pt>
                <c:pt idx="188" formatCode="0.00%">
                  <c:v>0.31566717140210021</c:v>
                </c:pt>
                <c:pt idx="189" formatCode="0.00%">
                  <c:v>0.36718413480582357</c:v>
                </c:pt>
                <c:pt idx="190" formatCode="0.00%">
                  <c:v>0.32725758770856705</c:v>
                </c:pt>
                <c:pt idx="191" formatCode="0.00%">
                  <c:v>0.29418662212866686</c:v>
                </c:pt>
                <c:pt idx="192" formatCode="0.00%">
                  <c:v>0.29335648538877601</c:v>
                </c:pt>
                <c:pt idx="193" formatCode="0.00%">
                  <c:v>0.24702646196834288</c:v>
                </c:pt>
                <c:pt idx="194" formatCode="0.00%">
                  <c:v>0.31625533734965727</c:v>
                </c:pt>
                <c:pt idx="195" formatCode="0.00%">
                  <c:v>0.31830867179894429</c:v>
                </c:pt>
                <c:pt idx="196" formatCode="0.00%">
                  <c:v>0.37790543374780383</c:v>
                </c:pt>
                <c:pt idx="197" formatCode="0.00%">
                  <c:v>0.39311992322779177</c:v>
                </c:pt>
                <c:pt idx="198" formatCode="0.00%">
                  <c:v>0.33551153305105985</c:v>
                </c:pt>
                <c:pt idx="199" formatCode="0.00%">
                  <c:v>0.2684879023143294</c:v>
                </c:pt>
                <c:pt idx="200" formatCode="0.00%">
                  <c:v>0.26590576892465667</c:v>
                </c:pt>
                <c:pt idx="201" formatCode="0.00%">
                  <c:v>0.24283217067292107</c:v>
                </c:pt>
                <c:pt idx="202" formatCode="0.00%">
                  <c:v>0.31358981182609069</c:v>
                </c:pt>
                <c:pt idx="203" formatCode="0.00%">
                  <c:v>0.31324272910746886</c:v>
                </c:pt>
                <c:pt idx="204" formatCode="0.00%">
                  <c:v>0.36710448133425855</c:v>
                </c:pt>
                <c:pt idx="205" formatCode="0.00%">
                  <c:v>0.42207743087718597</c:v>
                </c:pt>
                <c:pt idx="206" formatCode="0.00%">
                  <c:v>0.45547906061425869</c:v>
                </c:pt>
                <c:pt idx="207" formatCode="0.00%">
                  <c:v>0.48835164746145665</c:v>
                </c:pt>
                <c:pt idx="208" formatCode="0.00%">
                  <c:v>0.42475342332362187</c:v>
                </c:pt>
                <c:pt idx="209" formatCode="0.00%">
                  <c:v>0.50537827741679586</c:v>
                </c:pt>
                <c:pt idx="210" formatCode="0.00%">
                  <c:v>0.56068665400835971</c:v>
                </c:pt>
                <c:pt idx="211" formatCode="0.00%">
                  <c:v>0.57770472212900015</c:v>
                </c:pt>
                <c:pt idx="212" formatCode="0.00%">
                  <c:v>0.55052659328683373</c:v>
                </c:pt>
                <c:pt idx="213" formatCode="0.00%">
                  <c:v>0.53950196964417496</c:v>
                </c:pt>
                <c:pt idx="214" formatCode="0.00%">
                  <c:v>0.57198656441960338</c:v>
                </c:pt>
                <c:pt idx="215" formatCode="0.00%">
                  <c:v>0.61581330545005852</c:v>
                </c:pt>
                <c:pt idx="216" formatCode="0.00%">
                  <c:v>0.63301563693469132</c:v>
                </c:pt>
                <c:pt idx="217" formatCode="0.00%">
                  <c:v>0.694244668127588</c:v>
                </c:pt>
                <c:pt idx="218" formatCode="0.00%">
                  <c:v>0.70894764350742312</c:v>
                </c:pt>
                <c:pt idx="219" formatCode="0.00%">
                  <c:v>0.76242938074146016</c:v>
                </c:pt>
                <c:pt idx="220" formatCode="0.00%">
                  <c:v>0.75374589799311509</c:v>
                </c:pt>
                <c:pt idx="221" formatCode="0.00%">
                  <c:v>0.80618024837637026</c:v>
                </c:pt>
                <c:pt idx="222" formatCode="0.00%">
                  <c:v>0.76027133706722583</c:v>
                </c:pt>
                <c:pt idx="223" formatCode="0.00%">
                  <c:v>0.82102572541493646</c:v>
                </c:pt>
                <c:pt idx="224" formatCode="0.00%">
                  <c:v>0.6024294999609594</c:v>
                </c:pt>
                <c:pt idx="225" formatCode="0.00%">
                  <c:v>0.4812257371291615</c:v>
                </c:pt>
                <c:pt idx="226" formatCode="0.00%">
                  <c:v>0.43951259825970457</c:v>
                </c:pt>
                <c:pt idx="227" formatCode="0.00%">
                  <c:v>0.34634778317403558</c:v>
                </c:pt>
                <c:pt idx="228" formatCode="0.00%">
                  <c:v>0.37356843814396168</c:v>
                </c:pt>
                <c:pt idx="229" formatCode="0.00%">
                  <c:v>0.39774663921029241</c:v>
                </c:pt>
                <c:pt idx="230" formatCode="0.00%">
                  <c:v>0.41254286591609213</c:v>
                </c:pt>
                <c:pt idx="231" formatCode="0.00%">
                  <c:v>0.38867181882012192</c:v>
                </c:pt>
                <c:pt idx="232" formatCode="0.00%">
                  <c:v>0.33476569662174249</c:v>
                </c:pt>
                <c:pt idx="233" formatCode="0.00%">
                  <c:v>0.32986181138666604</c:v>
                </c:pt>
                <c:pt idx="234" formatCode="0.00%">
                  <c:v>0.31616565412793118</c:v>
                </c:pt>
                <c:pt idx="235" formatCode="0.00%">
                  <c:v>0.2422143952434348</c:v>
                </c:pt>
                <c:pt idx="236" formatCode="0.00%">
                  <c:v>0.22445786090668407</c:v>
                </c:pt>
                <c:pt idx="237" formatCode="0.00%">
                  <c:v>0.15151463525267572</c:v>
                </c:pt>
                <c:pt idx="238" formatCode="0.00%">
                  <c:v>0.15728983437354693</c:v>
                </c:pt>
                <c:pt idx="239" formatCode="0.00%">
                  <c:v>0.18228321600321395</c:v>
                </c:pt>
                <c:pt idx="240" formatCode="0.00%">
                  <c:v>0.19383805711668223</c:v>
                </c:pt>
                <c:pt idx="241" formatCode="0.00%">
                  <c:v>0.16398023886315949</c:v>
                </c:pt>
                <c:pt idx="242" formatCode="0.00%">
                  <c:v>0.12986407783457721</c:v>
                </c:pt>
                <c:pt idx="243" formatCode="0.00%">
                  <c:v>0.12834539855487948</c:v>
                </c:pt>
                <c:pt idx="244" formatCode="0.00%">
                  <c:v>0.13945337049860673</c:v>
                </c:pt>
                <c:pt idx="245" formatCode="0.00%">
                  <c:v>7.6547327804877385E-2</c:v>
                </c:pt>
                <c:pt idx="246" formatCode="0.00%">
                  <c:v>3.4038233230971215E-2</c:v>
                </c:pt>
                <c:pt idx="247" formatCode="0.00%">
                  <c:v>-1.4572636319311827E-2</c:v>
                </c:pt>
                <c:pt idx="248" formatCode="0.00%">
                  <c:v>-6.3626102853030053E-2</c:v>
                </c:pt>
                <c:pt idx="249" formatCode="0.00%">
                  <c:v>-0.10586740566959663</c:v>
                </c:pt>
                <c:pt idx="250" formatCode="0.00%">
                  <c:v>-6.1807452117088046E-2</c:v>
                </c:pt>
                <c:pt idx="251" formatCode="0.00%">
                  <c:v>-2.5964706354111633E-2</c:v>
                </c:pt>
                <c:pt idx="252" formatCode="0.00%">
                  <c:v>-8.6813055261130923E-2</c:v>
                </c:pt>
                <c:pt idx="253" formatCode="0.00%">
                  <c:v>-0.10127122879931516</c:v>
                </c:pt>
                <c:pt idx="254" formatCode="0.00%">
                  <c:v>-0.13467907841823124</c:v>
                </c:pt>
                <c:pt idx="255" formatCode="0.00%">
                  <c:v>-0.17016565905565184</c:v>
                </c:pt>
                <c:pt idx="256" formatCode="0.00%">
                  <c:v>-0.12806314593715662</c:v>
                </c:pt>
                <c:pt idx="257" formatCode="0.00%">
                  <c:v>-9.6026621527859346E-2</c:v>
                </c:pt>
                <c:pt idx="258" formatCode="0.00%">
                  <c:v>-5.5517954543813475E-2</c:v>
                </c:pt>
                <c:pt idx="259" formatCode="0.00%">
                  <c:v>-8.4065980283172581E-2</c:v>
                </c:pt>
                <c:pt idx="260" formatCode="0.00%">
                  <c:v>-5.8330099924016721E-2</c:v>
                </c:pt>
                <c:pt idx="261" formatCode="0.00%">
                  <c:v>-5.7558310473216356E-2</c:v>
                </c:pt>
                <c:pt idx="262" formatCode="0.00%">
                  <c:v>-1.9391213721896339E-2</c:v>
                </c:pt>
                <c:pt idx="263" formatCode="0.00%">
                  <c:v>-4.6518346745471839E-2</c:v>
                </c:pt>
                <c:pt idx="264" formatCode="0.00%">
                  <c:v>-9.2397963564670449E-2</c:v>
                </c:pt>
                <c:pt idx="265" formatCode="0.00%">
                  <c:v>-3.7843089086445514E-2</c:v>
                </c:pt>
                <c:pt idx="266" formatCode="0.00%">
                  <c:v>8.9655249702813578E-4</c:v>
                </c:pt>
                <c:pt idx="267" formatCode="0.00%">
                  <c:v>2.368316596816622E-2</c:v>
                </c:pt>
                <c:pt idx="268" formatCode="0.00%">
                  <c:v>6.0812480836666349E-2</c:v>
                </c:pt>
                <c:pt idx="269" formatCode="0.00%">
                  <c:v>0.11064962581139426</c:v>
                </c:pt>
                <c:pt idx="270" formatCode="0.00%">
                  <c:v>0.11549178212242373</c:v>
                </c:pt>
                <c:pt idx="271" formatCode="0.00%">
                  <c:v>0.11712007057630403</c:v>
                </c:pt>
                <c:pt idx="272" formatCode="0.00%">
                  <c:v>7.6096220798626879E-2</c:v>
                </c:pt>
                <c:pt idx="273" formatCode="0.00%">
                  <c:v>7.1958752907952395E-2</c:v>
                </c:pt>
                <c:pt idx="274" formatCode="0.00%">
                  <c:v>6.7741880785533004E-2</c:v>
                </c:pt>
                <c:pt idx="275" formatCode="0.00%">
                  <c:v>9.5843211925966676E-2</c:v>
                </c:pt>
                <c:pt idx="276" formatCode="0.00%">
                  <c:v>9.8422290671452028E-2</c:v>
                </c:pt>
                <c:pt idx="277" formatCode="0.00%">
                  <c:v>3.7037994021163589E-2</c:v>
                </c:pt>
                <c:pt idx="278" formatCode="0.00%">
                  <c:v>-1.1597147561596133E-2</c:v>
                </c:pt>
                <c:pt idx="279" formatCode="0.00%">
                  <c:v>1.3667875427035625E-2</c:v>
                </c:pt>
                <c:pt idx="280" formatCode="0.00%">
                  <c:v>3.1005507827308154E-2</c:v>
                </c:pt>
                <c:pt idx="281" formatCode="0.00%">
                  <c:v>7.6995999368056678E-2</c:v>
                </c:pt>
                <c:pt idx="282" formatCode="0.00%">
                  <c:v>2.1178911529440292E-2</c:v>
                </c:pt>
                <c:pt idx="283" formatCode="0.00%">
                  <c:v>-4.3198441710344815E-3</c:v>
                </c:pt>
                <c:pt idx="284" formatCode="0.00%">
                  <c:v>2.5040232771430304E-2</c:v>
                </c:pt>
                <c:pt idx="285" formatCode="0.00%">
                  <c:v>1.0273457471029701E-2</c:v>
                </c:pt>
                <c:pt idx="286" formatCode="0.00%">
                  <c:v>1.6552233507772574E-2</c:v>
                </c:pt>
                <c:pt idx="287" formatCode="0.00%">
                  <c:v>1.8350311730317648E-2</c:v>
                </c:pt>
                <c:pt idx="288" formatCode="0.00%">
                  <c:v>5.7549591716941073E-3</c:v>
                </c:pt>
                <c:pt idx="289" formatCode="0.00%">
                  <c:v>4.6006772006116359E-2</c:v>
                </c:pt>
                <c:pt idx="290" formatCode="0.00%">
                  <c:v>3.7589683357921455E-2</c:v>
                </c:pt>
                <c:pt idx="291" formatCode="0.00%">
                  <c:v>-1.8176870305933512E-2</c:v>
                </c:pt>
                <c:pt idx="292" formatCode="0.00%">
                  <c:v>-5.5132675346302173E-2</c:v>
                </c:pt>
                <c:pt idx="293" formatCode="0.00%">
                  <c:v>-5.4935686270428663E-3</c:v>
                </c:pt>
                <c:pt idx="294" formatCode="0.00%">
                  <c:v>-1.0367431512886105E-2</c:v>
                </c:pt>
                <c:pt idx="295" formatCode="0.00%">
                  <c:v>-1.9662528798534806E-2</c:v>
                </c:pt>
                <c:pt idx="296" formatCode="0.00%">
                  <c:v>-4.3185960233839693E-2</c:v>
                </c:pt>
                <c:pt idx="297" formatCode="0.00%">
                  <c:v>-7.7967597576980907E-2</c:v>
                </c:pt>
                <c:pt idx="298" formatCode="0.00%">
                  <c:v>-3.9659110856416935E-2</c:v>
                </c:pt>
                <c:pt idx="299" formatCode="0.00%">
                  <c:v>-4.4580624813023162E-3</c:v>
                </c:pt>
                <c:pt idx="300" formatCode="0.00%">
                  <c:v>-1.1618728647456722E-2</c:v>
                </c:pt>
                <c:pt idx="301" formatCode="0.00%">
                  <c:v>4.1946245892042544E-2</c:v>
                </c:pt>
                <c:pt idx="302" formatCode="0.00%">
                  <c:v>8.1033333981282762E-2</c:v>
                </c:pt>
                <c:pt idx="303" formatCode="0.00%">
                  <c:v>2.5483380058083815E-2</c:v>
                </c:pt>
                <c:pt idx="304" formatCode="0.00%">
                  <c:v>-2.6903310617887088E-2</c:v>
                </c:pt>
                <c:pt idx="305" formatCode="0.00%">
                  <c:v>-3.1981890383677825E-2</c:v>
                </c:pt>
                <c:pt idx="306" formatCode="0.00%">
                  <c:v>-1.9404370831427098E-2</c:v>
                </c:pt>
                <c:pt idx="307" formatCode="0.00%">
                  <c:v>2.4956145005380126E-2</c:v>
                </c:pt>
                <c:pt idx="308" formatCode="0.00%">
                  <c:v>6.818688583467547E-2</c:v>
                </c:pt>
                <c:pt idx="309" formatCode="0.00%">
                  <c:v>4.6590712350752517E-2</c:v>
                </c:pt>
                <c:pt idx="310" formatCode="0.00%">
                  <c:v>6.6717210460937038E-2</c:v>
                </c:pt>
                <c:pt idx="311" formatCode="0.00%">
                  <c:v>0.10929682536208096</c:v>
                </c:pt>
                <c:pt idx="312" formatCode="0.00%">
                  <c:v>0.12019033113057609</c:v>
                </c:pt>
                <c:pt idx="313" formatCode="0.00%">
                  <c:v>5.5446994741970901E-2</c:v>
                </c:pt>
                <c:pt idx="314" formatCode="0.00%">
                  <c:v>3.5413900988358726E-2</c:v>
                </c:pt>
                <c:pt idx="315" formatCode="0.00%">
                  <c:v>4.8346694266766743E-2</c:v>
                </c:pt>
                <c:pt idx="316" formatCode="0.00%">
                  <c:v>2.8446210623543466E-2</c:v>
                </c:pt>
                <c:pt idx="317" formatCode="0.00%">
                  <c:v>2.6789722187815057E-2</c:v>
                </c:pt>
                <c:pt idx="318" formatCode="0.00%">
                  <c:v>0.14798180533194172</c:v>
                </c:pt>
                <c:pt idx="319" formatCode="0.00%">
                  <c:v>0.16888444889443011</c:v>
                </c:pt>
                <c:pt idx="320" formatCode="0.00%">
                  <c:v>0.16176460655990965</c:v>
                </c:pt>
                <c:pt idx="321" formatCode="0.00%">
                  <c:v>0.11962122752982407</c:v>
                </c:pt>
                <c:pt idx="322" formatCode="0.00%">
                  <c:v>0.10379827788900675</c:v>
                </c:pt>
                <c:pt idx="323" formatCode="0.00%">
                  <c:v>9.5588495761458336E-2</c:v>
                </c:pt>
                <c:pt idx="324" formatCode="0.00%">
                  <c:v>8.2974947711290881E-2</c:v>
                </c:pt>
                <c:pt idx="325" formatCode="0.00%">
                  <c:v>8.8039209262547713E-2</c:v>
                </c:pt>
                <c:pt idx="326" formatCode="0.00%">
                  <c:v>0.1313934146164899</c:v>
                </c:pt>
                <c:pt idx="327" formatCode="0.00%">
                  <c:v>0.14785920404924369</c:v>
                </c:pt>
                <c:pt idx="328" formatCode="0.00%">
                  <c:v>0.10686248970398271</c:v>
                </c:pt>
                <c:pt idx="329" formatCode="0.00%">
                  <c:v>7.9225185697792355E-2</c:v>
                </c:pt>
                <c:pt idx="330" formatCode="0.00%">
                  <c:v>2.6188150728235104E-2</c:v>
                </c:pt>
                <c:pt idx="331" formatCode="0.00%">
                  <c:v>7.9728058555077697E-2</c:v>
                </c:pt>
                <c:pt idx="332" formatCode="0.00%">
                  <c:v>9.1820088440113246E-2</c:v>
                </c:pt>
                <c:pt idx="333" formatCode="0.00%">
                  <c:v>4.6937888254219295E-2</c:v>
                </c:pt>
                <c:pt idx="334" formatCode="0.00%">
                  <c:v>4.1841507904341935E-2</c:v>
                </c:pt>
                <c:pt idx="335" formatCode="0.00%">
                  <c:v>3.6707492171775602E-2</c:v>
                </c:pt>
                <c:pt idx="336" formatCode="0.00%">
                  <c:v>2.8275153950867216E-2</c:v>
                </c:pt>
                <c:pt idx="337" formatCode="0.00%">
                  <c:v>4.8123712178698153E-3</c:v>
                </c:pt>
                <c:pt idx="338" formatCode="0.00%">
                  <c:v>-3.2914102751661956E-2</c:v>
                </c:pt>
                <c:pt idx="339" formatCode="0.00%">
                  <c:v>-7.5324680088245555E-2</c:v>
                </c:pt>
                <c:pt idx="340" formatCode="0.00%">
                  <c:v>-0.1195828011618606</c:v>
                </c:pt>
                <c:pt idx="341" formatCode="0.00%">
                  <c:v>-0.16347034199968824</c:v>
                </c:pt>
                <c:pt idx="342" formatCode="0.00%">
                  <c:v>-0.16255765164177638</c:v>
                </c:pt>
                <c:pt idx="343" formatCode="0.00%">
                  <c:v>-0.11574119098724756</c:v>
                </c:pt>
                <c:pt idx="344" formatCode="0.00%">
                  <c:v>-8.4960044668138335E-2</c:v>
                </c:pt>
                <c:pt idx="345" formatCode="0.00%">
                  <c:v>-0.12108946127364184</c:v>
                </c:pt>
                <c:pt idx="346" formatCode="0.00%">
                  <c:v>-0.12977699436060308</c:v>
                </c:pt>
                <c:pt idx="347" formatCode="0.00%">
                  <c:v>-0.16283415849973903</c:v>
                </c:pt>
                <c:pt idx="348" formatCode="0.00%">
                  <c:v>-0.15770414569051572</c:v>
                </c:pt>
                <c:pt idx="349" formatCode="0.00%">
                  <c:v>-0.12857612662593598</c:v>
                </c:pt>
                <c:pt idx="350" formatCode="0.00%">
                  <c:v>-0.15714484862673528</c:v>
                </c:pt>
                <c:pt idx="351" formatCode="0.00%">
                  <c:v>-0.16075526972423559</c:v>
                </c:pt>
                <c:pt idx="352" formatCode="0.00%">
                  <c:v>-0.15388844159773218</c:v>
                </c:pt>
                <c:pt idx="353" formatCode="0.00%">
                  <c:v>-0.2054617047225471</c:v>
                </c:pt>
                <c:pt idx="354" formatCode="0.00%">
                  <c:v>-0.23405427099310161</c:v>
                </c:pt>
                <c:pt idx="355" formatCode="0.00%">
                  <c:v>-0.1916913952671232</c:v>
                </c:pt>
                <c:pt idx="356" formatCode="0.00%">
                  <c:v>-0.19227702930797219</c:v>
                </c:pt>
                <c:pt idx="357" formatCode="0.00%">
                  <c:v>-0.1798929227528876</c:v>
                </c:pt>
                <c:pt idx="358" formatCode="0.00%">
                  <c:v>-0.12924123899703066</c:v>
                </c:pt>
                <c:pt idx="359" formatCode="0.00%">
                  <c:v>-0.14730969766438717</c:v>
                </c:pt>
                <c:pt idx="360" formatCode="0.00%">
                  <c:v>-0.14883415404693434</c:v>
                </c:pt>
                <c:pt idx="361" formatCode="0.00%">
                  <c:v>-0.1606237435695107</c:v>
                </c:pt>
                <c:pt idx="362" formatCode="0.00%">
                  <c:v>-0.17553728356843579</c:v>
                </c:pt>
                <c:pt idx="363" formatCode="0.00%">
                  <c:v>-0.18833002173052549</c:v>
                </c:pt>
                <c:pt idx="364" formatCode="0.00%">
                  <c:v>-0.20412739200432628</c:v>
                </c:pt>
                <c:pt idx="365" formatCode="0.00%">
                  <c:v>-0.21119165048591859</c:v>
                </c:pt>
                <c:pt idx="366" formatCode="0.00%">
                  <c:v>-0.18700309987000518</c:v>
                </c:pt>
                <c:pt idx="367" formatCode="0.00%">
                  <c:v>-0.21063560540320436</c:v>
                </c:pt>
                <c:pt idx="368" formatCode="0.00%">
                  <c:v>-0.2131084994781276</c:v>
                </c:pt>
                <c:pt idx="369" formatCode="0.00%">
                  <c:v>-0.22457444501918133</c:v>
                </c:pt>
                <c:pt idx="370" formatCode="0.00%">
                  <c:v>-0.21253651084732328</c:v>
                </c:pt>
                <c:pt idx="371" formatCode="0.00%">
                  <c:v>-0.18990504440924261</c:v>
                </c:pt>
                <c:pt idx="372" formatCode="0.00%">
                  <c:v>-0.20201450375667196</c:v>
                </c:pt>
                <c:pt idx="373" formatCode="0.00%">
                  <c:v>-0.19647113282005835</c:v>
                </c:pt>
                <c:pt idx="374" formatCode="0.00%">
                  <c:v>-0.16357615484674415</c:v>
                </c:pt>
                <c:pt idx="375" formatCode="0.00%">
                  <c:v>-0.1234514775783021</c:v>
                </c:pt>
                <c:pt idx="376" formatCode="0.00%">
                  <c:v>-9.0555719997886142E-2</c:v>
                </c:pt>
                <c:pt idx="377" formatCode="0.00%">
                  <c:v>-5.582041317846842E-2</c:v>
                </c:pt>
                <c:pt idx="378" formatCode="0.00%">
                  <c:v>-4.641388997771223E-3</c:v>
                </c:pt>
                <c:pt idx="379" formatCode="0.00%">
                  <c:v>2.6736204548297282E-2</c:v>
                </c:pt>
                <c:pt idx="380" formatCode="0.00%">
                  <c:v>7.7768876394997966E-2</c:v>
                </c:pt>
                <c:pt idx="381" formatCode="0.00%">
                  <c:v>0.13315965815613429</c:v>
                </c:pt>
                <c:pt idx="382" formatCode="0.00%">
                  <c:v>0.11284427377930406</c:v>
                </c:pt>
                <c:pt idx="383" formatCode="0.00%">
                  <c:v>0.12007369147486147</c:v>
                </c:pt>
                <c:pt idx="384" formatCode="0.00%">
                  <c:v>0.10224478410208637</c:v>
                </c:pt>
                <c:pt idx="385" formatCode="0.00%">
                  <c:v>0.11159224864329764</c:v>
                </c:pt>
                <c:pt idx="386" formatCode="0.00%">
                  <c:v>0.11134730514158719</c:v>
                </c:pt>
                <c:pt idx="387" formatCode="0.00%">
                  <c:v>9.715986206610272E-2</c:v>
                </c:pt>
                <c:pt idx="388" formatCode="0.00%">
                  <c:v>7.6384742872124267E-2</c:v>
                </c:pt>
                <c:pt idx="389" formatCode="0.00%">
                  <c:v>7.1766219943180776E-2</c:v>
                </c:pt>
                <c:pt idx="390" formatCode="0.00%">
                  <c:v>5.1955454401713563E-2</c:v>
                </c:pt>
                <c:pt idx="391" formatCode="0.00%">
                  <c:v>4.1950945871584766E-2</c:v>
                </c:pt>
                <c:pt idx="392" formatCode="0.00%">
                  <c:v>1.9364442821305117E-2</c:v>
                </c:pt>
                <c:pt idx="393" formatCode="0.00%">
                  <c:v>2.9021040289063382E-3</c:v>
                </c:pt>
                <c:pt idx="394" formatCode="0.00%">
                  <c:v>6.3954565053537138E-2</c:v>
                </c:pt>
                <c:pt idx="395" formatCode="0.00%">
                  <c:v>0.10719337872079526</c:v>
                </c:pt>
                <c:pt idx="396" formatCode="0.00%">
                  <c:v>9.0220503412283826E-2</c:v>
                </c:pt>
                <c:pt idx="397" formatCode="0.00%">
                  <c:v>8.3364804075414911E-2</c:v>
                </c:pt>
                <c:pt idx="398" formatCode="0.00%">
                  <c:v>6.039864547195517E-2</c:v>
                </c:pt>
                <c:pt idx="399" formatCode="0.00%">
                  <c:v>6.1671303930650678E-2</c:v>
                </c:pt>
                <c:pt idx="400" formatCode="0.00%">
                  <c:v>4.2422857809690351E-2</c:v>
                </c:pt>
                <c:pt idx="401" formatCode="0.00%">
                  <c:v>2.9050627496799208E-2</c:v>
                </c:pt>
                <c:pt idx="402" formatCode="0.00%">
                  <c:v>4.9894148972731145E-3</c:v>
                </c:pt>
                <c:pt idx="403" formatCode="0.00%">
                  <c:v>-2.3946122665888581E-2</c:v>
                </c:pt>
                <c:pt idx="404" formatCode="0.00%">
                  <c:v>3.1154096849786539E-2</c:v>
                </c:pt>
                <c:pt idx="405" formatCode="0.00%">
                  <c:v>1.9698472269101153E-2</c:v>
                </c:pt>
                <c:pt idx="406" formatCode="0.00%">
                  <c:v>2.2500386171743436E-2</c:v>
                </c:pt>
                <c:pt idx="407" formatCode="0.00%">
                  <c:v>-5.2411144198858395E-3</c:v>
                </c:pt>
                <c:pt idx="408" formatCode="0.00%">
                  <c:v>-2.8011354322681647E-2</c:v>
                </c:pt>
                <c:pt idx="409" formatCode="0.00%">
                  <c:v>-3.3699310934434457E-2</c:v>
                </c:pt>
                <c:pt idx="410" formatCode="0.00%">
                  <c:v>-2.0257153204034761E-2</c:v>
                </c:pt>
                <c:pt idx="411" formatCode="0.00%">
                  <c:v>-3.7074445546455337E-2</c:v>
                </c:pt>
                <c:pt idx="412" formatCode="0.00%">
                  <c:v>-6.8186093103333123E-2</c:v>
                </c:pt>
                <c:pt idx="413" formatCode="0.00%">
                  <c:v>-2.997321023460664E-2</c:v>
                </c:pt>
                <c:pt idx="414" formatCode="0.00%">
                  <c:v>2.4083488939485864E-3</c:v>
                </c:pt>
                <c:pt idx="415" formatCode="0.00%">
                  <c:v>5.8737934035102413E-3</c:v>
                </c:pt>
                <c:pt idx="416" formatCode="0.00%">
                  <c:v>1.5716208049549651E-2</c:v>
                </c:pt>
                <c:pt idx="417" formatCode="0.00%">
                  <c:v>-2.3132994179663191E-3</c:v>
                </c:pt>
                <c:pt idx="418" formatCode="0.00%">
                  <c:v>1.0786194983569919E-2</c:v>
                </c:pt>
                <c:pt idx="419" formatCode="0.00%">
                  <c:v>1.305675110507476E-2</c:v>
                </c:pt>
                <c:pt idx="420" formatCode="0.00%">
                  <c:v>-6.056456315749803E-3</c:v>
                </c:pt>
                <c:pt idx="421" formatCode="0.00%">
                  <c:v>-4.5161350803540223E-2</c:v>
                </c:pt>
                <c:pt idx="422" formatCode="0.00%">
                  <c:v>-4.7428291148043589E-2</c:v>
                </c:pt>
                <c:pt idx="423" formatCode="0.00%">
                  <c:v>-5.3473370974059464E-2</c:v>
                </c:pt>
                <c:pt idx="424" formatCode="0.00%">
                  <c:v>-7.290451899031547E-3</c:v>
                </c:pt>
                <c:pt idx="425" formatCode="0.00%">
                  <c:v>6.6514028753679177E-3</c:v>
                </c:pt>
                <c:pt idx="426" formatCode="0.00%">
                  <c:v>5.3008317225514023E-2</c:v>
                </c:pt>
                <c:pt idx="427" formatCode="0.00%">
                  <c:v>3.9389744127465098E-2</c:v>
                </c:pt>
                <c:pt idx="428" formatCode="0.00%">
                  <c:v>4.0429167156019963E-2</c:v>
                </c:pt>
                <c:pt idx="429" formatCode="0.00%">
                  <c:v>3.4442035486413003E-2</c:v>
                </c:pt>
                <c:pt idx="430" formatCode="0.00%">
                  <c:v>6.9072620875936908E-2</c:v>
                </c:pt>
                <c:pt idx="431" formatCode="0.00%">
                  <c:v>9.8934973438812079E-2</c:v>
                </c:pt>
                <c:pt idx="432" formatCode="0.00%">
                  <c:v>5.7917513739343063E-2</c:v>
                </c:pt>
                <c:pt idx="433" formatCode="0.00%">
                  <c:v>6.5536958713620752E-2</c:v>
                </c:pt>
                <c:pt idx="434" formatCode="0.00%">
                  <c:v>7.1286094979011061E-2</c:v>
                </c:pt>
                <c:pt idx="435" formatCode="0.00%">
                  <c:v>8.5807905490968395E-2</c:v>
                </c:pt>
                <c:pt idx="436" formatCode="0.00%">
                  <c:v>0.10222441445465336</c:v>
                </c:pt>
                <c:pt idx="437" formatCode="0.00%">
                  <c:v>0.10828894426815938</c:v>
                </c:pt>
                <c:pt idx="438" formatCode="0.00%">
                  <c:v>0.16274783131887305</c:v>
                </c:pt>
                <c:pt idx="439" formatCode="0.00%">
                  <c:v>0.21468353267565088</c:v>
                </c:pt>
                <c:pt idx="440" formatCode="0.00%">
                  <c:v>0.20925218637463594</c:v>
                </c:pt>
                <c:pt idx="441" formatCode="0.00%">
                  <c:v>0.20745132725034887</c:v>
                </c:pt>
                <c:pt idx="442" formatCode="0.00%">
                  <c:v>0.21716342323570448</c:v>
                </c:pt>
                <c:pt idx="443" formatCode="0.00%">
                  <c:v>0.21356229121018511</c:v>
                </c:pt>
                <c:pt idx="444" formatCode="0.00%">
                  <c:v>0.20217009159409338</c:v>
                </c:pt>
                <c:pt idx="445" formatCode="0.00%">
                  <c:v>0.24386541691638342</c:v>
                </c:pt>
                <c:pt idx="446" formatCode="0.00%">
                  <c:v>0.24080673732136626</c:v>
                </c:pt>
                <c:pt idx="447" formatCode="0.00%">
                  <c:v>0.23022947799205107</c:v>
                </c:pt>
                <c:pt idx="448" formatCode="0.00%">
                  <c:v>0.26191578122957138</c:v>
                </c:pt>
                <c:pt idx="449" formatCode="0.00%">
                  <c:v>0.2463407395279551</c:v>
                </c:pt>
                <c:pt idx="450" formatCode="0.00%">
                  <c:v>0.23525886225837711</c:v>
                </c:pt>
                <c:pt idx="451" formatCode="0.00%">
                  <c:v>0.20920429619870928</c:v>
                </c:pt>
                <c:pt idx="452" formatCode="0.00%">
                  <c:v>0.20086597935587647</c:v>
                </c:pt>
                <c:pt idx="453" formatCode="0.00%">
                  <c:v>0.2303362374736122</c:v>
                </c:pt>
                <c:pt idx="454" formatCode="0.00%">
                  <c:v>5.6962856381260307E-2</c:v>
                </c:pt>
                <c:pt idx="455" formatCode="0.00%">
                  <c:v>8.4547378752793279E-2</c:v>
                </c:pt>
                <c:pt idx="456" formatCode="0.00%">
                  <c:v>6.1414735012586652E-2</c:v>
                </c:pt>
                <c:pt idx="457" formatCode="0.00%">
                  <c:v>2.2308656693017515E-2</c:v>
                </c:pt>
                <c:pt idx="458" formatCode="0.00%">
                  <c:v>2.7314762092051303E-2</c:v>
                </c:pt>
                <c:pt idx="459" formatCode="0.00%">
                  <c:v>4.1031469473141291E-2</c:v>
                </c:pt>
                <c:pt idx="460" formatCode="0.00%">
                  <c:v>7.3539355296628806E-2</c:v>
                </c:pt>
                <c:pt idx="461" formatCode="0.00%">
                  <c:v>0.11733525395899758</c:v>
                </c:pt>
                <c:pt idx="462" formatCode="0.00%">
                  <c:v>0.15140493824576162</c:v>
                </c:pt>
                <c:pt idx="463" formatCode="0.00%">
                  <c:v>0.15231311664019453</c:v>
                </c:pt>
                <c:pt idx="464" formatCode="0.00%">
                  <c:v>0.13567755423214178</c:v>
                </c:pt>
                <c:pt idx="465" formatCode="0.00%">
                  <c:v>0.15738259129069521</c:v>
                </c:pt>
                <c:pt idx="466" formatCode="0.00%">
                  <c:v>0.19776864913814873</c:v>
                </c:pt>
                <c:pt idx="467" formatCode="0.00%">
                  <c:v>0.15566368611016745</c:v>
                </c:pt>
                <c:pt idx="468" formatCode="0.00%">
                  <c:v>0.20238204635840185</c:v>
                </c:pt>
                <c:pt idx="469" formatCode="0.00%">
                  <c:v>0.19088869262579045</c:v>
                </c:pt>
                <c:pt idx="470" formatCode="0.00%">
                  <c:v>0.22314206588201269</c:v>
                </c:pt>
                <c:pt idx="471" formatCode="0.00%">
                  <c:v>0.25086180888904241</c:v>
                </c:pt>
                <c:pt idx="472" formatCode="0.00%">
                  <c:v>0.22682497317677286</c:v>
                </c:pt>
                <c:pt idx="473" formatCode="0.00%">
                  <c:v>0.26348080980959931</c:v>
                </c:pt>
                <c:pt idx="474" formatCode="0.00%">
                  <c:v>0.29235394708089912</c:v>
                </c:pt>
                <c:pt idx="475" formatCode="0.00%">
                  <c:v>0.27612574028125492</c:v>
                </c:pt>
                <c:pt idx="476" formatCode="0.00%">
                  <c:v>0.25986935637544417</c:v>
                </c:pt>
                <c:pt idx="477" formatCode="0.00%">
                  <c:v>0.24883671175229605</c:v>
                </c:pt>
                <c:pt idx="478" formatCode="0.00%">
                  <c:v>0.21840972461117403</c:v>
                </c:pt>
                <c:pt idx="479" formatCode="0.00%">
                  <c:v>0.15915575847549035</c:v>
                </c:pt>
                <c:pt idx="480" formatCode="0.00%">
                  <c:v>0.1207092325398198</c:v>
                </c:pt>
                <c:pt idx="481" formatCode="0.00%">
                  <c:v>0.13060401724915693</c:v>
                </c:pt>
                <c:pt idx="482" formatCode="0.00%">
                  <c:v>0.15923392817996351</c:v>
                </c:pt>
                <c:pt idx="483" formatCode="0.00%">
                  <c:v>0.20563651682023809</c:v>
                </c:pt>
                <c:pt idx="484" formatCode="0.00%">
                  <c:v>0.21659409374282212</c:v>
                </c:pt>
                <c:pt idx="485" formatCode="0.00%">
                  <c:v>0.16943887561159854</c:v>
                </c:pt>
                <c:pt idx="486" formatCode="0.00%">
                  <c:v>0.17105171746525949</c:v>
                </c:pt>
                <c:pt idx="487" formatCode="0.00%">
                  <c:v>0.18085844679249097</c:v>
                </c:pt>
                <c:pt idx="488" formatCode="0.00%">
                  <c:v>0.16102043403479049</c:v>
                </c:pt>
                <c:pt idx="489" formatCode="0.00%">
                  <c:v>0.12961878338058885</c:v>
                </c:pt>
                <c:pt idx="490" formatCode="0.00%">
                  <c:v>0.10098346113318679</c:v>
                </c:pt>
                <c:pt idx="491" formatCode="0.00%">
                  <c:v>0.14221132633215183</c:v>
                </c:pt>
                <c:pt idx="492" formatCode="0.00%">
                  <c:v>0.13196796729937033</c:v>
                </c:pt>
                <c:pt idx="493" formatCode="0.00%">
                  <c:v>8.604993630855895E-2</c:v>
                </c:pt>
                <c:pt idx="494" formatCode="0.00%">
                  <c:v>8.2424627522339478E-2</c:v>
                </c:pt>
                <c:pt idx="495" formatCode="0.00%">
                  <c:v>6.817111264445308E-2</c:v>
                </c:pt>
                <c:pt idx="496" formatCode="0.00%">
                  <c:v>3.6713386160395656E-2</c:v>
                </c:pt>
                <c:pt idx="497" formatCode="0.00%">
                  <c:v>4.5098790141789635E-2</c:v>
                </c:pt>
                <c:pt idx="498" formatCode="0.00%">
                  <c:v>6.9250728143613882E-2</c:v>
                </c:pt>
                <c:pt idx="499" formatCode="0.00%">
                  <c:v>7.3419476825563379E-2</c:v>
                </c:pt>
                <c:pt idx="500" formatCode="0.00%">
                  <c:v>6.4793393390056409E-2</c:v>
                </c:pt>
                <c:pt idx="501" formatCode="0.00%">
                  <c:v>0.11048363420576313</c:v>
                </c:pt>
                <c:pt idx="502" formatCode="0.00%">
                  <c:v>0.14618992579616319</c:v>
                </c:pt>
                <c:pt idx="503" formatCode="0.00%">
                  <c:v>0.11706913533677099</c:v>
                </c:pt>
                <c:pt idx="504" formatCode="0.00%">
                  <c:v>0.11432149579514683</c:v>
                </c:pt>
                <c:pt idx="505" formatCode="0.00%">
                  <c:v>0.10208511434217704</c:v>
                </c:pt>
                <c:pt idx="506" formatCode="0.00%">
                  <c:v>5.3305623834182914E-2</c:v>
                </c:pt>
                <c:pt idx="507" formatCode="0.00%">
                  <c:v>6.3773181564216408E-2</c:v>
                </c:pt>
                <c:pt idx="508" formatCode="0.00%">
                  <c:v>5.7070840659770861E-2</c:v>
                </c:pt>
                <c:pt idx="509" formatCode="0.00%">
                  <c:v>6.1509868449425298E-3</c:v>
                </c:pt>
                <c:pt idx="510" formatCode="0.00%">
                  <c:v>2.318259762207342E-3</c:v>
                </c:pt>
                <c:pt idx="511" formatCode="0.00%">
                  <c:v>3.2857529706423749E-2</c:v>
                </c:pt>
                <c:pt idx="512" formatCode="0.00%">
                  <c:v>4.2295030393855626E-2</c:v>
                </c:pt>
                <c:pt idx="513" formatCode="0.00%">
                  <c:v>5.1100945036506751E-2</c:v>
                </c:pt>
                <c:pt idx="514" formatCode="0.00%">
                  <c:v>5.5163476027434211E-2</c:v>
                </c:pt>
                <c:pt idx="515" formatCode="0.00%">
                  <c:v>3.8458008609535854E-2</c:v>
                </c:pt>
                <c:pt idx="516" formatCode="0.00%">
                  <c:v>-4.4186428135517541E-3</c:v>
                </c:pt>
                <c:pt idx="517" formatCode="0.00%">
                  <c:v>-3.2011599351830178E-2</c:v>
                </c:pt>
                <c:pt idx="518" formatCode="0.00%">
                  <c:v>9.4318964378761194E-3</c:v>
                </c:pt>
                <c:pt idx="519" formatCode="0.00%">
                  <c:v>1.6057292174466165E-2</c:v>
                </c:pt>
                <c:pt idx="520" formatCode="0.00%">
                  <c:v>1.2409492077513296E-2</c:v>
                </c:pt>
                <c:pt idx="521" formatCode="0.00%">
                  <c:v>-9.9545653238304332E-3</c:v>
                </c:pt>
                <c:pt idx="522" formatCode="0.00%">
                  <c:v>2.4710491573565863E-2</c:v>
                </c:pt>
                <c:pt idx="523" formatCode="0.00%">
                  <c:v>3.9947707104851959E-2</c:v>
                </c:pt>
                <c:pt idx="524" formatCode="0.00%">
                  <c:v>7.9950113201499473E-2</c:v>
                </c:pt>
                <c:pt idx="525" formatCode="0.00%">
                  <c:v>0.11715098517642741</c:v>
                </c:pt>
                <c:pt idx="526" formatCode="0.00%">
                  <c:v>0.13037222624375988</c:v>
                </c:pt>
                <c:pt idx="527" formatCode="0.00%">
                  <c:v>0.17159356128322578</c:v>
                </c:pt>
                <c:pt idx="528" formatCode="0.00%">
                  <c:v>0.15537139740765138</c:v>
                </c:pt>
                <c:pt idx="529" formatCode="0.00%">
                  <c:v>0.12055166841113718</c:v>
                </c:pt>
                <c:pt idx="530" formatCode="0.00%">
                  <c:v>8.6290671541217279E-2</c:v>
                </c:pt>
                <c:pt idx="531" formatCode="0.00%">
                  <c:v>0.12023865398981792</c:v>
                </c:pt>
                <c:pt idx="532" formatCode="0.00%">
                  <c:v>8.3535941711120332E-2</c:v>
                </c:pt>
                <c:pt idx="533" formatCode="0.00%">
                  <c:v>7.9212008542377088E-2</c:v>
                </c:pt>
                <c:pt idx="534" formatCode="0.00%">
                  <c:v>9.4166799401125045E-2</c:v>
                </c:pt>
                <c:pt idx="535" formatCode="0.00%">
                  <c:v>5.082378343867644E-2</c:v>
                </c:pt>
                <c:pt idx="536" formatCode="0.00%">
                  <c:v>7.481333369549481E-2</c:v>
                </c:pt>
                <c:pt idx="537" formatCode="0.00%">
                  <c:v>7.2566044873492164E-2</c:v>
                </c:pt>
                <c:pt idx="538" formatCode="0.00%">
                  <c:v>6.6495192837240369E-2</c:v>
                </c:pt>
                <c:pt idx="539" formatCode="0.00%">
                  <c:v>5.0694482715935907E-2</c:v>
                </c:pt>
                <c:pt idx="540" formatCode="0.00%">
                  <c:v>5.1235853360434014E-3</c:v>
                </c:pt>
                <c:pt idx="541" formatCode="0.00%">
                  <c:v>1.8902871013304123E-2</c:v>
                </c:pt>
                <c:pt idx="542" formatCode="0.00%">
                  <c:v>4.192319454008997E-3</c:v>
                </c:pt>
                <c:pt idx="543" formatCode="0.00%">
                  <c:v>-2.6081528007637189E-2</c:v>
                </c:pt>
                <c:pt idx="544" formatCode="0.00%">
                  <c:v>-4.8341418771351341E-2</c:v>
                </c:pt>
                <c:pt idx="545" formatCode="0.00%">
                  <c:v>-4.0090259561373465E-2</c:v>
                </c:pt>
                <c:pt idx="546" formatCode="0.00%">
                  <c:v>-2.1663148700488577E-2</c:v>
                </c:pt>
                <c:pt idx="547" formatCode="0.00%">
                  <c:v>-3.5577113884579181E-2</c:v>
                </c:pt>
                <c:pt idx="548" formatCode="0.00%">
                  <c:v>-5.4874448895035899E-2</c:v>
                </c:pt>
                <c:pt idx="549" formatCode="0.00%">
                  <c:v>-4.4960886713396708E-2</c:v>
                </c:pt>
                <c:pt idx="550" formatCode="0.00%">
                  <c:v>-5.7228159240888976E-2</c:v>
                </c:pt>
                <c:pt idx="551" formatCode="0.00%">
                  <c:v>-9.3181460472543942E-2</c:v>
                </c:pt>
                <c:pt idx="552" formatCode="0.00%">
                  <c:v>-0.12272051603088918</c:v>
                </c:pt>
                <c:pt idx="553" formatCode="0.00%">
                  <c:v>-8.0702488137895489E-2</c:v>
                </c:pt>
                <c:pt idx="554" formatCode="0.00%">
                  <c:v>-7.7074853136295141E-2</c:v>
                </c:pt>
                <c:pt idx="555" formatCode="0.00%">
                  <c:v>-5.625361781554461E-2</c:v>
                </c:pt>
                <c:pt idx="556" formatCode="0.00%">
                  <c:v>-8.841897439924673E-2</c:v>
                </c:pt>
                <c:pt idx="557" formatCode="0.00%">
                  <c:v>-7.6839608987710695E-2</c:v>
                </c:pt>
                <c:pt idx="558" formatCode="0.00%">
                  <c:v>-4.1204764990497078E-2</c:v>
                </c:pt>
                <c:pt idx="559" formatCode="0.00%">
                  <c:v>-5.2600729410876568E-3</c:v>
                </c:pt>
                <c:pt idx="560" formatCode="0.00%">
                  <c:v>4.2695069124121243E-3</c:v>
                </c:pt>
                <c:pt idx="561" formatCode="0.00%">
                  <c:v>-9.0103756414262604E-3</c:v>
                </c:pt>
                <c:pt idx="562" formatCode="0.00%">
                  <c:v>-8.8840251444066709E-3</c:v>
                </c:pt>
                <c:pt idx="563" formatCode="0.00%">
                  <c:v>-4.6544531021852853E-2</c:v>
                </c:pt>
                <c:pt idx="564" formatCode="0.00%">
                  <c:v>-4.7004363393492787E-2</c:v>
                </c:pt>
                <c:pt idx="565" formatCode="0.00%">
                  <c:v>-6.9328167878445868E-2</c:v>
                </c:pt>
                <c:pt idx="566" formatCode="0.00%">
                  <c:v>-7.390444665744389E-2</c:v>
                </c:pt>
                <c:pt idx="567" formatCode="0.00%">
                  <c:v>-7.0305048839237827E-2</c:v>
                </c:pt>
                <c:pt idx="568" formatCode="0.00%">
                  <c:v>-8.973641610396399E-2</c:v>
                </c:pt>
                <c:pt idx="569" formatCode="0.00%">
                  <c:v>-0.11549424005874431</c:v>
                </c:pt>
                <c:pt idx="570" formatCode="0.00%">
                  <c:v>-0.10673035843131229</c:v>
                </c:pt>
                <c:pt idx="571" formatCode="0.00%">
                  <c:v>-9.859879229770685E-2</c:v>
                </c:pt>
                <c:pt idx="572" formatCode="0.00%">
                  <c:v>-0.11041097895921359</c:v>
                </c:pt>
                <c:pt idx="573" formatCode="0.00%">
                  <c:v>-0.11072119465791186</c:v>
                </c:pt>
                <c:pt idx="574" formatCode="0.00%">
                  <c:v>-0.11922495182023873</c:v>
                </c:pt>
                <c:pt idx="575" formatCode="0.00%">
                  <c:v>-0.13852080781565457</c:v>
                </c:pt>
                <c:pt idx="576" formatCode="0.00%">
                  <c:v>-0.1066614509254189</c:v>
                </c:pt>
                <c:pt idx="577" formatCode="0.00%">
                  <c:v>-0.14446587365163033</c:v>
                </c:pt>
                <c:pt idx="578" formatCode="0.00%">
                  <c:v>-0.16379981366445384</c:v>
                </c:pt>
                <c:pt idx="579" formatCode="0.00%">
                  <c:v>-0.19281685727003817</c:v>
                </c:pt>
                <c:pt idx="580" formatCode="0.00%">
                  <c:v>-0.17941213371089482</c:v>
                </c:pt>
                <c:pt idx="581" formatCode="0.00%">
                  <c:v>-0.15506133965724267</c:v>
                </c:pt>
                <c:pt idx="582" formatCode="0.00%">
                  <c:v>-0.10863401171348586</c:v>
                </c:pt>
                <c:pt idx="583" formatCode="0.00%">
                  <c:v>-6.4418665323486834E-2</c:v>
                </c:pt>
                <c:pt idx="584" formatCode="0.00%">
                  <c:v>-6.6065374332962001E-2</c:v>
                </c:pt>
                <c:pt idx="585" formatCode="0.00%">
                  <c:v>-6.7820074274116182E-2</c:v>
                </c:pt>
                <c:pt idx="586" formatCode="0.00%">
                  <c:v>-5.269772049354482E-2</c:v>
                </c:pt>
                <c:pt idx="587" formatCode="0.00%">
                  <c:v>-7.5233626302371626E-2</c:v>
                </c:pt>
                <c:pt idx="588" formatCode="0.00%">
                  <c:v>-0.10408534298458538</c:v>
                </c:pt>
                <c:pt idx="589" formatCode="0.00%">
                  <c:v>-0.10725207583577401</c:v>
                </c:pt>
                <c:pt idx="590" formatCode="0.00%">
                  <c:v>-0.10308826634081636</c:v>
                </c:pt>
                <c:pt idx="591" formatCode="0.00%">
                  <c:v>-9.374626474253156E-2</c:v>
                </c:pt>
                <c:pt idx="592" formatCode="0.00%">
                  <c:v>-0.11627907823696504</c:v>
                </c:pt>
                <c:pt idx="593" formatCode="0.00%">
                  <c:v>-0.1307506461114919</c:v>
                </c:pt>
                <c:pt idx="594" formatCode="0.00%">
                  <c:v>-0.10441551679266425</c:v>
                </c:pt>
                <c:pt idx="595" formatCode="0.00%">
                  <c:v>-9.1299132280059814E-2</c:v>
                </c:pt>
                <c:pt idx="596" formatCode="0.00%">
                  <c:v>-0.10783467698282034</c:v>
                </c:pt>
                <c:pt idx="597" formatCode="0.00%">
                  <c:v>-0.12814564709470833</c:v>
                </c:pt>
                <c:pt idx="598" formatCode="0.00%">
                  <c:v>-0.12538329255658109</c:v>
                </c:pt>
                <c:pt idx="599" formatCode="0.00%">
                  <c:v>-0.11749609106913272</c:v>
                </c:pt>
                <c:pt idx="600" formatCode="0.00%">
                  <c:v>-8.6810291941988527E-2</c:v>
                </c:pt>
                <c:pt idx="601" formatCode="0.00%">
                  <c:v>-7.4297828858326365E-2</c:v>
                </c:pt>
                <c:pt idx="602" formatCode="0.00%">
                  <c:v>-8.0507715733965646E-2</c:v>
                </c:pt>
                <c:pt idx="603" formatCode="0.00%">
                  <c:v>-7.4588959766515139E-2</c:v>
                </c:pt>
                <c:pt idx="604" formatCode="0.00%">
                  <c:v>-7.9303406117563147E-2</c:v>
                </c:pt>
                <c:pt idx="605" formatCode="0.00%">
                  <c:v>-7.0186198381158249E-2</c:v>
                </c:pt>
                <c:pt idx="606" formatCode="0.00%">
                  <c:v>-4.7366610293724132E-2</c:v>
                </c:pt>
                <c:pt idx="607" formatCode="0.00%">
                  <c:v>-1.5040373050882017E-2</c:v>
                </c:pt>
                <c:pt idx="608" formatCode="0.00%">
                  <c:v>-1.4546247850127592E-2</c:v>
                </c:pt>
                <c:pt idx="609" formatCode="0.00%">
                  <c:v>-1.3931782655252745E-2</c:v>
                </c:pt>
                <c:pt idx="610" formatCode="0.00%">
                  <c:v>-3.3945237938167061E-2</c:v>
                </c:pt>
                <c:pt idx="611" formatCode="0.00%">
                  <c:v>-2.9756850783439925E-2</c:v>
                </c:pt>
                <c:pt idx="612" formatCode="0.00%">
                  <c:v>-2.6817359954502185E-2</c:v>
                </c:pt>
                <c:pt idx="613" formatCode="0.00%">
                  <c:v>5.6978012165527225E-3</c:v>
                </c:pt>
                <c:pt idx="614" formatCode="0.00%">
                  <c:v>2.2120259292620403E-2</c:v>
                </c:pt>
                <c:pt idx="615" formatCode="0.00%">
                  <c:v>5.999534409709395E-2</c:v>
                </c:pt>
                <c:pt idx="616" formatCode="0.00%">
                  <c:v>9.4047635442051414E-2</c:v>
                </c:pt>
                <c:pt idx="617" formatCode="0.00%">
                  <c:v>0.11820865614053111</c:v>
                </c:pt>
                <c:pt idx="618" formatCode="0.00%">
                  <c:v>0.15666367481719101</c:v>
                </c:pt>
                <c:pt idx="619" formatCode="0.00%">
                  <c:v>0.1472070511657273</c:v>
                </c:pt>
                <c:pt idx="620" formatCode="0.00%">
                  <c:v>0.19568103851086183</c:v>
                </c:pt>
                <c:pt idx="621" formatCode="0.00%">
                  <c:v>0.21828408286669188</c:v>
                </c:pt>
                <c:pt idx="622" formatCode="0.00%">
                  <c:v>0.17145212012677491</c:v>
                </c:pt>
                <c:pt idx="623" formatCode="0.00%">
                  <c:v>0.19714273872189936</c:v>
                </c:pt>
                <c:pt idx="624" formatCode="0.00%">
                  <c:v>0.17626975129967226</c:v>
                </c:pt>
                <c:pt idx="625" formatCode="0.00%">
                  <c:v>0.17870708534626267</c:v>
                </c:pt>
                <c:pt idx="626" formatCode="0.00%">
                  <c:v>0.18691186767788603</c:v>
                </c:pt>
                <c:pt idx="627" formatCode="0.00%">
                  <c:v>0.20585236825565145</c:v>
                </c:pt>
                <c:pt idx="628" formatCode="0.00%">
                  <c:v>0.130472386122366</c:v>
                </c:pt>
                <c:pt idx="629" formatCode="0.00%">
                  <c:v>0.16572004932699524</c:v>
                </c:pt>
                <c:pt idx="630" formatCode="0.00%">
                  <c:v>0.16849398278348282</c:v>
                </c:pt>
                <c:pt idx="631" formatCode="0.00%">
                  <c:v>0.20065932309652146</c:v>
                </c:pt>
                <c:pt idx="632" formatCode="0.00%">
                  <c:v>0.21806201535401071</c:v>
                </c:pt>
                <c:pt idx="633" formatCode="0.00%">
                  <c:v>0.22213716298179476</c:v>
                </c:pt>
                <c:pt idx="634" formatCode="0.00%">
                  <c:v>0.20797509062808839</c:v>
                </c:pt>
                <c:pt idx="635" formatCode="0.00%">
                  <c:v>0.19417204258288034</c:v>
                </c:pt>
                <c:pt idx="636" formatCode="0.00%">
                  <c:v>0.19094752590790454</c:v>
                </c:pt>
                <c:pt idx="637" formatCode="0.00%">
                  <c:v>0.20599737146733088</c:v>
                </c:pt>
                <c:pt idx="638" formatCode="0.00%">
                  <c:v>0.18983202440046032</c:v>
                </c:pt>
                <c:pt idx="639" formatCode="0.00%">
                  <c:v>0.17456487987514446</c:v>
                </c:pt>
                <c:pt idx="640" formatCode="0.00%">
                  <c:v>0.15597213800769305</c:v>
                </c:pt>
                <c:pt idx="641" formatCode="0.00%">
                  <c:v>0.15446825064082037</c:v>
                </c:pt>
                <c:pt idx="642" formatCode="0.00%">
                  <c:v>0.16088572311084581</c:v>
                </c:pt>
                <c:pt idx="643" formatCode="0.00%">
                  <c:v>0.14356009707676209</c:v>
                </c:pt>
                <c:pt idx="644" formatCode="0.00%">
                  <c:v>9.7191712742610292E-2</c:v>
                </c:pt>
                <c:pt idx="645" formatCode="0.00%">
                  <c:v>0.11564867739387119</c:v>
                </c:pt>
                <c:pt idx="646" formatCode="0.00%">
                  <c:v>0.12962071541320319</c:v>
                </c:pt>
                <c:pt idx="647" formatCode="0.00%">
                  <c:v>0.11999867413536047</c:v>
                </c:pt>
                <c:pt idx="648" formatCode="0.00%">
                  <c:v>9.8968632568189996E-2</c:v>
                </c:pt>
                <c:pt idx="649" formatCode="0.00%">
                  <c:v>9.7229228306733084E-2</c:v>
                </c:pt>
                <c:pt idx="650" formatCode="0.00%">
                  <c:v>9.5246358810463727E-2</c:v>
                </c:pt>
                <c:pt idx="651" formatCode="0.00%">
                  <c:v>8.6842420166015621E-2</c:v>
                </c:pt>
                <c:pt idx="652" formatCode="0.00%">
                  <c:v>3.9454341517099145E-2</c:v>
                </c:pt>
                <c:pt idx="653" formatCode="0.00%">
                  <c:v>5.6763263690624344E-2</c:v>
                </c:pt>
                <c:pt idx="654" formatCode="0.00%">
                  <c:v>4.7089606154973707E-2</c:v>
                </c:pt>
                <c:pt idx="655" formatCode="0.00%">
                  <c:v>3.3520224342734606E-2</c:v>
                </c:pt>
                <c:pt idx="656" formatCode="0.00%">
                  <c:v>3.2652172062253682E-2</c:v>
                </c:pt>
                <c:pt idx="657" formatCode="0.00%">
                  <c:v>2.7756938185355517E-2</c:v>
                </c:pt>
                <c:pt idx="658" formatCode="0.00%">
                  <c:v>3.9795930284551195E-2</c:v>
                </c:pt>
                <c:pt idx="659" formatCode="0.00%">
                  <c:v>7.3319216046576097E-2</c:v>
                </c:pt>
                <c:pt idx="660" formatCode="0.00%">
                  <c:v>7.2636236421308675E-2</c:v>
                </c:pt>
                <c:pt idx="661" formatCode="0.00%">
                  <c:v>5.1323403970757298E-2</c:v>
                </c:pt>
                <c:pt idx="662" formatCode="0.00%">
                  <c:v>3.4995257704069083E-3</c:v>
                </c:pt>
                <c:pt idx="663" formatCode="0.00%">
                  <c:v>4.1068041735277117E-3</c:v>
                </c:pt>
                <c:pt idx="664" formatCode="0.00%">
                  <c:v>1.018860754844586E-2</c:v>
                </c:pt>
                <c:pt idx="665" formatCode="0.00%">
                  <c:v>1.3031488559168247E-2</c:v>
                </c:pt>
                <c:pt idx="666" formatCode="0.00%">
                  <c:v>5.1920825875302334E-2</c:v>
                </c:pt>
                <c:pt idx="667" formatCode="0.00%">
                  <c:v>9.3342319927062656E-2</c:v>
                </c:pt>
                <c:pt idx="668" formatCode="0.00%">
                  <c:v>0.12350809721371259</c:v>
                </c:pt>
                <c:pt idx="669" formatCode="0.00%">
                  <c:v>0.10642348642612887</c:v>
                </c:pt>
                <c:pt idx="670" formatCode="0.00%">
                  <c:v>4.7374248998308444E-2</c:v>
                </c:pt>
                <c:pt idx="671" formatCode="0.00%">
                  <c:v>-3.1557659507533975E-3</c:v>
                </c:pt>
                <c:pt idx="672" formatCode="0.00%">
                  <c:v>-1.2186931530284606E-2</c:v>
                </c:pt>
                <c:pt idx="673" formatCode="0.00%">
                  <c:v>-2.8853202362604913E-2</c:v>
                </c:pt>
                <c:pt idx="674" formatCode="0.00%">
                  <c:v>-3.8052265966164289E-2</c:v>
                </c:pt>
                <c:pt idx="675" formatCode="0.00%">
                  <c:v>-4.6420003830135004E-2</c:v>
                </c:pt>
                <c:pt idx="676" formatCode="0.00%">
                  <c:v>-5.075411730797974E-2</c:v>
                </c:pt>
                <c:pt idx="677" formatCode="0.00%">
                  <c:v>-8.9200883747294624E-3</c:v>
                </c:pt>
                <c:pt idx="678" formatCode="0.00%">
                  <c:v>-3.2144597159543542E-3</c:v>
                </c:pt>
                <c:pt idx="679" formatCode="0.00%">
                  <c:v>-6.5658330488278516E-3</c:v>
                </c:pt>
                <c:pt idx="680" formatCode="0.00%">
                  <c:v>-2.5545188837450827E-2</c:v>
                </c:pt>
                <c:pt idx="681" formatCode="0.00%">
                  <c:v>-8.2034121644424252E-3</c:v>
                </c:pt>
                <c:pt idx="682" formatCode="0.00%">
                  <c:v>-4.3000271716652216E-3</c:v>
                </c:pt>
                <c:pt idx="683" formatCode="0.00%">
                  <c:v>-2.0811105001189434E-3</c:v>
                </c:pt>
                <c:pt idx="684" formatCode="0.00%">
                  <c:v>-1.498124554915381E-3</c:v>
                </c:pt>
                <c:pt idx="685" formatCode="0.00%">
                  <c:v>-9.7025455939778738E-3</c:v>
                </c:pt>
                <c:pt idx="686" formatCode="0.00%">
                  <c:v>-2.3189737112503384E-2</c:v>
                </c:pt>
                <c:pt idx="687" formatCode="0.00%">
                  <c:v>-0.15815229125526675</c:v>
                </c:pt>
                <c:pt idx="688" formatCode="0.00%">
                  <c:v>-0.16618247194540015</c:v>
                </c:pt>
                <c:pt idx="689" formatCode="0.00%">
                  <c:v>-0.18855321427330196</c:v>
                </c:pt>
                <c:pt idx="690" formatCode="0.00%">
                  <c:v>-0.20909079277653519</c:v>
                </c:pt>
                <c:pt idx="691" formatCode="0.00%">
                  <c:v>-0.23655594473201202</c:v>
                </c:pt>
                <c:pt idx="692" formatCode="0.00%">
                  <c:v>-0.20747439534026224</c:v>
                </c:pt>
                <c:pt idx="693" formatCode="0.00%">
                  <c:v>-0.17220120046989362</c:v>
                </c:pt>
                <c:pt idx="694" formatCode="0.00%">
                  <c:v>-0.18111965986323686</c:v>
                </c:pt>
                <c:pt idx="695" formatCode="0.00%">
                  <c:v>-0.18724090375284663</c:v>
                </c:pt>
                <c:pt idx="696" formatCode="0.00%">
                  <c:v>-0.16598011563100901</c:v>
                </c:pt>
                <c:pt idx="697" formatCode="0.00%">
                  <c:v>-0.17012509925751551</c:v>
                </c:pt>
                <c:pt idx="698" formatCode="0.00%">
                  <c:v>-0.15672981940988673</c:v>
                </c:pt>
                <c:pt idx="699" formatCode="0.00%">
                  <c:v>-0.15319903319612116</c:v>
                </c:pt>
                <c:pt idx="700" formatCode="0.00%">
                  <c:v>-0.14934282493835815</c:v>
                </c:pt>
                <c:pt idx="701" formatCode="0.00%">
                  <c:v>-0.16654485540833319</c:v>
                </c:pt>
                <c:pt idx="702" formatCode="0.00%">
                  <c:v>-0.16647912180764768</c:v>
                </c:pt>
                <c:pt idx="703" formatCode="0.00%">
                  <c:v>-0.1856765653035467</c:v>
                </c:pt>
                <c:pt idx="704" formatCode="0.00%">
                  <c:v>-0.17938467377085077</c:v>
                </c:pt>
                <c:pt idx="705" formatCode="0.00%">
                  <c:v>-0.19779249389001352</c:v>
                </c:pt>
                <c:pt idx="706" formatCode="0.00%">
                  <c:v>-0.20945685638406386</c:v>
                </c:pt>
                <c:pt idx="707" formatCode="0.00%">
                  <c:v>-0.22101452873664773</c:v>
                </c:pt>
                <c:pt idx="708" formatCode="0.00%">
                  <c:v>-0.22059483076429443</c:v>
                </c:pt>
                <c:pt idx="709" formatCode="0.00%">
                  <c:v>-0.19423114920864337</c:v>
                </c:pt>
                <c:pt idx="710" formatCode="0.00%">
                  <c:v>-0.15869738531064315</c:v>
                </c:pt>
                <c:pt idx="711" formatCode="0.00%">
                  <c:v>-0.13769084467361947</c:v>
                </c:pt>
                <c:pt idx="712" formatCode="0.00%">
                  <c:v>-0.14357353845614351</c:v>
                </c:pt>
                <c:pt idx="713" formatCode="0.00%">
                  <c:v>-0.15294279529207455</c:v>
                </c:pt>
                <c:pt idx="714" formatCode="0.00%">
                  <c:v>-0.16112099192231721</c:v>
                </c:pt>
                <c:pt idx="715" formatCode="0.00%">
                  <c:v>-0.1540929467833867</c:v>
                </c:pt>
                <c:pt idx="716" formatCode="0.00%">
                  <c:v>-0.148976387213683</c:v>
                </c:pt>
                <c:pt idx="717" formatCode="0.00%">
                  <c:v>-0.14011225082630818</c:v>
                </c:pt>
                <c:pt idx="718" formatCode="0.00%">
                  <c:v>-0.1319024493268609</c:v>
                </c:pt>
                <c:pt idx="719" formatCode="0.00%">
                  <c:v>-0.12409400843524854</c:v>
                </c:pt>
                <c:pt idx="720" formatCode="0.00%">
                  <c:v>-0.1311416782056628</c:v>
                </c:pt>
                <c:pt idx="721" formatCode="0.00%">
                  <c:v>-0.12626343290954345</c:v>
                </c:pt>
                <c:pt idx="722" formatCode="0.00%">
                  <c:v>-0.12583909434281138</c:v>
                </c:pt>
                <c:pt idx="723" formatCode="0.00%">
                  <c:v>-0.12064115112947926</c:v>
                </c:pt>
                <c:pt idx="724" formatCode="0.00%">
                  <c:v>-0.11405942227208266</c:v>
                </c:pt>
                <c:pt idx="725" formatCode="0.00%">
                  <c:v>-0.11082929970722732</c:v>
                </c:pt>
                <c:pt idx="726" formatCode="0.00%">
                  <c:v>-0.10850975260122031</c:v>
                </c:pt>
                <c:pt idx="727" formatCode="0.00%">
                  <c:v>-0.11182726501271867</c:v>
                </c:pt>
                <c:pt idx="728" formatCode="0.00%">
                  <c:v>-0.11752443983611915</c:v>
                </c:pt>
                <c:pt idx="729" formatCode="0.00%">
                  <c:v>-0.12791163272747519</c:v>
                </c:pt>
                <c:pt idx="730" formatCode="0.00%">
                  <c:v>-0.11336540675164064</c:v>
                </c:pt>
                <c:pt idx="731" formatCode="0.00%">
                  <c:v>-0.1588271764667889</c:v>
                </c:pt>
                <c:pt idx="732" formatCode="0.00%">
                  <c:v>-0.1280487119026833</c:v>
                </c:pt>
                <c:pt idx="733" formatCode="0.00%">
                  <c:v>-8.3012474219568921E-2</c:v>
                </c:pt>
                <c:pt idx="734" formatCode="0.00%">
                  <c:v>-9.2739466117804259E-2</c:v>
                </c:pt>
                <c:pt idx="735" formatCode="0.00%">
                  <c:v>-7.5062400449669497E-2</c:v>
                </c:pt>
                <c:pt idx="736" formatCode="0.00%">
                  <c:v>-6.0086036273310328E-2</c:v>
                </c:pt>
                <c:pt idx="737" formatCode="0.00%">
                  <c:v>-5.2598531725898789E-2</c:v>
                </c:pt>
                <c:pt idx="738" formatCode="0.00%">
                  <c:v>-4.8552947639974975E-2</c:v>
                </c:pt>
                <c:pt idx="739" formatCode="0.00%">
                  <c:v>-5.3886798263127922E-2</c:v>
                </c:pt>
                <c:pt idx="740" formatCode="0.00%">
                  <c:v>-3.3756750537577207E-2</c:v>
                </c:pt>
                <c:pt idx="741" formatCode="0.00%">
                  <c:v>-1.9526904630527642E-2</c:v>
                </c:pt>
                <c:pt idx="742" formatCode="0.00%">
                  <c:v>7.2602591493717838E-3</c:v>
                </c:pt>
                <c:pt idx="743" formatCode="0.00%">
                  <c:v>-2.4540117491348434E-3</c:v>
                </c:pt>
                <c:pt idx="744" formatCode="0.00%">
                  <c:v>-6.347581983260242E-3</c:v>
                </c:pt>
                <c:pt idx="745" formatCode="0.00%">
                  <c:v>-1.6836691502541967E-5</c:v>
                </c:pt>
                <c:pt idx="746" formatCode="0.00%">
                  <c:v>8.299776326294861E-4</c:v>
                </c:pt>
                <c:pt idx="747" formatCode="0.00%">
                  <c:v>-1.1452784469100807E-2</c:v>
                </c:pt>
                <c:pt idx="748" formatCode="0.00%">
                  <c:v>-2.0807313124823645E-2</c:v>
                </c:pt>
                <c:pt idx="749" formatCode="0.00%">
                  <c:v>-2.9714161751795976E-2</c:v>
                </c:pt>
                <c:pt idx="750" formatCode="0.00%">
                  <c:v>-5.8796164516756177E-2</c:v>
                </c:pt>
                <c:pt idx="751" formatCode="0.00%">
                  <c:v>-5.4591692292548122E-2</c:v>
                </c:pt>
                <c:pt idx="752" formatCode="0.00%">
                  <c:v>-6.5670022651921012E-2</c:v>
                </c:pt>
                <c:pt idx="753" formatCode="0.00%">
                  <c:v>-5.1581178541542094E-2</c:v>
                </c:pt>
                <c:pt idx="754" formatCode="0.00%">
                  <c:v>-4.6443878300232E-2</c:v>
                </c:pt>
                <c:pt idx="755" formatCode="0.00%">
                  <c:v>-2.6410503678789166E-2</c:v>
                </c:pt>
                <c:pt idx="756" formatCode="0.00%">
                  <c:v>-1.4230792789228563E-2</c:v>
                </c:pt>
                <c:pt idx="757" formatCode="0.00%">
                  <c:v>-1.1415725270096488E-2</c:v>
                </c:pt>
                <c:pt idx="758" formatCode="0.00%">
                  <c:v>3.4011271893073181E-2</c:v>
                </c:pt>
                <c:pt idx="759" formatCode="0.00%">
                  <c:v>4.4935237031784592E-2</c:v>
                </c:pt>
                <c:pt idx="760" formatCode="0.00%">
                  <c:v>8.6756150209005511E-2</c:v>
                </c:pt>
                <c:pt idx="761" formatCode="0.00%">
                  <c:v>3.8387537241749703E-2</c:v>
                </c:pt>
                <c:pt idx="762" formatCode="0.00%">
                  <c:v>6.9303852262668553E-2</c:v>
                </c:pt>
                <c:pt idx="763" formatCode="0.00%">
                  <c:v>5.2038704768227584E-2</c:v>
                </c:pt>
                <c:pt idx="764" formatCode="0.00%">
                  <c:v>4.4626232246363529E-2</c:v>
                </c:pt>
                <c:pt idx="765" formatCode="0.00%">
                  <c:v>4.0803663985813587E-2</c:v>
                </c:pt>
                <c:pt idx="766" formatCode="0.00%">
                  <c:v>5.8750113557100914E-2</c:v>
                </c:pt>
                <c:pt idx="767" formatCode="0.00%">
                  <c:v>4.412268153516874E-2</c:v>
                </c:pt>
                <c:pt idx="768" formatCode="0.00%">
                  <c:v>7.1380707050185954E-3</c:v>
                </c:pt>
                <c:pt idx="769" formatCode="0.00%">
                  <c:v>1.8559505968779533E-2</c:v>
                </c:pt>
                <c:pt idx="770" formatCode="0.00%">
                  <c:v>1.4739803966352438E-2</c:v>
                </c:pt>
                <c:pt idx="771" formatCode="0.00%">
                  <c:v>6.4033163682197802E-3</c:v>
                </c:pt>
                <c:pt idx="772" formatCode="0.00%">
                  <c:v>7.1962409565564656E-3</c:v>
                </c:pt>
                <c:pt idx="773" formatCode="0.00%">
                  <c:v>-2.3259615453963267E-4</c:v>
                </c:pt>
                <c:pt idx="774" formatCode="0.00%">
                  <c:v>6.9522962308201652E-3</c:v>
                </c:pt>
                <c:pt idx="775" formatCode="0.00%">
                  <c:v>4.5194946518396506E-3</c:v>
                </c:pt>
                <c:pt idx="776" formatCode="0.00%">
                  <c:v>5.2837071202722408E-2</c:v>
                </c:pt>
                <c:pt idx="777" formatCode="0.00%">
                  <c:v>5.2045724802098459E-2</c:v>
                </c:pt>
                <c:pt idx="778" formatCode="0.00%">
                  <c:v>4.2609446107221949E-2</c:v>
                </c:pt>
                <c:pt idx="779" formatCode="0.00%">
                  <c:v>3.3098830187490824E-2</c:v>
                </c:pt>
                <c:pt idx="780" formatCode="0.00%">
                  <c:v>3.0899879922063223E-2</c:v>
                </c:pt>
                <c:pt idx="781" formatCode="0.00%">
                  <c:v>3.1153738579291934E-2</c:v>
                </c:pt>
                <c:pt idx="782" formatCode="0.00%">
                  <c:v>1.1781785826176616E-2</c:v>
                </c:pt>
                <c:pt idx="783" formatCode="0.00%">
                  <c:v>-1.1068266122186921E-2</c:v>
                </c:pt>
                <c:pt idx="784" formatCode="0.00%">
                  <c:v>-7.7803513957892534E-3</c:v>
                </c:pt>
                <c:pt idx="785" formatCode="0.00%">
                  <c:v>8.9846365752261903E-3</c:v>
                </c:pt>
                <c:pt idx="786" formatCode="0.00%">
                  <c:v>5.3951369967386364E-2</c:v>
                </c:pt>
                <c:pt idx="787" formatCode="0.00%">
                  <c:v>4.9617820400442048E-2</c:v>
                </c:pt>
                <c:pt idx="788" formatCode="0.00%">
                  <c:v>3.1198485990701075E-2</c:v>
                </c:pt>
                <c:pt idx="789" formatCode="0.00%">
                  <c:v>6.7431852256534253E-2</c:v>
                </c:pt>
                <c:pt idx="790" formatCode="0.00%">
                  <c:v>5.0307172464014505E-2</c:v>
                </c:pt>
                <c:pt idx="791" formatCode="0.00%">
                  <c:v>5.3295022269310488E-2</c:v>
                </c:pt>
                <c:pt idx="792" formatCode="0.00%">
                  <c:v>5.0872134741644537E-2</c:v>
                </c:pt>
                <c:pt idx="793" formatCode="0.00%">
                  <c:v>9.4434926573912614E-2</c:v>
                </c:pt>
                <c:pt idx="794" formatCode="0.00%">
                  <c:v>0.12859007064685191</c:v>
                </c:pt>
                <c:pt idx="795" formatCode="0.00%">
                  <c:v>0.16359155086734689</c:v>
                </c:pt>
                <c:pt idx="796" formatCode="0.00%">
                  <c:v>0.1984085220959666</c:v>
                </c:pt>
                <c:pt idx="797" formatCode="0.00%">
                  <c:v>0.12531465234257833</c:v>
                </c:pt>
                <c:pt idx="798" formatCode="0.00%">
                  <c:v>7.3274079153165195E-2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69C-411C-A554-CB5070A90C15}"/>
            </c:ext>
          </c:extLst>
        </c:ser>
        <c:ser>
          <c:idx val="4"/>
          <c:order val="4"/>
          <c:tx>
            <c:strRef>
              <c:f>DATA!$CV$1</c:f>
              <c:strCache>
                <c:ptCount val="1"/>
                <c:pt idx="0">
                  <c:v>Roc VWMA 100 Days</c:v>
                </c:pt>
              </c:strCache>
            </c:strRef>
          </c:tx>
          <c:marker>
            <c:symbol val="none"/>
          </c:marker>
          <c:yVal>
            <c:numRef>
              <c:f>DATA!$CV$2:$CV$800</c:f>
              <c:numCache>
                <c:formatCode>General</c:formatCode>
                <c:ptCount val="799"/>
                <c:pt idx="99" formatCode="0.00%">
                  <c:v>0.35959356642170892</c:v>
                </c:pt>
                <c:pt idx="100" formatCode="0.00%">
                  <c:v>0.38323679938759958</c:v>
                </c:pt>
                <c:pt idx="101" formatCode="0.00%">
                  <c:v>0.35810646882575359</c:v>
                </c:pt>
                <c:pt idx="102" formatCode="0.00%">
                  <c:v>0.3419306449692503</c:v>
                </c:pt>
                <c:pt idx="103" formatCode="0.00%">
                  <c:v>0.32482190846116987</c:v>
                </c:pt>
                <c:pt idx="104" formatCode="0.00%">
                  <c:v>0.3350150365684621</c:v>
                </c:pt>
                <c:pt idx="105" formatCode="0.00%">
                  <c:v>0.35894601114038616</c:v>
                </c:pt>
                <c:pt idx="106" formatCode="0.00%">
                  <c:v>0.39391700012623732</c:v>
                </c:pt>
                <c:pt idx="107" formatCode="0.00%">
                  <c:v>0.39406234721988342</c:v>
                </c:pt>
                <c:pt idx="108" formatCode="0.00%">
                  <c:v>0.39686633029269247</c:v>
                </c:pt>
                <c:pt idx="109" formatCode="0.00%">
                  <c:v>0.32135723786334869</c:v>
                </c:pt>
                <c:pt idx="110" formatCode="0.00%">
                  <c:v>0.34874069143657449</c:v>
                </c:pt>
                <c:pt idx="111" formatCode="0.00%">
                  <c:v>0.28396696572122404</c:v>
                </c:pt>
                <c:pt idx="112" formatCode="0.00%">
                  <c:v>0.28966633599913405</c:v>
                </c:pt>
                <c:pt idx="113" formatCode="0.00%">
                  <c:v>0.28605837529186862</c:v>
                </c:pt>
                <c:pt idx="114" formatCode="0.00%">
                  <c:v>0.34748545579005596</c:v>
                </c:pt>
                <c:pt idx="115" formatCode="0.00%">
                  <c:v>0.41023387020160973</c:v>
                </c:pt>
                <c:pt idx="116" formatCode="0.00%">
                  <c:v>0.45694552211747008</c:v>
                </c:pt>
                <c:pt idx="117" formatCode="0.00%">
                  <c:v>0.51052104784644547</c:v>
                </c:pt>
                <c:pt idx="118" formatCode="0.00%">
                  <c:v>0.52836161280647698</c:v>
                </c:pt>
                <c:pt idx="119" formatCode="0.00%">
                  <c:v>0.4978560308102018</c:v>
                </c:pt>
                <c:pt idx="120" formatCode="0.00%">
                  <c:v>0.47419649704995526</c:v>
                </c:pt>
                <c:pt idx="121" formatCode="0.00%">
                  <c:v>0.43866833343787293</c:v>
                </c:pt>
                <c:pt idx="122" formatCode="0.00%">
                  <c:v>0.42550871679284419</c:v>
                </c:pt>
                <c:pt idx="123" formatCode="0.00%">
                  <c:v>0.38864235571080497</c:v>
                </c:pt>
                <c:pt idx="124" formatCode="0.00%">
                  <c:v>0.39147657663042645</c:v>
                </c:pt>
                <c:pt idx="125" formatCode="0.00%">
                  <c:v>0.40178092533024024</c:v>
                </c:pt>
                <c:pt idx="126" formatCode="0.00%">
                  <c:v>0.38056623474830342</c:v>
                </c:pt>
                <c:pt idx="127" formatCode="0.00%">
                  <c:v>0.33945407580960474</c:v>
                </c:pt>
                <c:pt idx="128" formatCode="0.00%">
                  <c:v>0.33546237998584094</c:v>
                </c:pt>
                <c:pt idx="129" formatCode="0.00%">
                  <c:v>0.37579472933629998</c:v>
                </c:pt>
                <c:pt idx="130" formatCode="0.00%">
                  <c:v>0.34067854588206026</c:v>
                </c:pt>
                <c:pt idx="131" formatCode="0.00%">
                  <c:v>0.37618358838604138</c:v>
                </c:pt>
                <c:pt idx="132" formatCode="0.00%">
                  <c:v>0.37200196240346517</c:v>
                </c:pt>
                <c:pt idx="133" formatCode="0.00%">
                  <c:v>0.35252554525613866</c:v>
                </c:pt>
                <c:pt idx="134" formatCode="0.00%">
                  <c:v>0.35411192073451092</c:v>
                </c:pt>
                <c:pt idx="135" formatCode="0.00%">
                  <c:v>0.40446968234992053</c:v>
                </c:pt>
                <c:pt idx="136" formatCode="0.00%">
                  <c:v>0.4424997116006919</c:v>
                </c:pt>
                <c:pt idx="137" formatCode="0.00%">
                  <c:v>0.48977194569260485</c:v>
                </c:pt>
                <c:pt idx="138" formatCode="0.00%">
                  <c:v>0.53638230546479759</c:v>
                </c:pt>
                <c:pt idx="139" formatCode="0.00%">
                  <c:v>0.52469922099151756</c:v>
                </c:pt>
                <c:pt idx="140" formatCode="0.00%">
                  <c:v>0.52606456841630922</c:v>
                </c:pt>
                <c:pt idx="141" formatCode="0.00%">
                  <c:v>0.56272692140866987</c:v>
                </c:pt>
                <c:pt idx="142" formatCode="0.00%">
                  <c:v>0.59215846667418215</c:v>
                </c:pt>
                <c:pt idx="143" formatCode="0.00%">
                  <c:v>0.63016473966762354</c:v>
                </c:pt>
                <c:pt idx="144" formatCode="0.00%">
                  <c:v>0.60855241633132651</c:v>
                </c:pt>
                <c:pt idx="145" formatCode="0.00%">
                  <c:v>0.53021925066679776</c:v>
                </c:pt>
                <c:pt idx="146" formatCode="0.00%">
                  <c:v>0.46721219857155671</c:v>
                </c:pt>
                <c:pt idx="147" formatCode="0.00%">
                  <c:v>0.50536813533085834</c:v>
                </c:pt>
                <c:pt idx="148" formatCode="0.00%">
                  <c:v>0.55215317457288116</c:v>
                </c:pt>
                <c:pt idx="149" formatCode="0.00%">
                  <c:v>0.56946454194837326</c:v>
                </c:pt>
                <c:pt idx="150" formatCode="0.00%">
                  <c:v>0.54273403132581022</c:v>
                </c:pt>
                <c:pt idx="151" formatCode="0.00%">
                  <c:v>0.46583310037638337</c:v>
                </c:pt>
                <c:pt idx="152" formatCode="0.00%">
                  <c:v>0.38153633381512564</c:v>
                </c:pt>
                <c:pt idx="153" formatCode="0.00%">
                  <c:v>0.33314757721559052</c:v>
                </c:pt>
                <c:pt idx="154" formatCode="0.00%">
                  <c:v>0.25982312962728193</c:v>
                </c:pt>
                <c:pt idx="155" formatCode="0.00%">
                  <c:v>0.20606167200720593</c:v>
                </c:pt>
                <c:pt idx="156" formatCode="0.00%">
                  <c:v>0.20691784157079751</c:v>
                </c:pt>
                <c:pt idx="157" formatCode="0.00%">
                  <c:v>0.21173715769050006</c:v>
                </c:pt>
                <c:pt idx="158" formatCode="0.00%">
                  <c:v>0.21855864882908937</c:v>
                </c:pt>
                <c:pt idx="159" formatCode="0.00%">
                  <c:v>0.23471377835459384</c:v>
                </c:pt>
                <c:pt idx="160" formatCode="0.00%">
                  <c:v>0.16871913944559602</c:v>
                </c:pt>
                <c:pt idx="161" formatCode="0.00%">
                  <c:v>0.18059008264072385</c:v>
                </c:pt>
                <c:pt idx="162" formatCode="0.00%">
                  <c:v>0.16807182533213672</c:v>
                </c:pt>
                <c:pt idx="163" formatCode="0.00%">
                  <c:v>0.14801933972411074</c:v>
                </c:pt>
                <c:pt idx="164" formatCode="0.00%">
                  <c:v>0.15500611318837554</c:v>
                </c:pt>
                <c:pt idx="165" formatCode="0.00%">
                  <c:v>0.19865984493056388</c:v>
                </c:pt>
                <c:pt idx="166" formatCode="0.00%">
                  <c:v>0.20576056774178486</c:v>
                </c:pt>
                <c:pt idx="167" formatCode="0.00%">
                  <c:v>0.18534271379426137</c:v>
                </c:pt>
                <c:pt idx="168" formatCode="0.00%">
                  <c:v>0.19392907301490969</c:v>
                </c:pt>
                <c:pt idx="169" formatCode="0.00%">
                  <c:v>0.19270599595216731</c:v>
                </c:pt>
                <c:pt idx="170" formatCode="0.00%">
                  <c:v>0.24931317384361407</c:v>
                </c:pt>
                <c:pt idx="171" formatCode="0.00%">
                  <c:v>0.29170566969639844</c:v>
                </c:pt>
                <c:pt idx="172" formatCode="0.00%">
                  <c:v>0.26410695162832831</c:v>
                </c:pt>
                <c:pt idx="173" formatCode="0.00%">
                  <c:v>0.22621380797870727</c:v>
                </c:pt>
                <c:pt idx="174" formatCode="0.00%">
                  <c:v>0.23959845359083354</c:v>
                </c:pt>
                <c:pt idx="175" formatCode="0.00%">
                  <c:v>0.35505770778016221</c:v>
                </c:pt>
                <c:pt idx="176" formatCode="0.00%">
                  <c:v>0.35529227688727372</c:v>
                </c:pt>
                <c:pt idx="177" formatCode="0.00%">
                  <c:v>0.32378733405539251</c:v>
                </c:pt>
                <c:pt idx="178" formatCode="0.00%">
                  <c:v>0.37270302997230975</c:v>
                </c:pt>
                <c:pt idx="179" formatCode="0.00%">
                  <c:v>0.42441423609972451</c:v>
                </c:pt>
                <c:pt idx="180" formatCode="0.00%">
                  <c:v>0.46165774457933106</c:v>
                </c:pt>
                <c:pt idx="181" formatCode="0.00%">
                  <c:v>0.50833436615627869</c:v>
                </c:pt>
                <c:pt idx="182" formatCode="0.00%">
                  <c:v>0.56798519660165114</c:v>
                </c:pt>
                <c:pt idx="183" formatCode="0.00%">
                  <c:v>0.62970381670526043</c:v>
                </c:pt>
                <c:pt idx="184" formatCode="0.00%">
                  <c:v>0.68485368806399571</c:v>
                </c:pt>
                <c:pt idx="185" formatCode="0.00%">
                  <c:v>0.57824904793347454</c:v>
                </c:pt>
                <c:pt idx="186" formatCode="0.00%">
                  <c:v>0.48732279685910407</c:v>
                </c:pt>
                <c:pt idx="187" formatCode="0.00%">
                  <c:v>0.55403608069815102</c:v>
                </c:pt>
                <c:pt idx="188" formatCode="0.00%">
                  <c:v>0.57232196337203778</c:v>
                </c:pt>
                <c:pt idx="189" formatCode="0.00%">
                  <c:v>0.63034213391437399</c:v>
                </c:pt>
                <c:pt idx="190" formatCode="0.00%">
                  <c:v>0.5827251124373316</c:v>
                </c:pt>
                <c:pt idx="191" formatCode="0.00%">
                  <c:v>0.53932597883503908</c:v>
                </c:pt>
                <c:pt idx="192" formatCode="0.00%">
                  <c:v>0.53664772637867353</c:v>
                </c:pt>
                <c:pt idx="193" formatCode="0.00%">
                  <c:v>0.478579086170968</c:v>
                </c:pt>
                <c:pt idx="194" formatCode="0.00%">
                  <c:v>0.55367247216723858</c:v>
                </c:pt>
                <c:pt idx="195" formatCode="0.00%">
                  <c:v>0.55346341402750676</c:v>
                </c:pt>
                <c:pt idx="196" formatCode="0.00%">
                  <c:v>0.6221016572770206</c:v>
                </c:pt>
                <c:pt idx="197" formatCode="0.00%">
                  <c:v>0.63939661076871013</c:v>
                </c:pt>
                <c:pt idx="198" formatCode="0.00%">
                  <c:v>0.56824117110977435</c:v>
                </c:pt>
                <c:pt idx="199" formatCode="0.00%">
                  <c:v>0.48563907547233698</c:v>
                </c:pt>
                <c:pt idx="200" formatCode="0.00%">
                  <c:v>0.48109051436948436</c:v>
                </c:pt>
                <c:pt idx="201" formatCode="0.00%">
                  <c:v>0.45317626958415769</c:v>
                </c:pt>
                <c:pt idx="202" formatCode="0.00%">
                  <c:v>0.53560724856886632</c:v>
                </c:pt>
                <c:pt idx="203" formatCode="0.00%">
                  <c:v>0.53554208372455836</c:v>
                </c:pt>
                <c:pt idx="204" formatCode="0.00%">
                  <c:v>0.60573608298442916</c:v>
                </c:pt>
                <c:pt idx="205" formatCode="0.00%">
                  <c:v>0.66957647939331788</c:v>
                </c:pt>
                <c:pt idx="206" formatCode="0.00%">
                  <c:v>0.71383963900417591</c:v>
                </c:pt>
                <c:pt idx="207" formatCode="0.00%">
                  <c:v>0.76641744424945024</c:v>
                </c:pt>
                <c:pt idx="208" formatCode="0.00%">
                  <c:v>0.69512796272769894</c:v>
                </c:pt>
                <c:pt idx="209" formatCode="0.00%">
                  <c:v>0.77754325858862727</c:v>
                </c:pt>
                <c:pt idx="210" formatCode="0.00%">
                  <c:v>0.83503126519890403</c:v>
                </c:pt>
                <c:pt idx="211" formatCode="0.00%">
                  <c:v>0.8611793975591453</c:v>
                </c:pt>
                <c:pt idx="212" formatCode="0.00%">
                  <c:v>0.83403724923608946</c:v>
                </c:pt>
                <c:pt idx="213" formatCode="0.00%">
                  <c:v>0.83270492752561887</c:v>
                </c:pt>
                <c:pt idx="214" formatCode="0.00%">
                  <c:v>0.88670713294448</c:v>
                </c:pt>
                <c:pt idx="215" formatCode="0.00%">
                  <c:v>0.94980928625042393</c:v>
                </c:pt>
                <c:pt idx="216" formatCode="0.00%">
                  <c:v>0.96807452368017133</c:v>
                </c:pt>
                <c:pt idx="217" formatCode="0.00%">
                  <c:v>1.0425734698665017</c:v>
                </c:pt>
                <c:pt idx="218" formatCode="0.00%">
                  <c:v>1.0627328514234233</c:v>
                </c:pt>
                <c:pt idx="219" formatCode="0.00%">
                  <c:v>1.1343166376272742</c:v>
                </c:pt>
                <c:pt idx="220" formatCode="0.00%">
                  <c:v>1.1247990765657518</c:v>
                </c:pt>
                <c:pt idx="221" formatCode="0.00%">
                  <c:v>1.185836739498999</c:v>
                </c:pt>
                <c:pt idx="222" formatCode="0.00%">
                  <c:v>1.1367822902507858</c:v>
                </c:pt>
                <c:pt idx="223" formatCode="0.00%">
                  <c:v>1.2190280637643274</c:v>
                </c:pt>
                <c:pt idx="224" formatCode="0.00%">
                  <c:v>0.95844946059053071</c:v>
                </c:pt>
                <c:pt idx="225" formatCode="0.00%">
                  <c:v>0.8206145692300697</c:v>
                </c:pt>
                <c:pt idx="226" formatCode="0.00%">
                  <c:v>0.77524857439403361</c:v>
                </c:pt>
                <c:pt idx="227" formatCode="0.00%">
                  <c:v>0.66667458185081818</c:v>
                </c:pt>
                <c:pt idx="228" formatCode="0.00%">
                  <c:v>0.71395185718897225</c:v>
                </c:pt>
                <c:pt idx="229" formatCode="0.00%">
                  <c:v>0.76299979734614598</c:v>
                </c:pt>
                <c:pt idx="230" formatCode="0.00%">
                  <c:v>0.81958118273757186</c:v>
                </c:pt>
                <c:pt idx="231" formatCode="0.00%">
                  <c:v>0.82130458894600755</c:v>
                </c:pt>
                <c:pt idx="232" formatCode="0.00%">
                  <c:v>0.76155722226310085</c:v>
                </c:pt>
                <c:pt idx="233" formatCode="0.00%">
                  <c:v>0.76482436010026467</c:v>
                </c:pt>
                <c:pt idx="234" formatCode="0.00%">
                  <c:v>0.76042164589882399</c:v>
                </c:pt>
                <c:pt idx="235" formatCode="0.00%">
                  <c:v>0.6836523246261732</c:v>
                </c:pt>
                <c:pt idx="236" formatCode="0.00%">
                  <c:v>0.66776903527108011</c:v>
                </c:pt>
                <c:pt idx="237" formatCode="0.00%">
                  <c:v>0.56942823645690099</c:v>
                </c:pt>
                <c:pt idx="238" formatCode="0.00%">
                  <c:v>0.57983810643749867</c:v>
                </c:pt>
                <c:pt idx="239" formatCode="0.00%">
                  <c:v>0.61960893286732199</c:v>
                </c:pt>
                <c:pt idx="240" formatCode="0.00%">
                  <c:v>0.64917710772658821</c:v>
                </c:pt>
                <c:pt idx="241" formatCode="0.00%">
                  <c:v>0.61053510052749882</c:v>
                </c:pt>
                <c:pt idx="242" formatCode="0.00%">
                  <c:v>0.58282907808362561</c:v>
                </c:pt>
                <c:pt idx="243" formatCode="0.00%">
                  <c:v>0.58208802886403777</c:v>
                </c:pt>
                <c:pt idx="244" formatCode="0.00%">
                  <c:v>0.60805453133350484</c:v>
                </c:pt>
                <c:pt idx="245" formatCode="0.00%">
                  <c:v>0.51881919468559512</c:v>
                </c:pt>
                <c:pt idx="246" formatCode="0.00%">
                  <c:v>0.45468580652114809</c:v>
                </c:pt>
                <c:pt idx="247" formatCode="0.00%">
                  <c:v>0.39970722341408882</c:v>
                </c:pt>
                <c:pt idx="248" formatCode="0.00%">
                  <c:v>0.32807206351879903</c:v>
                </c:pt>
                <c:pt idx="249" formatCode="0.00%">
                  <c:v>0.2669875791572498</c:v>
                </c:pt>
                <c:pt idx="250" formatCode="0.00%">
                  <c:v>0.32687639312310646</c:v>
                </c:pt>
                <c:pt idx="251" formatCode="0.00%">
                  <c:v>0.38071652629813135</c:v>
                </c:pt>
                <c:pt idx="252" formatCode="0.00%">
                  <c:v>0.30880046964786034</c:v>
                </c:pt>
                <c:pt idx="253" formatCode="0.00%">
                  <c:v>0.28907144169836863</c:v>
                </c:pt>
                <c:pt idx="254" formatCode="0.00%">
                  <c:v>0.23294322355419483</c:v>
                </c:pt>
                <c:pt idx="255" formatCode="0.00%">
                  <c:v>0.17084099190520763</c:v>
                </c:pt>
                <c:pt idx="256" formatCode="0.00%">
                  <c:v>0.22122316610678627</c:v>
                </c:pt>
                <c:pt idx="257" formatCode="0.00%">
                  <c:v>0.2692578982810776</c:v>
                </c:pt>
                <c:pt idx="258" formatCode="0.00%">
                  <c:v>0.31884894901245642</c:v>
                </c:pt>
                <c:pt idx="259" formatCode="0.00%">
                  <c:v>0.27618273881088307</c:v>
                </c:pt>
                <c:pt idx="260" formatCode="0.00%">
                  <c:v>0.30281518522657858</c:v>
                </c:pt>
                <c:pt idx="261" formatCode="0.00%">
                  <c:v>0.30718485145520114</c:v>
                </c:pt>
                <c:pt idx="262" formatCode="0.00%">
                  <c:v>0.35078814616555154</c:v>
                </c:pt>
                <c:pt idx="263" formatCode="0.00%">
                  <c:v>0.30180716467879387</c:v>
                </c:pt>
                <c:pt idx="264" formatCode="0.00%">
                  <c:v>0.22898996016914674</c:v>
                </c:pt>
                <c:pt idx="265" formatCode="0.00%">
                  <c:v>0.29206783154761573</c:v>
                </c:pt>
                <c:pt idx="266" formatCode="0.00%">
                  <c:v>0.33108604239313721</c:v>
                </c:pt>
                <c:pt idx="267" formatCode="0.00%">
                  <c:v>0.35308849901325834</c:v>
                </c:pt>
                <c:pt idx="268" formatCode="0.00%">
                  <c:v>0.38881737771685798</c:v>
                </c:pt>
                <c:pt idx="269" formatCode="0.00%">
                  <c:v>0.44339385736141201</c:v>
                </c:pt>
                <c:pt idx="270" formatCode="0.00%">
                  <c:v>0.43786344676417888</c:v>
                </c:pt>
                <c:pt idx="271" formatCode="0.00%">
                  <c:v>0.42631626260084898</c:v>
                </c:pt>
                <c:pt idx="272" formatCode="0.00%">
                  <c:v>0.3623531300099494</c:v>
                </c:pt>
                <c:pt idx="273" formatCode="0.00%">
                  <c:v>0.3403434294083576</c:v>
                </c:pt>
                <c:pt idx="274" formatCode="0.00%">
                  <c:v>0.32495307339622714</c:v>
                </c:pt>
                <c:pt idx="275" formatCode="0.00%">
                  <c:v>0.34914321226617262</c:v>
                </c:pt>
                <c:pt idx="276" formatCode="0.00%">
                  <c:v>0.34453603506204411</c:v>
                </c:pt>
                <c:pt idx="277" formatCode="0.00%">
                  <c:v>0.26365816549917165</c:v>
                </c:pt>
                <c:pt idx="278" formatCode="0.00%">
                  <c:v>0.1930803731121673</c:v>
                </c:pt>
                <c:pt idx="279" formatCode="0.00%">
                  <c:v>0.20974572780487599</c:v>
                </c:pt>
                <c:pt idx="280" formatCode="0.00%">
                  <c:v>0.20629067206634044</c:v>
                </c:pt>
                <c:pt idx="281" formatCode="0.00%">
                  <c:v>0.23741563156934231</c:v>
                </c:pt>
                <c:pt idx="282" formatCode="0.00%">
                  <c:v>0.16304894306741358</c:v>
                </c:pt>
                <c:pt idx="283" formatCode="0.00%">
                  <c:v>0.12419832856801549</c:v>
                </c:pt>
                <c:pt idx="284" formatCode="0.00%">
                  <c:v>0.14624043498682116</c:v>
                </c:pt>
                <c:pt idx="285" formatCode="0.00%">
                  <c:v>0.11581231332251285</c:v>
                </c:pt>
                <c:pt idx="286" formatCode="0.00%">
                  <c:v>0.11024204810360017</c:v>
                </c:pt>
                <c:pt idx="287" formatCode="0.00%">
                  <c:v>0.10345955121275563</c:v>
                </c:pt>
                <c:pt idx="288" formatCode="0.00%">
                  <c:v>8.3283704395138214E-2</c:v>
                </c:pt>
                <c:pt idx="289" formatCode="0.00%">
                  <c:v>0.11974392043851201</c:v>
                </c:pt>
                <c:pt idx="290" formatCode="0.00%">
                  <c:v>0.10145998372905796</c:v>
                </c:pt>
                <c:pt idx="291" formatCode="0.00%">
                  <c:v>3.8627663513467692E-2</c:v>
                </c:pt>
                <c:pt idx="292" formatCode="0.00%">
                  <c:v>-1.1640404596423681E-2</c:v>
                </c:pt>
                <c:pt idx="293" formatCode="0.00%">
                  <c:v>3.5815276625857484E-2</c:v>
                </c:pt>
                <c:pt idx="294" formatCode="0.00%">
                  <c:v>2.1916063929884766E-2</c:v>
                </c:pt>
                <c:pt idx="295" formatCode="0.00%">
                  <c:v>8.3575096566295137E-3</c:v>
                </c:pt>
                <c:pt idx="296" formatCode="0.00%">
                  <c:v>-1.7922593261314512E-2</c:v>
                </c:pt>
                <c:pt idx="297" formatCode="0.00%">
                  <c:v>-6.0899088289285697E-2</c:v>
                </c:pt>
                <c:pt idx="298" formatCode="0.00%">
                  <c:v>-2.3210883568570706E-2</c:v>
                </c:pt>
                <c:pt idx="299" formatCode="0.00%">
                  <c:v>1.2271272956735579E-2</c:v>
                </c:pt>
                <c:pt idx="300" formatCode="0.00%">
                  <c:v>5.0458840549578721E-3</c:v>
                </c:pt>
                <c:pt idx="301" formatCode="0.00%">
                  <c:v>5.6033345952671398E-2</c:v>
                </c:pt>
                <c:pt idx="302" formatCode="0.00%">
                  <c:v>8.9443603683132311E-2</c:v>
                </c:pt>
                <c:pt idx="303" formatCode="0.00%">
                  <c:v>3.2160709034674495E-2</c:v>
                </c:pt>
                <c:pt idx="304" formatCode="0.00%">
                  <c:v>-2.0243193919236901E-2</c:v>
                </c:pt>
                <c:pt idx="305" formatCode="0.00%">
                  <c:v>-1.8835699276663842E-2</c:v>
                </c:pt>
                <c:pt idx="306" formatCode="0.00%">
                  <c:v>-6.6166403395105933E-3</c:v>
                </c:pt>
                <c:pt idx="307" formatCode="0.00%">
                  <c:v>3.3741574729980517E-2</c:v>
                </c:pt>
                <c:pt idx="308" formatCode="0.00%">
                  <c:v>7.8280146021492136E-2</c:v>
                </c:pt>
                <c:pt idx="309" formatCode="0.00%">
                  <c:v>5.7075816713415328E-2</c:v>
                </c:pt>
                <c:pt idx="310" formatCode="0.00%">
                  <c:v>7.9784944578937811E-2</c:v>
                </c:pt>
                <c:pt idx="311" formatCode="0.00%">
                  <c:v>0.11953089039032028</c:v>
                </c:pt>
                <c:pt idx="312" formatCode="0.00%">
                  <c:v>0.13014019378167152</c:v>
                </c:pt>
                <c:pt idx="313" formatCode="0.00%">
                  <c:v>6.7041912711861329E-2</c:v>
                </c:pt>
                <c:pt idx="314" formatCode="0.00%">
                  <c:v>4.8775789434199135E-2</c:v>
                </c:pt>
                <c:pt idx="315" formatCode="0.00%">
                  <c:v>6.3522201514529586E-2</c:v>
                </c:pt>
                <c:pt idx="316" formatCode="0.00%">
                  <c:v>4.4170148322367764E-2</c:v>
                </c:pt>
                <c:pt idx="317" formatCode="0.00%">
                  <c:v>4.2912300023882022E-2</c:v>
                </c:pt>
                <c:pt idx="318" formatCode="0.00%">
                  <c:v>0.18302401237121946</c:v>
                </c:pt>
                <c:pt idx="319" formatCode="0.00%">
                  <c:v>0.20841929450988639</c:v>
                </c:pt>
                <c:pt idx="320" formatCode="0.00%">
                  <c:v>0.20573980416476378</c:v>
                </c:pt>
                <c:pt idx="321" formatCode="0.00%">
                  <c:v>0.16499213764311293</c:v>
                </c:pt>
                <c:pt idx="322" formatCode="0.00%">
                  <c:v>0.15084122621049367</c:v>
                </c:pt>
                <c:pt idx="323" formatCode="0.00%">
                  <c:v>0.14606823717732031</c:v>
                </c:pt>
                <c:pt idx="324" formatCode="0.00%">
                  <c:v>0.13416183130677628</c:v>
                </c:pt>
                <c:pt idx="325" formatCode="0.00%">
                  <c:v>0.13988402472073069</c:v>
                </c:pt>
                <c:pt idx="326" formatCode="0.00%">
                  <c:v>0.18608128135714797</c:v>
                </c:pt>
                <c:pt idx="327" formatCode="0.00%">
                  <c:v>0.20328708423004849</c:v>
                </c:pt>
                <c:pt idx="328" formatCode="0.00%">
                  <c:v>0.16140365366021414</c:v>
                </c:pt>
                <c:pt idx="329" formatCode="0.00%">
                  <c:v>0.13303345372634934</c:v>
                </c:pt>
                <c:pt idx="330" formatCode="0.00%">
                  <c:v>7.7347019911839565E-2</c:v>
                </c:pt>
                <c:pt idx="331" formatCode="0.00%">
                  <c:v>0.13382466977740304</c:v>
                </c:pt>
                <c:pt idx="332" formatCode="0.00%">
                  <c:v>0.14703283415005197</c:v>
                </c:pt>
                <c:pt idx="333" formatCode="0.00%">
                  <c:v>9.9883755536925856E-2</c:v>
                </c:pt>
                <c:pt idx="334" formatCode="0.00%">
                  <c:v>9.418410926104448E-2</c:v>
                </c:pt>
                <c:pt idx="335" formatCode="0.00%">
                  <c:v>8.8495338070118557E-2</c:v>
                </c:pt>
                <c:pt idx="336" formatCode="0.00%">
                  <c:v>7.9311208037795122E-2</c:v>
                </c:pt>
                <c:pt idx="337" formatCode="0.00%">
                  <c:v>5.45030147973804E-2</c:v>
                </c:pt>
                <c:pt idx="338" formatCode="0.00%">
                  <c:v>1.4732928818368185E-2</c:v>
                </c:pt>
                <c:pt idx="339" formatCode="0.00%">
                  <c:v>-3.1239380636028713E-2</c:v>
                </c:pt>
                <c:pt idx="340" formatCode="0.00%">
                  <c:v>-7.7580687996096631E-2</c:v>
                </c:pt>
                <c:pt idx="341" formatCode="0.00%">
                  <c:v>-0.12335112154632644</c:v>
                </c:pt>
                <c:pt idx="342" formatCode="0.00%">
                  <c:v>-0.12627712613569009</c:v>
                </c:pt>
                <c:pt idx="343" formatCode="0.00%">
                  <c:v>-7.7322914870643245E-2</c:v>
                </c:pt>
                <c:pt idx="344" formatCode="0.00%">
                  <c:v>-4.3253799708626861E-2</c:v>
                </c:pt>
                <c:pt idx="345" formatCode="0.00%">
                  <c:v>-8.1928334060291874E-2</c:v>
                </c:pt>
                <c:pt idx="346" formatCode="0.00%">
                  <c:v>-9.1107601282101935E-2</c:v>
                </c:pt>
                <c:pt idx="347" formatCode="0.00%">
                  <c:v>-0.12567767801572949</c:v>
                </c:pt>
                <c:pt idx="348" formatCode="0.00%">
                  <c:v>-0.12010388187296173</c:v>
                </c:pt>
                <c:pt idx="349" formatCode="0.00%">
                  <c:v>-9.040638136301149E-2</c:v>
                </c:pt>
                <c:pt idx="350" formatCode="0.00%">
                  <c:v>-0.1218671485810342</c:v>
                </c:pt>
                <c:pt idx="351" formatCode="0.00%">
                  <c:v>-0.12589477454636111</c:v>
                </c:pt>
                <c:pt idx="352" formatCode="0.00%">
                  <c:v>-0.11947085840665517</c:v>
                </c:pt>
                <c:pt idx="353" formatCode="0.00%">
                  <c:v>-0.17458019161544502</c:v>
                </c:pt>
                <c:pt idx="354" formatCode="0.00%">
                  <c:v>-0.20529097485096393</c:v>
                </c:pt>
                <c:pt idx="355" formatCode="0.00%">
                  <c:v>-0.16227684435373069</c:v>
                </c:pt>
                <c:pt idx="356" formatCode="0.00%">
                  <c:v>-0.16255378760223416</c:v>
                </c:pt>
                <c:pt idx="357" formatCode="0.00%">
                  <c:v>-0.14946566156264174</c:v>
                </c:pt>
                <c:pt idx="358" formatCode="0.00%">
                  <c:v>-9.9010220720566089E-2</c:v>
                </c:pt>
                <c:pt idx="359" formatCode="0.00%">
                  <c:v>-0.11802089256056036</c:v>
                </c:pt>
                <c:pt idx="360" formatCode="0.00%">
                  <c:v>-0.12033826352743759</c:v>
                </c:pt>
                <c:pt idx="361" formatCode="0.00%">
                  <c:v>-0.13328144565020084</c:v>
                </c:pt>
                <c:pt idx="362" formatCode="0.00%">
                  <c:v>-0.14990240270753619</c:v>
                </c:pt>
                <c:pt idx="363" formatCode="0.00%">
                  <c:v>-0.16437037570073521</c:v>
                </c:pt>
                <c:pt idx="364" formatCode="0.00%">
                  <c:v>-0.18144288986236368</c:v>
                </c:pt>
                <c:pt idx="365" formatCode="0.00%">
                  <c:v>-0.18932165424458192</c:v>
                </c:pt>
                <c:pt idx="366" formatCode="0.00%">
                  <c:v>-0.16491628422686222</c:v>
                </c:pt>
                <c:pt idx="367" formatCode="0.00%">
                  <c:v>-0.18934566780028339</c:v>
                </c:pt>
                <c:pt idx="368" formatCode="0.00%">
                  <c:v>-0.1998903143998807</c:v>
                </c:pt>
                <c:pt idx="369" formatCode="0.00%">
                  <c:v>-0.21480471327681461</c:v>
                </c:pt>
                <c:pt idx="370" formatCode="0.00%">
                  <c:v>-0.20875369377772512</c:v>
                </c:pt>
                <c:pt idx="371" formatCode="0.00%">
                  <c:v>-0.18949062946643425</c:v>
                </c:pt>
                <c:pt idx="372" formatCode="0.00%">
                  <c:v>-0.20380834917699542</c:v>
                </c:pt>
                <c:pt idx="373" formatCode="0.00%">
                  <c:v>-0.2009163649014768</c:v>
                </c:pt>
                <c:pt idx="374" formatCode="0.00%">
                  <c:v>-0.17077612446829193</c:v>
                </c:pt>
                <c:pt idx="375" formatCode="0.00%">
                  <c:v>-0.1363712511040448</c:v>
                </c:pt>
                <c:pt idx="376" formatCode="0.00%">
                  <c:v>-0.11245474607661854</c:v>
                </c:pt>
                <c:pt idx="377" formatCode="0.00%">
                  <c:v>-9.2654469304541909E-2</c:v>
                </c:pt>
                <c:pt idx="378" formatCode="0.00%">
                  <c:v>-5.2369865009752048E-2</c:v>
                </c:pt>
                <c:pt idx="379" formatCode="0.00%">
                  <c:v>-2.6857016748420781E-2</c:v>
                </c:pt>
                <c:pt idx="380" formatCode="0.00%">
                  <c:v>1.7136523515783875E-2</c:v>
                </c:pt>
                <c:pt idx="381" formatCode="0.00%">
                  <c:v>5.7557449179628906E-2</c:v>
                </c:pt>
                <c:pt idx="382" formatCode="0.00%">
                  <c:v>3.2739552978530151E-2</c:v>
                </c:pt>
                <c:pt idx="383" formatCode="0.00%">
                  <c:v>3.4984814326673108E-2</c:v>
                </c:pt>
                <c:pt idx="384" formatCode="0.00%">
                  <c:v>1.1168259298485417E-2</c:v>
                </c:pt>
                <c:pt idx="385" formatCode="0.00%">
                  <c:v>1.5268947127907495E-2</c:v>
                </c:pt>
                <c:pt idx="386" formatCode="0.00%">
                  <c:v>1.1030671232383993E-2</c:v>
                </c:pt>
                <c:pt idx="387" formatCode="0.00%">
                  <c:v>-4.6097689338325809E-3</c:v>
                </c:pt>
                <c:pt idx="388" formatCode="0.00%">
                  <c:v>-2.4445109031760559E-2</c:v>
                </c:pt>
                <c:pt idx="389" formatCode="0.00%">
                  <c:v>-3.0913115083099352E-2</c:v>
                </c:pt>
                <c:pt idx="390" formatCode="0.00%">
                  <c:v>-4.8746269223677308E-2</c:v>
                </c:pt>
                <c:pt idx="391" formatCode="0.00%">
                  <c:v>-5.7202524123547982E-2</c:v>
                </c:pt>
                <c:pt idx="392" formatCode="0.00%">
                  <c:v>-7.4581023453428985E-2</c:v>
                </c:pt>
                <c:pt idx="393" formatCode="0.00%">
                  <c:v>-9.0830156169003251E-2</c:v>
                </c:pt>
                <c:pt idx="394" formatCode="0.00%">
                  <c:v>-3.6018543865545594E-2</c:v>
                </c:pt>
                <c:pt idx="395" formatCode="0.00%">
                  <c:v>5.4444661792818483E-3</c:v>
                </c:pt>
                <c:pt idx="396" formatCode="0.00%">
                  <c:v>-8.8423207368597545E-3</c:v>
                </c:pt>
                <c:pt idx="397" formatCode="0.00%">
                  <c:v>-1.4292326778232667E-2</c:v>
                </c:pt>
                <c:pt idx="398" formatCode="0.00%">
                  <c:v>-3.4226129574226771E-2</c:v>
                </c:pt>
                <c:pt idx="399" formatCode="0.00%">
                  <c:v>-3.2217549623299702E-2</c:v>
                </c:pt>
                <c:pt idx="400" formatCode="0.00%">
                  <c:v>-4.8579978796257972E-2</c:v>
                </c:pt>
                <c:pt idx="401" formatCode="0.00%">
                  <c:v>-5.9999407945182326E-2</c:v>
                </c:pt>
                <c:pt idx="402" formatCode="0.00%">
                  <c:v>-8.1195970059176115E-2</c:v>
                </c:pt>
                <c:pt idx="403" formatCode="0.00%">
                  <c:v>-0.10444480928012767</c:v>
                </c:pt>
                <c:pt idx="404" formatCode="0.00%">
                  <c:v>-4.7951683372838727E-2</c:v>
                </c:pt>
                <c:pt idx="405" formatCode="0.00%">
                  <c:v>-5.7215221053165011E-2</c:v>
                </c:pt>
                <c:pt idx="406" formatCode="0.00%">
                  <c:v>-5.2206338113553241E-2</c:v>
                </c:pt>
                <c:pt idx="407" formatCode="0.00%">
                  <c:v>-7.6366989864449564E-2</c:v>
                </c:pt>
                <c:pt idx="408" formatCode="0.00%">
                  <c:v>-9.6833117713339689E-2</c:v>
                </c:pt>
                <c:pt idx="409" formatCode="0.00%">
                  <c:v>-0.1010285980421578</c:v>
                </c:pt>
                <c:pt idx="410" formatCode="0.00%">
                  <c:v>-8.7841448507726683E-2</c:v>
                </c:pt>
                <c:pt idx="411" formatCode="0.00%">
                  <c:v>-0.10259884241943029</c:v>
                </c:pt>
                <c:pt idx="412" formatCode="0.00%">
                  <c:v>-0.13051677704124931</c:v>
                </c:pt>
                <c:pt idx="413" formatCode="0.00%">
                  <c:v>-9.3638560889581779E-2</c:v>
                </c:pt>
                <c:pt idx="414" formatCode="0.00%">
                  <c:v>-6.2459483446534403E-2</c:v>
                </c:pt>
                <c:pt idx="415" formatCode="0.00%">
                  <c:v>-5.8454023149004386E-2</c:v>
                </c:pt>
                <c:pt idx="416" formatCode="0.00%">
                  <c:v>-4.7130991682162171E-2</c:v>
                </c:pt>
                <c:pt idx="417" formatCode="0.00%">
                  <c:v>-6.2385050014346133E-2</c:v>
                </c:pt>
                <c:pt idx="418" formatCode="0.00%">
                  <c:v>-3.9528688259323985E-2</c:v>
                </c:pt>
                <c:pt idx="419" formatCode="0.00%">
                  <c:v>-3.2150045508723024E-2</c:v>
                </c:pt>
                <c:pt idx="420" formatCode="0.00%">
                  <c:v>-4.2422958978882597E-2</c:v>
                </c:pt>
                <c:pt idx="421" formatCode="0.00%">
                  <c:v>-7.6039223334400052E-2</c:v>
                </c:pt>
                <c:pt idx="422" formatCode="0.00%">
                  <c:v>-7.5514366058727189E-2</c:v>
                </c:pt>
                <c:pt idx="423" formatCode="0.00%">
                  <c:v>-7.7405982719118027E-2</c:v>
                </c:pt>
                <c:pt idx="424" formatCode="0.00%">
                  <c:v>-2.880806999236063E-2</c:v>
                </c:pt>
                <c:pt idx="425" formatCode="0.00%">
                  <c:v>-8.4806690503429483E-3</c:v>
                </c:pt>
                <c:pt idx="426" formatCode="0.00%">
                  <c:v>4.7073783010230574E-2</c:v>
                </c:pt>
                <c:pt idx="427" formatCode="0.00%">
                  <c:v>4.5132520806977938E-2</c:v>
                </c:pt>
                <c:pt idx="428" formatCode="0.00%">
                  <c:v>5.3042203648320463E-2</c:v>
                </c:pt>
                <c:pt idx="429" formatCode="0.00%">
                  <c:v>5.0019893644669633E-2</c:v>
                </c:pt>
                <c:pt idx="430" formatCode="0.00%">
                  <c:v>8.7672566798142615E-2</c:v>
                </c:pt>
                <c:pt idx="431" formatCode="0.00%">
                  <c:v>0.12283298610317983</c:v>
                </c:pt>
                <c:pt idx="432" formatCode="0.00%">
                  <c:v>8.3084338721948425E-2</c:v>
                </c:pt>
                <c:pt idx="433" formatCode="0.00%">
                  <c:v>9.268441003530925E-2</c:v>
                </c:pt>
                <c:pt idx="434" formatCode="0.00%">
                  <c:v>0.10390233149412453</c:v>
                </c:pt>
                <c:pt idx="435" formatCode="0.00%">
                  <c:v>0.12243011145678895</c:v>
                </c:pt>
                <c:pt idx="436" formatCode="0.00%">
                  <c:v>0.14310404251790954</c:v>
                </c:pt>
                <c:pt idx="437" formatCode="0.00%">
                  <c:v>0.15152929389713687</c:v>
                </c:pt>
                <c:pt idx="438" formatCode="0.00%">
                  <c:v>0.21091037591218043</c:v>
                </c:pt>
                <c:pt idx="439" formatCode="0.00%">
                  <c:v>0.26964315944694839</c:v>
                </c:pt>
                <c:pt idx="440" formatCode="0.00%">
                  <c:v>0.28688759399903407</c:v>
                </c:pt>
                <c:pt idx="441" formatCode="0.00%">
                  <c:v>0.29085581902081792</c:v>
                </c:pt>
                <c:pt idx="442" formatCode="0.00%">
                  <c:v>0.3015625496237766</c:v>
                </c:pt>
                <c:pt idx="443" formatCode="0.00%">
                  <c:v>0.3009991244144874</c:v>
                </c:pt>
                <c:pt idx="444" formatCode="0.00%">
                  <c:v>0.29384035294172084</c:v>
                </c:pt>
                <c:pt idx="445" formatCode="0.00%">
                  <c:v>0.34320621174629951</c:v>
                </c:pt>
                <c:pt idx="446" formatCode="0.00%">
                  <c:v>0.34190209905240021</c:v>
                </c:pt>
                <c:pt idx="447" formatCode="0.00%">
                  <c:v>0.33195495438168954</c:v>
                </c:pt>
                <c:pt idx="448" formatCode="0.00%">
                  <c:v>0.36862469187159674</c:v>
                </c:pt>
                <c:pt idx="449" formatCode="0.00%">
                  <c:v>0.35662085316995484</c:v>
                </c:pt>
                <c:pt idx="450" formatCode="0.00%">
                  <c:v>0.34707462700856806</c:v>
                </c:pt>
                <c:pt idx="451" formatCode="0.00%">
                  <c:v>0.31866343773825268</c:v>
                </c:pt>
                <c:pt idx="452" formatCode="0.00%">
                  <c:v>0.31082273133634719</c:v>
                </c:pt>
                <c:pt idx="453" formatCode="0.00%">
                  <c:v>0.34522285133388531</c:v>
                </c:pt>
                <c:pt idx="454" formatCode="0.00%">
                  <c:v>0.158974502311789</c:v>
                </c:pt>
                <c:pt idx="455" formatCode="0.00%">
                  <c:v>0.19064806917462573</c:v>
                </c:pt>
                <c:pt idx="456" formatCode="0.00%">
                  <c:v>0.16225037112426666</c:v>
                </c:pt>
                <c:pt idx="457" formatCode="0.00%">
                  <c:v>0.11741859643968589</c:v>
                </c:pt>
                <c:pt idx="458" formatCode="0.00%">
                  <c:v>0.12132854936880122</c:v>
                </c:pt>
                <c:pt idx="459" formatCode="0.00%">
                  <c:v>0.13378532793818421</c:v>
                </c:pt>
                <c:pt idx="460" formatCode="0.00%">
                  <c:v>0.16842811326051943</c:v>
                </c:pt>
                <c:pt idx="461" formatCode="0.00%">
                  <c:v>0.21627486645419292</c:v>
                </c:pt>
                <c:pt idx="462" formatCode="0.00%">
                  <c:v>0.25451248760268874</c:v>
                </c:pt>
                <c:pt idx="463" formatCode="0.00%">
                  <c:v>0.25508447104840259</c:v>
                </c:pt>
                <c:pt idx="464" formatCode="0.00%">
                  <c:v>0.23887053761862975</c:v>
                </c:pt>
                <c:pt idx="465" formatCode="0.00%">
                  <c:v>0.26395769428399052</c:v>
                </c:pt>
                <c:pt idx="466" formatCode="0.00%">
                  <c:v>0.30643668100763777</c:v>
                </c:pt>
                <c:pt idx="467" formatCode="0.00%">
                  <c:v>0.25983560765334213</c:v>
                </c:pt>
                <c:pt idx="468" formatCode="0.00%">
                  <c:v>0.31043089727114137</c:v>
                </c:pt>
                <c:pt idx="469" formatCode="0.00%">
                  <c:v>0.29862137632592045</c:v>
                </c:pt>
                <c:pt idx="470" formatCode="0.00%">
                  <c:v>0.33249142579855873</c:v>
                </c:pt>
                <c:pt idx="471" formatCode="0.00%">
                  <c:v>0.36405911764710686</c:v>
                </c:pt>
                <c:pt idx="472" formatCode="0.00%">
                  <c:v>0.33784553364554659</c:v>
                </c:pt>
                <c:pt idx="473" formatCode="0.00%">
                  <c:v>0.37708460517728426</c:v>
                </c:pt>
                <c:pt idx="474" formatCode="0.00%">
                  <c:v>0.41198199522934398</c:v>
                </c:pt>
                <c:pt idx="475" formatCode="0.00%">
                  <c:v>0.39575510727323038</c:v>
                </c:pt>
                <c:pt idx="476" formatCode="0.00%">
                  <c:v>0.37809142869580947</c:v>
                </c:pt>
                <c:pt idx="477" formatCode="0.00%">
                  <c:v>0.36717400564636482</c:v>
                </c:pt>
                <c:pt idx="478" formatCode="0.00%">
                  <c:v>0.33207645485200921</c:v>
                </c:pt>
                <c:pt idx="479" formatCode="0.00%">
                  <c:v>0.26503049805915002</c:v>
                </c:pt>
                <c:pt idx="480" formatCode="0.00%">
                  <c:v>0.22257862489219393</c:v>
                </c:pt>
                <c:pt idx="481" formatCode="0.00%">
                  <c:v>0.23084848009934977</c:v>
                </c:pt>
                <c:pt idx="482" formatCode="0.00%">
                  <c:v>0.26043358686970652</c:v>
                </c:pt>
                <c:pt idx="483" formatCode="0.00%">
                  <c:v>0.30936597082856543</c:v>
                </c:pt>
                <c:pt idx="484" formatCode="0.00%">
                  <c:v>0.32454338160774632</c:v>
                </c:pt>
                <c:pt idx="485" formatCode="0.00%">
                  <c:v>0.27533193113844456</c:v>
                </c:pt>
                <c:pt idx="486" formatCode="0.00%">
                  <c:v>0.27993305869344232</c:v>
                </c:pt>
                <c:pt idx="487" formatCode="0.00%">
                  <c:v>0.29034194527725443</c:v>
                </c:pt>
                <c:pt idx="488" formatCode="0.00%">
                  <c:v>0.26837322146670717</c:v>
                </c:pt>
                <c:pt idx="489" formatCode="0.00%">
                  <c:v>0.23320263003379993</c:v>
                </c:pt>
                <c:pt idx="490" formatCode="0.00%">
                  <c:v>0.21460584321542786</c:v>
                </c:pt>
                <c:pt idx="491" formatCode="0.00%">
                  <c:v>0.26255533867710312</c:v>
                </c:pt>
                <c:pt idx="492" formatCode="0.00%">
                  <c:v>0.25259034971063077</c:v>
                </c:pt>
                <c:pt idx="493" formatCode="0.00%">
                  <c:v>0.20257057810730439</c:v>
                </c:pt>
                <c:pt idx="494" formatCode="0.00%">
                  <c:v>0.19942671857042638</c:v>
                </c:pt>
                <c:pt idx="495" formatCode="0.00%">
                  <c:v>0.18306756393484203</c:v>
                </c:pt>
                <c:pt idx="496" formatCode="0.00%">
                  <c:v>0.14740094316216368</c:v>
                </c:pt>
                <c:pt idx="497" formatCode="0.00%">
                  <c:v>0.15755139271387075</c:v>
                </c:pt>
                <c:pt idx="498" formatCode="0.00%">
                  <c:v>0.18515769027906859</c:v>
                </c:pt>
                <c:pt idx="499" formatCode="0.00%">
                  <c:v>0.19163354666861099</c:v>
                </c:pt>
                <c:pt idx="500" formatCode="0.00%">
                  <c:v>0.1832822020433329</c:v>
                </c:pt>
                <c:pt idx="501" formatCode="0.00%">
                  <c:v>0.23596436033995061</c:v>
                </c:pt>
                <c:pt idx="502" formatCode="0.00%">
                  <c:v>0.27780889583350299</c:v>
                </c:pt>
                <c:pt idx="503" formatCode="0.00%">
                  <c:v>0.24606549951084533</c:v>
                </c:pt>
                <c:pt idx="504" formatCode="0.00%">
                  <c:v>0.24401201101278214</c:v>
                </c:pt>
                <c:pt idx="505" formatCode="0.00%">
                  <c:v>0.23394561893355736</c:v>
                </c:pt>
                <c:pt idx="506" formatCode="0.00%">
                  <c:v>0.18306669472571624</c:v>
                </c:pt>
                <c:pt idx="507" formatCode="0.00%">
                  <c:v>0.20186832216013295</c:v>
                </c:pt>
                <c:pt idx="508" formatCode="0.00%">
                  <c:v>0.19868018486625227</c:v>
                </c:pt>
                <c:pt idx="509" formatCode="0.00%">
                  <c:v>0.14383867957444907</c:v>
                </c:pt>
                <c:pt idx="510" formatCode="0.00%">
                  <c:v>0.14286914784700722</c:v>
                </c:pt>
                <c:pt idx="511" formatCode="0.00%">
                  <c:v>0.18024092822480542</c:v>
                </c:pt>
                <c:pt idx="512" formatCode="0.00%">
                  <c:v>0.19203861539088196</c:v>
                </c:pt>
                <c:pt idx="513" formatCode="0.00%">
                  <c:v>0.20521823095140368</c:v>
                </c:pt>
                <c:pt idx="514" formatCode="0.00%">
                  <c:v>0.21084606689759178</c:v>
                </c:pt>
                <c:pt idx="515" formatCode="0.00%">
                  <c:v>0.19157263323789797</c:v>
                </c:pt>
                <c:pt idx="516" formatCode="0.00%">
                  <c:v>0.14486566674431578</c:v>
                </c:pt>
                <c:pt idx="517" formatCode="0.00%">
                  <c:v>0.1151595293900427</c:v>
                </c:pt>
                <c:pt idx="518" formatCode="0.00%">
                  <c:v>0.16240289780939587</c:v>
                </c:pt>
                <c:pt idx="519" formatCode="0.00%">
                  <c:v>0.16948862515591467</c:v>
                </c:pt>
                <c:pt idx="520" formatCode="0.00%">
                  <c:v>0.16556073886416978</c:v>
                </c:pt>
                <c:pt idx="521" formatCode="0.00%">
                  <c:v>0.13792129475650228</c:v>
                </c:pt>
                <c:pt idx="522" formatCode="0.00%">
                  <c:v>0.17763476090107355</c:v>
                </c:pt>
                <c:pt idx="523" formatCode="0.00%">
                  <c:v>0.19336738582245938</c:v>
                </c:pt>
                <c:pt idx="524" formatCode="0.00%">
                  <c:v>0.2333645962629447</c:v>
                </c:pt>
                <c:pt idx="525" formatCode="0.00%">
                  <c:v>0.27155579922791184</c:v>
                </c:pt>
                <c:pt idx="526" formatCode="0.00%">
                  <c:v>0.28356303665851024</c:v>
                </c:pt>
                <c:pt idx="527" formatCode="0.00%">
                  <c:v>0.33034890046208343</c:v>
                </c:pt>
                <c:pt idx="528" formatCode="0.00%">
                  <c:v>0.31244743786633467</c:v>
                </c:pt>
                <c:pt idx="529" formatCode="0.00%">
                  <c:v>0.27599836897446273</c:v>
                </c:pt>
                <c:pt idx="530" formatCode="0.00%">
                  <c:v>0.2388005252579759</c:v>
                </c:pt>
                <c:pt idx="531" formatCode="0.00%">
                  <c:v>0.28117914875065431</c:v>
                </c:pt>
                <c:pt idx="532" formatCode="0.00%">
                  <c:v>0.24012195878612297</c:v>
                </c:pt>
                <c:pt idx="533" formatCode="0.00%">
                  <c:v>0.23568870565011668</c:v>
                </c:pt>
                <c:pt idx="534" formatCode="0.00%">
                  <c:v>0.24925507139315162</c:v>
                </c:pt>
                <c:pt idx="535" formatCode="0.00%">
                  <c:v>0.19823786832066315</c:v>
                </c:pt>
                <c:pt idx="536" formatCode="0.00%">
                  <c:v>0.22345161317378515</c:v>
                </c:pt>
                <c:pt idx="537" formatCode="0.00%">
                  <c:v>0.22028307705071892</c:v>
                </c:pt>
                <c:pt idx="538" formatCode="0.00%">
                  <c:v>0.21287545909435179</c:v>
                </c:pt>
                <c:pt idx="539" formatCode="0.00%">
                  <c:v>0.19523770699765031</c:v>
                </c:pt>
                <c:pt idx="540" formatCode="0.00%">
                  <c:v>0.13224220434879852</c:v>
                </c:pt>
                <c:pt idx="541" formatCode="0.00%">
                  <c:v>0.14498985632951489</c:v>
                </c:pt>
                <c:pt idx="542" formatCode="0.00%">
                  <c:v>0.12558441205097082</c:v>
                </c:pt>
                <c:pt idx="543" formatCode="0.00%">
                  <c:v>8.9504197504707506E-2</c:v>
                </c:pt>
                <c:pt idx="544" formatCode="0.00%">
                  <c:v>6.1825828395697835E-2</c:v>
                </c:pt>
                <c:pt idx="545" formatCode="0.00%">
                  <c:v>6.8405927804654931E-2</c:v>
                </c:pt>
                <c:pt idx="546" formatCode="0.00%">
                  <c:v>8.9005126527976319E-2</c:v>
                </c:pt>
                <c:pt idx="547" formatCode="0.00%">
                  <c:v>7.3263573745222743E-2</c:v>
                </c:pt>
                <c:pt idx="548" formatCode="0.00%">
                  <c:v>5.0970131203263991E-2</c:v>
                </c:pt>
                <c:pt idx="549" formatCode="0.00%">
                  <c:v>5.903007511538827E-2</c:v>
                </c:pt>
                <c:pt idx="550" formatCode="0.00%">
                  <c:v>4.3116162379017275E-2</c:v>
                </c:pt>
                <c:pt idx="551" formatCode="0.00%">
                  <c:v>1.1350950357160716E-3</c:v>
                </c:pt>
                <c:pt idx="552" formatCode="0.00%">
                  <c:v>-3.5906203757304911E-2</c:v>
                </c:pt>
                <c:pt idx="553" formatCode="0.00%">
                  <c:v>6.2316758675102779E-3</c:v>
                </c:pt>
                <c:pt idx="554" formatCode="0.00%">
                  <c:v>5.4552954443072288E-3</c:v>
                </c:pt>
                <c:pt idx="555" formatCode="0.00%">
                  <c:v>2.335261372786368E-2</c:v>
                </c:pt>
                <c:pt idx="556" formatCode="0.00%">
                  <c:v>-1.4581994064704951E-2</c:v>
                </c:pt>
                <c:pt idx="557" formatCode="0.00%">
                  <c:v>-7.6306107543975266E-3</c:v>
                </c:pt>
                <c:pt idx="558" formatCode="0.00%">
                  <c:v>2.6812818313736608E-2</c:v>
                </c:pt>
                <c:pt idx="559" formatCode="0.00%">
                  <c:v>6.3677721287137556E-2</c:v>
                </c:pt>
                <c:pt idx="560" formatCode="0.00%">
                  <c:v>7.1789744844404035E-2</c:v>
                </c:pt>
                <c:pt idx="561" formatCode="0.00%">
                  <c:v>5.5310730066330693E-2</c:v>
                </c:pt>
                <c:pt idx="562" formatCode="0.00%">
                  <c:v>5.3446790036908887E-2</c:v>
                </c:pt>
                <c:pt idx="563" formatCode="0.00%">
                  <c:v>1.0356842692379686E-2</c:v>
                </c:pt>
                <c:pt idx="564" formatCode="0.00%">
                  <c:v>7.4887093054698539E-3</c:v>
                </c:pt>
                <c:pt idx="565" formatCode="0.00%">
                  <c:v>-1.7328402882809013E-2</c:v>
                </c:pt>
                <c:pt idx="566" formatCode="0.00%">
                  <c:v>-2.411575489605422E-2</c:v>
                </c:pt>
                <c:pt idx="567" formatCode="0.00%">
                  <c:v>-2.2195806429797349E-2</c:v>
                </c:pt>
                <c:pt idx="568" formatCode="0.00%">
                  <c:v>-4.336267838765584E-2</c:v>
                </c:pt>
                <c:pt idx="569" formatCode="0.00%">
                  <c:v>-7.2382179973438654E-2</c:v>
                </c:pt>
                <c:pt idx="570" formatCode="0.00%">
                  <c:v>-6.4051541605566253E-2</c:v>
                </c:pt>
                <c:pt idx="571" formatCode="0.00%">
                  <c:v>-5.5794546725937533E-2</c:v>
                </c:pt>
                <c:pt idx="572" formatCode="0.00%">
                  <c:v>-6.9398517023430584E-2</c:v>
                </c:pt>
                <c:pt idx="573" formatCode="0.00%">
                  <c:v>-7.0258523624961322E-2</c:v>
                </c:pt>
                <c:pt idx="574" formatCode="0.00%">
                  <c:v>-8.0107856433957569E-2</c:v>
                </c:pt>
                <c:pt idx="575" formatCode="0.00%">
                  <c:v>-0.10282352217821933</c:v>
                </c:pt>
                <c:pt idx="576" formatCode="0.00%">
                  <c:v>-7.4119512629173601E-2</c:v>
                </c:pt>
                <c:pt idx="577" formatCode="0.00%">
                  <c:v>-0.12847613136471947</c:v>
                </c:pt>
                <c:pt idx="578" formatCode="0.00%">
                  <c:v>-0.16072223153265464</c:v>
                </c:pt>
                <c:pt idx="579" formatCode="0.00%">
                  <c:v>-0.20036900039699335</c:v>
                </c:pt>
                <c:pt idx="580" formatCode="0.00%">
                  <c:v>-0.19997509361838295</c:v>
                </c:pt>
                <c:pt idx="581" formatCode="0.00%">
                  <c:v>-0.18469082136143111</c:v>
                </c:pt>
                <c:pt idx="582" formatCode="0.00%">
                  <c:v>-0.14381962830866934</c:v>
                </c:pt>
                <c:pt idx="583" formatCode="0.00%">
                  <c:v>-0.10591438336231496</c:v>
                </c:pt>
                <c:pt idx="584" formatCode="0.00%">
                  <c:v>-0.10966389793778408</c:v>
                </c:pt>
                <c:pt idx="585" formatCode="0.00%">
                  <c:v>-0.11452856433650427</c:v>
                </c:pt>
                <c:pt idx="586" formatCode="0.00%">
                  <c:v>-0.10323014867044333</c:v>
                </c:pt>
                <c:pt idx="587" formatCode="0.00%">
                  <c:v>-0.12836903678544398</c:v>
                </c:pt>
                <c:pt idx="588" formatCode="0.00%">
                  <c:v>-0.15833010647726442</c:v>
                </c:pt>
                <c:pt idx="589" formatCode="0.00%">
                  <c:v>-0.16426910548684515</c:v>
                </c:pt>
                <c:pt idx="590" formatCode="0.00%">
                  <c:v>-0.16393886816056435</c:v>
                </c:pt>
                <c:pt idx="591" formatCode="0.00%">
                  <c:v>-0.15728698669419194</c:v>
                </c:pt>
                <c:pt idx="592" formatCode="0.00%">
                  <c:v>-0.18061167750003215</c:v>
                </c:pt>
                <c:pt idx="593" formatCode="0.00%">
                  <c:v>-0.19767064531181999</c:v>
                </c:pt>
                <c:pt idx="594" formatCode="0.00%">
                  <c:v>-0.17573806196787156</c:v>
                </c:pt>
                <c:pt idx="595" formatCode="0.00%">
                  <c:v>-0.16612663028587715</c:v>
                </c:pt>
                <c:pt idx="596" formatCode="0.00%">
                  <c:v>-0.18362329513654096</c:v>
                </c:pt>
                <c:pt idx="597" formatCode="0.00%">
                  <c:v>-0.20518669371383857</c:v>
                </c:pt>
                <c:pt idx="598" formatCode="0.00%">
                  <c:v>-0.20507581263986541</c:v>
                </c:pt>
                <c:pt idx="599" formatCode="0.00%">
                  <c:v>-0.19923765476488386</c:v>
                </c:pt>
                <c:pt idx="600" formatCode="0.00%">
                  <c:v>-0.17289394549722825</c:v>
                </c:pt>
                <c:pt idx="601" formatCode="0.00%">
                  <c:v>-0.1621240393842176</c:v>
                </c:pt>
                <c:pt idx="602" formatCode="0.00%">
                  <c:v>-0.16691700738142623</c:v>
                </c:pt>
                <c:pt idx="603" formatCode="0.00%">
                  <c:v>-0.16233929616915621</c:v>
                </c:pt>
                <c:pt idx="604" formatCode="0.00%">
                  <c:v>-0.16689906611548733</c:v>
                </c:pt>
                <c:pt idx="605" formatCode="0.00%">
                  <c:v>-0.15904150352579771</c:v>
                </c:pt>
                <c:pt idx="606" formatCode="0.00%">
                  <c:v>-0.13918496708275785</c:v>
                </c:pt>
                <c:pt idx="607" formatCode="0.00%">
                  <c:v>-0.10898079656402748</c:v>
                </c:pt>
                <c:pt idx="608" formatCode="0.00%">
                  <c:v>-0.10955209215966577</c:v>
                </c:pt>
                <c:pt idx="609" formatCode="0.00%">
                  <c:v>-0.11270071481606325</c:v>
                </c:pt>
                <c:pt idx="610" formatCode="0.00%">
                  <c:v>-0.13513526927333819</c:v>
                </c:pt>
                <c:pt idx="611" formatCode="0.00%">
                  <c:v>-0.13358602844572598</c:v>
                </c:pt>
                <c:pt idx="612" formatCode="0.00%">
                  <c:v>-0.13351648344672262</c:v>
                </c:pt>
                <c:pt idx="613" formatCode="0.00%">
                  <c:v>-0.10522822055301573</c:v>
                </c:pt>
                <c:pt idx="614" formatCode="0.00%">
                  <c:v>-9.1652170836985292E-2</c:v>
                </c:pt>
                <c:pt idx="615" formatCode="0.00%">
                  <c:v>-5.8124563795893813E-2</c:v>
                </c:pt>
                <c:pt idx="616" formatCode="0.00%">
                  <c:v>-2.6705279296286411E-2</c:v>
                </c:pt>
                <c:pt idx="617" formatCode="0.00%">
                  <c:v>-4.8487924815465711E-3</c:v>
                </c:pt>
                <c:pt idx="618" formatCode="0.00%">
                  <c:v>3.3372535922119528E-2</c:v>
                </c:pt>
                <c:pt idx="619" formatCode="0.00%">
                  <c:v>2.6764295342414313E-2</c:v>
                </c:pt>
                <c:pt idx="620" formatCode="0.00%">
                  <c:v>7.7090089217729529E-2</c:v>
                </c:pt>
                <c:pt idx="621" formatCode="0.00%">
                  <c:v>0.10108840325825996</c:v>
                </c:pt>
                <c:pt idx="622" formatCode="0.00%">
                  <c:v>6.4084322112688552E-2</c:v>
                </c:pt>
                <c:pt idx="623" formatCode="0.00%">
                  <c:v>9.0784085581311569E-2</c:v>
                </c:pt>
                <c:pt idx="624" formatCode="0.00%">
                  <c:v>7.5485618036068569E-2</c:v>
                </c:pt>
                <c:pt idx="625" formatCode="0.00%">
                  <c:v>8.1814255953404302E-2</c:v>
                </c:pt>
                <c:pt idx="626" formatCode="0.00%">
                  <c:v>9.5706806523633503E-2</c:v>
                </c:pt>
                <c:pt idx="627" formatCode="0.00%">
                  <c:v>0.12590307579481874</c:v>
                </c:pt>
                <c:pt idx="628" formatCode="0.00%">
                  <c:v>6.702274823661325E-2</c:v>
                </c:pt>
                <c:pt idx="629" formatCode="0.00%">
                  <c:v>0.11105412249516955</c:v>
                </c:pt>
                <c:pt idx="630" formatCode="0.00%">
                  <c:v>0.12943836247342655</c:v>
                </c:pt>
                <c:pt idx="631" formatCode="0.00%">
                  <c:v>0.17527268853939537</c:v>
                </c:pt>
                <c:pt idx="632" formatCode="0.00%">
                  <c:v>0.20307102826408707</c:v>
                </c:pt>
                <c:pt idx="633" formatCode="0.00%">
                  <c:v>0.21732152484617862</c:v>
                </c:pt>
                <c:pt idx="634" formatCode="0.00%">
                  <c:v>0.20945089490182633</c:v>
                </c:pt>
                <c:pt idx="635" formatCode="0.00%">
                  <c:v>0.20132855011282458</c:v>
                </c:pt>
                <c:pt idx="636" formatCode="0.00%">
                  <c:v>0.20445792970937093</c:v>
                </c:pt>
                <c:pt idx="637" formatCode="0.00%">
                  <c:v>0.2260053204169159</c:v>
                </c:pt>
                <c:pt idx="638" formatCode="0.00%">
                  <c:v>0.21713425201376535</c:v>
                </c:pt>
                <c:pt idx="639" formatCode="0.00%">
                  <c:v>0.20827851495249261</c:v>
                </c:pt>
                <c:pt idx="640" formatCode="0.00%">
                  <c:v>0.19573522421604572</c:v>
                </c:pt>
                <c:pt idx="641" formatCode="0.00%">
                  <c:v>0.19971071810412555</c:v>
                </c:pt>
                <c:pt idx="642" formatCode="0.00%">
                  <c:v>0.21140379462290748</c:v>
                </c:pt>
                <c:pt idx="643" formatCode="0.00%">
                  <c:v>0.19867414276711348</c:v>
                </c:pt>
                <c:pt idx="644" formatCode="0.00%">
                  <c:v>0.15406237047708182</c:v>
                </c:pt>
                <c:pt idx="645" formatCode="0.00%">
                  <c:v>0.17653803740414453</c:v>
                </c:pt>
                <c:pt idx="646" formatCode="0.00%">
                  <c:v>0.19510629004101632</c:v>
                </c:pt>
                <c:pt idx="647" formatCode="0.00%">
                  <c:v>0.19063532236895653</c:v>
                </c:pt>
                <c:pt idx="648" formatCode="0.00%">
                  <c:v>0.17230690532151893</c:v>
                </c:pt>
                <c:pt idx="649" formatCode="0.00%">
                  <c:v>0.17398482525304404</c:v>
                </c:pt>
                <c:pt idx="650" formatCode="0.00%">
                  <c:v>0.17532792455348023</c:v>
                </c:pt>
                <c:pt idx="651" formatCode="0.00%">
                  <c:v>0.16961992962141803</c:v>
                </c:pt>
                <c:pt idx="652" formatCode="0.00%">
                  <c:v>0.12123871694663979</c:v>
                </c:pt>
                <c:pt idx="653" formatCode="0.00%">
                  <c:v>0.14176159567528424</c:v>
                </c:pt>
                <c:pt idx="654" formatCode="0.00%">
                  <c:v>0.13300193428970841</c:v>
                </c:pt>
                <c:pt idx="655" formatCode="0.00%">
                  <c:v>0.12088013184208735</c:v>
                </c:pt>
                <c:pt idx="656" formatCode="0.00%">
                  <c:v>0.12258886874071595</c:v>
                </c:pt>
                <c:pt idx="657" formatCode="0.00%">
                  <c:v>0.12729113216013643</c:v>
                </c:pt>
                <c:pt idx="658" formatCode="0.00%">
                  <c:v>0.14361632164991223</c:v>
                </c:pt>
                <c:pt idx="659" formatCode="0.00%">
                  <c:v>0.18444158083221796</c:v>
                </c:pt>
                <c:pt idx="660" formatCode="0.00%">
                  <c:v>0.18789358552769797</c:v>
                </c:pt>
                <c:pt idx="661" formatCode="0.00%">
                  <c:v>0.16691040203201912</c:v>
                </c:pt>
                <c:pt idx="662" formatCode="0.00%">
                  <c:v>0.11445772006807919</c:v>
                </c:pt>
                <c:pt idx="663" formatCode="0.00%">
                  <c:v>0.11686267755798574</c:v>
                </c:pt>
                <c:pt idx="664" formatCode="0.00%">
                  <c:v>0.12439007337543795</c:v>
                </c:pt>
                <c:pt idx="665" formatCode="0.00%">
                  <c:v>0.12926467806258346</c:v>
                </c:pt>
                <c:pt idx="666" formatCode="0.00%">
                  <c:v>0.17523832372015469</c:v>
                </c:pt>
                <c:pt idx="667" formatCode="0.00%">
                  <c:v>0.22319330931296277</c:v>
                </c:pt>
                <c:pt idx="668" formatCode="0.00%">
                  <c:v>0.26029232538865466</c:v>
                </c:pt>
                <c:pt idx="669" formatCode="0.00%">
                  <c:v>0.24308585967789043</c:v>
                </c:pt>
                <c:pt idx="670" formatCode="0.00%">
                  <c:v>0.17920572057859152</c:v>
                </c:pt>
                <c:pt idx="671" formatCode="0.00%">
                  <c:v>0.1157126319857853</c:v>
                </c:pt>
                <c:pt idx="672" formatCode="0.00%">
                  <c:v>0.10726157812812098</c:v>
                </c:pt>
                <c:pt idx="673" formatCode="0.00%">
                  <c:v>8.8001409646523365E-2</c:v>
                </c:pt>
                <c:pt idx="674" formatCode="0.00%">
                  <c:v>7.6986737324773458E-2</c:v>
                </c:pt>
                <c:pt idx="675" formatCode="0.00%">
                  <c:v>6.6996111988763651E-2</c:v>
                </c:pt>
                <c:pt idx="676" formatCode="0.00%">
                  <c:v>6.1070881754429651E-2</c:v>
                </c:pt>
                <c:pt idx="677" formatCode="0.00%">
                  <c:v>0.10400369548550858</c:v>
                </c:pt>
                <c:pt idx="678" formatCode="0.00%">
                  <c:v>0.10807200014273399</c:v>
                </c:pt>
                <c:pt idx="679" formatCode="0.00%">
                  <c:v>0.10049798419822831</c:v>
                </c:pt>
                <c:pt idx="680" formatCode="0.00%">
                  <c:v>7.1059676601614052E-2</c:v>
                </c:pt>
                <c:pt idx="681" formatCode="0.00%">
                  <c:v>8.5763182956649198E-2</c:v>
                </c:pt>
                <c:pt idx="682" formatCode="0.00%">
                  <c:v>8.7700121333079473E-2</c:v>
                </c:pt>
                <c:pt idx="683" formatCode="0.00%">
                  <c:v>8.3486700947264847E-2</c:v>
                </c:pt>
                <c:pt idx="684" formatCode="0.00%">
                  <c:v>8.0843947983119335E-2</c:v>
                </c:pt>
                <c:pt idx="685" formatCode="0.00%">
                  <c:v>6.9220713337906581E-2</c:v>
                </c:pt>
                <c:pt idx="686" formatCode="0.00%">
                  <c:v>4.9539498371804491E-2</c:v>
                </c:pt>
                <c:pt idx="687" formatCode="0.00%">
                  <c:v>-0.10007413536386978</c:v>
                </c:pt>
                <c:pt idx="688" formatCode="0.00%">
                  <c:v>-0.11389703767807569</c:v>
                </c:pt>
                <c:pt idx="689" formatCode="0.00%">
                  <c:v>-0.14295308827787445</c:v>
                </c:pt>
                <c:pt idx="690" formatCode="0.00%">
                  <c:v>-0.17025334824886929</c:v>
                </c:pt>
                <c:pt idx="691" formatCode="0.00%">
                  <c:v>-0.20421257328996167</c:v>
                </c:pt>
                <c:pt idx="692" formatCode="0.00%">
                  <c:v>-0.17686796160044049</c:v>
                </c:pt>
                <c:pt idx="693" formatCode="0.00%">
                  <c:v>-0.1437936026662846</c:v>
                </c:pt>
                <c:pt idx="694" formatCode="0.00%">
                  <c:v>-0.15610552412711731</c:v>
                </c:pt>
                <c:pt idx="695" formatCode="0.00%">
                  <c:v>-0.16449469143083972</c:v>
                </c:pt>
                <c:pt idx="696" formatCode="0.00%">
                  <c:v>-0.14470877216257227</c:v>
                </c:pt>
                <c:pt idx="697" formatCode="0.00%">
                  <c:v>-0.1518323886171582</c:v>
                </c:pt>
                <c:pt idx="698" formatCode="0.00%">
                  <c:v>-0.14033158177437621</c:v>
                </c:pt>
                <c:pt idx="699" formatCode="0.00%">
                  <c:v>-0.13896845062648067</c:v>
                </c:pt>
                <c:pt idx="700" formatCode="0.00%">
                  <c:v>-0.13722972115279952</c:v>
                </c:pt>
                <c:pt idx="701" formatCode="0.00%">
                  <c:v>-0.15666080308496744</c:v>
                </c:pt>
                <c:pt idx="702" formatCode="0.00%">
                  <c:v>-0.15960919480664604</c:v>
                </c:pt>
                <c:pt idx="703" formatCode="0.00%">
                  <c:v>-0.18107422159586595</c:v>
                </c:pt>
                <c:pt idx="704" formatCode="0.00%">
                  <c:v>-0.17652989987544121</c:v>
                </c:pt>
                <c:pt idx="705" formatCode="0.00%">
                  <c:v>-0.19678901227230883</c:v>
                </c:pt>
                <c:pt idx="706" formatCode="0.00%">
                  <c:v>-0.21097241562070812</c:v>
                </c:pt>
                <c:pt idx="707" formatCode="0.00%">
                  <c:v>-0.22699277173089683</c:v>
                </c:pt>
                <c:pt idx="708" formatCode="0.00%">
                  <c:v>-0.22901916342489836</c:v>
                </c:pt>
                <c:pt idx="709" formatCode="0.00%">
                  <c:v>-0.20972479324426319</c:v>
                </c:pt>
                <c:pt idx="710" formatCode="0.00%">
                  <c:v>-0.1789953494977391</c:v>
                </c:pt>
                <c:pt idx="711" formatCode="0.00%">
                  <c:v>-0.16124036054411228</c:v>
                </c:pt>
                <c:pt idx="712" formatCode="0.00%">
                  <c:v>-0.16959115255408108</c:v>
                </c:pt>
                <c:pt idx="713" formatCode="0.00%">
                  <c:v>-0.18066432298200841</c:v>
                </c:pt>
                <c:pt idx="714" formatCode="0.00%">
                  <c:v>-0.19031255985659989</c:v>
                </c:pt>
                <c:pt idx="715" formatCode="0.00%">
                  <c:v>-0.18560748602782384</c:v>
                </c:pt>
                <c:pt idx="716" formatCode="0.00%">
                  <c:v>-0.18612367847023048</c:v>
                </c:pt>
                <c:pt idx="717" formatCode="0.00%">
                  <c:v>-0.18638251677919015</c:v>
                </c:pt>
                <c:pt idx="718" formatCode="0.00%">
                  <c:v>-0.18675952526309791</c:v>
                </c:pt>
                <c:pt idx="719" formatCode="0.00%">
                  <c:v>-0.18574004853596837</c:v>
                </c:pt>
                <c:pt idx="720" formatCode="0.00%">
                  <c:v>-0.19530348524440544</c:v>
                </c:pt>
                <c:pt idx="721" formatCode="0.00%">
                  <c:v>-0.20794874104996919</c:v>
                </c:pt>
                <c:pt idx="722" formatCode="0.00%">
                  <c:v>-0.21169585288274595</c:v>
                </c:pt>
                <c:pt idx="723" formatCode="0.00%">
                  <c:v>-0.21038802461488426</c:v>
                </c:pt>
                <c:pt idx="724" formatCode="0.00%">
                  <c:v>-0.20789812032855737</c:v>
                </c:pt>
                <c:pt idx="725" formatCode="0.00%">
                  <c:v>-0.20754222304283043</c:v>
                </c:pt>
                <c:pt idx="726" formatCode="0.00%">
                  <c:v>-0.208970943600848</c:v>
                </c:pt>
                <c:pt idx="727" formatCode="0.00%">
                  <c:v>-0.21650419899648699</c:v>
                </c:pt>
                <c:pt idx="728" formatCode="0.00%">
                  <c:v>-0.22613349113918801</c:v>
                </c:pt>
                <c:pt idx="729" formatCode="0.00%">
                  <c:v>-0.23813008630121968</c:v>
                </c:pt>
                <c:pt idx="730" formatCode="0.00%">
                  <c:v>-0.22733177166424112</c:v>
                </c:pt>
                <c:pt idx="731" formatCode="0.00%">
                  <c:v>-0.26945257804733613</c:v>
                </c:pt>
                <c:pt idx="732" formatCode="0.00%">
                  <c:v>-0.24333855035112084</c:v>
                </c:pt>
                <c:pt idx="733" formatCode="0.00%">
                  <c:v>-0.20644755629988809</c:v>
                </c:pt>
                <c:pt idx="734" formatCode="0.00%">
                  <c:v>-0.21797488768717765</c:v>
                </c:pt>
                <c:pt idx="735" formatCode="0.00%">
                  <c:v>-0.20789899616413399</c:v>
                </c:pt>
                <c:pt idx="736" formatCode="0.00%">
                  <c:v>-0.20909213095519052</c:v>
                </c:pt>
                <c:pt idx="737" formatCode="0.00%">
                  <c:v>-0.20583643961379294</c:v>
                </c:pt>
                <c:pt idx="738" formatCode="0.00%">
                  <c:v>-0.20475328282104754</c:v>
                </c:pt>
                <c:pt idx="739" formatCode="0.00%">
                  <c:v>-0.21080605398563401</c:v>
                </c:pt>
                <c:pt idx="740" formatCode="0.00%">
                  <c:v>-0.19420221337845478</c:v>
                </c:pt>
                <c:pt idx="741" formatCode="0.00%">
                  <c:v>-0.18033998612766777</c:v>
                </c:pt>
                <c:pt idx="742" formatCode="0.00%">
                  <c:v>-0.15647338923207399</c:v>
                </c:pt>
                <c:pt idx="743" formatCode="0.00%">
                  <c:v>-0.16572235287044534</c:v>
                </c:pt>
                <c:pt idx="744" formatCode="0.00%">
                  <c:v>-0.16942033306897619</c:v>
                </c:pt>
                <c:pt idx="745" formatCode="0.00%">
                  <c:v>-0.16385564051681245</c:v>
                </c:pt>
                <c:pt idx="746" formatCode="0.00%">
                  <c:v>-0.16245031612912653</c:v>
                </c:pt>
                <c:pt idx="747" formatCode="0.00%">
                  <c:v>-0.17169773232531849</c:v>
                </c:pt>
                <c:pt idx="748" formatCode="0.00%">
                  <c:v>-0.17861234150455341</c:v>
                </c:pt>
                <c:pt idx="749" formatCode="0.00%">
                  <c:v>-0.18649336247769444</c:v>
                </c:pt>
                <c:pt idx="750" formatCode="0.00%">
                  <c:v>-0.21139137158815469</c:v>
                </c:pt>
                <c:pt idx="751" formatCode="0.00%">
                  <c:v>-0.20794751911106835</c:v>
                </c:pt>
                <c:pt idx="752" formatCode="0.00%">
                  <c:v>-0.21777170820115066</c:v>
                </c:pt>
                <c:pt idx="753" formatCode="0.00%">
                  <c:v>-0.20568985634694559</c:v>
                </c:pt>
                <c:pt idx="754" formatCode="0.00%">
                  <c:v>-0.20128695529507745</c:v>
                </c:pt>
                <c:pt idx="755" formatCode="0.00%">
                  <c:v>-0.18410102441016485</c:v>
                </c:pt>
                <c:pt idx="756" formatCode="0.00%">
                  <c:v>-0.17281686531148244</c:v>
                </c:pt>
                <c:pt idx="757" formatCode="0.00%">
                  <c:v>-0.1692273371108407</c:v>
                </c:pt>
                <c:pt idx="758" formatCode="0.00%">
                  <c:v>-0.126285903996042</c:v>
                </c:pt>
                <c:pt idx="759" formatCode="0.00%">
                  <c:v>-0.1086496483953856</c:v>
                </c:pt>
                <c:pt idx="760" formatCode="0.00%">
                  <c:v>-6.7918002916254272E-2</c:v>
                </c:pt>
                <c:pt idx="761" formatCode="0.00%">
                  <c:v>-0.10584832535122923</c:v>
                </c:pt>
                <c:pt idx="762" formatCode="0.00%">
                  <c:v>-7.4797534375311447E-2</c:v>
                </c:pt>
                <c:pt idx="763" formatCode="0.00%">
                  <c:v>-8.7562394760306472E-2</c:v>
                </c:pt>
                <c:pt idx="764" formatCode="0.00%">
                  <c:v>-9.2327822436503615E-2</c:v>
                </c:pt>
                <c:pt idx="765" formatCode="0.00%">
                  <c:v>-9.3905270136954377E-2</c:v>
                </c:pt>
                <c:pt idx="766" formatCode="0.00%">
                  <c:v>-7.3591569243782962E-2</c:v>
                </c:pt>
                <c:pt idx="767" formatCode="0.00%">
                  <c:v>-7.8880476273858857E-2</c:v>
                </c:pt>
                <c:pt idx="768" formatCode="0.00%">
                  <c:v>-0.10454881656473469</c:v>
                </c:pt>
                <c:pt idx="769" formatCode="0.00%">
                  <c:v>-8.9092196913881816E-2</c:v>
                </c:pt>
                <c:pt idx="770" formatCode="0.00%">
                  <c:v>-8.967148333353625E-2</c:v>
                </c:pt>
                <c:pt idx="771" formatCode="0.00%">
                  <c:v>-7.9864778358995525E-2</c:v>
                </c:pt>
                <c:pt idx="772" formatCode="0.00%">
                  <c:v>-7.5544893468596275E-2</c:v>
                </c:pt>
                <c:pt idx="773" formatCode="0.00%">
                  <c:v>-7.8739482175517295E-2</c:v>
                </c:pt>
                <c:pt idx="774" formatCode="0.00%">
                  <c:v>-6.887668968789884E-2</c:v>
                </c:pt>
                <c:pt idx="775" formatCode="0.00%">
                  <c:v>-6.8496586572479368E-2</c:v>
                </c:pt>
                <c:pt idx="776" formatCode="0.00%">
                  <c:v>-1.7883939539136251E-2</c:v>
                </c:pt>
                <c:pt idx="777" formatCode="0.00%">
                  <c:v>-1.3154340143804566E-2</c:v>
                </c:pt>
                <c:pt idx="778" formatCode="0.00%">
                  <c:v>-1.7144089213289582E-2</c:v>
                </c:pt>
                <c:pt idx="779" formatCode="0.00%">
                  <c:v>-2.242877601515525E-2</c:v>
                </c:pt>
                <c:pt idx="780" formatCode="0.00%">
                  <c:v>-2.1775072257161687E-2</c:v>
                </c:pt>
                <c:pt idx="781" formatCode="0.00%">
                  <c:v>-1.6232320305048176E-2</c:v>
                </c:pt>
                <c:pt idx="782" formatCode="0.00%">
                  <c:v>-3.1280986004357803E-2</c:v>
                </c:pt>
                <c:pt idx="783" formatCode="0.00%">
                  <c:v>-4.9459217043297921E-2</c:v>
                </c:pt>
                <c:pt idx="784" formatCode="0.00%">
                  <c:v>-4.1976427774315983E-2</c:v>
                </c:pt>
                <c:pt idx="785" formatCode="0.00%">
                  <c:v>-2.031261082204161E-2</c:v>
                </c:pt>
                <c:pt idx="786" formatCode="0.00%">
                  <c:v>3.7774839990191378E-2</c:v>
                </c:pt>
                <c:pt idx="787" formatCode="0.00%">
                  <c:v>3.8058581716113427E-2</c:v>
                </c:pt>
                <c:pt idx="788" formatCode="0.00%">
                  <c:v>2.3200336970870206E-2</c:v>
                </c:pt>
                <c:pt idx="789" formatCode="0.00%">
                  <c:v>6.3783803904251757E-2</c:v>
                </c:pt>
                <c:pt idx="790" formatCode="0.00%">
                  <c:v>4.8940102921803508E-2</c:v>
                </c:pt>
                <c:pt idx="791" formatCode="0.00%">
                  <c:v>5.2119660474946983E-2</c:v>
                </c:pt>
                <c:pt idx="792" formatCode="0.00%">
                  <c:v>5.0177241076393875E-2</c:v>
                </c:pt>
                <c:pt idx="793" formatCode="0.00%">
                  <c:v>9.7869159295364438E-2</c:v>
                </c:pt>
                <c:pt idx="794" formatCode="0.00%">
                  <c:v>0.13902770082571125</c:v>
                </c:pt>
                <c:pt idx="795" formatCode="0.00%">
                  <c:v>0.18302927021515125</c:v>
                </c:pt>
                <c:pt idx="796" formatCode="0.00%">
                  <c:v>0.22609125842046862</c:v>
                </c:pt>
                <c:pt idx="797" formatCode="0.00%">
                  <c:v>0.15522434443500965</c:v>
                </c:pt>
                <c:pt idx="798" formatCode="0.00%">
                  <c:v>0.10528181310821583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69C-411C-A554-CB5070A90C15}"/>
            </c:ext>
          </c:extLst>
        </c:ser>
        <c:ser>
          <c:idx val="5"/>
          <c:order val="5"/>
          <c:tx>
            <c:strRef>
              <c:f>DATA!$CW$1</c:f>
              <c:strCache>
                <c:ptCount val="1"/>
                <c:pt idx="0">
                  <c:v>Roc VWMA 200 Days</c:v>
                </c:pt>
              </c:strCache>
            </c:strRef>
          </c:tx>
          <c:marker>
            <c:symbol val="none"/>
          </c:marker>
          <c:yVal>
            <c:numRef>
              <c:f>DATA!$CW$2:$CW$800</c:f>
              <c:numCache>
                <c:formatCode>General</c:formatCode>
                <c:ptCount val="799"/>
                <c:pt idx="199" formatCode="0.00%">
                  <c:v>1.3756941388409598</c:v>
                </c:pt>
                <c:pt idx="200" formatCode="0.00%">
                  <c:v>1.2174562962975868</c:v>
                </c:pt>
                <c:pt idx="201" formatCode="0.00%">
                  <c:v>1.1157101324115271</c:v>
                </c:pt>
                <c:pt idx="202" formatCode="0.00%">
                  <c:v>1.1829182916184986</c:v>
                </c:pt>
                <c:pt idx="203" formatCode="0.00%">
                  <c:v>1.1355980605405649</c:v>
                </c:pt>
                <c:pt idx="204" formatCode="0.00%">
                  <c:v>1.218702511253503</c:v>
                </c:pt>
                <c:pt idx="205" formatCode="0.00%">
                  <c:v>1.2877084459423087</c:v>
                </c:pt>
                <c:pt idx="206" formatCode="0.00%">
                  <c:v>1.3336349772472884</c:v>
                </c:pt>
                <c:pt idx="207" formatCode="0.00%">
                  <c:v>1.3922785557934962</c:v>
                </c:pt>
                <c:pt idx="208" formatCode="0.00%">
                  <c:v>1.2885553149349183</c:v>
                </c:pt>
                <c:pt idx="209" formatCode="0.00%">
                  <c:v>1.4198961608731837</c:v>
                </c:pt>
                <c:pt idx="210" formatCode="0.00%">
                  <c:v>1.5080047066118718</c:v>
                </c:pt>
                <c:pt idx="211" formatCode="0.00%">
                  <c:v>1.5582783681543884</c:v>
                </c:pt>
                <c:pt idx="212" formatCode="0.00%">
                  <c:v>1.5315394399942761</c:v>
                </c:pt>
                <c:pt idx="213" formatCode="0.00%">
                  <c:v>1.5201360887381483</c:v>
                </c:pt>
                <c:pt idx="214" formatCode="0.00%">
                  <c:v>1.5874588516524129</c:v>
                </c:pt>
                <c:pt idx="215" formatCode="0.00%">
                  <c:v>1.6708951656886302</c:v>
                </c:pt>
                <c:pt idx="216" formatCode="0.00%">
                  <c:v>1.7130443515779237</c:v>
                </c:pt>
                <c:pt idx="217" formatCode="0.00%">
                  <c:v>1.8252422385368399</c:v>
                </c:pt>
                <c:pt idx="218" formatCode="0.00%">
                  <c:v>1.8705161753056174</c:v>
                </c:pt>
                <c:pt idx="219" formatCode="0.00%">
                  <c:v>1.9747480180402386</c:v>
                </c:pt>
                <c:pt idx="220" formatCode="0.00%">
                  <c:v>1.9740998454725371</c:v>
                </c:pt>
                <c:pt idx="221" formatCode="0.00%">
                  <c:v>2.0813567768535299</c:v>
                </c:pt>
                <c:pt idx="222" formatCode="0.00%">
                  <c:v>2.0198395985972581</c:v>
                </c:pt>
                <c:pt idx="223" formatCode="0.00%">
                  <c:v>2.1466957735139873</c:v>
                </c:pt>
                <c:pt idx="224" formatCode="0.00%">
                  <c:v>1.7778464420586757</c:v>
                </c:pt>
                <c:pt idx="225" formatCode="0.00%">
                  <c:v>1.5835544692228063</c:v>
                </c:pt>
                <c:pt idx="226" formatCode="0.00%">
                  <c:v>1.5189212393669762</c:v>
                </c:pt>
                <c:pt idx="227" formatCode="0.00%">
                  <c:v>1.3643757237456606</c:v>
                </c:pt>
                <c:pt idx="228" formatCode="0.00%">
                  <c:v>1.4270804266436632</c:v>
                </c:pt>
                <c:pt idx="229" formatCode="0.00%">
                  <c:v>1.4942463554944276</c:v>
                </c:pt>
                <c:pt idx="230" formatCode="0.00%">
                  <c:v>1.5699905393075917</c:v>
                </c:pt>
                <c:pt idx="231" formatCode="0.00%">
                  <c:v>1.5710216918495021</c:v>
                </c:pt>
                <c:pt idx="232" formatCode="0.00%">
                  <c:v>1.4865167202538578</c:v>
                </c:pt>
                <c:pt idx="233" formatCode="0.00%">
                  <c:v>1.4881446601462467</c:v>
                </c:pt>
                <c:pt idx="234" formatCode="0.00%">
                  <c:v>1.480455634665192</c:v>
                </c:pt>
                <c:pt idx="235" formatCode="0.00%">
                  <c:v>1.3663487018841471</c:v>
                </c:pt>
                <c:pt idx="236" formatCode="0.00%">
                  <c:v>1.3540716963149517</c:v>
                </c:pt>
                <c:pt idx="237" formatCode="0.00%">
                  <c:v>1.2272134457637653</c:v>
                </c:pt>
                <c:pt idx="238" formatCode="0.00%">
                  <c:v>1.2495278454846823</c:v>
                </c:pt>
                <c:pt idx="239" formatCode="0.00%">
                  <c:v>1.3087215189714958</c:v>
                </c:pt>
                <c:pt idx="240" formatCode="0.00%">
                  <c:v>1.3517590890809021</c:v>
                </c:pt>
                <c:pt idx="241" formatCode="0.00%">
                  <c:v>1.2930547319216172</c:v>
                </c:pt>
                <c:pt idx="242" formatCode="0.00%">
                  <c:v>1.248176291049433</c:v>
                </c:pt>
                <c:pt idx="243" formatCode="0.00%">
                  <c:v>1.2378487956138327</c:v>
                </c:pt>
                <c:pt idx="244" formatCode="0.00%">
                  <c:v>1.2743180295645118</c:v>
                </c:pt>
                <c:pt idx="245" formatCode="0.00%">
                  <c:v>1.1479183373483548</c:v>
                </c:pt>
                <c:pt idx="246" formatCode="0.00%">
                  <c:v>1.0568300595520119</c:v>
                </c:pt>
                <c:pt idx="247" formatCode="0.00%">
                  <c:v>0.97433668967893183</c:v>
                </c:pt>
                <c:pt idx="248" formatCode="0.00%">
                  <c:v>0.87042691489814406</c:v>
                </c:pt>
                <c:pt idx="249" formatCode="0.00%">
                  <c:v>0.78321729958003172</c:v>
                </c:pt>
                <c:pt idx="250" formatCode="0.00%">
                  <c:v>0.86141689707297231</c:v>
                </c:pt>
                <c:pt idx="251" formatCode="0.00%">
                  <c:v>0.93934316577397303</c:v>
                </c:pt>
                <c:pt idx="252" formatCode="0.00%">
                  <c:v>0.83536928574589497</c:v>
                </c:pt>
                <c:pt idx="253" formatCode="0.00%">
                  <c:v>0.80576873166161844</c:v>
                </c:pt>
                <c:pt idx="254" formatCode="0.00%">
                  <c:v>0.73516438643775839</c:v>
                </c:pt>
                <c:pt idx="255" formatCode="0.00%">
                  <c:v>0.64438707718452504</c:v>
                </c:pt>
                <c:pt idx="256" formatCode="0.00%">
                  <c:v>0.72446742538428022</c:v>
                </c:pt>
                <c:pt idx="257" formatCode="0.00%">
                  <c:v>0.80058222801674228</c:v>
                </c:pt>
                <c:pt idx="258" formatCode="0.00%">
                  <c:v>0.87028719438243396</c:v>
                </c:pt>
                <c:pt idx="259" formatCode="0.00%">
                  <c:v>0.81165720893409943</c:v>
                </c:pt>
                <c:pt idx="260" formatCode="0.00%">
                  <c:v>0.852421484361225</c:v>
                </c:pt>
                <c:pt idx="261" formatCode="0.00%">
                  <c:v>0.86208418757992744</c:v>
                </c:pt>
                <c:pt idx="262" formatCode="0.00%">
                  <c:v>0.93172523450593459</c:v>
                </c:pt>
                <c:pt idx="263" formatCode="0.00%">
                  <c:v>0.84714755160689337</c:v>
                </c:pt>
                <c:pt idx="264" formatCode="0.00%">
                  <c:v>0.74479859821143846</c:v>
                </c:pt>
                <c:pt idx="265" formatCode="0.00%">
                  <c:v>0.83691789633562697</c:v>
                </c:pt>
                <c:pt idx="266" formatCode="0.00%">
                  <c:v>0.8978909672359443</c:v>
                </c:pt>
                <c:pt idx="267" formatCode="0.00%">
                  <c:v>0.92781083916106333</c:v>
                </c:pt>
                <c:pt idx="268" formatCode="0.00%">
                  <c:v>0.97902712799498848</c:v>
                </c:pt>
                <c:pt idx="269" formatCode="0.00%">
                  <c:v>1.0587063874054983</c:v>
                </c:pt>
                <c:pt idx="270" formatCode="0.00%">
                  <c:v>1.0564206198442117</c:v>
                </c:pt>
                <c:pt idx="271" formatCode="0.00%">
                  <c:v>1.0435246255445438</c:v>
                </c:pt>
                <c:pt idx="272" formatCode="0.00%">
                  <c:v>0.95604999546768821</c:v>
                </c:pt>
                <c:pt idx="273" formatCode="0.00%">
                  <c:v>0.9272178237003168</c:v>
                </c:pt>
                <c:pt idx="274" formatCode="0.00%">
                  <c:v>0.90685731633077937</c:v>
                </c:pt>
                <c:pt idx="275" formatCode="0.00%">
                  <c:v>0.94968485176793394</c:v>
                </c:pt>
                <c:pt idx="276" formatCode="0.00%">
                  <c:v>0.94882337498999547</c:v>
                </c:pt>
                <c:pt idx="277" formatCode="0.00%">
                  <c:v>0.83954376347636717</c:v>
                </c:pt>
                <c:pt idx="278" formatCode="0.00%">
                  <c:v>0.74614058957523866</c:v>
                </c:pt>
                <c:pt idx="279" formatCode="0.00%">
                  <c:v>0.78480557055473166</c:v>
                </c:pt>
                <c:pt idx="280" formatCode="0.00%">
                  <c:v>0.80854965888433905</c:v>
                </c:pt>
                <c:pt idx="281" formatCode="0.00%">
                  <c:v>0.87863009417040661</c:v>
                </c:pt>
                <c:pt idx="282" formatCode="0.00%">
                  <c:v>0.77360385788451458</c:v>
                </c:pt>
                <c:pt idx="283" formatCode="0.00%">
                  <c:v>0.72162794987385359</c:v>
                </c:pt>
                <c:pt idx="284" formatCode="0.00%">
                  <c:v>0.76662197215726979</c:v>
                </c:pt>
                <c:pt idx="285" formatCode="0.00%">
                  <c:v>0.73215218352586264</c:v>
                </c:pt>
                <c:pt idx="286" formatCode="0.00%">
                  <c:v>0.71851372174683292</c:v>
                </c:pt>
                <c:pt idx="287" formatCode="0.00%">
                  <c:v>0.71356102375045327</c:v>
                </c:pt>
                <c:pt idx="288" formatCode="0.00%">
                  <c:v>0.6805690049779074</c:v>
                </c:pt>
                <c:pt idx="289" formatCode="0.00%">
                  <c:v>0.73661446883994941</c:v>
                </c:pt>
                <c:pt idx="290" formatCode="0.00%">
                  <c:v>0.71543889958790041</c:v>
                </c:pt>
                <c:pt idx="291" formatCode="0.00%">
                  <c:v>0.61517110148508092</c:v>
                </c:pt>
                <c:pt idx="292" formatCode="0.00%">
                  <c:v>0.54737314267339499</c:v>
                </c:pt>
                <c:pt idx="293" formatCode="0.00%">
                  <c:v>0.61781371263015283</c:v>
                </c:pt>
                <c:pt idx="294" formatCode="0.00%">
                  <c:v>0.59023299763376968</c:v>
                </c:pt>
                <c:pt idx="295" formatCode="0.00%">
                  <c:v>0.56418702622509764</c:v>
                </c:pt>
                <c:pt idx="296" formatCode="0.00%">
                  <c:v>0.51590422488240661</c:v>
                </c:pt>
                <c:pt idx="297" formatCode="0.00%">
                  <c:v>0.45314155557935232</c:v>
                </c:pt>
                <c:pt idx="298" formatCode="0.00%">
                  <c:v>0.50395933306407992</c:v>
                </c:pt>
                <c:pt idx="299" formatCode="0.00%">
                  <c:v>0.5538098322107321</c:v>
                </c:pt>
                <c:pt idx="300" formatCode="0.00%">
                  <c:v>0.54216886911702811</c:v>
                </c:pt>
                <c:pt idx="301" formatCode="0.00%">
                  <c:v>0.61906493858557043</c:v>
                </c:pt>
                <c:pt idx="302" formatCode="0.00%">
                  <c:v>0.67805882080333268</c:v>
                </c:pt>
                <c:pt idx="303" formatCode="0.00%">
                  <c:v>0.59077591831714416</c:v>
                </c:pt>
                <c:pt idx="304" formatCode="0.00%">
                  <c:v>0.50794111751371496</c:v>
                </c:pt>
                <c:pt idx="305" formatCode="0.00%">
                  <c:v>0.50048156694951351</c:v>
                </c:pt>
                <c:pt idx="306" formatCode="0.00%">
                  <c:v>0.50736895435241913</c:v>
                </c:pt>
                <c:pt idx="307" formatCode="0.00%">
                  <c:v>0.56909254955760824</c:v>
                </c:pt>
                <c:pt idx="308" formatCode="0.00%">
                  <c:v>0.63609648561010257</c:v>
                </c:pt>
                <c:pt idx="309" formatCode="0.00%">
                  <c:v>0.58362961089428689</c:v>
                </c:pt>
                <c:pt idx="310" formatCode="0.00%">
                  <c:v>0.60080445281004713</c:v>
                </c:pt>
                <c:pt idx="311" formatCode="0.00%">
                  <c:v>0.65485648487307868</c:v>
                </c:pt>
                <c:pt idx="312" formatCode="0.00%">
                  <c:v>0.65981637653436764</c:v>
                </c:pt>
                <c:pt idx="313" formatCode="0.00%">
                  <c:v>0.56549448316313411</c:v>
                </c:pt>
                <c:pt idx="314" formatCode="0.00%">
                  <c:v>0.53767899515448447</c:v>
                </c:pt>
                <c:pt idx="315" formatCode="0.00%">
                  <c:v>0.55585128278085394</c:v>
                </c:pt>
                <c:pt idx="316" formatCode="0.00%">
                  <c:v>0.50958262921376329</c:v>
                </c:pt>
                <c:pt idx="317" formatCode="0.00%">
                  <c:v>0.49686928648590789</c:v>
                </c:pt>
                <c:pt idx="318" formatCode="0.00%">
                  <c:v>0.66943598687849426</c:v>
                </c:pt>
                <c:pt idx="319" formatCode="0.00%">
                  <c:v>0.69477832405198114</c:v>
                </c:pt>
                <c:pt idx="320" formatCode="0.00%">
                  <c:v>0.67353672061884162</c:v>
                </c:pt>
                <c:pt idx="321" formatCode="0.00%">
                  <c:v>0.59846667734844328</c:v>
                </c:pt>
                <c:pt idx="322" formatCode="0.00%">
                  <c:v>0.56976613756559713</c:v>
                </c:pt>
                <c:pt idx="323" formatCode="0.00%">
                  <c:v>0.55243335477899502</c:v>
                </c:pt>
                <c:pt idx="324" formatCode="0.00%">
                  <c:v>0.52847410662090111</c:v>
                </c:pt>
                <c:pt idx="325" formatCode="0.00%">
                  <c:v>0.52878557681258931</c:v>
                </c:pt>
                <c:pt idx="326" formatCode="0.00%">
                  <c:v>0.58452674162235319</c:v>
                </c:pt>
                <c:pt idx="327" formatCode="0.00%">
                  <c:v>0.60262870099005816</c:v>
                </c:pt>
                <c:pt idx="328" formatCode="0.00%">
                  <c:v>0.54241348936953693</c:v>
                </c:pt>
                <c:pt idx="329" formatCode="0.00%">
                  <c:v>0.50102310298233643</c:v>
                </c:pt>
                <c:pt idx="330" formatCode="0.00%">
                  <c:v>0.42133579012820577</c:v>
                </c:pt>
                <c:pt idx="331" formatCode="0.00%">
                  <c:v>0.48869252073627933</c:v>
                </c:pt>
                <c:pt idx="332" formatCode="0.00%">
                  <c:v>0.50143479511409939</c:v>
                </c:pt>
                <c:pt idx="333" formatCode="0.00%">
                  <c:v>0.43530734038927577</c:v>
                </c:pt>
                <c:pt idx="334" formatCode="0.00%">
                  <c:v>0.42176466459634643</c:v>
                </c:pt>
                <c:pt idx="335" formatCode="0.00%">
                  <c:v>0.4103484643541877</c:v>
                </c:pt>
                <c:pt idx="336" formatCode="0.00%">
                  <c:v>0.38865391158059737</c:v>
                </c:pt>
                <c:pt idx="337" formatCode="0.00%">
                  <c:v>0.34597337275143869</c:v>
                </c:pt>
                <c:pt idx="338" formatCode="0.00%">
                  <c:v>0.28912998938331436</c:v>
                </c:pt>
                <c:pt idx="339" formatCode="0.00%">
                  <c:v>0.22404833986361661</c:v>
                </c:pt>
                <c:pt idx="340" formatCode="0.00%">
                  <c:v>0.16302013075995858</c:v>
                </c:pt>
                <c:pt idx="341" formatCode="0.00%">
                  <c:v>0.10307695550220042</c:v>
                </c:pt>
                <c:pt idx="342" formatCode="0.00%">
                  <c:v>8.8951192940512902E-2</c:v>
                </c:pt>
                <c:pt idx="343" formatCode="0.00%">
                  <c:v>0.14478773575153392</c:v>
                </c:pt>
                <c:pt idx="344" formatCode="0.00%">
                  <c:v>0.18418629752909466</c:v>
                </c:pt>
                <c:pt idx="345" formatCode="0.00%">
                  <c:v>0.13021271894468578</c:v>
                </c:pt>
                <c:pt idx="346" formatCode="0.00%">
                  <c:v>0.11351169752386414</c:v>
                </c:pt>
                <c:pt idx="347" formatCode="0.00%">
                  <c:v>6.96818665454908E-2</c:v>
                </c:pt>
                <c:pt idx="348" formatCode="0.00%">
                  <c:v>7.3031112943249266E-2</c:v>
                </c:pt>
                <c:pt idx="349" formatCode="0.00%">
                  <c:v>0.10717388093031666</c:v>
                </c:pt>
                <c:pt idx="350" formatCode="0.00%">
                  <c:v>6.898852355562668E-2</c:v>
                </c:pt>
                <c:pt idx="351" formatCode="0.00%">
                  <c:v>6.1281606424399282E-2</c:v>
                </c:pt>
                <c:pt idx="352" formatCode="0.00%">
                  <c:v>6.8500338859711185E-2</c:v>
                </c:pt>
                <c:pt idx="353" formatCode="0.00%">
                  <c:v>-8.0537245099809862E-4</c:v>
                </c:pt>
                <c:pt idx="354" formatCode="0.00%">
                  <c:v>-4.257583756793426E-2</c:v>
                </c:pt>
                <c:pt idx="355" formatCode="0.00%">
                  <c:v>1.041634272208336E-2</c:v>
                </c:pt>
                <c:pt idx="356" formatCode="0.00%">
                  <c:v>4.1828672371715392E-3</c:v>
                </c:pt>
                <c:pt idx="357" formatCode="0.00%">
                  <c:v>1.5400368382840091E-2</c:v>
                </c:pt>
                <c:pt idx="358" formatCode="0.00%">
                  <c:v>7.4488489174237005E-2</c:v>
                </c:pt>
                <c:pt idx="359" formatCode="0.00%">
                  <c:v>4.9272763139278641E-2</c:v>
                </c:pt>
                <c:pt idx="360" formatCode="0.00%">
                  <c:v>4.4525533650187077E-2</c:v>
                </c:pt>
                <c:pt idx="361" formatCode="0.00%">
                  <c:v>2.6579521804215078E-2</c:v>
                </c:pt>
                <c:pt idx="362" formatCode="0.00%">
                  <c:v>2.6149654699683111E-3</c:v>
                </c:pt>
                <c:pt idx="363" formatCode="0.00%">
                  <c:v>-1.6093479429738378E-2</c:v>
                </c:pt>
                <c:pt idx="364" formatCode="0.00%">
                  <c:v>-3.837238363180917E-2</c:v>
                </c:pt>
                <c:pt idx="365" formatCode="0.00%">
                  <c:v>-4.9714532316559756E-2</c:v>
                </c:pt>
                <c:pt idx="366" formatCode="0.00%">
                  <c:v>-2.5066725133387702E-2</c:v>
                </c:pt>
                <c:pt idx="367" formatCode="0.00%">
                  <c:v>-5.5351870303183448E-2</c:v>
                </c:pt>
                <c:pt idx="368" formatCode="0.00%">
                  <c:v>-6.9981030562869195E-2</c:v>
                </c:pt>
                <c:pt idx="369" formatCode="0.00%">
                  <c:v>-8.9898536887269009E-2</c:v>
                </c:pt>
                <c:pt idx="370" formatCode="0.00%">
                  <c:v>-8.6620030895064648E-2</c:v>
                </c:pt>
                <c:pt idx="371" formatCode="0.00%">
                  <c:v>-6.7115952256802225E-2</c:v>
                </c:pt>
                <c:pt idx="372" formatCode="0.00%">
                  <c:v>-8.577625414952339E-2</c:v>
                </c:pt>
                <c:pt idx="373" formatCode="0.00%">
                  <c:v>-8.491501047884864E-2</c:v>
                </c:pt>
                <c:pt idx="374" formatCode="0.00%">
                  <c:v>-5.3217205889870445E-2</c:v>
                </c:pt>
                <c:pt idx="375" formatCode="0.00%">
                  <c:v>-1.8354806418669045E-2</c:v>
                </c:pt>
                <c:pt idx="376" formatCode="0.00%">
                  <c:v>4.9969009959909272E-3</c:v>
                </c:pt>
                <c:pt idx="377" formatCode="0.00%">
                  <c:v>2.3635861856069029E-2</c:v>
                </c:pt>
                <c:pt idx="378" formatCode="0.00%">
                  <c:v>6.4172770039341964E-2</c:v>
                </c:pt>
                <c:pt idx="379" formatCode="0.00%">
                  <c:v>8.6748801672731579E-2</c:v>
                </c:pt>
                <c:pt idx="380" formatCode="0.00%">
                  <c:v>0.12513015460855614</c:v>
                </c:pt>
                <c:pt idx="381" formatCode="0.00%">
                  <c:v>0.16044999772379032</c:v>
                </c:pt>
                <c:pt idx="382" formatCode="0.00%">
                  <c:v>0.1290726542883105</c:v>
                </c:pt>
                <c:pt idx="383" formatCode="0.00%">
                  <c:v>0.12786993193631635</c:v>
                </c:pt>
                <c:pt idx="384" formatCode="0.00%">
                  <c:v>9.7086627432819483E-2</c:v>
                </c:pt>
                <c:pt idx="385" formatCode="0.00%">
                  <c:v>9.5397078790256273E-2</c:v>
                </c:pt>
                <c:pt idx="386" formatCode="0.00%">
                  <c:v>8.594285180275274E-2</c:v>
                </c:pt>
                <c:pt idx="387" formatCode="0.00%">
                  <c:v>6.5386437125319219E-2</c:v>
                </c:pt>
                <c:pt idx="388" formatCode="0.00%">
                  <c:v>4.1469443362627256E-2</c:v>
                </c:pt>
                <c:pt idx="389" formatCode="0.00%">
                  <c:v>3.1689261992343232E-2</c:v>
                </c:pt>
                <c:pt idx="390" formatCode="0.00%">
                  <c:v>9.3559930400448632E-3</c:v>
                </c:pt>
                <c:pt idx="391" formatCode="0.00%">
                  <c:v>-9.2775177660631147E-4</c:v>
                </c:pt>
                <c:pt idx="392" formatCode="0.00%">
                  <c:v>-2.3939320856638746E-2</c:v>
                </c:pt>
                <c:pt idx="393" formatCode="0.00%">
                  <c:v>-4.1761600947105793E-2</c:v>
                </c:pt>
                <c:pt idx="394" formatCode="0.00%">
                  <c:v>1.4231704884083429E-2</c:v>
                </c:pt>
                <c:pt idx="395" formatCode="0.00%">
                  <c:v>5.7051935194154302E-2</c:v>
                </c:pt>
                <c:pt idx="396" formatCode="0.00%">
                  <c:v>4.2248185275684857E-2</c:v>
                </c:pt>
                <c:pt idx="397" formatCode="0.00%">
                  <c:v>3.3788987155802808E-2</c:v>
                </c:pt>
                <c:pt idx="398" formatCode="0.00%">
                  <c:v>1.3327800313522653E-2</c:v>
                </c:pt>
                <c:pt idx="399" formatCode="0.00%">
                  <c:v>1.4779513523885957E-2</c:v>
                </c:pt>
                <c:pt idx="400" formatCode="0.00%">
                  <c:v>-3.4311838276337436E-3</c:v>
                </c:pt>
                <c:pt idx="401" formatCode="0.00%">
                  <c:v>-1.6924373466475573E-2</c:v>
                </c:pt>
                <c:pt idx="402" formatCode="0.00%">
                  <c:v>-4.2344166007869055E-2</c:v>
                </c:pt>
                <c:pt idx="403" formatCode="0.00%">
                  <c:v>-6.7974260393356856E-2</c:v>
                </c:pt>
                <c:pt idx="404" formatCode="0.00%">
                  <c:v>-1.0143540109093241E-2</c:v>
                </c:pt>
                <c:pt idx="405" formatCode="0.00%">
                  <c:v>-1.9036227039028519E-2</c:v>
                </c:pt>
                <c:pt idx="406" formatCode="0.00%">
                  <c:v>-1.3352231257022007E-2</c:v>
                </c:pt>
                <c:pt idx="407" formatCode="0.00%">
                  <c:v>-4.056992060143283E-2</c:v>
                </c:pt>
                <c:pt idx="408" formatCode="0.00%">
                  <c:v>-6.3060820412171315E-2</c:v>
                </c:pt>
                <c:pt idx="409" formatCode="0.00%">
                  <c:v>-6.7779600807135298E-2</c:v>
                </c:pt>
                <c:pt idx="410" formatCode="0.00%">
                  <c:v>-5.4295755822471814E-2</c:v>
                </c:pt>
                <c:pt idx="411" formatCode="0.00%">
                  <c:v>-7.241234974940769E-2</c:v>
                </c:pt>
                <c:pt idx="412" formatCode="0.00%">
                  <c:v>-0.10303653675949997</c:v>
                </c:pt>
                <c:pt idx="413" formatCode="0.00%">
                  <c:v>-6.5647622180591947E-2</c:v>
                </c:pt>
                <c:pt idx="414" formatCode="0.00%">
                  <c:v>-3.4240230834221785E-2</c:v>
                </c:pt>
                <c:pt idx="415" formatCode="0.00%">
                  <c:v>-3.0408133485841815E-2</c:v>
                </c:pt>
                <c:pt idx="416" formatCode="0.00%">
                  <c:v>-1.866102215704013E-2</c:v>
                </c:pt>
                <c:pt idx="417" formatCode="0.00%">
                  <c:v>-3.4354501601392418E-2</c:v>
                </c:pt>
                <c:pt idx="418" formatCode="0.00%">
                  <c:v>-1.8793993601907255E-2</c:v>
                </c:pt>
                <c:pt idx="419" formatCode="0.00%">
                  <c:v>-1.4167961361702286E-2</c:v>
                </c:pt>
                <c:pt idx="420" formatCode="0.00%">
                  <c:v>-3.0005677551962151E-2</c:v>
                </c:pt>
                <c:pt idx="421" formatCode="0.00%">
                  <c:v>-6.6643794527438627E-2</c:v>
                </c:pt>
                <c:pt idx="422" formatCode="0.00%">
                  <c:v>-6.7434316257155902E-2</c:v>
                </c:pt>
                <c:pt idx="423" formatCode="0.00%">
                  <c:v>-7.0163029872853611E-2</c:v>
                </c:pt>
                <c:pt idx="424" formatCode="0.00%">
                  <c:v>-2.2966058188006788E-2</c:v>
                </c:pt>
                <c:pt idx="425" formatCode="0.00%">
                  <c:v>-6.49883407672458E-3</c:v>
                </c:pt>
                <c:pt idx="426" formatCode="0.00%">
                  <c:v>4.3096159649886001E-2</c:v>
                </c:pt>
                <c:pt idx="427" formatCode="0.00%">
                  <c:v>3.0934567678791769E-2</c:v>
                </c:pt>
                <c:pt idx="428" formatCode="0.00%">
                  <c:v>3.312316665311732E-2</c:v>
                </c:pt>
                <c:pt idx="429" formatCode="0.00%">
                  <c:v>2.7373484572238205E-2</c:v>
                </c:pt>
                <c:pt idx="430" formatCode="0.00%">
                  <c:v>6.1681464942176634E-2</c:v>
                </c:pt>
                <c:pt idx="431" formatCode="0.00%">
                  <c:v>8.7956969773069771E-2</c:v>
                </c:pt>
                <c:pt idx="432" formatCode="0.00%">
                  <c:v>4.5192817558058707E-2</c:v>
                </c:pt>
                <c:pt idx="433" formatCode="0.00%">
                  <c:v>5.1529757513089081E-2</c:v>
                </c:pt>
                <c:pt idx="434" formatCode="0.00%">
                  <c:v>5.9078476599448093E-2</c:v>
                </c:pt>
                <c:pt idx="435" formatCode="0.00%">
                  <c:v>7.5234317599482514E-2</c:v>
                </c:pt>
                <c:pt idx="436" formatCode="0.00%">
                  <c:v>9.4127178917076781E-2</c:v>
                </c:pt>
                <c:pt idx="437" formatCode="0.00%">
                  <c:v>0.10071336285361498</c:v>
                </c:pt>
                <c:pt idx="438" formatCode="0.00%">
                  <c:v>0.15768077135340475</c:v>
                </c:pt>
                <c:pt idx="439" formatCode="0.00%">
                  <c:v>0.21426961754961171</c:v>
                </c:pt>
                <c:pt idx="440" formatCode="0.00%">
                  <c:v>0.24983486024681034</c:v>
                </c:pt>
                <c:pt idx="441" formatCode="0.00%">
                  <c:v>0.25902913994505017</c:v>
                </c:pt>
                <c:pt idx="442" formatCode="0.00%">
                  <c:v>0.28001170943252984</c:v>
                </c:pt>
                <c:pt idx="443" formatCode="0.00%">
                  <c:v>0.28444668114149851</c:v>
                </c:pt>
                <c:pt idx="444" formatCode="0.00%">
                  <c:v>0.28224954881157571</c:v>
                </c:pt>
                <c:pt idx="445" formatCode="0.00%">
                  <c:v>0.34090614085936743</c:v>
                </c:pt>
                <c:pt idx="446" formatCode="0.00%">
                  <c:v>0.34665807572908802</c:v>
                </c:pt>
                <c:pt idx="447" formatCode="0.00%">
                  <c:v>0.34267893261127447</c:v>
                </c:pt>
                <c:pt idx="448" formatCode="0.00%">
                  <c:v>0.39091797416129004</c:v>
                </c:pt>
                <c:pt idx="449" formatCode="0.00%">
                  <c:v>0.39085253305352263</c:v>
                </c:pt>
                <c:pt idx="450" formatCode="0.00%">
                  <c:v>0.38947741657519375</c:v>
                </c:pt>
                <c:pt idx="451" formatCode="0.00%">
                  <c:v>0.36715195630162634</c:v>
                </c:pt>
                <c:pt idx="452" formatCode="0.00%">
                  <c:v>0.36588801156151685</c:v>
                </c:pt>
                <c:pt idx="453" formatCode="0.00%">
                  <c:v>0.41565184902216279</c:v>
                </c:pt>
                <c:pt idx="454" formatCode="0.00%">
                  <c:v>0.22412221246166575</c:v>
                </c:pt>
                <c:pt idx="455" formatCode="0.00%">
                  <c:v>0.25956783309734432</c:v>
                </c:pt>
                <c:pt idx="456" formatCode="0.00%">
                  <c:v>0.23398645230081194</c:v>
                </c:pt>
                <c:pt idx="457" formatCode="0.00%">
                  <c:v>0.18934667372497538</c:v>
                </c:pt>
                <c:pt idx="458" formatCode="0.00%">
                  <c:v>0.19456748401437851</c:v>
                </c:pt>
                <c:pt idx="459" formatCode="0.00%">
                  <c:v>0.21072759335129354</c:v>
                </c:pt>
                <c:pt idx="460" formatCode="0.00%">
                  <c:v>0.24925903329253063</c:v>
                </c:pt>
                <c:pt idx="461" formatCode="0.00%">
                  <c:v>0.30284841346562308</c:v>
                </c:pt>
                <c:pt idx="462" formatCode="0.00%">
                  <c:v>0.34688923692530826</c:v>
                </c:pt>
                <c:pt idx="463" formatCode="0.00%">
                  <c:v>0.3499095439869544</c:v>
                </c:pt>
                <c:pt idx="464" formatCode="0.00%">
                  <c:v>0.3332753518663234</c:v>
                </c:pt>
                <c:pt idx="465" formatCode="0.00%">
                  <c:v>0.36070320956338686</c:v>
                </c:pt>
                <c:pt idx="466" formatCode="0.00%">
                  <c:v>0.4120704305855083</c:v>
                </c:pt>
                <c:pt idx="467" formatCode="0.00%">
                  <c:v>0.36445993480298244</c:v>
                </c:pt>
                <c:pt idx="468" formatCode="0.00%">
                  <c:v>0.42218256484876826</c:v>
                </c:pt>
                <c:pt idx="469" formatCode="0.00%">
                  <c:v>0.41178113281046991</c:v>
                </c:pt>
                <c:pt idx="470" formatCode="0.00%">
                  <c:v>0.45281689437614259</c:v>
                </c:pt>
                <c:pt idx="471" formatCode="0.00%">
                  <c:v>0.4910700066744127</c:v>
                </c:pt>
                <c:pt idx="472" formatCode="0.00%">
                  <c:v>0.46531980224162006</c:v>
                </c:pt>
                <c:pt idx="473" formatCode="0.00%">
                  <c:v>0.51214304529649235</c:v>
                </c:pt>
                <c:pt idx="474" formatCode="0.00%">
                  <c:v>0.55621024556700394</c:v>
                </c:pt>
                <c:pt idx="475" formatCode="0.00%">
                  <c:v>0.5437712920767952</c:v>
                </c:pt>
                <c:pt idx="476" formatCode="0.00%">
                  <c:v>0.53056482504808056</c:v>
                </c:pt>
                <c:pt idx="477" formatCode="0.00%">
                  <c:v>0.52250339543463409</c:v>
                </c:pt>
                <c:pt idx="478" formatCode="0.00%">
                  <c:v>0.48845392983728475</c:v>
                </c:pt>
                <c:pt idx="479" formatCode="0.00%">
                  <c:v>0.41688011251669876</c:v>
                </c:pt>
                <c:pt idx="480" formatCode="0.00%">
                  <c:v>0.3711186489913525</c:v>
                </c:pt>
                <c:pt idx="481" formatCode="0.00%">
                  <c:v>0.38374443858047869</c:v>
                </c:pt>
                <c:pt idx="482" formatCode="0.00%">
                  <c:v>0.42027034379498573</c:v>
                </c:pt>
                <c:pt idx="483" formatCode="0.00%">
                  <c:v>0.47794287758776322</c:v>
                </c:pt>
                <c:pt idx="484" formatCode="0.00%">
                  <c:v>0.49710233896270539</c:v>
                </c:pt>
                <c:pt idx="485" formatCode="0.00%">
                  <c:v>0.44270862874018269</c:v>
                </c:pt>
                <c:pt idx="486" formatCode="0.00%">
                  <c:v>0.44850448642035623</c:v>
                </c:pt>
                <c:pt idx="487" formatCode="0.00%">
                  <c:v>0.46170530154736134</c:v>
                </c:pt>
                <c:pt idx="488" formatCode="0.00%">
                  <c:v>0.4386618711371697</c:v>
                </c:pt>
                <c:pt idx="489" formatCode="0.00%">
                  <c:v>0.40096823235408707</c:v>
                </c:pt>
                <c:pt idx="490" formatCode="0.00%">
                  <c:v>0.38058770941426645</c:v>
                </c:pt>
                <c:pt idx="491" formatCode="0.00%">
                  <c:v>0.43674564402963845</c:v>
                </c:pt>
                <c:pt idx="492" formatCode="0.00%">
                  <c:v>0.42765602963120286</c:v>
                </c:pt>
                <c:pt idx="493" formatCode="0.00%">
                  <c:v>0.37112473239310839</c:v>
                </c:pt>
                <c:pt idx="494" formatCode="0.00%">
                  <c:v>0.36842313142926808</c:v>
                </c:pt>
                <c:pt idx="495" formatCode="0.00%">
                  <c:v>0.35268912015395348</c:v>
                </c:pt>
                <c:pt idx="496" formatCode="0.00%">
                  <c:v>0.3130159168057578</c:v>
                </c:pt>
                <c:pt idx="497" formatCode="0.00%">
                  <c:v>0.32443938141630668</c:v>
                </c:pt>
                <c:pt idx="498" formatCode="0.00%">
                  <c:v>0.35560671858792769</c:v>
                </c:pt>
                <c:pt idx="499" formatCode="0.00%">
                  <c:v>0.36413499385394954</c:v>
                </c:pt>
                <c:pt idx="500" formatCode="0.00%">
                  <c:v>0.35530278034999041</c:v>
                </c:pt>
                <c:pt idx="501" formatCode="0.00%">
                  <c:v>0.41531697953560731</c:v>
                </c:pt>
                <c:pt idx="502" formatCode="0.00%">
                  <c:v>0.46458361501287482</c:v>
                </c:pt>
                <c:pt idx="503" formatCode="0.00%">
                  <c:v>0.43127024591405805</c:v>
                </c:pt>
                <c:pt idx="504" formatCode="0.00%">
                  <c:v>0.43560095640493479</c:v>
                </c:pt>
                <c:pt idx="505" formatCode="0.00%">
                  <c:v>0.4258569126327536</c:v>
                </c:pt>
                <c:pt idx="506" formatCode="0.00%">
                  <c:v>0.36680222834624843</c:v>
                </c:pt>
                <c:pt idx="507" formatCode="0.00%">
                  <c:v>0.38908387242081477</c:v>
                </c:pt>
                <c:pt idx="508" formatCode="0.00%">
                  <c:v>0.38634821688452714</c:v>
                </c:pt>
                <c:pt idx="509" formatCode="0.00%">
                  <c:v>0.32209282327655742</c:v>
                </c:pt>
                <c:pt idx="510" formatCode="0.00%">
                  <c:v>0.32102623173740219</c:v>
                </c:pt>
                <c:pt idx="511" formatCode="0.00%">
                  <c:v>0.36515490717195132</c:v>
                </c:pt>
                <c:pt idx="512" formatCode="0.00%">
                  <c:v>0.3805714403440168</c:v>
                </c:pt>
                <c:pt idx="513" formatCode="0.00%">
                  <c:v>0.39615951458640186</c:v>
                </c:pt>
                <c:pt idx="514" formatCode="0.00%">
                  <c:v>0.40441864896294466</c:v>
                </c:pt>
                <c:pt idx="515" formatCode="0.00%">
                  <c:v>0.38311737537919921</c:v>
                </c:pt>
                <c:pt idx="516" formatCode="0.00%">
                  <c:v>0.3284376075356561</c:v>
                </c:pt>
                <c:pt idx="517" formatCode="0.00%">
                  <c:v>0.2938637528263881</c:v>
                </c:pt>
                <c:pt idx="518" formatCode="0.00%">
                  <c:v>0.34549457358654512</c:v>
                </c:pt>
                <c:pt idx="519" formatCode="0.00%">
                  <c:v>0.35446306158888152</c:v>
                </c:pt>
                <c:pt idx="520" formatCode="0.00%">
                  <c:v>0.34876344260074243</c:v>
                </c:pt>
                <c:pt idx="521" formatCode="0.00%">
                  <c:v>0.31705482621042802</c:v>
                </c:pt>
                <c:pt idx="522" formatCode="0.00%">
                  <c:v>0.36285931611630118</c:v>
                </c:pt>
                <c:pt idx="523" formatCode="0.00%">
                  <c:v>0.38089458190960168</c:v>
                </c:pt>
                <c:pt idx="524" formatCode="0.00%">
                  <c:v>0.42953568618070004</c:v>
                </c:pt>
                <c:pt idx="525" formatCode="0.00%">
                  <c:v>0.4751676505578899</c:v>
                </c:pt>
                <c:pt idx="526" formatCode="0.00%">
                  <c:v>0.49042972340813051</c:v>
                </c:pt>
                <c:pt idx="527" formatCode="0.00%">
                  <c:v>0.54556725705469766</c:v>
                </c:pt>
                <c:pt idx="528" formatCode="0.00%">
                  <c:v>0.52467202372952082</c:v>
                </c:pt>
                <c:pt idx="529" formatCode="0.00%">
                  <c:v>0.4820263246982639</c:v>
                </c:pt>
                <c:pt idx="530" formatCode="0.00%">
                  <c:v>0.43812173978171387</c:v>
                </c:pt>
                <c:pt idx="531" formatCode="0.00%">
                  <c:v>0.48549950136643027</c:v>
                </c:pt>
                <c:pt idx="532" formatCode="0.00%">
                  <c:v>0.43807344820685534</c:v>
                </c:pt>
                <c:pt idx="533" formatCode="0.00%">
                  <c:v>0.43190491392696639</c:v>
                </c:pt>
                <c:pt idx="534" formatCode="0.00%">
                  <c:v>0.44971495264620098</c:v>
                </c:pt>
                <c:pt idx="535" formatCode="0.00%">
                  <c:v>0.39203198915751303</c:v>
                </c:pt>
                <c:pt idx="536" formatCode="0.00%">
                  <c:v>0.42320604914447424</c:v>
                </c:pt>
                <c:pt idx="537" formatCode="0.00%">
                  <c:v>0.41912915775670379</c:v>
                </c:pt>
                <c:pt idx="538" formatCode="0.00%">
                  <c:v>0.41107031064333976</c:v>
                </c:pt>
                <c:pt idx="539" formatCode="0.00%">
                  <c:v>0.38871531636311429</c:v>
                </c:pt>
                <c:pt idx="540" formatCode="0.00%">
                  <c:v>0.32764433739585974</c:v>
                </c:pt>
                <c:pt idx="541" formatCode="0.00%">
                  <c:v>0.34617664711641516</c:v>
                </c:pt>
                <c:pt idx="542" formatCode="0.00%">
                  <c:v>0.31773526243322658</c:v>
                </c:pt>
                <c:pt idx="543" formatCode="0.00%">
                  <c:v>0.2741367667965755</c:v>
                </c:pt>
                <c:pt idx="544" formatCode="0.00%">
                  <c:v>0.24341067497599744</c:v>
                </c:pt>
                <c:pt idx="545" formatCode="0.00%">
                  <c:v>0.24924672987904861</c:v>
                </c:pt>
                <c:pt idx="546" formatCode="0.00%">
                  <c:v>0.27133249931156911</c:v>
                </c:pt>
                <c:pt idx="547" formatCode="0.00%">
                  <c:v>0.25321716251692838</c:v>
                </c:pt>
                <c:pt idx="548" formatCode="0.00%">
                  <c:v>0.22677047293053687</c:v>
                </c:pt>
                <c:pt idx="549" formatCode="0.00%">
                  <c:v>0.23841854164190313</c:v>
                </c:pt>
                <c:pt idx="550" formatCode="0.00%">
                  <c:v>0.22112744124089767</c:v>
                </c:pt>
                <c:pt idx="551" formatCode="0.00%">
                  <c:v>0.17298946445087382</c:v>
                </c:pt>
                <c:pt idx="552" formatCode="0.00%">
                  <c:v>0.13123825629122643</c:v>
                </c:pt>
                <c:pt idx="553" formatCode="0.00%">
                  <c:v>0.18187560422434168</c:v>
                </c:pt>
                <c:pt idx="554" formatCode="0.00%">
                  <c:v>0.1840572363773938</c:v>
                </c:pt>
                <c:pt idx="555" formatCode="0.00%">
                  <c:v>0.20946490893978287</c:v>
                </c:pt>
                <c:pt idx="556" formatCode="0.00%">
                  <c:v>0.16601824638467555</c:v>
                </c:pt>
                <c:pt idx="557" formatCode="0.00%">
                  <c:v>0.17907917054882461</c:v>
                </c:pt>
                <c:pt idx="558" formatCode="0.00%">
                  <c:v>0.22231103820864528</c:v>
                </c:pt>
                <c:pt idx="559" formatCode="0.00%">
                  <c:v>0.26690326830802902</c:v>
                </c:pt>
                <c:pt idx="560" formatCode="0.00%">
                  <c:v>0.27938190690821241</c:v>
                </c:pt>
                <c:pt idx="561" formatCode="0.00%">
                  <c:v>0.26226812367983543</c:v>
                </c:pt>
                <c:pt idx="562" formatCode="0.00%">
                  <c:v>0.26162886775403349</c:v>
                </c:pt>
                <c:pt idx="563" formatCode="0.00%">
                  <c:v>0.21253006037380495</c:v>
                </c:pt>
                <c:pt idx="564" formatCode="0.00%">
                  <c:v>0.21104631094523829</c:v>
                </c:pt>
                <c:pt idx="565" formatCode="0.00%">
                  <c:v>0.18190085850686688</c:v>
                </c:pt>
                <c:pt idx="566" formatCode="0.00%">
                  <c:v>0.17567247156112331</c:v>
                </c:pt>
                <c:pt idx="567" formatCode="0.00%">
                  <c:v>0.17960194963870157</c:v>
                </c:pt>
                <c:pt idx="568" formatCode="0.00%">
                  <c:v>0.15364204247565483</c:v>
                </c:pt>
                <c:pt idx="569" formatCode="0.00%">
                  <c:v>0.11804352855871136</c:v>
                </c:pt>
                <c:pt idx="570" formatCode="0.00%">
                  <c:v>0.12818252472029568</c:v>
                </c:pt>
                <c:pt idx="571" formatCode="0.00%">
                  <c:v>0.13788525000681839</c:v>
                </c:pt>
                <c:pt idx="572" formatCode="0.00%">
                  <c:v>0.12166659652133105</c:v>
                </c:pt>
                <c:pt idx="573" formatCode="0.00%">
                  <c:v>0.11909740494028331</c:v>
                </c:pt>
                <c:pt idx="574" formatCode="0.00%">
                  <c:v>0.10551084906723673</c:v>
                </c:pt>
                <c:pt idx="575" formatCode="0.00%">
                  <c:v>7.5374810219220656E-2</c:v>
                </c:pt>
                <c:pt idx="576" formatCode="0.00%">
                  <c:v>0.10688098242084876</c:v>
                </c:pt>
                <c:pt idx="577" formatCode="0.00%">
                  <c:v>3.7538826765799893E-2</c:v>
                </c:pt>
                <c:pt idx="578" formatCode="0.00%">
                  <c:v>-5.4877229112710868E-3</c:v>
                </c:pt>
                <c:pt idx="579" formatCode="0.00%">
                  <c:v>-5.5174707441597581E-2</c:v>
                </c:pt>
                <c:pt idx="580" formatCode="0.00%">
                  <c:v>-5.9813641691674024E-2</c:v>
                </c:pt>
                <c:pt idx="581" formatCode="0.00%">
                  <c:v>-4.490284813802603E-2</c:v>
                </c:pt>
                <c:pt idx="582" formatCode="0.00%">
                  <c:v>8.5833081429043112E-4</c:v>
                </c:pt>
                <c:pt idx="583" formatCode="0.00%">
                  <c:v>4.0094614253943339E-2</c:v>
                </c:pt>
                <c:pt idx="584" formatCode="0.00%">
                  <c:v>3.2915332850953938E-2</c:v>
                </c:pt>
                <c:pt idx="585" formatCode="0.00%">
                  <c:v>2.5821907946489864E-2</c:v>
                </c:pt>
                <c:pt idx="586" formatCode="0.00%">
                  <c:v>3.702870564454841E-2</c:v>
                </c:pt>
                <c:pt idx="587" formatCode="0.00%">
                  <c:v>6.2462011192516709E-3</c:v>
                </c:pt>
                <c:pt idx="588" formatCode="0.00%">
                  <c:v>-3.082677216709917E-2</c:v>
                </c:pt>
                <c:pt idx="589" formatCode="0.00%">
                  <c:v>-3.9719178559940671E-2</c:v>
                </c:pt>
                <c:pt idx="590" formatCode="0.00%">
                  <c:v>-4.054312337964372E-2</c:v>
                </c:pt>
                <c:pt idx="591" formatCode="0.00%">
                  <c:v>-3.4929371402566689E-2</c:v>
                </c:pt>
                <c:pt idx="592" formatCode="0.00%">
                  <c:v>-6.3484977777325313E-2</c:v>
                </c:pt>
                <c:pt idx="593" formatCode="0.00%">
                  <c:v>-8.4299793601887107E-2</c:v>
                </c:pt>
                <c:pt idx="594" formatCode="0.00%">
                  <c:v>-6.1157673355628384E-2</c:v>
                </c:pt>
                <c:pt idx="595" formatCode="0.00%">
                  <c:v>-5.261408691692171E-2</c:v>
                </c:pt>
                <c:pt idx="596" formatCode="0.00%">
                  <c:v>-7.3815901513884508E-2</c:v>
                </c:pt>
                <c:pt idx="597" formatCode="0.00%">
                  <c:v>-9.906614976713668E-2</c:v>
                </c:pt>
                <c:pt idx="598" formatCode="0.00%">
                  <c:v>-9.9854967367403735E-2</c:v>
                </c:pt>
                <c:pt idx="599" formatCode="0.00%">
                  <c:v>-9.4799063875761425E-2</c:v>
                </c:pt>
                <c:pt idx="600" formatCode="0.00%">
                  <c:v>-6.6445958439185437E-2</c:v>
                </c:pt>
                <c:pt idx="601" formatCode="0.00%">
                  <c:v>-5.5816444113172659E-2</c:v>
                </c:pt>
                <c:pt idx="602" formatCode="0.00%">
                  <c:v>-6.4816057714287223E-2</c:v>
                </c:pt>
                <c:pt idx="603" formatCode="0.00%">
                  <c:v>-6.2459094034980844E-2</c:v>
                </c:pt>
                <c:pt idx="604" formatCode="0.00%">
                  <c:v>-7.1890617824219571E-2</c:v>
                </c:pt>
                <c:pt idx="605" formatCode="0.00%">
                  <c:v>-6.6500967750765527E-2</c:v>
                </c:pt>
                <c:pt idx="606" formatCode="0.00%">
                  <c:v>-4.6086437165799965E-2</c:v>
                </c:pt>
                <c:pt idx="607" formatCode="0.00%">
                  <c:v>-1.6474582063243037E-2</c:v>
                </c:pt>
                <c:pt idx="608" formatCode="0.00%">
                  <c:v>-1.8794500748280263E-2</c:v>
                </c:pt>
                <c:pt idx="609" formatCode="0.00%">
                  <c:v>-2.3459595668228972E-2</c:v>
                </c:pt>
                <c:pt idx="610" formatCode="0.00%">
                  <c:v>-4.9421676599021414E-2</c:v>
                </c:pt>
                <c:pt idx="611" formatCode="0.00%">
                  <c:v>-4.9418638713347507E-2</c:v>
                </c:pt>
                <c:pt idx="612" formatCode="0.00%">
                  <c:v>-5.1517238475674687E-2</c:v>
                </c:pt>
                <c:pt idx="613" formatCode="0.00%">
                  <c:v>-2.2394956982421776E-2</c:v>
                </c:pt>
                <c:pt idx="614" formatCode="0.00%">
                  <c:v>-9.6879453841272056E-3</c:v>
                </c:pt>
                <c:pt idx="615" formatCode="0.00%">
                  <c:v>2.5141671073875438E-2</c:v>
                </c:pt>
                <c:pt idx="616" formatCode="0.00%">
                  <c:v>5.7953144055682193E-2</c:v>
                </c:pt>
                <c:pt idx="617" formatCode="0.00%">
                  <c:v>8.071696758644209E-2</c:v>
                </c:pt>
                <c:pt idx="618" formatCode="0.00%">
                  <c:v>0.12074460073559545</c:v>
                </c:pt>
                <c:pt idx="619" formatCode="0.00%">
                  <c:v>0.11202196844492174</c:v>
                </c:pt>
                <c:pt idx="620" formatCode="0.00%">
                  <c:v>0.16600277385795215</c:v>
                </c:pt>
                <c:pt idx="621" formatCode="0.00%">
                  <c:v>0.19105678581592467</c:v>
                </c:pt>
                <c:pt idx="622" formatCode="0.00%">
                  <c:v>0.15026513935896735</c:v>
                </c:pt>
                <c:pt idx="623" formatCode="0.00%">
                  <c:v>0.17770351551178809</c:v>
                </c:pt>
                <c:pt idx="624" formatCode="0.00%">
                  <c:v>0.15677878366823483</c:v>
                </c:pt>
                <c:pt idx="625" formatCode="0.00%">
                  <c:v>0.15943863806451786</c:v>
                </c:pt>
                <c:pt idx="626" formatCode="0.00%">
                  <c:v>0.16743731553460806</c:v>
                </c:pt>
                <c:pt idx="627" formatCode="0.00%">
                  <c:v>0.18750984988564068</c:v>
                </c:pt>
                <c:pt idx="628" formatCode="0.00%">
                  <c:v>0.11798684440503182</c:v>
                </c:pt>
                <c:pt idx="629" formatCode="0.00%">
                  <c:v>0.15946756451332322</c:v>
                </c:pt>
                <c:pt idx="630" formatCode="0.00%">
                  <c:v>0.17460094126514436</c:v>
                </c:pt>
                <c:pt idx="631" formatCode="0.00%">
                  <c:v>0.22081870993177066</c:v>
                </c:pt>
                <c:pt idx="632" formatCode="0.00%">
                  <c:v>0.25062072809376934</c:v>
                </c:pt>
                <c:pt idx="633" formatCode="0.00%">
                  <c:v>0.26457907406617243</c:v>
                </c:pt>
                <c:pt idx="634" formatCode="0.00%">
                  <c:v>0.25366250124548495</c:v>
                </c:pt>
                <c:pt idx="635" formatCode="0.00%">
                  <c:v>0.24250692463008838</c:v>
                </c:pt>
                <c:pt idx="636" formatCode="0.00%">
                  <c:v>0.24296303520358031</c:v>
                </c:pt>
                <c:pt idx="637" formatCode="0.00%">
                  <c:v>0.26335692662482102</c:v>
                </c:pt>
                <c:pt idx="638" formatCode="0.00%">
                  <c:v>0.25305142662923896</c:v>
                </c:pt>
                <c:pt idx="639" formatCode="0.00%">
                  <c:v>0.24273080471133479</c:v>
                </c:pt>
                <c:pt idx="640" formatCode="0.00%">
                  <c:v>0.22098670594683378</c:v>
                </c:pt>
                <c:pt idx="641" formatCode="0.00%">
                  <c:v>0.22228197413738826</c:v>
                </c:pt>
                <c:pt idx="642" formatCode="0.00%">
                  <c:v>0.23219273546476327</c:v>
                </c:pt>
                <c:pt idx="643" formatCode="0.00%">
                  <c:v>0.21720479986559149</c:v>
                </c:pt>
                <c:pt idx="644" formatCode="0.00%">
                  <c:v>0.17024636882632982</c:v>
                </c:pt>
                <c:pt idx="645" formatCode="0.00%">
                  <c:v>0.19085817238132718</c:v>
                </c:pt>
                <c:pt idx="646" formatCode="0.00%">
                  <c:v>0.20873984095025455</c:v>
                </c:pt>
                <c:pt idx="647" formatCode="0.00%">
                  <c:v>0.20360644140033646</c:v>
                </c:pt>
                <c:pt idx="648" formatCode="0.00%">
                  <c:v>0.18356202030445012</c:v>
                </c:pt>
                <c:pt idx="649" formatCode="0.00%">
                  <c:v>0.18286804290300562</c:v>
                </c:pt>
                <c:pt idx="650" formatCode="0.00%">
                  <c:v>0.18246415396922289</c:v>
                </c:pt>
                <c:pt idx="651" formatCode="0.00%">
                  <c:v>0.17532132027956271</c:v>
                </c:pt>
                <c:pt idx="652" formatCode="0.00%">
                  <c:v>0.12649735079710611</c:v>
                </c:pt>
                <c:pt idx="653" formatCode="0.00%">
                  <c:v>0.1451939119548189</c:v>
                </c:pt>
                <c:pt idx="654" formatCode="0.00%">
                  <c:v>0.13371622610208211</c:v>
                </c:pt>
                <c:pt idx="655" formatCode="0.00%">
                  <c:v>0.11837160134756086</c:v>
                </c:pt>
                <c:pt idx="656" formatCode="0.00%">
                  <c:v>0.11827921604730496</c:v>
                </c:pt>
                <c:pt idx="657" formatCode="0.00%">
                  <c:v>0.11919683419943161</c:v>
                </c:pt>
                <c:pt idx="658" formatCode="0.00%">
                  <c:v>0.13341503110037944</c:v>
                </c:pt>
                <c:pt idx="659" formatCode="0.00%">
                  <c:v>0.1752616766713353</c:v>
                </c:pt>
                <c:pt idx="660" formatCode="0.00%">
                  <c:v>0.17669186054876396</c:v>
                </c:pt>
                <c:pt idx="661" formatCode="0.00%">
                  <c:v>0.1541595507011706</c:v>
                </c:pt>
                <c:pt idx="662" formatCode="0.00%">
                  <c:v>0.10108244921632004</c:v>
                </c:pt>
                <c:pt idx="663" formatCode="0.00%">
                  <c:v>0.10176821970921757</c:v>
                </c:pt>
                <c:pt idx="664" formatCode="0.00%">
                  <c:v>0.10816365597118471</c:v>
                </c:pt>
                <c:pt idx="665" formatCode="0.00%">
                  <c:v>0.11272244218023131</c:v>
                </c:pt>
                <c:pt idx="666" formatCode="0.00%">
                  <c:v>0.15805719824321218</c:v>
                </c:pt>
                <c:pt idx="667" formatCode="0.00%">
                  <c:v>0.20728895185132323</c:v>
                </c:pt>
                <c:pt idx="668" formatCode="0.00%">
                  <c:v>0.24637223704072353</c:v>
                </c:pt>
                <c:pt idx="669" formatCode="0.00%">
                  <c:v>0.23137510307981701</c:v>
                </c:pt>
                <c:pt idx="670" formatCode="0.00%">
                  <c:v>0.16822627256677136</c:v>
                </c:pt>
                <c:pt idx="671" formatCode="0.00%">
                  <c:v>0.10932341217914621</c:v>
                </c:pt>
                <c:pt idx="672" formatCode="0.00%">
                  <c:v>0.10119885321835165</c:v>
                </c:pt>
                <c:pt idx="673" formatCode="0.00%">
                  <c:v>8.2718351860847639E-2</c:v>
                </c:pt>
                <c:pt idx="674" formatCode="0.00%">
                  <c:v>7.2694079600614359E-2</c:v>
                </c:pt>
                <c:pt idx="675" formatCode="0.00%">
                  <c:v>6.3785604583928679E-2</c:v>
                </c:pt>
                <c:pt idx="676" formatCode="0.00%">
                  <c:v>5.8586403306452262E-2</c:v>
                </c:pt>
                <c:pt idx="677" formatCode="0.00%">
                  <c:v>0.10519013892618334</c:v>
                </c:pt>
                <c:pt idx="678" formatCode="0.00%">
                  <c:v>0.11346284477112745</c:v>
                </c:pt>
                <c:pt idx="679" formatCode="0.00%">
                  <c:v>0.10940921380336932</c:v>
                </c:pt>
                <c:pt idx="680" formatCode="0.00%">
                  <c:v>8.7735445695452441E-2</c:v>
                </c:pt>
                <c:pt idx="681" formatCode="0.00%">
                  <c:v>0.10622886417816457</c:v>
                </c:pt>
                <c:pt idx="682" formatCode="0.00%">
                  <c:v>0.10928808277095636</c:v>
                </c:pt>
                <c:pt idx="683" formatCode="0.00%">
                  <c:v>0.11074329630798485</c:v>
                </c:pt>
                <c:pt idx="684" formatCode="0.00%">
                  <c:v>0.11073925048426947</c:v>
                </c:pt>
                <c:pt idx="685" formatCode="0.00%">
                  <c:v>0.1003965327045222</c:v>
                </c:pt>
                <c:pt idx="686" formatCode="0.00%">
                  <c:v>8.2779182322150424E-2</c:v>
                </c:pt>
                <c:pt idx="687" formatCode="0.00%">
                  <c:v>-7.1687061186050172E-2</c:v>
                </c:pt>
                <c:pt idx="688" formatCode="0.00%">
                  <c:v>-8.4909210220672549E-2</c:v>
                </c:pt>
                <c:pt idx="689" formatCode="0.00%">
                  <c:v>-0.11494618406023938</c:v>
                </c:pt>
                <c:pt idx="690" formatCode="0.00%">
                  <c:v>-0.14404208956899034</c:v>
                </c:pt>
                <c:pt idx="691" formatCode="0.00%">
                  <c:v>-0.17967793985556635</c:v>
                </c:pt>
                <c:pt idx="692" formatCode="0.00%">
                  <c:v>-0.15136905567085723</c:v>
                </c:pt>
                <c:pt idx="693" formatCode="0.00%">
                  <c:v>-0.11739133403152369</c:v>
                </c:pt>
                <c:pt idx="694" formatCode="0.00%">
                  <c:v>-0.1302688499565724</c:v>
                </c:pt>
                <c:pt idx="695" formatCode="0.00%">
                  <c:v>-0.13908434859134289</c:v>
                </c:pt>
                <c:pt idx="696" formatCode="0.00%">
                  <c:v>-0.11852582328765671</c:v>
                </c:pt>
                <c:pt idx="697" formatCode="0.00%">
                  <c:v>-0.12511505717181115</c:v>
                </c:pt>
                <c:pt idx="698" formatCode="0.00%">
                  <c:v>-0.11282145411822186</c:v>
                </c:pt>
                <c:pt idx="699" formatCode="0.00%">
                  <c:v>-0.11093935256733634</c:v>
                </c:pt>
                <c:pt idx="700" formatCode="0.00%">
                  <c:v>-0.10866083723810815</c:v>
                </c:pt>
                <c:pt idx="701" formatCode="0.00%">
                  <c:v>-0.12799854619835205</c:v>
                </c:pt>
                <c:pt idx="702" formatCode="0.00%">
                  <c:v>-0.1300565677406933</c:v>
                </c:pt>
                <c:pt idx="703" formatCode="0.00%">
                  <c:v>-0.15212528048902252</c:v>
                </c:pt>
                <c:pt idx="704" formatCode="0.00%">
                  <c:v>-0.14716973842073533</c:v>
                </c:pt>
                <c:pt idx="705" formatCode="0.00%">
                  <c:v>-0.16762654313073877</c:v>
                </c:pt>
                <c:pt idx="706" formatCode="0.00%">
                  <c:v>-0.18216941328771874</c:v>
                </c:pt>
                <c:pt idx="707" formatCode="0.00%">
                  <c:v>-0.19644933030820477</c:v>
                </c:pt>
                <c:pt idx="708" formatCode="0.00%">
                  <c:v>-0.19818815925444033</c:v>
                </c:pt>
                <c:pt idx="709" formatCode="0.00%">
                  <c:v>-0.17770655734055041</c:v>
                </c:pt>
                <c:pt idx="710" formatCode="0.00%">
                  <c:v>-0.14552777418779905</c:v>
                </c:pt>
                <c:pt idx="711" formatCode="0.00%">
                  <c:v>-0.12676552572684241</c:v>
                </c:pt>
                <c:pt idx="712" formatCode="0.00%">
                  <c:v>-0.13539104905023969</c:v>
                </c:pt>
                <c:pt idx="713" formatCode="0.00%">
                  <c:v>-0.14647701632099708</c:v>
                </c:pt>
                <c:pt idx="714" formatCode="0.00%">
                  <c:v>-0.15637815877793482</c:v>
                </c:pt>
                <c:pt idx="715" formatCode="0.00%">
                  <c:v>-0.15127224229221381</c:v>
                </c:pt>
                <c:pt idx="716" formatCode="0.00%">
                  <c:v>-0.15145951189214812</c:v>
                </c:pt>
                <c:pt idx="717" formatCode="0.00%">
                  <c:v>-0.15175272934639117</c:v>
                </c:pt>
                <c:pt idx="718" formatCode="0.00%">
                  <c:v>-0.15185588307146536</c:v>
                </c:pt>
                <c:pt idx="719" formatCode="0.00%">
                  <c:v>-0.15061762647822974</c:v>
                </c:pt>
                <c:pt idx="720" formatCode="0.00%">
                  <c:v>-0.16071326606556191</c:v>
                </c:pt>
                <c:pt idx="721" formatCode="0.00%">
                  <c:v>-0.17444771382914359</c:v>
                </c:pt>
                <c:pt idx="722" formatCode="0.00%">
                  <c:v>-0.17848751408452335</c:v>
                </c:pt>
                <c:pt idx="723" formatCode="0.00%">
                  <c:v>-0.17729630970574972</c:v>
                </c:pt>
                <c:pt idx="724" formatCode="0.00%">
                  <c:v>-0.17453341499495256</c:v>
                </c:pt>
                <c:pt idx="725" formatCode="0.00%">
                  <c:v>-0.17392117774612326</c:v>
                </c:pt>
                <c:pt idx="726" formatCode="0.00%">
                  <c:v>-0.17460609295608764</c:v>
                </c:pt>
                <c:pt idx="727" formatCode="0.00%">
                  <c:v>-0.18014841959084105</c:v>
                </c:pt>
                <c:pt idx="728" formatCode="0.00%">
                  <c:v>-0.18854924969524434</c:v>
                </c:pt>
                <c:pt idx="729" formatCode="0.00%">
                  <c:v>-0.20067038448290431</c:v>
                </c:pt>
                <c:pt idx="730" formatCode="0.00%">
                  <c:v>-0.18958241747283355</c:v>
                </c:pt>
                <c:pt idx="731" formatCode="0.00%">
                  <c:v>-0.2350196073916746</c:v>
                </c:pt>
                <c:pt idx="732" formatCode="0.00%">
                  <c:v>-0.20988858169099489</c:v>
                </c:pt>
                <c:pt idx="733" formatCode="0.00%">
                  <c:v>-0.17332107737100022</c:v>
                </c:pt>
                <c:pt idx="734" formatCode="0.00%">
                  <c:v>-0.18676361485456194</c:v>
                </c:pt>
                <c:pt idx="735" formatCode="0.00%">
                  <c:v>-0.17705681327159362</c:v>
                </c:pt>
                <c:pt idx="736" formatCode="0.00%">
                  <c:v>-0.17916509807555414</c:v>
                </c:pt>
                <c:pt idx="737" formatCode="0.00%">
                  <c:v>-0.17639752215782589</c:v>
                </c:pt>
                <c:pt idx="738" formatCode="0.00%">
                  <c:v>-0.17618671991972212</c:v>
                </c:pt>
                <c:pt idx="739" formatCode="0.00%">
                  <c:v>-0.18367662514631611</c:v>
                </c:pt>
                <c:pt idx="740" formatCode="0.00%">
                  <c:v>-0.16775836636829666</c:v>
                </c:pt>
                <c:pt idx="741" formatCode="0.00%">
                  <c:v>-0.15435504832128832</c:v>
                </c:pt>
                <c:pt idx="742" formatCode="0.00%">
                  <c:v>-0.13106775543895688</c:v>
                </c:pt>
                <c:pt idx="743" formatCode="0.00%">
                  <c:v>-0.14163135752563483</c:v>
                </c:pt>
                <c:pt idx="744" formatCode="0.00%">
                  <c:v>-0.14674102615591156</c:v>
                </c:pt>
                <c:pt idx="745" formatCode="0.00%">
                  <c:v>-0.14195378164276451</c:v>
                </c:pt>
                <c:pt idx="746" formatCode="0.00%">
                  <c:v>-0.14172668895544349</c:v>
                </c:pt>
                <c:pt idx="747" formatCode="0.00%">
                  <c:v>-0.15272663658613927</c:v>
                </c:pt>
                <c:pt idx="748" formatCode="0.00%">
                  <c:v>-0.16165799422143989</c:v>
                </c:pt>
                <c:pt idx="749" formatCode="0.00%">
                  <c:v>-0.17089841469685041</c:v>
                </c:pt>
                <c:pt idx="750" formatCode="0.00%">
                  <c:v>-0.19832181781576241</c:v>
                </c:pt>
                <c:pt idx="751" formatCode="0.00%">
                  <c:v>-0.1961791975667897</c:v>
                </c:pt>
                <c:pt idx="752" formatCode="0.00%">
                  <c:v>-0.20875134577485588</c:v>
                </c:pt>
                <c:pt idx="753" formatCode="0.00%">
                  <c:v>-0.19840222517157102</c:v>
                </c:pt>
                <c:pt idx="754" formatCode="0.00%">
                  <c:v>-0.19530171754579606</c:v>
                </c:pt>
                <c:pt idx="755" formatCode="0.00%">
                  <c:v>-0.1788097779985478</c:v>
                </c:pt>
                <c:pt idx="756" formatCode="0.00%">
                  <c:v>-0.16871928914545475</c:v>
                </c:pt>
                <c:pt idx="757" formatCode="0.00%">
                  <c:v>-0.16595865697591383</c:v>
                </c:pt>
                <c:pt idx="758" formatCode="0.00%">
                  <c:v>-0.12488801683112216</c:v>
                </c:pt>
                <c:pt idx="759" formatCode="0.00%">
                  <c:v>-0.11375757201447945</c:v>
                </c:pt>
                <c:pt idx="760" formatCode="0.00%">
                  <c:v>-7.5936371208250364E-2</c:v>
                </c:pt>
                <c:pt idx="761" formatCode="0.00%">
                  <c:v>-0.11574469765615925</c:v>
                </c:pt>
                <c:pt idx="762" formatCode="0.00%">
                  <c:v>-8.7472080563046894E-2</c:v>
                </c:pt>
                <c:pt idx="763" formatCode="0.00%">
                  <c:v>-0.10142172735023669</c:v>
                </c:pt>
                <c:pt idx="764" formatCode="0.00%">
                  <c:v>-0.10741048526773045</c:v>
                </c:pt>
                <c:pt idx="765" formatCode="0.00%">
                  <c:v>-0.11028425152569254</c:v>
                </c:pt>
                <c:pt idx="766" formatCode="0.00%">
                  <c:v>-9.470852741898883E-2</c:v>
                </c:pt>
                <c:pt idx="767" formatCode="0.00%">
                  <c:v>-0.10738557959443074</c:v>
                </c:pt>
                <c:pt idx="768" formatCode="0.00%">
                  <c:v>-0.13894038834555689</c:v>
                </c:pt>
                <c:pt idx="769" formatCode="0.00%">
                  <c:v>-0.12923161224375634</c:v>
                </c:pt>
                <c:pt idx="770" formatCode="0.00%">
                  <c:v>-0.13239881058791092</c:v>
                </c:pt>
                <c:pt idx="771" formatCode="0.00%">
                  <c:v>-0.13940582231310616</c:v>
                </c:pt>
                <c:pt idx="772" formatCode="0.00%">
                  <c:v>-0.13864156863024346</c:v>
                </c:pt>
                <c:pt idx="773" formatCode="0.00%">
                  <c:v>-0.14478503066873083</c:v>
                </c:pt>
                <c:pt idx="774" formatCode="0.00%">
                  <c:v>-0.13859353560250032</c:v>
                </c:pt>
                <c:pt idx="775" formatCode="0.00%">
                  <c:v>-0.14061554066328963</c:v>
                </c:pt>
                <c:pt idx="776" formatCode="0.00%">
                  <c:v>-9.6758169408306727E-2</c:v>
                </c:pt>
                <c:pt idx="777" formatCode="0.00%">
                  <c:v>-9.7160821818161436E-2</c:v>
                </c:pt>
                <c:pt idx="778" formatCode="0.00%">
                  <c:v>-0.10541013420862422</c:v>
                </c:pt>
                <c:pt idx="779" formatCode="0.00%">
                  <c:v>-0.11390471124404489</c:v>
                </c:pt>
                <c:pt idx="780" formatCode="0.00%">
                  <c:v>-0.11805117048899738</c:v>
                </c:pt>
                <c:pt idx="781" formatCode="0.00%">
                  <c:v>-0.11704072894870898</c:v>
                </c:pt>
                <c:pt idx="782" formatCode="0.00%">
                  <c:v>-0.13279328263849</c:v>
                </c:pt>
                <c:pt idx="783" formatCode="0.00%">
                  <c:v>-0.15290871152069196</c:v>
                </c:pt>
                <c:pt idx="784" formatCode="0.00%">
                  <c:v>-0.1496363717132897</c:v>
                </c:pt>
                <c:pt idx="785" formatCode="0.00%">
                  <c:v>-0.13492169453778446</c:v>
                </c:pt>
                <c:pt idx="786" formatCode="0.00%">
                  <c:v>-9.3677671417705555E-2</c:v>
                </c:pt>
                <c:pt idx="787" formatCode="0.00%">
                  <c:v>-9.5925215137211195E-2</c:v>
                </c:pt>
                <c:pt idx="788" formatCode="0.00%">
                  <c:v>-0.11154423404196068</c:v>
                </c:pt>
                <c:pt idx="789" formatCode="0.00%">
                  <c:v>-7.7528111648026643E-2</c:v>
                </c:pt>
                <c:pt idx="790" formatCode="0.00%">
                  <c:v>-9.132457389305404E-2</c:v>
                </c:pt>
                <c:pt idx="791" formatCode="0.00%">
                  <c:v>-8.8351158131678265E-2</c:v>
                </c:pt>
                <c:pt idx="792" formatCode="0.00%">
                  <c:v>-9.0375177031004506E-2</c:v>
                </c:pt>
                <c:pt idx="793" formatCode="0.00%">
                  <c:v>-4.8396059802833236E-2</c:v>
                </c:pt>
                <c:pt idx="794" formatCode="0.00%">
                  <c:v>-7.8898693087823268E-3</c:v>
                </c:pt>
                <c:pt idx="795" formatCode="0.00%">
                  <c:v>3.9998487625254819E-2</c:v>
                </c:pt>
                <c:pt idx="796" formatCode="0.00%">
                  <c:v>8.6671060810181499E-2</c:v>
                </c:pt>
                <c:pt idx="797" formatCode="0.00%">
                  <c:v>3.0528215355895227E-2</c:v>
                </c:pt>
                <c:pt idx="798" formatCode="0.00%">
                  <c:v>-1.0474996598888064E-2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69C-411C-A554-CB5070A90C15}"/>
            </c:ext>
          </c:extLst>
        </c:ser>
        <c:ser>
          <c:idx val="6"/>
          <c:order val="6"/>
          <c:tx>
            <c:strRef>
              <c:f>DATA!$CX$1</c:f>
              <c:strCache>
                <c:ptCount val="1"/>
                <c:pt idx="0">
                  <c:v>Roc VWMA 400 Days</c:v>
                </c:pt>
              </c:strCache>
            </c:strRef>
          </c:tx>
          <c:marker>
            <c:symbol val="none"/>
          </c:marker>
          <c:yVal>
            <c:numRef>
              <c:f>DATA!$CX$2:$CX$800</c:f>
              <c:numCache>
                <c:formatCode>General</c:formatCode>
                <c:ptCount val="799"/>
                <c:pt idx="398" formatCode="0.00%">
                  <c:v>1.0575272490119771</c:v>
                </c:pt>
                <c:pt idx="399" formatCode="0.00%">
                  <c:v>1.0598807105370791</c:v>
                </c:pt>
                <c:pt idx="400" formatCode="0.00%">
                  <c:v>0.84798683996946611</c:v>
                </c:pt>
                <c:pt idx="401" formatCode="0.00%">
                  <c:v>0.75546407856397124</c:v>
                </c:pt>
                <c:pt idx="402" formatCode="0.00%">
                  <c:v>0.65852560765184132</c:v>
                </c:pt>
                <c:pt idx="403" formatCode="0.00%">
                  <c:v>0.56601335841736122</c:v>
                </c:pt>
                <c:pt idx="404" formatCode="0.00%">
                  <c:v>0.64052937746277805</c:v>
                </c:pt>
                <c:pt idx="405" formatCode="0.00%">
                  <c:v>0.60091741109843211</c:v>
                </c:pt>
                <c:pt idx="406" formatCode="0.00%">
                  <c:v>0.59066250656648078</c:v>
                </c:pt>
                <c:pt idx="407" formatCode="0.00%">
                  <c:v>0.536276949687718</c:v>
                </c:pt>
                <c:pt idx="408" formatCode="0.00%">
                  <c:v>0.49351747020027981</c:v>
                </c:pt>
                <c:pt idx="409" formatCode="0.00%">
                  <c:v>0.48145481000030399</c:v>
                </c:pt>
                <c:pt idx="410" formatCode="0.00%">
                  <c:v>0.49450020892940549</c:v>
                </c:pt>
                <c:pt idx="411" formatCode="0.00%">
                  <c:v>0.46221737412029307</c:v>
                </c:pt>
                <c:pt idx="412" formatCode="0.00%">
                  <c:v>0.40704752131051714</c:v>
                </c:pt>
                <c:pt idx="413" formatCode="0.00%">
                  <c:v>0.45975044379842789</c:v>
                </c:pt>
                <c:pt idx="414" formatCode="0.00%">
                  <c:v>0.50304935437642473</c:v>
                </c:pt>
                <c:pt idx="415" formatCode="0.00%">
                  <c:v>0.50433649395537561</c:v>
                </c:pt>
                <c:pt idx="416" formatCode="0.00%">
                  <c:v>0.51708066150681131</c:v>
                </c:pt>
                <c:pt idx="417" formatCode="0.00%">
                  <c:v>0.48905249659939032</c:v>
                </c:pt>
                <c:pt idx="418" formatCode="0.00%">
                  <c:v>0.50836229807962008</c:v>
                </c:pt>
                <c:pt idx="419" formatCode="0.00%">
                  <c:v>0.51004671691600323</c:v>
                </c:pt>
                <c:pt idx="420" formatCode="0.00%">
                  <c:v>0.48145369593412934</c:v>
                </c:pt>
                <c:pt idx="421" formatCode="0.00%">
                  <c:v>0.41986291340025206</c:v>
                </c:pt>
                <c:pt idx="422" formatCode="0.00%">
                  <c:v>0.41437677315502142</c:v>
                </c:pt>
                <c:pt idx="423" formatCode="0.00%">
                  <c:v>0.40529709927884716</c:v>
                </c:pt>
                <c:pt idx="424" formatCode="0.00%">
                  <c:v>0.4693081179519214</c:v>
                </c:pt>
                <c:pt idx="425" formatCode="0.00%">
                  <c:v>0.48920274414055354</c:v>
                </c:pt>
                <c:pt idx="426" formatCode="0.00%">
                  <c:v>0.5581687444392549</c:v>
                </c:pt>
                <c:pt idx="427" formatCode="0.00%">
                  <c:v>0.53627912549685064</c:v>
                </c:pt>
                <c:pt idx="428" formatCode="0.00%">
                  <c:v>0.53485875352715917</c:v>
                </c:pt>
                <c:pt idx="429" formatCode="0.00%">
                  <c:v>0.52273621941010107</c:v>
                </c:pt>
                <c:pt idx="430" formatCode="0.00%">
                  <c:v>0.56774470308575098</c:v>
                </c:pt>
                <c:pt idx="431" formatCode="0.00%">
                  <c:v>0.60253709234481301</c:v>
                </c:pt>
                <c:pt idx="432" formatCode="0.00%">
                  <c:v>0.53581282102750061</c:v>
                </c:pt>
                <c:pt idx="433" formatCode="0.00%">
                  <c:v>0.54059335867677838</c:v>
                </c:pt>
                <c:pt idx="434" formatCode="0.00%">
                  <c:v>0.54521811132530207</c:v>
                </c:pt>
                <c:pt idx="435" formatCode="0.00%">
                  <c:v>0.56163205592871779</c:v>
                </c:pt>
                <c:pt idx="436" formatCode="0.00%">
                  <c:v>0.58259624047298963</c:v>
                </c:pt>
                <c:pt idx="437" formatCode="0.00%">
                  <c:v>0.58697210756422047</c:v>
                </c:pt>
                <c:pt idx="438" formatCode="0.00%">
                  <c:v>0.66585603367187951</c:v>
                </c:pt>
                <c:pt idx="439" formatCode="0.00%">
                  <c:v>0.74327927711950936</c:v>
                </c:pt>
                <c:pt idx="440" formatCode="0.00%">
                  <c:v>0.78337713417096477</c:v>
                </c:pt>
                <c:pt idx="441" formatCode="0.00%">
                  <c:v>0.7890946970891759</c:v>
                </c:pt>
                <c:pt idx="442" formatCode="0.00%">
                  <c:v>0.81029560870740225</c:v>
                </c:pt>
                <c:pt idx="443" formatCode="0.00%">
                  <c:v>0.8067160802601554</c:v>
                </c:pt>
                <c:pt idx="444" formatCode="0.00%">
                  <c:v>0.7988413856235308</c:v>
                </c:pt>
                <c:pt idx="445" formatCode="0.00%">
                  <c:v>0.87591816215498031</c:v>
                </c:pt>
                <c:pt idx="446" formatCode="0.00%">
                  <c:v>0.8787966214068228</c:v>
                </c:pt>
                <c:pt idx="447" formatCode="0.00%">
                  <c:v>0.86864318692385267</c:v>
                </c:pt>
                <c:pt idx="448" formatCode="0.00%">
                  <c:v>0.93010905126224719</c:v>
                </c:pt>
                <c:pt idx="449" formatCode="0.00%">
                  <c:v>0.92553335055183816</c:v>
                </c:pt>
                <c:pt idx="450" formatCode="0.00%">
                  <c:v>0.92023005377643852</c:v>
                </c:pt>
                <c:pt idx="451" formatCode="0.00%">
                  <c:v>0.88643936190010986</c:v>
                </c:pt>
                <c:pt idx="452" formatCode="0.00%">
                  <c:v>0.88095907496948933</c:v>
                </c:pt>
                <c:pt idx="453" formatCode="0.00%">
                  <c:v>0.94389845503468894</c:v>
                </c:pt>
                <c:pt idx="454" formatCode="0.00%">
                  <c:v>0.67720335456997049</c:v>
                </c:pt>
                <c:pt idx="455" formatCode="0.00%">
                  <c:v>0.72411571232731187</c:v>
                </c:pt>
                <c:pt idx="456" formatCode="0.00%">
                  <c:v>0.68518058392546344</c:v>
                </c:pt>
                <c:pt idx="457" formatCode="0.00%">
                  <c:v>0.62027834299022233</c:v>
                </c:pt>
                <c:pt idx="458" formatCode="0.00%">
                  <c:v>0.62580593783119687</c:v>
                </c:pt>
                <c:pt idx="459" formatCode="0.00%">
                  <c:v>0.64580992757823474</c:v>
                </c:pt>
                <c:pt idx="460" formatCode="0.00%">
                  <c:v>0.695952847848059</c:v>
                </c:pt>
                <c:pt idx="461" formatCode="0.00%">
                  <c:v>0.76551866309293781</c:v>
                </c:pt>
                <c:pt idx="462" formatCode="0.00%">
                  <c:v>0.8216127416518344</c:v>
                </c:pt>
                <c:pt idx="463" formatCode="0.00%">
                  <c:v>0.81439477016082362</c:v>
                </c:pt>
                <c:pt idx="464" formatCode="0.00%">
                  <c:v>0.78793474627560656</c:v>
                </c:pt>
                <c:pt idx="465" formatCode="0.00%">
                  <c:v>0.82232180302815272</c:v>
                </c:pt>
                <c:pt idx="466" formatCode="0.00%">
                  <c:v>0.88703351905916117</c:v>
                </c:pt>
                <c:pt idx="467" formatCode="0.00%">
                  <c:v>0.8199559870058124</c:v>
                </c:pt>
                <c:pt idx="468" formatCode="0.00%">
                  <c:v>0.89541435781517675</c:v>
                </c:pt>
                <c:pt idx="469" formatCode="0.00%">
                  <c:v>0.87890950242668819</c:v>
                </c:pt>
                <c:pt idx="470" formatCode="0.00%">
                  <c:v>0.93160328381591273</c:v>
                </c:pt>
                <c:pt idx="471" formatCode="0.00%">
                  <c:v>0.98058376820499205</c:v>
                </c:pt>
                <c:pt idx="472" formatCode="0.00%">
                  <c:v>0.94459818530913142</c:v>
                </c:pt>
                <c:pt idx="473" formatCode="0.00%">
                  <c:v>1.005202413082205</c:v>
                </c:pt>
                <c:pt idx="474" formatCode="0.00%">
                  <c:v>1.060279303813243</c:v>
                </c:pt>
                <c:pt idx="475" formatCode="0.00%">
                  <c:v>1.0424988149335901</c:v>
                </c:pt>
                <c:pt idx="476" formatCode="0.00%">
                  <c:v>1.0231596540089591</c:v>
                </c:pt>
                <c:pt idx="477" formatCode="0.00%">
                  <c:v>1.0109098373717149</c:v>
                </c:pt>
                <c:pt idx="478" formatCode="0.00%">
                  <c:v>0.96440323390305838</c:v>
                </c:pt>
                <c:pt idx="479" formatCode="0.00%">
                  <c:v>0.86824185239346585</c:v>
                </c:pt>
                <c:pt idx="480" formatCode="0.00%">
                  <c:v>0.80666374528299523</c:v>
                </c:pt>
                <c:pt idx="481" formatCode="0.00%">
                  <c:v>0.82141034286781744</c:v>
                </c:pt>
                <c:pt idx="482" formatCode="0.00%">
                  <c:v>0.86785102262839975</c:v>
                </c:pt>
                <c:pt idx="483" formatCode="0.00%">
                  <c:v>0.94160457906394046</c:v>
                </c:pt>
                <c:pt idx="484" formatCode="0.00%">
                  <c:v>0.96521893990161889</c:v>
                </c:pt>
                <c:pt idx="485" formatCode="0.00%">
                  <c:v>0.88966086707003722</c:v>
                </c:pt>
                <c:pt idx="486" formatCode="0.00%">
                  <c:v>0.88530371752234416</c:v>
                </c:pt>
                <c:pt idx="487" formatCode="0.00%">
                  <c:v>0.89944271555928834</c:v>
                </c:pt>
                <c:pt idx="488" formatCode="0.00%">
                  <c:v>0.86412509873376342</c:v>
                </c:pt>
                <c:pt idx="489" formatCode="0.00%">
                  <c:v>0.81008106775534694</c:v>
                </c:pt>
                <c:pt idx="490" formatCode="0.00%">
                  <c:v>0.78180526681087215</c:v>
                </c:pt>
                <c:pt idx="491" formatCode="0.00%">
                  <c:v>0.85063847308355989</c:v>
                </c:pt>
                <c:pt idx="492" formatCode="0.00%">
                  <c:v>0.83600640816109495</c:v>
                </c:pt>
                <c:pt idx="493" formatCode="0.00%">
                  <c:v>0.76194370641578435</c:v>
                </c:pt>
                <c:pt idx="494" formatCode="0.00%">
                  <c:v>0.75495341879298783</c:v>
                </c:pt>
                <c:pt idx="495" formatCode="0.00%">
                  <c:v>0.7327398695384304</c:v>
                </c:pt>
                <c:pt idx="496" formatCode="0.00%">
                  <c:v>0.67987102896964324</c:v>
                </c:pt>
                <c:pt idx="497" formatCode="0.00%">
                  <c:v>0.69215434367590389</c:v>
                </c:pt>
                <c:pt idx="498" formatCode="0.00%">
                  <c:v>0.73021049345889266</c:v>
                </c:pt>
                <c:pt idx="499" formatCode="0.00%">
                  <c:v>0.7385148731312221</c:v>
                </c:pt>
                <c:pt idx="500" formatCode="0.00%">
                  <c:v>0.72639881953657937</c:v>
                </c:pt>
                <c:pt idx="501" formatCode="0.00%">
                  <c:v>0.80115279867733347</c:v>
                </c:pt>
                <c:pt idx="502" formatCode="0.00%">
                  <c:v>0.86201145932163459</c:v>
                </c:pt>
                <c:pt idx="503" formatCode="0.00%">
                  <c:v>0.8177216791347266</c:v>
                </c:pt>
                <c:pt idx="504" formatCode="0.00%">
                  <c:v>0.82151167336059339</c:v>
                </c:pt>
                <c:pt idx="505" formatCode="0.00%">
                  <c:v>0.80899304524943028</c:v>
                </c:pt>
                <c:pt idx="506" formatCode="0.00%">
                  <c:v>0.73046021835856356</c:v>
                </c:pt>
                <c:pt idx="507" formatCode="0.00%">
                  <c:v>0.75850382785537396</c:v>
                </c:pt>
                <c:pt idx="508" formatCode="0.00%">
                  <c:v>0.75373571897270275</c:v>
                </c:pt>
                <c:pt idx="509" formatCode="0.00%">
                  <c:v>0.66453329450865994</c:v>
                </c:pt>
                <c:pt idx="510" formatCode="0.00%">
                  <c:v>0.65650874885935928</c:v>
                </c:pt>
                <c:pt idx="511" formatCode="0.00%">
                  <c:v>0.70671867684607714</c:v>
                </c:pt>
                <c:pt idx="512" formatCode="0.00%">
                  <c:v>0.72005099435194064</c:v>
                </c:pt>
                <c:pt idx="513" formatCode="0.00%">
                  <c:v>0.74042174131685945</c:v>
                </c:pt>
                <c:pt idx="514" formatCode="0.00%">
                  <c:v>0.75119683249249314</c:v>
                </c:pt>
                <c:pt idx="515" formatCode="0.00%">
                  <c:v>0.72398843186012041</c:v>
                </c:pt>
                <c:pt idx="516" formatCode="0.00%">
                  <c:v>0.64867640696291606</c:v>
                </c:pt>
                <c:pt idx="517" formatCode="0.00%">
                  <c:v>0.6028767874320331</c:v>
                </c:pt>
                <c:pt idx="518" formatCode="0.00%">
                  <c:v>0.66670066438649034</c:v>
                </c:pt>
                <c:pt idx="519" formatCode="0.00%">
                  <c:v>0.67632385003658801</c:v>
                </c:pt>
                <c:pt idx="520" formatCode="0.00%">
                  <c:v>0.66585288613991844</c:v>
                </c:pt>
                <c:pt idx="521" formatCode="0.00%">
                  <c:v>0.62222275798698079</c:v>
                </c:pt>
                <c:pt idx="522" formatCode="0.00%">
                  <c:v>0.67727120389250794</c:v>
                </c:pt>
                <c:pt idx="523" formatCode="0.00%">
                  <c:v>0.69823335383167806</c:v>
                </c:pt>
                <c:pt idx="524" formatCode="0.00%">
                  <c:v>0.75677443076066275</c:v>
                </c:pt>
                <c:pt idx="525" formatCode="0.00%">
                  <c:v>0.81407766012922544</c:v>
                </c:pt>
                <c:pt idx="526" formatCode="0.00%">
                  <c:v>0.83350922414370987</c:v>
                </c:pt>
                <c:pt idx="527" formatCode="0.00%">
                  <c:v>0.90286113766274045</c:v>
                </c:pt>
                <c:pt idx="528" formatCode="0.00%">
                  <c:v>0.87872288128454157</c:v>
                </c:pt>
                <c:pt idx="529" formatCode="0.00%">
                  <c:v>0.82671834306554359</c:v>
                </c:pt>
                <c:pt idx="530" formatCode="0.00%">
                  <c:v>0.77389659191391336</c:v>
                </c:pt>
                <c:pt idx="531" formatCode="0.00%">
                  <c:v>0.83531109766524403</c:v>
                </c:pt>
                <c:pt idx="532" formatCode="0.00%">
                  <c:v>0.77694854147287473</c:v>
                </c:pt>
                <c:pt idx="533" formatCode="0.00%">
                  <c:v>0.76959251458416578</c:v>
                </c:pt>
                <c:pt idx="534" formatCode="0.00%">
                  <c:v>0.79244416541889251</c:v>
                </c:pt>
                <c:pt idx="535" formatCode="0.00%">
                  <c:v>0.72109351575843172</c:v>
                </c:pt>
                <c:pt idx="536" formatCode="0.00%">
                  <c:v>0.75512059908189921</c:v>
                </c:pt>
                <c:pt idx="537" formatCode="0.00%">
                  <c:v>0.74476575887124796</c:v>
                </c:pt>
                <c:pt idx="538" formatCode="0.00%">
                  <c:v>0.73208496546956181</c:v>
                </c:pt>
                <c:pt idx="539" formatCode="0.00%">
                  <c:v>0.70606315339588233</c:v>
                </c:pt>
                <c:pt idx="540" formatCode="0.00%">
                  <c:v>0.63033852707472549</c:v>
                </c:pt>
                <c:pt idx="541" formatCode="0.00%">
                  <c:v>0.65175390631948593</c:v>
                </c:pt>
                <c:pt idx="542" formatCode="0.00%">
                  <c:v>0.62524701829360096</c:v>
                </c:pt>
                <c:pt idx="543" formatCode="0.00%">
                  <c:v>0.57306854453707112</c:v>
                </c:pt>
                <c:pt idx="544" formatCode="0.00%">
                  <c:v>0.53468786061690565</c:v>
                </c:pt>
                <c:pt idx="545" formatCode="0.00%">
                  <c:v>0.54577865285881533</c:v>
                </c:pt>
                <c:pt idx="546" formatCode="0.00%">
                  <c:v>0.5757260454794022</c:v>
                </c:pt>
                <c:pt idx="547" formatCode="0.00%">
                  <c:v>0.55455896274189165</c:v>
                </c:pt>
                <c:pt idx="548" formatCode="0.00%">
                  <c:v>0.52396045021032611</c:v>
                </c:pt>
                <c:pt idx="549" formatCode="0.00%">
                  <c:v>0.53950515094819296</c:v>
                </c:pt>
                <c:pt idx="550" formatCode="0.00%">
                  <c:v>0.51949626316864173</c:v>
                </c:pt>
                <c:pt idx="551" formatCode="0.00%">
                  <c:v>0.45962924565700725</c:v>
                </c:pt>
                <c:pt idx="552" formatCode="0.00%">
                  <c:v>0.40826354722301827</c:v>
                </c:pt>
                <c:pt idx="553" formatCode="0.00%">
                  <c:v>0.47334036718716477</c:v>
                </c:pt>
                <c:pt idx="554" formatCode="0.00%">
                  <c:v>0.47541012244047698</c:v>
                </c:pt>
                <c:pt idx="555" formatCode="0.00%">
                  <c:v>0.50771992598224158</c:v>
                </c:pt>
                <c:pt idx="556" formatCode="0.00%">
                  <c:v>0.45281685803558647</c:v>
                </c:pt>
                <c:pt idx="557" formatCode="0.00%">
                  <c:v>0.46831740855330284</c:v>
                </c:pt>
                <c:pt idx="558" formatCode="0.00%">
                  <c:v>0.52274236297272592</c:v>
                </c:pt>
                <c:pt idx="559" formatCode="0.00%">
                  <c:v>0.57975686968407625</c:v>
                </c:pt>
                <c:pt idx="560" formatCode="0.00%">
                  <c:v>0.59456204494719445</c:v>
                </c:pt>
                <c:pt idx="561" formatCode="0.00%">
                  <c:v>0.57225991100722262</c:v>
                </c:pt>
                <c:pt idx="562" formatCode="0.00%">
                  <c:v>0.56937686963495437</c:v>
                </c:pt>
                <c:pt idx="563" formatCode="0.00%">
                  <c:v>0.5074552374620378</c:v>
                </c:pt>
                <c:pt idx="564" formatCode="0.00%">
                  <c:v>0.50332221768008267</c:v>
                </c:pt>
                <c:pt idx="565" formatCode="0.00%">
                  <c:v>0.46504115397390522</c:v>
                </c:pt>
                <c:pt idx="566" formatCode="0.00%">
                  <c:v>0.45618612247935708</c:v>
                </c:pt>
                <c:pt idx="567" formatCode="0.00%">
                  <c:v>0.460957335144486</c:v>
                </c:pt>
                <c:pt idx="568" formatCode="0.00%">
                  <c:v>0.42901281807159775</c:v>
                </c:pt>
                <c:pt idx="569" formatCode="0.00%">
                  <c:v>0.38416991178184579</c:v>
                </c:pt>
                <c:pt idx="570" formatCode="0.00%">
                  <c:v>0.39598621406678025</c:v>
                </c:pt>
                <c:pt idx="571" formatCode="0.00%">
                  <c:v>0.40719906899103542</c:v>
                </c:pt>
                <c:pt idx="572" formatCode="0.00%">
                  <c:v>0.38624208557618944</c:v>
                </c:pt>
                <c:pt idx="573" formatCode="0.00%">
                  <c:v>0.38308641110112518</c:v>
                </c:pt>
                <c:pt idx="574" formatCode="0.00%">
                  <c:v>0.36550025598721159</c:v>
                </c:pt>
                <c:pt idx="575" formatCode="0.00%">
                  <c:v>0.32778365635759887</c:v>
                </c:pt>
                <c:pt idx="576" formatCode="0.00%">
                  <c:v>0.36745489216608451</c:v>
                </c:pt>
                <c:pt idx="577" formatCode="0.00%">
                  <c:v>0.28010133779600754</c:v>
                </c:pt>
                <c:pt idx="578" formatCode="0.00%">
                  <c:v>0.22542910259392968</c:v>
                </c:pt>
                <c:pt idx="579" formatCode="0.00%">
                  <c:v>0.16149397880809668</c:v>
                </c:pt>
                <c:pt idx="580" formatCode="0.00%">
                  <c:v>0.14880735522228927</c:v>
                </c:pt>
                <c:pt idx="581" formatCode="0.00%">
                  <c:v>0.16329298449183627</c:v>
                </c:pt>
                <c:pt idx="582" formatCode="0.00%">
                  <c:v>0.21847829471802838</c:v>
                </c:pt>
                <c:pt idx="583" formatCode="0.00%">
                  <c:v>0.26340900684776147</c:v>
                </c:pt>
                <c:pt idx="584" formatCode="0.00%">
                  <c:v>0.25181993144330583</c:v>
                </c:pt>
                <c:pt idx="585" formatCode="0.00%">
                  <c:v>0.23935326802746926</c:v>
                </c:pt>
                <c:pt idx="586" formatCode="0.00%">
                  <c:v>0.2494316361035962</c:v>
                </c:pt>
                <c:pt idx="587" formatCode="0.00%">
                  <c:v>0.21059924145242914</c:v>
                </c:pt>
                <c:pt idx="588" formatCode="0.00%">
                  <c:v>0.16492856884871765</c:v>
                </c:pt>
                <c:pt idx="589" formatCode="0.00%">
                  <c:v>0.15344249703706581</c:v>
                </c:pt>
                <c:pt idx="590" formatCode="0.00%">
                  <c:v>0.15049353707232083</c:v>
                </c:pt>
                <c:pt idx="591" formatCode="0.00%">
                  <c:v>0.15700024312771865</c:v>
                </c:pt>
                <c:pt idx="592" formatCode="0.00%">
                  <c:v>0.1208720363516036</c:v>
                </c:pt>
                <c:pt idx="593" formatCode="0.00%">
                  <c:v>9.5884073475400955E-2</c:v>
                </c:pt>
                <c:pt idx="594" formatCode="0.00%">
                  <c:v>0.1231800788077424</c:v>
                </c:pt>
                <c:pt idx="595" formatCode="0.00%">
                  <c:v>0.1350557301175257</c:v>
                </c:pt>
                <c:pt idx="596" formatCode="0.00%">
                  <c:v>0.11066818929752387</c:v>
                </c:pt>
                <c:pt idx="597" formatCode="0.00%">
                  <c:v>7.8233806693757568E-2</c:v>
                </c:pt>
                <c:pt idx="598" formatCode="0.00%">
                  <c:v>7.7324964442294863E-2</c:v>
                </c:pt>
                <c:pt idx="599" formatCode="0.00%">
                  <c:v>8.3678284077144838E-2</c:v>
                </c:pt>
                <c:pt idx="600" formatCode="0.00%">
                  <c:v>0.11742108898724446</c:v>
                </c:pt>
                <c:pt idx="601" formatCode="0.00%">
                  <c:v>0.12901128013725582</c:v>
                </c:pt>
                <c:pt idx="602" formatCode="0.00%">
                  <c:v>0.1164218735775373</c:v>
                </c:pt>
                <c:pt idx="603" formatCode="0.00%">
                  <c:v>0.12007977877984644</c:v>
                </c:pt>
                <c:pt idx="604" formatCode="0.00%">
                  <c:v>0.11230816147175959</c:v>
                </c:pt>
                <c:pt idx="605" formatCode="0.00%">
                  <c:v>0.12067404429885786</c:v>
                </c:pt>
                <c:pt idx="606" formatCode="0.00%">
                  <c:v>0.14546515692640405</c:v>
                </c:pt>
                <c:pt idx="607" formatCode="0.00%">
                  <c:v>0.179050423224838</c:v>
                </c:pt>
                <c:pt idx="608" formatCode="0.00%">
                  <c:v>0.17588103872694871</c:v>
                </c:pt>
                <c:pt idx="609" formatCode="0.00%">
                  <c:v>0.16989528891424022</c:v>
                </c:pt>
                <c:pt idx="610" formatCode="0.00%">
                  <c:v>0.13914067346962922</c:v>
                </c:pt>
                <c:pt idx="611" formatCode="0.00%">
                  <c:v>0.13715255260408266</c:v>
                </c:pt>
                <c:pt idx="612" formatCode="0.00%">
                  <c:v>0.13463863780885132</c:v>
                </c:pt>
                <c:pt idx="613" formatCode="0.00%">
                  <c:v>0.16943660773704528</c:v>
                </c:pt>
                <c:pt idx="614" formatCode="0.00%">
                  <c:v>0.18522510305626105</c:v>
                </c:pt>
                <c:pt idx="615" formatCode="0.00%">
                  <c:v>0.22744538237839063</c:v>
                </c:pt>
                <c:pt idx="616" formatCode="0.00%">
                  <c:v>0.26680087370991457</c:v>
                </c:pt>
                <c:pt idx="617" formatCode="0.00%">
                  <c:v>0.29412914285977498</c:v>
                </c:pt>
                <c:pt idx="618" formatCode="0.00%">
                  <c:v>0.34160930188474525</c:v>
                </c:pt>
                <c:pt idx="619" formatCode="0.00%">
                  <c:v>0.33167610488155175</c:v>
                </c:pt>
                <c:pt idx="620" formatCode="0.00%">
                  <c:v>0.39632716140602642</c:v>
                </c:pt>
                <c:pt idx="621" formatCode="0.00%">
                  <c:v>0.42707674153114961</c:v>
                </c:pt>
                <c:pt idx="622" formatCode="0.00%">
                  <c:v>0.37783166119112588</c:v>
                </c:pt>
                <c:pt idx="623" formatCode="0.00%">
                  <c:v>0.41077885666923364</c:v>
                </c:pt>
                <c:pt idx="624" formatCode="0.00%">
                  <c:v>0.38774625588779443</c:v>
                </c:pt>
                <c:pt idx="625" formatCode="0.00%">
                  <c:v>0.39230906661666554</c:v>
                </c:pt>
                <c:pt idx="626" formatCode="0.00%">
                  <c:v>0.40275110797643965</c:v>
                </c:pt>
                <c:pt idx="627" formatCode="0.00%">
                  <c:v>0.42687296522476581</c:v>
                </c:pt>
                <c:pt idx="628" formatCode="0.00%">
                  <c:v>0.3433687655435731</c:v>
                </c:pt>
                <c:pt idx="629" formatCode="0.00%">
                  <c:v>0.39337534503358884</c:v>
                </c:pt>
                <c:pt idx="630" formatCode="0.00%">
                  <c:v>0.41232866297862847</c:v>
                </c:pt>
                <c:pt idx="631" formatCode="0.00%">
                  <c:v>0.46778271515758063</c:v>
                </c:pt>
                <c:pt idx="632" formatCode="0.00%">
                  <c:v>0.50395002307920511</c:v>
                </c:pt>
                <c:pt idx="633" formatCode="0.00%">
                  <c:v>0.52045739216664377</c:v>
                </c:pt>
                <c:pt idx="634" formatCode="0.00%">
                  <c:v>0.51015863112253479</c:v>
                </c:pt>
                <c:pt idx="635" formatCode="0.00%">
                  <c:v>0.49859755582222109</c:v>
                </c:pt>
                <c:pt idx="636" formatCode="0.00%">
                  <c:v>0.50085267354801299</c:v>
                </c:pt>
                <c:pt idx="637" formatCode="0.00%">
                  <c:v>0.52587352743214333</c:v>
                </c:pt>
                <c:pt idx="638" formatCode="0.00%">
                  <c:v>0.51418360454333523</c:v>
                </c:pt>
                <c:pt idx="639" formatCode="0.00%">
                  <c:v>0.50246123030606271</c:v>
                </c:pt>
                <c:pt idx="640" formatCode="0.00%">
                  <c:v>0.48632550881016012</c:v>
                </c:pt>
                <c:pt idx="641" formatCode="0.00%">
                  <c:v>0.49088313583801257</c:v>
                </c:pt>
                <c:pt idx="642" formatCode="0.00%">
                  <c:v>0.50511792404956224</c:v>
                </c:pt>
                <c:pt idx="643" formatCode="0.00%">
                  <c:v>0.48835900721163084</c:v>
                </c:pt>
                <c:pt idx="644" formatCode="0.00%">
                  <c:v>0.43282836176470574</c:v>
                </c:pt>
                <c:pt idx="645" formatCode="0.00%">
                  <c:v>0.4600943261820658</c:v>
                </c:pt>
                <c:pt idx="646" formatCode="0.00%">
                  <c:v>0.48318886965888841</c:v>
                </c:pt>
                <c:pt idx="647" formatCode="0.00%">
                  <c:v>0.47797600493098313</c:v>
                </c:pt>
                <c:pt idx="648" formatCode="0.00%">
                  <c:v>0.45526702151539444</c:v>
                </c:pt>
                <c:pt idx="649" formatCode="0.00%">
                  <c:v>0.45712585499282321</c:v>
                </c:pt>
                <c:pt idx="650" formatCode="0.00%">
                  <c:v>0.45745624229480075</c:v>
                </c:pt>
                <c:pt idx="651" formatCode="0.00%">
                  <c:v>0.4502603435273318</c:v>
                </c:pt>
                <c:pt idx="652" formatCode="0.00%">
                  <c:v>0.39173160154964748</c:v>
                </c:pt>
                <c:pt idx="653" formatCode="0.00%">
                  <c:v>0.41754518218021608</c:v>
                </c:pt>
                <c:pt idx="654" formatCode="0.00%">
                  <c:v>0.40692354936404951</c:v>
                </c:pt>
                <c:pt idx="655" formatCode="0.00%">
                  <c:v>0.39002150707738048</c:v>
                </c:pt>
                <c:pt idx="656" formatCode="0.00%">
                  <c:v>0.39265450485586539</c:v>
                </c:pt>
                <c:pt idx="657" formatCode="0.00%">
                  <c:v>0.3984841213697794</c:v>
                </c:pt>
                <c:pt idx="658" formatCode="0.00%">
                  <c:v>0.41739019664602117</c:v>
                </c:pt>
                <c:pt idx="659" formatCode="0.00%">
                  <c:v>0.47111949100225958</c:v>
                </c:pt>
                <c:pt idx="660" formatCode="0.00%">
                  <c:v>0.47484620579490433</c:v>
                </c:pt>
                <c:pt idx="661" formatCode="0.00%">
                  <c:v>0.44856515855881218</c:v>
                </c:pt>
                <c:pt idx="662" formatCode="0.00%">
                  <c:v>0.38259718961946532</c:v>
                </c:pt>
                <c:pt idx="663" formatCode="0.00%">
                  <c:v>0.38415109801457903</c:v>
                </c:pt>
                <c:pt idx="664" formatCode="0.00%">
                  <c:v>0.39267916462014374</c:v>
                </c:pt>
                <c:pt idx="665" formatCode="0.00%">
                  <c:v>0.39816560929779321</c:v>
                </c:pt>
                <c:pt idx="666" formatCode="0.00%">
                  <c:v>0.45643773018874056</c:v>
                </c:pt>
                <c:pt idx="667" formatCode="0.00%">
                  <c:v>0.51941655704217915</c:v>
                </c:pt>
                <c:pt idx="668" formatCode="0.00%">
                  <c:v>0.56806264693343089</c:v>
                </c:pt>
                <c:pt idx="669" formatCode="0.00%">
                  <c:v>0.54937764528244659</c:v>
                </c:pt>
                <c:pt idx="670" formatCode="0.00%">
                  <c:v>0.46983828717383247</c:v>
                </c:pt>
                <c:pt idx="671" formatCode="0.00%">
                  <c:v>0.39365940309917447</c:v>
                </c:pt>
                <c:pt idx="672" formatCode="0.00%">
                  <c:v>0.38360004450563578</c:v>
                </c:pt>
                <c:pt idx="673" formatCode="0.00%">
                  <c:v>0.35969472901855504</c:v>
                </c:pt>
                <c:pt idx="674" formatCode="0.00%">
                  <c:v>0.34580527280679085</c:v>
                </c:pt>
                <c:pt idx="675" formatCode="0.00%">
                  <c:v>0.33362445472118574</c:v>
                </c:pt>
                <c:pt idx="676" formatCode="0.00%">
                  <c:v>0.32634463379810619</c:v>
                </c:pt>
                <c:pt idx="677" formatCode="0.00%">
                  <c:v>0.38421712292477506</c:v>
                </c:pt>
                <c:pt idx="678" formatCode="0.00%">
                  <c:v>0.39402396227317626</c:v>
                </c:pt>
                <c:pt idx="679" formatCode="0.00%">
                  <c:v>0.38965139449036656</c:v>
                </c:pt>
                <c:pt idx="680" formatCode="0.00%">
                  <c:v>0.36312967962427467</c:v>
                </c:pt>
                <c:pt idx="681" formatCode="0.00%">
                  <c:v>0.38708330072088781</c:v>
                </c:pt>
                <c:pt idx="682" formatCode="0.00%">
                  <c:v>0.39110586015559723</c:v>
                </c:pt>
                <c:pt idx="683" formatCode="0.00%">
                  <c:v>0.39264687933527709</c:v>
                </c:pt>
                <c:pt idx="684" formatCode="0.00%">
                  <c:v>0.39211476345619833</c:v>
                </c:pt>
                <c:pt idx="685" formatCode="0.00%">
                  <c:v>0.37898375773255677</c:v>
                </c:pt>
                <c:pt idx="686" formatCode="0.00%">
                  <c:v>0.35590505289485552</c:v>
                </c:pt>
                <c:pt idx="687" formatCode="0.00%">
                  <c:v>0.16091232007588929</c:v>
                </c:pt>
                <c:pt idx="688" formatCode="0.00%">
                  <c:v>0.14311955838210544</c:v>
                </c:pt>
                <c:pt idx="689" formatCode="0.00%">
                  <c:v>0.10436141797906617</c:v>
                </c:pt>
                <c:pt idx="690" formatCode="0.00%">
                  <c:v>6.6170679150749478E-2</c:v>
                </c:pt>
                <c:pt idx="691" formatCode="0.00%">
                  <c:v>1.9976379275219891E-2</c:v>
                </c:pt>
                <c:pt idx="692" formatCode="0.00%">
                  <c:v>5.4379898820296368E-2</c:v>
                </c:pt>
                <c:pt idx="693" formatCode="0.00%">
                  <c:v>9.4984942266873151E-2</c:v>
                </c:pt>
                <c:pt idx="694" formatCode="0.00%">
                  <c:v>7.7007061097075669E-2</c:v>
                </c:pt>
                <c:pt idx="695" formatCode="0.00%">
                  <c:v>6.5006922937715039E-2</c:v>
                </c:pt>
                <c:pt idx="696" formatCode="0.00%">
                  <c:v>8.9827776334948872E-2</c:v>
                </c:pt>
                <c:pt idx="697" formatCode="0.00%">
                  <c:v>8.1433293086907721E-2</c:v>
                </c:pt>
                <c:pt idx="698" formatCode="0.00%">
                  <c:v>9.5874673408028244E-2</c:v>
                </c:pt>
                <c:pt idx="699" formatCode="0.00%">
                  <c:v>9.7402316435694525E-2</c:v>
                </c:pt>
                <c:pt idx="700" formatCode="0.00%">
                  <c:v>9.9411971041942104E-2</c:v>
                </c:pt>
                <c:pt idx="701" formatCode="0.00%">
                  <c:v>7.4440593130153276E-2</c:v>
                </c:pt>
                <c:pt idx="702" formatCode="0.00%">
                  <c:v>7.0161208029837052E-2</c:v>
                </c:pt>
                <c:pt idx="703" formatCode="0.00%">
                  <c:v>4.2220391127069545E-2</c:v>
                </c:pt>
                <c:pt idx="704" formatCode="0.00%">
                  <c:v>4.7592256006992795E-2</c:v>
                </c:pt>
                <c:pt idx="705" formatCode="0.00%">
                  <c:v>2.0625107276691201E-2</c:v>
                </c:pt>
                <c:pt idx="706" formatCode="0.00%">
                  <c:v>1.3331398174891707E-3</c:v>
                </c:pt>
                <c:pt idx="707" formatCode="0.00%">
                  <c:v>-1.7874748412996411E-2</c:v>
                </c:pt>
                <c:pt idx="708" formatCode="0.00%">
                  <c:v>-2.0874271709457104E-2</c:v>
                </c:pt>
                <c:pt idx="709" formatCode="0.00%">
                  <c:v>2.9379203559785072E-3</c:v>
                </c:pt>
                <c:pt idx="710" formatCode="0.00%">
                  <c:v>4.1224707383465731E-2</c:v>
                </c:pt>
                <c:pt idx="711" formatCode="0.00%">
                  <c:v>6.3255090453651963E-2</c:v>
                </c:pt>
                <c:pt idx="712" formatCode="0.00%">
                  <c:v>5.1789711033008778E-2</c:v>
                </c:pt>
                <c:pt idx="713" formatCode="0.00%">
                  <c:v>3.7167271323038875E-2</c:v>
                </c:pt>
                <c:pt idx="714" formatCode="0.00%">
                  <c:v>2.4239557862663741E-2</c:v>
                </c:pt>
                <c:pt idx="715" formatCode="0.00%">
                  <c:v>2.9555076979470352E-2</c:v>
                </c:pt>
                <c:pt idx="716" formatCode="0.00%">
                  <c:v>2.8239187029705626E-2</c:v>
                </c:pt>
                <c:pt idx="717" formatCode="0.00%">
                  <c:v>2.6825511499853683E-2</c:v>
                </c:pt>
                <c:pt idx="718" formatCode="0.00%">
                  <c:v>2.2263049467839968E-2</c:v>
                </c:pt>
                <c:pt idx="719" formatCode="0.00%">
                  <c:v>2.2372282323432024E-2</c:v>
                </c:pt>
                <c:pt idx="720" formatCode="0.00%">
                  <c:v>8.2919202879536691E-3</c:v>
                </c:pt>
                <c:pt idx="721" formatCode="0.00%">
                  <c:v>-9.543691147522182E-3</c:v>
                </c:pt>
                <c:pt idx="722" formatCode="0.00%">
                  <c:v>-1.5600574558029434E-2</c:v>
                </c:pt>
                <c:pt idx="723" formatCode="0.00%">
                  <c:v>-1.5334575517324311E-2</c:v>
                </c:pt>
                <c:pt idx="724" formatCode="0.00%">
                  <c:v>-1.3812884458185071E-2</c:v>
                </c:pt>
                <c:pt idx="725" formatCode="0.00%">
                  <c:v>-1.5685383481004234E-2</c:v>
                </c:pt>
                <c:pt idx="726" formatCode="0.00%">
                  <c:v>-1.9990980074319542E-2</c:v>
                </c:pt>
                <c:pt idx="727" formatCode="0.00%">
                  <c:v>-3.2079694690548721E-2</c:v>
                </c:pt>
                <c:pt idx="728" formatCode="0.00%">
                  <c:v>-4.5818568526936776E-2</c:v>
                </c:pt>
                <c:pt idx="729" formatCode="0.00%">
                  <c:v>-6.2605408597802947E-2</c:v>
                </c:pt>
                <c:pt idx="730" formatCode="0.00%">
                  <c:v>-5.2562086598311519E-2</c:v>
                </c:pt>
                <c:pt idx="731" formatCode="0.00%">
                  <c:v>-0.10908971829284175</c:v>
                </c:pt>
                <c:pt idx="732" formatCode="0.00%">
                  <c:v>-8.1615397355046082E-2</c:v>
                </c:pt>
                <c:pt idx="733" formatCode="0.00%">
                  <c:v>-4.160098037407034E-2</c:v>
                </c:pt>
                <c:pt idx="734" formatCode="0.00%">
                  <c:v>-5.9527722642542913E-2</c:v>
                </c:pt>
                <c:pt idx="735" formatCode="0.00%">
                  <c:v>-4.9939055364292551E-2</c:v>
                </c:pt>
                <c:pt idx="736" formatCode="0.00%">
                  <c:v>-5.4026253807537894E-2</c:v>
                </c:pt>
                <c:pt idx="737" formatCode="0.00%">
                  <c:v>-5.2455745121665176E-2</c:v>
                </c:pt>
                <c:pt idx="738" formatCode="0.00%">
                  <c:v>-5.3408204039288587E-2</c:v>
                </c:pt>
                <c:pt idx="739" formatCode="0.00%">
                  <c:v>-6.4614037502447874E-2</c:v>
                </c:pt>
                <c:pt idx="740" formatCode="0.00%">
                  <c:v>-4.7501655910247353E-2</c:v>
                </c:pt>
                <c:pt idx="741" formatCode="0.00%">
                  <c:v>-3.2966942504142893E-2</c:v>
                </c:pt>
                <c:pt idx="742" formatCode="0.00%">
                  <c:v>-1.1758692794051062E-2</c:v>
                </c:pt>
                <c:pt idx="743" formatCode="0.00%">
                  <c:v>-2.6199611958312552E-2</c:v>
                </c:pt>
                <c:pt idx="744" formatCode="0.00%">
                  <c:v>-3.310174333689575E-2</c:v>
                </c:pt>
                <c:pt idx="745" formatCode="0.00%">
                  <c:v>-3.0812993615057738E-2</c:v>
                </c:pt>
                <c:pt idx="746" formatCode="0.00%">
                  <c:v>-3.3157791532433256E-2</c:v>
                </c:pt>
                <c:pt idx="747" formatCode="0.00%">
                  <c:v>-4.6819616729881108E-2</c:v>
                </c:pt>
                <c:pt idx="748" formatCode="0.00%">
                  <c:v>-5.9395893676766898E-2</c:v>
                </c:pt>
                <c:pt idx="749" formatCode="0.00%">
                  <c:v>-7.130270675946393E-2</c:v>
                </c:pt>
                <c:pt idx="750" formatCode="0.00%">
                  <c:v>-0.10403674593280587</c:v>
                </c:pt>
                <c:pt idx="751" formatCode="0.00%">
                  <c:v>-0.10303616337241073</c:v>
                </c:pt>
                <c:pt idx="752" formatCode="0.00%">
                  <c:v>-0.11801928374370418</c:v>
                </c:pt>
                <c:pt idx="753" formatCode="0.00%">
                  <c:v>-0.1084973743722949</c:v>
                </c:pt>
                <c:pt idx="754" formatCode="0.00%">
                  <c:v>-0.10654989242606139</c:v>
                </c:pt>
                <c:pt idx="755" formatCode="0.00%">
                  <c:v>-8.9246316083221977E-2</c:v>
                </c:pt>
                <c:pt idx="756" formatCode="0.00%">
                  <c:v>-7.9615217599548593E-2</c:v>
                </c:pt>
                <c:pt idx="757" formatCode="0.00%">
                  <c:v>-7.7828056180543115E-2</c:v>
                </c:pt>
                <c:pt idx="758" formatCode="0.00%">
                  <c:v>-3.4381874089521536E-2</c:v>
                </c:pt>
                <c:pt idx="759" formatCode="0.00%">
                  <c:v>-2.4369241143079479E-2</c:v>
                </c:pt>
                <c:pt idx="760" formatCode="0.00%">
                  <c:v>1.5603130534084464E-2</c:v>
                </c:pt>
                <c:pt idx="761" formatCode="0.00%">
                  <c:v>-2.9750946923782662E-2</c:v>
                </c:pt>
                <c:pt idx="762" formatCode="0.00%">
                  <c:v>-3.6945119544296023E-4</c:v>
                </c:pt>
                <c:pt idx="763" formatCode="0.00%">
                  <c:v>-1.6726176736091447E-2</c:v>
                </c:pt>
                <c:pt idx="764" formatCode="0.00%">
                  <c:v>-2.3838469701021325E-2</c:v>
                </c:pt>
                <c:pt idx="765" formatCode="0.00%">
                  <c:v>-2.7535709116617069E-2</c:v>
                </c:pt>
                <c:pt idx="766" formatCode="0.00%">
                  <c:v>-1.1702741804121342E-2</c:v>
                </c:pt>
                <c:pt idx="767" formatCode="0.00%">
                  <c:v>-2.6376521772859207E-2</c:v>
                </c:pt>
                <c:pt idx="768" formatCode="0.00%">
                  <c:v>-6.1982168811907323E-2</c:v>
                </c:pt>
                <c:pt idx="769" formatCode="0.00%">
                  <c:v>-5.2105657711542186E-2</c:v>
                </c:pt>
                <c:pt idx="770" formatCode="0.00%">
                  <c:v>-5.6481527970080103E-2</c:v>
                </c:pt>
                <c:pt idx="771" formatCode="0.00%">
                  <c:v>-6.4744634695842018E-2</c:v>
                </c:pt>
                <c:pt idx="772" formatCode="0.00%">
                  <c:v>-6.4376805862780051E-2</c:v>
                </c:pt>
                <c:pt idx="773" formatCode="0.00%">
                  <c:v>-7.2044072464134024E-2</c:v>
                </c:pt>
                <c:pt idx="774" formatCode="0.00%">
                  <c:v>-6.5995032988134139E-2</c:v>
                </c:pt>
                <c:pt idx="775" formatCode="0.00%">
                  <c:v>-6.935313722007086E-2</c:v>
                </c:pt>
                <c:pt idx="776" formatCode="0.00%">
                  <c:v>-2.3789698704776652E-2</c:v>
                </c:pt>
                <c:pt idx="777" formatCode="0.00%">
                  <c:v>-2.4224261605748088E-2</c:v>
                </c:pt>
                <c:pt idx="778" formatCode="0.00%">
                  <c:v>-3.3185079671516182E-2</c:v>
                </c:pt>
                <c:pt idx="779" formatCode="0.00%">
                  <c:v>-4.1846294318397925E-2</c:v>
                </c:pt>
                <c:pt idx="780" formatCode="0.00%">
                  <c:v>-4.3570179645437412E-2</c:v>
                </c:pt>
                <c:pt idx="781" formatCode="0.00%">
                  <c:v>-4.2362710842047013E-2</c:v>
                </c:pt>
                <c:pt idx="782" formatCode="0.00%">
                  <c:v>-6.0515731095988623E-2</c:v>
                </c:pt>
                <c:pt idx="783" formatCode="0.00%">
                  <c:v>-8.1739113891708515E-2</c:v>
                </c:pt>
                <c:pt idx="784" formatCode="0.00%">
                  <c:v>-7.8361162225961345E-2</c:v>
                </c:pt>
                <c:pt idx="785" formatCode="0.00%">
                  <c:v>-6.2608785171682446E-2</c:v>
                </c:pt>
                <c:pt idx="786" formatCode="0.00%">
                  <c:v>-1.8094816590018992E-2</c:v>
                </c:pt>
                <c:pt idx="787" formatCode="0.00%">
                  <c:v>-2.1148534819955489E-2</c:v>
                </c:pt>
                <c:pt idx="788" formatCode="0.00%">
                  <c:v>-3.8105840804080859E-2</c:v>
                </c:pt>
                <c:pt idx="789" formatCode="0.00%">
                  <c:v>-1.7883766277181357E-3</c:v>
                </c:pt>
                <c:pt idx="790" formatCode="0.00%">
                  <c:v>-1.6799789886491778E-2</c:v>
                </c:pt>
                <c:pt idx="791" formatCode="0.00%">
                  <c:v>-1.3644357532484164E-2</c:v>
                </c:pt>
                <c:pt idx="792" formatCode="0.00%">
                  <c:v>-1.6327261175835606E-2</c:v>
                </c:pt>
                <c:pt idx="793" formatCode="0.00%">
                  <c:v>2.8581918154690023E-2</c:v>
                </c:pt>
                <c:pt idx="794" formatCode="0.00%">
                  <c:v>7.1320167688556202E-2</c:v>
                </c:pt>
                <c:pt idx="795" formatCode="0.00%">
                  <c:v>0.12154106977524237</c:v>
                </c:pt>
                <c:pt idx="796" formatCode="0.00%">
                  <c:v>0.17177292720036252</c:v>
                </c:pt>
                <c:pt idx="797" formatCode="0.00%">
                  <c:v>0.11157996428807238</c:v>
                </c:pt>
                <c:pt idx="798" formatCode="0.00%">
                  <c:v>6.6972358166250467E-2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69C-411C-A554-CB5070A90C15}"/>
            </c:ext>
          </c:extLst>
        </c:ser>
        <c:ser>
          <c:idx val="7"/>
          <c:order val="7"/>
          <c:tx>
            <c:strRef>
              <c:f>DATA!$CY$1</c:f>
              <c:strCache>
                <c:ptCount val="1"/>
                <c:pt idx="0">
                  <c:v>Roc VWMA 600 Days</c:v>
                </c:pt>
              </c:strCache>
            </c:strRef>
          </c:tx>
          <c:marker>
            <c:symbol val="none"/>
          </c:marker>
          <c:yVal>
            <c:numRef>
              <c:f>DATA!$CY$2:$CY$800</c:f>
              <c:numCache>
                <c:formatCode>General</c:formatCode>
                <c:ptCount val="799"/>
                <c:pt idx="598" formatCode="0.00%">
                  <c:v>0.7694825128315792</c:v>
                </c:pt>
                <c:pt idx="599" formatCode="0.00%">
                  <c:v>0.78042480084633303</c:v>
                </c:pt>
                <c:pt idx="600" formatCode="0.00%">
                  <c:v>0.70250123702718659</c:v>
                </c:pt>
                <c:pt idx="601" formatCode="0.00%">
                  <c:v>0.66809715928005819</c:v>
                </c:pt>
                <c:pt idx="602" formatCode="0.00%">
                  <c:v>0.60945919587274955</c:v>
                </c:pt>
                <c:pt idx="603" formatCode="0.00%">
                  <c:v>0.5783196279625491</c:v>
                </c:pt>
                <c:pt idx="604" formatCode="0.00%">
                  <c:v>0.55456113354862868</c:v>
                </c:pt>
                <c:pt idx="605" formatCode="0.00%">
                  <c:v>0.5496474560786444</c:v>
                </c:pt>
                <c:pt idx="606" formatCode="0.00%">
                  <c:v>0.56991931642888538</c:v>
                </c:pt>
                <c:pt idx="607" formatCode="0.00%">
                  <c:v>0.60764539629418635</c:v>
                </c:pt>
                <c:pt idx="608" formatCode="0.00%">
                  <c:v>0.59837105188395134</c:v>
                </c:pt>
                <c:pt idx="609" formatCode="0.00%">
                  <c:v>0.58678861046901098</c:v>
                </c:pt>
                <c:pt idx="610" formatCode="0.00%">
                  <c:v>0.53908200438695419</c:v>
                </c:pt>
                <c:pt idx="611" formatCode="0.00%">
                  <c:v>0.53505941438387494</c:v>
                </c:pt>
                <c:pt idx="612" formatCode="0.00%">
                  <c:v>0.52774090020293984</c:v>
                </c:pt>
                <c:pt idx="613" formatCode="0.00%">
                  <c:v>0.57065213897108458</c:v>
                </c:pt>
                <c:pt idx="614" formatCode="0.00%">
                  <c:v>0.5889855785717466</c:v>
                </c:pt>
                <c:pt idx="615" formatCode="0.00%">
                  <c:v>0.64266085162521902</c:v>
                </c:pt>
                <c:pt idx="616" formatCode="0.00%">
                  <c:v>0.69101509421011609</c:v>
                </c:pt>
                <c:pt idx="617" formatCode="0.00%">
                  <c:v>0.7251514025016732</c:v>
                </c:pt>
                <c:pt idx="618" formatCode="0.00%">
                  <c:v>0.78612332870105739</c:v>
                </c:pt>
                <c:pt idx="619" formatCode="0.00%">
                  <c:v>0.76973167474653881</c:v>
                </c:pt>
                <c:pt idx="620" formatCode="0.00%">
                  <c:v>0.8514928244809743</c:v>
                </c:pt>
                <c:pt idx="621" formatCode="0.00%">
                  <c:v>0.88893974245304808</c:v>
                </c:pt>
                <c:pt idx="622" formatCode="0.00%">
                  <c:v>0.8206961038041154</c:v>
                </c:pt>
                <c:pt idx="623" formatCode="0.00%">
                  <c:v>0.86179828655258772</c:v>
                </c:pt>
                <c:pt idx="624" formatCode="0.00%">
                  <c:v>0.82734639879745786</c:v>
                </c:pt>
                <c:pt idx="625" formatCode="0.00%">
                  <c:v>0.83165516211105772</c:v>
                </c:pt>
                <c:pt idx="626" formatCode="0.00%">
                  <c:v>0.84360136051270929</c:v>
                </c:pt>
                <c:pt idx="627" formatCode="0.00%">
                  <c:v>0.87468652583597462</c:v>
                </c:pt>
                <c:pt idx="628" formatCode="0.00%">
                  <c:v>0.76222885161439957</c:v>
                </c:pt>
                <c:pt idx="629" formatCode="0.00%">
                  <c:v>0.82556826963099694</c:v>
                </c:pt>
                <c:pt idx="630" formatCode="0.00%">
                  <c:v>0.84675403216014344</c:v>
                </c:pt>
                <c:pt idx="631" formatCode="0.00%">
                  <c:v>0.91695594487299803</c:v>
                </c:pt>
                <c:pt idx="632" formatCode="0.00%">
                  <c:v>0.96140515661928561</c:v>
                </c:pt>
                <c:pt idx="633" formatCode="0.00%">
                  <c:v>0.97962762895298794</c:v>
                </c:pt>
                <c:pt idx="634" formatCode="0.00%">
                  <c:v>0.96279169410603171</c:v>
                </c:pt>
                <c:pt idx="635" formatCode="0.00%">
                  <c:v>0.94327007606730184</c:v>
                </c:pt>
                <c:pt idx="636" formatCode="0.00%">
                  <c:v>0.94266926334921153</c:v>
                </c:pt>
                <c:pt idx="637" formatCode="0.00%">
                  <c:v>0.97120817889134781</c:v>
                </c:pt>
                <c:pt idx="638" formatCode="0.00%">
                  <c:v>0.95441128275862486</c:v>
                </c:pt>
                <c:pt idx="639" formatCode="0.00%">
                  <c:v>0.93714899197101897</c:v>
                </c:pt>
                <c:pt idx="640" formatCode="0.00%">
                  <c:v>0.91468439101048982</c:v>
                </c:pt>
                <c:pt idx="641" formatCode="0.00%">
                  <c:v>0.91687755819520667</c:v>
                </c:pt>
                <c:pt idx="642" formatCode="0.00%">
                  <c:v>0.93039928734978128</c:v>
                </c:pt>
                <c:pt idx="643" formatCode="0.00%">
                  <c:v>0.90289392038743599</c:v>
                </c:pt>
                <c:pt idx="644" formatCode="0.00%">
                  <c:v>0.83015892653531265</c:v>
                </c:pt>
                <c:pt idx="645" formatCode="0.00%">
                  <c:v>0.86322297286725647</c:v>
                </c:pt>
                <c:pt idx="646" formatCode="0.00%">
                  <c:v>0.89001674552510934</c:v>
                </c:pt>
                <c:pt idx="647" formatCode="0.00%">
                  <c:v>0.88110672504150411</c:v>
                </c:pt>
                <c:pt idx="648" formatCode="0.00%">
                  <c:v>0.84970298479133577</c:v>
                </c:pt>
                <c:pt idx="649" formatCode="0.00%">
                  <c:v>0.85105129055921425</c:v>
                </c:pt>
                <c:pt idx="650" formatCode="0.00%">
                  <c:v>0.85119030774308713</c:v>
                </c:pt>
                <c:pt idx="651" formatCode="0.00%">
                  <c:v>0.84161521103470527</c:v>
                </c:pt>
                <c:pt idx="652" formatCode="0.00%">
                  <c:v>0.76590053738678576</c:v>
                </c:pt>
                <c:pt idx="653" formatCode="0.00%">
                  <c:v>0.79697999157772315</c:v>
                </c:pt>
                <c:pt idx="654" formatCode="0.00%">
                  <c:v>0.78255668124065814</c:v>
                </c:pt>
                <c:pt idx="655" formatCode="0.00%">
                  <c:v>0.762138963336916</c:v>
                </c:pt>
                <c:pt idx="656" formatCode="0.00%">
                  <c:v>0.76377925099054234</c:v>
                </c:pt>
                <c:pt idx="657" formatCode="0.00%">
                  <c:v>0.77033804204928136</c:v>
                </c:pt>
                <c:pt idx="658" formatCode="0.00%">
                  <c:v>0.79474834934595151</c:v>
                </c:pt>
                <c:pt idx="659" formatCode="0.00%">
                  <c:v>0.8612684305368421</c:v>
                </c:pt>
                <c:pt idx="660" formatCode="0.00%">
                  <c:v>0.86549583344339354</c:v>
                </c:pt>
                <c:pt idx="661" formatCode="0.00%">
                  <c:v>0.83100484970653321</c:v>
                </c:pt>
                <c:pt idx="662" formatCode="0.00%">
                  <c:v>0.74602579307363004</c:v>
                </c:pt>
                <c:pt idx="663" formatCode="0.00%">
                  <c:v>0.74152265143185359</c:v>
                </c:pt>
                <c:pt idx="664" formatCode="0.00%">
                  <c:v>0.75012782181729243</c:v>
                </c:pt>
                <c:pt idx="665" formatCode="0.00%">
                  <c:v>0.75588649886310599</c:v>
                </c:pt>
                <c:pt idx="666" formatCode="0.00%">
                  <c:v>0.82744124993754276</c:v>
                </c:pt>
                <c:pt idx="667" formatCode="0.00%">
                  <c:v>0.9045598069272025</c:v>
                </c:pt>
                <c:pt idx="668" formatCode="0.00%">
                  <c:v>0.96530964599185065</c:v>
                </c:pt>
                <c:pt idx="669" formatCode="0.00%">
                  <c:v>0.94046498032643866</c:v>
                </c:pt>
                <c:pt idx="670" formatCode="0.00%">
                  <c:v>0.84087908357589991</c:v>
                </c:pt>
                <c:pt idx="671" formatCode="0.00%">
                  <c:v>0.74320377772643442</c:v>
                </c:pt>
                <c:pt idx="672" formatCode="0.00%">
                  <c:v>0.72983542998823081</c:v>
                </c:pt>
                <c:pt idx="673" formatCode="0.00%">
                  <c:v>0.69921540116948111</c:v>
                </c:pt>
                <c:pt idx="674" formatCode="0.00%">
                  <c:v>0.68033422397378729</c:v>
                </c:pt>
                <c:pt idx="675" formatCode="0.00%">
                  <c:v>0.66475545464149333</c:v>
                </c:pt>
                <c:pt idx="676" formatCode="0.00%">
                  <c:v>0.65475594638328505</c:v>
                </c:pt>
                <c:pt idx="677" formatCode="0.00%">
                  <c:v>0.72606224109299222</c:v>
                </c:pt>
                <c:pt idx="678" formatCode="0.00%">
                  <c:v>0.73796458191439473</c:v>
                </c:pt>
                <c:pt idx="679" formatCode="0.00%">
                  <c:v>0.73237633805210933</c:v>
                </c:pt>
                <c:pt idx="680" formatCode="0.00%">
                  <c:v>0.69923170621108022</c:v>
                </c:pt>
                <c:pt idx="681" formatCode="0.00%">
                  <c:v>0.7287915761991377</c:v>
                </c:pt>
                <c:pt idx="682" formatCode="0.00%">
                  <c:v>0.73331564908370073</c:v>
                </c:pt>
                <c:pt idx="683" formatCode="0.00%">
                  <c:v>0.73445813676429061</c:v>
                </c:pt>
                <c:pt idx="684" formatCode="0.00%">
                  <c:v>0.73295624421939509</c:v>
                </c:pt>
                <c:pt idx="685" formatCode="0.00%">
                  <c:v>0.71395246988732253</c:v>
                </c:pt>
                <c:pt idx="686" formatCode="0.00%">
                  <c:v>0.67650495395209864</c:v>
                </c:pt>
                <c:pt idx="687" formatCode="0.00%">
                  <c:v>0.43325493778260493</c:v>
                </c:pt>
                <c:pt idx="688" formatCode="0.00%">
                  <c:v>0.40796299707910144</c:v>
                </c:pt>
                <c:pt idx="689" formatCode="0.00%">
                  <c:v>0.35697736409128011</c:v>
                </c:pt>
                <c:pt idx="690" formatCode="0.00%">
                  <c:v>0.30845789153974557</c:v>
                </c:pt>
                <c:pt idx="691" formatCode="0.00%">
                  <c:v>0.24950138706493297</c:v>
                </c:pt>
                <c:pt idx="692" formatCode="0.00%">
                  <c:v>0.28993084504793987</c:v>
                </c:pt>
                <c:pt idx="693" formatCode="0.00%">
                  <c:v>0.33871915575184675</c:v>
                </c:pt>
                <c:pt idx="694" formatCode="0.00%">
                  <c:v>0.31466005043899781</c:v>
                </c:pt>
                <c:pt idx="695" formatCode="0.00%">
                  <c:v>0.29889628860570472</c:v>
                </c:pt>
                <c:pt idx="696" formatCode="0.00%">
                  <c:v>0.32818284214523152</c:v>
                </c:pt>
                <c:pt idx="697" formatCode="0.00%">
                  <c:v>0.31683854832753711</c:v>
                </c:pt>
                <c:pt idx="698" formatCode="0.00%">
                  <c:v>0.33376523413088632</c:v>
                </c:pt>
                <c:pt idx="699" formatCode="0.00%">
                  <c:v>0.33416091915864965</c:v>
                </c:pt>
                <c:pt idx="700" formatCode="0.00%">
                  <c:v>0.3361949868614571</c:v>
                </c:pt>
                <c:pt idx="701" formatCode="0.00%">
                  <c:v>0.30519594029542363</c:v>
                </c:pt>
                <c:pt idx="702" formatCode="0.00%">
                  <c:v>0.299263871877814</c:v>
                </c:pt>
                <c:pt idx="703" formatCode="0.00%">
                  <c:v>0.26438304150975189</c:v>
                </c:pt>
                <c:pt idx="704" formatCode="0.00%">
                  <c:v>0.26997814929077735</c:v>
                </c:pt>
                <c:pt idx="705" formatCode="0.00%">
                  <c:v>0.23739955624502906</c:v>
                </c:pt>
                <c:pt idx="706" formatCode="0.00%">
                  <c:v>0.21208297463896408</c:v>
                </c:pt>
                <c:pt idx="707" formatCode="0.00%">
                  <c:v>0.18876446641291378</c:v>
                </c:pt>
                <c:pt idx="708" formatCode="0.00%">
                  <c:v>0.18441236160894792</c:v>
                </c:pt>
                <c:pt idx="709" formatCode="0.00%">
                  <c:v>0.20896751980826167</c:v>
                </c:pt>
                <c:pt idx="710" formatCode="0.00%">
                  <c:v>0.25133355378211752</c:v>
                </c:pt>
                <c:pt idx="711" formatCode="0.00%">
                  <c:v>0.27499382407304029</c:v>
                </c:pt>
                <c:pt idx="712" formatCode="0.00%">
                  <c:v>0.25804343174293698</c:v>
                </c:pt>
                <c:pt idx="713" formatCode="0.00%">
                  <c:v>0.24123497065706623</c:v>
                </c:pt>
                <c:pt idx="714" formatCode="0.00%">
                  <c:v>0.22609649943813048</c:v>
                </c:pt>
                <c:pt idx="715" formatCode="0.00%">
                  <c:v>0.2320893905676058</c:v>
                </c:pt>
                <c:pt idx="716" formatCode="0.00%">
                  <c:v>0.22648896987350664</c:v>
                </c:pt>
                <c:pt idx="717" formatCode="0.00%">
                  <c:v>0.22314522505288803</c:v>
                </c:pt>
                <c:pt idx="718" formatCode="0.00%">
                  <c:v>0.21924088449456502</c:v>
                </c:pt>
                <c:pt idx="719" formatCode="0.00%">
                  <c:v>0.21895720924499273</c:v>
                </c:pt>
                <c:pt idx="720" formatCode="0.00%">
                  <c:v>0.20111948072414965</c:v>
                </c:pt>
                <c:pt idx="721" formatCode="0.00%">
                  <c:v>0.17784454290560459</c:v>
                </c:pt>
                <c:pt idx="722" formatCode="0.00%">
                  <c:v>0.17009603602937662</c:v>
                </c:pt>
                <c:pt idx="723" formatCode="0.00%">
                  <c:v>0.17004473946733456</c:v>
                </c:pt>
                <c:pt idx="724" formatCode="0.00%">
                  <c:v>0.17139027276492591</c:v>
                </c:pt>
                <c:pt idx="725" formatCode="0.00%">
                  <c:v>0.17015337378585893</c:v>
                </c:pt>
                <c:pt idx="726" formatCode="0.00%">
                  <c:v>0.16574024334039938</c:v>
                </c:pt>
                <c:pt idx="727" formatCode="0.00%">
                  <c:v>0.15245157739740067</c:v>
                </c:pt>
                <c:pt idx="728" formatCode="0.00%">
                  <c:v>0.13694456681392442</c:v>
                </c:pt>
                <c:pt idx="729" formatCode="0.00%">
                  <c:v>0.11717147607922307</c:v>
                </c:pt>
                <c:pt idx="730" formatCode="0.00%">
                  <c:v>0.12972393516779501</c:v>
                </c:pt>
                <c:pt idx="731" formatCode="0.00%">
                  <c:v>6.3831654512175096E-2</c:v>
                </c:pt>
                <c:pt idx="732" formatCode="0.00%">
                  <c:v>9.6823478693342846E-2</c:v>
                </c:pt>
                <c:pt idx="733" formatCode="0.00%">
                  <c:v>0.14450891992667847</c:v>
                </c:pt>
                <c:pt idx="734" formatCode="0.00%">
                  <c:v>0.12343442660652792</c:v>
                </c:pt>
                <c:pt idx="735" formatCode="0.00%">
                  <c:v>0.134857180491329</c:v>
                </c:pt>
                <c:pt idx="736" formatCode="0.00%">
                  <c:v>0.12754950586047475</c:v>
                </c:pt>
                <c:pt idx="737" formatCode="0.00%">
                  <c:v>0.12661160495393764</c:v>
                </c:pt>
                <c:pt idx="738" formatCode="0.00%">
                  <c:v>0.12393431340020422</c:v>
                </c:pt>
                <c:pt idx="739" formatCode="0.00%">
                  <c:v>0.1111157595141441</c:v>
                </c:pt>
                <c:pt idx="740" formatCode="0.00%">
                  <c:v>0.13098768868846911</c:v>
                </c:pt>
                <c:pt idx="741" formatCode="0.00%">
                  <c:v>0.14736900176650258</c:v>
                </c:pt>
                <c:pt idx="742" formatCode="0.00%">
                  <c:v>0.17672735009662044</c:v>
                </c:pt>
                <c:pt idx="743" formatCode="0.00%">
                  <c:v>0.16029764231057197</c:v>
                </c:pt>
                <c:pt idx="744" formatCode="0.00%">
                  <c:v>0.15173930591314955</c:v>
                </c:pt>
                <c:pt idx="745" formatCode="0.00%">
                  <c:v>0.15649732212623935</c:v>
                </c:pt>
                <c:pt idx="746" formatCode="0.00%">
                  <c:v>0.1548925424851284</c:v>
                </c:pt>
                <c:pt idx="747" formatCode="0.00%">
                  <c:v>0.13922903707746626</c:v>
                </c:pt>
                <c:pt idx="748" formatCode="0.00%">
                  <c:v>0.12503774073267926</c:v>
                </c:pt>
                <c:pt idx="749" formatCode="0.00%">
                  <c:v>0.11114319196838562</c:v>
                </c:pt>
                <c:pt idx="750" formatCode="0.00%">
                  <c:v>7.2342798576532141E-2</c:v>
                </c:pt>
                <c:pt idx="751" formatCode="0.00%">
                  <c:v>7.3288668952835367E-2</c:v>
                </c:pt>
                <c:pt idx="752" formatCode="0.00%">
                  <c:v>5.5608931102098635E-2</c:v>
                </c:pt>
                <c:pt idx="753" formatCode="0.00%">
                  <c:v>6.7809338742295555E-2</c:v>
                </c:pt>
                <c:pt idx="754" formatCode="0.00%">
                  <c:v>6.9450882774079625E-2</c:v>
                </c:pt>
                <c:pt idx="755" formatCode="0.00%">
                  <c:v>9.037199246797667E-2</c:v>
                </c:pt>
                <c:pt idx="756" formatCode="0.00%">
                  <c:v>0.10121684913499696</c:v>
                </c:pt>
                <c:pt idx="757" formatCode="0.00%">
                  <c:v>0.10266444877960157</c:v>
                </c:pt>
                <c:pt idx="758" formatCode="0.00%">
                  <c:v>0.15446544048137545</c:v>
                </c:pt>
                <c:pt idx="759" formatCode="0.00%">
                  <c:v>0.16692914230426514</c:v>
                </c:pt>
                <c:pt idx="760" formatCode="0.00%">
                  <c:v>0.21402007012168323</c:v>
                </c:pt>
                <c:pt idx="761" formatCode="0.00%">
                  <c:v>0.15881086047107384</c:v>
                </c:pt>
                <c:pt idx="762" formatCode="0.00%">
                  <c:v>0.19228882883897591</c:v>
                </c:pt>
                <c:pt idx="763" formatCode="0.00%">
                  <c:v>0.17203616970686042</c:v>
                </c:pt>
                <c:pt idx="764" formatCode="0.00%">
                  <c:v>0.16210419657521613</c:v>
                </c:pt>
                <c:pt idx="765" formatCode="0.00%">
                  <c:v>0.15627822212592757</c:v>
                </c:pt>
                <c:pt idx="766" formatCode="0.00%">
                  <c:v>0.17418532719805691</c:v>
                </c:pt>
                <c:pt idx="767" formatCode="0.00%">
                  <c:v>0.15660347331314117</c:v>
                </c:pt>
                <c:pt idx="768" formatCode="0.00%">
                  <c:v>0.11416987224052688</c:v>
                </c:pt>
                <c:pt idx="769" formatCode="0.00%">
                  <c:v>0.12538230257874439</c:v>
                </c:pt>
                <c:pt idx="770" formatCode="0.00%">
                  <c:v>0.11954384016168618</c:v>
                </c:pt>
                <c:pt idx="771" formatCode="0.00%">
                  <c:v>0.10918388923058897</c:v>
                </c:pt>
                <c:pt idx="772" formatCode="0.00%">
                  <c:v>0.10902029363903809</c:v>
                </c:pt>
                <c:pt idx="773" formatCode="0.00%">
                  <c:v>9.9784704904886556E-2</c:v>
                </c:pt>
                <c:pt idx="774" formatCode="0.00%">
                  <c:v>0.10636822630707421</c:v>
                </c:pt>
                <c:pt idx="775" formatCode="0.00%">
                  <c:v>0.10190848479196113</c:v>
                </c:pt>
                <c:pt idx="776" formatCode="0.00%">
                  <c:v>0.15586187265619023</c:v>
                </c:pt>
                <c:pt idx="777" formatCode="0.00%">
                  <c:v>0.15461950380482903</c:v>
                </c:pt>
                <c:pt idx="778" formatCode="0.00%">
                  <c:v>0.14329939882198994</c:v>
                </c:pt>
                <c:pt idx="779" formatCode="0.00%">
                  <c:v>0.13144761949074901</c:v>
                </c:pt>
                <c:pt idx="780" formatCode="0.00%">
                  <c:v>0.12530948661826891</c:v>
                </c:pt>
                <c:pt idx="781" formatCode="0.00%">
                  <c:v>0.12426742609983399</c:v>
                </c:pt>
                <c:pt idx="782" formatCode="0.00%">
                  <c:v>0.10245972340802267</c:v>
                </c:pt>
                <c:pt idx="783" formatCode="0.00%">
                  <c:v>7.6328718601881951E-2</c:v>
                </c:pt>
                <c:pt idx="784" formatCode="0.00%">
                  <c:v>7.8443137959120834E-2</c:v>
                </c:pt>
                <c:pt idx="785" formatCode="0.00%">
                  <c:v>9.4152692737312416E-2</c:v>
                </c:pt>
                <c:pt idx="786" formatCode="0.00%">
                  <c:v>0.14358643556762152</c:v>
                </c:pt>
                <c:pt idx="787" formatCode="0.00%">
                  <c:v>0.13857796766832098</c:v>
                </c:pt>
                <c:pt idx="788" formatCode="0.00%">
                  <c:v>0.11815730722807616</c:v>
                </c:pt>
                <c:pt idx="789" formatCode="0.00%">
                  <c:v>0.15963383275549581</c:v>
                </c:pt>
                <c:pt idx="790" formatCode="0.00%">
                  <c:v>0.14062664955637216</c:v>
                </c:pt>
                <c:pt idx="791" formatCode="0.00%">
                  <c:v>0.14420078331059427</c:v>
                </c:pt>
                <c:pt idx="792" formatCode="0.00%">
                  <c:v>0.13945744774224367</c:v>
                </c:pt>
                <c:pt idx="793" formatCode="0.00%">
                  <c:v>0.19118729307325721</c:v>
                </c:pt>
                <c:pt idx="794" formatCode="0.00%">
                  <c:v>0.2397722017807451</c:v>
                </c:pt>
                <c:pt idx="795" formatCode="0.00%">
                  <c:v>0.29858459432370865</c:v>
                </c:pt>
                <c:pt idx="796" formatCode="0.00%">
                  <c:v>0.35726572088401753</c:v>
                </c:pt>
                <c:pt idx="797" formatCode="0.00%">
                  <c:v>0.28503376225978183</c:v>
                </c:pt>
                <c:pt idx="798" formatCode="0.00%">
                  <c:v>0.23305842259737886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69C-411C-A554-CB5070A90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1275728"/>
        <c:axId val="841294448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valAx>
        <c:axId val="841294448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crossAx val="841275728"/>
        <c:crosses val="max"/>
        <c:crossBetween val="midCat"/>
      </c:valAx>
      <c:valAx>
        <c:axId val="841275728"/>
        <c:scaling>
          <c:orientation val="minMax"/>
        </c:scaling>
        <c:delete val="1"/>
        <c:axPos val="b"/>
        <c:majorTickMark val="out"/>
        <c:minorTickMark val="none"/>
        <c:tickLblPos val="nextTo"/>
        <c:crossAx val="841294448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Price</c:v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yVal>
            <c:numRef>
              <c:f>DATA!$D$2:$D$800</c:f>
              <c:numCache>
                <c:formatCode>General</c:formatCode>
                <c:ptCount val="799"/>
                <c:pt idx="0">
                  <c:v>10416.666666666666</c:v>
                </c:pt>
                <c:pt idx="1">
                  <c:v>10937.333333333332</c:v>
                </c:pt>
                <c:pt idx="2">
                  <c:v>11484</c:v>
                </c:pt>
                <c:pt idx="3">
                  <c:v>12058</c:v>
                </c:pt>
                <c:pt idx="4">
                  <c:v>12517</c:v>
                </c:pt>
                <c:pt idx="5">
                  <c:v>12618.333333333332</c:v>
                </c:pt>
                <c:pt idx="6">
                  <c:v>11230</c:v>
                </c:pt>
                <c:pt idx="7">
                  <c:v>10966.666666666666</c:v>
                </c:pt>
                <c:pt idx="8">
                  <c:v>10933.666666666666</c:v>
                </c:pt>
                <c:pt idx="9">
                  <c:v>11103.666666666666</c:v>
                </c:pt>
                <c:pt idx="10">
                  <c:v>11590</c:v>
                </c:pt>
                <c:pt idx="11">
                  <c:v>11737.333333333332</c:v>
                </c:pt>
                <c:pt idx="12">
                  <c:v>11530</c:v>
                </c:pt>
                <c:pt idx="13">
                  <c:v>11390</c:v>
                </c:pt>
                <c:pt idx="14">
                  <c:v>11300</c:v>
                </c:pt>
                <c:pt idx="15">
                  <c:v>11123.666666666666</c:v>
                </c:pt>
                <c:pt idx="16">
                  <c:v>11040</c:v>
                </c:pt>
                <c:pt idx="17">
                  <c:v>11200</c:v>
                </c:pt>
                <c:pt idx="18">
                  <c:v>11039.666666666666</c:v>
                </c:pt>
                <c:pt idx="19">
                  <c:v>11143.333333333332</c:v>
                </c:pt>
                <c:pt idx="20">
                  <c:v>10987</c:v>
                </c:pt>
                <c:pt idx="21">
                  <c:v>10890</c:v>
                </c:pt>
                <c:pt idx="22">
                  <c:v>10871</c:v>
                </c:pt>
                <c:pt idx="23">
                  <c:v>11013.333333333332</c:v>
                </c:pt>
                <c:pt idx="24">
                  <c:v>11333.333333333332</c:v>
                </c:pt>
                <c:pt idx="25">
                  <c:v>11066.666666666666</c:v>
                </c:pt>
                <c:pt idx="26">
                  <c:v>11003.333333333332</c:v>
                </c:pt>
                <c:pt idx="27">
                  <c:v>10991.333333333332</c:v>
                </c:pt>
                <c:pt idx="28">
                  <c:v>10979.666666666666</c:v>
                </c:pt>
                <c:pt idx="29">
                  <c:v>11010</c:v>
                </c:pt>
                <c:pt idx="30">
                  <c:v>11006.666666666666</c:v>
                </c:pt>
                <c:pt idx="31">
                  <c:v>11080.666666666666</c:v>
                </c:pt>
                <c:pt idx="32">
                  <c:v>11121.666666666666</c:v>
                </c:pt>
                <c:pt idx="33">
                  <c:v>11300</c:v>
                </c:pt>
                <c:pt idx="34">
                  <c:v>11302.333333333332</c:v>
                </c:pt>
                <c:pt idx="35">
                  <c:v>11227.333333333332</c:v>
                </c:pt>
                <c:pt idx="36">
                  <c:v>11203.333333333332</c:v>
                </c:pt>
                <c:pt idx="37">
                  <c:v>11355.333333333332</c:v>
                </c:pt>
                <c:pt idx="38">
                  <c:v>11248.333333333332</c:v>
                </c:pt>
                <c:pt idx="39">
                  <c:v>11126.666666666666</c:v>
                </c:pt>
                <c:pt idx="40">
                  <c:v>11091.666666666666</c:v>
                </c:pt>
                <c:pt idx="41">
                  <c:v>11407</c:v>
                </c:pt>
                <c:pt idx="42">
                  <c:v>11786.666666666666</c:v>
                </c:pt>
                <c:pt idx="43">
                  <c:v>12066.666666666666</c:v>
                </c:pt>
                <c:pt idx="44">
                  <c:v>12059.666666666666</c:v>
                </c:pt>
                <c:pt idx="45">
                  <c:v>11953.666666666666</c:v>
                </c:pt>
                <c:pt idx="46">
                  <c:v>11596.666666666666</c:v>
                </c:pt>
                <c:pt idx="47">
                  <c:v>11733.333333333332</c:v>
                </c:pt>
                <c:pt idx="48">
                  <c:v>11500</c:v>
                </c:pt>
                <c:pt idx="49">
                  <c:v>11426.666666666666</c:v>
                </c:pt>
                <c:pt idx="50">
                  <c:v>11316.333333333332</c:v>
                </c:pt>
                <c:pt idx="51">
                  <c:v>11316.666666666666</c:v>
                </c:pt>
                <c:pt idx="52">
                  <c:v>11283.666666666666</c:v>
                </c:pt>
                <c:pt idx="53">
                  <c:v>11033.333333333332</c:v>
                </c:pt>
                <c:pt idx="54">
                  <c:v>11313.333333333332</c:v>
                </c:pt>
                <c:pt idx="55">
                  <c:v>11469.666666666666</c:v>
                </c:pt>
                <c:pt idx="56">
                  <c:v>11360</c:v>
                </c:pt>
                <c:pt idx="57">
                  <c:v>11174</c:v>
                </c:pt>
                <c:pt idx="58">
                  <c:v>10950.333333333332</c:v>
                </c:pt>
                <c:pt idx="59">
                  <c:v>10983.333333333332</c:v>
                </c:pt>
                <c:pt idx="60">
                  <c:v>10758.333333333332</c:v>
                </c:pt>
                <c:pt idx="61">
                  <c:v>11071.333333333332</c:v>
                </c:pt>
                <c:pt idx="62">
                  <c:v>11502.666666666666</c:v>
                </c:pt>
                <c:pt idx="63">
                  <c:v>11900</c:v>
                </c:pt>
                <c:pt idx="64">
                  <c:v>12090</c:v>
                </c:pt>
                <c:pt idx="65">
                  <c:v>11899.666666666666</c:v>
                </c:pt>
                <c:pt idx="66">
                  <c:v>11733.333333333332</c:v>
                </c:pt>
                <c:pt idx="67">
                  <c:v>11459.666666666666</c:v>
                </c:pt>
                <c:pt idx="68">
                  <c:v>11322.333333333332</c:v>
                </c:pt>
                <c:pt idx="69">
                  <c:v>11463.333333333332</c:v>
                </c:pt>
                <c:pt idx="70">
                  <c:v>11586.666666666666</c:v>
                </c:pt>
                <c:pt idx="71">
                  <c:v>11566.333333333332</c:v>
                </c:pt>
                <c:pt idx="72">
                  <c:v>11534</c:v>
                </c:pt>
                <c:pt idx="73">
                  <c:v>11568</c:v>
                </c:pt>
                <c:pt idx="74">
                  <c:v>11741</c:v>
                </c:pt>
                <c:pt idx="75">
                  <c:v>11736.666666666666</c:v>
                </c:pt>
                <c:pt idx="76">
                  <c:v>11661.333333333332</c:v>
                </c:pt>
                <c:pt idx="77">
                  <c:v>11335</c:v>
                </c:pt>
                <c:pt idx="78">
                  <c:v>11557</c:v>
                </c:pt>
                <c:pt idx="79">
                  <c:v>11605.333333333332</c:v>
                </c:pt>
                <c:pt idx="80">
                  <c:v>11566.666666666666</c:v>
                </c:pt>
                <c:pt idx="81">
                  <c:v>11433.666666666666</c:v>
                </c:pt>
                <c:pt idx="82">
                  <c:v>11350</c:v>
                </c:pt>
                <c:pt idx="83">
                  <c:v>11370.666666666666</c:v>
                </c:pt>
                <c:pt idx="84">
                  <c:v>11285.666666666666</c:v>
                </c:pt>
                <c:pt idx="85">
                  <c:v>11858</c:v>
                </c:pt>
                <c:pt idx="86">
                  <c:v>12373.333333333332</c:v>
                </c:pt>
                <c:pt idx="87">
                  <c:v>12366.666666666666</c:v>
                </c:pt>
                <c:pt idx="88">
                  <c:v>12666.666666666666</c:v>
                </c:pt>
                <c:pt idx="89">
                  <c:v>13056.666666666666</c:v>
                </c:pt>
                <c:pt idx="90">
                  <c:v>13083.333333333332</c:v>
                </c:pt>
                <c:pt idx="91">
                  <c:v>13126.666666666666</c:v>
                </c:pt>
                <c:pt idx="92">
                  <c:v>13404.333333333332</c:v>
                </c:pt>
                <c:pt idx="93">
                  <c:v>13799.666666666666</c:v>
                </c:pt>
                <c:pt idx="94">
                  <c:v>14366.333333333332</c:v>
                </c:pt>
                <c:pt idx="95">
                  <c:v>14513.333333333332</c:v>
                </c:pt>
                <c:pt idx="96">
                  <c:v>15110.333333333332</c:v>
                </c:pt>
                <c:pt idx="97">
                  <c:v>14966.333333333332</c:v>
                </c:pt>
                <c:pt idx="98">
                  <c:v>14806.666666666666</c:v>
                </c:pt>
                <c:pt idx="99">
                  <c:v>15417</c:v>
                </c:pt>
                <c:pt idx="100">
                  <c:v>16165</c:v>
                </c:pt>
                <c:pt idx="101">
                  <c:v>16068</c:v>
                </c:pt>
                <c:pt idx="102">
                  <c:v>15966.666666666666</c:v>
                </c:pt>
                <c:pt idx="103">
                  <c:v>15751.666666666666</c:v>
                </c:pt>
                <c:pt idx="104">
                  <c:v>15850</c:v>
                </c:pt>
                <c:pt idx="105">
                  <c:v>16098.666666666666</c:v>
                </c:pt>
                <c:pt idx="106">
                  <c:v>16669.666666666664</c:v>
                </c:pt>
                <c:pt idx="107">
                  <c:v>16771</c:v>
                </c:pt>
                <c:pt idx="108">
                  <c:v>16884.333333333332</c:v>
                </c:pt>
                <c:pt idx="109">
                  <c:v>16160.333333333332</c:v>
                </c:pt>
                <c:pt idx="110">
                  <c:v>16666.666666666664</c:v>
                </c:pt>
                <c:pt idx="111">
                  <c:v>15966.666666666666</c:v>
                </c:pt>
                <c:pt idx="112">
                  <c:v>16166.333333333332</c:v>
                </c:pt>
                <c:pt idx="113">
                  <c:v>16154.666666666666</c:v>
                </c:pt>
                <c:pt idx="114">
                  <c:v>16962.333333333332</c:v>
                </c:pt>
                <c:pt idx="115">
                  <c:v>17810.333333333332</c:v>
                </c:pt>
                <c:pt idx="116">
                  <c:v>18700.666666666664</c:v>
                </c:pt>
                <c:pt idx="117">
                  <c:v>19570.666666666664</c:v>
                </c:pt>
                <c:pt idx="118">
                  <c:v>20063.666666666664</c:v>
                </c:pt>
                <c:pt idx="119">
                  <c:v>19799</c:v>
                </c:pt>
                <c:pt idx="120">
                  <c:v>19708.333333333332</c:v>
                </c:pt>
                <c:pt idx="121">
                  <c:v>19466.666666666664</c:v>
                </c:pt>
                <c:pt idx="122">
                  <c:v>19400</c:v>
                </c:pt>
                <c:pt idx="123">
                  <c:v>18993.333333333332</c:v>
                </c:pt>
                <c:pt idx="124">
                  <c:v>19153.333333333332</c:v>
                </c:pt>
                <c:pt idx="125">
                  <c:v>19376.666666666664</c:v>
                </c:pt>
                <c:pt idx="126">
                  <c:v>19174.333333333332</c:v>
                </c:pt>
                <c:pt idx="127">
                  <c:v>18682.333333333332</c:v>
                </c:pt>
                <c:pt idx="128">
                  <c:v>18700.666666666664</c:v>
                </c:pt>
                <c:pt idx="129">
                  <c:v>19333.333333333332</c:v>
                </c:pt>
                <c:pt idx="130">
                  <c:v>18933.333333333332</c:v>
                </c:pt>
                <c:pt idx="131">
                  <c:v>19500</c:v>
                </c:pt>
                <c:pt idx="132">
                  <c:v>19518</c:v>
                </c:pt>
                <c:pt idx="133">
                  <c:v>19333.333333333332</c:v>
                </c:pt>
                <c:pt idx="134">
                  <c:v>19456.666666666664</c:v>
                </c:pt>
                <c:pt idx="135">
                  <c:v>20311.333333333332</c:v>
                </c:pt>
                <c:pt idx="136">
                  <c:v>21147.666666666664</c:v>
                </c:pt>
                <c:pt idx="137">
                  <c:v>22204.333333333332</c:v>
                </c:pt>
                <c:pt idx="138">
                  <c:v>23133.333333333332</c:v>
                </c:pt>
                <c:pt idx="139">
                  <c:v>23133.333333333332</c:v>
                </c:pt>
                <c:pt idx="140">
                  <c:v>23266.333333333332</c:v>
                </c:pt>
                <c:pt idx="141">
                  <c:v>24004.666666666664</c:v>
                </c:pt>
                <c:pt idx="142">
                  <c:v>24704.666666666664</c:v>
                </c:pt>
                <c:pt idx="143">
                  <c:v>25583</c:v>
                </c:pt>
                <c:pt idx="144">
                  <c:v>25406</c:v>
                </c:pt>
                <c:pt idx="145">
                  <c:v>24333.333333333332</c:v>
                </c:pt>
                <c:pt idx="146">
                  <c:v>23509</c:v>
                </c:pt>
                <c:pt idx="147">
                  <c:v>24233.333333333332</c:v>
                </c:pt>
                <c:pt idx="148">
                  <c:v>25163.333333333332</c:v>
                </c:pt>
                <c:pt idx="149">
                  <c:v>25592</c:v>
                </c:pt>
                <c:pt idx="150">
                  <c:v>25284</c:v>
                </c:pt>
                <c:pt idx="151">
                  <c:v>24166.666666666664</c:v>
                </c:pt>
                <c:pt idx="152">
                  <c:v>22838</c:v>
                </c:pt>
                <c:pt idx="153">
                  <c:v>22133.333333333332</c:v>
                </c:pt>
                <c:pt idx="154">
                  <c:v>21026.666666666664</c:v>
                </c:pt>
                <c:pt idx="155">
                  <c:v>20184.333333333332</c:v>
                </c:pt>
                <c:pt idx="156">
                  <c:v>20311.666666666664</c:v>
                </c:pt>
                <c:pt idx="157">
                  <c:v>20479.666666666664</c:v>
                </c:pt>
                <c:pt idx="158">
                  <c:v>20671.333333333332</c:v>
                </c:pt>
                <c:pt idx="159">
                  <c:v>21003.333333333332</c:v>
                </c:pt>
                <c:pt idx="160">
                  <c:v>19943.333333333332</c:v>
                </c:pt>
                <c:pt idx="161">
                  <c:v>20224</c:v>
                </c:pt>
                <c:pt idx="162">
                  <c:v>20123.333333333332</c:v>
                </c:pt>
                <c:pt idx="163">
                  <c:v>20030</c:v>
                </c:pt>
                <c:pt idx="164">
                  <c:v>20277</c:v>
                </c:pt>
                <c:pt idx="165">
                  <c:v>21151.333333333332</c:v>
                </c:pt>
                <c:pt idx="166">
                  <c:v>21403.333333333332</c:v>
                </c:pt>
                <c:pt idx="167">
                  <c:v>21133.333333333332</c:v>
                </c:pt>
                <c:pt idx="168">
                  <c:v>21366.666666666664</c:v>
                </c:pt>
                <c:pt idx="169">
                  <c:v>21433.333333333332</c:v>
                </c:pt>
                <c:pt idx="170">
                  <c:v>22551</c:v>
                </c:pt>
                <c:pt idx="171">
                  <c:v>23409.333333333332</c:v>
                </c:pt>
                <c:pt idx="172">
                  <c:v>22983.333333333332</c:v>
                </c:pt>
                <c:pt idx="173">
                  <c:v>22366.666666666664</c:v>
                </c:pt>
                <c:pt idx="174">
                  <c:v>22733.333333333332</c:v>
                </c:pt>
                <c:pt idx="175">
                  <c:v>25000</c:v>
                </c:pt>
                <c:pt idx="176">
                  <c:v>25126</c:v>
                </c:pt>
                <c:pt idx="177">
                  <c:v>24663.333333333332</c:v>
                </c:pt>
                <c:pt idx="178">
                  <c:v>25763.333333333332</c:v>
                </c:pt>
                <c:pt idx="179">
                  <c:v>26991.333333333332</c:v>
                </c:pt>
                <c:pt idx="180">
                  <c:v>28202</c:v>
                </c:pt>
                <c:pt idx="181">
                  <c:v>29593.333333333332</c:v>
                </c:pt>
                <c:pt idx="182">
                  <c:v>31051</c:v>
                </c:pt>
                <c:pt idx="183">
                  <c:v>32603.333333333332</c:v>
                </c:pt>
                <c:pt idx="184">
                  <c:v>34200</c:v>
                </c:pt>
                <c:pt idx="185">
                  <c:v>32591.666666666664</c:v>
                </c:pt>
                <c:pt idx="186">
                  <c:v>31386</c:v>
                </c:pt>
                <c:pt idx="187">
                  <c:v>33177</c:v>
                </c:pt>
                <c:pt idx="188">
                  <c:v>33973.666666666664</c:v>
                </c:pt>
                <c:pt idx="189">
                  <c:v>35672.333333333328</c:v>
                </c:pt>
                <c:pt idx="190">
                  <c:v>34999.666666666664</c:v>
                </c:pt>
                <c:pt idx="191">
                  <c:v>34270.666666666664</c:v>
                </c:pt>
                <c:pt idx="192">
                  <c:v>34666.666666666664</c:v>
                </c:pt>
                <c:pt idx="193">
                  <c:v>33528</c:v>
                </c:pt>
                <c:pt idx="194">
                  <c:v>35666.666666666664</c:v>
                </c:pt>
                <c:pt idx="195">
                  <c:v>35890.333333333328</c:v>
                </c:pt>
                <c:pt idx="196">
                  <c:v>37669.666666666664</c:v>
                </c:pt>
                <c:pt idx="197">
                  <c:v>38600</c:v>
                </c:pt>
                <c:pt idx="198">
                  <c:v>37112.333333333328</c:v>
                </c:pt>
                <c:pt idx="199">
                  <c:v>35355</c:v>
                </c:pt>
                <c:pt idx="200">
                  <c:v>35416.666666666664</c:v>
                </c:pt>
                <c:pt idx="201">
                  <c:v>34980</c:v>
                </c:pt>
                <c:pt idx="202">
                  <c:v>37324.666666666664</c:v>
                </c:pt>
                <c:pt idx="203">
                  <c:v>37483.333333333328</c:v>
                </c:pt>
                <c:pt idx="204">
                  <c:v>39307</c:v>
                </c:pt>
                <c:pt idx="205">
                  <c:v>41006.666666666664</c:v>
                </c:pt>
                <c:pt idx="206">
                  <c:v>42373.333333333328</c:v>
                </c:pt>
                <c:pt idx="207">
                  <c:v>44331.666666666664</c:v>
                </c:pt>
                <c:pt idx="208">
                  <c:v>42833</c:v>
                </c:pt>
                <c:pt idx="209">
                  <c:v>45620.333333333328</c:v>
                </c:pt>
                <c:pt idx="210">
                  <c:v>47586.666666666664</c:v>
                </c:pt>
                <c:pt idx="211">
                  <c:v>49756.666666666664</c:v>
                </c:pt>
                <c:pt idx="212">
                  <c:v>50000</c:v>
                </c:pt>
                <c:pt idx="213">
                  <c:v>50253.333333333328</c:v>
                </c:pt>
                <c:pt idx="214">
                  <c:v>52133.333333333328</c:v>
                </c:pt>
                <c:pt idx="215">
                  <c:v>54123.333333333328</c:v>
                </c:pt>
                <c:pt idx="216">
                  <c:v>55306.666666666664</c:v>
                </c:pt>
                <c:pt idx="217">
                  <c:v>58070</c:v>
                </c:pt>
                <c:pt idx="218">
                  <c:v>60000</c:v>
                </c:pt>
                <c:pt idx="219">
                  <c:v>62840</c:v>
                </c:pt>
                <c:pt idx="220">
                  <c:v>63186.666666666664</c:v>
                </c:pt>
                <c:pt idx="221">
                  <c:v>66343.333333333328</c:v>
                </c:pt>
                <c:pt idx="222">
                  <c:v>65826.666666666657</c:v>
                </c:pt>
                <c:pt idx="223">
                  <c:v>69660</c:v>
                </c:pt>
                <c:pt idx="224">
                  <c:v>62100</c:v>
                </c:pt>
                <c:pt idx="225">
                  <c:v>58400</c:v>
                </c:pt>
                <c:pt idx="226">
                  <c:v>57723.333333333328</c:v>
                </c:pt>
                <c:pt idx="227">
                  <c:v>54986.666666666664</c:v>
                </c:pt>
                <c:pt idx="228">
                  <c:v>57000</c:v>
                </c:pt>
                <c:pt idx="229">
                  <c:v>58966.666666666664</c:v>
                </c:pt>
                <c:pt idx="230">
                  <c:v>61243.333333333328</c:v>
                </c:pt>
                <c:pt idx="231">
                  <c:v>61900</c:v>
                </c:pt>
                <c:pt idx="232">
                  <c:v>60313.333333333328</c:v>
                </c:pt>
                <c:pt idx="233">
                  <c:v>60900</c:v>
                </c:pt>
                <c:pt idx="234">
                  <c:v>61100</c:v>
                </c:pt>
                <c:pt idx="235">
                  <c:v>58753.333333333328</c:v>
                </c:pt>
                <c:pt idx="236">
                  <c:v>58970</c:v>
                </c:pt>
                <c:pt idx="237">
                  <c:v>56166.666666666664</c:v>
                </c:pt>
                <c:pt idx="238">
                  <c:v>57010</c:v>
                </c:pt>
                <c:pt idx="239">
                  <c:v>58830</c:v>
                </c:pt>
                <c:pt idx="240">
                  <c:v>60200</c:v>
                </c:pt>
                <c:pt idx="241">
                  <c:v>59010</c:v>
                </c:pt>
                <c:pt idx="242">
                  <c:v>58340</c:v>
                </c:pt>
                <c:pt idx="243">
                  <c:v>58633.333333333328</c:v>
                </c:pt>
                <c:pt idx="244">
                  <c:v>59966.666666666664</c:v>
                </c:pt>
                <c:pt idx="245">
                  <c:v>57006.666666666664</c:v>
                </c:pt>
                <c:pt idx="246">
                  <c:v>54900</c:v>
                </c:pt>
                <c:pt idx="247">
                  <c:v>53016.666666666664</c:v>
                </c:pt>
                <c:pt idx="248">
                  <c:v>50483.333333333328</c:v>
                </c:pt>
                <c:pt idx="249">
                  <c:v>48336.666666666664</c:v>
                </c:pt>
                <c:pt idx="250">
                  <c:v>50930</c:v>
                </c:pt>
                <c:pt idx="251">
                  <c:v>53316.666666666664</c:v>
                </c:pt>
                <c:pt idx="252">
                  <c:v>50653.333333333328</c:v>
                </c:pt>
                <c:pt idx="253">
                  <c:v>50043.333333333328</c:v>
                </c:pt>
                <c:pt idx="254">
                  <c:v>48210</c:v>
                </c:pt>
                <c:pt idx="255">
                  <c:v>45983.333333333328</c:v>
                </c:pt>
                <c:pt idx="256">
                  <c:v>48353.333333333328</c:v>
                </c:pt>
                <c:pt idx="257">
                  <c:v>50613.333333333328</c:v>
                </c:pt>
                <c:pt idx="258">
                  <c:v>53033.333333333328</c:v>
                </c:pt>
                <c:pt idx="259">
                  <c:v>51530</c:v>
                </c:pt>
                <c:pt idx="260">
                  <c:v>52950</c:v>
                </c:pt>
                <c:pt idx="261">
                  <c:v>53443.333333333328</c:v>
                </c:pt>
                <c:pt idx="262">
                  <c:v>55850</c:v>
                </c:pt>
                <c:pt idx="263">
                  <c:v>54333.333333333328</c:v>
                </c:pt>
                <c:pt idx="264">
                  <c:v>51713.333333333328</c:v>
                </c:pt>
                <c:pt idx="265">
                  <c:v>54800</c:v>
                </c:pt>
                <c:pt idx="266">
                  <c:v>57020</c:v>
                </c:pt>
                <c:pt idx="267">
                  <c:v>58330</c:v>
                </c:pt>
                <c:pt idx="268">
                  <c:v>60456.666666666664</c:v>
                </c:pt>
                <c:pt idx="269">
                  <c:v>63296.666666666664</c:v>
                </c:pt>
                <c:pt idx="270">
                  <c:v>63783.333333333328</c:v>
                </c:pt>
                <c:pt idx="271">
                  <c:v>63766.666666666664</c:v>
                </c:pt>
                <c:pt idx="272">
                  <c:v>61213.333333333328</c:v>
                </c:pt>
                <c:pt idx="273">
                  <c:v>60566.666666666664</c:v>
                </c:pt>
                <c:pt idx="274">
                  <c:v>60300</c:v>
                </c:pt>
                <c:pt idx="275">
                  <c:v>61933.333333333328</c:v>
                </c:pt>
                <c:pt idx="276">
                  <c:v>62080</c:v>
                </c:pt>
                <c:pt idx="277">
                  <c:v>58710</c:v>
                </c:pt>
                <c:pt idx="278">
                  <c:v>55933.333333333328</c:v>
                </c:pt>
                <c:pt idx="279">
                  <c:v>57333.333333333328</c:v>
                </c:pt>
                <c:pt idx="280">
                  <c:v>58263.333333333328</c:v>
                </c:pt>
                <c:pt idx="281">
                  <c:v>60766.666666666664</c:v>
                </c:pt>
                <c:pt idx="282">
                  <c:v>57546.666666666664</c:v>
                </c:pt>
                <c:pt idx="283">
                  <c:v>56000</c:v>
                </c:pt>
                <c:pt idx="284">
                  <c:v>57600</c:v>
                </c:pt>
                <c:pt idx="285">
                  <c:v>56736.666666666664</c:v>
                </c:pt>
                <c:pt idx="286">
                  <c:v>57033.333333333328</c:v>
                </c:pt>
                <c:pt idx="287">
                  <c:v>57146.666666666664</c:v>
                </c:pt>
                <c:pt idx="288">
                  <c:v>56430</c:v>
                </c:pt>
                <c:pt idx="289">
                  <c:v>58666.666666666664</c:v>
                </c:pt>
                <c:pt idx="290">
                  <c:v>58163.333333333328</c:v>
                </c:pt>
                <c:pt idx="291">
                  <c:v>55010</c:v>
                </c:pt>
                <c:pt idx="292">
                  <c:v>52890</c:v>
                </c:pt>
                <c:pt idx="293">
                  <c:v>55620</c:v>
                </c:pt>
                <c:pt idx="294">
                  <c:v>55240</c:v>
                </c:pt>
                <c:pt idx="295">
                  <c:v>54666.666666666664</c:v>
                </c:pt>
                <c:pt idx="296">
                  <c:v>53300</c:v>
                </c:pt>
                <c:pt idx="297">
                  <c:v>51333.333333333328</c:v>
                </c:pt>
                <c:pt idx="298">
                  <c:v>53456.666666666664</c:v>
                </c:pt>
                <c:pt idx="299">
                  <c:v>55533.333333333328</c:v>
                </c:pt>
                <c:pt idx="300">
                  <c:v>55336.666666666664</c:v>
                </c:pt>
                <c:pt idx="301">
                  <c:v>58476.666666666664</c:v>
                </c:pt>
                <c:pt idx="302">
                  <c:v>60846.666666666664</c:v>
                </c:pt>
                <c:pt idx="303">
                  <c:v>57803.333333333328</c:v>
                </c:pt>
                <c:pt idx="304">
                  <c:v>54913.333333333328</c:v>
                </c:pt>
                <c:pt idx="305">
                  <c:v>55000</c:v>
                </c:pt>
                <c:pt idx="306">
                  <c:v>55720</c:v>
                </c:pt>
                <c:pt idx="307">
                  <c:v>58346.666666666664</c:v>
                </c:pt>
                <c:pt idx="308">
                  <c:v>61060</c:v>
                </c:pt>
                <c:pt idx="309">
                  <c:v>60023.333333333328</c:v>
                </c:pt>
                <c:pt idx="310">
                  <c:v>61400</c:v>
                </c:pt>
                <c:pt idx="311">
                  <c:v>64063.333333333328</c:v>
                </c:pt>
                <c:pt idx="312">
                  <c:v>64936.666666666664</c:v>
                </c:pt>
                <c:pt idx="313">
                  <c:v>61450</c:v>
                </c:pt>
                <c:pt idx="314">
                  <c:v>60500</c:v>
                </c:pt>
                <c:pt idx="315">
                  <c:v>61400</c:v>
                </c:pt>
                <c:pt idx="316">
                  <c:v>60333.333333333328</c:v>
                </c:pt>
                <c:pt idx="317">
                  <c:v>60296.666666666664</c:v>
                </c:pt>
                <c:pt idx="318">
                  <c:v>69740</c:v>
                </c:pt>
                <c:pt idx="319">
                  <c:v>71600</c:v>
                </c:pt>
                <c:pt idx="320">
                  <c:v>72100</c:v>
                </c:pt>
                <c:pt idx="321">
                  <c:v>69900</c:v>
                </c:pt>
                <c:pt idx="322">
                  <c:v>69150</c:v>
                </c:pt>
                <c:pt idx="323">
                  <c:v>68870</c:v>
                </c:pt>
                <c:pt idx="324">
                  <c:v>68300</c:v>
                </c:pt>
                <c:pt idx="325">
                  <c:v>69000</c:v>
                </c:pt>
                <c:pt idx="326">
                  <c:v>72320</c:v>
                </c:pt>
                <c:pt idx="327">
                  <c:v>74200</c:v>
                </c:pt>
                <c:pt idx="328">
                  <c:v>72000</c:v>
                </c:pt>
                <c:pt idx="329">
                  <c:v>70410</c:v>
                </c:pt>
                <c:pt idx="330">
                  <c:v>67070</c:v>
                </c:pt>
                <c:pt idx="331">
                  <c:v>70960</c:v>
                </c:pt>
                <c:pt idx="332">
                  <c:v>72000</c:v>
                </c:pt>
                <c:pt idx="333">
                  <c:v>69160</c:v>
                </c:pt>
                <c:pt idx="334">
                  <c:v>68950</c:v>
                </c:pt>
                <c:pt idx="335">
                  <c:v>68690</c:v>
                </c:pt>
                <c:pt idx="336">
                  <c:v>68200</c:v>
                </c:pt>
                <c:pt idx="337">
                  <c:v>66700</c:v>
                </c:pt>
                <c:pt idx="338">
                  <c:v>64220</c:v>
                </c:pt>
                <c:pt idx="339">
                  <c:v>61290</c:v>
                </c:pt>
                <c:pt idx="340">
                  <c:v>58350</c:v>
                </c:pt>
                <c:pt idx="341">
                  <c:v>55450</c:v>
                </c:pt>
                <c:pt idx="342">
                  <c:v>54980</c:v>
                </c:pt>
                <c:pt idx="343">
                  <c:v>58000</c:v>
                </c:pt>
                <c:pt idx="344">
                  <c:v>60140</c:v>
                </c:pt>
                <c:pt idx="345">
                  <c:v>57620</c:v>
                </c:pt>
                <c:pt idx="346">
                  <c:v>56970</c:v>
                </c:pt>
                <c:pt idx="347">
                  <c:v>54790</c:v>
                </c:pt>
                <c:pt idx="348">
                  <c:v>55080</c:v>
                </c:pt>
                <c:pt idx="349">
                  <c:v>56950</c:v>
                </c:pt>
                <c:pt idx="350">
                  <c:v>55050</c:v>
                </c:pt>
                <c:pt idx="351">
                  <c:v>54790</c:v>
                </c:pt>
                <c:pt idx="352">
                  <c:v>55200</c:v>
                </c:pt>
                <c:pt idx="353">
                  <c:v>51680</c:v>
                </c:pt>
                <c:pt idx="354">
                  <c:v>49700</c:v>
                </c:pt>
                <c:pt idx="355">
                  <c:v>52510</c:v>
                </c:pt>
                <c:pt idx="356">
                  <c:v>52420</c:v>
                </c:pt>
                <c:pt idx="357">
                  <c:v>53200</c:v>
                </c:pt>
                <c:pt idx="358">
                  <c:v>56420</c:v>
                </c:pt>
                <c:pt idx="359">
                  <c:v>55200</c:v>
                </c:pt>
                <c:pt idx="360">
                  <c:v>55080</c:v>
                </c:pt>
                <c:pt idx="361">
                  <c:v>54270</c:v>
                </c:pt>
                <c:pt idx="362">
                  <c:v>53230</c:v>
                </c:pt>
                <c:pt idx="363">
                  <c:v>52370</c:v>
                </c:pt>
                <c:pt idx="364">
                  <c:v>51350</c:v>
                </c:pt>
                <c:pt idx="365">
                  <c:v>50890</c:v>
                </c:pt>
                <c:pt idx="366">
                  <c:v>52400</c:v>
                </c:pt>
                <c:pt idx="367">
                  <c:v>50850</c:v>
                </c:pt>
                <c:pt idx="368">
                  <c:v>50150</c:v>
                </c:pt>
                <c:pt idx="369">
                  <c:v>49170</c:v>
                </c:pt>
                <c:pt idx="370">
                  <c:v>49480</c:v>
                </c:pt>
                <c:pt idx="371">
                  <c:v>50640</c:v>
                </c:pt>
                <c:pt idx="372">
                  <c:v>49720</c:v>
                </c:pt>
                <c:pt idx="373">
                  <c:v>49850</c:v>
                </c:pt>
                <c:pt idx="374">
                  <c:v>51700</c:v>
                </c:pt>
                <c:pt idx="375">
                  <c:v>53780</c:v>
                </c:pt>
                <c:pt idx="376">
                  <c:v>55200</c:v>
                </c:pt>
                <c:pt idx="377">
                  <c:v>56400</c:v>
                </c:pt>
                <c:pt idx="378">
                  <c:v>58900</c:v>
                </c:pt>
                <c:pt idx="379">
                  <c:v>60490</c:v>
                </c:pt>
                <c:pt idx="380">
                  <c:v>63250</c:v>
                </c:pt>
                <c:pt idx="381">
                  <c:v>65830</c:v>
                </c:pt>
                <c:pt idx="382">
                  <c:v>64330</c:v>
                </c:pt>
                <c:pt idx="383">
                  <c:v>64500</c:v>
                </c:pt>
                <c:pt idx="384">
                  <c:v>63030</c:v>
                </c:pt>
                <c:pt idx="385">
                  <c:v>63300</c:v>
                </c:pt>
                <c:pt idx="386">
                  <c:v>63050</c:v>
                </c:pt>
                <c:pt idx="387">
                  <c:v>62090</c:v>
                </c:pt>
                <c:pt idx="388">
                  <c:v>60860</c:v>
                </c:pt>
                <c:pt idx="389">
                  <c:v>60450</c:v>
                </c:pt>
                <c:pt idx="390">
                  <c:v>59340</c:v>
                </c:pt>
                <c:pt idx="391">
                  <c:v>58810</c:v>
                </c:pt>
                <c:pt idx="392">
                  <c:v>57710</c:v>
                </c:pt>
                <c:pt idx="393">
                  <c:v>56720</c:v>
                </c:pt>
                <c:pt idx="394">
                  <c:v>60200</c:v>
                </c:pt>
                <c:pt idx="395">
                  <c:v>62850</c:v>
                </c:pt>
                <c:pt idx="396">
                  <c:v>62020</c:v>
                </c:pt>
                <c:pt idx="397">
                  <c:v>61730</c:v>
                </c:pt>
                <c:pt idx="398">
                  <c:v>60550</c:v>
                </c:pt>
                <c:pt idx="399">
                  <c:v>60700</c:v>
                </c:pt>
                <c:pt idx="400">
                  <c:v>59700</c:v>
                </c:pt>
                <c:pt idx="401">
                  <c:v>59010</c:v>
                </c:pt>
                <c:pt idx="402">
                  <c:v>57670</c:v>
                </c:pt>
                <c:pt idx="403">
                  <c:v>56170</c:v>
                </c:pt>
                <c:pt idx="404">
                  <c:v>59670</c:v>
                </c:pt>
                <c:pt idx="405">
                  <c:v>59140</c:v>
                </c:pt>
                <c:pt idx="406">
                  <c:v>59500</c:v>
                </c:pt>
                <c:pt idx="407">
                  <c:v>58000</c:v>
                </c:pt>
                <c:pt idx="408">
                  <c:v>56700</c:v>
                </c:pt>
                <c:pt idx="409">
                  <c:v>56450</c:v>
                </c:pt>
                <c:pt idx="410">
                  <c:v>57270</c:v>
                </c:pt>
                <c:pt idx="411">
                  <c:v>56310</c:v>
                </c:pt>
                <c:pt idx="412">
                  <c:v>54500</c:v>
                </c:pt>
                <c:pt idx="413">
                  <c:v>56800</c:v>
                </c:pt>
                <c:pt idx="414">
                  <c:v>58740</c:v>
                </c:pt>
                <c:pt idx="415">
                  <c:v>58980</c:v>
                </c:pt>
                <c:pt idx="416">
                  <c:v>59700</c:v>
                </c:pt>
                <c:pt idx="417">
                  <c:v>58750</c:v>
                </c:pt>
                <c:pt idx="418">
                  <c:v>59700</c:v>
                </c:pt>
                <c:pt idx="419">
                  <c:v>59970</c:v>
                </c:pt>
                <c:pt idx="420">
                  <c:v>59000</c:v>
                </c:pt>
                <c:pt idx="421">
                  <c:v>56730</c:v>
                </c:pt>
                <c:pt idx="422">
                  <c:v>56650</c:v>
                </c:pt>
                <c:pt idx="423">
                  <c:v>56420</c:v>
                </c:pt>
                <c:pt idx="424">
                  <c:v>59270</c:v>
                </c:pt>
                <c:pt idx="425">
                  <c:v>60280</c:v>
                </c:pt>
                <c:pt idx="426">
                  <c:v>63330</c:v>
                </c:pt>
                <c:pt idx="427">
                  <c:v>62660</c:v>
                </c:pt>
                <c:pt idx="428">
                  <c:v>62820</c:v>
                </c:pt>
                <c:pt idx="429">
                  <c:v>62480</c:v>
                </c:pt>
                <c:pt idx="430">
                  <c:v>64580</c:v>
                </c:pt>
                <c:pt idx="431">
                  <c:v>66190</c:v>
                </c:pt>
                <c:pt idx="432">
                  <c:v>63600</c:v>
                </c:pt>
                <c:pt idx="433">
                  <c:v>63990</c:v>
                </c:pt>
                <c:pt idx="434">
                  <c:v>64480</c:v>
                </c:pt>
                <c:pt idx="435">
                  <c:v>65500</c:v>
                </c:pt>
                <c:pt idx="436">
                  <c:v>66700</c:v>
                </c:pt>
                <c:pt idx="437">
                  <c:v>67130</c:v>
                </c:pt>
                <c:pt idx="438">
                  <c:v>70660</c:v>
                </c:pt>
                <c:pt idx="439">
                  <c:v>74190</c:v>
                </c:pt>
                <c:pt idx="440">
                  <c:v>77110</c:v>
                </c:pt>
                <c:pt idx="441">
                  <c:v>77910</c:v>
                </c:pt>
                <c:pt idx="442">
                  <c:v>79440</c:v>
                </c:pt>
                <c:pt idx="443">
                  <c:v>79900</c:v>
                </c:pt>
                <c:pt idx="444">
                  <c:v>80000</c:v>
                </c:pt>
                <c:pt idx="445">
                  <c:v>84040</c:v>
                </c:pt>
                <c:pt idx="446">
                  <c:v>84650</c:v>
                </c:pt>
                <c:pt idx="447">
                  <c:v>84690</c:v>
                </c:pt>
                <c:pt idx="448">
                  <c:v>88230</c:v>
                </c:pt>
                <c:pt idx="449">
                  <c:v>88940</c:v>
                </c:pt>
                <c:pt idx="450">
                  <c:v>89500</c:v>
                </c:pt>
                <c:pt idx="451">
                  <c:v>88500</c:v>
                </c:pt>
                <c:pt idx="452">
                  <c:v>88920</c:v>
                </c:pt>
                <c:pt idx="453">
                  <c:v>93040</c:v>
                </c:pt>
                <c:pt idx="454">
                  <c:v>80700</c:v>
                </c:pt>
                <c:pt idx="455">
                  <c:v>83500</c:v>
                </c:pt>
                <c:pt idx="456">
                  <c:v>82000</c:v>
                </c:pt>
                <c:pt idx="457">
                  <c:v>79250</c:v>
                </c:pt>
                <c:pt idx="458">
                  <c:v>79830</c:v>
                </c:pt>
                <c:pt idx="459">
                  <c:v>81060</c:v>
                </c:pt>
                <c:pt idx="460">
                  <c:v>83880</c:v>
                </c:pt>
                <c:pt idx="461">
                  <c:v>87750</c:v>
                </c:pt>
                <c:pt idx="462">
                  <c:v>91060</c:v>
                </c:pt>
                <c:pt idx="463">
                  <c:v>91720</c:v>
                </c:pt>
                <c:pt idx="464">
                  <c:v>90880</c:v>
                </c:pt>
                <c:pt idx="465">
                  <c:v>92950</c:v>
                </c:pt>
                <c:pt idx="466">
                  <c:v>97110</c:v>
                </c:pt>
                <c:pt idx="467">
                  <c:v>94200</c:v>
                </c:pt>
                <c:pt idx="468">
                  <c:v>98500</c:v>
                </c:pt>
                <c:pt idx="469">
                  <c:v>98000</c:v>
                </c:pt>
                <c:pt idx="470">
                  <c:v>101320</c:v>
                </c:pt>
                <c:pt idx="471">
                  <c:v>104490</c:v>
                </c:pt>
                <c:pt idx="472">
                  <c:v>103090</c:v>
                </c:pt>
                <c:pt idx="473">
                  <c:v>106750</c:v>
                </c:pt>
                <c:pt idx="474">
                  <c:v>110750</c:v>
                </c:pt>
                <c:pt idx="475">
                  <c:v>110400</c:v>
                </c:pt>
                <c:pt idx="476">
                  <c:v>110010</c:v>
                </c:pt>
                <c:pt idx="477">
                  <c:v>109870</c:v>
                </c:pt>
                <c:pt idx="478">
                  <c:v>108070</c:v>
                </c:pt>
                <c:pt idx="479">
                  <c:v>103400</c:v>
                </c:pt>
                <c:pt idx="480">
                  <c:v>100360</c:v>
                </c:pt>
                <c:pt idx="481">
                  <c:v>101700</c:v>
                </c:pt>
                <c:pt idx="482">
                  <c:v>104740</c:v>
                </c:pt>
                <c:pt idx="483">
                  <c:v>109540</c:v>
                </c:pt>
                <c:pt idx="484">
                  <c:v>111270</c:v>
                </c:pt>
                <c:pt idx="485">
                  <c:v>107540</c:v>
                </c:pt>
                <c:pt idx="486">
                  <c:v>108150</c:v>
                </c:pt>
                <c:pt idx="487">
                  <c:v>109300</c:v>
                </c:pt>
                <c:pt idx="488">
                  <c:v>107800</c:v>
                </c:pt>
                <c:pt idx="489">
                  <c:v>105190</c:v>
                </c:pt>
                <c:pt idx="490">
                  <c:v>103800</c:v>
                </c:pt>
                <c:pt idx="491">
                  <c:v>108260</c:v>
                </c:pt>
                <c:pt idx="492">
                  <c:v>107700</c:v>
                </c:pt>
                <c:pt idx="493">
                  <c:v>103650</c:v>
                </c:pt>
                <c:pt idx="494">
                  <c:v>103700</c:v>
                </c:pt>
                <c:pt idx="495">
                  <c:v>102700</c:v>
                </c:pt>
                <c:pt idx="496">
                  <c:v>99900</c:v>
                </c:pt>
                <c:pt idx="497">
                  <c:v>100980</c:v>
                </c:pt>
                <c:pt idx="498">
                  <c:v>103680</c:v>
                </c:pt>
                <c:pt idx="499">
                  <c:v>104500</c:v>
                </c:pt>
                <c:pt idx="500">
                  <c:v>104000</c:v>
                </c:pt>
                <c:pt idx="501">
                  <c:v>108920</c:v>
                </c:pt>
                <c:pt idx="502">
                  <c:v>113290</c:v>
                </c:pt>
                <c:pt idx="503">
                  <c:v>110990</c:v>
                </c:pt>
                <c:pt idx="504">
                  <c:v>111510</c:v>
                </c:pt>
                <c:pt idx="505">
                  <c:v>111150</c:v>
                </c:pt>
                <c:pt idx="506">
                  <c:v>106810</c:v>
                </c:pt>
                <c:pt idx="507">
                  <c:v>108800</c:v>
                </c:pt>
                <c:pt idx="508">
                  <c:v>108700</c:v>
                </c:pt>
                <c:pt idx="509">
                  <c:v>103900</c:v>
                </c:pt>
                <c:pt idx="510">
                  <c:v>104010</c:v>
                </c:pt>
                <c:pt idx="511">
                  <c:v>107670</c:v>
                </c:pt>
                <c:pt idx="512">
                  <c:v>109100</c:v>
                </c:pt>
                <c:pt idx="513">
                  <c:v>110550</c:v>
                </c:pt>
                <c:pt idx="514">
                  <c:v>111370</c:v>
                </c:pt>
                <c:pt idx="515">
                  <c:v>109810</c:v>
                </c:pt>
                <c:pt idx="516">
                  <c:v>105700</c:v>
                </c:pt>
                <c:pt idx="517">
                  <c:v>103110</c:v>
                </c:pt>
                <c:pt idx="518">
                  <c:v>107700</c:v>
                </c:pt>
                <c:pt idx="519">
                  <c:v>108570</c:v>
                </c:pt>
                <c:pt idx="520">
                  <c:v>108390</c:v>
                </c:pt>
                <c:pt idx="521">
                  <c:v>106070</c:v>
                </c:pt>
                <c:pt idx="522">
                  <c:v>109940</c:v>
                </c:pt>
                <c:pt idx="523">
                  <c:v>111670</c:v>
                </c:pt>
                <c:pt idx="524">
                  <c:v>116000</c:v>
                </c:pt>
                <c:pt idx="525">
                  <c:v>120130</c:v>
                </c:pt>
                <c:pt idx="526">
                  <c:v>122020</c:v>
                </c:pt>
                <c:pt idx="527">
                  <c:v>127550</c:v>
                </c:pt>
                <c:pt idx="528">
                  <c:v>126500</c:v>
                </c:pt>
                <c:pt idx="529">
                  <c:v>123400</c:v>
                </c:pt>
                <c:pt idx="530">
                  <c:v>120200</c:v>
                </c:pt>
                <c:pt idx="531">
                  <c:v>124650</c:v>
                </c:pt>
                <c:pt idx="532">
                  <c:v>120930</c:v>
                </c:pt>
                <c:pt idx="533">
                  <c:v>120700</c:v>
                </c:pt>
                <c:pt idx="534">
                  <c:v>122490</c:v>
                </c:pt>
                <c:pt idx="535">
                  <c:v>117880</c:v>
                </c:pt>
                <c:pt idx="536">
                  <c:v>120760</c:v>
                </c:pt>
                <c:pt idx="537">
                  <c:v>120700</c:v>
                </c:pt>
                <c:pt idx="538">
                  <c:v>120200</c:v>
                </c:pt>
                <c:pt idx="539">
                  <c:v>118680</c:v>
                </c:pt>
                <c:pt idx="540">
                  <c:v>113680</c:v>
                </c:pt>
                <c:pt idx="541">
                  <c:v>115380</c:v>
                </c:pt>
                <c:pt idx="542">
                  <c:v>113790</c:v>
                </c:pt>
                <c:pt idx="543">
                  <c:v>110450</c:v>
                </c:pt>
                <c:pt idx="544">
                  <c:v>107980</c:v>
                </c:pt>
                <c:pt idx="545">
                  <c:v>109000</c:v>
                </c:pt>
                <c:pt idx="546">
                  <c:v>111330</c:v>
                </c:pt>
                <c:pt idx="547">
                  <c:v>109980</c:v>
                </c:pt>
                <c:pt idx="548">
                  <c:v>108000</c:v>
                </c:pt>
                <c:pt idx="549">
                  <c:v>109240</c:v>
                </c:pt>
                <c:pt idx="550">
                  <c:v>107930</c:v>
                </c:pt>
                <c:pt idx="551">
                  <c:v>103860</c:v>
                </c:pt>
                <c:pt idx="552">
                  <c:v>100310</c:v>
                </c:pt>
                <c:pt idx="553">
                  <c:v>105090</c:v>
                </c:pt>
                <c:pt idx="554">
                  <c:v>105500</c:v>
                </c:pt>
                <c:pt idx="555">
                  <c:v>107920</c:v>
                </c:pt>
                <c:pt idx="556">
                  <c:v>104300</c:v>
                </c:pt>
                <c:pt idx="557">
                  <c:v>105660</c:v>
                </c:pt>
                <c:pt idx="558">
                  <c:v>109750</c:v>
                </c:pt>
                <c:pt idx="559">
                  <c:v>114090</c:v>
                </c:pt>
                <c:pt idx="560">
                  <c:v>115440</c:v>
                </c:pt>
                <c:pt idx="561">
                  <c:v>114060</c:v>
                </c:pt>
                <c:pt idx="562">
                  <c:v>114210</c:v>
                </c:pt>
                <c:pt idx="563">
                  <c:v>109910</c:v>
                </c:pt>
                <c:pt idx="564">
                  <c:v>109860</c:v>
                </c:pt>
                <c:pt idx="565">
                  <c:v>107280</c:v>
                </c:pt>
                <c:pt idx="566">
                  <c:v>106900</c:v>
                </c:pt>
                <c:pt idx="567">
                  <c:v>107400</c:v>
                </c:pt>
                <c:pt idx="568">
                  <c:v>105200</c:v>
                </c:pt>
                <c:pt idx="569">
                  <c:v>102080</c:v>
                </c:pt>
                <c:pt idx="570">
                  <c:v>103150</c:v>
                </c:pt>
                <c:pt idx="571">
                  <c:v>104150</c:v>
                </c:pt>
                <c:pt idx="572">
                  <c:v>102750</c:v>
                </c:pt>
                <c:pt idx="573">
                  <c:v>102670</c:v>
                </c:pt>
                <c:pt idx="574">
                  <c:v>101540</c:v>
                </c:pt>
                <c:pt idx="575">
                  <c:v>98970</c:v>
                </c:pt>
                <c:pt idx="576">
                  <c:v>102110</c:v>
                </c:pt>
                <c:pt idx="577">
                  <c:v>95870</c:v>
                </c:pt>
                <c:pt idx="578">
                  <c:v>92080</c:v>
                </c:pt>
                <c:pt idx="579">
                  <c:v>87590</c:v>
                </c:pt>
                <c:pt idx="580">
                  <c:v>87200</c:v>
                </c:pt>
                <c:pt idx="581">
                  <c:v>88750</c:v>
                </c:pt>
                <c:pt idx="582">
                  <c:v>93180</c:v>
                </c:pt>
                <c:pt idx="583">
                  <c:v>96970</c:v>
                </c:pt>
                <c:pt idx="584">
                  <c:v>96400</c:v>
                </c:pt>
                <c:pt idx="585">
                  <c:v>95800</c:v>
                </c:pt>
                <c:pt idx="586">
                  <c:v>96900</c:v>
                </c:pt>
                <c:pt idx="587">
                  <c:v>94110</c:v>
                </c:pt>
                <c:pt idx="588">
                  <c:v>90730</c:v>
                </c:pt>
                <c:pt idx="589">
                  <c:v>90000</c:v>
                </c:pt>
                <c:pt idx="590">
                  <c:v>89970</c:v>
                </c:pt>
                <c:pt idx="591">
                  <c:v>90570</c:v>
                </c:pt>
                <c:pt idx="592">
                  <c:v>87990</c:v>
                </c:pt>
                <c:pt idx="593">
                  <c:v>86100</c:v>
                </c:pt>
                <c:pt idx="594">
                  <c:v>88400</c:v>
                </c:pt>
                <c:pt idx="595">
                  <c:v>89410</c:v>
                </c:pt>
                <c:pt idx="596">
                  <c:v>87530</c:v>
                </c:pt>
                <c:pt idx="597">
                  <c:v>85170</c:v>
                </c:pt>
                <c:pt idx="598">
                  <c:v>85140</c:v>
                </c:pt>
                <c:pt idx="599">
                  <c:v>85700</c:v>
                </c:pt>
                <c:pt idx="600">
                  <c:v>88460</c:v>
                </c:pt>
                <c:pt idx="601">
                  <c:v>89500</c:v>
                </c:pt>
                <c:pt idx="602">
                  <c:v>88700</c:v>
                </c:pt>
                <c:pt idx="603">
                  <c:v>89060</c:v>
                </c:pt>
                <c:pt idx="604">
                  <c:v>88470</c:v>
                </c:pt>
                <c:pt idx="605">
                  <c:v>89160</c:v>
                </c:pt>
                <c:pt idx="606">
                  <c:v>91170</c:v>
                </c:pt>
                <c:pt idx="607">
                  <c:v>94100</c:v>
                </c:pt>
                <c:pt idx="608">
                  <c:v>93950</c:v>
                </c:pt>
                <c:pt idx="609">
                  <c:v>93550</c:v>
                </c:pt>
                <c:pt idx="610">
                  <c:v>91120</c:v>
                </c:pt>
                <c:pt idx="611">
                  <c:v>91200</c:v>
                </c:pt>
                <c:pt idx="612">
                  <c:v>91120</c:v>
                </c:pt>
                <c:pt idx="613">
                  <c:v>93990</c:v>
                </c:pt>
                <c:pt idx="614">
                  <c:v>95340</c:v>
                </c:pt>
                <c:pt idx="615">
                  <c:v>98790</c:v>
                </c:pt>
                <c:pt idx="616">
                  <c:v>102040</c:v>
                </c:pt>
                <c:pt idx="617">
                  <c:v>104340</c:v>
                </c:pt>
                <c:pt idx="618">
                  <c:v>108380</c:v>
                </c:pt>
                <c:pt idx="619">
                  <c:v>107700</c:v>
                </c:pt>
                <c:pt idx="620">
                  <c:v>113120</c:v>
                </c:pt>
                <c:pt idx="621">
                  <c:v>115780</c:v>
                </c:pt>
                <c:pt idx="622">
                  <c:v>111990</c:v>
                </c:pt>
                <c:pt idx="623">
                  <c:v>114810</c:v>
                </c:pt>
                <c:pt idx="624">
                  <c:v>113040</c:v>
                </c:pt>
                <c:pt idx="625">
                  <c:v>113570</c:v>
                </c:pt>
                <c:pt idx="626">
                  <c:v>114600</c:v>
                </c:pt>
                <c:pt idx="627">
                  <c:v>116800</c:v>
                </c:pt>
                <c:pt idx="628">
                  <c:v>110130</c:v>
                </c:pt>
                <c:pt idx="629">
                  <c:v>114340</c:v>
                </c:pt>
                <c:pt idx="630">
                  <c:v>116000</c:v>
                </c:pt>
                <c:pt idx="631">
                  <c:v>120840</c:v>
                </c:pt>
                <c:pt idx="632">
                  <c:v>124150</c:v>
                </c:pt>
                <c:pt idx="633">
                  <c:v>125700</c:v>
                </c:pt>
                <c:pt idx="634">
                  <c:v>124980</c:v>
                </c:pt>
                <c:pt idx="635">
                  <c:v>124150</c:v>
                </c:pt>
                <c:pt idx="636">
                  <c:v>124480</c:v>
                </c:pt>
                <c:pt idx="637">
                  <c:v>126690</c:v>
                </c:pt>
                <c:pt idx="638">
                  <c:v>125850</c:v>
                </c:pt>
                <c:pt idx="639">
                  <c:v>125000</c:v>
                </c:pt>
                <c:pt idx="640">
                  <c:v>123810</c:v>
                </c:pt>
                <c:pt idx="641">
                  <c:v>124270</c:v>
                </c:pt>
                <c:pt idx="642">
                  <c:v>125590</c:v>
                </c:pt>
                <c:pt idx="643">
                  <c:v>124300</c:v>
                </c:pt>
                <c:pt idx="644">
                  <c:v>119800</c:v>
                </c:pt>
                <c:pt idx="645">
                  <c:v>122200</c:v>
                </c:pt>
                <c:pt idx="646">
                  <c:v>124250</c:v>
                </c:pt>
                <c:pt idx="647">
                  <c:v>123990</c:v>
                </c:pt>
                <c:pt idx="648">
                  <c:v>122200</c:v>
                </c:pt>
                <c:pt idx="649">
                  <c:v>122480</c:v>
                </c:pt>
                <c:pt idx="650">
                  <c:v>122730</c:v>
                </c:pt>
                <c:pt idx="651">
                  <c:v>122240</c:v>
                </c:pt>
                <c:pt idx="652">
                  <c:v>117500</c:v>
                </c:pt>
                <c:pt idx="653">
                  <c:v>119800</c:v>
                </c:pt>
                <c:pt idx="654">
                  <c:v>119000</c:v>
                </c:pt>
                <c:pt idx="655">
                  <c:v>117790</c:v>
                </c:pt>
                <c:pt idx="656">
                  <c:v>118100</c:v>
                </c:pt>
                <c:pt idx="657">
                  <c:v>118660</c:v>
                </c:pt>
                <c:pt idx="658">
                  <c:v>120500</c:v>
                </c:pt>
                <c:pt idx="659">
                  <c:v>125460</c:v>
                </c:pt>
                <c:pt idx="660">
                  <c:v>126000</c:v>
                </c:pt>
                <c:pt idx="661">
                  <c:v>123890</c:v>
                </c:pt>
                <c:pt idx="662">
                  <c:v>118460</c:v>
                </c:pt>
                <c:pt idx="663">
                  <c:v>118800</c:v>
                </c:pt>
                <c:pt idx="664">
                  <c:v>119690</c:v>
                </c:pt>
                <c:pt idx="665">
                  <c:v>120300</c:v>
                </c:pt>
                <c:pt idx="666">
                  <c:v>125580</c:v>
                </c:pt>
                <c:pt idx="667">
                  <c:v>131380</c:v>
                </c:pt>
                <c:pt idx="668">
                  <c:v>135960</c:v>
                </c:pt>
                <c:pt idx="669">
                  <c:v>134570</c:v>
                </c:pt>
                <c:pt idx="670">
                  <c:v>127850</c:v>
                </c:pt>
                <c:pt idx="671">
                  <c:v>121800</c:v>
                </c:pt>
                <c:pt idx="672">
                  <c:v>121040</c:v>
                </c:pt>
                <c:pt idx="673">
                  <c:v>119080</c:v>
                </c:pt>
                <c:pt idx="674">
                  <c:v>118000</c:v>
                </c:pt>
                <c:pt idx="675">
                  <c:v>117040</c:v>
                </c:pt>
                <c:pt idx="676">
                  <c:v>116500</c:v>
                </c:pt>
                <c:pt idx="677">
                  <c:v>121690</c:v>
                </c:pt>
                <c:pt idx="678">
                  <c:v>122690</c:v>
                </c:pt>
                <c:pt idx="679">
                  <c:v>122400</c:v>
                </c:pt>
                <c:pt idx="680">
                  <c:v>120140</c:v>
                </c:pt>
                <c:pt idx="681">
                  <c:v>122360</c:v>
                </c:pt>
                <c:pt idx="682">
                  <c:v>122800</c:v>
                </c:pt>
                <c:pt idx="683">
                  <c:v>123020</c:v>
                </c:pt>
                <c:pt idx="684">
                  <c:v>123060</c:v>
                </c:pt>
                <c:pt idx="685">
                  <c:v>122010</c:v>
                </c:pt>
                <c:pt idx="686">
                  <c:v>120190</c:v>
                </c:pt>
                <c:pt idx="687">
                  <c:v>102990</c:v>
                </c:pt>
                <c:pt idx="688">
                  <c:v>101480</c:v>
                </c:pt>
                <c:pt idx="689">
                  <c:v>98090</c:v>
                </c:pt>
                <c:pt idx="690">
                  <c:v>94750</c:v>
                </c:pt>
                <c:pt idx="691">
                  <c:v>90670</c:v>
                </c:pt>
                <c:pt idx="692">
                  <c:v>93750</c:v>
                </c:pt>
                <c:pt idx="693">
                  <c:v>97460</c:v>
                </c:pt>
                <c:pt idx="694">
                  <c:v>95990</c:v>
                </c:pt>
                <c:pt idx="695">
                  <c:v>95000</c:v>
                </c:pt>
                <c:pt idx="696">
                  <c:v>97300</c:v>
                </c:pt>
                <c:pt idx="697">
                  <c:v>96610</c:v>
                </c:pt>
                <c:pt idx="698">
                  <c:v>98000</c:v>
                </c:pt>
                <c:pt idx="699">
                  <c:v>98200</c:v>
                </c:pt>
                <c:pt idx="700">
                  <c:v>98450</c:v>
                </c:pt>
                <c:pt idx="701">
                  <c:v>96300</c:v>
                </c:pt>
                <c:pt idx="702">
                  <c:v>95970</c:v>
                </c:pt>
                <c:pt idx="703">
                  <c:v>93480</c:v>
                </c:pt>
                <c:pt idx="704">
                  <c:v>93980</c:v>
                </c:pt>
                <c:pt idx="705">
                  <c:v>91680</c:v>
                </c:pt>
                <c:pt idx="706">
                  <c:v>90030</c:v>
                </c:pt>
                <c:pt idx="707">
                  <c:v>88390</c:v>
                </c:pt>
                <c:pt idx="708">
                  <c:v>88150</c:v>
                </c:pt>
                <c:pt idx="709">
                  <c:v>90390</c:v>
                </c:pt>
                <c:pt idx="710">
                  <c:v>93910</c:v>
                </c:pt>
                <c:pt idx="711">
                  <c:v>95950</c:v>
                </c:pt>
                <c:pt idx="712">
                  <c:v>94970</c:v>
                </c:pt>
                <c:pt idx="713">
                  <c:v>93720</c:v>
                </c:pt>
                <c:pt idx="714">
                  <c:v>92600</c:v>
                </c:pt>
                <c:pt idx="715">
                  <c:v>93120</c:v>
                </c:pt>
                <c:pt idx="716">
                  <c:v>93080</c:v>
                </c:pt>
                <c:pt idx="717">
                  <c:v>93030</c:v>
                </c:pt>
                <c:pt idx="718">
                  <c:v>93000</c:v>
                </c:pt>
                <c:pt idx="719">
                  <c:v>93110</c:v>
                </c:pt>
                <c:pt idx="720">
                  <c:v>91990</c:v>
                </c:pt>
                <c:pt idx="721">
                  <c:v>90480</c:v>
                </c:pt>
                <c:pt idx="722">
                  <c:v>90000</c:v>
                </c:pt>
                <c:pt idx="723">
                  <c:v>90100</c:v>
                </c:pt>
                <c:pt idx="724">
                  <c:v>90320</c:v>
                </c:pt>
                <c:pt idx="725">
                  <c:v>90300</c:v>
                </c:pt>
                <c:pt idx="726">
                  <c:v>90040</c:v>
                </c:pt>
                <c:pt idx="727">
                  <c:v>89090</c:v>
                </c:pt>
                <c:pt idx="728">
                  <c:v>87940</c:v>
                </c:pt>
                <c:pt idx="729">
                  <c:v>86460</c:v>
                </c:pt>
                <c:pt idx="730">
                  <c:v>87500</c:v>
                </c:pt>
                <c:pt idx="731">
                  <c:v>82440</c:v>
                </c:pt>
                <c:pt idx="732">
                  <c:v>85060</c:v>
                </c:pt>
                <c:pt idx="733">
                  <c:v>88840</c:v>
                </c:pt>
                <c:pt idx="734">
                  <c:v>87290</c:v>
                </c:pt>
                <c:pt idx="735">
                  <c:v>88250</c:v>
                </c:pt>
                <c:pt idx="736">
                  <c:v>87930</c:v>
                </c:pt>
                <c:pt idx="737">
                  <c:v>88140</c:v>
                </c:pt>
                <c:pt idx="738">
                  <c:v>88100</c:v>
                </c:pt>
                <c:pt idx="739">
                  <c:v>87210</c:v>
                </c:pt>
                <c:pt idx="740">
                  <c:v>88840</c:v>
                </c:pt>
                <c:pt idx="741">
                  <c:v>90210</c:v>
                </c:pt>
                <c:pt idx="742">
                  <c:v>92630</c:v>
                </c:pt>
                <c:pt idx="743">
                  <c:v>91440</c:v>
                </c:pt>
                <c:pt idx="744">
                  <c:v>90850</c:v>
                </c:pt>
                <c:pt idx="745">
                  <c:v>91320</c:v>
                </c:pt>
                <c:pt idx="746">
                  <c:v>91300</c:v>
                </c:pt>
                <c:pt idx="747">
                  <c:v>90100</c:v>
                </c:pt>
                <c:pt idx="748">
                  <c:v>89060</c:v>
                </c:pt>
                <c:pt idx="749">
                  <c:v>88030</c:v>
                </c:pt>
                <c:pt idx="750">
                  <c:v>85000</c:v>
                </c:pt>
                <c:pt idx="751">
                  <c:v>85170</c:v>
                </c:pt>
                <c:pt idx="752">
                  <c:v>83790</c:v>
                </c:pt>
                <c:pt idx="753">
                  <c:v>84810</c:v>
                </c:pt>
                <c:pt idx="754">
                  <c:v>85090</c:v>
                </c:pt>
                <c:pt idx="755">
                  <c:v>86800</c:v>
                </c:pt>
                <c:pt idx="756">
                  <c:v>87840</c:v>
                </c:pt>
                <c:pt idx="757">
                  <c:v>88100</c:v>
                </c:pt>
                <c:pt idx="758">
                  <c:v>92340</c:v>
                </c:pt>
                <c:pt idx="759">
                  <c:v>93420</c:v>
                </c:pt>
                <c:pt idx="760">
                  <c:v>97310</c:v>
                </c:pt>
                <c:pt idx="761">
                  <c:v>93010</c:v>
                </c:pt>
                <c:pt idx="762">
                  <c:v>95900</c:v>
                </c:pt>
                <c:pt idx="763">
                  <c:v>94390</c:v>
                </c:pt>
                <c:pt idx="764">
                  <c:v>93730</c:v>
                </c:pt>
                <c:pt idx="765">
                  <c:v>93390</c:v>
                </c:pt>
                <c:pt idx="766">
                  <c:v>95000</c:v>
                </c:pt>
                <c:pt idx="767">
                  <c:v>93650</c:v>
                </c:pt>
                <c:pt idx="768">
                  <c:v>90300</c:v>
                </c:pt>
                <c:pt idx="769">
                  <c:v>91300</c:v>
                </c:pt>
                <c:pt idx="770">
                  <c:v>90950</c:v>
                </c:pt>
                <c:pt idx="771">
                  <c:v>90200</c:v>
                </c:pt>
                <c:pt idx="772">
                  <c:v>90270</c:v>
                </c:pt>
                <c:pt idx="773">
                  <c:v>89600</c:v>
                </c:pt>
                <c:pt idx="774">
                  <c:v>90240</c:v>
                </c:pt>
                <c:pt idx="775">
                  <c:v>90020</c:v>
                </c:pt>
                <c:pt idx="776">
                  <c:v>94560</c:v>
                </c:pt>
                <c:pt idx="777">
                  <c:v>94600</c:v>
                </c:pt>
                <c:pt idx="778">
                  <c:v>93860</c:v>
                </c:pt>
                <c:pt idx="779">
                  <c:v>93120</c:v>
                </c:pt>
                <c:pt idx="780">
                  <c:v>93030</c:v>
                </c:pt>
                <c:pt idx="781">
                  <c:v>93290</c:v>
                </c:pt>
                <c:pt idx="782">
                  <c:v>91640</c:v>
                </c:pt>
                <c:pt idx="783">
                  <c:v>89620</c:v>
                </c:pt>
                <c:pt idx="784">
                  <c:v>90000</c:v>
                </c:pt>
                <c:pt idx="785">
                  <c:v>91570</c:v>
                </c:pt>
                <c:pt idx="786">
                  <c:v>95940</c:v>
                </c:pt>
                <c:pt idx="787">
                  <c:v>95700</c:v>
                </c:pt>
                <c:pt idx="788">
                  <c:v>94110</c:v>
                </c:pt>
                <c:pt idx="789">
                  <c:v>97750</c:v>
                </c:pt>
                <c:pt idx="790">
                  <c:v>96320</c:v>
                </c:pt>
                <c:pt idx="791">
                  <c:v>96690</c:v>
                </c:pt>
                <c:pt idx="792">
                  <c:v>96510</c:v>
                </c:pt>
                <c:pt idx="793">
                  <c:v>100990</c:v>
                </c:pt>
                <c:pt idx="794">
                  <c:v>105340</c:v>
                </c:pt>
                <c:pt idx="795">
                  <c:v>110560</c:v>
                </c:pt>
                <c:pt idx="796">
                  <c:v>115750</c:v>
                </c:pt>
                <c:pt idx="797">
                  <c:v>109930</c:v>
                </c:pt>
                <c:pt idx="798">
                  <c:v>105610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B6-4012-9E8F-757401316960}"/>
            </c:ext>
          </c:extLst>
        </c:ser>
        <c:ser>
          <c:idx val="0"/>
          <c:order val="1"/>
          <c:tx>
            <c:strRef>
              <c:f>DATA!$CH$1</c:f>
              <c:strCache>
                <c:ptCount val="1"/>
                <c:pt idx="0">
                  <c:v>Tenkan-Sen (Conversion Line)</c:v>
                </c:pt>
              </c:strCache>
            </c:strRef>
          </c:tx>
          <c:marker>
            <c:symbol val="none"/>
          </c:marker>
          <c:yVal>
            <c:numRef>
              <c:f>DATA!$CH$2:$CH$800</c:f>
              <c:numCache>
                <c:formatCode>General</c:formatCode>
                <c:ptCount val="799"/>
                <c:pt idx="39" formatCode="0.0">
                  <c:v>11218</c:v>
                </c:pt>
                <c:pt idx="40" formatCode="0.0">
                  <c:v>11223.5</c:v>
                </c:pt>
                <c:pt idx="41" formatCode="0.0">
                  <c:v>11249.333333333332</c:v>
                </c:pt>
                <c:pt idx="42" formatCode="0.0">
                  <c:v>11439.166666666666</c:v>
                </c:pt>
                <c:pt idx="43" formatCode="0.0">
                  <c:v>11579.166666666666</c:v>
                </c:pt>
                <c:pt idx="44" formatCode="0.0">
                  <c:v>11579.166666666666</c:v>
                </c:pt>
                <c:pt idx="45" formatCode="0.0">
                  <c:v>11579.166666666666</c:v>
                </c:pt>
                <c:pt idx="46" formatCode="0.0">
                  <c:v>11579.166666666666</c:v>
                </c:pt>
                <c:pt idx="47" formatCode="0.0">
                  <c:v>11579.166666666666</c:v>
                </c:pt>
                <c:pt idx="48" formatCode="0.0">
                  <c:v>11579.166666666666</c:v>
                </c:pt>
                <c:pt idx="49" formatCode="0.0">
                  <c:v>11736.833333333332</c:v>
                </c:pt>
                <c:pt idx="50" formatCode="0.0">
                  <c:v>11691.5</c:v>
                </c:pt>
                <c:pt idx="51" formatCode="0.0">
                  <c:v>11691.5</c:v>
                </c:pt>
                <c:pt idx="52" formatCode="0.0">
                  <c:v>11671.666666666666</c:v>
                </c:pt>
                <c:pt idx="53" formatCode="0.0">
                  <c:v>11493.5</c:v>
                </c:pt>
                <c:pt idx="54" formatCode="0.0">
                  <c:v>11383.333333333332</c:v>
                </c:pt>
                <c:pt idx="55" formatCode="0.0">
                  <c:v>11383.333333333332</c:v>
                </c:pt>
                <c:pt idx="56" formatCode="0.0">
                  <c:v>11266.666666666666</c:v>
                </c:pt>
                <c:pt idx="57" formatCode="0.0">
                  <c:v>11251.5</c:v>
                </c:pt>
                <c:pt idx="58" formatCode="0.0">
                  <c:v>11210</c:v>
                </c:pt>
                <c:pt idx="59" formatCode="0.0">
                  <c:v>11210</c:v>
                </c:pt>
                <c:pt idx="60" formatCode="0.0">
                  <c:v>11114</c:v>
                </c:pt>
                <c:pt idx="61" formatCode="0.0">
                  <c:v>11114</c:v>
                </c:pt>
                <c:pt idx="62" formatCode="0.0">
                  <c:v>11130.5</c:v>
                </c:pt>
                <c:pt idx="63" formatCode="0.0">
                  <c:v>11329.166666666666</c:v>
                </c:pt>
                <c:pt idx="64" formatCode="0.0">
                  <c:v>11424.166666666666</c:v>
                </c:pt>
                <c:pt idx="65" formatCode="0.0">
                  <c:v>11424.166666666666</c:v>
                </c:pt>
                <c:pt idx="66" formatCode="0.0">
                  <c:v>11424.166666666666</c:v>
                </c:pt>
                <c:pt idx="67" formatCode="0.0">
                  <c:v>11424.166666666666</c:v>
                </c:pt>
                <c:pt idx="68" formatCode="0.0">
                  <c:v>11424.166666666666</c:v>
                </c:pt>
                <c:pt idx="69" formatCode="0.0">
                  <c:v>11580.666666666666</c:v>
                </c:pt>
                <c:pt idx="70" formatCode="0.0">
                  <c:v>11706.166666666666</c:v>
                </c:pt>
                <c:pt idx="71" formatCode="0.0">
                  <c:v>11706.166666666666</c:v>
                </c:pt>
                <c:pt idx="72" formatCode="0.0">
                  <c:v>11706.166666666666</c:v>
                </c:pt>
                <c:pt idx="73" formatCode="0.0">
                  <c:v>11611</c:v>
                </c:pt>
                <c:pt idx="74" formatCode="0.0">
                  <c:v>11531.666666666666</c:v>
                </c:pt>
                <c:pt idx="75" formatCode="0.0">
                  <c:v>11531.666666666666</c:v>
                </c:pt>
                <c:pt idx="76" formatCode="0.0">
                  <c:v>11531.666666666666</c:v>
                </c:pt>
                <c:pt idx="77" formatCode="0.0">
                  <c:v>11538</c:v>
                </c:pt>
                <c:pt idx="78" formatCode="0.0">
                  <c:v>11538</c:v>
                </c:pt>
                <c:pt idx="79" formatCode="0.0">
                  <c:v>11538</c:v>
                </c:pt>
                <c:pt idx="80" formatCode="0.0">
                  <c:v>11538</c:v>
                </c:pt>
                <c:pt idx="81" formatCode="0.0">
                  <c:v>11538</c:v>
                </c:pt>
                <c:pt idx="82" formatCode="0.0">
                  <c:v>11538</c:v>
                </c:pt>
                <c:pt idx="83" formatCode="0.0">
                  <c:v>11535.833333333332</c:v>
                </c:pt>
                <c:pt idx="84" formatCode="0.0">
                  <c:v>11473.5</c:v>
                </c:pt>
                <c:pt idx="85" formatCode="0.0">
                  <c:v>11571.833333333332</c:v>
                </c:pt>
                <c:pt idx="86" formatCode="0.0">
                  <c:v>11829.5</c:v>
                </c:pt>
                <c:pt idx="87" formatCode="0.0">
                  <c:v>11829.5</c:v>
                </c:pt>
                <c:pt idx="88" formatCode="0.0">
                  <c:v>11976.166666666666</c:v>
                </c:pt>
                <c:pt idx="89" formatCode="0.0">
                  <c:v>12171.166666666666</c:v>
                </c:pt>
                <c:pt idx="90" formatCode="0.0">
                  <c:v>12184.5</c:v>
                </c:pt>
                <c:pt idx="91" formatCode="0.0">
                  <c:v>12206.166666666666</c:v>
                </c:pt>
                <c:pt idx="92" formatCode="0.0">
                  <c:v>12345</c:v>
                </c:pt>
                <c:pt idx="93" formatCode="0.0">
                  <c:v>12828.833333333332</c:v>
                </c:pt>
                <c:pt idx="94" formatCode="0.0">
                  <c:v>13366.5</c:v>
                </c:pt>
                <c:pt idx="95" formatCode="0.0">
                  <c:v>13440</c:v>
                </c:pt>
                <c:pt idx="96" formatCode="0.0">
                  <c:v>13888.5</c:v>
                </c:pt>
                <c:pt idx="97" formatCode="0.0">
                  <c:v>14083.5</c:v>
                </c:pt>
                <c:pt idx="98" formatCode="0.0">
                  <c:v>14096.833333333332</c:v>
                </c:pt>
                <c:pt idx="99" formatCode="0.0">
                  <c:v>14271.833333333332</c:v>
                </c:pt>
                <c:pt idx="100" formatCode="0.0">
                  <c:v>14784.666666666666</c:v>
                </c:pt>
                <c:pt idx="101" formatCode="0.0">
                  <c:v>14982.333333333332</c:v>
                </c:pt>
                <c:pt idx="102" formatCode="0.0">
                  <c:v>15265.666666666666</c:v>
                </c:pt>
                <c:pt idx="103" formatCode="0.0">
                  <c:v>15339.166666666666</c:v>
                </c:pt>
                <c:pt idx="104" formatCode="0.0">
                  <c:v>15485.833333333332</c:v>
                </c:pt>
                <c:pt idx="105" formatCode="0.0">
                  <c:v>15485.833333333332</c:v>
                </c:pt>
                <c:pt idx="106" formatCode="0.0">
                  <c:v>15738.166666666664</c:v>
                </c:pt>
                <c:pt idx="107" formatCode="0.0">
                  <c:v>16094</c:v>
                </c:pt>
                <c:pt idx="108" formatCode="0.0">
                  <c:v>16318</c:v>
                </c:pt>
                <c:pt idx="109" formatCode="0.0">
                  <c:v>16318</c:v>
                </c:pt>
                <c:pt idx="110" formatCode="0.0">
                  <c:v>16318</c:v>
                </c:pt>
                <c:pt idx="111" formatCode="0.0">
                  <c:v>16318</c:v>
                </c:pt>
                <c:pt idx="112" formatCode="0.0">
                  <c:v>16367.166666666666</c:v>
                </c:pt>
                <c:pt idx="113" formatCode="0.0">
                  <c:v>16425.5</c:v>
                </c:pt>
                <c:pt idx="114" formatCode="0.0">
                  <c:v>16464.5</c:v>
                </c:pt>
                <c:pt idx="115" formatCode="0.0">
                  <c:v>16888.5</c:v>
                </c:pt>
                <c:pt idx="116" formatCode="0.0">
                  <c:v>17333.666666666664</c:v>
                </c:pt>
                <c:pt idx="117" formatCode="0.0">
                  <c:v>17768.666666666664</c:v>
                </c:pt>
                <c:pt idx="118" formatCode="0.0">
                  <c:v>18015.166666666664</c:v>
                </c:pt>
                <c:pt idx="119" formatCode="0.0">
                  <c:v>18015.166666666664</c:v>
                </c:pt>
                <c:pt idx="120" formatCode="0.0">
                  <c:v>18109.166666666664</c:v>
                </c:pt>
                <c:pt idx="121" formatCode="0.0">
                  <c:v>18109.166666666664</c:v>
                </c:pt>
                <c:pt idx="122" formatCode="0.0">
                  <c:v>18513</c:v>
                </c:pt>
                <c:pt idx="123" formatCode="0.0">
                  <c:v>18937</c:v>
                </c:pt>
                <c:pt idx="124" formatCode="0.0">
                  <c:v>19382.166666666664</c:v>
                </c:pt>
                <c:pt idx="125" formatCode="0.0">
                  <c:v>19528.5</c:v>
                </c:pt>
                <c:pt idx="126" formatCode="0.0">
                  <c:v>19528.5</c:v>
                </c:pt>
                <c:pt idx="127" formatCode="0.0">
                  <c:v>19240.666666666664</c:v>
                </c:pt>
                <c:pt idx="128" formatCode="0.0">
                  <c:v>19195.333333333332</c:v>
                </c:pt>
                <c:pt idx="129" formatCode="0.0">
                  <c:v>19074.5</c:v>
                </c:pt>
                <c:pt idx="130" formatCode="0.0">
                  <c:v>19041.166666666664</c:v>
                </c:pt>
                <c:pt idx="131" formatCode="0.0">
                  <c:v>19091.166666666664</c:v>
                </c:pt>
                <c:pt idx="132" formatCode="0.0">
                  <c:v>19100.166666666664</c:v>
                </c:pt>
                <c:pt idx="133" formatCode="0.0">
                  <c:v>19100.166666666664</c:v>
                </c:pt>
                <c:pt idx="134" formatCode="0.0">
                  <c:v>19100.166666666664</c:v>
                </c:pt>
                <c:pt idx="135" formatCode="0.0">
                  <c:v>19496.833333333332</c:v>
                </c:pt>
                <c:pt idx="136" formatCode="0.0">
                  <c:v>19924.166666666664</c:v>
                </c:pt>
                <c:pt idx="137" formatCode="0.0">
                  <c:v>20568.833333333332</c:v>
                </c:pt>
                <c:pt idx="138" formatCode="0.0">
                  <c:v>21033.333333333332</c:v>
                </c:pt>
                <c:pt idx="139" formatCode="0.0">
                  <c:v>21233.333333333332</c:v>
                </c:pt>
                <c:pt idx="140" formatCode="0.0">
                  <c:v>21299.833333333332</c:v>
                </c:pt>
                <c:pt idx="141" formatCode="0.0">
                  <c:v>21669</c:v>
                </c:pt>
                <c:pt idx="142" formatCode="0.0">
                  <c:v>22080.666666666664</c:v>
                </c:pt>
                <c:pt idx="143" formatCode="0.0">
                  <c:v>22947.166666666664</c:v>
                </c:pt>
                <c:pt idx="144" formatCode="0.0">
                  <c:v>23365.333333333332</c:v>
                </c:pt>
                <c:pt idx="145" formatCode="0.0">
                  <c:v>23893.666666666664</c:v>
                </c:pt>
                <c:pt idx="146" formatCode="0.0">
                  <c:v>24358.166666666664</c:v>
                </c:pt>
                <c:pt idx="147" formatCode="0.0">
                  <c:v>24358.166666666664</c:v>
                </c:pt>
                <c:pt idx="148" formatCode="0.0">
                  <c:v>24424.666666666664</c:v>
                </c:pt>
                <c:pt idx="149" formatCode="0.0">
                  <c:v>24550.5</c:v>
                </c:pt>
                <c:pt idx="150" formatCode="0.0">
                  <c:v>24550.5</c:v>
                </c:pt>
                <c:pt idx="151" formatCode="0.0">
                  <c:v>24550.5</c:v>
                </c:pt>
                <c:pt idx="152" formatCode="0.0">
                  <c:v>24215</c:v>
                </c:pt>
                <c:pt idx="153" formatCode="0.0">
                  <c:v>23862.666666666664</c:v>
                </c:pt>
                <c:pt idx="154" formatCode="0.0">
                  <c:v>23309.333333333332</c:v>
                </c:pt>
                <c:pt idx="155" formatCode="0.0">
                  <c:v>22888.166666666664</c:v>
                </c:pt>
                <c:pt idx="156" formatCode="0.0">
                  <c:v>22888.166666666664</c:v>
                </c:pt>
                <c:pt idx="157" formatCode="0.0">
                  <c:v>22888.166666666664</c:v>
                </c:pt>
                <c:pt idx="158" formatCode="0.0">
                  <c:v>22734.166666666664</c:v>
                </c:pt>
                <c:pt idx="159" formatCode="0.0">
                  <c:v>22175.5</c:v>
                </c:pt>
                <c:pt idx="160" formatCode="0.0">
                  <c:v>21390.666666666664</c:v>
                </c:pt>
                <c:pt idx="161" formatCode="0.0">
                  <c:v>21038.333333333332</c:v>
                </c:pt>
                <c:pt idx="162" formatCode="0.0">
                  <c:v>20485</c:v>
                </c:pt>
                <c:pt idx="163" formatCode="0.0">
                  <c:v>20473.333333333332</c:v>
                </c:pt>
                <c:pt idx="164" formatCode="0.0">
                  <c:v>20473.333333333332</c:v>
                </c:pt>
                <c:pt idx="165" formatCode="0.0">
                  <c:v>20547.333333333332</c:v>
                </c:pt>
                <c:pt idx="166" formatCode="0.0">
                  <c:v>20673.333333333332</c:v>
                </c:pt>
                <c:pt idx="167" formatCode="0.0">
                  <c:v>20673.333333333332</c:v>
                </c:pt>
                <c:pt idx="168" formatCode="0.0">
                  <c:v>20673.333333333332</c:v>
                </c:pt>
                <c:pt idx="169" formatCode="0.0">
                  <c:v>20731.666666666664</c:v>
                </c:pt>
                <c:pt idx="170" formatCode="0.0">
                  <c:v>21290.5</c:v>
                </c:pt>
                <c:pt idx="171" formatCode="0.0">
                  <c:v>21719.666666666664</c:v>
                </c:pt>
                <c:pt idx="172" formatCode="0.0">
                  <c:v>21843.166666666664</c:v>
                </c:pt>
                <c:pt idx="173" formatCode="0.0">
                  <c:v>22271.333333333332</c:v>
                </c:pt>
                <c:pt idx="174" formatCode="0.0">
                  <c:v>22271.333333333332</c:v>
                </c:pt>
                <c:pt idx="175" formatCode="0.0">
                  <c:v>23066.666666666664</c:v>
                </c:pt>
                <c:pt idx="176" formatCode="0.0">
                  <c:v>23246.333333333332</c:v>
                </c:pt>
                <c:pt idx="177" formatCode="0.0">
                  <c:v>23279.666666666664</c:v>
                </c:pt>
                <c:pt idx="178" formatCode="0.0">
                  <c:v>24065</c:v>
                </c:pt>
                <c:pt idx="179" formatCode="0.0">
                  <c:v>24679</c:v>
                </c:pt>
                <c:pt idx="180" formatCode="0.0">
                  <c:v>25284.333333333332</c:v>
                </c:pt>
                <c:pt idx="181" formatCode="0.0">
                  <c:v>25980</c:v>
                </c:pt>
                <c:pt idx="182" formatCode="0.0">
                  <c:v>26892.166666666664</c:v>
                </c:pt>
                <c:pt idx="183" formatCode="0.0">
                  <c:v>28633.333333333332</c:v>
                </c:pt>
                <c:pt idx="184" formatCode="0.0">
                  <c:v>29431.666666666664</c:v>
                </c:pt>
                <c:pt idx="185" formatCode="0.0">
                  <c:v>29431.666666666664</c:v>
                </c:pt>
                <c:pt idx="186" formatCode="0.0">
                  <c:v>29981.666666666664</c:v>
                </c:pt>
                <c:pt idx="187" formatCode="0.0">
                  <c:v>30595.666666666664</c:v>
                </c:pt>
                <c:pt idx="188" formatCode="0.0">
                  <c:v>31201</c:v>
                </c:pt>
                <c:pt idx="189" formatCode="0.0">
                  <c:v>32632.833333333328</c:v>
                </c:pt>
                <c:pt idx="190" formatCode="0.0">
                  <c:v>33361.666666666664</c:v>
                </c:pt>
                <c:pt idx="191" formatCode="0.0">
                  <c:v>33529.166666666664</c:v>
                </c:pt>
                <c:pt idx="192" formatCode="0.0">
                  <c:v>33529.166666666664</c:v>
                </c:pt>
                <c:pt idx="193" formatCode="0.0">
                  <c:v>33529.166666666664</c:v>
                </c:pt>
                <c:pt idx="194" formatCode="0.0">
                  <c:v>33529.166666666664</c:v>
                </c:pt>
                <c:pt idx="195" formatCode="0.0">
                  <c:v>34533.666666666664</c:v>
                </c:pt>
                <c:pt idx="196" formatCode="0.0">
                  <c:v>35598.833333333328</c:v>
                </c:pt>
                <c:pt idx="197" formatCode="0.0">
                  <c:v>36064</c:v>
                </c:pt>
                <c:pt idx="198" formatCode="0.0">
                  <c:v>36064</c:v>
                </c:pt>
                <c:pt idx="199" formatCode="0.0">
                  <c:v>36064</c:v>
                </c:pt>
                <c:pt idx="200" formatCode="0.0">
                  <c:v>36064</c:v>
                </c:pt>
                <c:pt idx="201" formatCode="0.0">
                  <c:v>36064</c:v>
                </c:pt>
                <c:pt idx="202" formatCode="0.0">
                  <c:v>36790</c:v>
                </c:pt>
                <c:pt idx="203" formatCode="0.0">
                  <c:v>36790</c:v>
                </c:pt>
                <c:pt idx="204" formatCode="0.0">
                  <c:v>37143.5</c:v>
                </c:pt>
                <c:pt idx="205" formatCode="0.0">
                  <c:v>37993.333333333328</c:v>
                </c:pt>
                <c:pt idx="206" formatCode="0.0">
                  <c:v>38676.666666666664</c:v>
                </c:pt>
                <c:pt idx="207" formatCode="0.0">
                  <c:v>39655.833333333328</c:v>
                </c:pt>
                <c:pt idx="208" formatCode="0.0">
                  <c:v>39655.833333333328</c:v>
                </c:pt>
                <c:pt idx="209" formatCode="0.0">
                  <c:v>40300.166666666664</c:v>
                </c:pt>
                <c:pt idx="210" formatCode="0.0">
                  <c:v>42455.666666666664</c:v>
                </c:pt>
                <c:pt idx="211" formatCode="0.0">
                  <c:v>43620</c:v>
                </c:pt>
                <c:pt idx="212" formatCode="0.0">
                  <c:v>44653.5</c:v>
                </c:pt>
                <c:pt idx="213" formatCode="0.0">
                  <c:v>45630</c:v>
                </c:pt>
                <c:pt idx="214" formatCode="0.0">
                  <c:v>47253.333333333328</c:v>
                </c:pt>
                <c:pt idx="215" formatCode="0.0">
                  <c:v>48478.166666666664</c:v>
                </c:pt>
                <c:pt idx="216" formatCode="0.0">
                  <c:v>49069.833333333328</c:v>
                </c:pt>
                <c:pt idx="217" formatCode="0.0">
                  <c:v>51845.166666666664</c:v>
                </c:pt>
                <c:pt idx="218" formatCode="0.0">
                  <c:v>53793.333333333328</c:v>
                </c:pt>
                <c:pt idx="219" formatCode="0.0">
                  <c:v>56298.333333333328</c:v>
                </c:pt>
                <c:pt idx="220" formatCode="0.0">
                  <c:v>56593.333333333328</c:v>
                </c:pt>
                <c:pt idx="221" formatCode="0.0">
                  <c:v>58298.333333333328</c:v>
                </c:pt>
                <c:pt idx="222" formatCode="0.0">
                  <c:v>59238.333333333328</c:v>
                </c:pt>
                <c:pt idx="223" formatCode="0.0">
                  <c:v>61891.666666666664</c:v>
                </c:pt>
                <c:pt idx="224" formatCode="0.0">
                  <c:v>62483.333333333328</c:v>
                </c:pt>
                <c:pt idx="225" formatCode="0.0">
                  <c:v>63865</c:v>
                </c:pt>
                <c:pt idx="226" formatCode="0.0">
                  <c:v>63691.666666666664</c:v>
                </c:pt>
                <c:pt idx="227" formatCode="0.0">
                  <c:v>62323.333333333328</c:v>
                </c:pt>
                <c:pt idx="228" formatCode="0.0">
                  <c:v>62323.333333333328</c:v>
                </c:pt>
                <c:pt idx="229" formatCode="0.0">
                  <c:v>62323.333333333328</c:v>
                </c:pt>
                <c:pt idx="230" formatCode="0.0">
                  <c:v>62323.333333333328</c:v>
                </c:pt>
                <c:pt idx="231" formatCode="0.0">
                  <c:v>62323.333333333328</c:v>
                </c:pt>
                <c:pt idx="232" formatCode="0.0">
                  <c:v>58543.333333333328</c:v>
                </c:pt>
                <c:pt idx="233" formatCode="0.0">
                  <c:v>58443.333333333328</c:v>
                </c:pt>
                <c:pt idx="234" formatCode="0.0">
                  <c:v>58443.333333333328</c:v>
                </c:pt>
                <c:pt idx="235" formatCode="0.0">
                  <c:v>58443.333333333328</c:v>
                </c:pt>
                <c:pt idx="236" formatCode="0.0">
                  <c:v>59450</c:v>
                </c:pt>
                <c:pt idx="237" formatCode="0.0">
                  <c:v>59033.333333333328</c:v>
                </c:pt>
                <c:pt idx="238" formatCode="0.0">
                  <c:v>59033.333333333328</c:v>
                </c:pt>
                <c:pt idx="239" formatCode="0.0">
                  <c:v>59033.333333333328</c:v>
                </c:pt>
                <c:pt idx="240" formatCode="0.0">
                  <c:v>58633.333333333328</c:v>
                </c:pt>
                <c:pt idx="241" formatCode="0.0">
                  <c:v>58633.333333333328</c:v>
                </c:pt>
                <c:pt idx="242" formatCode="0.0">
                  <c:v>58633.333333333328</c:v>
                </c:pt>
                <c:pt idx="243" formatCode="0.0">
                  <c:v>58183.333333333328</c:v>
                </c:pt>
                <c:pt idx="244" formatCode="0.0">
                  <c:v>58183.333333333328</c:v>
                </c:pt>
                <c:pt idx="245" formatCode="0.0">
                  <c:v>58183.333333333328</c:v>
                </c:pt>
                <c:pt idx="246" formatCode="0.0">
                  <c:v>57550</c:v>
                </c:pt>
                <c:pt idx="247" formatCode="0.0">
                  <c:v>56608.333333333328</c:v>
                </c:pt>
                <c:pt idx="248" formatCode="0.0">
                  <c:v>55341.666666666664</c:v>
                </c:pt>
                <c:pt idx="249" formatCode="0.0">
                  <c:v>54151.666666666664</c:v>
                </c:pt>
                <c:pt idx="250" formatCode="0.0">
                  <c:v>54151.666666666664</c:v>
                </c:pt>
                <c:pt idx="251" formatCode="0.0">
                  <c:v>54151.666666666664</c:v>
                </c:pt>
                <c:pt idx="252" formatCode="0.0">
                  <c:v>54151.666666666664</c:v>
                </c:pt>
                <c:pt idx="253" formatCode="0.0">
                  <c:v>52671.666666666664</c:v>
                </c:pt>
                <c:pt idx="254" formatCode="0.0">
                  <c:v>51555</c:v>
                </c:pt>
                <c:pt idx="255" formatCode="0.0">
                  <c:v>49650</c:v>
                </c:pt>
                <c:pt idx="256" formatCode="0.0">
                  <c:v>49650</c:v>
                </c:pt>
                <c:pt idx="257" formatCode="0.0">
                  <c:v>49650</c:v>
                </c:pt>
                <c:pt idx="258" formatCode="0.0">
                  <c:v>49650</c:v>
                </c:pt>
                <c:pt idx="259" formatCode="0.0">
                  <c:v>49650</c:v>
                </c:pt>
                <c:pt idx="260" formatCode="0.0">
                  <c:v>49508.333333333328</c:v>
                </c:pt>
                <c:pt idx="261" formatCode="0.0">
                  <c:v>49713.333333333328</c:v>
                </c:pt>
                <c:pt idx="262" formatCode="0.0">
                  <c:v>50916.666666666664</c:v>
                </c:pt>
                <c:pt idx="263" formatCode="0.0">
                  <c:v>50916.666666666664</c:v>
                </c:pt>
                <c:pt idx="264" formatCode="0.0">
                  <c:v>52101.666666666664</c:v>
                </c:pt>
                <c:pt idx="265" formatCode="0.0">
                  <c:v>53231.666666666664</c:v>
                </c:pt>
                <c:pt idx="266" formatCode="0.0">
                  <c:v>54275</c:v>
                </c:pt>
                <c:pt idx="267" formatCode="0.0">
                  <c:v>54930</c:v>
                </c:pt>
                <c:pt idx="268" formatCode="0.0">
                  <c:v>56085</c:v>
                </c:pt>
                <c:pt idx="269" formatCode="0.0">
                  <c:v>57505</c:v>
                </c:pt>
                <c:pt idx="270" formatCode="0.0">
                  <c:v>57748.333333333328</c:v>
                </c:pt>
                <c:pt idx="271" formatCode="0.0">
                  <c:v>57748.333333333328</c:v>
                </c:pt>
                <c:pt idx="272" formatCode="0.0">
                  <c:v>57748.333333333328</c:v>
                </c:pt>
                <c:pt idx="273" formatCode="0.0">
                  <c:v>59291.666666666664</c:v>
                </c:pt>
                <c:pt idx="274" formatCode="0.0">
                  <c:v>60401.666666666664</c:v>
                </c:pt>
                <c:pt idx="275" formatCode="0.0">
                  <c:v>61056.666666666664</c:v>
                </c:pt>
                <c:pt idx="276" formatCode="0.0">
                  <c:v>62041.666666666664</c:v>
                </c:pt>
                <c:pt idx="277" formatCode="0.0">
                  <c:v>61246.666666666664</c:v>
                </c:pt>
                <c:pt idx="278" formatCode="0.0">
                  <c:v>59858.333333333328</c:v>
                </c:pt>
                <c:pt idx="279" formatCode="0.0">
                  <c:v>59850</c:v>
                </c:pt>
                <c:pt idx="280" formatCode="0.0">
                  <c:v>59006.666666666664</c:v>
                </c:pt>
                <c:pt idx="281" formatCode="0.0">
                  <c:v>59006.666666666664</c:v>
                </c:pt>
                <c:pt idx="282" formatCode="0.0">
                  <c:v>59006.666666666664</c:v>
                </c:pt>
                <c:pt idx="283" formatCode="0.0">
                  <c:v>59006.666666666664</c:v>
                </c:pt>
                <c:pt idx="284" formatCode="0.0">
                  <c:v>59006.666666666664</c:v>
                </c:pt>
                <c:pt idx="285" formatCode="0.0">
                  <c:v>58350</c:v>
                </c:pt>
                <c:pt idx="286" formatCode="0.0">
                  <c:v>58350</c:v>
                </c:pt>
                <c:pt idx="287" formatCode="0.0">
                  <c:v>58383.333333333328</c:v>
                </c:pt>
                <c:pt idx="288" formatCode="0.0">
                  <c:v>58383.333333333328</c:v>
                </c:pt>
                <c:pt idx="289" formatCode="0.0">
                  <c:v>58383.333333333328</c:v>
                </c:pt>
                <c:pt idx="290" formatCode="0.0">
                  <c:v>57333.333333333328</c:v>
                </c:pt>
                <c:pt idx="291" formatCode="0.0">
                  <c:v>56838.333333333328</c:v>
                </c:pt>
                <c:pt idx="292" formatCode="0.0">
                  <c:v>55778.333333333328</c:v>
                </c:pt>
                <c:pt idx="293" formatCode="0.0">
                  <c:v>55778.333333333328</c:v>
                </c:pt>
                <c:pt idx="294" formatCode="0.0">
                  <c:v>55778.333333333328</c:v>
                </c:pt>
                <c:pt idx="295" formatCode="0.0">
                  <c:v>55778.333333333328</c:v>
                </c:pt>
                <c:pt idx="296" formatCode="0.0">
                  <c:v>55778.333333333328</c:v>
                </c:pt>
                <c:pt idx="297" formatCode="0.0">
                  <c:v>55000</c:v>
                </c:pt>
                <c:pt idx="298" formatCode="0.0">
                  <c:v>54748.333333333328</c:v>
                </c:pt>
                <c:pt idx="299" formatCode="0.0">
                  <c:v>53476.666666666664</c:v>
                </c:pt>
                <c:pt idx="300" formatCode="0.0">
                  <c:v>53476.666666666664</c:v>
                </c:pt>
                <c:pt idx="301" formatCode="0.0">
                  <c:v>54905</c:v>
                </c:pt>
                <c:pt idx="302" formatCode="0.0">
                  <c:v>56090</c:v>
                </c:pt>
                <c:pt idx="303" formatCode="0.0">
                  <c:v>56090</c:v>
                </c:pt>
                <c:pt idx="304" formatCode="0.0">
                  <c:v>56090</c:v>
                </c:pt>
                <c:pt idx="305" formatCode="0.0">
                  <c:v>56090</c:v>
                </c:pt>
                <c:pt idx="306" formatCode="0.0">
                  <c:v>57151.666666666664</c:v>
                </c:pt>
                <c:pt idx="307" formatCode="0.0">
                  <c:v>57880</c:v>
                </c:pt>
                <c:pt idx="308" formatCode="0.0">
                  <c:v>57986.666666666664</c:v>
                </c:pt>
                <c:pt idx="309" formatCode="0.0">
                  <c:v>57986.666666666664</c:v>
                </c:pt>
                <c:pt idx="310" formatCode="0.0">
                  <c:v>58156.666666666664</c:v>
                </c:pt>
                <c:pt idx="311" formatCode="0.0">
                  <c:v>59488.333333333328</c:v>
                </c:pt>
                <c:pt idx="312" formatCode="0.0">
                  <c:v>59925</c:v>
                </c:pt>
                <c:pt idx="313" formatCode="0.0">
                  <c:v>59968.333333333328</c:v>
                </c:pt>
                <c:pt idx="314" formatCode="0.0">
                  <c:v>60328.333333333328</c:v>
                </c:pt>
                <c:pt idx="315" formatCode="0.0">
                  <c:v>61641.666666666664</c:v>
                </c:pt>
                <c:pt idx="316" formatCode="0.0">
                  <c:v>62480</c:v>
                </c:pt>
                <c:pt idx="317" formatCode="0.0">
                  <c:v>62480</c:v>
                </c:pt>
                <c:pt idx="318" formatCode="0.0">
                  <c:v>65018.333333333328</c:v>
                </c:pt>
                <c:pt idx="319" formatCode="0.0">
                  <c:v>65948.333333333328</c:v>
                </c:pt>
                <c:pt idx="320" formatCode="0.0">
                  <c:v>66198.333333333328</c:v>
                </c:pt>
                <c:pt idx="321" formatCode="0.0">
                  <c:v>66198.333333333328</c:v>
                </c:pt>
                <c:pt idx="322" formatCode="0.0">
                  <c:v>66198.333333333328</c:v>
                </c:pt>
                <c:pt idx="323" formatCode="0.0">
                  <c:v>66198.333333333328</c:v>
                </c:pt>
                <c:pt idx="324" formatCode="0.0">
                  <c:v>66198.333333333328</c:v>
                </c:pt>
                <c:pt idx="325" formatCode="0.0">
                  <c:v>66198.333333333328</c:v>
                </c:pt>
                <c:pt idx="326" formatCode="0.0">
                  <c:v>70310</c:v>
                </c:pt>
                <c:pt idx="327" formatCode="0.0">
                  <c:v>71250</c:v>
                </c:pt>
                <c:pt idx="328" formatCode="0.0">
                  <c:v>71250</c:v>
                </c:pt>
                <c:pt idx="329" formatCode="0.0">
                  <c:v>71250</c:v>
                </c:pt>
                <c:pt idx="330" formatCode="0.0">
                  <c:v>70635</c:v>
                </c:pt>
                <c:pt idx="331" formatCode="0.0">
                  <c:v>70635</c:v>
                </c:pt>
                <c:pt idx="332" formatCode="0.0">
                  <c:v>70635</c:v>
                </c:pt>
                <c:pt idx="333" formatCode="0.0">
                  <c:v>70635</c:v>
                </c:pt>
                <c:pt idx="334" formatCode="0.0">
                  <c:v>70635</c:v>
                </c:pt>
                <c:pt idx="335" formatCode="0.0">
                  <c:v>70635</c:v>
                </c:pt>
                <c:pt idx="336" formatCode="0.0">
                  <c:v>69535</c:v>
                </c:pt>
                <c:pt idx="337" formatCode="0.0">
                  <c:v>69350</c:v>
                </c:pt>
                <c:pt idx="338" formatCode="0.0">
                  <c:v>68110</c:v>
                </c:pt>
                <c:pt idx="339" formatCode="0.0">
                  <c:v>66645</c:v>
                </c:pt>
                <c:pt idx="340" formatCode="0.0">
                  <c:v>65175</c:v>
                </c:pt>
                <c:pt idx="341" formatCode="0.0">
                  <c:v>62305</c:v>
                </c:pt>
                <c:pt idx="342" formatCode="0.0">
                  <c:v>61965</c:v>
                </c:pt>
                <c:pt idx="343" formatCode="0.0">
                  <c:v>61835</c:v>
                </c:pt>
                <c:pt idx="344" formatCode="0.0">
                  <c:v>61590</c:v>
                </c:pt>
                <c:pt idx="345" formatCode="0.0">
                  <c:v>60840</c:v>
                </c:pt>
                <c:pt idx="346" formatCode="0.0">
                  <c:v>59600</c:v>
                </c:pt>
                <c:pt idx="347" formatCode="0.0">
                  <c:v>58040</c:v>
                </c:pt>
                <c:pt idx="348" formatCode="0.0">
                  <c:v>57465</c:v>
                </c:pt>
                <c:pt idx="349" formatCode="0.0">
                  <c:v>57465</c:v>
                </c:pt>
                <c:pt idx="350" formatCode="0.0">
                  <c:v>57465</c:v>
                </c:pt>
                <c:pt idx="351" formatCode="0.0">
                  <c:v>57465</c:v>
                </c:pt>
                <c:pt idx="352" formatCode="0.0">
                  <c:v>57465</c:v>
                </c:pt>
                <c:pt idx="353" formatCode="0.0">
                  <c:v>54650</c:v>
                </c:pt>
                <c:pt idx="354" formatCode="0.0">
                  <c:v>53335</c:v>
                </c:pt>
                <c:pt idx="355" formatCode="0.0">
                  <c:v>53325</c:v>
                </c:pt>
                <c:pt idx="356" formatCode="0.0">
                  <c:v>53325</c:v>
                </c:pt>
                <c:pt idx="357" formatCode="0.0">
                  <c:v>53325</c:v>
                </c:pt>
                <c:pt idx="358" formatCode="0.0">
                  <c:v>53060</c:v>
                </c:pt>
                <c:pt idx="359" formatCode="0.0">
                  <c:v>53060</c:v>
                </c:pt>
                <c:pt idx="360" formatCode="0.0">
                  <c:v>53060</c:v>
                </c:pt>
                <c:pt idx="361" formatCode="0.0">
                  <c:v>53060</c:v>
                </c:pt>
                <c:pt idx="362" formatCode="0.0">
                  <c:v>53060</c:v>
                </c:pt>
                <c:pt idx="363" formatCode="0.0">
                  <c:v>54395</c:v>
                </c:pt>
                <c:pt idx="364" formatCode="0.0">
                  <c:v>53885</c:v>
                </c:pt>
                <c:pt idx="365" formatCode="0.0">
                  <c:v>53655</c:v>
                </c:pt>
                <c:pt idx="366" formatCode="0.0">
                  <c:v>53655</c:v>
                </c:pt>
                <c:pt idx="367" formatCode="0.0">
                  <c:v>53025</c:v>
                </c:pt>
                <c:pt idx="368" formatCode="0.0">
                  <c:v>52615</c:v>
                </c:pt>
                <c:pt idx="369" formatCode="0.0">
                  <c:v>51720</c:v>
                </c:pt>
                <c:pt idx="370" formatCode="0.0">
                  <c:v>51200</c:v>
                </c:pt>
                <c:pt idx="371" formatCode="0.0">
                  <c:v>50785</c:v>
                </c:pt>
                <c:pt idx="372" formatCode="0.0">
                  <c:v>50785</c:v>
                </c:pt>
                <c:pt idx="373" formatCode="0.0">
                  <c:v>50785</c:v>
                </c:pt>
                <c:pt idx="374" formatCode="0.0">
                  <c:v>50785</c:v>
                </c:pt>
                <c:pt idx="375" formatCode="0.0">
                  <c:v>51475</c:v>
                </c:pt>
                <c:pt idx="376" formatCode="0.0">
                  <c:v>52185</c:v>
                </c:pt>
                <c:pt idx="377" formatCode="0.0">
                  <c:v>52785</c:v>
                </c:pt>
                <c:pt idx="378" formatCode="0.0">
                  <c:v>54190</c:v>
                </c:pt>
                <c:pt idx="379" formatCode="0.0">
                  <c:v>55105</c:v>
                </c:pt>
                <c:pt idx="380" formatCode="0.0">
                  <c:v>56485</c:v>
                </c:pt>
                <c:pt idx="381" formatCode="0.0">
                  <c:v>57840</c:v>
                </c:pt>
                <c:pt idx="382" formatCode="0.0">
                  <c:v>58765</c:v>
                </c:pt>
                <c:pt idx="383" formatCode="0.0">
                  <c:v>59805</c:v>
                </c:pt>
                <c:pt idx="384" formatCode="0.0">
                  <c:v>60515</c:v>
                </c:pt>
                <c:pt idx="385" formatCode="0.0">
                  <c:v>61115</c:v>
                </c:pt>
                <c:pt idx="386" formatCode="0.0">
                  <c:v>62365</c:v>
                </c:pt>
                <c:pt idx="387" formatCode="0.0">
                  <c:v>63160</c:v>
                </c:pt>
                <c:pt idx="388" formatCode="0.0">
                  <c:v>63345</c:v>
                </c:pt>
                <c:pt idx="389" formatCode="0.0">
                  <c:v>63140</c:v>
                </c:pt>
                <c:pt idx="390" formatCode="0.0">
                  <c:v>61920</c:v>
                </c:pt>
                <c:pt idx="391" formatCode="0.0">
                  <c:v>61655</c:v>
                </c:pt>
                <c:pt idx="392" formatCode="0.0">
                  <c:v>60505</c:v>
                </c:pt>
                <c:pt idx="393" formatCode="0.0">
                  <c:v>60010</c:v>
                </c:pt>
                <c:pt idx="394" formatCode="0.0">
                  <c:v>59885</c:v>
                </c:pt>
                <c:pt idx="395" formatCode="0.0">
                  <c:v>59785</c:v>
                </c:pt>
                <c:pt idx="396" formatCode="0.0">
                  <c:v>59785</c:v>
                </c:pt>
                <c:pt idx="397" formatCode="0.0">
                  <c:v>59785</c:v>
                </c:pt>
                <c:pt idx="398" formatCode="0.0">
                  <c:v>59785</c:v>
                </c:pt>
                <c:pt idx="399" formatCode="0.0">
                  <c:v>59785</c:v>
                </c:pt>
                <c:pt idx="400" formatCode="0.0">
                  <c:v>59785</c:v>
                </c:pt>
                <c:pt idx="401" formatCode="0.0">
                  <c:v>59785</c:v>
                </c:pt>
                <c:pt idx="402" formatCode="0.0">
                  <c:v>60260</c:v>
                </c:pt>
                <c:pt idx="403" formatCode="0.0">
                  <c:v>59510</c:v>
                </c:pt>
                <c:pt idx="404" formatCode="0.0">
                  <c:v>59095</c:v>
                </c:pt>
                <c:pt idx="405" formatCode="0.0">
                  <c:v>58950</c:v>
                </c:pt>
                <c:pt idx="406" formatCode="0.0">
                  <c:v>58435</c:v>
                </c:pt>
                <c:pt idx="407" formatCode="0.0">
                  <c:v>58435</c:v>
                </c:pt>
                <c:pt idx="408" formatCode="0.0">
                  <c:v>57935</c:v>
                </c:pt>
                <c:pt idx="409" formatCode="0.0">
                  <c:v>57920</c:v>
                </c:pt>
                <c:pt idx="410" formatCode="0.0">
                  <c:v>57920</c:v>
                </c:pt>
                <c:pt idx="411" formatCode="0.0">
                  <c:v>57920</c:v>
                </c:pt>
                <c:pt idx="412" formatCode="0.0">
                  <c:v>57085</c:v>
                </c:pt>
                <c:pt idx="413" formatCode="0.0">
                  <c:v>57000</c:v>
                </c:pt>
                <c:pt idx="414" formatCode="0.0">
                  <c:v>57000</c:v>
                </c:pt>
                <c:pt idx="415" formatCode="0.0">
                  <c:v>56740</c:v>
                </c:pt>
                <c:pt idx="416" formatCode="0.0">
                  <c:v>57100</c:v>
                </c:pt>
                <c:pt idx="417" formatCode="0.0">
                  <c:v>57100</c:v>
                </c:pt>
                <c:pt idx="418" formatCode="0.0">
                  <c:v>57100</c:v>
                </c:pt>
                <c:pt idx="419" formatCode="0.0">
                  <c:v>57235</c:v>
                </c:pt>
                <c:pt idx="420" formatCode="0.0">
                  <c:v>57235</c:v>
                </c:pt>
                <c:pt idx="421" formatCode="0.0">
                  <c:v>58350</c:v>
                </c:pt>
                <c:pt idx="422" formatCode="0.0">
                  <c:v>58310</c:v>
                </c:pt>
                <c:pt idx="423" formatCode="0.0">
                  <c:v>58195</c:v>
                </c:pt>
                <c:pt idx="424" formatCode="0.0">
                  <c:v>58195</c:v>
                </c:pt>
                <c:pt idx="425" formatCode="0.0">
                  <c:v>58350</c:v>
                </c:pt>
                <c:pt idx="426" formatCode="0.0">
                  <c:v>59875</c:v>
                </c:pt>
                <c:pt idx="427" formatCode="0.0">
                  <c:v>59875</c:v>
                </c:pt>
                <c:pt idx="428" formatCode="0.0">
                  <c:v>59875</c:v>
                </c:pt>
                <c:pt idx="429" formatCode="0.0">
                  <c:v>59875</c:v>
                </c:pt>
                <c:pt idx="430" formatCode="0.0">
                  <c:v>60500</c:v>
                </c:pt>
                <c:pt idx="431" formatCode="0.0">
                  <c:v>61305</c:v>
                </c:pt>
                <c:pt idx="432" formatCode="0.0">
                  <c:v>62730</c:v>
                </c:pt>
                <c:pt idx="433" formatCode="0.0">
                  <c:v>63235</c:v>
                </c:pt>
                <c:pt idx="434" formatCode="0.0">
                  <c:v>64335</c:v>
                </c:pt>
                <c:pt idx="435" formatCode="0.0">
                  <c:v>64335</c:v>
                </c:pt>
                <c:pt idx="436" formatCode="0.0">
                  <c:v>64590</c:v>
                </c:pt>
                <c:pt idx="437" formatCode="0.0">
                  <c:v>64805</c:v>
                </c:pt>
                <c:pt idx="438" formatCode="0.0">
                  <c:v>67130</c:v>
                </c:pt>
                <c:pt idx="439" formatCode="0.0">
                  <c:v>68895</c:v>
                </c:pt>
                <c:pt idx="440" formatCode="0.0">
                  <c:v>70355</c:v>
                </c:pt>
                <c:pt idx="441" formatCode="0.0">
                  <c:v>70950</c:v>
                </c:pt>
                <c:pt idx="442" formatCode="0.0">
                  <c:v>71960</c:v>
                </c:pt>
                <c:pt idx="443" formatCode="0.0">
                  <c:v>72700</c:v>
                </c:pt>
                <c:pt idx="444" formatCode="0.0">
                  <c:v>73350</c:v>
                </c:pt>
                <c:pt idx="445" formatCode="0.0">
                  <c:v>75585</c:v>
                </c:pt>
                <c:pt idx="446" formatCode="0.0">
                  <c:v>77655</c:v>
                </c:pt>
                <c:pt idx="447" formatCode="0.0">
                  <c:v>79440</c:v>
                </c:pt>
                <c:pt idx="448" formatCode="0.0">
                  <c:v>82670</c:v>
                </c:pt>
                <c:pt idx="449" formatCode="0.0">
                  <c:v>83425</c:v>
                </c:pt>
                <c:pt idx="450" formatCode="0.0">
                  <c:v>84470</c:v>
                </c:pt>
                <c:pt idx="451" formatCode="0.0">
                  <c:v>84700</c:v>
                </c:pt>
                <c:pt idx="452" formatCode="0.0">
                  <c:v>84750</c:v>
                </c:pt>
                <c:pt idx="453" formatCode="0.0">
                  <c:v>88540</c:v>
                </c:pt>
                <c:pt idx="454" formatCode="0.0">
                  <c:v>86870</c:v>
                </c:pt>
                <c:pt idx="455" formatCode="0.0">
                  <c:v>86870</c:v>
                </c:pt>
                <c:pt idx="456" formatCode="0.0">
                  <c:v>86870</c:v>
                </c:pt>
                <c:pt idx="457" formatCode="0.0">
                  <c:v>86145</c:v>
                </c:pt>
                <c:pt idx="458" formatCode="0.0">
                  <c:v>86145</c:v>
                </c:pt>
                <c:pt idx="459" formatCode="0.0">
                  <c:v>86145</c:v>
                </c:pt>
                <c:pt idx="460" formatCode="0.0">
                  <c:v>86145</c:v>
                </c:pt>
                <c:pt idx="461" formatCode="0.0">
                  <c:v>86145</c:v>
                </c:pt>
                <c:pt idx="462" formatCode="0.0">
                  <c:v>85155</c:v>
                </c:pt>
                <c:pt idx="463" formatCode="0.0">
                  <c:v>85485</c:v>
                </c:pt>
                <c:pt idx="464" formatCode="0.0">
                  <c:v>85485</c:v>
                </c:pt>
                <c:pt idx="465" formatCode="0.0">
                  <c:v>86100</c:v>
                </c:pt>
                <c:pt idx="466" formatCode="0.0">
                  <c:v>88470</c:v>
                </c:pt>
                <c:pt idx="467" formatCode="0.0">
                  <c:v>89085</c:v>
                </c:pt>
                <c:pt idx="468" formatCode="0.0">
                  <c:v>91190</c:v>
                </c:pt>
                <c:pt idx="469" formatCode="0.0">
                  <c:v>93125</c:v>
                </c:pt>
                <c:pt idx="470" formatCode="0.0">
                  <c:v>96100</c:v>
                </c:pt>
                <c:pt idx="471" formatCode="0.0">
                  <c:v>97685</c:v>
                </c:pt>
                <c:pt idx="472" formatCode="0.0">
                  <c:v>97685</c:v>
                </c:pt>
                <c:pt idx="473" formatCode="0.0">
                  <c:v>99850</c:v>
                </c:pt>
                <c:pt idx="474" formatCode="0.0">
                  <c:v>102475</c:v>
                </c:pt>
                <c:pt idx="475" formatCode="0.0">
                  <c:v>102475</c:v>
                </c:pt>
                <c:pt idx="476" formatCode="0.0">
                  <c:v>104375</c:v>
                </c:pt>
                <c:pt idx="477" formatCode="0.0">
                  <c:v>104375</c:v>
                </c:pt>
                <c:pt idx="478" formatCode="0.0">
                  <c:v>106035</c:v>
                </c:pt>
                <c:pt idx="479" formatCode="0.0">
                  <c:v>106920</c:v>
                </c:pt>
                <c:pt idx="480" formatCode="0.0">
                  <c:v>105555</c:v>
                </c:pt>
                <c:pt idx="481" formatCode="0.0">
                  <c:v>105555</c:v>
                </c:pt>
                <c:pt idx="482" formatCode="0.0">
                  <c:v>105555</c:v>
                </c:pt>
                <c:pt idx="483" formatCode="0.0">
                  <c:v>105380</c:v>
                </c:pt>
                <c:pt idx="484" formatCode="0.0">
                  <c:v>105815</c:v>
                </c:pt>
                <c:pt idx="485" formatCode="0.0">
                  <c:v>105815</c:v>
                </c:pt>
                <c:pt idx="486" formatCode="0.0">
                  <c:v>105815</c:v>
                </c:pt>
                <c:pt idx="487" formatCode="0.0">
                  <c:v>105815</c:v>
                </c:pt>
                <c:pt idx="488" formatCode="0.0">
                  <c:v>105815</c:v>
                </c:pt>
                <c:pt idx="489" formatCode="0.0">
                  <c:v>106485</c:v>
                </c:pt>
                <c:pt idx="490" formatCode="0.0">
                  <c:v>107535</c:v>
                </c:pt>
                <c:pt idx="491" formatCode="0.0">
                  <c:v>107535</c:v>
                </c:pt>
                <c:pt idx="492" formatCode="0.0">
                  <c:v>107535</c:v>
                </c:pt>
                <c:pt idx="493" formatCode="0.0">
                  <c:v>106475</c:v>
                </c:pt>
                <c:pt idx="494" formatCode="0.0">
                  <c:v>106475</c:v>
                </c:pt>
                <c:pt idx="495" formatCode="0.0">
                  <c:v>106000</c:v>
                </c:pt>
                <c:pt idx="496" formatCode="0.0">
                  <c:v>104080</c:v>
                </c:pt>
                <c:pt idx="497" formatCode="0.0">
                  <c:v>104080</c:v>
                </c:pt>
                <c:pt idx="498" formatCode="0.0">
                  <c:v>104080</c:v>
                </c:pt>
                <c:pt idx="499" formatCode="0.0">
                  <c:v>104080</c:v>
                </c:pt>
                <c:pt idx="500" formatCode="0.0">
                  <c:v>103800</c:v>
                </c:pt>
                <c:pt idx="501" formatCode="0.0">
                  <c:v>104410</c:v>
                </c:pt>
                <c:pt idx="502" formatCode="0.0">
                  <c:v>106595</c:v>
                </c:pt>
                <c:pt idx="503" formatCode="0.0">
                  <c:v>106595</c:v>
                </c:pt>
                <c:pt idx="504" formatCode="0.0">
                  <c:v>106595</c:v>
                </c:pt>
                <c:pt idx="505" formatCode="0.0">
                  <c:v>107135</c:v>
                </c:pt>
                <c:pt idx="506" formatCode="0.0">
                  <c:v>108485</c:v>
                </c:pt>
                <c:pt idx="507" formatCode="0.0">
                  <c:v>108645</c:v>
                </c:pt>
                <c:pt idx="508" formatCode="0.0">
                  <c:v>108645</c:v>
                </c:pt>
                <c:pt idx="509" formatCode="0.0">
                  <c:v>108595</c:v>
                </c:pt>
                <c:pt idx="510" formatCode="0.0">
                  <c:v>108595</c:v>
                </c:pt>
                <c:pt idx="511" formatCode="0.0">
                  <c:v>107705</c:v>
                </c:pt>
                <c:pt idx="512" formatCode="0.0">
                  <c:v>107705</c:v>
                </c:pt>
                <c:pt idx="513" formatCode="0.0">
                  <c:v>107525</c:v>
                </c:pt>
                <c:pt idx="514" formatCode="0.0">
                  <c:v>107635</c:v>
                </c:pt>
                <c:pt idx="515" formatCode="0.0">
                  <c:v>107635</c:v>
                </c:pt>
                <c:pt idx="516" formatCode="0.0">
                  <c:v>107635</c:v>
                </c:pt>
                <c:pt idx="517" formatCode="0.0">
                  <c:v>107240</c:v>
                </c:pt>
                <c:pt idx="518" formatCode="0.0">
                  <c:v>107240</c:v>
                </c:pt>
                <c:pt idx="519" formatCode="0.0">
                  <c:v>107240</c:v>
                </c:pt>
                <c:pt idx="520" formatCode="0.0">
                  <c:v>107240</c:v>
                </c:pt>
                <c:pt idx="521" formatCode="0.0">
                  <c:v>107240</c:v>
                </c:pt>
                <c:pt idx="522" formatCode="0.0">
                  <c:v>107240</c:v>
                </c:pt>
                <c:pt idx="523" formatCode="0.0">
                  <c:v>107390</c:v>
                </c:pt>
                <c:pt idx="524" formatCode="0.0">
                  <c:v>109555</c:v>
                </c:pt>
                <c:pt idx="525" formatCode="0.0">
                  <c:v>111620</c:v>
                </c:pt>
                <c:pt idx="526" formatCode="0.0">
                  <c:v>114045</c:v>
                </c:pt>
                <c:pt idx="527" formatCode="0.0">
                  <c:v>116810</c:v>
                </c:pt>
                <c:pt idx="528" formatCode="0.0">
                  <c:v>116810</c:v>
                </c:pt>
                <c:pt idx="529" formatCode="0.0">
                  <c:v>116810</c:v>
                </c:pt>
                <c:pt idx="530" formatCode="0.0">
                  <c:v>118745</c:v>
                </c:pt>
                <c:pt idx="531" formatCode="0.0">
                  <c:v>119610</c:v>
                </c:pt>
                <c:pt idx="532" formatCode="0.0">
                  <c:v>121775</c:v>
                </c:pt>
                <c:pt idx="533" formatCode="0.0">
                  <c:v>123840</c:v>
                </c:pt>
                <c:pt idx="534" formatCode="0.0">
                  <c:v>123875</c:v>
                </c:pt>
                <c:pt idx="535" formatCode="0.0">
                  <c:v>122715</c:v>
                </c:pt>
                <c:pt idx="536" formatCode="0.0">
                  <c:v>122190</c:v>
                </c:pt>
                <c:pt idx="537" formatCode="0.0">
                  <c:v>121265</c:v>
                </c:pt>
                <c:pt idx="538" formatCode="0.0">
                  <c:v>121265</c:v>
                </c:pt>
                <c:pt idx="539" formatCode="0.0">
                  <c:v>121265</c:v>
                </c:pt>
                <c:pt idx="540" formatCode="0.0">
                  <c:v>118085</c:v>
                </c:pt>
                <c:pt idx="541" formatCode="0.0">
                  <c:v>118085</c:v>
                </c:pt>
                <c:pt idx="542" formatCode="0.0">
                  <c:v>118085</c:v>
                </c:pt>
                <c:pt idx="543" formatCode="0.0">
                  <c:v>115605</c:v>
                </c:pt>
                <c:pt idx="544" formatCode="0.0">
                  <c:v>114370</c:v>
                </c:pt>
                <c:pt idx="545" formatCode="0.0">
                  <c:v>114340</c:v>
                </c:pt>
                <c:pt idx="546" formatCode="0.0">
                  <c:v>114090</c:v>
                </c:pt>
                <c:pt idx="547" formatCode="0.0">
                  <c:v>113330</c:v>
                </c:pt>
                <c:pt idx="548" formatCode="0.0">
                  <c:v>111680</c:v>
                </c:pt>
                <c:pt idx="549" formatCode="0.0">
                  <c:v>111680</c:v>
                </c:pt>
                <c:pt idx="550" formatCode="0.0">
                  <c:v>110860</c:v>
                </c:pt>
                <c:pt idx="551" formatCode="0.0">
                  <c:v>107595</c:v>
                </c:pt>
                <c:pt idx="552" formatCode="0.0">
                  <c:v>105820</c:v>
                </c:pt>
                <c:pt idx="553" formatCode="0.0">
                  <c:v>105820</c:v>
                </c:pt>
                <c:pt idx="554" formatCode="0.0">
                  <c:v>105820</c:v>
                </c:pt>
                <c:pt idx="555" formatCode="0.0">
                  <c:v>105145</c:v>
                </c:pt>
                <c:pt idx="556" formatCode="0.0">
                  <c:v>104775</c:v>
                </c:pt>
                <c:pt idx="557" formatCode="0.0">
                  <c:v>104775</c:v>
                </c:pt>
                <c:pt idx="558" formatCode="0.0">
                  <c:v>105030</c:v>
                </c:pt>
                <c:pt idx="559" formatCode="0.0">
                  <c:v>107200</c:v>
                </c:pt>
                <c:pt idx="560" formatCode="0.0">
                  <c:v>107875</c:v>
                </c:pt>
                <c:pt idx="561" formatCode="0.0">
                  <c:v>109870</c:v>
                </c:pt>
                <c:pt idx="562" formatCode="0.0">
                  <c:v>109870</c:v>
                </c:pt>
                <c:pt idx="563" formatCode="0.0">
                  <c:v>109870</c:v>
                </c:pt>
                <c:pt idx="564" formatCode="0.0">
                  <c:v>109870</c:v>
                </c:pt>
                <c:pt idx="565" formatCode="0.0">
                  <c:v>110550</c:v>
                </c:pt>
                <c:pt idx="566" formatCode="0.0">
                  <c:v>111170</c:v>
                </c:pt>
                <c:pt idx="567" formatCode="0.0">
                  <c:v>111170</c:v>
                </c:pt>
                <c:pt idx="568" formatCode="0.0">
                  <c:v>110320</c:v>
                </c:pt>
                <c:pt idx="569" formatCode="0.0">
                  <c:v>108145</c:v>
                </c:pt>
                <c:pt idx="570" formatCode="0.0">
                  <c:v>108145</c:v>
                </c:pt>
                <c:pt idx="571" formatCode="0.0">
                  <c:v>105995</c:v>
                </c:pt>
                <c:pt idx="572" formatCode="0.0">
                  <c:v>105970</c:v>
                </c:pt>
                <c:pt idx="573" formatCode="0.0">
                  <c:v>104740</c:v>
                </c:pt>
                <c:pt idx="574" formatCode="0.0">
                  <c:v>104470</c:v>
                </c:pt>
                <c:pt idx="575" formatCode="0.0">
                  <c:v>103185</c:v>
                </c:pt>
                <c:pt idx="576" formatCode="0.0">
                  <c:v>102085</c:v>
                </c:pt>
                <c:pt idx="577" formatCode="0.0">
                  <c:v>100010</c:v>
                </c:pt>
                <c:pt idx="578" formatCode="0.0">
                  <c:v>98115</c:v>
                </c:pt>
                <c:pt idx="579" formatCode="0.0">
                  <c:v>95870</c:v>
                </c:pt>
                <c:pt idx="580" formatCode="0.0">
                  <c:v>94975</c:v>
                </c:pt>
                <c:pt idx="581" formatCode="0.0">
                  <c:v>94935</c:v>
                </c:pt>
                <c:pt idx="582" formatCode="0.0">
                  <c:v>94655</c:v>
                </c:pt>
                <c:pt idx="583" formatCode="0.0">
                  <c:v>94655</c:v>
                </c:pt>
                <c:pt idx="584" formatCode="0.0">
                  <c:v>94655</c:v>
                </c:pt>
                <c:pt idx="585" formatCode="0.0">
                  <c:v>92085</c:v>
                </c:pt>
                <c:pt idx="586" formatCode="0.0">
                  <c:v>92085</c:v>
                </c:pt>
                <c:pt idx="587" formatCode="0.0">
                  <c:v>92085</c:v>
                </c:pt>
                <c:pt idx="588" formatCode="0.0">
                  <c:v>92085</c:v>
                </c:pt>
                <c:pt idx="589" formatCode="0.0">
                  <c:v>92860</c:v>
                </c:pt>
                <c:pt idx="590" formatCode="0.0">
                  <c:v>93470</c:v>
                </c:pt>
                <c:pt idx="591" formatCode="0.0">
                  <c:v>93470</c:v>
                </c:pt>
                <c:pt idx="592" formatCode="0.0">
                  <c:v>92445</c:v>
                </c:pt>
                <c:pt idx="593" formatCode="0.0">
                  <c:v>91500</c:v>
                </c:pt>
                <c:pt idx="594" formatCode="0.0">
                  <c:v>91500</c:v>
                </c:pt>
                <c:pt idx="595" formatCode="0.0">
                  <c:v>90105</c:v>
                </c:pt>
                <c:pt idx="596" formatCode="0.0">
                  <c:v>88415</c:v>
                </c:pt>
                <c:pt idx="597" formatCode="0.0">
                  <c:v>87870</c:v>
                </c:pt>
                <c:pt idx="598" formatCode="0.0">
                  <c:v>87855</c:v>
                </c:pt>
                <c:pt idx="599" formatCode="0.0">
                  <c:v>87855</c:v>
                </c:pt>
                <c:pt idx="600" formatCode="0.0">
                  <c:v>87275</c:v>
                </c:pt>
                <c:pt idx="601" formatCode="0.0">
                  <c:v>87320</c:v>
                </c:pt>
                <c:pt idx="602" formatCode="0.0">
                  <c:v>87320</c:v>
                </c:pt>
                <c:pt idx="603" formatCode="0.0">
                  <c:v>87320</c:v>
                </c:pt>
                <c:pt idx="604" formatCode="0.0">
                  <c:v>87320</c:v>
                </c:pt>
                <c:pt idx="605" formatCode="0.0">
                  <c:v>87320</c:v>
                </c:pt>
                <c:pt idx="606" formatCode="0.0">
                  <c:v>88155</c:v>
                </c:pt>
                <c:pt idx="607" formatCode="0.0">
                  <c:v>89900</c:v>
                </c:pt>
                <c:pt idx="608" formatCode="0.0">
                  <c:v>91280</c:v>
                </c:pt>
                <c:pt idx="609" formatCode="0.0">
                  <c:v>91285</c:v>
                </c:pt>
                <c:pt idx="610" formatCode="0.0">
                  <c:v>91285</c:v>
                </c:pt>
                <c:pt idx="611" formatCode="0.0">
                  <c:v>91285</c:v>
                </c:pt>
                <c:pt idx="612" formatCode="0.0">
                  <c:v>91285</c:v>
                </c:pt>
                <c:pt idx="613" formatCode="0.0">
                  <c:v>91630</c:v>
                </c:pt>
                <c:pt idx="614" formatCode="0.0">
                  <c:v>93230</c:v>
                </c:pt>
                <c:pt idx="615" formatCode="0.0">
                  <c:v>94955</c:v>
                </c:pt>
                <c:pt idx="616" formatCode="0.0">
                  <c:v>96580</c:v>
                </c:pt>
                <c:pt idx="617" formatCode="0.0">
                  <c:v>97730</c:v>
                </c:pt>
                <c:pt idx="618" formatCode="0.0">
                  <c:v>99750</c:v>
                </c:pt>
                <c:pt idx="619" formatCode="0.0">
                  <c:v>99750</c:v>
                </c:pt>
                <c:pt idx="620" formatCode="0.0">
                  <c:v>102120</c:v>
                </c:pt>
                <c:pt idx="621" formatCode="0.0">
                  <c:v>104885</c:v>
                </c:pt>
                <c:pt idx="622" formatCode="0.0">
                  <c:v>105560</c:v>
                </c:pt>
                <c:pt idx="623" formatCode="0.0">
                  <c:v>107285</c:v>
                </c:pt>
                <c:pt idx="624" formatCode="0.0">
                  <c:v>108910</c:v>
                </c:pt>
                <c:pt idx="625" formatCode="0.0">
                  <c:v>110060</c:v>
                </c:pt>
                <c:pt idx="626" formatCode="0.0">
                  <c:v>111740</c:v>
                </c:pt>
                <c:pt idx="627" formatCode="0.0">
                  <c:v>112250</c:v>
                </c:pt>
                <c:pt idx="628" formatCode="0.0">
                  <c:v>113465</c:v>
                </c:pt>
                <c:pt idx="629" formatCode="0.0">
                  <c:v>113465</c:v>
                </c:pt>
                <c:pt idx="630" formatCode="0.0">
                  <c:v>113465</c:v>
                </c:pt>
                <c:pt idx="631" formatCode="0.0">
                  <c:v>115485</c:v>
                </c:pt>
                <c:pt idx="632" formatCode="0.0">
                  <c:v>117140</c:v>
                </c:pt>
                <c:pt idx="633" formatCode="0.0">
                  <c:v>117915</c:v>
                </c:pt>
                <c:pt idx="634" formatCode="0.0">
                  <c:v>117915</c:v>
                </c:pt>
                <c:pt idx="635" formatCode="0.0">
                  <c:v>117915</c:v>
                </c:pt>
                <c:pt idx="636" formatCode="0.0">
                  <c:v>117915</c:v>
                </c:pt>
                <c:pt idx="637" formatCode="0.0">
                  <c:v>120515</c:v>
                </c:pt>
                <c:pt idx="638" formatCode="0.0">
                  <c:v>121345</c:v>
                </c:pt>
                <c:pt idx="639" formatCode="0.0">
                  <c:v>123765</c:v>
                </c:pt>
                <c:pt idx="640" formatCode="0.0">
                  <c:v>125250</c:v>
                </c:pt>
                <c:pt idx="641" formatCode="0.0">
                  <c:v>125250</c:v>
                </c:pt>
                <c:pt idx="642" formatCode="0.0">
                  <c:v>125250</c:v>
                </c:pt>
                <c:pt idx="643" formatCode="0.0">
                  <c:v>125250</c:v>
                </c:pt>
                <c:pt idx="644" formatCode="0.0">
                  <c:v>123245</c:v>
                </c:pt>
                <c:pt idx="645" formatCode="0.0">
                  <c:v>123245</c:v>
                </c:pt>
                <c:pt idx="646" formatCode="0.0">
                  <c:v>122825</c:v>
                </c:pt>
                <c:pt idx="647" formatCode="0.0">
                  <c:v>122695</c:v>
                </c:pt>
                <c:pt idx="648" formatCode="0.0">
                  <c:v>122695</c:v>
                </c:pt>
                <c:pt idx="649" formatCode="0.0">
                  <c:v>122695</c:v>
                </c:pt>
                <c:pt idx="650" formatCode="0.0">
                  <c:v>122695</c:v>
                </c:pt>
                <c:pt idx="651" formatCode="0.0">
                  <c:v>122050</c:v>
                </c:pt>
                <c:pt idx="652" formatCode="0.0">
                  <c:v>120875</c:v>
                </c:pt>
                <c:pt idx="653" formatCode="0.0">
                  <c:v>120875</c:v>
                </c:pt>
                <c:pt idx="654" formatCode="0.0">
                  <c:v>120875</c:v>
                </c:pt>
                <c:pt idx="655" formatCode="0.0">
                  <c:v>120745</c:v>
                </c:pt>
                <c:pt idx="656" formatCode="0.0">
                  <c:v>120115</c:v>
                </c:pt>
                <c:pt idx="657" formatCode="0.0">
                  <c:v>120115</c:v>
                </c:pt>
                <c:pt idx="658" formatCode="0.0">
                  <c:v>120115</c:v>
                </c:pt>
                <c:pt idx="659" formatCode="0.0">
                  <c:v>121480</c:v>
                </c:pt>
                <c:pt idx="660" formatCode="0.0">
                  <c:v>121750</c:v>
                </c:pt>
                <c:pt idx="661" formatCode="0.0">
                  <c:v>121895</c:v>
                </c:pt>
                <c:pt idx="662" formatCode="0.0">
                  <c:v>121895</c:v>
                </c:pt>
                <c:pt idx="663" formatCode="0.0">
                  <c:v>121895</c:v>
                </c:pt>
                <c:pt idx="664" formatCode="0.0">
                  <c:v>122050</c:v>
                </c:pt>
                <c:pt idx="665" formatCode="0.0">
                  <c:v>122230</c:v>
                </c:pt>
                <c:pt idx="666" formatCode="0.0">
                  <c:v>122230</c:v>
                </c:pt>
                <c:pt idx="667" formatCode="0.0">
                  <c:v>124920</c:v>
                </c:pt>
                <c:pt idx="668" formatCode="0.0">
                  <c:v>127210</c:v>
                </c:pt>
                <c:pt idx="669" formatCode="0.0">
                  <c:v>127210</c:v>
                </c:pt>
                <c:pt idx="670" formatCode="0.0">
                  <c:v>127210</c:v>
                </c:pt>
                <c:pt idx="671" formatCode="0.0">
                  <c:v>127380</c:v>
                </c:pt>
                <c:pt idx="672" formatCode="0.0">
                  <c:v>127825</c:v>
                </c:pt>
                <c:pt idx="673" formatCode="0.0">
                  <c:v>127520</c:v>
                </c:pt>
                <c:pt idx="674" formatCode="0.0">
                  <c:v>126980</c:v>
                </c:pt>
                <c:pt idx="675" formatCode="0.0">
                  <c:v>126500</c:v>
                </c:pt>
                <c:pt idx="676" formatCode="0.0">
                  <c:v>126230</c:v>
                </c:pt>
                <c:pt idx="677" formatCode="0.0">
                  <c:v>125535</c:v>
                </c:pt>
                <c:pt idx="678" formatCode="0.0">
                  <c:v>122175</c:v>
                </c:pt>
                <c:pt idx="679" formatCode="0.0">
                  <c:v>119595</c:v>
                </c:pt>
                <c:pt idx="680" formatCode="0.0">
                  <c:v>119595</c:v>
                </c:pt>
                <c:pt idx="681" formatCode="0.0">
                  <c:v>119595</c:v>
                </c:pt>
                <c:pt idx="682" formatCode="0.0">
                  <c:v>119650</c:v>
                </c:pt>
                <c:pt idx="683" formatCode="0.0">
                  <c:v>119760</c:v>
                </c:pt>
                <c:pt idx="684" formatCode="0.0">
                  <c:v>119780</c:v>
                </c:pt>
                <c:pt idx="685" formatCode="0.0">
                  <c:v>121600</c:v>
                </c:pt>
                <c:pt idx="686" formatCode="0.0">
                  <c:v>121600</c:v>
                </c:pt>
                <c:pt idx="687" formatCode="0.0">
                  <c:v>113025</c:v>
                </c:pt>
                <c:pt idx="688" formatCode="0.0">
                  <c:v>112270</c:v>
                </c:pt>
                <c:pt idx="689" formatCode="0.0">
                  <c:v>110575</c:v>
                </c:pt>
                <c:pt idx="690" formatCode="0.0">
                  <c:v>108905</c:v>
                </c:pt>
                <c:pt idx="691" formatCode="0.0">
                  <c:v>106865</c:v>
                </c:pt>
                <c:pt idx="692" formatCode="0.0">
                  <c:v>106865</c:v>
                </c:pt>
                <c:pt idx="693" formatCode="0.0">
                  <c:v>106340</c:v>
                </c:pt>
                <c:pt idx="694" formatCode="0.0">
                  <c:v>105430</c:v>
                </c:pt>
                <c:pt idx="695" formatCode="0.0">
                  <c:v>96830</c:v>
                </c:pt>
                <c:pt idx="696" formatCode="0.0">
                  <c:v>96075</c:v>
                </c:pt>
                <c:pt idx="697" formatCode="0.0">
                  <c:v>94380</c:v>
                </c:pt>
                <c:pt idx="698" formatCode="0.0">
                  <c:v>94335</c:v>
                </c:pt>
                <c:pt idx="699" formatCode="0.0">
                  <c:v>94435</c:v>
                </c:pt>
                <c:pt idx="700" formatCode="0.0">
                  <c:v>96100</c:v>
                </c:pt>
                <c:pt idx="701" formatCode="0.0">
                  <c:v>96725</c:v>
                </c:pt>
                <c:pt idx="702" formatCode="0.0">
                  <c:v>96725</c:v>
                </c:pt>
                <c:pt idx="703" formatCode="0.0">
                  <c:v>95965</c:v>
                </c:pt>
                <c:pt idx="704" formatCode="0.0">
                  <c:v>95965</c:v>
                </c:pt>
                <c:pt idx="705" formatCode="0.0">
                  <c:v>95065</c:v>
                </c:pt>
                <c:pt idx="706" formatCode="0.0">
                  <c:v>94240</c:v>
                </c:pt>
                <c:pt idx="707" formatCode="0.0">
                  <c:v>93420</c:v>
                </c:pt>
                <c:pt idx="708" formatCode="0.0">
                  <c:v>93300</c:v>
                </c:pt>
                <c:pt idx="709" formatCode="0.0">
                  <c:v>92225</c:v>
                </c:pt>
                <c:pt idx="710" formatCode="0.0">
                  <c:v>92060</c:v>
                </c:pt>
                <c:pt idx="711" formatCode="0.0">
                  <c:v>92050</c:v>
                </c:pt>
                <c:pt idx="712" formatCode="0.0">
                  <c:v>92050</c:v>
                </c:pt>
                <c:pt idx="713" formatCode="0.0">
                  <c:v>92050</c:v>
                </c:pt>
                <c:pt idx="714" formatCode="0.0">
                  <c:v>92050</c:v>
                </c:pt>
                <c:pt idx="715" formatCode="0.0">
                  <c:v>92050</c:v>
                </c:pt>
                <c:pt idx="716" formatCode="0.0">
                  <c:v>92050</c:v>
                </c:pt>
                <c:pt idx="717" formatCode="0.0">
                  <c:v>93170</c:v>
                </c:pt>
                <c:pt idx="718" formatCode="0.0">
                  <c:v>94275</c:v>
                </c:pt>
                <c:pt idx="719" formatCode="0.0">
                  <c:v>94275</c:v>
                </c:pt>
                <c:pt idx="720" formatCode="0.0">
                  <c:v>93480</c:v>
                </c:pt>
                <c:pt idx="721" formatCode="0.0">
                  <c:v>92100</c:v>
                </c:pt>
                <c:pt idx="722" formatCode="0.0">
                  <c:v>91560</c:v>
                </c:pt>
                <c:pt idx="723" formatCode="0.0">
                  <c:v>91560</c:v>
                </c:pt>
                <c:pt idx="724" formatCode="0.0">
                  <c:v>91555</c:v>
                </c:pt>
                <c:pt idx="725" formatCode="0.0">
                  <c:v>91555</c:v>
                </c:pt>
                <c:pt idx="726" formatCode="0.0">
                  <c:v>91555</c:v>
                </c:pt>
                <c:pt idx="727" formatCode="0.0">
                  <c:v>91100</c:v>
                </c:pt>
                <c:pt idx="728" formatCode="0.0">
                  <c:v>89965</c:v>
                </c:pt>
                <c:pt idx="729" formatCode="0.0">
                  <c:v>88470</c:v>
                </c:pt>
                <c:pt idx="730" formatCode="0.0">
                  <c:v>88390</c:v>
                </c:pt>
                <c:pt idx="731" formatCode="0.0">
                  <c:v>86380</c:v>
                </c:pt>
                <c:pt idx="732" formatCode="0.0">
                  <c:v>86380</c:v>
                </c:pt>
                <c:pt idx="733" formatCode="0.0">
                  <c:v>86370</c:v>
                </c:pt>
                <c:pt idx="734" formatCode="0.0">
                  <c:v>86240</c:v>
                </c:pt>
                <c:pt idx="735" formatCode="0.0">
                  <c:v>85765</c:v>
                </c:pt>
                <c:pt idx="736" formatCode="0.0">
                  <c:v>85640</c:v>
                </c:pt>
                <c:pt idx="737" formatCode="0.0">
                  <c:v>85640</c:v>
                </c:pt>
                <c:pt idx="738" formatCode="0.0">
                  <c:v>85640</c:v>
                </c:pt>
                <c:pt idx="739" formatCode="0.0">
                  <c:v>85640</c:v>
                </c:pt>
                <c:pt idx="740" formatCode="0.0">
                  <c:v>86950</c:v>
                </c:pt>
                <c:pt idx="741" formatCode="0.0">
                  <c:v>88710</c:v>
                </c:pt>
                <c:pt idx="742" formatCode="0.0">
                  <c:v>89920</c:v>
                </c:pt>
                <c:pt idx="743" formatCode="0.0">
                  <c:v>89920</c:v>
                </c:pt>
                <c:pt idx="744" formatCode="0.0">
                  <c:v>89920</c:v>
                </c:pt>
                <c:pt idx="745" formatCode="0.0">
                  <c:v>89920</c:v>
                </c:pt>
                <c:pt idx="746" formatCode="0.0">
                  <c:v>89920</c:v>
                </c:pt>
                <c:pt idx="747" formatCode="0.0">
                  <c:v>89920</c:v>
                </c:pt>
                <c:pt idx="748" formatCode="0.0">
                  <c:v>90735</c:v>
                </c:pt>
                <c:pt idx="749" formatCode="0.0">
                  <c:v>90330</c:v>
                </c:pt>
                <c:pt idx="750" formatCode="0.0">
                  <c:v>88815</c:v>
                </c:pt>
                <c:pt idx="751" formatCode="0.0">
                  <c:v>88220</c:v>
                </c:pt>
                <c:pt idx="752" formatCode="0.0">
                  <c:v>87555</c:v>
                </c:pt>
                <c:pt idx="753" formatCode="0.0">
                  <c:v>87555</c:v>
                </c:pt>
                <c:pt idx="754" formatCode="0.0">
                  <c:v>87545</c:v>
                </c:pt>
                <c:pt idx="755" formatCode="0.0">
                  <c:v>86945</c:v>
                </c:pt>
                <c:pt idx="756" formatCode="0.0">
                  <c:v>86425</c:v>
                </c:pt>
                <c:pt idx="757" formatCode="0.0">
                  <c:v>85945</c:v>
                </c:pt>
                <c:pt idx="758" formatCode="0.0">
                  <c:v>88065</c:v>
                </c:pt>
                <c:pt idx="759" formatCode="0.0">
                  <c:v>88605</c:v>
                </c:pt>
                <c:pt idx="760" formatCode="0.0">
                  <c:v>90550</c:v>
                </c:pt>
                <c:pt idx="761" formatCode="0.0">
                  <c:v>91060</c:v>
                </c:pt>
                <c:pt idx="762" formatCode="0.0">
                  <c:v>91200</c:v>
                </c:pt>
                <c:pt idx="763" formatCode="0.0">
                  <c:v>92055</c:v>
                </c:pt>
                <c:pt idx="764" formatCode="0.0">
                  <c:v>92575</c:v>
                </c:pt>
                <c:pt idx="765" formatCode="0.0">
                  <c:v>92705</c:v>
                </c:pt>
                <c:pt idx="766" formatCode="0.0">
                  <c:v>94825</c:v>
                </c:pt>
                <c:pt idx="767" formatCode="0.0">
                  <c:v>95160</c:v>
                </c:pt>
                <c:pt idx="768" formatCode="0.0">
                  <c:v>93805</c:v>
                </c:pt>
                <c:pt idx="769" formatCode="0.0">
                  <c:v>93100</c:v>
                </c:pt>
                <c:pt idx="770" formatCode="0.0">
                  <c:v>93100</c:v>
                </c:pt>
                <c:pt idx="771" formatCode="0.0">
                  <c:v>92600</c:v>
                </c:pt>
                <c:pt idx="772" formatCode="0.0">
                  <c:v>92600</c:v>
                </c:pt>
                <c:pt idx="773" formatCode="0.0">
                  <c:v>92300</c:v>
                </c:pt>
                <c:pt idx="774" formatCode="0.0">
                  <c:v>92300</c:v>
                </c:pt>
                <c:pt idx="775" formatCode="0.0">
                  <c:v>91625</c:v>
                </c:pt>
                <c:pt idx="776" formatCode="0.0">
                  <c:v>92080</c:v>
                </c:pt>
                <c:pt idx="777" formatCode="0.0">
                  <c:v>92100</c:v>
                </c:pt>
                <c:pt idx="778" formatCode="0.0">
                  <c:v>92100</c:v>
                </c:pt>
                <c:pt idx="779" formatCode="0.0">
                  <c:v>92100</c:v>
                </c:pt>
                <c:pt idx="780" formatCode="0.0">
                  <c:v>92100</c:v>
                </c:pt>
                <c:pt idx="781" formatCode="0.0">
                  <c:v>92100</c:v>
                </c:pt>
                <c:pt idx="782" formatCode="0.0">
                  <c:v>92310</c:v>
                </c:pt>
                <c:pt idx="783" formatCode="0.0">
                  <c:v>92110</c:v>
                </c:pt>
                <c:pt idx="784" formatCode="0.0">
                  <c:v>92110</c:v>
                </c:pt>
                <c:pt idx="785" formatCode="0.0">
                  <c:v>92110</c:v>
                </c:pt>
                <c:pt idx="786" formatCode="0.0">
                  <c:v>92780</c:v>
                </c:pt>
                <c:pt idx="787" formatCode="0.0">
                  <c:v>92780</c:v>
                </c:pt>
                <c:pt idx="788" formatCode="0.0">
                  <c:v>92780</c:v>
                </c:pt>
                <c:pt idx="789" formatCode="0.0">
                  <c:v>93685</c:v>
                </c:pt>
                <c:pt idx="790" formatCode="0.0">
                  <c:v>93685</c:v>
                </c:pt>
                <c:pt idx="791" formatCode="0.0">
                  <c:v>93685</c:v>
                </c:pt>
                <c:pt idx="792" formatCode="0.0">
                  <c:v>93875</c:v>
                </c:pt>
                <c:pt idx="793" formatCode="0.0">
                  <c:v>96280</c:v>
                </c:pt>
                <c:pt idx="794" formatCode="0.0">
                  <c:v>99725</c:v>
                </c:pt>
                <c:pt idx="795" formatCode="0.0">
                  <c:v>102335</c:v>
                </c:pt>
                <c:pt idx="796" formatCode="0.0">
                  <c:v>104930</c:v>
                </c:pt>
                <c:pt idx="797" formatCode="0.0">
                  <c:v>106035</c:v>
                </c:pt>
                <c:pt idx="798" formatCode="0.0">
                  <c:v>106035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B6-4012-9E8F-757401316960}"/>
            </c:ext>
          </c:extLst>
        </c:ser>
        <c:ser>
          <c:idx val="2"/>
          <c:order val="2"/>
          <c:tx>
            <c:strRef>
              <c:f>DATA!$CI$1</c:f>
              <c:strCache>
                <c:ptCount val="1"/>
                <c:pt idx="0">
                  <c:v>Kijun-Sen (Base Line) </c:v>
                </c:pt>
              </c:strCache>
            </c:strRef>
          </c:tx>
          <c:spPr>
            <a:ln>
              <a:solidFill>
                <a:srgbClr val="FF0000"/>
              </a:solidFill>
            </a:ln>
          </c:spPr>
          <c:marker>
            <c:symbol val="none"/>
          </c:marker>
          <c:yVal>
            <c:numRef>
              <c:f>DATA!$CI$2:$CI$800</c:f>
              <c:numCache>
                <c:formatCode>General</c:formatCode>
                <c:ptCount val="799"/>
                <c:pt idx="39" formatCode="0.0">
                  <c:v>11113.166666666666</c:v>
                </c:pt>
                <c:pt idx="40" formatCode="0.0">
                  <c:v>11113.166666666666</c:v>
                </c:pt>
                <c:pt idx="41" formatCode="0.0">
                  <c:v>11139</c:v>
                </c:pt>
                <c:pt idx="42" formatCode="0.0">
                  <c:v>11328.833333333332</c:v>
                </c:pt>
                <c:pt idx="43" formatCode="0.0">
                  <c:v>11468.833333333332</c:v>
                </c:pt>
                <c:pt idx="44" formatCode="0.0">
                  <c:v>11468.833333333332</c:v>
                </c:pt>
                <c:pt idx="45" formatCode="0.0">
                  <c:v>11468.833333333332</c:v>
                </c:pt>
                <c:pt idx="46" formatCode="0.0">
                  <c:v>11468.833333333332</c:v>
                </c:pt>
                <c:pt idx="47" formatCode="0.0">
                  <c:v>11468.833333333332</c:v>
                </c:pt>
                <c:pt idx="48" formatCode="0.0">
                  <c:v>11523.166666666666</c:v>
                </c:pt>
                <c:pt idx="49" formatCode="0.0">
                  <c:v>11523.166666666666</c:v>
                </c:pt>
                <c:pt idx="50" formatCode="0.0">
                  <c:v>11523.166666666666</c:v>
                </c:pt>
                <c:pt idx="51" formatCode="0.0">
                  <c:v>11523.166666666666</c:v>
                </c:pt>
                <c:pt idx="52" formatCode="0.0">
                  <c:v>11523.166666666666</c:v>
                </c:pt>
                <c:pt idx="53" formatCode="0.0">
                  <c:v>11523.166666666666</c:v>
                </c:pt>
                <c:pt idx="54" formatCode="0.0">
                  <c:v>11536.666666666666</c:v>
                </c:pt>
                <c:pt idx="55" formatCode="0.0">
                  <c:v>11536.666666666666</c:v>
                </c:pt>
                <c:pt idx="56" formatCode="0.0">
                  <c:v>11550</c:v>
                </c:pt>
                <c:pt idx="57" formatCode="0.0">
                  <c:v>11550</c:v>
                </c:pt>
                <c:pt idx="58" formatCode="0.0">
                  <c:v>11508.5</c:v>
                </c:pt>
                <c:pt idx="59" formatCode="0.0">
                  <c:v>11508.5</c:v>
                </c:pt>
                <c:pt idx="60" formatCode="0.0">
                  <c:v>11412.5</c:v>
                </c:pt>
                <c:pt idx="61" formatCode="0.0">
                  <c:v>11412.5</c:v>
                </c:pt>
                <c:pt idx="62" formatCode="0.0">
                  <c:v>11412.5</c:v>
                </c:pt>
                <c:pt idx="63" formatCode="0.0">
                  <c:v>11412.5</c:v>
                </c:pt>
                <c:pt idx="64" formatCode="0.0">
                  <c:v>11424.166666666666</c:v>
                </c:pt>
                <c:pt idx="65" formatCode="0.0">
                  <c:v>11424.166666666666</c:v>
                </c:pt>
                <c:pt idx="66" formatCode="0.0">
                  <c:v>11424.166666666666</c:v>
                </c:pt>
                <c:pt idx="67" formatCode="0.0">
                  <c:v>11424.166666666666</c:v>
                </c:pt>
                <c:pt idx="68" formatCode="0.0">
                  <c:v>11424.166666666666</c:v>
                </c:pt>
                <c:pt idx="69" formatCode="0.0">
                  <c:v>11424.166666666666</c:v>
                </c:pt>
                <c:pt idx="70" formatCode="0.0">
                  <c:v>11424.166666666666</c:v>
                </c:pt>
                <c:pt idx="71" formatCode="0.0">
                  <c:v>11424.166666666666</c:v>
                </c:pt>
                <c:pt idx="72" formatCode="0.0">
                  <c:v>11424.166666666666</c:v>
                </c:pt>
                <c:pt idx="73" formatCode="0.0">
                  <c:v>11424.166666666666</c:v>
                </c:pt>
                <c:pt idx="74" formatCode="0.0">
                  <c:v>11424.166666666666</c:v>
                </c:pt>
                <c:pt idx="75" formatCode="0.0">
                  <c:v>11424.166666666666</c:v>
                </c:pt>
                <c:pt idx="76" formatCode="0.0">
                  <c:v>11424.166666666666</c:v>
                </c:pt>
                <c:pt idx="77" formatCode="0.0">
                  <c:v>11424.166666666666</c:v>
                </c:pt>
                <c:pt idx="78" formatCode="0.0">
                  <c:v>11424.166666666666</c:v>
                </c:pt>
                <c:pt idx="79" formatCode="0.0">
                  <c:v>11424.166666666666</c:v>
                </c:pt>
                <c:pt idx="80" formatCode="0.0">
                  <c:v>11424.166666666666</c:v>
                </c:pt>
                <c:pt idx="81" formatCode="0.0">
                  <c:v>11424.166666666666</c:v>
                </c:pt>
                <c:pt idx="82" formatCode="0.0">
                  <c:v>11424.166666666666</c:v>
                </c:pt>
                <c:pt idx="83" formatCode="0.0">
                  <c:v>11424.166666666666</c:v>
                </c:pt>
                <c:pt idx="84" formatCode="0.0">
                  <c:v>11424.166666666666</c:v>
                </c:pt>
                <c:pt idx="85" formatCode="0.0">
                  <c:v>11424.166666666666</c:v>
                </c:pt>
                <c:pt idx="86" formatCode="0.0">
                  <c:v>11722.333333333332</c:v>
                </c:pt>
                <c:pt idx="87" formatCode="0.0">
                  <c:v>11829.5</c:v>
                </c:pt>
                <c:pt idx="88" formatCode="0.0">
                  <c:v>11976.166666666666</c:v>
                </c:pt>
                <c:pt idx="89" formatCode="0.0">
                  <c:v>12171.166666666666</c:v>
                </c:pt>
                <c:pt idx="90" formatCode="0.0">
                  <c:v>12184.5</c:v>
                </c:pt>
                <c:pt idx="91" formatCode="0.0">
                  <c:v>12206.166666666666</c:v>
                </c:pt>
                <c:pt idx="92" formatCode="0.0">
                  <c:v>12345</c:v>
                </c:pt>
                <c:pt idx="93" formatCode="0.0">
                  <c:v>12542.666666666666</c:v>
                </c:pt>
                <c:pt idx="94" formatCode="0.0">
                  <c:v>12826</c:v>
                </c:pt>
                <c:pt idx="95" formatCode="0.0">
                  <c:v>12899.5</c:v>
                </c:pt>
                <c:pt idx="96" formatCode="0.0">
                  <c:v>13198</c:v>
                </c:pt>
                <c:pt idx="97" formatCode="0.0">
                  <c:v>13198</c:v>
                </c:pt>
                <c:pt idx="98" formatCode="0.0">
                  <c:v>13198</c:v>
                </c:pt>
                <c:pt idx="99" formatCode="0.0">
                  <c:v>13351.333333333332</c:v>
                </c:pt>
                <c:pt idx="100" formatCode="0.0">
                  <c:v>13725.333333333332</c:v>
                </c:pt>
                <c:pt idx="101" formatCode="0.0">
                  <c:v>13725.333333333332</c:v>
                </c:pt>
                <c:pt idx="102" formatCode="0.0">
                  <c:v>13725.333333333332</c:v>
                </c:pt>
                <c:pt idx="103" formatCode="0.0">
                  <c:v>13725.333333333332</c:v>
                </c:pt>
                <c:pt idx="104" formatCode="0.0">
                  <c:v>13725.333333333332</c:v>
                </c:pt>
                <c:pt idx="105" formatCode="0.0">
                  <c:v>13725.333333333332</c:v>
                </c:pt>
                <c:pt idx="106" formatCode="0.0">
                  <c:v>13977.666666666664</c:v>
                </c:pt>
                <c:pt idx="107" formatCode="0.0">
                  <c:v>14028.333333333332</c:v>
                </c:pt>
                <c:pt idx="108" formatCode="0.0">
                  <c:v>14085</c:v>
                </c:pt>
                <c:pt idx="109" formatCode="0.0">
                  <c:v>14085</c:v>
                </c:pt>
                <c:pt idx="110" formatCode="0.0">
                  <c:v>14371.166666666666</c:v>
                </c:pt>
                <c:pt idx="111" formatCode="0.0">
                  <c:v>14625.5</c:v>
                </c:pt>
                <c:pt idx="112" formatCode="0.0">
                  <c:v>14625.5</c:v>
                </c:pt>
                <c:pt idx="113" formatCode="0.0">
                  <c:v>14775.5</c:v>
                </c:pt>
                <c:pt idx="114" formatCode="0.0">
                  <c:v>15009.5</c:v>
                </c:pt>
                <c:pt idx="115" formatCode="0.0">
                  <c:v>15446.833333333332</c:v>
                </c:pt>
                <c:pt idx="116" formatCode="0.0">
                  <c:v>15913.666666666664</c:v>
                </c:pt>
                <c:pt idx="117" formatCode="0.0">
                  <c:v>16487.5</c:v>
                </c:pt>
                <c:pt idx="118" formatCode="0.0">
                  <c:v>16931.666666666664</c:v>
                </c:pt>
                <c:pt idx="119" formatCode="0.0">
                  <c:v>17215</c:v>
                </c:pt>
                <c:pt idx="120" formatCode="0.0">
                  <c:v>17288.5</c:v>
                </c:pt>
                <c:pt idx="121" formatCode="0.0">
                  <c:v>17435.166666666664</c:v>
                </c:pt>
                <c:pt idx="122" formatCode="0.0">
                  <c:v>17435.166666666664</c:v>
                </c:pt>
                <c:pt idx="123" formatCode="0.0">
                  <c:v>17435.166666666664</c:v>
                </c:pt>
                <c:pt idx="124" formatCode="0.0">
                  <c:v>17740.333333333332</c:v>
                </c:pt>
                <c:pt idx="125" formatCode="0.0">
                  <c:v>17907.666666666664</c:v>
                </c:pt>
                <c:pt idx="126" formatCode="0.0">
                  <c:v>17907.666666666664</c:v>
                </c:pt>
                <c:pt idx="127" formatCode="0.0">
                  <c:v>17907.666666666664</c:v>
                </c:pt>
                <c:pt idx="128" formatCode="0.0">
                  <c:v>17907.666666666664</c:v>
                </c:pt>
                <c:pt idx="129" formatCode="0.0">
                  <c:v>17956.833333333332</c:v>
                </c:pt>
                <c:pt idx="130" formatCode="0.0">
                  <c:v>18015.166666666664</c:v>
                </c:pt>
                <c:pt idx="131" formatCode="0.0">
                  <c:v>18015.166666666664</c:v>
                </c:pt>
                <c:pt idx="132" formatCode="0.0">
                  <c:v>18015.166666666664</c:v>
                </c:pt>
                <c:pt idx="133" formatCode="0.0">
                  <c:v>18015.166666666664</c:v>
                </c:pt>
                <c:pt idx="134" formatCode="0.0">
                  <c:v>18015.166666666664</c:v>
                </c:pt>
                <c:pt idx="135" formatCode="0.0">
                  <c:v>18139</c:v>
                </c:pt>
                <c:pt idx="136" formatCode="0.0">
                  <c:v>18557.166666666664</c:v>
                </c:pt>
                <c:pt idx="137" formatCode="0.0">
                  <c:v>19179.5</c:v>
                </c:pt>
                <c:pt idx="138" formatCode="0.0">
                  <c:v>19644</c:v>
                </c:pt>
                <c:pt idx="139" formatCode="0.0">
                  <c:v>20047.833333333332</c:v>
                </c:pt>
                <c:pt idx="140" formatCode="0.0">
                  <c:v>20538.333333333332</c:v>
                </c:pt>
                <c:pt idx="141" formatCode="0.0">
                  <c:v>21343.5</c:v>
                </c:pt>
                <c:pt idx="142" formatCode="0.0">
                  <c:v>21693.5</c:v>
                </c:pt>
                <c:pt idx="143" formatCode="0.0">
                  <c:v>22132.666666666664</c:v>
                </c:pt>
                <c:pt idx="144" formatCode="0.0">
                  <c:v>22132.666666666664</c:v>
                </c:pt>
                <c:pt idx="145" formatCode="0.0">
                  <c:v>22132.666666666664</c:v>
                </c:pt>
                <c:pt idx="146" formatCode="0.0">
                  <c:v>22132.666666666664</c:v>
                </c:pt>
                <c:pt idx="147" formatCode="0.0">
                  <c:v>22132.666666666664</c:v>
                </c:pt>
                <c:pt idx="148" formatCode="0.0">
                  <c:v>22132.666666666664</c:v>
                </c:pt>
                <c:pt idx="149" formatCode="0.0">
                  <c:v>22137.166666666664</c:v>
                </c:pt>
                <c:pt idx="150" formatCode="0.0">
                  <c:v>22137.166666666664</c:v>
                </c:pt>
                <c:pt idx="151" formatCode="0.0">
                  <c:v>22137.166666666664</c:v>
                </c:pt>
                <c:pt idx="152" formatCode="0.0">
                  <c:v>22137.166666666664</c:v>
                </c:pt>
                <c:pt idx="153" formatCode="0.0">
                  <c:v>22146.333333333332</c:v>
                </c:pt>
                <c:pt idx="154" formatCode="0.0">
                  <c:v>22262.666666666664</c:v>
                </c:pt>
                <c:pt idx="155" formatCode="0.0">
                  <c:v>22262.666666666664</c:v>
                </c:pt>
                <c:pt idx="156" formatCode="0.0">
                  <c:v>22462.666666666664</c:v>
                </c:pt>
                <c:pt idx="157" formatCode="0.0">
                  <c:v>22462.666666666664</c:v>
                </c:pt>
                <c:pt idx="158" formatCode="0.0">
                  <c:v>22462.666666666664</c:v>
                </c:pt>
                <c:pt idx="159" formatCode="0.0">
                  <c:v>22524.333333333332</c:v>
                </c:pt>
                <c:pt idx="160" formatCode="0.0">
                  <c:v>22767.666666666664</c:v>
                </c:pt>
                <c:pt idx="161" formatCode="0.0">
                  <c:v>22767.666666666664</c:v>
                </c:pt>
                <c:pt idx="162" formatCode="0.0">
                  <c:v>22767.666666666664</c:v>
                </c:pt>
                <c:pt idx="163" formatCode="0.0">
                  <c:v>22767.666666666664</c:v>
                </c:pt>
                <c:pt idx="164" formatCode="0.0">
                  <c:v>22767.666666666664</c:v>
                </c:pt>
                <c:pt idx="165" formatCode="0.0">
                  <c:v>22767.666666666664</c:v>
                </c:pt>
                <c:pt idx="166" formatCode="0.0">
                  <c:v>22767.666666666664</c:v>
                </c:pt>
                <c:pt idx="167" formatCode="0.0">
                  <c:v>22767.666666666664</c:v>
                </c:pt>
                <c:pt idx="168" formatCode="0.0">
                  <c:v>22767.666666666664</c:v>
                </c:pt>
                <c:pt idx="169" formatCode="0.0">
                  <c:v>22767.666666666664</c:v>
                </c:pt>
                <c:pt idx="170" formatCode="0.0">
                  <c:v>22767.666666666664</c:v>
                </c:pt>
                <c:pt idx="171" formatCode="0.0">
                  <c:v>22767.666666666664</c:v>
                </c:pt>
                <c:pt idx="172" formatCode="0.0">
                  <c:v>22767.666666666664</c:v>
                </c:pt>
                <c:pt idx="173" formatCode="0.0">
                  <c:v>22767.666666666664</c:v>
                </c:pt>
                <c:pt idx="174" formatCode="0.0">
                  <c:v>22767.666666666664</c:v>
                </c:pt>
                <c:pt idx="175" formatCode="0.0">
                  <c:v>22613.666666666664</c:v>
                </c:pt>
                <c:pt idx="176" formatCode="0.0">
                  <c:v>22534.666666666664</c:v>
                </c:pt>
                <c:pt idx="177" formatCode="0.0">
                  <c:v>22534.666666666664</c:v>
                </c:pt>
                <c:pt idx="178" formatCode="0.0">
                  <c:v>22853.333333333332</c:v>
                </c:pt>
                <c:pt idx="179" formatCode="0.0">
                  <c:v>23467.333333333332</c:v>
                </c:pt>
                <c:pt idx="180" formatCode="0.0">
                  <c:v>24072.666666666664</c:v>
                </c:pt>
                <c:pt idx="181" formatCode="0.0">
                  <c:v>24768.333333333332</c:v>
                </c:pt>
                <c:pt idx="182" formatCode="0.0">
                  <c:v>25497.166666666664</c:v>
                </c:pt>
                <c:pt idx="183" formatCode="0.0">
                  <c:v>26273.333333333332</c:v>
                </c:pt>
                <c:pt idx="184" formatCode="0.0">
                  <c:v>27071.666666666664</c:v>
                </c:pt>
                <c:pt idx="185" formatCode="0.0">
                  <c:v>27071.666666666664</c:v>
                </c:pt>
                <c:pt idx="186" formatCode="0.0">
                  <c:v>27115</c:v>
                </c:pt>
                <c:pt idx="187" formatCode="0.0">
                  <c:v>27115</c:v>
                </c:pt>
                <c:pt idx="188" formatCode="0.0">
                  <c:v>27115</c:v>
                </c:pt>
                <c:pt idx="189" formatCode="0.0">
                  <c:v>27974.666666666664</c:v>
                </c:pt>
                <c:pt idx="190" formatCode="0.0">
                  <c:v>28402.833333333328</c:v>
                </c:pt>
                <c:pt idx="191" formatCode="0.0">
                  <c:v>28402.833333333328</c:v>
                </c:pt>
                <c:pt idx="192" formatCode="0.0">
                  <c:v>28402.833333333328</c:v>
                </c:pt>
                <c:pt idx="193" formatCode="0.0">
                  <c:v>28519.499999999996</c:v>
                </c:pt>
                <c:pt idx="194" formatCode="0.0">
                  <c:v>28552.833333333328</c:v>
                </c:pt>
                <c:pt idx="195" formatCode="0.0">
                  <c:v>29128.499999999996</c:v>
                </c:pt>
                <c:pt idx="196" formatCode="0.0">
                  <c:v>30018.166666666664</c:v>
                </c:pt>
                <c:pt idx="197" formatCode="0.0">
                  <c:v>30483.333333333332</c:v>
                </c:pt>
                <c:pt idx="198" formatCode="0.0">
                  <c:v>30483.333333333332</c:v>
                </c:pt>
                <c:pt idx="199" formatCode="0.0">
                  <c:v>30666.666666666664</c:v>
                </c:pt>
                <c:pt idx="200" formatCode="0.0">
                  <c:v>31631.666666666664</c:v>
                </c:pt>
                <c:pt idx="201" formatCode="0.0">
                  <c:v>31631.666666666664</c:v>
                </c:pt>
                <c:pt idx="202" formatCode="0.0">
                  <c:v>31631.666666666664</c:v>
                </c:pt>
                <c:pt idx="203" formatCode="0.0">
                  <c:v>32181.666666666664</c:v>
                </c:pt>
                <c:pt idx="204" formatCode="0.0">
                  <c:v>33149.166666666664</c:v>
                </c:pt>
                <c:pt idx="205" formatCode="0.0">
                  <c:v>34604.333333333328</c:v>
                </c:pt>
                <c:pt idx="206" formatCode="0.0">
                  <c:v>35983.333333333328</c:v>
                </c:pt>
                <c:pt idx="207" formatCode="0.0">
                  <c:v>37691.333333333328</c:v>
                </c:pt>
                <c:pt idx="208" formatCode="0.0">
                  <c:v>37858.833333333328</c:v>
                </c:pt>
                <c:pt idx="209" formatCode="0.0">
                  <c:v>38503.166666666664</c:v>
                </c:pt>
                <c:pt idx="210" formatCode="0.0">
                  <c:v>39486.333333333328</c:v>
                </c:pt>
                <c:pt idx="211" formatCode="0.0">
                  <c:v>40571.333333333328</c:v>
                </c:pt>
                <c:pt idx="212" formatCode="0.0">
                  <c:v>41588.5</c:v>
                </c:pt>
                <c:pt idx="213" formatCode="0.0">
                  <c:v>41890.666666666664</c:v>
                </c:pt>
                <c:pt idx="214" formatCode="0.0">
                  <c:v>42830.666666666664</c:v>
                </c:pt>
                <c:pt idx="215" formatCode="0.0">
                  <c:v>43825.666666666664</c:v>
                </c:pt>
                <c:pt idx="216" formatCode="0.0">
                  <c:v>44417.333333333328</c:v>
                </c:pt>
                <c:pt idx="217" formatCode="0.0">
                  <c:v>45799</c:v>
                </c:pt>
                <c:pt idx="218" formatCode="0.0">
                  <c:v>46764</c:v>
                </c:pt>
                <c:pt idx="219" formatCode="0.0">
                  <c:v>48910</c:v>
                </c:pt>
                <c:pt idx="220" formatCode="0.0">
                  <c:v>49083.333333333328</c:v>
                </c:pt>
                <c:pt idx="221" formatCode="0.0">
                  <c:v>50661.666666666664</c:v>
                </c:pt>
                <c:pt idx="222" formatCode="0.0">
                  <c:v>50661.666666666664</c:v>
                </c:pt>
                <c:pt idx="223" formatCode="0.0">
                  <c:v>52320</c:v>
                </c:pt>
                <c:pt idx="224" formatCode="0.0">
                  <c:v>52320</c:v>
                </c:pt>
                <c:pt idx="225" formatCode="0.0">
                  <c:v>52320</c:v>
                </c:pt>
                <c:pt idx="226" formatCode="0.0">
                  <c:v>52320</c:v>
                </c:pt>
                <c:pt idx="227" formatCode="0.0">
                  <c:v>53492.333333333328</c:v>
                </c:pt>
                <c:pt idx="228" formatCode="0.0">
                  <c:v>53571.666666666664</c:v>
                </c:pt>
                <c:pt idx="229" formatCode="0.0">
                  <c:v>54483.5</c:v>
                </c:pt>
                <c:pt idx="230" formatCode="0.0">
                  <c:v>55333.333333333328</c:v>
                </c:pt>
                <c:pt idx="231" formatCode="0.0">
                  <c:v>56016.666666666664</c:v>
                </c:pt>
                <c:pt idx="232" formatCode="0.0">
                  <c:v>56246.5</c:v>
                </c:pt>
                <c:pt idx="233" formatCode="0.0">
                  <c:v>56246.5</c:v>
                </c:pt>
                <c:pt idx="234" formatCode="0.0">
                  <c:v>57640.166666666664</c:v>
                </c:pt>
                <c:pt idx="235" formatCode="0.0">
                  <c:v>58623.333333333328</c:v>
                </c:pt>
                <c:pt idx="236" formatCode="0.0">
                  <c:v>59708.333333333328</c:v>
                </c:pt>
                <c:pt idx="237" formatCode="0.0">
                  <c:v>59830</c:v>
                </c:pt>
                <c:pt idx="238" formatCode="0.0">
                  <c:v>59956.666666666664</c:v>
                </c:pt>
                <c:pt idx="239" formatCode="0.0">
                  <c:v>60896.666666666664</c:v>
                </c:pt>
                <c:pt idx="240" formatCode="0.0">
                  <c:v>61891.666666666664</c:v>
                </c:pt>
                <c:pt idx="241" formatCode="0.0">
                  <c:v>62323.333333333328</c:v>
                </c:pt>
                <c:pt idx="242" formatCode="0.0">
                  <c:v>62323.333333333328</c:v>
                </c:pt>
                <c:pt idx="243" formatCode="0.0">
                  <c:v>62323.333333333328</c:v>
                </c:pt>
                <c:pt idx="244" formatCode="0.0">
                  <c:v>62323.333333333328</c:v>
                </c:pt>
                <c:pt idx="245" formatCode="0.0">
                  <c:v>62323.333333333328</c:v>
                </c:pt>
                <c:pt idx="246" formatCode="0.0">
                  <c:v>62280</c:v>
                </c:pt>
                <c:pt idx="247" formatCode="0.0">
                  <c:v>61338.333333333328</c:v>
                </c:pt>
                <c:pt idx="248" formatCode="0.0">
                  <c:v>60071.666666666664</c:v>
                </c:pt>
                <c:pt idx="249" formatCode="0.0">
                  <c:v>55218.333333333328</c:v>
                </c:pt>
                <c:pt idx="250" formatCode="0.0">
                  <c:v>55118.333333333328</c:v>
                </c:pt>
                <c:pt idx="251" formatCode="0.0">
                  <c:v>55118.333333333328</c:v>
                </c:pt>
                <c:pt idx="252" formatCode="0.0">
                  <c:v>55118.333333333328</c:v>
                </c:pt>
                <c:pt idx="253" formatCode="0.0">
                  <c:v>55118.333333333328</c:v>
                </c:pt>
                <c:pt idx="254" formatCode="0.0">
                  <c:v>55055</c:v>
                </c:pt>
                <c:pt idx="255" formatCode="0.0">
                  <c:v>53941.666666666664</c:v>
                </c:pt>
                <c:pt idx="256" formatCode="0.0">
                  <c:v>53941.666666666664</c:v>
                </c:pt>
                <c:pt idx="257" formatCode="0.0">
                  <c:v>53541.666666666664</c:v>
                </c:pt>
                <c:pt idx="258" formatCode="0.0">
                  <c:v>53541.666666666664</c:v>
                </c:pt>
                <c:pt idx="259" formatCode="0.0">
                  <c:v>53541.666666666664</c:v>
                </c:pt>
                <c:pt idx="260" formatCode="0.0">
                  <c:v>53091.666666666664</c:v>
                </c:pt>
                <c:pt idx="261" formatCode="0.0">
                  <c:v>53091.666666666664</c:v>
                </c:pt>
                <c:pt idx="262" formatCode="0.0">
                  <c:v>53091.666666666664</c:v>
                </c:pt>
                <c:pt idx="263" formatCode="0.0">
                  <c:v>53091.666666666664</c:v>
                </c:pt>
                <c:pt idx="264" formatCode="0.0">
                  <c:v>53091.666666666664</c:v>
                </c:pt>
                <c:pt idx="265" formatCode="0.0">
                  <c:v>53091.666666666664</c:v>
                </c:pt>
                <c:pt idx="266" formatCode="0.0">
                  <c:v>52975</c:v>
                </c:pt>
                <c:pt idx="267" formatCode="0.0">
                  <c:v>52975</c:v>
                </c:pt>
                <c:pt idx="268" formatCode="0.0">
                  <c:v>53220</c:v>
                </c:pt>
                <c:pt idx="269" formatCode="0.0">
                  <c:v>54640</c:v>
                </c:pt>
                <c:pt idx="270" formatCode="0.0">
                  <c:v>54883.333333333328</c:v>
                </c:pt>
                <c:pt idx="271" formatCode="0.0">
                  <c:v>54883.333333333328</c:v>
                </c:pt>
                <c:pt idx="272" formatCode="0.0">
                  <c:v>54883.333333333328</c:v>
                </c:pt>
                <c:pt idx="273" formatCode="0.0">
                  <c:v>54883.333333333328</c:v>
                </c:pt>
                <c:pt idx="274" formatCode="0.0">
                  <c:v>54883.333333333328</c:v>
                </c:pt>
                <c:pt idx="275" formatCode="0.0">
                  <c:v>54883.333333333328</c:v>
                </c:pt>
                <c:pt idx="276" formatCode="0.0">
                  <c:v>54883.333333333328</c:v>
                </c:pt>
                <c:pt idx="277" formatCode="0.0">
                  <c:v>54883.333333333328</c:v>
                </c:pt>
                <c:pt idx="278" formatCode="0.0">
                  <c:v>54883.333333333328</c:v>
                </c:pt>
                <c:pt idx="279" formatCode="0.0">
                  <c:v>54883.333333333328</c:v>
                </c:pt>
                <c:pt idx="280" formatCode="0.0">
                  <c:v>54883.333333333328</c:v>
                </c:pt>
                <c:pt idx="281" formatCode="0.0">
                  <c:v>56068.333333333328</c:v>
                </c:pt>
                <c:pt idx="282" formatCode="0.0">
                  <c:v>57198.333333333328</c:v>
                </c:pt>
                <c:pt idx="283" formatCode="0.0">
                  <c:v>57656.666666666664</c:v>
                </c:pt>
                <c:pt idx="284" formatCode="0.0">
                  <c:v>57656.666666666664</c:v>
                </c:pt>
                <c:pt idx="285" formatCode="0.0">
                  <c:v>57748.333333333328</c:v>
                </c:pt>
                <c:pt idx="286" formatCode="0.0">
                  <c:v>57748.333333333328</c:v>
                </c:pt>
                <c:pt idx="287" formatCode="0.0">
                  <c:v>57748.333333333328</c:v>
                </c:pt>
                <c:pt idx="288" formatCode="0.0">
                  <c:v>57748.333333333328</c:v>
                </c:pt>
                <c:pt idx="289" formatCode="0.0">
                  <c:v>57748.333333333328</c:v>
                </c:pt>
                <c:pt idx="290" formatCode="0.0">
                  <c:v>59291.666666666664</c:v>
                </c:pt>
                <c:pt idx="291" formatCode="0.0">
                  <c:v>59396.666666666664</c:v>
                </c:pt>
                <c:pt idx="292" formatCode="0.0">
                  <c:v>58336.666666666664</c:v>
                </c:pt>
                <c:pt idx="293" formatCode="0.0">
                  <c:v>58336.666666666664</c:v>
                </c:pt>
                <c:pt idx="294" formatCode="0.0">
                  <c:v>58336.666666666664</c:v>
                </c:pt>
                <c:pt idx="295" formatCode="0.0">
                  <c:v>58336.666666666664</c:v>
                </c:pt>
                <c:pt idx="296" formatCode="0.0">
                  <c:v>58328.333333333328</c:v>
                </c:pt>
                <c:pt idx="297" formatCode="0.0">
                  <c:v>56706.666666666664</c:v>
                </c:pt>
                <c:pt idx="298" formatCode="0.0">
                  <c:v>56706.666666666664</c:v>
                </c:pt>
                <c:pt idx="299" formatCode="0.0">
                  <c:v>56706.666666666664</c:v>
                </c:pt>
                <c:pt idx="300" formatCode="0.0">
                  <c:v>56706.666666666664</c:v>
                </c:pt>
                <c:pt idx="301" formatCode="0.0">
                  <c:v>56706.666666666664</c:v>
                </c:pt>
                <c:pt idx="302" formatCode="0.0">
                  <c:v>56090</c:v>
                </c:pt>
                <c:pt idx="303" formatCode="0.0">
                  <c:v>56090</c:v>
                </c:pt>
                <c:pt idx="304" formatCode="0.0">
                  <c:v>56090</c:v>
                </c:pt>
                <c:pt idx="305" formatCode="0.0">
                  <c:v>56090</c:v>
                </c:pt>
                <c:pt idx="306" formatCode="0.0">
                  <c:v>56090</c:v>
                </c:pt>
                <c:pt idx="307" formatCode="0.0">
                  <c:v>56090</c:v>
                </c:pt>
                <c:pt idx="308" formatCode="0.0">
                  <c:v>56196.666666666664</c:v>
                </c:pt>
                <c:pt idx="309" formatCode="0.0">
                  <c:v>56196.666666666664</c:v>
                </c:pt>
                <c:pt idx="310" formatCode="0.0">
                  <c:v>56366.666666666664</c:v>
                </c:pt>
                <c:pt idx="311" formatCode="0.0">
                  <c:v>57698.333333333328</c:v>
                </c:pt>
                <c:pt idx="312" formatCode="0.0">
                  <c:v>58135</c:v>
                </c:pt>
                <c:pt idx="313" formatCode="0.0">
                  <c:v>58135</c:v>
                </c:pt>
                <c:pt idx="314" formatCode="0.0">
                  <c:v>58135</c:v>
                </c:pt>
                <c:pt idx="315" formatCode="0.0">
                  <c:v>58135</c:v>
                </c:pt>
                <c:pt idx="316" formatCode="0.0">
                  <c:v>58135</c:v>
                </c:pt>
                <c:pt idx="317" formatCode="0.0">
                  <c:v>58135</c:v>
                </c:pt>
                <c:pt idx="318" formatCode="0.0">
                  <c:v>60536.666666666664</c:v>
                </c:pt>
                <c:pt idx="319" formatCode="0.0">
                  <c:v>61466.666666666664</c:v>
                </c:pt>
                <c:pt idx="320" formatCode="0.0">
                  <c:v>61716.666666666664</c:v>
                </c:pt>
                <c:pt idx="321" formatCode="0.0">
                  <c:v>61716.666666666664</c:v>
                </c:pt>
                <c:pt idx="322" formatCode="0.0">
                  <c:v>61716.666666666664</c:v>
                </c:pt>
                <c:pt idx="323" formatCode="0.0">
                  <c:v>62778.333333333328</c:v>
                </c:pt>
                <c:pt idx="324" formatCode="0.0">
                  <c:v>63506.666666666664</c:v>
                </c:pt>
                <c:pt idx="325" formatCode="0.0">
                  <c:v>63506.666666666664</c:v>
                </c:pt>
                <c:pt idx="326" formatCode="0.0">
                  <c:v>63616.666666666664</c:v>
                </c:pt>
                <c:pt idx="327" formatCode="0.0">
                  <c:v>64556.666666666664</c:v>
                </c:pt>
                <c:pt idx="328" formatCode="0.0">
                  <c:v>64556.666666666664</c:v>
                </c:pt>
                <c:pt idx="329" formatCode="0.0">
                  <c:v>64556.666666666664</c:v>
                </c:pt>
                <c:pt idx="330" formatCode="0.0">
                  <c:v>64600</c:v>
                </c:pt>
                <c:pt idx="331" formatCode="0.0">
                  <c:v>64960</c:v>
                </c:pt>
                <c:pt idx="332" formatCode="0.0">
                  <c:v>66273.333333333328</c:v>
                </c:pt>
                <c:pt idx="333" formatCode="0.0">
                  <c:v>67111.666666666657</c:v>
                </c:pt>
                <c:pt idx="334" formatCode="0.0">
                  <c:v>67111.666666666657</c:v>
                </c:pt>
                <c:pt idx="335" formatCode="0.0">
                  <c:v>67248.333333333328</c:v>
                </c:pt>
                <c:pt idx="336" formatCode="0.0">
                  <c:v>67248.333333333328</c:v>
                </c:pt>
                <c:pt idx="337" formatCode="0.0">
                  <c:v>67248.333333333328</c:v>
                </c:pt>
                <c:pt idx="338" formatCode="0.0">
                  <c:v>67248.333333333328</c:v>
                </c:pt>
                <c:pt idx="339" formatCode="0.0">
                  <c:v>67248.333333333328</c:v>
                </c:pt>
                <c:pt idx="340" formatCode="0.0">
                  <c:v>66275</c:v>
                </c:pt>
                <c:pt idx="341" formatCode="0.0">
                  <c:v>64825</c:v>
                </c:pt>
                <c:pt idx="342" formatCode="0.0">
                  <c:v>64590</c:v>
                </c:pt>
                <c:pt idx="343" formatCode="0.0">
                  <c:v>64590</c:v>
                </c:pt>
                <c:pt idx="344" formatCode="0.0">
                  <c:v>64590</c:v>
                </c:pt>
                <c:pt idx="345" formatCode="0.0">
                  <c:v>64590</c:v>
                </c:pt>
                <c:pt idx="346" formatCode="0.0">
                  <c:v>64590</c:v>
                </c:pt>
                <c:pt idx="347" formatCode="0.0">
                  <c:v>64495</c:v>
                </c:pt>
                <c:pt idx="348" formatCode="0.0">
                  <c:v>64495</c:v>
                </c:pt>
                <c:pt idx="349" formatCode="0.0">
                  <c:v>64495</c:v>
                </c:pt>
                <c:pt idx="350" formatCode="0.0">
                  <c:v>64495</c:v>
                </c:pt>
                <c:pt idx="351" formatCode="0.0">
                  <c:v>64495</c:v>
                </c:pt>
                <c:pt idx="352" formatCode="0.0">
                  <c:v>64495</c:v>
                </c:pt>
                <c:pt idx="353" formatCode="0.0">
                  <c:v>61840</c:v>
                </c:pt>
                <c:pt idx="354" formatCode="0.0">
                  <c:v>60850</c:v>
                </c:pt>
                <c:pt idx="355" formatCode="0.0">
                  <c:v>60850</c:v>
                </c:pt>
                <c:pt idx="356" formatCode="0.0">
                  <c:v>60850</c:v>
                </c:pt>
                <c:pt idx="357" formatCode="0.0">
                  <c:v>60850</c:v>
                </c:pt>
                <c:pt idx="358" formatCode="0.0">
                  <c:v>59430</c:v>
                </c:pt>
                <c:pt idx="359" formatCode="0.0">
                  <c:v>59325</c:v>
                </c:pt>
                <c:pt idx="360" formatCode="0.0">
                  <c:v>59195</c:v>
                </c:pt>
                <c:pt idx="361" formatCode="0.0">
                  <c:v>58950</c:v>
                </c:pt>
                <c:pt idx="362" formatCode="0.0">
                  <c:v>58200</c:v>
                </c:pt>
                <c:pt idx="363" formatCode="0.0">
                  <c:v>56960</c:v>
                </c:pt>
                <c:pt idx="364" formatCode="0.0">
                  <c:v>55495</c:v>
                </c:pt>
                <c:pt idx="365" formatCode="0.0">
                  <c:v>54920</c:v>
                </c:pt>
                <c:pt idx="366" formatCode="0.0">
                  <c:v>54920</c:v>
                </c:pt>
                <c:pt idx="367" formatCode="0.0">
                  <c:v>54920</c:v>
                </c:pt>
                <c:pt idx="368" formatCode="0.0">
                  <c:v>54920</c:v>
                </c:pt>
                <c:pt idx="369" formatCode="0.0">
                  <c:v>54655</c:v>
                </c:pt>
                <c:pt idx="370" formatCode="0.0">
                  <c:v>53395</c:v>
                </c:pt>
                <c:pt idx="371" formatCode="0.0">
                  <c:v>53070</c:v>
                </c:pt>
                <c:pt idx="372" formatCode="0.0">
                  <c:v>53060</c:v>
                </c:pt>
                <c:pt idx="373" formatCode="0.0">
                  <c:v>53060</c:v>
                </c:pt>
                <c:pt idx="374" formatCode="0.0">
                  <c:v>53060</c:v>
                </c:pt>
                <c:pt idx="375" formatCode="0.0">
                  <c:v>52795</c:v>
                </c:pt>
                <c:pt idx="376" formatCode="0.0">
                  <c:v>52795</c:v>
                </c:pt>
                <c:pt idx="377" formatCode="0.0">
                  <c:v>52795</c:v>
                </c:pt>
                <c:pt idx="378" formatCode="0.0">
                  <c:v>54035</c:v>
                </c:pt>
                <c:pt idx="379" formatCode="0.0">
                  <c:v>54830</c:v>
                </c:pt>
                <c:pt idx="380" formatCode="0.0">
                  <c:v>56210</c:v>
                </c:pt>
                <c:pt idx="381" formatCode="0.0">
                  <c:v>57500</c:v>
                </c:pt>
                <c:pt idx="382" formatCode="0.0">
                  <c:v>57500</c:v>
                </c:pt>
                <c:pt idx="383" formatCode="0.0">
                  <c:v>57500</c:v>
                </c:pt>
                <c:pt idx="384" formatCode="0.0">
                  <c:v>57500</c:v>
                </c:pt>
                <c:pt idx="385" formatCode="0.0">
                  <c:v>57500</c:v>
                </c:pt>
                <c:pt idx="386" formatCode="0.0">
                  <c:v>57500</c:v>
                </c:pt>
                <c:pt idx="387" formatCode="0.0">
                  <c:v>57500</c:v>
                </c:pt>
                <c:pt idx="388" formatCode="0.0">
                  <c:v>57500</c:v>
                </c:pt>
                <c:pt idx="389" formatCode="0.0">
                  <c:v>57500</c:v>
                </c:pt>
                <c:pt idx="390" formatCode="0.0">
                  <c:v>57500</c:v>
                </c:pt>
                <c:pt idx="391" formatCode="0.0">
                  <c:v>57500</c:v>
                </c:pt>
                <c:pt idx="392" formatCode="0.0">
                  <c:v>57500</c:v>
                </c:pt>
                <c:pt idx="393" formatCode="0.0">
                  <c:v>57500</c:v>
                </c:pt>
                <c:pt idx="394" formatCode="0.0">
                  <c:v>57500</c:v>
                </c:pt>
                <c:pt idx="395" formatCode="0.0">
                  <c:v>57655</c:v>
                </c:pt>
                <c:pt idx="396" formatCode="0.0">
                  <c:v>57775</c:v>
                </c:pt>
                <c:pt idx="397" formatCode="0.0">
                  <c:v>57775</c:v>
                </c:pt>
                <c:pt idx="398" formatCode="0.0">
                  <c:v>57840</c:v>
                </c:pt>
                <c:pt idx="399" formatCode="0.0">
                  <c:v>58765</c:v>
                </c:pt>
                <c:pt idx="400" formatCode="0.0">
                  <c:v>59805</c:v>
                </c:pt>
                <c:pt idx="401" formatCode="0.0">
                  <c:v>60515</c:v>
                </c:pt>
                <c:pt idx="402" formatCode="0.0">
                  <c:v>61115</c:v>
                </c:pt>
                <c:pt idx="403" formatCode="0.0">
                  <c:v>61000</c:v>
                </c:pt>
                <c:pt idx="404" formatCode="0.0">
                  <c:v>61000</c:v>
                </c:pt>
                <c:pt idx="405" formatCode="0.0">
                  <c:v>61000</c:v>
                </c:pt>
                <c:pt idx="406" formatCode="0.0">
                  <c:v>61000</c:v>
                </c:pt>
                <c:pt idx="407" formatCode="0.0">
                  <c:v>60335</c:v>
                </c:pt>
                <c:pt idx="408" formatCode="0.0">
                  <c:v>60335</c:v>
                </c:pt>
                <c:pt idx="409" formatCode="0.0">
                  <c:v>59735</c:v>
                </c:pt>
                <c:pt idx="410" formatCode="0.0">
                  <c:v>59735</c:v>
                </c:pt>
                <c:pt idx="411" formatCode="0.0">
                  <c:v>59610</c:v>
                </c:pt>
                <c:pt idx="412" formatCode="0.0">
                  <c:v>58675</c:v>
                </c:pt>
                <c:pt idx="413" formatCode="0.0">
                  <c:v>58675</c:v>
                </c:pt>
                <c:pt idx="414" formatCode="0.0">
                  <c:v>58675</c:v>
                </c:pt>
                <c:pt idx="415" formatCode="0.0">
                  <c:v>58675</c:v>
                </c:pt>
                <c:pt idx="416" formatCode="0.0">
                  <c:v>58675</c:v>
                </c:pt>
                <c:pt idx="417" formatCode="0.0">
                  <c:v>58675</c:v>
                </c:pt>
                <c:pt idx="418" formatCode="0.0">
                  <c:v>58675</c:v>
                </c:pt>
                <c:pt idx="419" formatCode="0.0">
                  <c:v>58675</c:v>
                </c:pt>
                <c:pt idx="420" formatCode="0.0">
                  <c:v>58675</c:v>
                </c:pt>
                <c:pt idx="421" formatCode="0.0">
                  <c:v>58260</c:v>
                </c:pt>
                <c:pt idx="422" formatCode="0.0">
                  <c:v>58115</c:v>
                </c:pt>
                <c:pt idx="423" formatCode="0.0">
                  <c:v>57600</c:v>
                </c:pt>
                <c:pt idx="424" formatCode="0.0">
                  <c:v>57600</c:v>
                </c:pt>
                <c:pt idx="425" formatCode="0.0">
                  <c:v>57390</c:v>
                </c:pt>
                <c:pt idx="426" formatCode="0.0">
                  <c:v>58915</c:v>
                </c:pt>
                <c:pt idx="427" formatCode="0.0">
                  <c:v>58915</c:v>
                </c:pt>
                <c:pt idx="428" formatCode="0.0">
                  <c:v>58915</c:v>
                </c:pt>
                <c:pt idx="429" formatCode="0.0">
                  <c:v>58915</c:v>
                </c:pt>
                <c:pt idx="430" formatCode="0.0">
                  <c:v>59540</c:v>
                </c:pt>
                <c:pt idx="431" formatCode="0.0">
                  <c:v>60345</c:v>
                </c:pt>
                <c:pt idx="432" formatCode="0.0">
                  <c:v>60345</c:v>
                </c:pt>
                <c:pt idx="433" formatCode="0.0">
                  <c:v>60345</c:v>
                </c:pt>
                <c:pt idx="434" formatCode="0.0">
                  <c:v>60345</c:v>
                </c:pt>
                <c:pt idx="435" formatCode="0.0">
                  <c:v>60345</c:v>
                </c:pt>
                <c:pt idx="436" formatCode="0.0">
                  <c:v>60600</c:v>
                </c:pt>
                <c:pt idx="437" formatCode="0.0">
                  <c:v>60815</c:v>
                </c:pt>
                <c:pt idx="438" formatCode="0.0">
                  <c:v>63540</c:v>
                </c:pt>
                <c:pt idx="439" formatCode="0.0">
                  <c:v>65305</c:v>
                </c:pt>
                <c:pt idx="440" formatCode="0.0">
                  <c:v>66765</c:v>
                </c:pt>
                <c:pt idx="441" formatCode="0.0">
                  <c:v>67165</c:v>
                </c:pt>
                <c:pt idx="442" formatCode="0.0">
                  <c:v>67930</c:v>
                </c:pt>
                <c:pt idx="443" formatCode="0.0">
                  <c:v>68160</c:v>
                </c:pt>
                <c:pt idx="444" formatCode="0.0">
                  <c:v>68210</c:v>
                </c:pt>
                <c:pt idx="445" formatCode="0.0">
                  <c:v>70230</c:v>
                </c:pt>
                <c:pt idx="446" formatCode="0.0">
                  <c:v>70535</c:v>
                </c:pt>
                <c:pt idx="447" formatCode="0.0">
                  <c:v>70555</c:v>
                </c:pt>
                <c:pt idx="448" formatCode="0.0">
                  <c:v>72325</c:v>
                </c:pt>
                <c:pt idx="449" formatCode="0.0">
                  <c:v>74105</c:v>
                </c:pt>
                <c:pt idx="450" formatCode="0.0">
                  <c:v>74890</c:v>
                </c:pt>
                <c:pt idx="451" formatCode="0.0">
                  <c:v>75990</c:v>
                </c:pt>
                <c:pt idx="452" formatCode="0.0">
                  <c:v>75990</c:v>
                </c:pt>
                <c:pt idx="453" formatCode="0.0">
                  <c:v>77760</c:v>
                </c:pt>
                <c:pt idx="454" formatCode="0.0">
                  <c:v>77760</c:v>
                </c:pt>
                <c:pt idx="455" formatCode="0.0">
                  <c:v>78320</c:v>
                </c:pt>
                <c:pt idx="456" formatCode="0.0">
                  <c:v>78320</c:v>
                </c:pt>
                <c:pt idx="457" formatCode="0.0">
                  <c:v>78320</c:v>
                </c:pt>
                <c:pt idx="458" formatCode="0.0">
                  <c:v>78515</c:v>
                </c:pt>
                <c:pt idx="459" formatCode="0.0">
                  <c:v>78760</c:v>
                </c:pt>
                <c:pt idx="460" formatCode="0.0">
                  <c:v>79270</c:v>
                </c:pt>
                <c:pt idx="461" formatCode="0.0">
                  <c:v>79870</c:v>
                </c:pt>
                <c:pt idx="462" formatCode="0.0">
                  <c:v>80085</c:v>
                </c:pt>
                <c:pt idx="463" formatCode="0.0">
                  <c:v>81850</c:v>
                </c:pt>
                <c:pt idx="464" formatCode="0.0">
                  <c:v>83615</c:v>
                </c:pt>
                <c:pt idx="465" formatCode="0.0">
                  <c:v>85075</c:v>
                </c:pt>
                <c:pt idx="466" formatCode="0.0">
                  <c:v>87510</c:v>
                </c:pt>
                <c:pt idx="467" formatCode="0.0">
                  <c:v>88180</c:v>
                </c:pt>
                <c:pt idx="468" formatCode="0.0">
                  <c:v>88875</c:v>
                </c:pt>
                <c:pt idx="469" formatCode="0.0">
                  <c:v>88875</c:v>
                </c:pt>
                <c:pt idx="470" formatCode="0.0">
                  <c:v>90285</c:v>
                </c:pt>
                <c:pt idx="471" formatCode="0.0">
                  <c:v>91870</c:v>
                </c:pt>
                <c:pt idx="472" formatCode="0.0">
                  <c:v>91870</c:v>
                </c:pt>
                <c:pt idx="473" formatCode="0.0">
                  <c:v>93000</c:v>
                </c:pt>
                <c:pt idx="474" formatCode="0.0">
                  <c:v>95000</c:v>
                </c:pt>
                <c:pt idx="475" formatCode="0.0">
                  <c:v>95000</c:v>
                </c:pt>
                <c:pt idx="476" formatCode="0.0">
                  <c:v>95000</c:v>
                </c:pt>
                <c:pt idx="477" formatCode="0.0">
                  <c:v>95000</c:v>
                </c:pt>
                <c:pt idx="478" formatCode="0.0">
                  <c:v>95000</c:v>
                </c:pt>
                <c:pt idx="479" formatCode="0.0">
                  <c:v>95000</c:v>
                </c:pt>
                <c:pt idx="480" formatCode="0.0">
                  <c:v>95000</c:v>
                </c:pt>
                <c:pt idx="481" formatCode="0.0">
                  <c:v>95000</c:v>
                </c:pt>
                <c:pt idx="482" formatCode="0.0">
                  <c:v>95000</c:v>
                </c:pt>
                <c:pt idx="483" formatCode="0.0">
                  <c:v>95290</c:v>
                </c:pt>
                <c:pt idx="484" formatCode="0.0">
                  <c:v>96165</c:v>
                </c:pt>
                <c:pt idx="485" formatCode="0.0">
                  <c:v>97575</c:v>
                </c:pt>
                <c:pt idx="486" formatCode="0.0">
                  <c:v>99510</c:v>
                </c:pt>
                <c:pt idx="487" formatCode="0.0">
                  <c:v>101075</c:v>
                </c:pt>
                <c:pt idx="488" formatCode="0.0">
                  <c:v>101075</c:v>
                </c:pt>
                <c:pt idx="489" formatCode="0.0">
                  <c:v>101075</c:v>
                </c:pt>
                <c:pt idx="490" formatCode="0.0">
                  <c:v>102110</c:v>
                </c:pt>
                <c:pt idx="491" formatCode="0.0">
                  <c:v>102735</c:v>
                </c:pt>
                <c:pt idx="492" formatCode="0.0">
                  <c:v>102735</c:v>
                </c:pt>
                <c:pt idx="493" formatCode="0.0">
                  <c:v>104635</c:v>
                </c:pt>
                <c:pt idx="494" formatCode="0.0">
                  <c:v>104635</c:v>
                </c:pt>
                <c:pt idx="495" formatCode="0.0">
                  <c:v>105815</c:v>
                </c:pt>
                <c:pt idx="496" formatCode="0.0">
                  <c:v>105585</c:v>
                </c:pt>
                <c:pt idx="497" formatCode="0.0">
                  <c:v>105585</c:v>
                </c:pt>
                <c:pt idx="498" formatCode="0.0">
                  <c:v>105585</c:v>
                </c:pt>
                <c:pt idx="499" formatCode="0.0">
                  <c:v>105585</c:v>
                </c:pt>
                <c:pt idx="500" formatCode="0.0">
                  <c:v>105585</c:v>
                </c:pt>
                <c:pt idx="501" formatCode="0.0">
                  <c:v>105585</c:v>
                </c:pt>
                <c:pt idx="502" formatCode="0.0">
                  <c:v>106595</c:v>
                </c:pt>
                <c:pt idx="503" formatCode="0.0">
                  <c:v>106595</c:v>
                </c:pt>
                <c:pt idx="504" formatCode="0.0">
                  <c:v>106595</c:v>
                </c:pt>
                <c:pt idx="505" formatCode="0.0">
                  <c:v>106595</c:v>
                </c:pt>
                <c:pt idx="506" formatCode="0.0">
                  <c:v>106595</c:v>
                </c:pt>
                <c:pt idx="507" formatCode="0.0">
                  <c:v>106595</c:v>
                </c:pt>
                <c:pt idx="508" formatCode="0.0">
                  <c:v>106595</c:v>
                </c:pt>
                <c:pt idx="509" formatCode="0.0">
                  <c:v>106595</c:v>
                </c:pt>
                <c:pt idx="510" formatCode="0.0">
                  <c:v>106595</c:v>
                </c:pt>
                <c:pt idx="511" formatCode="0.0">
                  <c:v>106595</c:v>
                </c:pt>
                <c:pt idx="512" formatCode="0.0">
                  <c:v>106595</c:v>
                </c:pt>
                <c:pt idx="513" formatCode="0.0">
                  <c:v>106595</c:v>
                </c:pt>
                <c:pt idx="514" formatCode="0.0">
                  <c:v>106595</c:v>
                </c:pt>
                <c:pt idx="515" formatCode="0.0">
                  <c:v>106595</c:v>
                </c:pt>
                <c:pt idx="516" formatCode="0.0">
                  <c:v>106595</c:v>
                </c:pt>
                <c:pt idx="517" formatCode="0.0">
                  <c:v>106595</c:v>
                </c:pt>
                <c:pt idx="518" formatCode="0.0">
                  <c:v>106595</c:v>
                </c:pt>
                <c:pt idx="519" formatCode="0.0">
                  <c:v>106595</c:v>
                </c:pt>
                <c:pt idx="520" formatCode="0.0">
                  <c:v>106595</c:v>
                </c:pt>
                <c:pt idx="521" formatCode="0.0">
                  <c:v>106595</c:v>
                </c:pt>
                <c:pt idx="522" formatCode="0.0">
                  <c:v>107135</c:v>
                </c:pt>
                <c:pt idx="523" formatCode="0.0">
                  <c:v>108200</c:v>
                </c:pt>
                <c:pt idx="524" formatCode="0.0">
                  <c:v>109555</c:v>
                </c:pt>
                <c:pt idx="525" formatCode="0.0">
                  <c:v>111620</c:v>
                </c:pt>
                <c:pt idx="526" formatCode="0.0">
                  <c:v>112565</c:v>
                </c:pt>
                <c:pt idx="527" formatCode="0.0">
                  <c:v>115330</c:v>
                </c:pt>
                <c:pt idx="528" formatCode="0.0">
                  <c:v>115330</c:v>
                </c:pt>
                <c:pt idx="529" formatCode="0.0">
                  <c:v>115330</c:v>
                </c:pt>
                <c:pt idx="530" formatCode="0.0">
                  <c:v>115330</c:v>
                </c:pt>
                <c:pt idx="531" formatCode="0.0">
                  <c:v>115330</c:v>
                </c:pt>
                <c:pt idx="532" formatCode="0.0">
                  <c:v>115330</c:v>
                </c:pt>
                <c:pt idx="533" formatCode="0.0">
                  <c:v>115330</c:v>
                </c:pt>
                <c:pt idx="534" formatCode="0.0">
                  <c:v>115330</c:v>
                </c:pt>
                <c:pt idx="535" formatCode="0.0">
                  <c:v>115330</c:v>
                </c:pt>
                <c:pt idx="536" formatCode="0.0">
                  <c:v>115330</c:v>
                </c:pt>
                <c:pt idx="537" formatCode="0.0">
                  <c:v>115330</c:v>
                </c:pt>
                <c:pt idx="538" formatCode="0.0">
                  <c:v>115330</c:v>
                </c:pt>
                <c:pt idx="539" formatCode="0.0">
                  <c:v>115330</c:v>
                </c:pt>
                <c:pt idx="540" formatCode="0.0">
                  <c:v>115330</c:v>
                </c:pt>
                <c:pt idx="541" formatCode="0.0">
                  <c:v>115330</c:v>
                </c:pt>
                <c:pt idx="542" formatCode="0.0">
                  <c:v>115330</c:v>
                </c:pt>
                <c:pt idx="543" formatCode="0.0">
                  <c:v>116810</c:v>
                </c:pt>
                <c:pt idx="544" formatCode="0.0">
                  <c:v>116810</c:v>
                </c:pt>
                <c:pt idx="545" formatCode="0.0">
                  <c:v>116810</c:v>
                </c:pt>
                <c:pt idx="546" formatCode="0.0">
                  <c:v>116810</c:v>
                </c:pt>
                <c:pt idx="547" formatCode="0.0">
                  <c:v>117765</c:v>
                </c:pt>
                <c:pt idx="548" formatCode="0.0">
                  <c:v>117765</c:v>
                </c:pt>
                <c:pt idx="549" formatCode="0.0">
                  <c:v>117765</c:v>
                </c:pt>
                <c:pt idx="550" formatCode="0.0">
                  <c:v>117740</c:v>
                </c:pt>
                <c:pt idx="551" formatCode="0.0">
                  <c:v>115705</c:v>
                </c:pt>
                <c:pt idx="552" formatCode="0.0">
                  <c:v>113930</c:v>
                </c:pt>
                <c:pt idx="553" formatCode="0.0">
                  <c:v>113405</c:v>
                </c:pt>
                <c:pt idx="554" formatCode="0.0">
                  <c:v>112480</c:v>
                </c:pt>
                <c:pt idx="555" formatCode="0.0">
                  <c:v>112480</c:v>
                </c:pt>
                <c:pt idx="556" formatCode="0.0">
                  <c:v>112480</c:v>
                </c:pt>
                <c:pt idx="557" formatCode="0.0">
                  <c:v>111400</c:v>
                </c:pt>
                <c:pt idx="558" formatCode="0.0">
                  <c:v>111400</c:v>
                </c:pt>
                <c:pt idx="559" formatCode="0.0">
                  <c:v>111400</c:v>
                </c:pt>
                <c:pt idx="560" formatCode="0.0">
                  <c:v>110535</c:v>
                </c:pt>
                <c:pt idx="561" formatCode="0.0">
                  <c:v>110535</c:v>
                </c:pt>
                <c:pt idx="562" formatCode="0.0">
                  <c:v>110505</c:v>
                </c:pt>
                <c:pt idx="563" formatCode="0.0">
                  <c:v>110255</c:v>
                </c:pt>
                <c:pt idx="564" formatCode="0.0">
                  <c:v>109495</c:v>
                </c:pt>
                <c:pt idx="565" formatCode="0.0">
                  <c:v>107875</c:v>
                </c:pt>
                <c:pt idx="566" formatCode="0.0">
                  <c:v>107875</c:v>
                </c:pt>
                <c:pt idx="567" formatCode="0.0">
                  <c:v>107875</c:v>
                </c:pt>
                <c:pt idx="568" formatCode="0.0">
                  <c:v>107875</c:v>
                </c:pt>
                <c:pt idx="569" formatCode="0.0">
                  <c:v>107875</c:v>
                </c:pt>
                <c:pt idx="570" formatCode="0.0">
                  <c:v>107875</c:v>
                </c:pt>
                <c:pt idx="571" formatCode="0.0">
                  <c:v>107875</c:v>
                </c:pt>
                <c:pt idx="572" formatCode="0.0">
                  <c:v>107875</c:v>
                </c:pt>
                <c:pt idx="573" formatCode="0.0">
                  <c:v>107875</c:v>
                </c:pt>
                <c:pt idx="574" formatCode="0.0">
                  <c:v>107875</c:v>
                </c:pt>
                <c:pt idx="575" formatCode="0.0">
                  <c:v>107205</c:v>
                </c:pt>
                <c:pt idx="576" formatCode="0.0">
                  <c:v>107205</c:v>
                </c:pt>
                <c:pt idx="577" formatCode="0.0">
                  <c:v>105655</c:v>
                </c:pt>
                <c:pt idx="578" formatCode="0.0">
                  <c:v>103760</c:v>
                </c:pt>
                <c:pt idx="579" formatCode="0.0">
                  <c:v>101515</c:v>
                </c:pt>
                <c:pt idx="580" formatCode="0.0">
                  <c:v>101320</c:v>
                </c:pt>
                <c:pt idx="581" formatCode="0.0">
                  <c:v>101320</c:v>
                </c:pt>
                <c:pt idx="582" formatCode="0.0">
                  <c:v>101320</c:v>
                </c:pt>
                <c:pt idx="583" formatCode="0.0">
                  <c:v>101320</c:v>
                </c:pt>
                <c:pt idx="584" formatCode="0.0">
                  <c:v>101320</c:v>
                </c:pt>
                <c:pt idx="585" formatCode="0.0">
                  <c:v>101320</c:v>
                </c:pt>
                <c:pt idx="586" formatCode="0.0">
                  <c:v>100705</c:v>
                </c:pt>
                <c:pt idx="587" formatCode="0.0">
                  <c:v>100705</c:v>
                </c:pt>
                <c:pt idx="588" formatCode="0.0">
                  <c:v>98555</c:v>
                </c:pt>
                <c:pt idx="589" formatCode="0.0">
                  <c:v>98530</c:v>
                </c:pt>
                <c:pt idx="590" formatCode="0.0">
                  <c:v>97300</c:v>
                </c:pt>
                <c:pt idx="591" formatCode="0.0">
                  <c:v>97300</c:v>
                </c:pt>
                <c:pt idx="592" formatCode="0.0">
                  <c:v>97300</c:v>
                </c:pt>
                <c:pt idx="593" formatCode="0.0">
                  <c:v>95650</c:v>
                </c:pt>
                <c:pt idx="594" formatCode="0.0">
                  <c:v>95125</c:v>
                </c:pt>
                <c:pt idx="595" formatCode="0.0">
                  <c:v>95125</c:v>
                </c:pt>
                <c:pt idx="596" formatCode="0.0">
                  <c:v>95125</c:v>
                </c:pt>
                <c:pt idx="597" formatCode="0.0">
                  <c:v>93960</c:v>
                </c:pt>
                <c:pt idx="598" formatCode="0.0">
                  <c:v>93905</c:v>
                </c:pt>
                <c:pt idx="599" formatCode="0.0">
                  <c:v>93625</c:v>
                </c:pt>
                <c:pt idx="600" formatCode="0.0">
                  <c:v>93625</c:v>
                </c:pt>
                <c:pt idx="601" formatCode="0.0">
                  <c:v>93625</c:v>
                </c:pt>
                <c:pt idx="602" formatCode="0.0">
                  <c:v>91055</c:v>
                </c:pt>
                <c:pt idx="603" formatCode="0.0">
                  <c:v>91055</c:v>
                </c:pt>
                <c:pt idx="604" formatCode="0.0">
                  <c:v>91055</c:v>
                </c:pt>
                <c:pt idx="605" formatCode="0.0">
                  <c:v>91055</c:v>
                </c:pt>
                <c:pt idx="606" formatCode="0.0">
                  <c:v>91055</c:v>
                </c:pt>
                <c:pt idx="607" formatCode="0.0">
                  <c:v>91055</c:v>
                </c:pt>
                <c:pt idx="608" formatCode="0.0">
                  <c:v>91055</c:v>
                </c:pt>
                <c:pt idx="609" formatCode="0.0">
                  <c:v>91020</c:v>
                </c:pt>
                <c:pt idx="610" formatCode="0.0">
                  <c:v>91020</c:v>
                </c:pt>
                <c:pt idx="611" formatCode="0.0">
                  <c:v>91020</c:v>
                </c:pt>
                <c:pt idx="612" formatCode="0.0">
                  <c:v>89625</c:v>
                </c:pt>
                <c:pt idx="613" formatCode="0.0">
                  <c:v>89620</c:v>
                </c:pt>
                <c:pt idx="614" formatCode="0.0">
                  <c:v>90240</c:v>
                </c:pt>
                <c:pt idx="615" formatCode="0.0">
                  <c:v>91965</c:v>
                </c:pt>
                <c:pt idx="616" formatCode="0.0">
                  <c:v>93590</c:v>
                </c:pt>
                <c:pt idx="617" formatCode="0.0">
                  <c:v>94740</c:v>
                </c:pt>
                <c:pt idx="618" formatCode="0.0">
                  <c:v>96760</c:v>
                </c:pt>
                <c:pt idx="619" formatCode="0.0">
                  <c:v>96760</c:v>
                </c:pt>
                <c:pt idx="620" formatCode="0.0">
                  <c:v>99130</c:v>
                </c:pt>
                <c:pt idx="621" formatCode="0.0">
                  <c:v>100460</c:v>
                </c:pt>
                <c:pt idx="622" formatCode="0.0">
                  <c:v>100460</c:v>
                </c:pt>
                <c:pt idx="623" formatCode="0.0">
                  <c:v>100460</c:v>
                </c:pt>
                <c:pt idx="624" formatCode="0.0">
                  <c:v>100740</c:v>
                </c:pt>
                <c:pt idx="625" formatCode="0.0">
                  <c:v>102120</c:v>
                </c:pt>
                <c:pt idx="626" formatCode="0.0">
                  <c:v>102125</c:v>
                </c:pt>
                <c:pt idx="627" formatCode="0.0">
                  <c:v>102635</c:v>
                </c:pt>
                <c:pt idx="628" formatCode="0.0">
                  <c:v>102635</c:v>
                </c:pt>
                <c:pt idx="629" formatCode="0.0">
                  <c:v>102635</c:v>
                </c:pt>
                <c:pt idx="630" formatCode="0.0">
                  <c:v>102980</c:v>
                </c:pt>
                <c:pt idx="631" formatCode="0.0">
                  <c:v>105980</c:v>
                </c:pt>
                <c:pt idx="632" formatCode="0.0">
                  <c:v>107635</c:v>
                </c:pt>
                <c:pt idx="633" formatCode="0.0">
                  <c:v>108410</c:v>
                </c:pt>
                <c:pt idx="634" formatCode="0.0">
                  <c:v>108410</c:v>
                </c:pt>
                <c:pt idx="635" formatCode="0.0">
                  <c:v>108410</c:v>
                </c:pt>
                <c:pt idx="636" formatCode="0.0">
                  <c:v>108410</c:v>
                </c:pt>
                <c:pt idx="637" formatCode="0.0">
                  <c:v>108905</c:v>
                </c:pt>
                <c:pt idx="638" formatCode="0.0">
                  <c:v>110340</c:v>
                </c:pt>
                <c:pt idx="639" formatCode="0.0">
                  <c:v>111015</c:v>
                </c:pt>
                <c:pt idx="640" formatCode="0.0">
                  <c:v>112740</c:v>
                </c:pt>
                <c:pt idx="641" formatCode="0.0">
                  <c:v>114365</c:v>
                </c:pt>
                <c:pt idx="642" formatCode="0.0">
                  <c:v>115515</c:v>
                </c:pt>
                <c:pt idx="643" formatCode="0.0">
                  <c:v>117195</c:v>
                </c:pt>
                <c:pt idx="644" formatCode="0.0">
                  <c:v>117195</c:v>
                </c:pt>
                <c:pt idx="645" formatCode="0.0">
                  <c:v>118410</c:v>
                </c:pt>
                <c:pt idx="646" formatCode="0.0">
                  <c:v>118410</c:v>
                </c:pt>
                <c:pt idx="647" formatCode="0.0">
                  <c:v>118410</c:v>
                </c:pt>
                <c:pt idx="648" formatCode="0.0">
                  <c:v>118410</c:v>
                </c:pt>
                <c:pt idx="649" formatCode="0.0">
                  <c:v>118410</c:v>
                </c:pt>
                <c:pt idx="650" formatCode="0.0">
                  <c:v>118410</c:v>
                </c:pt>
                <c:pt idx="651" formatCode="0.0">
                  <c:v>118410</c:v>
                </c:pt>
                <c:pt idx="652" formatCode="0.0">
                  <c:v>118410</c:v>
                </c:pt>
                <c:pt idx="653" formatCode="0.0">
                  <c:v>118410</c:v>
                </c:pt>
                <c:pt idx="654" formatCode="0.0">
                  <c:v>120515</c:v>
                </c:pt>
                <c:pt idx="655" formatCode="0.0">
                  <c:v>121345</c:v>
                </c:pt>
                <c:pt idx="656" formatCode="0.0">
                  <c:v>122095</c:v>
                </c:pt>
                <c:pt idx="657" formatCode="0.0">
                  <c:v>122095</c:v>
                </c:pt>
                <c:pt idx="658" formatCode="0.0">
                  <c:v>122095</c:v>
                </c:pt>
                <c:pt idx="659" formatCode="0.0">
                  <c:v>122095</c:v>
                </c:pt>
                <c:pt idx="660" formatCode="0.0">
                  <c:v>122095</c:v>
                </c:pt>
                <c:pt idx="661" formatCode="0.0">
                  <c:v>122095</c:v>
                </c:pt>
                <c:pt idx="662" formatCode="0.0">
                  <c:v>122095</c:v>
                </c:pt>
                <c:pt idx="663" formatCode="0.0">
                  <c:v>121750</c:v>
                </c:pt>
                <c:pt idx="664" formatCode="0.0">
                  <c:v>121750</c:v>
                </c:pt>
                <c:pt idx="665" formatCode="0.0">
                  <c:v>121750</c:v>
                </c:pt>
                <c:pt idx="666" formatCode="0.0">
                  <c:v>121750</c:v>
                </c:pt>
                <c:pt idx="667" formatCode="0.0">
                  <c:v>124440</c:v>
                </c:pt>
                <c:pt idx="668" formatCode="0.0">
                  <c:v>126730</c:v>
                </c:pt>
                <c:pt idx="669" formatCode="0.0">
                  <c:v>126730</c:v>
                </c:pt>
                <c:pt idx="670" formatCode="0.0">
                  <c:v>126730</c:v>
                </c:pt>
                <c:pt idx="671" formatCode="0.0">
                  <c:v>126730</c:v>
                </c:pt>
                <c:pt idx="672" formatCode="0.0">
                  <c:v>126730</c:v>
                </c:pt>
                <c:pt idx="673" formatCode="0.0">
                  <c:v>126730</c:v>
                </c:pt>
                <c:pt idx="674" formatCode="0.0">
                  <c:v>126730</c:v>
                </c:pt>
                <c:pt idx="675" formatCode="0.0">
                  <c:v>126500</c:v>
                </c:pt>
                <c:pt idx="676" formatCode="0.0">
                  <c:v>126230</c:v>
                </c:pt>
                <c:pt idx="677" formatCode="0.0">
                  <c:v>126230</c:v>
                </c:pt>
                <c:pt idx="678" formatCode="0.0">
                  <c:v>126230</c:v>
                </c:pt>
                <c:pt idx="679" formatCode="0.0">
                  <c:v>126230</c:v>
                </c:pt>
                <c:pt idx="680" formatCode="0.0">
                  <c:v>126230</c:v>
                </c:pt>
                <c:pt idx="681" formatCode="0.0">
                  <c:v>126230</c:v>
                </c:pt>
                <c:pt idx="682" formatCode="0.0">
                  <c:v>126230</c:v>
                </c:pt>
                <c:pt idx="683" formatCode="0.0">
                  <c:v>126230</c:v>
                </c:pt>
                <c:pt idx="684" formatCode="0.0">
                  <c:v>126230</c:v>
                </c:pt>
                <c:pt idx="685" formatCode="0.0">
                  <c:v>126230</c:v>
                </c:pt>
                <c:pt idx="686" formatCode="0.0">
                  <c:v>126230</c:v>
                </c:pt>
                <c:pt idx="687" formatCode="0.0">
                  <c:v>119475</c:v>
                </c:pt>
                <c:pt idx="688" formatCode="0.0">
                  <c:v>118720</c:v>
                </c:pt>
                <c:pt idx="689" formatCode="0.0">
                  <c:v>117025</c:v>
                </c:pt>
                <c:pt idx="690" formatCode="0.0">
                  <c:v>115355</c:v>
                </c:pt>
                <c:pt idx="691" formatCode="0.0">
                  <c:v>113315</c:v>
                </c:pt>
                <c:pt idx="692" formatCode="0.0">
                  <c:v>113315</c:v>
                </c:pt>
                <c:pt idx="693" formatCode="0.0">
                  <c:v>113315</c:v>
                </c:pt>
                <c:pt idx="694" formatCode="0.0">
                  <c:v>112620</c:v>
                </c:pt>
                <c:pt idx="695" formatCode="0.0">
                  <c:v>109260</c:v>
                </c:pt>
                <c:pt idx="696" formatCode="0.0">
                  <c:v>106865</c:v>
                </c:pt>
                <c:pt idx="697" formatCode="0.0">
                  <c:v>106865</c:v>
                </c:pt>
                <c:pt idx="698" formatCode="0.0">
                  <c:v>106865</c:v>
                </c:pt>
                <c:pt idx="699" formatCode="0.0">
                  <c:v>106865</c:v>
                </c:pt>
                <c:pt idx="700" formatCode="0.0">
                  <c:v>106865</c:v>
                </c:pt>
                <c:pt idx="701" formatCode="0.0">
                  <c:v>106865</c:v>
                </c:pt>
                <c:pt idx="702" formatCode="0.0">
                  <c:v>106865</c:v>
                </c:pt>
                <c:pt idx="703" formatCode="0.0">
                  <c:v>106865</c:v>
                </c:pt>
                <c:pt idx="704" formatCode="0.0">
                  <c:v>106865</c:v>
                </c:pt>
                <c:pt idx="705" formatCode="0.0">
                  <c:v>106865</c:v>
                </c:pt>
                <c:pt idx="706" formatCode="0.0">
                  <c:v>106545</c:v>
                </c:pt>
                <c:pt idx="707" formatCode="0.0">
                  <c:v>105725</c:v>
                </c:pt>
                <c:pt idx="708" formatCode="0.0">
                  <c:v>105605</c:v>
                </c:pt>
                <c:pt idx="709" formatCode="0.0">
                  <c:v>105605</c:v>
                </c:pt>
                <c:pt idx="710" formatCode="0.0">
                  <c:v>105080</c:v>
                </c:pt>
                <c:pt idx="711" formatCode="0.0">
                  <c:v>104170</c:v>
                </c:pt>
                <c:pt idx="712" formatCode="0.0">
                  <c:v>95570</c:v>
                </c:pt>
                <c:pt idx="713" formatCode="0.0">
                  <c:v>94815</c:v>
                </c:pt>
                <c:pt idx="714" formatCode="0.0">
                  <c:v>93300</c:v>
                </c:pt>
                <c:pt idx="715" formatCode="0.0">
                  <c:v>93300</c:v>
                </c:pt>
                <c:pt idx="716" formatCode="0.0">
                  <c:v>93300</c:v>
                </c:pt>
                <c:pt idx="717" formatCode="0.0">
                  <c:v>93300</c:v>
                </c:pt>
                <c:pt idx="718" formatCode="0.0">
                  <c:v>93300</c:v>
                </c:pt>
                <c:pt idx="719" formatCode="0.0">
                  <c:v>93300</c:v>
                </c:pt>
                <c:pt idx="720" formatCode="0.0">
                  <c:v>93300</c:v>
                </c:pt>
                <c:pt idx="721" formatCode="0.0">
                  <c:v>93300</c:v>
                </c:pt>
                <c:pt idx="722" formatCode="0.0">
                  <c:v>93300</c:v>
                </c:pt>
                <c:pt idx="723" formatCode="0.0">
                  <c:v>93300</c:v>
                </c:pt>
                <c:pt idx="724" formatCode="0.0">
                  <c:v>93300</c:v>
                </c:pt>
                <c:pt idx="725" formatCode="0.0">
                  <c:v>93300</c:v>
                </c:pt>
                <c:pt idx="726" formatCode="0.0">
                  <c:v>92225</c:v>
                </c:pt>
                <c:pt idx="727" formatCode="0.0">
                  <c:v>92060</c:v>
                </c:pt>
                <c:pt idx="728" formatCode="0.0">
                  <c:v>91945</c:v>
                </c:pt>
                <c:pt idx="729" formatCode="0.0">
                  <c:v>91205</c:v>
                </c:pt>
                <c:pt idx="730" formatCode="0.0">
                  <c:v>91205</c:v>
                </c:pt>
                <c:pt idx="731" formatCode="0.0">
                  <c:v>89195</c:v>
                </c:pt>
                <c:pt idx="732" formatCode="0.0">
                  <c:v>89195</c:v>
                </c:pt>
                <c:pt idx="733" formatCode="0.0">
                  <c:v>89195</c:v>
                </c:pt>
                <c:pt idx="734" formatCode="0.0">
                  <c:v>89195</c:v>
                </c:pt>
                <c:pt idx="735" formatCode="0.0">
                  <c:v>89195</c:v>
                </c:pt>
                <c:pt idx="736" formatCode="0.0">
                  <c:v>89195</c:v>
                </c:pt>
                <c:pt idx="737" formatCode="0.0">
                  <c:v>88705</c:v>
                </c:pt>
                <c:pt idx="738" formatCode="0.0">
                  <c:v>88080</c:v>
                </c:pt>
                <c:pt idx="739" formatCode="0.0">
                  <c:v>87780</c:v>
                </c:pt>
                <c:pt idx="740" formatCode="0.0">
                  <c:v>87780</c:v>
                </c:pt>
                <c:pt idx="741" formatCode="0.0">
                  <c:v>87775</c:v>
                </c:pt>
                <c:pt idx="742" formatCode="0.0">
                  <c:v>87775</c:v>
                </c:pt>
                <c:pt idx="743" formatCode="0.0">
                  <c:v>87775</c:v>
                </c:pt>
                <c:pt idx="744" formatCode="0.0">
                  <c:v>87775</c:v>
                </c:pt>
                <c:pt idx="745" formatCode="0.0">
                  <c:v>87535</c:v>
                </c:pt>
                <c:pt idx="746" formatCode="0.0">
                  <c:v>87535</c:v>
                </c:pt>
                <c:pt idx="747" formatCode="0.0">
                  <c:v>87535</c:v>
                </c:pt>
                <c:pt idx="748" formatCode="0.0">
                  <c:v>87535</c:v>
                </c:pt>
                <c:pt idx="749" formatCode="0.0">
                  <c:v>87535</c:v>
                </c:pt>
                <c:pt idx="750" formatCode="0.0">
                  <c:v>87535</c:v>
                </c:pt>
                <c:pt idx="751" formatCode="0.0">
                  <c:v>87535</c:v>
                </c:pt>
                <c:pt idx="752" formatCode="0.0">
                  <c:v>87535</c:v>
                </c:pt>
                <c:pt idx="753" formatCode="0.0">
                  <c:v>87535</c:v>
                </c:pt>
                <c:pt idx="754" formatCode="0.0">
                  <c:v>87535</c:v>
                </c:pt>
                <c:pt idx="755" formatCode="0.0">
                  <c:v>87535</c:v>
                </c:pt>
                <c:pt idx="756" formatCode="0.0">
                  <c:v>87535</c:v>
                </c:pt>
                <c:pt idx="757" formatCode="0.0">
                  <c:v>88210</c:v>
                </c:pt>
                <c:pt idx="758" formatCode="0.0">
                  <c:v>88210</c:v>
                </c:pt>
                <c:pt idx="759" formatCode="0.0">
                  <c:v>88605</c:v>
                </c:pt>
                <c:pt idx="760" formatCode="0.0">
                  <c:v>90550</c:v>
                </c:pt>
                <c:pt idx="761" formatCode="0.0">
                  <c:v>90550</c:v>
                </c:pt>
                <c:pt idx="762" formatCode="0.0">
                  <c:v>90550</c:v>
                </c:pt>
                <c:pt idx="763" formatCode="0.0">
                  <c:v>90550</c:v>
                </c:pt>
                <c:pt idx="764" formatCode="0.0">
                  <c:v>90550</c:v>
                </c:pt>
                <c:pt idx="765" formatCode="0.0">
                  <c:v>90550</c:v>
                </c:pt>
                <c:pt idx="766" formatCode="0.0">
                  <c:v>90550</c:v>
                </c:pt>
                <c:pt idx="767" formatCode="0.0">
                  <c:v>90550</c:v>
                </c:pt>
                <c:pt idx="768" formatCode="0.0">
                  <c:v>90550</c:v>
                </c:pt>
                <c:pt idx="769" formatCode="0.0">
                  <c:v>90550</c:v>
                </c:pt>
                <c:pt idx="770" formatCode="0.0">
                  <c:v>90550</c:v>
                </c:pt>
                <c:pt idx="771" formatCode="0.0">
                  <c:v>90550</c:v>
                </c:pt>
                <c:pt idx="772" formatCode="0.0">
                  <c:v>90550</c:v>
                </c:pt>
                <c:pt idx="773" formatCode="0.0">
                  <c:v>90550</c:v>
                </c:pt>
                <c:pt idx="774" formatCode="0.0">
                  <c:v>90550</c:v>
                </c:pt>
                <c:pt idx="775" formatCode="0.0">
                  <c:v>90550</c:v>
                </c:pt>
                <c:pt idx="776" formatCode="0.0">
                  <c:v>90550</c:v>
                </c:pt>
                <c:pt idx="777" formatCode="0.0">
                  <c:v>90550</c:v>
                </c:pt>
                <c:pt idx="778" formatCode="0.0">
                  <c:v>91060</c:v>
                </c:pt>
                <c:pt idx="779" formatCode="0.0">
                  <c:v>91200</c:v>
                </c:pt>
                <c:pt idx="780" formatCode="0.0">
                  <c:v>92055</c:v>
                </c:pt>
                <c:pt idx="781" formatCode="0.0">
                  <c:v>92575</c:v>
                </c:pt>
                <c:pt idx="782" formatCode="0.0">
                  <c:v>92705</c:v>
                </c:pt>
                <c:pt idx="783" formatCode="0.0">
                  <c:v>93455</c:v>
                </c:pt>
                <c:pt idx="784" formatCode="0.0">
                  <c:v>93455</c:v>
                </c:pt>
                <c:pt idx="785" formatCode="0.0">
                  <c:v>93455</c:v>
                </c:pt>
                <c:pt idx="786" formatCode="0.0">
                  <c:v>92770</c:v>
                </c:pt>
                <c:pt idx="787" formatCode="0.0">
                  <c:v>92770</c:v>
                </c:pt>
                <c:pt idx="788" formatCode="0.0">
                  <c:v>92770</c:v>
                </c:pt>
                <c:pt idx="789" formatCode="0.0">
                  <c:v>93675</c:v>
                </c:pt>
                <c:pt idx="790" formatCode="0.0">
                  <c:v>93675</c:v>
                </c:pt>
                <c:pt idx="791" formatCode="0.0">
                  <c:v>93675</c:v>
                </c:pt>
                <c:pt idx="792" formatCode="0.0">
                  <c:v>93675</c:v>
                </c:pt>
                <c:pt idx="793" formatCode="0.0">
                  <c:v>95295</c:v>
                </c:pt>
                <c:pt idx="794" formatCode="0.0">
                  <c:v>97470</c:v>
                </c:pt>
                <c:pt idx="795" formatCode="0.0">
                  <c:v>100080</c:v>
                </c:pt>
                <c:pt idx="796" formatCode="0.0">
                  <c:v>102675</c:v>
                </c:pt>
                <c:pt idx="797" formatCode="0.0">
                  <c:v>102675</c:v>
                </c:pt>
                <c:pt idx="798" formatCode="0.0">
                  <c:v>102675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B6-4012-9E8F-7574013169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7166752"/>
        <c:axId val="1"/>
      </c:scatterChart>
      <c:valAx>
        <c:axId val="11471667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166752"/>
        <c:crosses val="autoZero"/>
        <c:crossBetween val="midCat"/>
      </c:valAx>
      <c:spPr>
        <a:noFill/>
        <a:ln w="25400">
          <a:noFill/>
        </a:ln>
      </c:spPr>
    </c:plotArea>
    <c:legend>
      <c:legendPos val="b"/>
      <c:overlay val="0"/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DATA!$K$1</c:f>
              <c:strCache>
                <c:ptCount val="1"/>
                <c:pt idx="0">
                  <c:v>Return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50"/>
              </a:solidFill>
            </a:ln>
            <a:effectLst/>
          </c:spPr>
          <c:invertIfNegative val="0"/>
          <c:val>
            <c:numRef>
              <c:f>DATA!$K$3:$K$800</c:f>
              <c:numCache>
                <c:formatCode>0.000</c:formatCode>
                <c:ptCount val="798"/>
                <c:pt idx="0">
                  <c:v>4.8774925958092984E-2</c:v>
                </c:pt>
                <c:pt idx="1">
                  <c:v>4.8772748786423799E-2</c:v>
                </c:pt>
                <c:pt idx="2">
                  <c:v>4.8773577808396203E-2</c:v>
                </c:pt>
                <c:pt idx="3">
                  <c:v>3.7359380278672555E-2</c:v>
                </c:pt>
                <c:pt idx="4">
                  <c:v>8.0630625412736537E-3</c:v>
                </c:pt>
                <c:pt idx="5">
                  <c:v>-0.11656201413680838</c:v>
                </c:pt>
                <c:pt idx="6">
                  <c:v>-2.3728399647135346E-2</c:v>
                </c:pt>
                <c:pt idx="7">
                  <c:v>-3.0136550410938268E-3</c:v>
                </c:pt>
                <c:pt idx="8">
                  <c:v>1.5428670039444566E-2</c:v>
                </c:pt>
                <c:pt idx="9">
                  <c:v>4.2867273250093076E-2</c:v>
                </c:pt>
                <c:pt idx="10">
                  <c:v>1.2631987578889522E-2</c:v>
                </c:pt>
                <c:pt idx="11">
                  <c:v>-1.7822310649582219E-2</c:v>
                </c:pt>
                <c:pt idx="12">
                  <c:v>-1.2216556821876891E-2</c:v>
                </c:pt>
                <c:pt idx="13">
                  <c:v>-7.9330517407958778E-3</c:v>
                </c:pt>
                <c:pt idx="14">
                  <c:v>-1.5727755035864585E-2</c:v>
                </c:pt>
                <c:pt idx="15">
                  <c:v>-7.5499298334811091E-3</c:v>
                </c:pt>
                <c:pt idx="16">
                  <c:v>1.4388737452099671E-2</c:v>
                </c:pt>
                <c:pt idx="17">
                  <c:v>-1.4418931144639579E-2</c:v>
                </c:pt>
                <c:pt idx="18">
                  <c:v>9.3465646074882176E-3</c:v>
                </c:pt>
                <c:pt idx="19">
                  <c:v>-1.4128656045153532E-2</c:v>
                </c:pt>
                <c:pt idx="20">
                  <c:v>-8.8678187738747746E-3</c:v>
                </c:pt>
                <c:pt idx="21">
                  <c:v>-1.7462437230058017E-3</c:v>
                </c:pt>
                <c:pt idx="22">
                  <c:v>1.3007966762804161E-2</c:v>
                </c:pt>
                <c:pt idx="23">
                  <c:v>2.8641575963384153E-2</c:v>
                </c:pt>
                <c:pt idx="24">
                  <c:v>-2.3810648693718447E-2</c:v>
                </c:pt>
                <c:pt idx="25">
                  <c:v>-5.739330057341307E-3</c:v>
                </c:pt>
                <c:pt idx="26">
                  <c:v>-1.0911737261148613E-3</c:v>
                </c:pt>
                <c:pt idx="27">
                  <c:v>-1.0620060773922908E-3</c:v>
                </c:pt>
                <c:pt idx="28">
                  <c:v>2.7588733411039595E-3</c:v>
                </c:pt>
                <c:pt idx="29">
                  <c:v>-3.0280091071641438E-4</c:v>
                </c:pt>
                <c:pt idx="30">
                  <c:v>6.7006981569364696E-3</c:v>
                </c:pt>
                <c:pt idx="31">
                  <c:v>3.6933097066514406E-3</c:v>
                </c:pt>
                <c:pt idx="32">
                  <c:v>1.5907568030834693E-2</c:v>
                </c:pt>
                <c:pt idx="33">
                  <c:v>2.0646835945733007E-4</c:v>
                </c:pt>
                <c:pt idx="34">
                  <c:v>-6.6579127119995203E-3</c:v>
                </c:pt>
                <c:pt idx="35">
                  <c:v>-2.1399282968482284E-3</c:v>
                </c:pt>
                <c:pt idx="36">
                  <c:v>1.3476177701371224E-2</c:v>
                </c:pt>
                <c:pt idx="37">
                  <c:v>-9.4675612430156469E-3</c:v>
                </c:pt>
                <c:pt idx="38">
                  <c:v>-1.0875339961680797E-2</c:v>
                </c:pt>
                <c:pt idx="39">
                  <c:v>-3.1505539525136738E-3</c:v>
                </c:pt>
                <c:pt idx="40">
                  <c:v>2.803312643269534E-2</c:v>
                </c:pt>
                <c:pt idx="41">
                  <c:v>3.274174705557209E-2</c:v>
                </c:pt>
                <c:pt idx="42">
                  <c:v>2.3477881062282605E-2</c:v>
                </c:pt>
                <c:pt idx="43">
                  <c:v>-5.8027882643494721E-4</c:v>
                </c:pt>
                <c:pt idx="44">
                  <c:v>-8.8284859929118869E-3</c:v>
                </c:pt>
                <c:pt idx="45">
                  <c:v>-3.0320364848527844E-2</c:v>
                </c:pt>
                <c:pt idx="46">
                  <c:v>1.171609344020071E-2</c:v>
                </c:pt>
                <c:pt idx="47">
                  <c:v>-2.008675856673723E-2</c:v>
                </c:pt>
                <c:pt idx="48">
                  <c:v>-6.3972303077351371E-3</c:v>
                </c:pt>
                <c:pt idx="49">
                  <c:v>-9.7026952396848942E-3</c:v>
                </c:pt>
                <c:pt idx="50">
                  <c:v>2.945551481097339E-5</c:v>
                </c:pt>
                <c:pt idx="51">
                  <c:v>-2.9203129852913476E-3</c:v>
                </c:pt>
                <c:pt idx="52">
                  <c:v>-2.2435258636396605E-2</c:v>
                </c:pt>
                <c:pt idx="53">
                  <c:v>2.5060977423062965E-2</c:v>
                </c:pt>
                <c:pt idx="54">
                  <c:v>1.3723898261636613E-2</c:v>
                </c:pt>
                <c:pt idx="55">
                  <c:v>-9.6074561066017139E-3</c:v>
                </c:pt>
                <c:pt idx="56">
                  <c:v>-1.6508762256048266E-2</c:v>
                </c:pt>
                <c:pt idx="57">
                  <c:v>-2.0219753837472952E-2</c:v>
                </c:pt>
                <c:pt idx="58">
                  <c:v>3.0090750809223343E-3</c:v>
                </c:pt>
                <c:pt idx="59">
                  <c:v>-2.0698324215810006E-2</c:v>
                </c:pt>
                <c:pt idx="60">
                  <c:v>2.8678537051855069E-2</c:v>
                </c:pt>
                <c:pt idx="61">
                  <c:v>3.8219707429771078E-2</c:v>
                </c:pt>
                <c:pt idx="62">
                  <c:v>3.3959507571261136E-2</c:v>
                </c:pt>
                <c:pt idx="63">
                  <c:v>1.584026450921755E-2</c:v>
                </c:pt>
                <c:pt idx="64">
                  <c:v>-1.5868276106020537E-2</c:v>
                </c:pt>
                <c:pt idx="65">
                  <c:v>-1.4076594584739132E-2</c:v>
                </c:pt>
                <c:pt idx="66">
                  <c:v>-2.3600169750675172E-2</c:v>
                </c:pt>
                <c:pt idx="67">
                  <c:v>-1.2056447798270408E-2</c:v>
                </c:pt>
                <c:pt idx="68">
                  <c:v>1.237635938906894E-2</c:v>
                </c:pt>
                <c:pt idx="69">
                  <c:v>1.0701475953016602E-2</c:v>
                </c:pt>
                <c:pt idx="70">
                  <c:v>-1.7564323034412455E-3</c:v>
                </c:pt>
                <c:pt idx="71">
                  <c:v>-2.7993842324195053E-3</c:v>
                </c:pt>
                <c:pt idx="72">
                  <c:v>2.9434702231879561E-3</c:v>
                </c:pt>
                <c:pt idx="73">
                  <c:v>1.484432423166587E-2</c:v>
                </c:pt>
                <c:pt idx="74">
                  <c:v>-3.6914514922341941E-4</c:v>
                </c:pt>
                <c:pt idx="75">
                  <c:v>-6.4393190563417305E-3</c:v>
                </c:pt>
                <c:pt idx="76">
                  <c:v>-2.8383241483017338E-2</c:v>
                </c:pt>
                <c:pt idx="77">
                  <c:v>1.9396030033812003E-2</c:v>
                </c:pt>
                <c:pt idx="78">
                  <c:v>4.173448572063314E-3</c:v>
                </c:pt>
                <c:pt idx="79">
                  <c:v>-3.3373642806638908E-3</c:v>
                </c:pt>
                <c:pt idx="80">
                  <c:v>-1.1565178686953602E-2</c:v>
                </c:pt>
                <c:pt idx="81">
                  <c:v>-7.3444756703385612E-3</c:v>
                </c:pt>
                <c:pt idx="82">
                  <c:v>1.8191959478579323E-3</c:v>
                </c:pt>
                <c:pt idx="83">
                  <c:v>-7.5034558817458959E-3</c:v>
                </c:pt>
                <c:pt idx="84">
                  <c:v>4.94692612916523E-2</c:v>
                </c:pt>
                <c:pt idx="85">
                  <c:v>4.2540873964714065E-2</c:v>
                </c:pt>
                <c:pt idx="86">
                  <c:v>-5.3893830461027026E-4</c:v>
                </c:pt>
                <c:pt idx="87">
                  <c:v>2.3969190112996402E-2</c:v>
                </c:pt>
                <c:pt idx="88">
                  <c:v>3.0324987951354122E-2</c:v>
                </c:pt>
                <c:pt idx="89">
                  <c:v>2.0402965506775422E-3</c:v>
                </c:pt>
                <c:pt idx="90">
                  <c:v>3.3066289825619982E-3</c:v>
                </c:pt>
                <c:pt idx="91">
                  <c:v>2.0932253221533404E-2</c:v>
                </c:pt>
                <c:pt idx="92">
                  <c:v>2.9066399517657063E-2</c:v>
                </c:pt>
                <c:pt idx="93">
                  <c:v>4.0243069034216386E-2</c:v>
                </c:pt>
                <c:pt idx="94">
                  <c:v>1.0180260822014954E-2</c:v>
                </c:pt>
                <c:pt idx="95">
                  <c:v>4.031106934864951E-2</c:v>
                </c:pt>
                <c:pt idx="96">
                  <c:v>-9.5756023697826115E-3</c:v>
                </c:pt>
                <c:pt idx="97">
                  <c:v>-1.0725704318986756E-2</c:v>
                </c:pt>
                <c:pt idx="98">
                  <c:v>4.0393266880030601E-2</c:v>
                </c:pt>
                <c:pt idx="99">
                  <c:v>4.7377614499194157E-2</c:v>
                </c:pt>
                <c:pt idx="100">
                  <c:v>-6.0186946803605966E-3</c:v>
                </c:pt>
                <c:pt idx="101">
                  <c:v>-6.3265007482759357E-3</c:v>
                </c:pt>
                <c:pt idx="102">
                  <c:v>-1.3557035969850129E-2</c:v>
                </c:pt>
                <c:pt idx="103">
                  <c:v>6.2233205443798243E-3</c:v>
                </c:pt>
                <c:pt idx="104">
                  <c:v>1.5566952502725721E-2</c:v>
                </c:pt>
                <c:pt idx="105">
                  <c:v>3.4854247735964579E-2</c:v>
                </c:pt>
                <c:pt idx="106">
                  <c:v>6.060503787510863E-3</c:v>
                </c:pt>
                <c:pt idx="107">
                  <c:v>6.734965932935765E-3</c:v>
                </c:pt>
                <c:pt idx="108">
                  <c:v>-4.3826490339505975E-2</c:v>
                </c:pt>
                <c:pt idx="109">
                  <c:v>3.0851036817115592E-2</c:v>
                </c:pt>
                <c:pt idx="110">
                  <c:v>-4.2907501011276432E-2</c:v>
                </c:pt>
                <c:pt idx="111">
                  <c:v>1.2427674757301558E-2</c:v>
                </c:pt>
                <c:pt idx="112">
                  <c:v>-7.2192488928955203E-4</c:v>
                </c:pt>
                <c:pt idx="113">
                  <c:v>4.878623390026738E-2</c:v>
                </c:pt>
                <c:pt idx="114">
                  <c:v>4.8783613686497564E-2</c:v>
                </c:pt>
                <c:pt idx="115">
                  <c:v>4.8780360645421551E-2</c:v>
                </c:pt>
                <c:pt idx="116">
                  <c:v>4.5472672725693469E-2</c:v>
                </c:pt>
                <c:pt idx="117">
                  <c:v>2.4878704234396795E-2</c:v>
                </c:pt>
                <c:pt idx="118">
                  <c:v>-1.3279119434487169E-2</c:v>
                </c:pt>
                <c:pt idx="119">
                  <c:v>-4.5898732305741695E-3</c:v>
                </c:pt>
                <c:pt idx="120">
                  <c:v>-1.2337956977915761E-2</c:v>
                </c:pt>
                <c:pt idx="121">
                  <c:v>-3.4305350967891368E-3</c:v>
                </c:pt>
                <c:pt idx="122">
                  <c:v>-2.1185025667629941E-2</c:v>
                </c:pt>
                <c:pt idx="123">
                  <c:v>8.3887244813812024E-3</c:v>
                </c:pt>
                <c:pt idx="124">
                  <c:v>1.1592828162115732E-2</c:v>
                </c:pt>
                <c:pt idx="125">
                  <c:v>-1.0497013888627444E-2</c:v>
                </c:pt>
                <c:pt idx="126">
                  <c:v>-2.5994243378511424E-2</c:v>
                </c:pt>
                <c:pt idx="127">
                  <c:v>9.8083807094789029E-4</c:v>
                </c:pt>
                <c:pt idx="128">
                  <c:v>3.3271548029351158E-2</c:v>
                </c:pt>
                <c:pt idx="129">
                  <c:v>-2.0906684819313712E-2</c:v>
                </c:pt>
                <c:pt idx="130">
                  <c:v>2.9490428510705158E-2</c:v>
                </c:pt>
                <c:pt idx="131">
                  <c:v>9.2265114956838949E-4</c:v>
                </c:pt>
                <c:pt idx="132">
                  <c:v>-9.5063948409598205E-3</c:v>
                </c:pt>
                <c:pt idx="133">
                  <c:v>6.3590486692802657E-3</c:v>
                </c:pt>
                <c:pt idx="134">
                  <c:v>4.2989251995426157E-2</c:v>
                </c:pt>
                <c:pt idx="135">
                  <c:v>4.0350553774184755E-2</c:v>
                </c:pt>
                <c:pt idx="136">
                  <c:v>4.8757888708124635E-2</c:v>
                </c:pt>
                <c:pt idx="137">
                  <c:v>4.0987113819323691E-2</c:v>
                </c:pt>
                <c:pt idx="138">
                  <c:v>0</c:v>
                </c:pt>
                <c:pt idx="139">
                  <c:v>5.7328155053761234E-3</c:v>
                </c:pt>
                <c:pt idx="140">
                  <c:v>3.1240861540493898E-2</c:v>
                </c:pt>
                <c:pt idx="141">
                  <c:v>2.8743903770800161E-2</c:v>
                </c:pt>
                <c:pt idx="142">
                  <c:v>3.4935908737034345E-2</c:v>
                </c:pt>
                <c:pt idx="143">
                  <c:v>-6.9427017970846707E-3</c:v>
                </c:pt>
                <c:pt idx="144">
                  <c:v>-4.3138214120987624E-2</c:v>
                </c:pt>
                <c:pt idx="145">
                  <c:v>-3.4463825924396375E-2</c:v>
                </c:pt>
                <c:pt idx="146">
                  <c:v>3.0345769315478843E-2</c:v>
                </c:pt>
                <c:pt idx="147">
                  <c:v>3.7658812612059826E-2</c:v>
                </c:pt>
                <c:pt idx="148">
                  <c:v>1.6891894163793181E-2</c:v>
                </c:pt>
                <c:pt idx="149">
                  <c:v>-1.2108018037164629E-2</c:v>
                </c:pt>
                <c:pt idx="150">
                  <c:v>-4.5197511417532948E-2</c:v>
                </c:pt>
                <c:pt idx="151">
                  <c:v>-5.6548457913063017E-2</c:v>
                </c:pt>
                <c:pt idx="152">
                  <c:v>-3.1341047465177865E-2</c:v>
                </c:pt>
                <c:pt idx="153">
                  <c:v>-5.1293294387550578E-2</c:v>
                </c:pt>
                <c:pt idx="154">
                  <c:v>-4.0884747493197801E-2</c:v>
                </c:pt>
                <c:pt idx="155">
                  <c:v>6.2887076738256855E-3</c:v>
                </c:pt>
                <c:pt idx="156">
                  <c:v>8.2370903898281826E-3</c:v>
                </c:pt>
                <c:pt idx="157">
                  <c:v>9.3153533409710502E-3</c:v>
                </c:pt>
                <c:pt idx="158">
                  <c:v>1.5933277947699373E-2</c:v>
                </c:pt>
                <c:pt idx="159">
                  <c:v>-5.1786236552023697E-2</c:v>
                </c:pt>
                <c:pt idx="160">
                  <c:v>1.3975099230616293E-2</c:v>
                </c:pt>
                <c:pt idx="161">
                  <c:v>-4.9900138242219066E-3</c:v>
                </c:pt>
                <c:pt idx="162">
                  <c:v>-4.648854462498098E-3</c:v>
                </c:pt>
                <c:pt idx="163">
                  <c:v>1.2256089108599943E-2</c:v>
                </c:pt>
                <c:pt idx="164">
                  <c:v>4.221570648408101E-2</c:v>
                </c:pt>
                <c:pt idx="165">
                  <c:v>1.1843727867439587E-2</c:v>
                </c:pt>
                <c:pt idx="166">
                  <c:v>-1.2695100362776761E-2</c:v>
                </c:pt>
                <c:pt idx="167">
                  <c:v>1.0980502483444048E-2</c:v>
                </c:pt>
                <c:pt idx="168">
                  <c:v>3.1152673169494998E-3</c:v>
                </c:pt>
                <c:pt idx="169">
                  <c:v>5.083206828797756E-2</c:v>
                </c:pt>
                <c:pt idx="170">
                  <c:v>3.7355392375410933E-2</c:v>
                </c:pt>
                <c:pt idx="171">
                  <c:v>-1.8365487667651344E-2</c:v>
                </c:pt>
                <c:pt idx="172">
                  <c:v>-2.7197560261674809E-2</c:v>
                </c:pt>
                <c:pt idx="173">
                  <c:v>1.6260520871780326E-2</c:v>
                </c:pt>
                <c:pt idx="174">
                  <c:v>9.5043548686894144E-2</c:v>
                </c:pt>
                <c:pt idx="175">
                  <c:v>5.0273417140252966E-3</c:v>
                </c:pt>
                <c:pt idx="176">
                  <c:v>-1.8585506312876265E-2</c:v>
                </c:pt>
                <c:pt idx="177">
                  <c:v>4.3634632181319993E-2</c:v>
                </c:pt>
                <c:pt idx="178">
                  <c:v>4.6563534371774226E-2</c:v>
                </c:pt>
                <c:pt idx="179">
                  <c:v>4.3877070592594193E-2</c:v>
                </c:pt>
                <c:pt idx="180">
                  <c:v>4.8156213322741004E-2</c:v>
                </c:pt>
                <c:pt idx="181">
                  <c:v>4.8081903242265099E-2</c:v>
                </c:pt>
                <c:pt idx="182">
                  <c:v>4.8783518654247335E-2</c:v>
                </c:pt>
                <c:pt idx="183">
                  <c:v>4.7811111434267653E-2</c:v>
                </c:pt>
                <c:pt idx="184">
                  <c:v>-4.8169012095091467E-2</c:v>
                </c:pt>
                <c:pt idx="185">
                  <c:v>-3.769469835693904E-2</c:v>
                </c:pt>
                <c:pt idx="186">
                  <c:v>5.5494931144803653E-2</c:v>
                </c:pt>
                <c:pt idx="187">
                  <c:v>2.3728849963231626E-2</c:v>
                </c:pt>
                <c:pt idx="188">
                  <c:v>4.8789696954051984E-2</c:v>
                </c:pt>
                <c:pt idx="189">
                  <c:v>-1.9036874044078243E-2</c:v>
                </c:pt>
                <c:pt idx="190">
                  <c:v>-2.1048748576666738E-2</c:v>
                </c:pt>
                <c:pt idx="191">
                  <c:v>1.1488821415391558E-2</c:v>
                </c:pt>
                <c:pt idx="192">
                  <c:v>-3.3397699850492485E-2</c:v>
                </c:pt>
                <c:pt idx="193">
                  <c:v>6.1835635171025971E-2</c:v>
                </c:pt>
                <c:pt idx="194">
                  <c:v>6.2514469607432314E-3</c:v>
                </c:pt>
                <c:pt idx="195">
                  <c:v>4.8387180135814764E-2</c:v>
                </c:pt>
                <c:pt idx="196">
                  <c:v>2.4397103580430936E-2</c:v>
                </c:pt>
                <c:pt idx="197">
                  <c:v>-3.9302927240884369E-2</c:v>
                </c:pt>
                <c:pt idx="198">
                  <c:v>-4.8509524173696729E-2</c:v>
                </c:pt>
                <c:pt idx="199">
                  <c:v>1.7426940802123308E-3</c:v>
                </c:pt>
                <c:pt idx="200">
                  <c:v>-1.2406049545960435E-2</c:v>
                </c:pt>
                <c:pt idx="201">
                  <c:v>6.4877943230061963E-2</c:v>
                </c:pt>
                <c:pt idx="202">
                  <c:v>4.2419769166967452E-3</c:v>
                </c:pt>
                <c:pt idx="203">
                  <c:v>4.7506230325388678E-2</c:v>
                </c:pt>
                <c:pt idx="204">
                  <c:v>4.2332035049509019E-2</c:v>
                </c:pt>
                <c:pt idx="205">
                  <c:v>3.2784578448238309E-2</c:v>
                </c:pt>
                <c:pt idx="206">
                  <c:v>4.5180011301659315E-2</c:v>
                </c:pt>
                <c:pt idx="207">
                  <c:v>-3.4390411326293252E-2</c:v>
                </c:pt>
                <c:pt idx="208">
                  <c:v>6.304469003064235E-2</c:v>
                </c:pt>
                <c:pt idx="209">
                  <c:v>4.219908638749071E-2</c:v>
                </c:pt>
                <c:pt idx="210">
                  <c:v>4.4591848023188746E-2</c:v>
                </c:pt>
                <c:pt idx="211">
                  <c:v>4.8785474511074609E-3</c:v>
                </c:pt>
                <c:pt idx="212">
                  <c:v>5.0538743026788176E-3</c:v>
                </c:pt>
                <c:pt idx="213">
                  <c:v>3.672765971227597E-2</c:v>
                </c:pt>
                <c:pt idx="214">
                  <c:v>3.7460853487812411E-2</c:v>
                </c:pt>
                <c:pt idx="215">
                  <c:v>2.1628062882194297E-2</c:v>
                </c:pt>
                <c:pt idx="216">
                  <c:v>4.8755723570851131E-2</c:v>
                </c:pt>
                <c:pt idx="217">
                  <c:v>3.269538283814212E-2</c:v>
                </c:pt>
                <c:pt idx="218">
                  <c:v>4.6247251165319622E-2</c:v>
                </c:pt>
                <c:pt idx="219">
                  <c:v>5.5014950438574172E-3</c:v>
                </c:pt>
                <c:pt idx="220">
                  <c:v>4.8749970031741481E-2</c:v>
                </c:pt>
                <c:pt idx="221">
                  <c:v>-7.8182537404670738E-3</c:v>
                </c:pt>
                <c:pt idx="222">
                  <c:v>5.6601240215302807E-2</c:v>
                </c:pt>
                <c:pt idx="223">
                  <c:v>-0.11488027599842202</c:v>
                </c:pt>
                <c:pt idx="224">
                  <c:v>-6.1430099105251754E-2</c:v>
                </c:pt>
                <c:pt idx="225">
                  <c:v>-1.1654407538231614E-2</c:v>
                </c:pt>
                <c:pt idx="226">
                  <c:v>-4.8570750695409594E-2</c:v>
                </c:pt>
                <c:pt idx="227">
                  <c:v>3.5960536234010167E-2</c:v>
                </c:pt>
                <c:pt idx="228">
                  <c:v>3.3921044663079707E-2</c:v>
                </c:pt>
                <c:pt idx="229">
                  <c:v>3.7882687465903758E-2</c:v>
                </c:pt>
                <c:pt idx="230">
                  <c:v>1.0665179727016822E-2</c:v>
                </c:pt>
                <c:pt idx="231">
                  <c:v>-2.5966983761064665E-2</c:v>
                </c:pt>
                <c:pt idx="232">
                  <c:v>9.6799787863656277E-3</c:v>
                </c:pt>
                <c:pt idx="233">
                  <c:v>3.2786914616982953E-3</c:v>
                </c:pt>
                <c:pt idx="234">
                  <c:v>-3.9163977174144958E-2</c:v>
                </c:pt>
                <c:pt idx="235">
                  <c:v>3.6809510090080235E-3</c:v>
                </c:pt>
                <c:pt idx="236">
                  <c:v>-4.8705378888106075E-2</c:v>
                </c:pt>
                <c:pt idx="237">
                  <c:v>1.4903229919183832E-2</c:v>
                </c:pt>
                <c:pt idx="238">
                  <c:v>3.1425237832874008E-2</c:v>
                </c:pt>
                <c:pt idx="239">
                  <c:v>2.3020423438410795E-2</c:v>
                </c:pt>
                <c:pt idx="240">
                  <c:v>-1.996543124569793E-2</c:v>
                </c:pt>
                <c:pt idx="241">
                  <c:v>-1.1418956629502045E-2</c:v>
                </c:pt>
                <c:pt idx="242">
                  <c:v>5.0153986358274583E-3</c:v>
                </c:pt>
                <c:pt idx="243">
                  <c:v>2.2485489212975069E-2</c:v>
                </c:pt>
                <c:pt idx="244">
                  <c:v>-5.0620632228678242E-2</c:v>
                </c:pt>
                <c:pt idx="245">
                  <c:v>-3.7654871544214541E-2</c:v>
                </c:pt>
                <c:pt idx="246">
                  <c:v>-3.4907018988441577E-2</c:v>
                </c:pt>
                <c:pt idx="247">
                  <c:v>-4.8963080721906908E-2</c:v>
                </c:pt>
                <c:pt idx="248">
                  <c:v>-4.3452831913442451E-2</c:v>
                </c:pt>
                <c:pt idx="249">
                  <c:v>5.2261724004819099E-2</c:v>
                </c:pt>
                <c:pt idx="250">
                  <c:v>4.5796836830903957E-2</c:v>
                </c:pt>
                <c:pt idx="251">
                  <c:v>-5.1243938076102225E-2</c:v>
                </c:pt>
                <c:pt idx="252">
                  <c:v>-1.2115742895211296E-2</c:v>
                </c:pt>
                <c:pt idx="253">
                  <c:v>-3.7322828338572846E-2</c:v>
                </c:pt>
                <c:pt idx="254">
                  <c:v>-4.7287456422345664E-2</c:v>
                </c:pt>
                <c:pt idx="255">
                  <c:v>5.025614927197132E-2</c:v>
                </c:pt>
                <c:pt idx="256">
                  <c:v>4.5679884926351326E-2</c:v>
                </c:pt>
                <c:pt idx="257">
                  <c:v>4.6705600482123556E-2</c:v>
                </c:pt>
                <c:pt idx="258">
                  <c:v>-2.8756484335498489E-2</c:v>
                </c:pt>
                <c:pt idx="259">
                  <c:v>2.7183909707282589E-2</c:v>
                </c:pt>
                <c:pt idx="260">
                  <c:v>9.2738304852208117E-3</c:v>
                </c:pt>
                <c:pt idx="261">
                  <c:v>4.4047622982573441E-2</c:v>
                </c:pt>
                <c:pt idx="262">
                  <c:v>-2.7531613376557112E-2</c:v>
                </c:pt>
                <c:pt idx="263">
                  <c:v>-4.9422265744036777E-2</c:v>
                </c:pt>
                <c:pt idx="264">
                  <c:v>5.7974547559354134E-2</c:v>
                </c:pt>
                <c:pt idx="265">
                  <c:v>3.9711889530556023E-2</c:v>
                </c:pt>
                <c:pt idx="266">
                  <c:v>2.2714457281020214E-2</c:v>
                </c:pt>
                <c:pt idx="267">
                  <c:v>3.5810314195676013E-2</c:v>
                </c:pt>
                <c:pt idx="268">
                  <c:v>4.5905813507993609E-2</c:v>
                </c:pt>
                <c:pt idx="269">
                  <c:v>7.6592547343859113E-3</c:v>
                </c:pt>
                <c:pt idx="270">
                  <c:v>-2.6133542550407242E-4</c:v>
                </c:pt>
                <c:pt idx="271">
                  <c:v>-4.0865557065185909E-2</c:v>
                </c:pt>
                <c:pt idx="272">
                  <c:v>-1.0620343978895747E-2</c:v>
                </c:pt>
                <c:pt idx="273">
                  <c:v>-4.4125830008760218E-3</c:v>
                </c:pt>
                <c:pt idx="274">
                  <c:v>2.672643397848868E-2</c:v>
                </c:pt>
                <c:pt idx="275">
                  <c:v>2.3653381633349166E-3</c:v>
                </c:pt>
                <c:pt idx="276">
                  <c:v>-5.5813805798868729E-2</c:v>
                </c:pt>
                <c:pt idx="277">
                  <c:v>-4.8449564711098583E-2</c:v>
                </c:pt>
                <c:pt idx="278">
                  <c:v>2.472168278034733E-2</c:v>
                </c:pt>
                <c:pt idx="279">
                  <c:v>1.6090776533542191E-2</c:v>
                </c:pt>
                <c:pt idx="280">
                  <c:v>4.2068428337622213E-2</c:v>
                </c:pt>
                <c:pt idx="281">
                  <c:v>-5.4445180174792773E-2</c:v>
                </c:pt>
                <c:pt idx="282">
                  <c:v>-2.724452210656551E-2</c:v>
                </c:pt>
                <c:pt idx="283">
                  <c:v>2.8170876966696224E-2</c:v>
                </c:pt>
                <c:pt idx="284">
                  <c:v>-1.5101887550073584E-2</c:v>
                </c:pt>
                <c:pt idx="285">
                  <c:v>5.2152120782661378E-3</c:v>
                </c:pt>
                <c:pt idx="286">
                  <c:v>1.985170267173837E-3</c:v>
                </c:pt>
                <c:pt idx="287">
                  <c:v>-1.2620130516163114E-2</c:v>
                </c:pt>
                <c:pt idx="288">
                  <c:v>3.8870774388993327E-2</c:v>
                </c:pt>
                <c:pt idx="289">
                  <c:v>-8.6165616280132664E-3</c:v>
                </c:pt>
                <c:pt idx="290">
                  <c:v>-5.574015785466209E-2</c:v>
                </c:pt>
                <c:pt idx="291">
                  <c:v>-3.9300701809478193E-2</c:v>
                </c:pt>
                <c:pt idx="292">
                  <c:v>5.032856372793023E-2</c:v>
                </c:pt>
                <c:pt idx="293">
                  <c:v>-6.8555202647274599E-3</c:v>
                </c:pt>
                <c:pt idx="294">
                  <c:v>-1.043318938500272E-2</c:v>
                </c:pt>
                <c:pt idx="295">
                  <c:v>-2.5317807984289783E-2</c:v>
                </c:pt>
                <c:pt idx="296">
                  <c:v>-3.7596017426279507E-2</c:v>
                </c:pt>
                <c:pt idx="297">
                  <c:v>4.0531043107088424E-2</c:v>
                </c:pt>
                <c:pt idx="298">
                  <c:v>3.8112084212024708E-2</c:v>
                </c:pt>
                <c:pt idx="299">
                  <c:v>-3.5477022267576602E-3</c:v>
                </c:pt>
                <c:pt idx="300">
                  <c:v>5.5192075435108685E-2</c:v>
                </c:pt>
                <c:pt idx="301">
                  <c:v>3.9729224147637958E-2</c:v>
                </c:pt>
                <c:pt idx="302">
                  <c:v>-5.1310594278273315E-2</c:v>
                </c:pt>
                <c:pt idx="303">
                  <c:v>-5.1290259297355256E-2</c:v>
                </c:pt>
                <c:pt idx="304">
                  <c:v>1.5770003874779742E-3</c:v>
                </c:pt>
                <c:pt idx="305">
                  <c:v>1.3005963679133984E-2</c:v>
                </c:pt>
                <c:pt idx="306">
                  <c:v>4.6063081653901626E-2</c:v>
                </c:pt>
                <c:pt idx="307">
                  <c:v>4.5454756741225226E-2</c:v>
                </c:pt>
                <c:pt idx="308">
                  <c:v>-1.7123611793427494E-2</c:v>
                </c:pt>
                <c:pt idx="309">
                  <c:v>2.2676459639792434E-2</c:v>
                </c:pt>
                <c:pt idx="310">
                  <c:v>4.2462342225106843E-2</c:v>
                </c:pt>
                <c:pt idx="311">
                  <c:v>1.3540258546799374E-2</c:v>
                </c:pt>
                <c:pt idx="312">
                  <c:v>-5.5188599912959171E-2</c:v>
                </c:pt>
                <c:pt idx="313">
                  <c:v>-1.5580470975248022E-2</c:v>
                </c:pt>
                <c:pt idx="314">
                  <c:v>1.4766470116300995E-2</c:v>
                </c:pt>
                <c:pt idx="315">
                  <c:v>-1.7525092555380845E-2</c:v>
                </c:pt>
                <c:pt idx="316">
                  <c:v>-6.0791955228208492E-4</c:v>
                </c:pt>
                <c:pt idx="317">
                  <c:v>0.14549721820207126</c:v>
                </c:pt>
                <c:pt idx="318">
                  <c:v>2.6321032719094788E-2</c:v>
                </c:pt>
                <c:pt idx="319">
                  <c:v>6.9589703243035225E-3</c:v>
                </c:pt>
                <c:pt idx="320">
                  <c:v>-3.0988395051138807E-2</c:v>
                </c:pt>
                <c:pt idx="321">
                  <c:v>-1.0787591128997352E-2</c:v>
                </c:pt>
                <c:pt idx="322">
                  <c:v>-4.0573885541602987E-3</c:v>
                </c:pt>
                <c:pt idx="323">
                  <c:v>-8.3109029798625004E-3</c:v>
                </c:pt>
                <c:pt idx="324">
                  <c:v>1.0196738020515085E-2</c:v>
                </c:pt>
                <c:pt idx="325">
                  <c:v>4.6994211486661774E-2</c:v>
                </c:pt>
                <c:pt idx="326">
                  <c:v>2.5663434089413625E-2</c:v>
                </c:pt>
                <c:pt idx="327">
                  <c:v>-3.0098031157279413E-2</c:v>
                </c:pt>
                <c:pt idx="328">
                  <c:v>-2.2330820485013485E-2</c:v>
                </c:pt>
                <c:pt idx="329">
                  <c:v>-4.8598448419396E-2</c:v>
                </c:pt>
                <c:pt idx="330">
                  <c:v>5.6379487889678281E-2</c:v>
                </c:pt>
                <c:pt idx="331">
                  <c:v>1.4549781014731365E-2</c:v>
                </c:pt>
                <c:pt idx="332">
                  <c:v>-4.0243458200965504E-2</c:v>
                </c:pt>
                <c:pt idx="333">
                  <c:v>-3.0410565757789344E-3</c:v>
                </c:pt>
                <c:pt idx="334">
                  <c:v>-3.777976013520631E-3</c:v>
                </c:pt>
                <c:pt idx="335">
                  <c:v>-7.1590633763738793E-3</c:v>
                </c:pt>
                <c:pt idx="336">
                  <c:v>-2.2239611927838361E-2</c:v>
                </c:pt>
                <c:pt idx="337">
                  <c:v>-3.7890264260210131E-2</c:v>
                </c:pt>
                <c:pt idx="338">
                  <c:v>-4.6697991163727491E-2</c:v>
                </c:pt>
                <c:pt idx="339">
                  <c:v>-4.9157338765075394E-2</c:v>
                </c:pt>
                <c:pt idx="340">
                  <c:v>-5.0977644936188921E-2</c:v>
                </c:pt>
                <c:pt idx="341">
                  <c:v>-8.5122310592763845E-3</c:v>
                </c:pt>
                <c:pt idx="342">
                  <c:v>5.3473527809319625E-2</c:v>
                </c:pt>
                <c:pt idx="343">
                  <c:v>3.6232167013963715E-2</c:v>
                </c:pt>
                <c:pt idx="344">
                  <c:v>-4.2805447904000593E-2</c:v>
                </c:pt>
                <c:pt idx="345">
                  <c:v>-1.1344916164078253E-2</c:v>
                </c:pt>
                <c:pt idx="346">
                  <c:v>-3.9017117941979811E-2</c:v>
                </c:pt>
                <c:pt idx="347">
                  <c:v>5.2789783101298378E-3</c:v>
                </c:pt>
                <c:pt idx="348">
                  <c:v>3.3387016032736978E-2</c:v>
                </c:pt>
                <c:pt idx="349">
                  <c:v>-3.3931826724502123E-2</c:v>
                </c:pt>
                <c:pt idx="350">
                  <c:v>-4.7341676183645697E-3</c:v>
                </c:pt>
                <c:pt idx="351">
                  <c:v>7.4552577327251799E-3</c:v>
                </c:pt>
                <c:pt idx="352">
                  <c:v>-6.5892093808703256E-2</c:v>
                </c:pt>
                <c:pt idx="353">
                  <c:v>-3.9065926371763364E-2</c:v>
                </c:pt>
                <c:pt idx="354">
                  <c:v>5.4998694547184777E-2</c:v>
                </c:pt>
                <c:pt idx="355">
                  <c:v>-1.7154297545076385E-3</c:v>
                </c:pt>
                <c:pt idx="356">
                  <c:v>1.4770198452338443E-2</c:v>
                </c:pt>
                <c:pt idx="357">
                  <c:v>5.8765309226251602E-2</c:v>
                </c:pt>
                <c:pt idx="358">
                  <c:v>-2.1860752290800568E-2</c:v>
                </c:pt>
                <c:pt idx="359">
                  <c:v>-2.1762794225955173E-3</c:v>
                </c:pt>
                <c:pt idx="360">
                  <c:v>-1.4815085785140587E-2</c:v>
                </c:pt>
                <c:pt idx="361">
                  <c:v>-1.9349440890647461E-2</c:v>
                </c:pt>
                <c:pt idx="362">
                  <c:v>-1.6288238893269694E-2</c:v>
                </c:pt>
                <c:pt idx="363">
                  <c:v>-1.9668971916829075E-2</c:v>
                </c:pt>
                <c:pt idx="364">
                  <c:v>-8.9984957738259135E-3</c:v>
                </c:pt>
                <c:pt idx="365">
                  <c:v>2.9240150726255132E-2</c:v>
                </c:pt>
                <c:pt idx="366">
                  <c:v>-3.002646883242753E-2</c:v>
                </c:pt>
                <c:pt idx="367">
                  <c:v>-1.3861608086624429E-2</c:v>
                </c:pt>
                <c:pt idx="368">
                  <c:v>-1.9734832984096482E-2</c:v>
                </c:pt>
                <c:pt idx="369">
                  <c:v>6.2848661004391761E-3</c:v>
                </c:pt>
                <c:pt idx="370">
                  <c:v>2.3173230311633587E-2</c:v>
                </c:pt>
                <c:pt idx="371">
                  <c:v>-1.8334511193410331E-2</c:v>
                </c:pt>
                <c:pt idx="372">
                  <c:v>2.6112297653369219E-3</c:v>
                </c:pt>
                <c:pt idx="373">
                  <c:v>3.6439285106536039E-2</c:v>
                </c:pt>
                <c:pt idx="374">
                  <c:v>3.9443869326335257E-2</c:v>
                </c:pt>
                <c:pt idx="375">
                  <c:v>2.6061302442331073E-2</c:v>
                </c:pt>
                <c:pt idx="376">
                  <c:v>2.1506205220963682E-2</c:v>
                </c:pt>
                <c:pt idx="377">
                  <c:v>4.3371932153527845E-2</c:v>
                </c:pt>
                <c:pt idx="378">
                  <c:v>2.6636971461281807E-2</c:v>
                </c:pt>
                <c:pt idx="379">
                  <c:v>4.4617065488806694E-2</c:v>
                </c:pt>
                <c:pt idx="380">
                  <c:v>3.9980533872155749E-2</c:v>
                </c:pt>
                <c:pt idx="381">
                  <c:v>-2.3049576056876391E-2</c:v>
                </c:pt>
                <c:pt idx="382">
                  <c:v>2.6391383788177264E-3</c:v>
                </c:pt>
                <c:pt idx="383">
                  <c:v>-2.3054420276708121E-2</c:v>
                </c:pt>
                <c:pt idx="384">
                  <c:v>4.2745256251116616E-3</c:v>
                </c:pt>
                <c:pt idx="385">
                  <c:v>-3.957266739201961E-3</c:v>
                </c:pt>
                <c:pt idx="386">
                  <c:v>-1.5343117034127083E-2</c:v>
                </c:pt>
                <c:pt idx="387">
                  <c:v>-2.0008800907976371E-2</c:v>
                </c:pt>
                <c:pt idx="388">
                  <c:v>-6.7595674080233852E-3</c:v>
                </c:pt>
                <c:pt idx="389">
                  <c:v>-1.8532962198125929E-2</c:v>
                </c:pt>
                <c:pt idx="390">
                  <c:v>-8.9717063908111867E-3</c:v>
                </c:pt>
                <c:pt idx="391">
                  <c:v>-1.8881439748989582E-2</c:v>
                </c:pt>
                <c:pt idx="392">
                  <c:v>-1.7303586499002977E-2</c:v>
                </c:pt>
                <c:pt idx="393">
                  <c:v>5.9545470090903309E-2</c:v>
                </c:pt>
                <c:pt idx="394">
                  <c:v>4.307858272148106E-2</c:v>
                </c:pt>
                <c:pt idx="395">
                  <c:v>-1.3294021363953575E-2</c:v>
                </c:pt>
                <c:pt idx="396">
                  <c:v>-4.6868772664983111E-3</c:v>
                </c:pt>
                <c:pt idx="397">
                  <c:v>-1.9300566406703287E-2</c:v>
                </c:pt>
                <c:pt idx="398">
                  <c:v>2.4742280663512788E-3</c:v>
                </c:pt>
                <c:pt idx="399">
                  <c:v>-1.6611677666896228E-2</c:v>
                </c:pt>
                <c:pt idx="400">
                  <c:v>-1.162509932947898E-2</c:v>
                </c:pt>
                <c:pt idx="401">
                  <c:v>-2.2969813441756162E-2</c:v>
                </c:pt>
                <c:pt idx="402">
                  <c:v>-2.6354301082979918E-2</c:v>
                </c:pt>
                <c:pt idx="403">
                  <c:v>6.0446574989649164E-2</c:v>
                </c:pt>
                <c:pt idx="404">
                  <c:v>-8.9218671096594065E-3</c:v>
                </c:pt>
                <c:pt idx="405">
                  <c:v>6.0687981272530269E-3</c:v>
                </c:pt>
                <c:pt idx="406">
                  <c:v>-2.5533302005164762E-2</c:v>
                </c:pt>
                <c:pt idx="407">
                  <c:v>-2.2668799812712939E-2</c:v>
                </c:pt>
                <c:pt idx="408">
                  <c:v>-4.4189201380353347E-3</c:v>
                </c:pt>
                <c:pt idx="409">
                  <c:v>1.4421635810094985E-2</c:v>
                </c:pt>
                <c:pt idx="410">
                  <c:v>-1.6904787139238795E-2</c:v>
                </c:pt>
                <c:pt idx="411">
                  <c:v>-3.2671437597328774E-2</c:v>
                </c:pt>
                <c:pt idx="412">
                  <c:v>4.1335624057907333E-2</c:v>
                </c:pt>
                <c:pt idx="413">
                  <c:v>3.3584600043368357E-2</c:v>
                </c:pt>
                <c:pt idx="414">
                  <c:v>4.077477616656079E-3</c:v>
                </c:pt>
                <c:pt idx="415">
                  <c:v>1.2133617011426161E-2</c:v>
                </c:pt>
                <c:pt idx="416">
                  <c:v>-1.6040867374288035E-2</c:v>
                </c:pt>
                <c:pt idx="417">
                  <c:v>1.6040867374288149E-2</c:v>
                </c:pt>
                <c:pt idx="418">
                  <c:v>4.5124167818619927E-3</c:v>
                </c:pt>
                <c:pt idx="419">
                  <c:v>-1.6306993274698936E-2</c:v>
                </c:pt>
                <c:pt idx="420">
                  <c:v>-3.9234272567243635E-2</c:v>
                </c:pt>
                <c:pt idx="421">
                  <c:v>-1.411183864460448E-3</c:v>
                </c:pt>
                <c:pt idx="422">
                  <c:v>-4.0682819001650449E-3</c:v>
                </c:pt>
                <c:pt idx="423">
                  <c:v>4.9279570225896484E-2</c:v>
                </c:pt>
                <c:pt idx="424">
                  <c:v>1.6897097958547897E-2</c:v>
                </c:pt>
                <c:pt idx="425">
                  <c:v>4.9358776770044285E-2</c:v>
                </c:pt>
                <c:pt idx="426">
                  <c:v>-1.0635865004293267E-2</c:v>
                </c:pt>
                <c:pt idx="427">
                  <c:v>2.5502085864548053E-3</c:v>
                </c:pt>
                <c:pt idx="428">
                  <c:v>-5.4269885790699758E-3</c:v>
                </c:pt>
                <c:pt idx="429">
                  <c:v>3.3058259798698579E-2</c:v>
                </c:pt>
                <c:pt idx="430">
                  <c:v>2.4624628800702247E-2</c:v>
                </c:pt>
                <c:pt idx="431">
                  <c:v>-3.9915923784754941E-2</c:v>
                </c:pt>
                <c:pt idx="432">
                  <c:v>6.1133508052923476E-3</c:v>
                </c:pt>
                <c:pt idx="433">
                  <c:v>7.6282770470040466E-3</c:v>
                </c:pt>
                <c:pt idx="434">
                  <c:v>1.5695044442833463E-2</c:v>
                </c:pt>
                <c:pt idx="435">
                  <c:v>1.8154810280371744E-2</c:v>
                </c:pt>
                <c:pt idx="436">
                  <c:v>6.4260850290822086E-3</c:v>
                </c:pt>
                <c:pt idx="437">
                  <c:v>5.1248603980339105E-2</c:v>
                </c:pt>
                <c:pt idx="438">
                  <c:v>4.874972827043534E-2</c:v>
                </c:pt>
                <c:pt idx="439">
                  <c:v>3.8603603643434639E-2</c:v>
                </c:pt>
                <c:pt idx="440">
                  <c:v>1.0321340497897508E-2</c:v>
                </c:pt>
                <c:pt idx="441">
                  <c:v>1.9447705394150392E-2</c:v>
                </c:pt>
                <c:pt idx="442">
                  <c:v>5.7738330353117734E-3</c:v>
                </c:pt>
                <c:pt idx="443">
                  <c:v>1.2507819016526766E-3</c:v>
                </c:pt>
                <c:pt idx="444">
                  <c:v>4.9266241302918047E-2</c:v>
                </c:pt>
                <c:pt idx="445">
                  <c:v>7.2322326023446307E-3</c:v>
                </c:pt>
                <c:pt idx="446">
                  <c:v>4.7242235436336142E-4</c:v>
                </c:pt>
                <c:pt idx="447">
                  <c:v>4.0949510300505712E-2</c:v>
                </c:pt>
                <c:pt idx="448">
                  <c:v>8.0149438485370861E-3</c:v>
                </c:pt>
                <c:pt idx="449">
                  <c:v>6.2766401982593612E-3</c:v>
                </c:pt>
                <c:pt idx="450">
                  <c:v>-1.1236073266925842E-2</c:v>
                </c:pt>
                <c:pt idx="451">
                  <c:v>4.7345370821119228E-3</c:v>
                </c:pt>
                <c:pt idx="452">
                  <c:v>4.5292419114413257E-2</c:v>
                </c:pt>
                <c:pt idx="453">
                  <c:v>-0.14229093293450587</c:v>
                </c:pt>
                <c:pt idx="454">
                  <c:v>3.4108056580906723E-2</c:v>
                </c:pt>
                <c:pt idx="455">
                  <c:v>-1.8127384592556715E-2</c:v>
                </c:pt>
                <c:pt idx="456">
                  <c:v>-3.4111834506863149E-2</c:v>
                </c:pt>
                <c:pt idx="457">
                  <c:v>7.2919609003174032E-3</c:v>
                </c:pt>
                <c:pt idx="458">
                  <c:v>1.5290247542454933E-2</c:v>
                </c:pt>
                <c:pt idx="459">
                  <c:v>3.4197584833556678E-2</c:v>
                </c:pt>
                <c:pt idx="460">
                  <c:v>4.5104656312255985E-2</c:v>
                </c:pt>
                <c:pt idx="461">
                  <c:v>3.7026767560660735E-2</c:v>
                </c:pt>
                <c:pt idx="462">
                  <c:v>7.2218280830677623E-3</c:v>
                </c:pt>
                <c:pt idx="463">
                  <c:v>-9.2005030168624668E-3</c:v>
                </c:pt>
                <c:pt idx="464">
                  <c:v>2.2521759194611704E-2</c:v>
                </c:pt>
                <c:pt idx="465">
                  <c:v>4.3782642438809728E-2</c:v>
                </c:pt>
                <c:pt idx="466">
                  <c:v>-3.0424175023945316E-2</c:v>
                </c:pt>
                <c:pt idx="467">
                  <c:v>4.4636366595725917E-2</c:v>
                </c:pt>
                <c:pt idx="468">
                  <c:v>-5.0890695074712932E-3</c:v>
                </c:pt>
                <c:pt idx="469">
                  <c:v>3.3316346462902519E-2</c:v>
                </c:pt>
                <c:pt idx="470">
                  <c:v>3.0807547912544992E-2</c:v>
                </c:pt>
                <c:pt idx="471">
                  <c:v>-1.3488979937726169E-2</c:v>
                </c:pt>
                <c:pt idx="472">
                  <c:v>3.488725900044054E-2</c:v>
                </c:pt>
                <c:pt idx="473">
                  <c:v>3.6785756816511125E-2</c:v>
                </c:pt>
                <c:pt idx="474">
                  <c:v>-3.1652750822501029E-3</c:v>
                </c:pt>
                <c:pt idx="475">
                  <c:v>-3.5388630916506222E-3</c:v>
                </c:pt>
                <c:pt idx="476">
                  <c:v>-1.2734220385547796E-3</c:v>
                </c:pt>
                <c:pt idx="477">
                  <c:v>-1.6518683397715287E-2</c:v>
                </c:pt>
                <c:pt idx="478">
                  <c:v>-4.417420324074553E-2</c:v>
                </c:pt>
                <c:pt idx="479">
                  <c:v>-2.9841240576107229E-2</c:v>
                </c:pt>
                <c:pt idx="480">
                  <c:v>1.3263581556292826E-2</c:v>
                </c:pt>
                <c:pt idx="481">
                  <c:v>2.9453785796827319E-2</c:v>
                </c:pt>
                <c:pt idx="482">
                  <c:v>4.4808690504233667E-2</c:v>
                </c:pt>
                <c:pt idx="483">
                  <c:v>1.5669900814033782E-2</c:v>
                </c:pt>
                <c:pt idx="484">
                  <c:v>-3.409680878807711E-2</c:v>
                </c:pt>
                <c:pt idx="485">
                  <c:v>5.6562810175357766E-3</c:v>
                </c:pt>
                <c:pt idx="486">
                  <c:v>1.0577242783425025E-2</c:v>
                </c:pt>
                <c:pt idx="487">
                  <c:v>-1.3818736707596126E-2</c:v>
                </c:pt>
                <c:pt idx="488">
                  <c:v>-2.4509419723714058E-2</c:v>
                </c:pt>
                <c:pt idx="489">
                  <c:v>-1.3302268019394497E-2</c:v>
                </c:pt>
                <c:pt idx="490">
                  <c:v>4.2069770637043542E-2</c:v>
                </c:pt>
                <c:pt idx="491">
                  <c:v>-5.1861572064889885E-3</c:v>
                </c:pt>
                <c:pt idx="492">
                  <c:v>-3.8329745280554273E-2</c:v>
                </c:pt>
                <c:pt idx="493">
                  <c:v>4.822763536929912E-4</c:v>
                </c:pt>
                <c:pt idx="494">
                  <c:v>-9.689998300969057E-3</c:v>
                </c:pt>
                <c:pt idx="495">
                  <c:v>-2.7642431280004712E-2</c:v>
                </c:pt>
                <c:pt idx="496">
                  <c:v>1.0752791776261697E-2</c:v>
                </c:pt>
                <c:pt idx="497">
                  <c:v>2.6386755173195029E-2</c:v>
                </c:pt>
                <c:pt idx="498">
                  <c:v>7.8778388009012081E-3</c:v>
                </c:pt>
                <c:pt idx="499">
                  <c:v>-4.7961722634930551E-3</c:v>
                </c:pt>
                <c:pt idx="500">
                  <c:v>4.6222768664186148E-2</c:v>
                </c:pt>
                <c:pt idx="501">
                  <c:v>3.9337235079838405E-2</c:v>
                </c:pt>
                <c:pt idx="502">
                  <c:v>-2.0510795721509056E-2</c:v>
                </c:pt>
                <c:pt idx="503">
                  <c:v>4.6741658133823269E-3</c:v>
                </c:pt>
                <c:pt idx="504">
                  <c:v>-3.2336325670649104E-3</c:v>
                </c:pt>
                <c:pt idx="505">
                  <c:v>-3.9829085308601513E-2</c:v>
                </c:pt>
                <c:pt idx="506">
                  <c:v>1.8459779320238078E-2</c:v>
                </c:pt>
                <c:pt idx="507">
                  <c:v>-9.1954029467854594E-4</c:v>
                </c:pt>
                <c:pt idx="508">
                  <c:v>-4.516289602198207E-2</c:v>
                </c:pt>
                <c:pt idx="509">
                  <c:v>1.0581502598601433E-3</c:v>
                </c:pt>
                <c:pt idx="510">
                  <c:v>3.4583945462583844E-2</c:v>
                </c:pt>
                <c:pt idx="511">
                  <c:v>1.319389901139954E-2</c:v>
                </c:pt>
                <c:pt idx="512">
                  <c:v>1.3203014464430214E-2</c:v>
                </c:pt>
                <c:pt idx="513">
                  <c:v>7.3900841015534253E-3</c:v>
                </c:pt>
                <c:pt idx="514">
                  <c:v>-1.4106391795386933E-2</c:v>
                </c:pt>
                <c:pt idx="515">
                  <c:v>-3.8146706733429972E-2</c:v>
                </c:pt>
                <c:pt idx="516">
                  <c:v>-2.480851334633969E-2</c:v>
                </c:pt>
                <c:pt idx="517">
                  <c:v>4.3553204632490607E-2</c:v>
                </c:pt>
                <c:pt idx="518">
                  <c:v>8.0455420814178023E-3</c:v>
                </c:pt>
                <c:pt idx="519">
                  <c:v>-1.6592924161022171E-3</c:v>
                </c:pt>
                <c:pt idx="520">
                  <c:v>-2.1636580310279638E-2</c:v>
                </c:pt>
                <c:pt idx="521">
                  <c:v>3.5835508915135421E-2</c:v>
                </c:pt>
                <c:pt idx="522">
                  <c:v>1.5613331025186342E-2</c:v>
                </c:pt>
                <c:pt idx="523">
                  <c:v>3.8042097648663918E-2</c:v>
                </c:pt>
                <c:pt idx="524">
                  <c:v>3.4984298626919062E-2</c:v>
                </c:pt>
                <c:pt idx="525">
                  <c:v>1.5610475990422677E-2</c:v>
                </c:pt>
                <c:pt idx="526">
                  <c:v>4.4323478864113947E-2</c:v>
                </c:pt>
                <c:pt idx="527">
                  <c:v>-8.2661364202454273E-3</c:v>
                </c:pt>
                <c:pt idx="528">
                  <c:v>-2.4811196696287455E-2</c:v>
                </c:pt>
                <c:pt idx="529">
                  <c:v>-2.6274089370180196E-2</c:v>
                </c:pt>
                <c:pt idx="530">
                  <c:v>3.6352787868459656E-2</c:v>
                </c:pt>
                <c:pt idx="531">
                  <c:v>-3.0297944172382799E-2</c:v>
                </c:pt>
                <c:pt idx="532">
                  <c:v>-1.9037376936983359E-3</c:v>
                </c:pt>
                <c:pt idx="533">
                  <c:v>1.4721265896108211E-2</c:v>
                </c:pt>
                <c:pt idx="534">
                  <c:v>-3.8362236130100161E-2</c:v>
                </c:pt>
                <c:pt idx="535">
                  <c:v>2.4137946969143974E-2</c:v>
                </c:pt>
                <c:pt idx="536">
                  <c:v>-4.969767351522713E-4</c:v>
                </c:pt>
                <c:pt idx="537">
                  <c:v>-4.1511060023785747E-3</c:v>
                </c:pt>
                <c:pt idx="538">
                  <c:v>-1.2726226678486205E-2</c:v>
                </c:pt>
                <c:pt idx="539">
                  <c:v>-4.3043311633775838E-2</c:v>
                </c:pt>
                <c:pt idx="540">
                  <c:v>1.4843545039898105E-2</c:v>
                </c:pt>
                <c:pt idx="541">
                  <c:v>-1.3876384459826131E-2</c:v>
                </c:pt>
                <c:pt idx="542">
                  <c:v>-2.9791714502791118E-2</c:v>
                </c:pt>
                <c:pt idx="543">
                  <c:v>-2.2616905075985207E-2</c:v>
                </c:pt>
                <c:pt idx="544">
                  <c:v>9.401857439002707E-3</c:v>
                </c:pt>
                <c:pt idx="545">
                  <c:v>2.1150881511472191E-2</c:v>
                </c:pt>
                <c:pt idx="546">
                  <c:v>-1.2200232660947273E-2</c:v>
                </c:pt>
                <c:pt idx="547">
                  <c:v>-1.8167303955448938E-2</c:v>
                </c:pt>
                <c:pt idx="548">
                  <c:v>1.1416069481284511E-2</c:v>
                </c:pt>
                <c:pt idx="549">
                  <c:v>-1.2064427768249371E-2</c:v>
                </c:pt>
                <c:pt idx="550">
                  <c:v>-3.8439030421082016E-2</c:v>
                </c:pt>
                <c:pt idx="551">
                  <c:v>-3.4778447520779118E-2</c:v>
                </c:pt>
                <c:pt idx="552">
                  <c:v>4.6551734982111362E-2</c:v>
                </c:pt>
                <c:pt idx="553">
                  <c:v>3.8938270386160781E-3</c:v>
                </c:pt>
                <c:pt idx="554">
                  <c:v>2.2679258983379334E-2</c:v>
                </c:pt>
                <c:pt idx="555">
                  <c:v>-3.4118849892773626E-2</c:v>
                </c:pt>
                <c:pt idx="556">
                  <c:v>1.295502972944303E-2</c:v>
                </c:pt>
                <c:pt idx="557">
                  <c:v>3.7978660219111005E-2</c:v>
                </c:pt>
                <c:pt idx="558">
                  <c:v>3.878255865299722E-2</c:v>
                </c:pt>
                <c:pt idx="559">
                  <c:v>1.1763303857337346E-2</c:v>
                </c:pt>
                <c:pt idx="560">
                  <c:v>-1.2026288737222652E-2</c:v>
                </c:pt>
                <c:pt idx="561">
                  <c:v>1.3142333341227724E-3</c:v>
                </c:pt>
                <c:pt idx="562">
                  <c:v>-3.8377009981706636E-2</c:v>
                </c:pt>
                <c:pt idx="563">
                  <c:v>-4.5502116633468068E-4</c:v>
                </c:pt>
                <c:pt idx="564">
                  <c:v>-2.3764588941051247E-2</c:v>
                </c:pt>
                <c:pt idx="565">
                  <c:v>-3.5484209424235589E-3</c:v>
                </c:pt>
                <c:pt idx="566">
                  <c:v>4.6663640437648443E-3</c:v>
                </c:pt>
                <c:pt idx="567">
                  <c:v>-2.0696881771154862E-2</c:v>
                </c:pt>
                <c:pt idx="568">
                  <c:v>-3.0106480707129721E-2</c:v>
                </c:pt>
                <c:pt idx="569">
                  <c:v>1.042741992078104E-2</c:v>
                </c:pt>
                <c:pt idx="570">
                  <c:v>9.6479281897201112E-3</c:v>
                </c:pt>
                <c:pt idx="571">
                  <c:v>-1.3533314330636982E-2</c:v>
                </c:pt>
                <c:pt idx="572">
                  <c:v>-7.7889206547063303E-4</c:v>
                </c:pt>
                <c:pt idx="573">
                  <c:v>-1.1067151791625131E-2</c:v>
                </c:pt>
                <c:pt idx="574">
                  <c:v>-2.5636035610648502E-2</c:v>
                </c:pt>
                <c:pt idx="575">
                  <c:v>3.1233889658846953E-2</c:v>
                </c:pt>
                <c:pt idx="576">
                  <c:v>-6.3057556478541332E-2</c:v>
                </c:pt>
                <c:pt idx="577">
                  <c:v>-4.0335342675277969E-2</c:v>
                </c:pt>
                <c:pt idx="578">
                  <c:v>-4.9990928238629592E-2</c:v>
                </c:pt>
                <c:pt idx="579">
                  <c:v>-4.4625052600636506E-3</c:v>
                </c:pt>
                <c:pt idx="580">
                  <c:v>1.7619097440591251E-2</c:v>
                </c:pt>
                <c:pt idx="581">
                  <c:v>4.8709678033125599E-2</c:v>
                </c:pt>
                <c:pt idx="582">
                  <c:v>3.9868545927804137E-2</c:v>
                </c:pt>
                <c:pt idx="583">
                  <c:v>-5.895450699954982E-3</c:v>
                </c:pt>
                <c:pt idx="584">
                  <c:v>-6.2435166396850473E-3</c:v>
                </c:pt>
                <c:pt idx="585">
                  <c:v>1.1416833919905596E-2</c:v>
                </c:pt>
                <c:pt idx="586">
                  <c:v>-2.921520802602412E-2</c:v>
                </c:pt>
                <c:pt idx="587">
                  <c:v>-3.6576247689158965E-2</c:v>
                </c:pt>
                <c:pt idx="588">
                  <c:v>-8.0783928512724486E-3</c:v>
                </c:pt>
                <c:pt idx="589">
                  <c:v>-3.3338890123761844E-4</c:v>
                </c:pt>
                <c:pt idx="590">
                  <c:v>6.6467509578296401E-3</c:v>
                </c:pt>
                <c:pt idx="591">
                  <c:v>-2.8899860729387754E-2</c:v>
                </c:pt>
                <c:pt idx="592">
                  <c:v>-2.1713760223784247E-2</c:v>
                </c:pt>
                <c:pt idx="593">
                  <c:v>2.6362558209912637E-2</c:v>
                </c:pt>
                <c:pt idx="594">
                  <c:v>1.1360563103628906E-2</c:v>
                </c:pt>
                <c:pt idx="595">
                  <c:v>-2.1250941002880018E-2</c:v>
                </c:pt>
                <c:pt idx="596">
                  <c:v>-2.73323325913571E-2</c:v>
                </c:pt>
                <c:pt idx="597">
                  <c:v>-3.5229875298326116E-4</c:v>
                </c:pt>
                <c:pt idx="598">
                  <c:v>6.5558652037279123E-3</c:v>
                </c:pt>
                <c:pt idx="599">
                  <c:v>3.1697646836446519E-2</c:v>
                </c:pt>
                <c:pt idx="600">
                  <c:v>1.1688152840628982E-2</c:v>
                </c:pt>
                <c:pt idx="601">
                  <c:v>-8.9787359652758712E-3</c:v>
                </c:pt>
                <c:pt idx="602">
                  <c:v>4.0504105780224059E-3</c:v>
                </c:pt>
                <c:pt idx="603">
                  <c:v>-6.6467883982617645E-3</c:v>
                </c:pt>
                <c:pt idx="604">
                  <c:v>7.7689970223734483E-3</c:v>
                </c:pt>
                <c:pt idx="605">
                  <c:v>2.229338707914336E-2</c:v>
                </c:pt>
                <c:pt idx="606">
                  <c:v>3.1632150994522594E-2</c:v>
                </c:pt>
                <c:pt idx="607">
                  <c:v>-1.5953207318596587E-3</c:v>
                </c:pt>
                <c:pt idx="608">
                  <c:v>-4.2666731393756849E-3</c:v>
                </c:pt>
                <c:pt idx="609">
                  <c:v>-2.6318733581171892E-2</c:v>
                </c:pt>
                <c:pt idx="610">
                  <c:v>8.7757794135894223E-4</c:v>
                </c:pt>
                <c:pt idx="611">
                  <c:v>-8.7757794135900761E-4</c:v>
                </c:pt>
                <c:pt idx="612">
                  <c:v>3.1011074493283379E-2</c:v>
                </c:pt>
                <c:pt idx="613">
                  <c:v>1.4261056144469507E-2</c:v>
                </c:pt>
                <c:pt idx="614">
                  <c:v>3.5546935279702915E-2</c:v>
                </c:pt>
                <c:pt idx="615">
                  <c:v>3.2368508217228018E-2</c:v>
                </c:pt>
                <c:pt idx="616">
                  <c:v>2.2289904320636114E-2</c:v>
                </c:pt>
                <c:pt idx="617">
                  <c:v>3.798877254372153E-2</c:v>
                </c:pt>
                <c:pt idx="618">
                  <c:v>-6.2939859756252856E-3</c:v>
                </c:pt>
                <c:pt idx="619">
                  <c:v>4.9099617985919768E-2</c:v>
                </c:pt>
                <c:pt idx="620">
                  <c:v>2.3242636502595847E-2</c:v>
                </c:pt>
                <c:pt idx="621">
                  <c:v>-3.3282257056256447E-2</c:v>
                </c:pt>
                <c:pt idx="622">
                  <c:v>2.4869006511118476E-2</c:v>
                </c:pt>
                <c:pt idx="623">
                  <c:v>-1.553684972944854E-2</c:v>
                </c:pt>
                <c:pt idx="624">
                  <c:v>4.6776485272830353E-3</c:v>
                </c:pt>
                <c:pt idx="625">
                  <c:v>9.0284173770841785E-3</c:v>
                </c:pt>
                <c:pt idx="626">
                  <c:v>1.9015266113487531E-2</c:v>
                </c:pt>
                <c:pt idx="627">
                  <c:v>-5.8801584217274064E-2</c:v>
                </c:pt>
                <c:pt idx="628">
                  <c:v>3.7514979658972637E-2</c:v>
                </c:pt>
                <c:pt idx="629">
                  <c:v>1.4413725270539452E-2</c:v>
                </c:pt>
                <c:pt idx="630">
                  <c:v>4.0877165412106571E-2</c:v>
                </c:pt>
                <c:pt idx="631">
                  <c:v>2.70231554357044E-2</c:v>
                </c:pt>
                <c:pt idx="632">
                  <c:v>1.240760364202604E-2</c:v>
                </c:pt>
                <c:pt idx="633">
                  <c:v>-5.7443910952660751E-3</c:v>
                </c:pt>
                <c:pt idx="634">
                  <c:v>-6.6632125467599897E-3</c:v>
                </c:pt>
                <c:pt idx="635">
                  <c:v>2.6545484759059029E-3</c:v>
                </c:pt>
                <c:pt idx="636">
                  <c:v>1.7598097183880321E-2</c:v>
                </c:pt>
                <c:pt idx="637">
                  <c:v>-6.6524360326370635E-3</c:v>
                </c:pt>
                <c:pt idx="638">
                  <c:v>-6.7769842790237084E-3</c:v>
                </c:pt>
                <c:pt idx="639">
                  <c:v>-9.5656048697009572E-3</c:v>
                </c:pt>
                <c:pt idx="640">
                  <c:v>3.7084853853031731E-3</c:v>
                </c:pt>
                <c:pt idx="641">
                  <c:v>1.0566015212132237E-2</c:v>
                </c:pt>
                <c:pt idx="642">
                  <c:v>-1.032463451336992E-2</c:v>
                </c:pt>
                <c:pt idx="643">
                  <c:v>-3.6874312835316399E-2</c:v>
                </c:pt>
                <c:pt idx="644">
                  <c:v>1.9835361056145896E-2</c:v>
                </c:pt>
                <c:pt idx="645">
                  <c:v>1.6636618239243194E-2</c:v>
                </c:pt>
                <c:pt idx="646">
                  <c:v>-2.0947477849874029E-3</c:v>
                </c:pt>
                <c:pt idx="647">
                  <c:v>-1.4541870454255701E-2</c:v>
                </c:pt>
                <c:pt idx="648">
                  <c:v>2.2887046119333438E-3</c:v>
                </c:pt>
                <c:pt idx="649">
                  <c:v>2.0390692599885673E-3</c:v>
                </c:pt>
                <c:pt idx="650">
                  <c:v>-4.0004951912065443E-3</c:v>
                </c:pt>
                <c:pt idx="651">
                  <c:v>-3.9547991833996675E-2</c:v>
                </c:pt>
                <c:pt idx="652">
                  <c:v>1.9385352097135371E-2</c:v>
                </c:pt>
                <c:pt idx="653">
                  <c:v>-6.700192569819562E-3</c:v>
                </c:pt>
                <c:pt idx="654">
                  <c:v>-1.0220115140836291E-2</c:v>
                </c:pt>
                <c:pt idx="655">
                  <c:v>2.6283452326234416E-3</c:v>
                </c:pt>
                <c:pt idx="656">
                  <c:v>4.7305376271804854E-3</c:v>
                </c:pt>
                <c:pt idx="657">
                  <c:v>1.5387492100212521E-2</c:v>
                </c:pt>
                <c:pt idx="658">
                  <c:v>4.0337229737887469E-2</c:v>
                </c:pt>
                <c:pt idx="659">
                  <c:v>4.2949242828808709E-3</c:v>
                </c:pt>
                <c:pt idx="660">
                  <c:v>-1.6887831823830503E-2</c:v>
                </c:pt>
                <c:pt idx="661">
                  <c:v>-4.4818724278828409E-2</c:v>
                </c:pt>
                <c:pt idx="662">
                  <c:v>2.8660560797253323E-3</c:v>
                </c:pt>
                <c:pt idx="663">
                  <c:v>7.4636599567344886E-3</c:v>
                </c:pt>
                <c:pt idx="664">
                  <c:v>5.0835560953541668E-3</c:v>
                </c:pt>
                <c:pt idx="665">
                  <c:v>4.2954382705330148E-2</c:v>
                </c:pt>
                <c:pt idx="666">
                  <c:v>4.5150881778363509E-2</c:v>
                </c:pt>
                <c:pt idx="667">
                  <c:v>3.4266837363588418E-2</c:v>
                </c:pt>
                <c:pt idx="668">
                  <c:v>-1.0276215074465181E-2</c:v>
                </c:pt>
                <c:pt idx="669">
                  <c:v>-5.1226808016254399E-2</c:v>
                </c:pt>
                <c:pt idx="670">
                  <c:v>-4.8477346461398965E-2</c:v>
                </c:pt>
                <c:pt idx="671">
                  <c:v>-6.2592857956961399E-3</c:v>
                </c:pt>
                <c:pt idx="672">
                  <c:v>-1.6325533332524803E-2</c:v>
                </c:pt>
                <c:pt idx="673">
                  <c:v>-9.1109116819108535E-3</c:v>
                </c:pt>
                <c:pt idx="674">
                  <c:v>-8.1688677537958727E-3</c:v>
                </c:pt>
                <c:pt idx="675">
                  <c:v>-4.624483706113602E-3</c:v>
                </c:pt>
                <c:pt idx="676">
                  <c:v>4.3585554342953477E-2</c:v>
                </c:pt>
                <c:pt idx="677">
                  <c:v>8.1840214543827967E-3</c:v>
                </c:pt>
                <c:pt idx="678">
                  <c:v>-2.3664787248658041E-3</c:v>
                </c:pt>
                <c:pt idx="679">
                  <c:v>-1.8636640656210384E-2</c:v>
                </c:pt>
                <c:pt idx="680">
                  <c:v>1.8309789860687362E-2</c:v>
                </c:pt>
                <c:pt idx="681">
                  <c:v>3.5894964303394175E-3</c:v>
                </c:pt>
                <c:pt idx="682">
                  <c:v>1.7899280671801918E-3</c:v>
                </c:pt>
                <c:pt idx="683">
                  <c:v>3.2509753212194091E-4</c:v>
                </c:pt>
                <c:pt idx="684">
                  <c:v>-8.5690327251014033E-3</c:v>
                </c:pt>
                <c:pt idx="685">
                  <c:v>-1.5029184622545384E-2</c:v>
                </c:pt>
                <c:pt idx="686">
                  <c:v>-0.1544419278269871</c:v>
                </c:pt>
                <c:pt idx="687">
                  <c:v>-1.4770161406629217E-2</c:v>
                </c:pt>
                <c:pt idx="688">
                  <c:v>-3.3976310154856797E-2</c:v>
                </c:pt>
                <c:pt idx="689">
                  <c:v>-3.4643580613688538E-2</c:v>
                </c:pt>
                <c:pt idx="690">
                  <c:v>-4.4015302304570979E-2</c:v>
                </c:pt>
                <c:pt idx="691">
                  <c:v>3.3405123192555349E-2</c:v>
                </c:pt>
                <c:pt idx="692">
                  <c:v>3.8810372564839837E-2</c:v>
                </c:pt>
                <c:pt idx="693">
                  <c:v>-1.519801803991452E-2</c:v>
                </c:pt>
                <c:pt idx="694">
                  <c:v>-1.0367127774904774E-2</c:v>
                </c:pt>
                <c:pt idx="695">
                  <c:v>2.3922097591418532E-2</c:v>
                </c:pt>
                <c:pt idx="696">
                  <c:v>-7.1167336625411522E-3</c:v>
                </c:pt>
                <c:pt idx="697">
                  <c:v>1.4285223141153767E-2</c:v>
                </c:pt>
                <c:pt idx="698">
                  <c:v>2.0387366898483089E-3</c:v>
                </c:pt>
                <c:pt idx="699">
                  <c:v>2.5425897247143554E-3</c:v>
                </c:pt>
                <c:pt idx="700">
                  <c:v>-2.2080486281054645E-2</c:v>
                </c:pt>
                <c:pt idx="701">
                  <c:v>-3.4326761745435115E-3</c:v>
                </c:pt>
                <c:pt idx="702">
                  <c:v>-2.6288132958879128E-2</c:v>
                </c:pt>
                <c:pt idx="703">
                  <c:v>5.3344840040124965E-3</c:v>
                </c:pt>
                <c:pt idx="704">
                  <c:v>-2.4777740708240237E-2</c:v>
                </c:pt>
                <c:pt idx="705">
                  <c:v>-1.8161304846043978E-2</c:v>
                </c:pt>
                <c:pt idx="706">
                  <c:v>-1.8384107047528839E-2</c:v>
                </c:pt>
                <c:pt idx="707">
                  <c:v>-2.7189322289773426E-3</c:v>
                </c:pt>
                <c:pt idx="708">
                  <c:v>2.5093732966440373E-2</c:v>
                </c:pt>
                <c:pt idx="709">
                  <c:v>3.8203235006202575E-2</c:v>
                </c:pt>
                <c:pt idx="710">
                  <c:v>2.1490345637186801E-2</c:v>
                </c:pt>
                <c:pt idx="711">
                  <c:v>-1.0266170198847803E-2</c:v>
                </c:pt>
                <c:pt idx="712">
                  <c:v>-1.3249438615266264E-2</c:v>
                </c:pt>
                <c:pt idx="713">
                  <c:v>-1.2022471987461179E-2</c:v>
                </c:pt>
                <c:pt idx="714">
                  <c:v>5.5998423309939153E-3</c:v>
                </c:pt>
                <c:pt idx="715">
                  <c:v>-4.2964554903670801E-4</c:v>
                </c:pt>
                <c:pt idx="716">
                  <c:v>-5.3731665362371269E-4</c:v>
                </c:pt>
                <c:pt idx="717">
                  <c:v>-3.2252862721135613E-4</c:v>
                </c:pt>
                <c:pt idx="718">
                  <c:v>1.182096747182521E-3</c:v>
                </c:pt>
                <c:pt idx="719">
                  <c:v>-1.2101714411372528E-2</c:v>
                </c:pt>
                <c:pt idx="720">
                  <c:v>-1.6551043681200847E-2</c:v>
                </c:pt>
                <c:pt idx="721">
                  <c:v>-5.3191614775999329E-3</c:v>
                </c:pt>
                <c:pt idx="722">
                  <c:v>1.1104942840271153E-3</c:v>
                </c:pt>
                <c:pt idx="723">
                  <c:v>2.4387552271142423E-3</c:v>
                </c:pt>
                <c:pt idx="724">
                  <c:v>-2.214594184668663E-4</c:v>
                </c:pt>
                <c:pt idx="725">
                  <c:v>-2.8834443844082767E-3</c:v>
                </c:pt>
                <c:pt idx="726">
                  <c:v>-1.0606921305979065E-2</c:v>
                </c:pt>
                <c:pt idx="727">
                  <c:v>-1.2992330979888307E-2</c:v>
                </c:pt>
                <c:pt idx="728">
                  <c:v>-1.6972884513178341E-2</c:v>
                </c:pt>
                <c:pt idx="729">
                  <c:v>1.1956914124083071E-2</c:v>
                </c:pt>
                <c:pt idx="730">
                  <c:v>-5.9568037341310484E-2</c:v>
                </c:pt>
                <c:pt idx="731">
                  <c:v>3.1286133803229151E-2</c:v>
                </c:pt>
                <c:pt idx="732">
                  <c:v>4.3480109200739164E-2</c:v>
                </c:pt>
                <c:pt idx="733">
                  <c:v>-1.7601090278968307E-2</c:v>
                </c:pt>
                <c:pt idx="734">
                  <c:v>1.0937787066147855E-2</c:v>
                </c:pt>
                <c:pt idx="735">
                  <c:v>-3.632652422495373E-3</c:v>
                </c:pt>
                <c:pt idx="736">
                  <c:v>2.385416022930078E-3</c:v>
                </c:pt>
                <c:pt idx="737">
                  <c:v>-4.5392647170706821E-4</c:v>
                </c:pt>
                <c:pt idx="738">
                  <c:v>-1.0153529703239626E-2</c:v>
                </c:pt>
                <c:pt idx="739">
                  <c:v>1.8517995787332483E-2</c:v>
                </c:pt>
                <c:pt idx="740">
                  <c:v>1.5303286642320727E-2</c:v>
                </c:pt>
                <c:pt idx="741">
                  <c:v>2.6472777597388829E-2</c:v>
                </c:pt>
                <c:pt idx="742">
                  <c:v>-1.2930043779380935E-2</c:v>
                </c:pt>
                <c:pt idx="743">
                  <c:v>-6.4732246443750009E-3</c:v>
                </c:pt>
                <c:pt idx="744">
                  <c:v>5.1600268194146046E-3</c:v>
                </c:pt>
                <c:pt idx="745">
                  <c:v>-2.1903406067202459E-4</c:v>
                </c:pt>
                <c:pt idx="746">
                  <c:v>-1.3230622986630514E-2</c:v>
                </c:pt>
                <c:pt idx="747">
                  <c:v>-1.1609864720735889E-2</c:v>
                </c:pt>
                <c:pt idx="748">
                  <c:v>-1.1632634420741578E-2</c:v>
                </c:pt>
                <c:pt idx="749">
                  <c:v>-3.50264089824983E-2</c:v>
                </c:pt>
                <c:pt idx="750">
                  <c:v>1.9980026626730579E-3</c:v>
                </c:pt>
                <c:pt idx="751">
                  <c:v>-1.6335590527794468E-2</c:v>
                </c:pt>
                <c:pt idx="752">
                  <c:v>1.2099791748413502E-2</c:v>
                </c:pt>
                <c:pt idx="753">
                  <c:v>3.2960594878574077E-3</c:v>
                </c:pt>
                <c:pt idx="754">
                  <c:v>1.9897101804838561E-2</c:v>
                </c:pt>
                <c:pt idx="755">
                  <c:v>1.191035609491603E-2</c:v>
                </c:pt>
                <c:pt idx="756">
                  <c:v>2.9555551809132617E-3</c:v>
                </c:pt>
                <c:pt idx="757">
                  <c:v>4.7004884136709009E-2</c:v>
                </c:pt>
                <c:pt idx="758">
                  <c:v>1.1628037995119214E-2</c:v>
                </c:pt>
                <c:pt idx="759">
                  <c:v>4.0796303759935731E-2</c:v>
                </c:pt>
                <c:pt idx="760">
                  <c:v>-4.5194744579522016E-2</c:v>
                </c:pt>
                <c:pt idx="761">
                  <c:v>3.0598967635016853E-2</c:v>
                </c:pt>
                <c:pt idx="762">
                  <c:v>-1.5870846552539487E-2</c:v>
                </c:pt>
                <c:pt idx="763">
                  <c:v>-7.0168265784586381E-3</c:v>
                </c:pt>
                <c:pt idx="764">
                  <c:v>-3.6340356367680015E-3</c:v>
                </c:pt>
                <c:pt idx="765">
                  <c:v>1.7092618478914363E-2</c:v>
                </c:pt>
                <c:pt idx="766">
                  <c:v>-1.4312462710443292E-2</c:v>
                </c:pt>
                <c:pt idx="767">
                  <c:v>-3.642696846715783E-2</c:v>
                </c:pt>
                <c:pt idx="768">
                  <c:v>1.1013327177982974E-2</c:v>
                </c:pt>
                <c:pt idx="769">
                  <c:v>-3.8408826367915309E-3</c:v>
                </c:pt>
                <c:pt idx="770">
                  <c:v>-8.2804778955533082E-3</c:v>
                </c:pt>
                <c:pt idx="771">
                  <c:v>7.7575224148553263E-4</c:v>
                </c:pt>
                <c:pt idx="772">
                  <c:v>-7.4498593291787646E-3</c:v>
                </c:pt>
                <c:pt idx="773">
                  <c:v>7.1174677688639549E-3</c:v>
                </c:pt>
                <c:pt idx="774">
                  <c:v>-2.4409198849620981E-3</c:v>
                </c:pt>
                <c:pt idx="775">
                  <c:v>4.9202685793001473E-2</c:v>
                </c:pt>
                <c:pt idx="776">
                  <c:v>4.2292240004446164E-4</c:v>
                </c:pt>
                <c:pt idx="777">
                  <c:v>-7.8531656915610173E-3</c:v>
                </c:pt>
                <c:pt idx="778">
                  <c:v>-7.9153263831439145E-3</c:v>
                </c:pt>
                <c:pt idx="779">
                  <c:v>-9.6696220266042254E-4</c:v>
                </c:pt>
                <c:pt idx="780">
                  <c:v>2.7908991924024892E-3</c:v>
                </c:pt>
                <c:pt idx="781">
                  <c:v>-1.7845063387574946E-2</c:v>
                </c:pt>
                <c:pt idx="782">
                  <c:v>-2.2289348227297771E-2</c:v>
                </c:pt>
                <c:pt idx="783">
                  <c:v>4.2311609722681222E-3</c:v>
                </c:pt>
                <c:pt idx="784">
                  <c:v>1.7294036789375637E-2</c:v>
                </c:pt>
                <c:pt idx="785">
                  <c:v>4.6619288954277138E-2</c:v>
                </c:pt>
                <c:pt idx="786">
                  <c:v>-2.504697615009282E-3</c:v>
                </c:pt>
                <c:pt idx="787">
                  <c:v>-1.6753987588212161E-2</c:v>
                </c:pt>
                <c:pt idx="788">
                  <c:v>3.7948887994778593E-2</c:v>
                </c:pt>
                <c:pt idx="789">
                  <c:v>-1.4737217304964247E-2</c:v>
                </c:pt>
                <c:pt idx="790">
                  <c:v>3.8340029349452805E-3</c:v>
                </c:pt>
                <c:pt idx="791">
                  <c:v>-1.8633545764114596E-3</c:v>
                </c:pt>
                <c:pt idx="792">
                  <c:v>4.5374872119420831E-2</c:v>
                </c:pt>
                <c:pt idx="793">
                  <c:v>4.2171712016777649E-2</c:v>
                </c:pt>
                <c:pt idx="794">
                  <c:v>4.8365145964116424E-2</c:v>
                </c:pt>
                <c:pt idx="795">
                  <c:v>4.5874332946983766E-2</c:v>
                </c:pt>
                <c:pt idx="796">
                  <c:v>-5.1588893375571106E-2</c:v>
                </c:pt>
                <c:pt idx="797">
                  <c:v>-4.0090735832389306E-2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2B-425F-A35E-9A3E0D31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13293312"/>
        <c:axId val="406528384"/>
      </c:barChart>
      <c:lineChart>
        <c:grouping val="standard"/>
        <c:varyColors val="0"/>
        <c:ser>
          <c:idx val="1"/>
          <c:order val="1"/>
          <c:tx>
            <c:strRef>
              <c:f>DATA!$CF$1</c:f>
              <c:strCache>
                <c:ptCount val="1"/>
                <c:pt idx="0">
                  <c:v>Return Tenkan-Sen (Conversion Line)</c:v>
                </c:pt>
              </c:strCache>
            </c:strRef>
          </c:tx>
          <c:spPr>
            <a:ln w="1270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DATA!$CF$2:$CF$800</c:f>
              <c:numCache>
                <c:formatCode>General</c:formatCode>
                <c:ptCount val="799"/>
                <c:pt idx="39" formatCode="0.0000">
                  <c:v>2.5161140345769479E-3</c:v>
                </c:pt>
                <c:pt idx="40" formatCode="0.0000">
                  <c:v>2.5161140345769479E-3</c:v>
                </c:pt>
                <c:pt idx="41" formatCode="0.0000">
                  <c:v>8.5788932355072706E-3</c:v>
                </c:pt>
                <c:pt idx="42" formatCode="0.0000">
                  <c:v>1.0933203546945647E-2</c:v>
                </c:pt>
                <c:pt idx="43" formatCode="0.0000">
                  <c:v>1.0933203546945647E-2</c:v>
                </c:pt>
                <c:pt idx="44" formatCode="0.0000">
                  <c:v>1.0933203546945647E-2</c:v>
                </c:pt>
                <c:pt idx="45" formatCode="0.0000">
                  <c:v>1.0933203546945647E-2</c:v>
                </c:pt>
                <c:pt idx="46" formatCode="0.0000">
                  <c:v>1.210691103522123E-3</c:v>
                </c:pt>
                <c:pt idx="47" formatCode="0.0000">
                  <c:v>1.210691103522123E-3</c:v>
                </c:pt>
                <c:pt idx="48" formatCode="0.0000">
                  <c:v>1.210691103522123E-3</c:v>
                </c:pt>
                <c:pt idx="49" formatCode="0.0000">
                  <c:v>1.210691103522123E-3</c:v>
                </c:pt>
                <c:pt idx="50" formatCode="0.0000">
                  <c:v>1.210691103522123E-3</c:v>
                </c:pt>
                <c:pt idx="51" formatCode="0.0000">
                  <c:v>-3.4212418931226195E-3</c:v>
                </c:pt>
                <c:pt idx="52" formatCode="0.0000">
                  <c:v>-9.3021357041635673E-3</c:v>
                </c:pt>
                <c:pt idx="53" formatCode="0.0000">
                  <c:v>-9.3021357041635673E-3</c:v>
                </c:pt>
                <c:pt idx="54" formatCode="0.0000">
                  <c:v>-2.6296937127324397E-3</c:v>
                </c:pt>
                <c:pt idx="55" formatCode="0.0000">
                  <c:v>1.3128593933331798E-3</c:v>
                </c:pt>
                <c:pt idx="56" formatCode="0.0000">
                  <c:v>1.3128593933331798E-3</c:v>
                </c:pt>
                <c:pt idx="57" formatCode="0.0000">
                  <c:v>1.3128593933331798E-3</c:v>
                </c:pt>
                <c:pt idx="58" formatCode="0.0000">
                  <c:v>1.3128593933331798E-3</c:v>
                </c:pt>
                <c:pt idx="59" formatCode="0.0000">
                  <c:v>1.3128593933331798E-3</c:v>
                </c:pt>
                <c:pt idx="60" formatCode="0.0000">
                  <c:v>1.3128593933331798E-3</c:v>
                </c:pt>
                <c:pt idx="61" formatCode="0.0000">
                  <c:v>3.1216392077292321E-3</c:v>
                </c:pt>
                <c:pt idx="62" formatCode="0.0000">
                  <c:v>8.7606916069805363E-3</c:v>
                </c:pt>
                <c:pt idx="63" formatCode="0.0000">
                  <c:v>8.7606916069805363E-3</c:v>
                </c:pt>
                <c:pt idx="64" formatCode="0.0000">
                  <c:v>8.7606916069805363E-3</c:v>
                </c:pt>
                <c:pt idx="65" formatCode="0.0000">
                  <c:v>8.7606916069805363E-3</c:v>
                </c:pt>
                <c:pt idx="66" formatCode="0.0000">
                  <c:v>8.7606916069805363E-3</c:v>
                </c:pt>
                <c:pt idx="67" formatCode="0.0000">
                  <c:v>7.3097688395479532E-3</c:v>
                </c:pt>
                <c:pt idx="68" formatCode="0.0000">
                  <c:v>7.3097688395479532E-3</c:v>
                </c:pt>
                <c:pt idx="69" formatCode="0.0000">
                  <c:v>7.3097688395479532E-3</c:v>
                </c:pt>
                <c:pt idx="70" formatCode="0.0000">
                  <c:v>7.3097688395479532E-3</c:v>
                </c:pt>
                <c:pt idx="71" formatCode="0.0000">
                  <c:v>5.1796689102929817E-3</c:v>
                </c:pt>
                <c:pt idx="72" formatCode="0.0000">
                  <c:v>-3.8799526207288111E-3</c:v>
                </c:pt>
                <c:pt idx="73" formatCode="0.0000">
                  <c:v>-5.6119051808031159E-3</c:v>
                </c:pt>
                <c:pt idx="74" formatCode="0.0000">
                  <c:v>-4.3779227595046512E-3</c:v>
                </c:pt>
                <c:pt idx="75" formatCode="0.0000">
                  <c:v>-4.3779227595046512E-3</c:v>
                </c:pt>
                <c:pt idx="76" formatCode="0.0000">
                  <c:v>1.3939382166977309E-3</c:v>
                </c:pt>
                <c:pt idx="77" formatCode="0.0000">
                  <c:v>-6.7694586256757342E-3</c:v>
                </c:pt>
                <c:pt idx="78" formatCode="0.0000">
                  <c:v>-4.4936057246026673E-3</c:v>
                </c:pt>
                <c:pt idx="79" formatCode="0.0000">
                  <c:v>-4.4936057246026673E-3</c:v>
                </c:pt>
                <c:pt idx="80" formatCode="0.0000">
                  <c:v>-4.4936057246026673E-3</c:v>
                </c:pt>
                <c:pt idx="81" formatCode="0.0000">
                  <c:v>-4.4936057246026673E-3</c:v>
                </c:pt>
                <c:pt idx="82" formatCode="0.0000">
                  <c:v>-4.4936057246026673E-3</c:v>
                </c:pt>
                <c:pt idx="83" formatCode="0.0000">
                  <c:v>-4.4936057246026673E-3</c:v>
                </c:pt>
                <c:pt idx="84" formatCode="0.0000">
                  <c:v>-4.4936057246026673E-3</c:v>
                </c:pt>
                <c:pt idx="85" formatCode="0.0000">
                  <c:v>1.0543009904317481E-2</c:v>
                </c:pt>
                <c:pt idx="86" formatCode="0.0000">
                  <c:v>1.895204130234935E-2</c:v>
                </c:pt>
                <c:pt idx="87" formatCode="0.0000">
                  <c:v>1.895204130234935E-2</c:v>
                </c:pt>
                <c:pt idx="88" formatCode="0.0000">
                  <c:v>1.895204130234935E-2</c:v>
                </c:pt>
                <c:pt idx="89" formatCode="0.0000">
                  <c:v>1.895204130234935E-2</c:v>
                </c:pt>
                <c:pt idx="90" formatCode="0.0000">
                  <c:v>2.0982902704953201E-2</c:v>
                </c:pt>
                <c:pt idx="91" formatCode="0.0000">
                  <c:v>2.0982902704953201E-2</c:v>
                </c:pt>
                <c:pt idx="92" formatCode="0.0000">
                  <c:v>2.0982902704953201E-2</c:v>
                </c:pt>
                <c:pt idx="93" formatCode="0.0000">
                  <c:v>2.4465161493521015E-2</c:v>
                </c:pt>
                <c:pt idx="94" formatCode="0.0000">
                  <c:v>2.1000967830051898E-2</c:v>
                </c:pt>
                <c:pt idx="95" formatCode="0.0000">
                  <c:v>1.9852065364803058E-2</c:v>
                </c:pt>
                <c:pt idx="96" formatCode="0.0000">
                  <c:v>2.1175682949663526E-2</c:v>
                </c:pt>
                <c:pt idx="97" formatCode="0.0000">
                  <c:v>1.536773348943345E-2</c:v>
                </c:pt>
                <c:pt idx="98" formatCode="0.0000">
                  <c:v>1.4792682514831377E-2</c:v>
                </c:pt>
                <c:pt idx="99" formatCode="0.0000">
                  <c:v>1.4833781280521922E-2</c:v>
                </c:pt>
                <c:pt idx="100" formatCode="0.0000">
                  <c:v>1.83259550901037E-2</c:v>
                </c:pt>
                <c:pt idx="101" formatCode="0.0000">
                  <c:v>1.83259550901037E-2</c:v>
                </c:pt>
                <c:pt idx="102" formatCode="0.0000">
                  <c:v>1.83259550901037E-2</c:v>
                </c:pt>
                <c:pt idx="103" formatCode="0.0000">
                  <c:v>1.6910289264672015E-2</c:v>
                </c:pt>
                <c:pt idx="104" formatCode="0.0000">
                  <c:v>1.6910289264672015E-2</c:v>
                </c:pt>
                <c:pt idx="105" formatCode="0.0000">
                  <c:v>1.6910289264672015E-2</c:v>
                </c:pt>
                <c:pt idx="106" formatCode="0.0000">
                  <c:v>1.6910289264672015E-2</c:v>
                </c:pt>
                <c:pt idx="107" formatCode="0.0000">
                  <c:v>1.6910289264672015E-2</c:v>
                </c:pt>
                <c:pt idx="108" formatCode="0.0000">
                  <c:v>1.6910289264672015E-2</c:v>
                </c:pt>
                <c:pt idx="109" formatCode="0.0000">
                  <c:v>-4.4861213017706979E-3</c:v>
                </c:pt>
                <c:pt idx="110" formatCode="0.0000">
                  <c:v>-4.4861213017706979E-3</c:v>
                </c:pt>
                <c:pt idx="111" formatCode="0.0000">
                  <c:v>-4.4861213017706979E-3</c:v>
                </c:pt>
                <c:pt idx="112" formatCode="0.0000">
                  <c:v>-4.4861213017706979E-3</c:v>
                </c:pt>
                <c:pt idx="113" formatCode="0.0000">
                  <c:v>-4.4861213017706979E-3</c:v>
                </c:pt>
                <c:pt idx="114" formatCode="0.0000">
                  <c:v>2.4798717803807026E-3</c:v>
                </c:pt>
                <c:pt idx="115" formatCode="0.0000">
                  <c:v>2.4798717803807026E-3</c:v>
                </c:pt>
                <c:pt idx="116" formatCode="0.0000">
                  <c:v>2.4798717803807026E-3</c:v>
                </c:pt>
                <c:pt idx="117" formatCode="0.0000">
                  <c:v>2.4798717803807026E-3</c:v>
                </c:pt>
                <c:pt idx="118" formatCode="0.0000">
                  <c:v>2.939366444495474E-3</c:v>
                </c:pt>
                <c:pt idx="119" formatCode="0.0000">
                  <c:v>2.939366444495474E-3</c:v>
                </c:pt>
                <c:pt idx="120" formatCode="0.0000">
                  <c:v>1.7753557232890106E-2</c:v>
                </c:pt>
                <c:pt idx="121" formatCode="0.0000">
                  <c:v>1.7753557232890106E-2</c:v>
                </c:pt>
                <c:pt idx="122" formatCode="0.0000">
                  <c:v>1.7753557232890106E-2</c:v>
                </c:pt>
                <c:pt idx="123" formatCode="0.0000">
                  <c:v>1.3799294009433812E-2</c:v>
                </c:pt>
                <c:pt idx="124" formatCode="0.0000">
                  <c:v>1.3797667488895805E-2</c:v>
                </c:pt>
                <c:pt idx="125" formatCode="0.0000">
                  <c:v>1.2143823529031764E-2</c:v>
                </c:pt>
                <c:pt idx="126" formatCode="0.0000">
                  <c:v>1.8468392833834273E-3</c:v>
                </c:pt>
                <c:pt idx="127" formatCode="0.0000">
                  <c:v>-7.200707608197846E-3</c:v>
                </c:pt>
                <c:pt idx="128" formatCode="0.0000">
                  <c:v>-7.200707608197846E-3</c:v>
                </c:pt>
                <c:pt idx="129" formatCode="0.0000">
                  <c:v>3.6386523254198673E-3</c:v>
                </c:pt>
                <c:pt idx="130" formatCode="0.0000">
                  <c:v>3.6386523254198673E-3</c:v>
                </c:pt>
                <c:pt idx="131" formatCode="0.0000">
                  <c:v>3.6386523254198673E-3</c:v>
                </c:pt>
                <c:pt idx="132" formatCode="0.0000">
                  <c:v>3.6386523254198673E-3</c:v>
                </c:pt>
                <c:pt idx="133" formatCode="0.0000">
                  <c:v>3.6386523254198673E-3</c:v>
                </c:pt>
                <c:pt idx="134" formatCode="0.0000">
                  <c:v>3.6386523254198673E-3</c:v>
                </c:pt>
                <c:pt idx="135" formatCode="0.0000">
                  <c:v>8.4975043084573668E-3</c:v>
                </c:pt>
                <c:pt idx="136" formatCode="0.0000">
                  <c:v>1.1041283588056222E-2</c:v>
                </c:pt>
                <c:pt idx="137" formatCode="0.0000">
                  <c:v>1.3925601944405461E-2</c:v>
                </c:pt>
                <c:pt idx="138" formatCode="0.0000">
                  <c:v>1.3925601944405461E-2</c:v>
                </c:pt>
                <c:pt idx="139" formatCode="0.0000">
                  <c:v>1.9625746933582405E-2</c:v>
                </c:pt>
                <c:pt idx="140" formatCode="0.0000">
                  <c:v>1.9625746933582405E-2</c:v>
                </c:pt>
                <c:pt idx="141" formatCode="0.0000">
                  <c:v>1.9625746933582405E-2</c:v>
                </c:pt>
                <c:pt idx="142" formatCode="0.0000">
                  <c:v>2.4378944354062317E-2</c:v>
                </c:pt>
                <c:pt idx="143" formatCode="0.0000">
                  <c:v>2.4378944354062317E-2</c:v>
                </c:pt>
                <c:pt idx="144" formatCode="0.0000">
                  <c:v>2.0907593455519981E-2</c:v>
                </c:pt>
                <c:pt idx="145" formatCode="0.0000">
                  <c:v>2.8098372935685054E-3</c:v>
                </c:pt>
                <c:pt idx="146" formatCode="0.0000">
                  <c:v>-1.0755501508319665E-3</c:v>
                </c:pt>
                <c:pt idx="147" formatCode="0.0000">
                  <c:v>-4.1011526919766395E-3</c:v>
                </c:pt>
                <c:pt idx="148" formatCode="0.0000">
                  <c:v>-2.7397007544638988E-3</c:v>
                </c:pt>
                <c:pt idx="149" formatCode="0.0000">
                  <c:v>-2.7397007544638988E-3</c:v>
                </c:pt>
                <c:pt idx="150" formatCode="0.0000">
                  <c:v>-2.7397007544638988E-3</c:v>
                </c:pt>
                <c:pt idx="151" formatCode="0.0000">
                  <c:v>-3.7693494027365611E-3</c:v>
                </c:pt>
                <c:pt idx="152" formatCode="0.0000">
                  <c:v>-9.4448226505015956E-3</c:v>
                </c:pt>
                <c:pt idx="153" formatCode="0.0000">
                  <c:v>-9.4448226505015956E-3</c:v>
                </c:pt>
                <c:pt idx="154" formatCode="0.0000">
                  <c:v>-9.4448226505015956E-3</c:v>
                </c:pt>
                <c:pt idx="155" formatCode="0.0000">
                  <c:v>-9.4448226505015956E-3</c:v>
                </c:pt>
                <c:pt idx="156" formatCode="0.0000">
                  <c:v>-9.4448226505015956E-3</c:v>
                </c:pt>
                <c:pt idx="157" formatCode="0.0000">
                  <c:v>-1.9828281874634916E-2</c:v>
                </c:pt>
                <c:pt idx="158" formatCode="0.0000">
                  <c:v>-2.3616552286045984E-2</c:v>
                </c:pt>
                <c:pt idx="159" formatCode="0.0000">
                  <c:v>-2.0307589982681822E-2</c:v>
                </c:pt>
                <c:pt idx="160" formatCode="0.0000">
                  <c:v>-2.0307589982681822E-2</c:v>
                </c:pt>
                <c:pt idx="161" formatCode="0.0000">
                  <c:v>-1.7926479302162162E-2</c:v>
                </c:pt>
                <c:pt idx="162" formatCode="0.0000">
                  <c:v>-1.7926479302162162E-2</c:v>
                </c:pt>
                <c:pt idx="163" formatCode="0.0000">
                  <c:v>-1.7926479302162162E-2</c:v>
                </c:pt>
                <c:pt idx="164" formatCode="0.0000">
                  <c:v>-1.7926479302162162E-2</c:v>
                </c:pt>
                <c:pt idx="165" formatCode="0.0000">
                  <c:v>-4.7852650339713435E-3</c:v>
                </c:pt>
                <c:pt idx="166" formatCode="0.0000">
                  <c:v>-4.7852650339713435E-3</c:v>
                </c:pt>
                <c:pt idx="167" formatCode="0.0000">
                  <c:v>-4.7852650339713435E-3</c:v>
                </c:pt>
                <c:pt idx="168" formatCode="0.0000">
                  <c:v>-4.7852650339713435E-3</c:v>
                </c:pt>
                <c:pt idx="169" formatCode="0.0000">
                  <c:v>1.4760303060652125E-2</c:v>
                </c:pt>
                <c:pt idx="170" formatCode="0.0000">
                  <c:v>1.9068483962600399E-2</c:v>
                </c:pt>
                <c:pt idx="171" formatCode="0.0000">
                  <c:v>1.9068483962600399E-2</c:v>
                </c:pt>
                <c:pt idx="172" formatCode="0.0000">
                  <c:v>1.6233290310163108E-2</c:v>
                </c:pt>
                <c:pt idx="173" formatCode="0.0000">
                  <c:v>1.1817254013151375E-2</c:v>
                </c:pt>
                <c:pt idx="174" formatCode="0.0000">
                  <c:v>1.1817254013151375E-2</c:v>
                </c:pt>
                <c:pt idx="175" formatCode="0.0000">
                  <c:v>3.3922994212609664E-2</c:v>
                </c:pt>
                <c:pt idx="176" formatCode="0.0000">
                  <c:v>3.3922994212609664E-2</c:v>
                </c:pt>
                <c:pt idx="177" formatCode="0.0000">
                  <c:v>3.3922994212609664E-2</c:v>
                </c:pt>
                <c:pt idx="178" formatCode="0.0000">
                  <c:v>3.3922994212609664E-2</c:v>
                </c:pt>
                <c:pt idx="179" formatCode="0.0000">
                  <c:v>3.3922994212609664E-2</c:v>
                </c:pt>
                <c:pt idx="180" formatCode="0.0000">
                  <c:v>3.3922994212609664E-2</c:v>
                </c:pt>
                <c:pt idx="181" formatCode="0.0000">
                  <c:v>3.3922994212609664E-2</c:v>
                </c:pt>
                <c:pt idx="182" formatCode="0.0000">
                  <c:v>3.8229021187008938E-2</c:v>
                </c:pt>
                <c:pt idx="183" formatCode="0.0000">
                  <c:v>3.8229021187008938E-2</c:v>
                </c:pt>
                <c:pt idx="184" formatCode="0.0000">
                  <c:v>1.5099006170685535E-2</c:v>
                </c:pt>
                <c:pt idx="185" formatCode="0.0000">
                  <c:v>3.0725327957793411E-4</c:v>
                </c:pt>
                <c:pt idx="186" formatCode="0.0000">
                  <c:v>3.0725327957793411E-4</c:v>
                </c:pt>
                <c:pt idx="187" formatCode="0.0000">
                  <c:v>3.662959524856093E-3</c:v>
                </c:pt>
                <c:pt idx="188" formatCode="0.0000">
                  <c:v>3.662959524856093E-3</c:v>
                </c:pt>
                <c:pt idx="189" formatCode="0.0000">
                  <c:v>3.662959524856093E-3</c:v>
                </c:pt>
                <c:pt idx="190" formatCode="0.0000">
                  <c:v>3.662959524856093E-3</c:v>
                </c:pt>
                <c:pt idx="191" formatCode="0.0000">
                  <c:v>3.662959524856093E-3</c:v>
                </c:pt>
                <c:pt idx="192" formatCode="0.0000">
                  <c:v>3.662959524856093E-3</c:v>
                </c:pt>
                <c:pt idx="193" formatCode="0.0000">
                  <c:v>3.662959524856093E-3</c:v>
                </c:pt>
                <c:pt idx="194" formatCode="0.0000">
                  <c:v>1.2070468407043466E-2</c:v>
                </c:pt>
                <c:pt idx="195" formatCode="0.0000">
                  <c:v>1.4218967660266743E-2</c:v>
                </c:pt>
                <c:pt idx="196" formatCode="0.0000">
                  <c:v>1.4218967660266743E-2</c:v>
                </c:pt>
                <c:pt idx="197" formatCode="0.0000">
                  <c:v>1.4218967660266743E-2</c:v>
                </c:pt>
                <c:pt idx="198" formatCode="0.0000">
                  <c:v>1.1266353965070801E-2</c:v>
                </c:pt>
                <c:pt idx="199" formatCode="0.0000">
                  <c:v>6.6630554986646211E-3</c:v>
                </c:pt>
                <c:pt idx="200" formatCode="0.0000">
                  <c:v>6.6630554986646211E-3</c:v>
                </c:pt>
                <c:pt idx="201" formatCode="0.0000">
                  <c:v>6.6630554986646211E-3</c:v>
                </c:pt>
                <c:pt idx="202" formatCode="0.0000">
                  <c:v>8.184209528182617E-3</c:v>
                </c:pt>
                <c:pt idx="203" formatCode="0.0000">
                  <c:v>8.184209528182617E-3</c:v>
                </c:pt>
                <c:pt idx="204" formatCode="0.0000">
                  <c:v>8.184209528182617E-3</c:v>
                </c:pt>
                <c:pt idx="205" formatCode="0.0000">
                  <c:v>8.184209528182617E-3</c:v>
                </c:pt>
                <c:pt idx="206" formatCode="0.0000">
                  <c:v>8.184209528182617E-3</c:v>
                </c:pt>
                <c:pt idx="207" formatCode="0.0000">
                  <c:v>8.184209528182617E-3</c:v>
                </c:pt>
                <c:pt idx="208" formatCode="0.0000">
                  <c:v>1.5243765951884355E-2</c:v>
                </c:pt>
                <c:pt idx="209" formatCode="0.0000">
                  <c:v>1.5243765951884355E-2</c:v>
                </c:pt>
                <c:pt idx="210" formatCode="0.0000">
                  <c:v>1.5243765951884355E-2</c:v>
                </c:pt>
                <c:pt idx="211" formatCode="0.0000">
                  <c:v>1.4327139352174549E-2</c:v>
                </c:pt>
                <c:pt idx="212" formatCode="0.0000">
                  <c:v>1.4327139352174549E-2</c:v>
                </c:pt>
                <c:pt idx="213" formatCode="0.0000">
                  <c:v>1.4327139352174549E-2</c:v>
                </c:pt>
                <c:pt idx="214" formatCode="0.0000">
                  <c:v>1.4327139352174549E-2</c:v>
                </c:pt>
                <c:pt idx="215" formatCode="0.0000">
                  <c:v>1.4327139352174549E-2</c:v>
                </c:pt>
                <c:pt idx="216" formatCode="0.0000">
                  <c:v>1.4327139352174549E-2</c:v>
                </c:pt>
                <c:pt idx="217" formatCode="0.0000">
                  <c:v>3.3961618740874902E-2</c:v>
                </c:pt>
                <c:pt idx="218" formatCode="0.0000">
                  <c:v>2.6817135510979296E-2</c:v>
                </c:pt>
                <c:pt idx="219" formatCode="0.0000">
                  <c:v>2.6817135510979296E-2</c:v>
                </c:pt>
                <c:pt idx="220" formatCode="0.0000">
                  <c:v>2.6817135510979296E-2</c:v>
                </c:pt>
                <c:pt idx="221" formatCode="0.0000">
                  <c:v>2.6904798936764975E-2</c:v>
                </c:pt>
                <c:pt idx="222" formatCode="0.0000">
                  <c:v>2.0468734915192029E-2</c:v>
                </c:pt>
                <c:pt idx="223" formatCode="0.0000">
                  <c:v>2.4391493237417867E-2</c:v>
                </c:pt>
                <c:pt idx="224" formatCode="0.0000">
                  <c:v>-2.9139517891559604E-2</c:v>
                </c:pt>
                <c:pt idx="225" formatCode="0.0000">
                  <c:v>-2.9139517891559604E-2</c:v>
                </c:pt>
                <c:pt idx="226" formatCode="0.0000">
                  <c:v>-2.9139517891559604E-2</c:v>
                </c:pt>
                <c:pt idx="227" formatCode="0.0000">
                  <c:v>-2.9139517891559604E-2</c:v>
                </c:pt>
                <c:pt idx="228" formatCode="0.0000">
                  <c:v>-2.9139517891559604E-2</c:v>
                </c:pt>
                <c:pt idx="229" formatCode="0.0000">
                  <c:v>-2.9139517891559604E-2</c:v>
                </c:pt>
                <c:pt idx="230" formatCode="0.0000">
                  <c:v>-2.9139517891559604E-2</c:v>
                </c:pt>
                <c:pt idx="231" formatCode="0.0000">
                  <c:v>-2.9139517891559604E-2</c:v>
                </c:pt>
                <c:pt idx="232" formatCode="0.0000">
                  <c:v>-3.8498794266259129E-2</c:v>
                </c:pt>
                <c:pt idx="233" formatCode="0.0000">
                  <c:v>-1.1773705819673998E-2</c:v>
                </c:pt>
                <c:pt idx="234" formatCode="0.0000">
                  <c:v>-5.3440316147529178E-3</c:v>
                </c:pt>
                <c:pt idx="235" formatCode="0.0000">
                  <c:v>-5.3440316147529178E-3</c:v>
                </c:pt>
                <c:pt idx="236" formatCode="0.0000">
                  <c:v>-6.4064485412059988E-4</c:v>
                </c:pt>
                <c:pt idx="237" formatCode="0.0000">
                  <c:v>-5.4113457111011586E-3</c:v>
                </c:pt>
                <c:pt idx="238" formatCode="0.0000">
                  <c:v>-5.4113457111011586E-3</c:v>
                </c:pt>
                <c:pt idx="239" formatCode="0.0000">
                  <c:v>-8.6400705276160339E-3</c:v>
                </c:pt>
                <c:pt idx="240" formatCode="0.0000">
                  <c:v>-8.6400705276160339E-3</c:v>
                </c:pt>
                <c:pt idx="241" formatCode="0.0000">
                  <c:v>-8.6400705276160339E-3</c:v>
                </c:pt>
                <c:pt idx="242" formatCode="0.0000">
                  <c:v>-8.6400705276160339E-3</c:v>
                </c:pt>
                <c:pt idx="243" formatCode="0.0000">
                  <c:v>-8.6400705276160339E-3</c:v>
                </c:pt>
                <c:pt idx="244" formatCode="0.0000">
                  <c:v>-8.6400705276160339E-3</c:v>
                </c:pt>
                <c:pt idx="245" formatCode="0.0000">
                  <c:v>-9.5976971979021171E-3</c:v>
                </c:pt>
                <c:pt idx="246" formatCode="0.0000">
                  <c:v>-9.5976971979021171E-3</c:v>
                </c:pt>
                <c:pt idx="247" formatCode="0.0000">
                  <c:v>-9.5976971979021171E-3</c:v>
                </c:pt>
                <c:pt idx="248" formatCode="0.0000">
                  <c:v>-1.3800104395133723E-2</c:v>
                </c:pt>
                <c:pt idx="249" formatCode="0.0000">
                  <c:v>-1.4067571507851586E-2</c:v>
                </c:pt>
                <c:pt idx="250" formatCode="0.0000">
                  <c:v>8.2054588807042861E-4</c:v>
                </c:pt>
                <c:pt idx="251" formatCode="0.0000">
                  <c:v>8.2054588807042861E-4</c:v>
                </c:pt>
                <c:pt idx="252" formatCode="0.0000">
                  <c:v>5.0889296435843723E-4</c:v>
                </c:pt>
                <c:pt idx="253" formatCode="0.0000">
                  <c:v>5.0889296435843723E-4</c:v>
                </c:pt>
                <c:pt idx="254" formatCode="0.0000">
                  <c:v>5.0889296435843723E-4</c:v>
                </c:pt>
                <c:pt idx="255" formatCode="0.0000">
                  <c:v>5.0889296435843723E-4</c:v>
                </c:pt>
                <c:pt idx="256" formatCode="0.0000">
                  <c:v>5.0889296435843723E-4</c:v>
                </c:pt>
                <c:pt idx="257" formatCode="0.0000">
                  <c:v>5.0889296435843723E-4</c:v>
                </c:pt>
                <c:pt idx="258" formatCode="0.0000">
                  <c:v>5.0889296435843723E-4</c:v>
                </c:pt>
                <c:pt idx="259" formatCode="0.0000">
                  <c:v>-4.9389440206545204E-4</c:v>
                </c:pt>
                <c:pt idx="260" formatCode="0.0000">
                  <c:v>-4.9389440206545204E-4</c:v>
                </c:pt>
                <c:pt idx="261" formatCode="0.0000">
                  <c:v>1.4843464248128282E-3</c:v>
                </c:pt>
                <c:pt idx="262" formatCode="0.0000">
                  <c:v>1.4843464248128282E-3</c:v>
                </c:pt>
                <c:pt idx="263" formatCode="0.0000">
                  <c:v>1.4843464248128282E-3</c:v>
                </c:pt>
                <c:pt idx="264" formatCode="0.0000">
                  <c:v>4.1694176396727192E-4</c:v>
                </c:pt>
                <c:pt idx="265" formatCode="0.0000">
                  <c:v>4.2761409076586786E-3</c:v>
                </c:pt>
                <c:pt idx="266" formatCode="0.0000">
                  <c:v>4.2761409076586786E-3</c:v>
                </c:pt>
                <c:pt idx="267" formatCode="0.0000">
                  <c:v>4.2761409076586786E-3</c:v>
                </c:pt>
                <c:pt idx="268" formatCode="0.0000">
                  <c:v>4.2761409076586786E-3</c:v>
                </c:pt>
                <c:pt idx="269" formatCode="0.0000">
                  <c:v>4.2761409076586786E-3</c:v>
                </c:pt>
                <c:pt idx="270" formatCode="0.0000">
                  <c:v>4.2761409076586786E-3</c:v>
                </c:pt>
                <c:pt idx="271" formatCode="0.0000">
                  <c:v>4.2761409076586786E-3</c:v>
                </c:pt>
                <c:pt idx="272" formatCode="0.0000">
                  <c:v>4.2761409076586786E-3</c:v>
                </c:pt>
                <c:pt idx="273" formatCode="0.0000">
                  <c:v>8.5544952470841124E-3</c:v>
                </c:pt>
                <c:pt idx="274" formatCode="0.0000">
                  <c:v>2.5201282214038501E-3</c:v>
                </c:pt>
                <c:pt idx="275" formatCode="0.0000">
                  <c:v>2.5201282214038501E-3</c:v>
                </c:pt>
                <c:pt idx="276" formatCode="0.0000">
                  <c:v>2.5201282214038501E-3</c:v>
                </c:pt>
                <c:pt idx="277" formatCode="0.0000">
                  <c:v>-4.95399614543756E-3</c:v>
                </c:pt>
                <c:pt idx="278" formatCode="0.0000">
                  <c:v>-1.4543685910190025E-2</c:v>
                </c:pt>
                <c:pt idx="279" formatCode="0.0000">
                  <c:v>-1.4543685910190025E-2</c:v>
                </c:pt>
                <c:pt idx="280" formatCode="0.0000">
                  <c:v>-1.4543685910190025E-2</c:v>
                </c:pt>
                <c:pt idx="281" formatCode="0.0000">
                  <c:v>-6.8726887306232581E-3</c:v>
                </c:pt>
                <c:pt idx="282" formatCode="0.0000">
                  <c:v>-6.8726887306232581E-3</c:v>
                </c:pt>
                <c:pt idx="283" formatCode="0.0000">
                  <c:v>-6.8726887306232581E-3</c:v>
                </c:pt>
                <c:pt idx="284" formatCode="0.0000">
                  <c:v>-6.8726887306232581E-3</c:v>
                </c:pt>
                <c:pt idx="285" formatCode="0.0000">
                  <c:v>-6.8726887306232581E-3</c:v>
                </c:pt>
                <c:pt idx="286" formatCode="0.0000">
                  <c:v>-6.1883759185852802E-3</c:v>
                </c:pt>
                <c:pt idx="287" formatCode="0.0000">
                  <c:v>-6.1883759185852802E-3</c:v>
                </c:pt>
                <c:pt idx="288" formatCode="0.0000">
                  <c:v>-6.1883759185852802E-3</c:v>
                </c:pt>
                <c:pt idx="289" formatCode="0.0000">
                  <c:v>-6.1883759185852802E-3</c:v>
                </c:pt>
                <c:pt idx="290" formatCode="0.0000">
                  <c:v>-7.7872028928997229E-3</c:v>
                </c:pt>
                <c:pt idx="291" formatCode="0.0000">
                  <c:v>-8.4346917328343811E-3</c:v>
                </c:pt>
                <c:pt idx="292" formatCode="0.0000">
                  <c:v>-8.4346917328343811E-3</c:v>
                </c:pt>
                <c:pt idx="293" formatCode="0.0000">
                  <c:v>-2.7057970633659299E-3</c:v>
                </c:pt>
                <c:pt idx="294" formatCode="0.0000">
                  <c:v>-2.7057970633659299E-3</c:v>
                </c:pt>
                <c:pt idx="295" formatCode="0.0000">
                  <c:v>-2.7057970633659299E-3</c:v>
                </c:pt>
                <c:pt idx="296" formatCode="0.0000">
                  <c:v>-2.7057970633659299E-3</c:v>
                </c:pt>
                <c:pt idx="297" formatCode="0.0000">
                  <c:v>-2.7057970633659299E-3</c:v>
                </c:pt>
                <c:pt idx="298" formatCode="0.0000">
                  <c:v>-2.7057970633659299E-3</c:v>
                </c:pt>
                <c:pt idx="299" formatCode="0.0000">
                  <c:v>-2.7057970633659299E-3</c:v>
                </c:pt>
                <c:pt idx="300" formatCode="0.0000">
                  <c:v>5.5139309592260183E-3</c:v>
                </c:pt>
                <c:pt idx="301" formatCode="0.0000">
                  <c:v>8.7980290044145891E-3</c:v>
                </c:pt>
                <c:pt idx="302" formatCode="0.0000">
                  <c:v>8.7980290044145891E-3</c:v>
                </c:pt>
                <c:pt idx="303" formatCode="0.0000">
                  <c:v>1.9407405784176851E-3</c:v>
                </c:pt>
                <c:pt idx="304" formatCode="0.0000">
                  <c:v>1.9407405784176851E-3</c:v>
                </c:pt>
                <c:pt idx="305" formatCode="0.0000">
                  <c:v>1.9407405784176851E-3</c:v>
                </c:pt>
                <c:pt idx="306" formatCode="0.0000">
                  <c:v>1.9407405784176851E-3</c:v>
                </c:pt>
                <c:pt idx="307" formatCode="0.0000">
                  <c:v>1.9407405784176851E-3</c:v>
                </c:pt>
                <c:pt idx="308" formatCode="0.0000">
                  <c:v>1.9407405784176851E-3</c:v>
                </c:pt>
                <c:pt idx="309" formatCode="0.0000">
                  <c:v>1.9407405784176851E-3</c:v>
                </c:pt>
                <c:pt idx="310" formatCode="0.0000">
                  <c:v>-2.6237563121858445E-3</c:v>
                </c:pt>
                <c:pt idx="311" formatCode="0.0000">
                  <c:v>-2.6237563121858445E-3</c:v>
                </c:pt>
                <c:pt idx="312" formatCode="0.0000">
                  <c:v>-2.6135888217268151E-3</c:v>
                </c:pt>
                <c:pt idx="313" formatCode="0.0000">
                  <c:v>-4.5627591295287727E-3</c:v>
                </c:pt>
                <c:pt idx="314" formatCode="0.0000">
                  <c:v>-4.5627591295287727E-3</c:v>
                </c:pt>
                <c:pt idx="315" formatCode="0.0000">
                  <c:v>-4.5627591295287727E-3</c:v>
                </c:pt>
                <c:pt idx="316" formatCode="0.0000">
                  <c:v>-4.8669215858669727E-3</c:v>
                </c:pt>
                <c:pt idx="317" formatCode="0.0000">
                  <c:v>-6.3631288439261642E-3</c:v>
                </c:pt>
                <c:pt idx="318" formatCode="0.0000">
                  <c:v>4.5154309144556044E-2</c:v>
                </c:pt>
                <c:pt idx="319" formatCode="0.0000">
                  <c:v>4.5154309144556044E-2</c:v>
                </c:pt>
                <c:pt idx="320" formatCode="0.0000">
                  <c:v>4.5154309144556044E-2</c:v>
                </c:pt>
                <c:pt idx="321" formatCode="0.0000">
                  <c:v>4.5154309144556044E-2</c:v>
                </c:pt>
                <c:pt idx="322" formatCode="0.0000">
                  <c:v>5.7254411575466228E-2</c:v>
                </c:pt>
                <c:pt idx="323" formatCode="0.0000">
                  <c:v>5.7254411575466228E-2</c:v>
                </c:pt>
                <c:pt idx="324" formatCode="0.0000">
                  <c:v>5.7254411575466228E-2</c:v>
                </c:pt>
                <c:pt idx="325" formatCode="0.0000">
                  <c:v>5.7254411575466228E-2</c:v>
                </c:pt>
                <c:pt idx="326" formatCode="0.0000">
                  <c:v>5.7254411575466228E-2</c:v>
                </c:pt>
                <c:pt idx="327" formatCode="0.0000">
                  <c:v>8.0029082177614837E-3</c:v>
                </c:pt>
                <c:pt idx="328" formatCode="0.0000">
                  <c:v>8.0029082177614837E-3</c:v>
                </c:pt>
                <c:pt idx="329" formatCode="0.0000">
                  <c:v>8.0029082177614837E-3</c:v>
                </c:pt>
                <c:pt idx="330" formatCode="0.0000">
                  <c:v>-8.0211846636711256E-4</c:v>
                </c:pt>
                <c:pt idx="331" formatCode="0.0000">
                  <c:v>3.8905197351411409E-3</c:v>
                </c:pt>
                <c:pt idx="332" formatCode="0.0000">
                  <c:v>3.8905197351411409E-3</c:v>
                </c:pt>
                <c:pt idx="333" formatCode="0.0000">
                  <c:v>3.8905197351411409E-3</c:v>
                </c:pt>
                <c:pt idx="334" formatCode="0.0000">
                  <c:v>3.8905197351411409E-3</c:v>
                </c:pt>
                <c:pt idx="335" formatCode="0.0000">
                  <c:v>3.8905197351411409E-3</c:v>
                </c:pt>
                <c:pt idx="336" formatCode="0.0000">
                  <c:v>3.8905197351411409E-3</c:v>
                </c:pt>
                <c:pt idx="337" formatCode="0.0000">
                  <c:v>3.8905197351411409E-3</c:v>
                </c:pt>
                <c:pt idx="338" formatCode="0.0000">
                  <c:v>3.8905197351411409E-3</c:v>
                </c:pt>
                <c:pt idx="339" formatCode="0.0000">
                  <c:v>4.8407483629753952E-3</c:v>
                </c:pt>
                <c:pt idx="340" formatCode="0.0000">
                  <c:v>-1.7303778875172014E-2</c:v>
                </c:pt>
                <c:pt idx="341" formatCode="0.0000">
                  <c:v>-2.7009350755983926E-2</c:v>
                </c:pt>
                <c:pt idx="342" formatCode="0.0000">
                  <c:v>-2.7009350755983926E-2</c:v>
                </c:pt>
                <c:pt idx="343" formatCode="0.0000">
                  <c:v>1.2479414365653523E-3</c:v>
                </c:pt>
                <c:pt idx="344" formatCode="0.0000">
                  <c:v>1.2479414365653523E-3</c:v>
                </c:pt>
                <c:pt idx="345" formatCode="0.0000">
                  <c:v>1.2479414365653523E-3</c:v>
                </c:pt>
                <c:pt idx="346" formatCode="0.0000">
                  <c:v>1.2479414365653523E-3</c:v>
                </c:pt>
                <c:pt idx="347" formatCode="0.0000">
                  <c:v>1.2479414365653523E-3</c:v>
                </c:pt>
                <c:pt idx="348" formatCode="0.0000">
                  <c:v>1.2479414365653523E-3</c:v>
                </c:pt>
                <c:pt idx="349" formatCode="0.0000">
                  <c:v>1.2479414365653523E-3</c:v>
                </c:pt>
                <c:pt idx="350" formatCode="0.0000">
                  <c:v>5.334039952659516E-3</c:v>
                </c:pt>
                <c:pt idx="351" formatCode="0.0000">
                  <c:v>5.334039952659516E-3</c:v>
                </c:pt>
                <c:pt idx="352" formatCode="0.0000">
                  <c:v>-3.2866404450184392E-3</c:v>
                </c:pt>
                <c:pt idx="353" formatCode="0.0000">
                  <c:v>-1.6252538887983139E-2</c:v>
                </c:pt>
                <c:pt idx="354" formatCode="0.0000">
                  <c:v>-1.6252538887983139E-2</c:v>
                </c:pt>
                <c:pt idx="355" formatCode="0.0000">
                  <c:v>-5.4466996307592393E-3</c:v>
                </c:pt>
                <c:pt idx="356" formatCode="0.0000">
                  <c:v>-5.4466996307592393E-3</c:v>
                </c:pt>
                <c:pt idx="357" formatCode="0.0000">
                  <c:v>-5.4466996307592393E-3</c:v>
                </c:pt>
                <c:pt idx="358" formatCode="0.0000">
                  <c:v>-3.5633922912258267E-3</c:v>
                </c:pt>
                <c:pt idx="359" formatCode="0.0000">
                  <c:v>-3.5633922912258267E-3</c:v>
                </c:pt>
                <c:pt idx="360" formatCode="0.0000">
                  <c:v>-3.5633922912258267E-3</c:v>
                </c:pt>
                <c:pt idx="361" formatCode="0.0000">
                  <c:v>-3.5633922912258267E-3</c:v>
                </c:pt>
                <c:pt idx="362" formatCode="0.0000">
                  <c:v>9.8496914272441193E-3</c:v>
                </c:pt>
                <c:pt idx="363" formatCode="0.0000">
                  <c:v>1.8452278467725517E-2</c:v>
                </c:pt>
                <c:pt idx="364" formatCode="0.0000">
                  <c:v>1.8452278467725517E-2</c:v>
                </c:pt>
                <c:pt idx="365" formatCode="0.0000">
                  <c:v>1.8452278467725517E-2</c:v>
                </c:pt>
                <c:pt idx="366" formatCode="0.0000">
                  <c:v>1.8452278467725517E-2</c:v>
                </c:pt>
                <c:pt idx="367" formatCode="0.0000">
                  <c:v>-3.931590530861992E-4</c:v>
                </c:pt>
                <c:pt idx="368" formatCode="0.0000">
                  <c:v>-3.931590530861992E-4</c:v>
                </c:pt>
                <c:pt idx="369" formatCode="0.0000">
                  <c:v>-3.931590530861992E-4</c:v>
                </c:pt>
                <c:pt idx="370" formatCode="0.0000">
                  <c:v>-3.931590530861992E-4</c:v>
                </c:pt>
                <c:pt idx="371" formatCode="0.0000">
                  <c:v>-3.931590530861992E-4</c:v>
                </c:pt>
                <c:pt idx="372" formatCode="0.0000">
                  <c:v>-3.931590530861992E-4</c:v>
                </c:pt>
                <c:pt idx="373" formatCode="0.0000">
                  <c:v>-3.931590530861992E-4</c:v>
                </c:pt>
                <c:pt idx="374" formatCode="0.0000">
                  <c:v>3.2064081370542542E-3</c:v>
                </c:pt>
                <c:pt idx="375" formatCode="0.0000">
                  <c:v>4.7087002469538633E-3</c:v>
                </c:pt>
                <c:pt idx="376" formatCode="0.0000">
                  <c:v>9.8545181711193874E-3</c:v>
                </c:pt>
                <c:pt idx="377" formatCode="0.0000">
                  <c:v>9.8545181711193874E-3</c:v>
                </c:pt>
                <c:pt idx="378" formatCode="0.0000">
                  <c:v>1.2518710480058757E-2</c:v>
                </c:pt>
                <c:pt idx="379" formatCode="0.0000">
                  <c:v>1.2518710480058757E-2</c:v>
                </c:pt>
                <c:pt idx="380" formatCode="0.0000">
                  <c:v>1.3141277147698182E-2</c:v>
                </c:pt>
                <c:pt idx="381" formatCode="0.0000">
                  <c:v>2.3614147627071806E-2</c:v>
                </c:pt>
                <c:pt idx="382" formatCode="0.0000">
                  <c:v>1.0783744715965151E-2</c:v>
                </c:pt>
                <c:pt idx="383" formatCode="0.0000">
                  <c:v>1.0783744715965151E-2</c:v>
                </c:pt>
                <c:pt idx="384" formatCode="0.0000">
                  <c:v>1.0781322606049287E-2</c:v>
                </c:pt>
                <c:pt idx="385" formatCode="0.0000">
                  <c:v>1.0781322606049287E-2</c:v>
                </c:pt>
                <c:pt idx="386" formatCode="0.0000">
                  <c:v>1.0781322606049287E-2</c:v>
                </c:pt>
                <c:pt idx="387" formatCode="0.0000">
                  <c:v>1.0781322606049287E-2</c:v>
                </c:pt>
                <c:pt idx="388" formatCode="0.0000">
                  <c:v>1.0781322606049287E-2</c:v>
                </c:pt>
                <c:pt idx="389" formatCode="0.0000">
                  <c:v>8.4630567977238141E-3</c:v>
                </c:pt>
                <c:pt idx="390" formatCode="0.0000">
                  <c:v>-9.3899473257982296E-3</c:v>
                </c:pt>
                <c:pt idx="391" formatCode="0.0000">
                  <c:v>-9.3899473257982296E-3</c:v>
                </c:pt>
                <c:pt idx="392" formatCode="0.0000">
                  <c:v>-9.3899473257982296E-3</c:v>
                </c:pt>
                <c:pt idx="393" formatCode="0.0000">
                  <c:v>-7.8671376414323549E-3</c:v>
                </c:pt>
                <c:pt idx="394" formatCode="0.0000">
                  <c:v>1.9768334591463467E-2</c:v>
                </c:pt>
                <c:pt idx="395" formatCode="0.0000">
                  <c:v>1.9768334591463467E-2</c:v>
                </c:pt>
                <c:pt idx="396" formatCode="0.0000">
                  <c:v>1.9768334591463467E-2</c:v>
                </c:pt>
                <c:pt idx="397" formatCode="0.0000">
                  <c:v>2.0332015170956862E-2</c:v>
                </c:pt>
                <c:pt idx="398" formatCode="0.0000">
                  <c:v>2.0122451842100011E-2</c:v>
                </c:pt>
                <c:pt idx="399" formatCode="0.0000">
                  <c:v>2.0122451842100011E-2</c:v>
                </c:pt>
                <c:pt idx="400" formatCode="0.0000">
                  <c:v>2.0122451842100011E-2</c:v>
                </c:pt>
                <c:pt idx="401" formatCode="0.0000">
                  <c:v>2.0122451842100011E-2</c:v>
                </c:pt>
                <c:pt idx="402" formatCode="0.0000">
                  <c:v>1.8287828324573575E-2</c:v>
                </c:pt>
                <c:pt idx="403" formatCode="0.0000">
                  <c:v>8.3621408192505707E-3</c:v>
                </c:pt>
                <c:pt idx="404" formatCode="0.0000">
                  <c:v>1.7046136953334623E-2</c:v>
                </c:pt>
                <c:pt idx="405" formatCode="0.0000">
                  <c:v>1.7046136953334623E-2</c:v>
                </c:pt>
                <c:pt idx="406" formatCode="0.0000">
                  <c:v>1.7046136953334623E-2</c:v>
                </c:pt>
                <c:pt idx="407" formatCode="0.0000">
                  <c:v>1.7046136953334623E-2</c:v>
                </c:pt>
                <c:pt idx="408" formatCode="0.0000">
                  <c:v>1.7046136953334623E-2</c:v>
                </c:pt>
                <c:pt idx="409" formatCode="0.0000">
                  <c:v>1.7046136953334623E-2</c:v>
                </c:pt>
                <c:pt idx="410" formatCode="0.0000">
                  <c:v>1.7046136953334623E-2</c:v>
                </c:pt>
                <c:pt idx="411" formatCode="0.0000">
                  <c:v>1.7046136953334623E-2</c:v>
                </c:pt>
                <c:pt idx="412" formatCode="0.0000">
                  <c:v>1.3887568696160195E-2</c:v>
                </c:pt>
                <c:pt idx="413" formatCode="0.0000">
                  <c:v>4.3320932302892794E-3</c:v>
                </c:pt>
                <c:pt idx="414" formatCode="0.0000">
                  <c:v>4.3320932302892794E-3</c:v>
                </c:pt>
                <c:pt idx="415" formatCode="0.0000">
                  <c:v>4.3320932302892794E-3</c:v>
                </c:pt>
                <c:pt idx="416" formatCode="0.0000">
                  <c:v>4.3320932302892794E-3</c:v>
                </c:pt>
                <c:pt idx="417" formatCode="0.0000">
                  <c:v>4.3320932302892794E-3</c:v>
                </c:pt>
                <c:pt idx="418" formatCode="0.0000">
                  <c:v>4.3320932302892794E-3</c:v>
                </c:pt>
                <c:pt idx="419" formatCode="0.0000">
                  <c:v>4.3320932302892794E-3</c:v>
                </c:pt>
                <c:pt idx="420" formatCode="0.0000">
                  <c:v>4.3320932302892794E-3</c:v>
                </c:pt>
                <c:pt idx="421" formatCode="0.0000">
                  <c:v>1.0506757453318492E-3</c:v>
                </c:pt>
                <c:pt idx="422" formatCode="0.0000">
                  <c:v>-2.824836261937639E-3</c:v>
                </c:pt>
                <c:pt idx="423" formatCode="0.0000">
                  <c:v>-1.1596702596477743E-2</c:v>
                </c:pt>
                <c:pt idx="424" formatCode="0.0000">
                  <c:v>5.0226488293264246E-3</c:v>
                </c:pt>
                <c:pt idx="425" formatCode="0.0000">
                  <c:v>5.0226488293264246E-3</c:v>
                </c:pt>
                <c:pt idx="426" formatCode="0.0000">
                  <c:v>5.0622521014003254E-3</c:v>
                </c:pt>
                <c:pt idx="427" formatCode="0.0000">
                  <c:v>5.0622521014003254E-3</c:v>
                </c:pt>
                <c:pt idx="428" formatCode="0.0000">
                  <c:v>5.0622521014003254E-3</c:v>
                </c:pt>
                <c:pt idx="429" formatCode="0.0000">
                  <c:v>5.0622521014003254E-3</c:v>
                </c:pt>
                <c:pt idx="430" formatCode="0.0000">
                  <c:v>1.9361455882875508E-2</c:v>
                </c:pt>
                <c:pt idx="431" formatCode="0.0000">
                  <c:v>1.9361455882875508E-2</c:v>
                </c:pt>
                <c:pt idx="432" formatCode="0.0000">
                  <c:v>4.7214264926446724E-3</c:v>
                </c:pt>
                <c:pt idx="433" formatCode="0.0000">
                  <c:v>4.7214264926446724E-3</c:v>
                </c:pt>
                <c:pt idx="434" formatCode="0.0000">
                  <c:v>4.7214264926446724E-3</c:v>
                </c:pt>
                <c:pt idx="435" formatCode="0.0000">
                  <c:v>-3.4288319930281808E-3</c:v>
                </c:pt>
                <c:pt idx="436" formatCode="0.0000">
                  <c:v>-3.4288319930281808E-3</c:v>
                </c:pt>
                <c:pt idx="437" formatCode="0.0000">
                  <c:v>-3.4288319930281808E-3</c:v>
                </c:pt>
                <c:pt idx="438" formatCode="0.0000">
                  <c:v>5.6663400977920823E-3</c:v>
                </c:pt>
                <c:pt idx="439" formatCode="0.0000">
                  <c:v>5.6663400977920823E-3</c:v>
                </c:pt>
                <c:pt idx="440" formatCode="0.0000">
                  <c:v>5.6663400977920823E-3</c:v>
                </c:pt>
                <c:pt idx="441" formatCode="0.0000">
                  <c:v>2.8680977392815728E-2</c:v>
                </c:pt>
                <c:pt idx="442" formatCode="0.0000">
                  <c:v>2.8837344504710656E-2</c:v>
                </c:pt>
                <c:pt idx="443" formatCode="0.0000">
                  <c:v>2.8511218507825439E-2</c:v>
                </c:pt>
                <c:pt idx="444" formatCode="0.0000">
                  <c:v>2.624969294099589E-2</c:v>
                </c:pt>
                <c:pt idx="445" formatCode="0.0000">
                  <c:v>2.624969294099589E-2</c:v>
                </c:pt>
                <c:pt idx="446" formatCode="0.0000">
                  <c:v>2.624969294099589E-2</c:v>
                </c:pt>
                <c:pt idx="447" formatCode="0.0000">
                  <c:v>2.4869331828640703E-2</c:v>
                </c:pt>
                <c:pt idx="448" formatCode="0.0000">
                  <c:v>2.4869331828640703E-2</c:v>
                </c:pt>
                <c:pt idx="449" formatCode="0.0000">
                  <c:v>2.4869331828640703E-2</c:v>
                </c:pt>
                <c:pt idx="450" formatCode="0.0000">
                  <c:v>2.4869331828640703E-2</c:v>
                </c:pt>
                <c:pt idx="451" formatCode="0.0000">
                  <c:v>1.9015084017996103E-2</c:v>
                </c:pt>
                <c:pt idx="452" formatCode="0.0000">
                  <c:v>1.9015084017996103E-2</c:v>
                </c:pt>
                <c:pt idx="453" formatCode="0.0000">
                  <c:v>1.9015084017996103E-2</c:v>
                </c:pt>
                <c:pt idx="454" formatCode="0.0000">
                  <c:v>-4.8499256910046307E-2</c:v>
                </c:pt>
                <c:pt idx="455" formatCode="0.0000">
                  <c:v>-4.8499256910046307E-2</c:v>
                </c:pt>
                <c:pt idx="456" formatCode="0.0000">
                  <c:v>-4.8499256910046307E-2</c:v>
                </c:pt>
                <c:pt idx="457" formatCode="0.0000">
                  <c:v>-4.8499256910046307E-2</c:v>
                </c:pt>
                <c:pt idx="458" formatCode="0.0000">
                  <c:v>-4.8499256910046307E-2</c:v>
                </c:pt>
                <c:pt idx="459" formatCode="0.0000">
                  <c:v>-4.8499256910046307E-2</c:v>
                </c:pt>
                <c:pt idx="460" formatCode="0.0000">
                  <c:v>-4.8499256910046307E-2</c:v>
                </c:pt>
                <c:pt idx="461" formatCode="0.0000">
                  <c:v>-4.8499256910046307E-2</c:v>
                </c:pt>
                <c:pt idx="462" formatCode="0.0000">
                  <c:v>-4.8593138311124939E-2</c:v>
                </c:pt>
                <c:pt idx="463" formatCode="0.0000">
                  <c:v>5.4964109026964178E-3</c:v>
                </c:pt>
                <c:pt idx="464" formatCode="0.0000">
                  <c:v>5.4964109026964178E-3</c:v>
                </c:pt>
                <c:pt idx="465" formatCode="0.0000">
                  <c:v>5.4964109026964178E-3</c:v>
                </c:pt>
                <c:pt idx="466" formatCode="0.0000">
                  <c:v>1.7952076647696758E-2</c:v>
                </c:pt>
                <c:pt idx="467" formatCode="0.0000">
                  <c:v>7.3402406441553346E-3</c:v>
                </c:pt>
                <c:pt idx="468" formatCode="0.0000">
                  <c:v>7.3402406441553346E-3</c:v>
                </c:pt>
                <c:pt idx="469" formatCode="0.0000">
                  <c:v>7.3402406441553346E-3</c:v>
                </c:pt>
                <c:pt idx="470" formatCode="0.0000">
                  <c:v>7.1060957858903005E-3</c:v>
                </c:pt>
                <c:pt idx="471" formatCode="0.0000">
                  <c:v>7.1060957858903005E-3</c:v>
                </c:pt>
                <c:pt idx="472" formatCode="0.0000">
                  <c:v>7.1060957858903005E-3</c:v>
                </c:pt>
                <c:pt idx="473" formatCode="0.0000">
                  <c:v>7.1060957858903005E-3</c:v>
                </c:pt>
                <c:pt idx="474" formatCode="0.0000">
                  <c:v>7.1060957858903005E-3</c:v>
                </c:pt>
                <c:pt idx="475" formatCode="0.0000">
                  <c:v>7.1060957858903005E-3</c:v>
                </c:pt>
                <c:pt idx="476" formatCode="0.0000">
                  <c:v>1.5573693328999874E-2</c:v>
                </c:pt>
                <c:pt idx="477" formatCode="0.0000">
                  <c:v>1.1648388439392478E-2</c:v>
                </c:pt>
                <c:pt idx="478" formatCode="0.0000">
                  <c:v>1.0133536709397919E-2</c:v>
                </c:pt>
                <c:pt idx="479" formatCode="0.0000">
                  <c:v>-3.6942232121172022E-3</c:v>
                </c:pt>
                <c:pt idx="480" formatCode="0.0000">
                  <c:v>-3.6942232121172022E-3</c:v>
                </c:pt>
                <c:pt idx="481" formatCode="0.0000">
                  <c:v>-3.6942232121172022E-3</c:v>
                </c:pt>
                <c:pt idx="482" formatCode="0.0000">
                  <c:v>-3.6942232121172022E-3</c:v>
                </c:pt>
                <c:pt idx="483" formatCode="0.0000">
                  <c:v>3.1724363174406855E-4</c:v>
                </c:pt>
                <c:pt idx="484" formatCode="0.0000">
                  <c:v>3.1724363174406855E-4</c:v>
                </c:pt>
                <c:pt idx="485" formatCode="0.0000">
                  <c:v>3.1724363174406855E-4</c:v>
                </c:pt>
                <c:pt idx="486" formatCode="0.0000">
                  <c:v>3.1724363174406855E-4</c:v>
                </c:pt>
                <c:pt idx="487" formatCode="0.0000">
                  <c:v>3.1724363174406855E-4</c:v>
                </c:pt>
                <c:pt idx="488" formatCode="0.0000">
                  <c:v>5.3559408580782786E-3</c:v>
                </c:pt>
                <c:pt idx="489" formatCode="0.0000">
                  <c:v>5.3559408580782786E-3</c:v>
                </c:pt>
                <c:pt idx="490" formatCode="0.0000">
                  <c:v>5.3559408580782786E-3</c:v>
                </c:pt>
                <c:pt idx="491" formatCode="0.0000">
                  <c:v>5.3559408580782786E-3</c:v>
                </c:pt>
                <c:pt idx="492" formatCode="0.0000">
                  <c:v>3.9864809244832163E-3</c:v>
                </c:pt>
                <c:pt idx="493" formatCode="0.0000">
                  <c:v>1.8700126782446348E-3</c:v>
                </c:pt>
                <c:pt idx="494" formatCode="0.0000">
                  <c:v>1.8700126782446348E-3</c:v>
                </c:pt>
                <c:pt idx="495" formatCode="0.0000">
                  <c:v>1.8700126782446348E-3</c:v>
                </c:pt>
                <c:pt idx="496" formatCode="0.0000">
                  <c:v>1.8700126782446348E-3</c:v>
                </c:pt>
                <c:pt idx="497" formatCode="0.0000">
                  <c:v>1.8700126782446348E-3</c:v>
                </c:pt>
                <c:pt idx="498" formatCode="0.0000">
                  <c:v>1.8700126782446348E-3</c:v>
                </c:pt>
                <c:pt idx="499" formatCode="0.0000">
                  <c:v>1.8700126782446348E-3</c:v>
                </c:pt>
                <c:pt idx="500" formatCode="0.0000">
                  <c:v>-5.9714950536796218E-3</c:v>
                </c:pt>
                <c:pt idx="501" formatCode="0.0000">
                  <c:v>3.9465116918159376E-3</c:v>
                </c:pt>
                <c:pt idx="502" formatCode="0.0000">
                  <c:v>9.2901686920907178E-3</c:v>
                </c:pt>
                <c:pt idx="503" formatCode="0.0000">
                  <c:v>9.2901686920907178E-3</c:v>
                </c:pt>
                <c:pt idx="504" formatCode="0.0000">
                  <c:v>9.2901686920907178E-3</c:v>
                </c:pt>
                <c:pt idx="505" formatCode="0.0000">
                  <c:v>1.2855986471338546E-2</c:v>
                </c:pt>
                <c:pt idx="506" formatCode="0.0000">
                  <c:v>3.1968416777923177E-3</c:v>
                </c:pt>
                <c:pt idx="507" formatCode="0.0000">
                  <c:v>3.1968416777923177E-3</c:v>
                </c:pt>
                <c:pt idx="508" formatCode="0.0000">
                  <c:v>3.1968416777923177E-3</c:v>
                </c:pt>
                <c:pt idx="509" formatCode="0.0000">
                  <c:v>5.29936321102039E-4</c:v>
                </c:pt>
                <c:pt idx="510" formatCode="0.0000">
                  <c:v>-2.9128304710718325E-3</c:v>
                </c:pt>
                <c:pt idx="511" formatCode="0.0000">
                  <c:v>-5.2894752796991129E-3</c:v>
                </c:pt>
                <c:pt idx="512" formatCode="0.0000">
                  <c:v>-5.2894752796991129E-3</c:v>
                </c:pt>
                <c:pt idx="513" formatCode="0.0000">
                  <c:v>-5.2894752796991129E-3</c:v>
                </c:pt>
                <c:pt idx="514" formatCode="0.0000">
                  <c:v>-5.2894752796991129E-3</c:v>
                </c:pt>
                <c:pt idx="515" formatCode="0.0000">
                  <c:v>-5.2894752796991129E-3</c:v>
                </c:pt>
                <c:pt idx="516" formatCode="0.0000">
                  <c:v>-5.2894752796991129E-3</c:v>
                </c:pt>
                <c:pt idx="517" formatCode="0.0000">
                  <c:v>-5.2894752796991129E-3</c:v>
                </c:pt>
                <c:pt idx="518" formatCode="0.0000">
                  <c:v>2.7032489495303173E-3</c:v>
                </c:pt>
                <c:pt idx="519" formatCode="0.0000">
                  <c:v>2.7032489495303173E-3</c:v>
                </c:pt>
                <c:pt idx="520" formatCode="0.0000">
                  <c:v>2.7032489495303173E-3</c:v>
                </c:pt>
                <c:pt idx="521" formatCode="0.0000">
                  <c:v>2.7032489495303173E-3</c:v>
                </c:pt>
                <c:pt idx="522" formatCode="0.0000">
                  <c:v>2.7032489495303173E-3</c:v>
                </c:pt>
                <c:pt idx="523" formatCode="0.0000">
                  <c:v>2.7032489495303173E-3</c:v>
                </c:pt>
                <c:pt idx="524" formatCode="0.0000">
                  <c:v>2.7032489495303173E-3</c:v>
                </c:pt>
                <c:pt idx="525" formatCode="0.0000">
                  <c:v>9.3723456430754581E-3</c:v>
                </c:pt>
                <c:pt idx="526" formatCode="0.0000">
                  <c:v>1.0958312161105484E-2</c:v>
                </c:pt>
                <c:pt idx="527" formatCode="0.0000">
                  <c:v>1.1343449276917154E-2</c:v>
                </c:pt>
                <c:pt idx="528" formatCode="0.0000">
                  <c:v>1.1343449276917154E-2</c:v>
                </c:pt>
                <c:pt idx="529" formatCode="0.0000">
                  <c:v>9.7561410839132456E-3</c:v>
                </c:pt>
                <c:pt idx="530" formatCode="0.0000">
                  <c:v>9.0246947469668753E-3</c:v>
                </c:pt>
                <c:pt idx="531" formatCode="0.0000">
                  <c:v>9.0246947469668753E-3</c:v>
                </c:pt>
                <c:pt idx="532" formatCode="0.0000">
                  <c:v>7.0127673458655736E-3</c:v>
                </c:pt>
                <c:pt idx="533" formatCode="0.0000">
                  <c:v>7.0127673458655736E-3</c:v>
                </c:pt>
                <c:pt idx="534" formatCode="0.0000">
                  <c:v>7.0127673458655736E-3</c:v>
                </c:pt>
                <c:pt idx="535" formatCode="0.0000">
                  <c:v>2.9806213670068929E-3</c:v>
                </c:pt>
                <c:pt idx="536" formatCode="0.0000">
                  <c:v>-1.0047241308202524E-3</c:v>
                </c:pt>
                <c:pt idx="537" formatCode="0.0000">
                  <c:v>-1.0047241308202524E-3</c:v>
                </c:pt>
                <c:pt idx="538" formatCode="0.0000">
                  <c:v>-1.0047241308202524E-3</c:v>
                </c:pt>
                <c:pt idx="539" formatCode="0.0000">
                  <c:v>-1.0047241308202524E-3</c:v>
                </c:pt>
                <c:pt idx="540" formatCode="0.0000">
                  <c:v>-9.4526823323159322E-3</c:v>
                </c:pt>
                <c:pt idx="541" formatCode="0.0000">
                  <c:v>-9.4526823323159322E-3</c:v>
                </c:pt>
                <c:pt idx="542" formatCode="0.0000">
                  <c:v>-9.4526823323159322E-3</c:v>
                </c:pt>
                <c:pt idx="543" formatCode="0.0000">
                  <c:v>-9.4526823323159322E-3</c:v>
                </c:pt>
                <c:pt idx="544" formatCode="0.0000">
                  <c:v>-9.4526823323159322E-3</c:v>
                </c:pt>
                <c:pt idx="545" formatCode="0.0000">
                  <c:v>-1.4099883296938866E-2</c:v>
                </c:pt>
                <c:pt idx="546" formatCode="0.0000">
                  <c:v>-1.0946215061151824E-2</c:v>
                </c:pt>
                <c:pt idx="547" formatCode="0.0000">
                  <c:v>-1.0946215061151824E-2</c:v>
                </c:pt>
                <c:pt idx="548" formatCode="0.0000">
                  <c:v>-1.0946215061151824E-2</c:v>
                </c:pt>
                <c:pt idx="549" formatCode="0.0000">
                  <c:v>-4.3204164956594637E-3</c:v>
                </c:pt>
                <c:pt idx="550" formatCode="0.0000">
                  <c:v>-4.3204164956594637E-3</c:v>
                </c:pt>
                <c:pt idx="551" formatCode="0.0000">
                  <c:v>-8.6440744548049123E-3</c:v>
                </c:pt>
                <c:pt idx="552" formatCode="0.0000">
                  <c:v>-8.6440744548049123E-3</c:v>
                </c:pt>
                <c:pt idx="553" formatCode="0.0000">
                  <c:v>4.0563522805146732E-3</c:v>
                </c:pt>
                <c:pt idx="554" formatCode="0.0000">
                  <c:v>4.0563522805146732E-3</c:v>
                </c:pt>
                <c:pt idx="555" formatCode="0.0000">
                  <c:v>4.0563522805146732E-3</c:v>
                </c:pt>
                <c:pt idx="556" formatCode="0.0000">
                  <c:v>4.0563522805146732E-3</c:v>
                </c:pt>
                <c:pt idx="557" formatCode="0.0000">
                  <c:v>4.0563522805146732E-3</c:v>
                </c:pt>
                <c:pt idx="558" formatCode="0.0000">
                  <c:v>4.0563522805146732E-3</c:v>
                </c:pt>
                <c:pt idx="559" formatCode="0.0000">
                  <c:v>4.0563522805146732E-3</c:v>
                </c:pt>
                <c:pt idx="560" formatCode="0.0000">
                  <c:v>5.8866437306661218E-3</c:v>
                </c:pt>
                <c:pt idx="561" formatCode="0.0000">
                  <c:v>6.2164425446688681E-3</c:v>
                </c:pt>
                <c:pt idx="562" formatCode="0.0000">
                  <c:v>2.3318543801117975E-3</c:v>
                </c:pt>
                <c:pt idx="563" formatCode="0.0000">
                  <c:v>2.0277433564529213E-4</c:v>
                </c:pt>
                <c:pt idx="564" formatCode="0.0000">
                  <c:v>2.0277433564529213E-4</c:v>
                </c:pt>
                <c:pt idx="565" formatCode="0.0000">
                  <c:v>2.0277433564529213E-4</c:v>
                </c:pt>
                <c:pt idx="566" formatCode="0.0000">
                  <c:v>2.0277433564529213E-4</c:v>
                </c:pt>
                <c:pt idx="567" formatCode="0.0000">
                  <c:v>2.0277433564529213E-4</c:v>
                </c:pt>
                <c:pt idx="568" formatCode="0.0000">
                  <c:v>-1.3306853062184645E-2</c:v>
                </c:pt>
                <c:pt idx="569" formatCode="0.0000">
                  <c:v>-1.6855322968970896E-2</c:v>
                </c:pt>
                <c:pt idx="570" formatCode="0.0000">
                  <c:v>-1.3974795030462797E-2</c:v>
                </c:pt>
                <c:pt idx="571" formatCode="0.0000">
                  <c:v>-1.3974795030462797E-2</c:v>
                </c:pt>
                <c:pt idx="572" formatCode="0.0000">
                  <c:v>-9.8395303931743394E-3</c:v>
                </c:pt>
                <c:pt idx="573" formatCode="0.0000">
                  <c:v>-9.8395303931743394E-3</c:v>
                </c:pt>
                <c:pt idx="574" formatCode="0.0000">
                  <c:v>-9.8395303931743394E-3</c:v>
                </c:pt>
                <c:pt idx="575" formatCode="0.0000">
                  <c:v>-9.8395303931743394E-3</c:v>
                </c:pt>
                <c:pt idx="576" formatCode="0.0000">
                  <c:v>5.6370447585861634E-4</c:v>
                </c:pt>
                <c:pt idx="577" formatCode="0.0000">
                  <c:v>-1.5911833409847191E-2</c:v>
                </c:pt>
                <c:pt idx="578" formatCode="0.0000">
                  <c:v>-1.5911833409847191E-2</c:v>
                </c:pt>
                <c:pt idx="579" formatCode="0.0000">
                  <c:v>-1.5911833409847191E-2</c:v>
                </c:pt>
                <c:pt idx="580" formatCode="0.0000">
                  <c:v>-1.5911833409847191E-2</c:v>
                </c:pt>
                <c:pt idx="581" formatCode="0.0000">
                  <c:v>-1.5911833409847191E-2</c:v>
                </c:pt>
                <c:pt idx="582" formatCode="0.0000">
                  <c:v>-7.1739392227078667E-3</c:v>
                </c:pt>
                <c:pt idx="583" formatCode="0.0000">
                  <c:v>-7.1739392227078667E-3</c:v>
                </c:pt>
                <c:pt idx="584" formatCode="0.0000">
                  <c:v>-7.1739392227078667E-3</c:v>
                </c:pt>
                <c:pt idx="585" formatCode="0.0000">
                  <c:v>-7.1739392227078667E-3</c:v>
                </c:pt>
                <c:pt idx="586" formatCode="0.0000">
                  <c:v>-6.4062510275199672E-4</c:v>
                </c:pt>
                <c:pt idx="587" formatCode="0.0000">
                  <c:v>-6.4062510275199672E-4</c:v>
                </c:pt>
                <c:pt idx="588" formatCode="0.0000">
                  <c:v>6.0667151719833168E-3</c:v>
                </c:pt>
                <c:pt idx="589" formatCode="0.0000">
                  <c:v>6.0667151719833168E-3</c:v>
                </c:pt>
                <c:pt idx="590" formatCode="0.0000">
                  <c:v>6.0667151719833168E-3</c:v>
                </c:pt>
                <c:pt idx="591" formatCode="0.0000">
                  <c:v>1.6461491193225861E-3</c:v>
                </c:pt>
                <c:pt idx="592" formatCode="0.0000">
                  <c:v>-1.2579706884626684E-2</c:v>
                </c:pt>
                <c:pt idx="593" formatCode="0.0000">
                  <c:v>-1.2579706884626684E-2</c:v>
                </c:pt>
                <c:pt idx="594" formatCode="0.0000">
                  <c:v>-5.1068447396231641E-3</c:v>
                </c:pt>
                <c:pt idx="595" formatCode="0.0000">
                  <c:v>-5.1068447396231641E-3</c:v>
                </c:pt>
                <c:pt idx="596" formatCode="0.0000">
                  <c:v>-5.1068447396231641E-3</c:v>
                </c:pt>
                <c:pt idx="597" formatCode="0.0000">
                  <c:v>-1.2686512597375587E-3</c:v>
                </c:pt>
                <c:pt idx="598" formatCode="0.0000">
                  <c:v>-1.2686512597375587E-3</c:v>
                </c:pt>
                <c:pt idx="599" formatCode="0.0000">
                  <c:v>-1.2686512597375587E-3</c:v>
                </c:pt>
                <c:pt idx="600" formatCode="0.0000">
                  <c:v>1.3988930535293823E-3</c:v>
                </c:pt>
                <c:pt idx="601" formatCode="0.0000">
                  <c:v>2.1826571225447098E-3</c:v>
                </c:pt>
                <c:pt idx="602" formatCode="0.0000">
                  <c:v>2.1826571225447098E-3</c:v>
                </c:pt>
                <c:pt idx="603" formatCode="0.0000">
                  <c:v>2.1826571225447098E-3</c:v>
                </c:pt>
                <c:pt idx="604" formatCode="0.0000">
                  <c:v>2.1826571225447098E-3</c:v>
                </c:pt>
                <c:pt idx="605" formatCode="0.0000">
                  <c:v>2.1826571225447098E-3</c:v>
                </c:pt>
                <c:pt idx="606" formatCode="0.0000">
                  <c:v>1.1359455435585324E-2</c:v>
                </c:pt>
                <c:pt idx="607" formatCode="0.0000">
                  <c:v>1.1359455435585324E-2</c:v>
                </c:pt>
                <c:pt idx="608" formatCode="0.0000">
                  <c:v>1.1359455435585324E-2</c:v>
                </c:pt>
                <c:pt idx="609" formatCode="0.0000">
                  <c:v>1.1326707514623361E-2</c:v>
                </c:pt>
                <c:pt idx="610" formatCode="0.0000">
                  <c:v>2.6567087066753509E-3</c:v>
                </c:pt>
                <c:pt idx="611" formatCode="0.0000">
                  <c:v>2.6567087066753509E-3</c:v>
                </c:pt>
                <c:pt idx="612" formatCode="0.0000">
                  <c:v>2.6567087066753509E-3</c:v>
                </c:pt>
                <c:pt idx="613" formatCode="0.0000">
                  <c:v>2.6567087066753509E-3</c:v>
                </c:pt>
                <c:pt idx="614" formatCode="0.0000">
                  <c:v>2.6567087066753509E-3</c:v>
                </c:pt>
                <c:pt idx="615" formatCode="0.0000">
                  <c:v>4.6141008492655115E-3</c:v>
                </c:pt>
                <c:pt idx="616" formatCode="0.0000">
                  <c:v>4.6141008492655115E-3</c:v>
                </c:pt>
                <c:pt idx="617" formatCode="0.0000">
                  <c:v>4.6141008492655115E-3</c:v>
                </c:pt>
                <c:pt idx="618" formatCode="0.0000">
                  <c:v>5.8350194812748189E-3</c:v>
                </c:pt>
                <c:pt idx="619" formatCode="0.0000">
                  <c:v>1.5847393284048123E-2</c:v>
                </c:pt>
                <c:pt idx="620" formatCode="0.0000">
                  <c:v>2.1402816005147242E-2</c:v>
                </c:pt>
                <c:pt idx="621" formatCode="0.0000">
                  <c:v>2.1402816005147242E-2</c:v>
                </c:pt>
                <c:pt idx="622" formatCode="0.0000">
                  <c:v>7.9086804648316605E-3</c:v>
                </c:pt>
                <c:pt idx="623" formatCode="0.0000">
                  <c:v>7.9086804648316605E-3</c:v>
                </c:pt>
                <c:pt idx="624" formatCode="0.0000">
                  <c:v>7.9086804648316605E-3</c:v>
                </c:pt>
                <c:pt idx="625" formatCode="0.0000">
                  <c:v>7.9086804648316605E-3</c:v>
                </c:pt>
                <c:pt idx="626" formatCode="0.0000">
                  <c:v>7.9086804648316605E-3</c:v>
                </c:pt>
                <c:pt idx="627" formatCode="0.0000">
                  <c:v>7.9086804648316605E-3</c:v>
                </c:pt>
                <c:pt idx="628" formatCode="0.0000">
                  <c:v>-4.8509831156771481E-3</c:v>
                </c:pt>
                <c:pt idx="629" formatCode="0.0000">
                  <c:v>-1.0643302279150713E-2</c:v>
                </c:pt>
                <c:pt idx="630" formatCode="0.0000">
                  <c:v>-1.0643302279150713E-2</c:v>
                </c:pt>
                <c:pt idx="631" formatCode="0.0000">
                  <c:v>-8.9622094025837463E-3</c:v>
                </c:pt>
                <c:pt idx="632" formatCode="0.0000">
                  <c:v>-8.9622094025837463E-3</c:v>
                </c:pt>
                <c:pt idx="633" formatCode="0.0000">
                  <c:v>-8.9622094025837463E-3</c:v>
                </c:pt>
                <c:pt idx="634" formatCode="0.0000">
                  <c:v>-8.9622094025837463E-3</c:v>
                </c:pt>
                <c:pt idx="635" formatCode="0.0000">
                  <c:v>-8.9622094025837463E-3</c:v>
                </c:pt>
                <c:pt idx="636" formatCode="0.0000">
                  <c:v>-8.9622094025837463E-3</c:v>
                </c:pt>
                <c:pt idx="637" formatCode="0.0000">
                  <c:v>1.7106976432673289E-2</c:v>
                </c:pt>
                <c:pt idx="638" formatCode="0.0000">
                  <c:v>1.7106976432673289E-2</c:v>
                </c:pt>
                <c:pt idx="639" formatCode="0.0000">
                  <c:v>1.7050090566541432E-2</c:v>
                </c:pt>
                <c:pt idx="640" formatCode="0.0000">
                  <c:v>8.7287752830017204E-3</c:v>
                </c:pt>
                <c:pt idx="641" formatCode="0.0000">
                  <c:v>4.0162461570896818E-3</c:v>
                </c:pt>
                <c:pt idx="642" formatCode="0.0000">
                  <c:v>4.0162461570896818E-3</c:v>
                </c:pt>
                <c:pt idx="643" formatCode="0.0000">
                  <c:v>3.6367313352552002E-3</c:v>
                </c:pt>
                <c:pt idx="644" formatCode="0.0000">
                  <c:v>-9.638107825718039E-3</c:v>
                </c:pt>
                <c:pt idx="645" formatCode="0.0000">
                  <c:v>-8.5194758895852513E-3</c:v>
                </c:pt>
                <c:pt idx="646" formatCode="0.0000">
                  <c:v>-8.5194758895852513E-3</c:v>
                </c:pt>
                <c:pt idx="647" formatCode="0.0000">
                  <c:v>-8.5194758895852513E-3</c:v>
                </c:pt>
                <c:pt idx="648" formatCode="0.0000">
                  <c:v>-8.5194758895852513E-3</c:v>
                </c:pt>
                <c:pt idx="649" formatCode="0.0000">
                  <c:v>-8.5194758895852513E-3</c:v>
                </c:pt>
                <c:pt idx="650" formatCode="0.0000">
                  <c:v>-8.5194758895852513E-3</c:v>
                </c:pt>
                <c:pt idx="651" formatCode="0.0000">
                  <c:v>-8.5194758895852513E-3</c:v>
                </c:pt>
                <c:pt idx="652" formatCode="0.0000">
                  <c:v>-9.8563153889253893E-3</c:v>
                </c:pt>
                <c:pt idx="653" formatCode="0.0000">
                  <c:v>-9.8563153889253893E-3</c:v>
                </c:pt>
                <c:pt idx="654" formatCode="0.0000">
                  <c:v>-1.0081319868430652E-2</c:v>
                </c:pt>
                <c:pt idx="655" formatCode="0.0000">
                  <c:v>-1.0081319868430652E-2</c:v>
                </c:pt>
                <c:pt idx="656" formatCode="0.0000">
                  <c:v>-1.0081319868430652E-2</c:v>
                </c:pt>
                <c:pt idx="657" formatCode="0.0000">
                  <c:v>-1.0081319868430652E-2</c:v>
                </c:pt>
                <c:pt idx="658" formatCode="0.0000">
                  <c:v>-1.0081319868430652E-2</c:v>
                </c:pt>
                <c:pt idx="659" formatCode="0.0000">
                  <c:v>3.9461895194539687E-4</c:v>
                </c:pt>
                <c:pt idx="660" formatCode="0.0000">
                  <c:v>3.9461895194539687E-4</c:v>
                </c:pt>
                <c:pt idx="661" formatCode="0.0000">
                  <c:v>1.1724698957028483E-2</c:v>
                </c:pt>
                <c:pt idx="662" formatCode="0.0000">
                  <c:v>-2.2407472704704702E-3</c:v>
                </c:pt>
                <c:pt idx="663" formatCode="0.0000">
                  <c:v>-2.2407472704704702E-3</c:v>
                </c:pt>
                <c:pt idx="664" formatCode="0.0000">
                  <c:v>-2.2407472704704702E-3</c:v>
                </c:pt>
                <c:pt idx="665" formatCode="0.0000">
                  <c:v>-2.2407472704704702E-3</c:v>
                </c:pt>
                <c:pt idx="666" formatCode="0.0000">
                  <c:v>-9.3217078674913065E-4</c:v>
                </c:pt>
                <c:pt idx="667" formatCode="0.0000">
                  <c:v>1.6607874976755019E-4</c:v>
                </c:pt>
                <c:pt idx="668" formatCode="0.0000">
                  <c:v>1.6607874976755019E-4</c:v>
                </c:pt>
                <c:pt idx="669" formatCode="0.0000">
                  <c:v>1.6607874976755019E-4</c:v>
                </c:pt>
                <c:pt idx="670" formatCode="0.0000">
                  <c:v>-3.0379631189454449E-3</c:v>
                </c:pt>
                <c:pt idx="671" formatCode="0.0000">
                  <c:v>-3.0379631189454449E-3</c:v>
                </c:pt>
                <c:pt idx="672" formatCode="0.0000">
                  <c:v>-3.0379631189454449E-3</c:v>
                </c:pt>
                <c:pt idx="673" formatCode="0.0000">
                  <c:v>-3.0379631189454449E-3</c:v>
                </c:pt>
                <c:pt idx="674" formatCode="0.0000">
                  <c:v>-3.0379631189454449E-3</c:v>
                </c:pt>
                <c:pt idx="675" formatCode="0.0000">
                  <c:v>-3.0379631189454449E-3</c:v>
                </c:pt>
                <c:pt idx="676" formatCode="0.0000">
                  <c:v>-8.4799853263329908E-3</c:v>
                </c:pt>
                <c:pt idx="677" formatCode="0.0000">
                  <c:v>-3.8206268366504613E-3</c:v>
                </c:pt>
                <c:pt idx="678" formatCode="0.0000">
                  <c:v>-3.8206268366504613E-3</c:v>
                </c:pt>
                <c:pt idx="679" formatCode="0.0000">
                  <c:v>-2.4458960592227443E-3</c:v>
                </c:pt>
                <c:pt idx="680" formatCode="0.0000">
                  <c:v>1.2474456843371546E-2</c:v>
                </c:pt>
                <c:pt idx="681" formatCode="0.0000">
                  <c:v>1.2474456843371546E-2</c:v>
                </c:pt>
                <c:pt idx="682" formatCode="0.0000">
                  <c:v>1.2474456843371546E-2</c:v>
                </c:pt>
                <c:pt idx="683" formatCode="0.0000">
                  <c:v>1.2474456843371546E-2</c:v>
                </c:pt>
                <c:pt idx="684" formatCode="0.0000">
                  <c:v>1.2474456843371546E-2</c:v>
                </c:pt>
                <c:pt idx="685" formatCode="0.0000">
                  <c:v>1.2474456843371546E-2</c:v>
                </c:pt>
                <c:pt idx="686" formatCode="0.0000">
                  <c:v>-1.6342539776151126E-4</c:v>
                </c:pt>
                <c:pt idx="687" formatCode="0.0000">
                  <c:v>-6.8066068983149874E-2</c:v>
                </c:pt>
                <c:pt idx="688" formatCode="0.0000">
                  <c:v>-6.8066068983149874E-2</c:v>
                </c:pt>
                <c:pt idx="689" formatCode="0.0000">
                  <c:v>-6.8066068983149874E-2</c:v>
                </c:pt>
                <c:pt idx="690" formatCode="0.0000">
                  <c:v>-7.5426215698323834E-2</c:v>
                </c:pt>
                <c:pt idx="691" formatCode="0.0000">
                  <c:v>-7.6325999879903447E-2</c:v>
                </c:pt>
                <c:pt idx="692" formatCode="0.0000">
                  <c:v>-6.0518402317215877E-2</c:v>
                </c:pt>
                <c:pt idx="693" formatCode="0.0000">
                  <c:v>-5.781577763107363E-2</c:v>
                </c:pt>
                <c:pt idx="694" formatCode="0.0000">
                  <c:v>-5.781577763107363E-2</c:v>
                </c:pt>
                <c:pt idx="695" formatCode="0.0000">
                  <c:v>-5.781577763107363E-2</c:v>
                </c:pt>
                <c:pt idx="696" formatCode="0.0000">
                  <c:v>-2.6024648698655707E-3</c:v>
                </c:pt>
                <c:pt idx="697" formatCode="0.0000">
                  <c:v>-2.6024648698655707E-3</c:v>
                </c:pt>
                <c:pt idx="698" formatCode="0.0000">
                  <c:v>-2.6024648698655707E-3</c:v>
                </c:pt>
                <c:pt idx="699" formatCode="0.0000">
                  <c:v>-2.6024648698655707E-3</c:v>
                </c:pt>
                <c:pt idx="700" formatCode="0.0000">
                  <c:v>1.1806177262462659E-2</c:v>
                </c:pt>
                <c:pt idx="701" formatCode="0.0000">
                  <c:v>8.3649431418925963E-3</c:v>
                </c:pt>
                <c:pt idx="702" formatCode="0.0000">
                  <c:v>9.2080565518194366E-4</c:v>
                </c:pt>
                <c:pt idx="703" formatCode="0.0000">
                  <c:v>-1.1830176837302978E-3</c:v>
                </c:pt>
                <c:pt idx="704" formatCode="0.0000">
                  <c:v>-1.1830176837302978E-3</c:v>
                </c:pt>
                <c:pt idx="705" formatCode="0.0000">
                  <c:v>-6.0014549088626802E-3</c:v>
                </c:pt>
                <c:pt idx="706" formatCode="0.0000">
                  <c:v>-6.0014549088626802E-3</c:v>
                </c:pt>
                <c:pt idx="707" formatCode="0.0000">
                  <c:v>-1.0476824477433316E-2</c:v>
                </c:pt>
                <c:pt idx="708" formatCode="0.0000">
                  <c:v>-1.0476824477433316E-2</c:v>
                </c:pt>
                <c:pt idx="709" formatCode="0.0000">
                  <c:v>-5.9719999621937747E-4</c:v>
                </c:pt>
                <c:pt idx="710" formatCode="0.0000">
                  <c:v>5.9575510236617238E-3</c:v>
                </c:pt>
                <c:pt idx="711" formatCode="0.0000">
                  <c:v>5.9575510236617238E-3</c:v>
                </c:pt>
                <c:pt idx="712" formatCode="0.0000">
                  <c:v>6.7127471489811692E-3</c:v>
                </c:pt>
                <c:pt idx="713" formatCode="0.0000">
                  <c:v>6.7127471489811692E-3</c:v>
                </c:pt>
                <c:pt idx="714" formatCode="0.0000">
                  <c:v>9.9095639793368683E-3</c:v>
                </c:pt>
                <c:pt idx="715" formatCode="0.0000">
                  <c:v>9.9095639793368683E-3</c:v>
                </c:pt>
                <c:pt idx="716" formatCode="0.0000">
                  <c:v>1.2476898195468156E-2</c:v>
                </c:pt>
                <c:pt idx="717" formatCode="0.0000">
                  <c:v>1.2476898195468156E-2</c:v>
                </c:pt>
                <c:pt idx="718" formatCode="0.0000">
                  <c:v>1.2476898195468156E-2</c:v>
                </c:pt>
                <c:pt idx="719" formatCode="0.0000">
                  <c:v>4.1204535109602685E-3</c:v>
                </c:pt>
                <c:pt idx="720" formatCode="0.0000">
                  <c:v>-3.8247981421361743E-3</c:v>
                </c:pt>
                <c:pt idx="721" formatCode="0.0000">
                  <c:v>-5.4756006751034659E-3</c:v>
                </c:pt>
                <c:pt idx="722" formatCode="0.0000">
                  <c:v>-5.4756006751034659E-3</c:v>
                </c:pt>
                <c:pt idx="723" formatCode="0.0000">
                  <c:v>-5.4756006751034659E-3</c:v>
                </c:pt>
                <c:pt idx="724" formatCode="0.0000">
                  <c:v>-7.0561442270433029E-3</c:v>
                </c:pt>
                <c:pt idx="725" formatCode="0.0000">
                  <c:v>-7.0561442270433029E-3</c:v>
                </c:pt>
                <c:pt idx="726" formatCode="0.0000">
                  <c:v>-7.0561442270433029E-3</c:v>
                </c:pt>
                <c:pt idx="727" formatCode="0.0000">
                  <c:v>-7.0561442270433029E-3</c:v>
                </c:pt>
                <c:pt idx="728" formatCode="0.0000">
                  <c:v>-7.0561442270433029E-3</c:v>
                </c:pt>
                <c:pt idx="729" formatCode="0.0000">
                  <c:v>-7.2670646430320496E-3</c:v>
                </c:pt>
                <c:pt idx="730" formatCode="0.0000">
                  <c:v>-2.5079851945476348E-3</c:v>
                </c:pt>
                <c:pt idx="731" formatCode="0.0000">
                  <c:v>-2.3805561608613707E-2</c:v>
                </c:pt>
                <c:pt idx="732" formatCode="0.0000">
                  <c:v>-1.4140951769040667E-2</c:v>
                </c:pt>
                <c:pt idx="733" formatCode="0.0000">
                  <c:v>-8.0439640702856599E-3</c:v>
                </c:pt>
                <c:pt idx="734" formatCode="0.0000">
                  <c:v>-8.0439640702856599E-3</c:v>
                </c:pt>
                <c:pt idx="735" formatCode="0.0000">
                  <c:v>-8.0439640702856599E-3</c:v>
                </c:pt>
                <c:pt idx="736" formatCode="0.0000">
                  <c:v>-8.0439640702856599E-3</c:v>
                </c:pt>
                <c:pt idx="737" formatCode="0.0000">
                  <c:v>-8.0439640702856599E-3</c:v>
                </c:pt>
                <c:pt idx="738" formatCode="0.0000">
                  <c:v>-8.0439640702856599E-3</c:v>
                </c:pt>
                <c:pt idx="739" formatCode="0.0000">
                  <c:v>-8.0439640702856599E-3</c:v>
                </c:pt>
                <c:pt idx="740" formatCode="0.0000">
                  <c:v>1.2939509460885429E-2</c:v>
                </c:pt>
                <c:pt idx="741" formatCode="0.0000">
                  <c:v>1.2939509460885429E-2</c:v>
                </c:pt>
                <c:pt idx="742" formatCode="0.0000">
                  <c:v>4.4358436592102611E-3</c:v>
                </c:pt>
                <c:pt idx="743" formatCode="0.0000">
                  <c:v>6.7713669090039468E-3</c:v>
                </c:pt>
                <c:pt idx="744" formatCode="0.0000">
                  <c:v>6.7713669090039468E-3</c:v>
                </c:pt>
                <c:pt idx="745" formatCode="0.0000">
                  <c:v>6.7713669090039468E-3</c:v>
                </c:pt>
                <c:pt idx="746" formatCode="0.0000">
                  <c:v>6.7713669090039468E-3</c:v>
                </c:pt>
                <c:pt idx="747" formatCode="0.0000">
                  <c:v>6.6210773053791572E-3</c:v>
                </c:pt>
                <c:pt idx="748" formatCode="0.0000">
                  <c:v>6.6210773053791572E-3</c:v>
                </c:pt>
                <c:pt idx="749" formatCode="0.0000">
                  <c:v>6.6210773053791572E-3</c:v>
                </c:pt>
                <c:pt idx="750" formatCode="0.0000">
                  <c:v>-4.2768156925547356E-3</c:v>
                </c:pt>
                <c:pt idx="751" formatCode="0.0000">
                  <c:v>-1.4933191081541848E-2</c:v>
                </c:pt>
                <c:pt idx="752" formatCode="0.0000">
                  <c:v>-1.4933191081541848E-2</c:v>
                </c:pt>
                <c:pt idx="753" formatCode="0.0000">
                  <c:v>-1.1463308617042398E-2</c:v>
                </c:pt>
                <c:pt idx="754" formatCode="0.0000">
                  <c:v>-1.1463308617042398E-2</c:v>
                </c:pt>
                <c:pt idx="755" formatCode="0.0000">
                  <c:v>-7.5646535888298696E-3</c:v>
                </c:pt>
                <c:pt idx="756" formatCode="0.0000">
                  <c:v>-7.5646535888298696E-3</c:v>
                </c:pt>
                <c:pt idx="757" formatCode="0.0000">
                  <c:v>-7.5646535888298696E-3</c:v>
                </c:pt>
                <c:pt idx="758" formatCode="0.0000">
                  <c:v>5.9892375771053545E-3</c:v>
                </c:pt>
                <c:pt idx="759" formatCode="0.0000">
                  <c:v>1.533464680445727E-2</c:v>
                </c:pt>
                <c:pt idx="760" formatCode="0.0000">
                  <c:v>1.533464680445727E-2</c:v>
                </c:pt>
                <c:pt idx="761" formatCode="0.0000">
                  <c:v>9.0506977859349663E-4</c:v>
                </c:pt>
                <c:pt idx="762" formatCode="0.0000">
                  <c:v>9.0506977859349663E-4</c:v>
                </c:pt>
                <c:pt idx="763" formatCode="0.0000">
                  <c:v>9.0506977859349663E-4</c:v>
                </c:pt>
                <c:pt idx="764" formatCode="0.0000">
                  <c:v>9.0506977859349663E-4</c:v>
                </c:pt>
                <c:pt idx="765" formatCode="0.0000">
                  <c:v>9.0506977859349663E-4</c:v>
                </c:pt>
                <c:pt idx="766" formatCode="0.0000">
                  <c:v>9.0506977859349663E-4</c:v>
                </c:pt>
                <c:pt idx="767" formatCode="0.0000">
                  <c:v>-2.1992204097931421E-3</c:v>
                </c:pt>
                <c:pt idx="768" formatCode="0.0000">
                  <c:v>-2.1992204097931421E-3</c:v>
                </c:pt>
                <c:pt idx="769" formatCode="0.0000">
                  <c:v>-7.2978884722525814E-3</c:v>
                </c:pt>
                <c:pt idx="770" formatCode="0.0000">
                  <c:v>-2.9140004160704887E-3</c:v>
                </c:pt>
                <c:pt idx="771" formatCode="0.0000">
                  <c:v>-9.6671749941217335E-3</c:v>
                </c:pt>
                <c:pt idx="772" formatCode="0.0000">
                  <c:v>-9.6671749941217335E-3</c:v>
                </c:pt>
                <c:pt idx="773" formatCode="0.0000">
                  <c:v>-9.6671749941217335E-3</c:v>
                </c:pt>
                <c:pt idx="774" formatCode="0.0000">
                  <c:v>-9.6671749941217335E-3</c:v>
                </c:pt>
                <c:pt idx="775" formatCode="0.0000">
                  <c:v>-1.2706820644587429E-2</c:v>
                </c:pt>
                <c:pt idx="776" formatCode="0.0000">
                  <c:v>6.3878586629218213E-3</c:v>
                </c:pt>
                <c:pt idx="777" formatCode="0.0000">
                  <c:v>2.0461103948724083E-2</c:v>
                </c:pt>
                <c:pt idx="778" formatCode="0.0000">
                  <c:v>2.0461103948724083E-2</c:v>
                </c:pt>
                <c:pt idx="779" formatCode="0.0000">
                  <c:v>2.0461103948724083E-2</c:v>
                </c:pt>
                <c:pt idx="780" formatCode="0.0000">
                  <c:v>2.064367970492878E-2</c:v>
                </c:pt>
                <c:pt idx="781" formatCode="0.0000">
                  <c:v>2.064367970492878E-2</c:v>
                </c:pt>
                <c:pt idx="782" formatCode="0.0000">
                  <c:v>1.5678811202713264E-2</c:v>
                </c:pt>
                <c:pt idx="783" formatCode="0.0000">
                  <c:v>1.3456668782851851E-2</c:v>
                </c:pt>
                <c:pt idx="784" formatCode="0.0000">
                  <c:v>1.3456668782851851E-2</c:v>
                </c:pt>
                <c:pt idx="785" formatCode="0.0000">
                  <c:v>-2.4976557189610674E-3</c:v>
                </c:pt>
                <c:pt idx="786" formatCode="0.0000">
                  <c:v>1.2164970363489683E-2</c:v>
                </c:pt>
                <c:pt idx="787" formatCode="0.0000">
                  <c:v>1.2164970363489683E-2</c:v>
                </c:pt>
                <c:pt idx="788" formatCode="0.0000">
                  <c:v>1.2164970363489683E-2</c:v>
                </c:pt>
                <c:pt idx="789" formatCode="0.0000">
                  <c:v>1.2164970363489683E-2</c:v>
                </c:pt>
                <c:pt idx="790" formatCode="0.0000">
                  <c:v>1.2164970363489683E-2</c:v>
                </c:pt>
                <c:pt idx="791" formatCode="0.0000">
                  <c:v>1.2164970363489683E-2</c:v>
                </c:pt>
                <c:pt idx="792" formatCode="0.0000">
                  <c:v>1.4932650683032489E-2</c:v>
                </c:pt>
                <c:pt idx="793" formatCode="0.0000">
                  <c:v>1.4932650683032489E-2</c:v>
                </c:pt>
                <c:pt idx="794" formatCode="0.0000">
                  <c:v>1.4932650683032489E-2</c:v>
                </c:pt>
                <c:pt idx="795" formatCode="0.0000">
                  <c:v>1.5805579187952133E-2</c:v>
                </c:pt>
                <c:pt idx="796" formatCode="0.0000">
                  <c:v>1.5805579187952133E-2</c:v>
                </c:pt>
                <c:pt idx="797" formatCode="0.0000">
                  <c:v>-1.6118737057273409E-3</c:v>
                </c:pt>
                <c:pt idx="798" formatCode="0.0000">
                  <c:v>-1.6118737057273409E-3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2B-425F-A35E-9A3E0D31428D}"/>
            </c:ext>
          </c:extLst>
        </c:ser>
        <c:ser>
          <c:idx val="2"/>
          <c:order val="2"/>
          <c:tx>
            <c:strRef>
              <c:f>DATA!$CG$1</c:f>
              <c:strCache>
                <c:ptCount val="1"/>
                <c:pt idx="0">
                  <c:v>Return Kijun-Sen (Base Line) 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DATA!$CG$2:$CG$800</c:f>
              <c:numCache>
                <c:formatCode>General</c:formatCode>
                <c:ptCount val="799"/>
                <c:pt idx="39" formatCode="0.0000">
                  <c:v>2.4154636348328526E-3</c:v>
                </c:pt>
                <c:pt idx="40" formatCode="0.0000">
                  <c:v>2.4154636348328526E-3</c:v>
                </c:pt>
                <c:pt idx="41" formatCode="0.0000">
                  <c:v>2.4154636348328526E-3</c:v>
                </c:pt>
                <c:pt idx="42" formatCode="0.0000">
                  <c:v>4.4655491809268213E-3</c:v>
                </c:pt>
                <c:pt idx="43" formatCode="0.0000">
                  <c:v>4.4655491809268213E-3</c:v>
                </c:pt>
                <c:pt idx="44" formatCode="0.0000">
                  <c:v>4.4655491809268213E-3</c:v>
                </c:pt>
                <c:pt idx="45" formatCode="0.0000">
                  <c:v>4.4655491809268213E-3</c:v>
                </c:pt>
                <c:pt idx="46" formatCode="0.0000">
                  <c:v>1.210691103522123E-3</c:v>
                </c:pt>
                <c:pt idx="47" formatCode="0.0000">
                  <c:v>1.210691103522123E-3</c:v>
                </c:pt>
                <c:pt idx="48" formatCode="0.0000">
                  <c:v>1.210691103522123E-3</c:v>
                </c:pt>
                <c:pt idx="49" formatCode="0.0000">
                  <c:v>1.210691103522123E-3</c:v>
                </c:pt>
                <c:pt idx="50" formatCode="0.0000">
                  <c:v>1.210691103522123E-3</c:v>
                </c:pt>
                <c:pt idx="51" formatCode="0.0000">
                  <c:v>1.210691103522123E-3</c:v>
                </c:pt>
                <c:pt idx="52" formatCode="0.0000">
                  <c:v>1.210691103522123E-3</c:v>
                </c:pt>
                <c:pt idx="53" formatCode="0.0000">
                  <c:v>1.210691103522123E-3</c:v>
                </c:pt>
                <c:pt idx="54" formatCode="0.0000">
                  <c:v>1.210691103522123E-3</c:v>
                </c:pt>
                <c:pt idx="55" formatCode="0.0000">
                  <c:v>1.210691103522123E-3</c:v>
                </c:pt>
                <c:pt idx="56" formatCode="0.0000">
                  <c:v>1.210691103522123E-3</c:v>
                </c:pt>
                <c:pt idx="57" formatCode="0.0000">
                  <c:v>1.210691103522123E-3</c:v>
                </c:pt>
                <c:pt idx="58" formatCode="0.0000">
                  <c:v>1.210691103522123E-3</c:v>
                </c:pt>
                <c:pt idx="59" formatCode="0.0000">
                  <c:v>1.210691103522123E-3</c:v>
                </c:pt>
                <c:pt idx="60" formatCode="0.0000">
                  <c:v>1.210691103522123E-3</c:v>
                </c:pt>
                <c:pt idx="61" formatCode="0.0000">
                  <c:v>1.210691103522123E-3</c:v>
                </c:pt>
                <c:pt idx="62" formatCode="0.0000">
                  <c:v>3.9496712906216171E-3</c:v>
                </c:pt>
                <c:pt idx="63" formatCode="0.0000">
                  <c:v>3.9496712906216171E-3</c:v>
                </c:pt>
                <c:pt idx="64" formatCode="0.0000">
                  <c:v>3.9496712906216171E-3</c:v>
                </c:pt>
                <c:pt idx="65" formatCode="0.0000">
                  <c:v>3.9496712906216171E-3</c:v>
                </c:pt>
                <c:pt idx="66" formatCode="0.0000">
                  <c:v>3.9496712906216171E-3</c:v>
                </c:pt>
                <c:pt idx="67" formatCode="0.0000">
                  <c:v>3.9496712906216171E-3</c:v>
                </c:pt>
                <c:pt idx="68" formatCode="0.0000">
                  <c:v>3.9496712906216171E-3</c:v>
                </c:pt>
                <c:pt idx="69" formatCode="0.0000">
                  <c:v>3.9496712906216171E-3</c:v>
                </c:pt>
                <c:pt idx="70" formatCode="0.0000">
                  <c:v>3.9496712906216171E-3</c:v>
                </c:pt>
                <c:pt idx="71" formatCode="0.0000">
                  <c:v>3.9496712906216171E-3</c:v>
                </c:pt>
                <c:pt idx="72" formatCode="0.0000">
                  <c:v>7.3097688395479532E-3</c:v>
                </c:pt>
                <c:pt idx="73" formatCode="0.0000">
                  <c:v>7.3097688395479532E-3</c:v>
                </c:pt>
                <c:pt idx="74" formatCode="0.0000">
                  <c:v>7.3097688395479532E-3</c:v>
                </c:pt>
                <c:pt idx="75" formatCode="0.0000">
                  <c:v>7.3097688395479532E-3</c:v>
                </c:pt>
                <c:pt idx="76" formatCode="0.0000">
                  <c:v>7.3097688395479532E-3</c:v>
                </c:pt>
                <c:pt idx="77" formatCode="0.0000">
                  <c:v>4.9182329733768702E-3</c:v>
                </c:pt>
                <c:pt idx="78" formatCode="0.0000">
                  <c:v>4.9182329733768702E-3</c:v>
                </c:pt>
                <c:pt idx="79" formatCode="0.0000">
                  <c:v>4.9182329733768702E-3</c:v>
                </c:pt>
                <c:pt idx="80" formatCode="0.0000">
                  <c:v>4.9182329733768702E-3</c:v>
                </c:pt>
                <c:pt idx="81" formatCode="0.0000">
                  <c:v>4.9182329733768702E-3</c:v>
                </c:pt>
                <c:pt idx="82" formatCode="0.0000">
                  <c:v>4.9182329733768702E-3</c:v>
                </c:pt>
                <c:pt idx="83" formatCode="0.0000">
                  <c:v>4.9182329733768702E-3</c:v>
                </c:pt>
                <c:pt idx="84" formatCode="0.0000">
                  <c:v>4.9182329733768702E-3</c:v>
                </c:pt>
                <c:pt idx="85" formatCode="0.0000">
                  <c:v>1.0543009904317481E-2</c:v>
                </c:pt>
                <c:pt idx="86" formatCode="0.0000">
                  <c:v>1.0543009904317481E-2</c:v>
                </c:pt>
                <c:pt idx="87" formatCode="0.0000">
                  <c:v>1.0543009904317481E-2</c:v>
                </c:pt>
                <c:pt idx="88" formatCode="0.0000">
                  <c:v>1.0543009904317481E-2</c:v>
                </c:pt>
                <c:pt idx="89" formatCode="0.0000">
                  <c:v>1.0543009904317481E-2</c:v>
                </c:pt>
                <c:pt idx="90" formatCode="0.0000">
                  <c:v>1.0543009904317481E-2</c:v>
                </c:pt>
                <c:pt idx="91" formatCode="0.0000">
                  <c:v>1.0543009904317481E-2</c:v>
                </c:pt>
                <c:pt idx="92" formatCode="0.0000">
                  <c:v>1.0543009904317481E-2</c:v>
                </c:pt>
                <c:pt idx="93" formatCode="0.0000">
                  <c:v>1.0543009904317481E-2</c:v>
                </c:pt>
                <c:pt idx="94" formatCode="0.0000">
                  <c:v>1.0543009904317481E-2</c:v>
                </c:pt>
                <c:pt idx="95" formatCode="0.0000">
                  <c:v>1.0543009904317481E-2</c:v>
                </c:pt>
                <c:pt idx="96" formatCode="0.0000">
                  <c:v>1.0543009904317481E-2</c:v>
                </c:pt>
                <c:pt idx="97" formatCode="0.0000">
                  <c:v>1.0543009904317481E-2</c:v>
                </c:pt>
                <c:pt idx="98" formatCode="0.0000">
                  <c:v>1.0543009904317481E-2</c:v>
                </c:pt>
                <c:pt idx="99" formatCode="0.0000">
                  <c:v>1.0543009904317481E-2</c:v>
                </c:pt>
                <c:pt idx="100" formatCode="0.0000">
                  <c:v>1.0543009904317481E-2</c:v>
                </c:pt>
                <c:pt idx="101" formatCode="0.0000">
                  <c:v>1.0543009904317481E-2</c:v>
                </c:pt>
                <c:pt idx="102" formatCode="0.0000">
                  <c:v>1.0543009904317481E-2</c:v>
                </c:pt>
                <c:pt idx="103" formatCode="0.0000">
                  <c:v>1.7956112660901087E-2</c:v>
                </c:pt>
                <c:pt idx="104" formatCode="0.0000">
                  <c:v>1.7956112660901087E-2</c:v>
                </c:pt>
                <c:pt idx="105" formatCode="0.0000">
                  <c:v>1.7956112660901087E-2</c:v>
                </c:pt>
                <c:pt idx="106" formatCode="0.0000">
                  <c:v>1.7956112660901087E-2</c:v>
                </c:pt>
                <c:pt idx="107" formatCode="0.0000">
                  <c:v>1.7956112660901087E-2</c:v>
                </c:pt>
                <c:pt idx="108" formatCode="0.0000">
                  <c:v>1.7956112660901087E-2</c:v>
                </c:pt>
                <c:pt idx="109" formatCode="0.0000">
                  <c:v>2.8213854760731627E-3</c:v>
                </c:pt>
                <c:pt idx="110" formatCode="0.0000">
                  <c:v>2.8213854760731627E-3</c:v>
                </c:pt>
                <c:pt idx="111" formatCode="0.0000">
                  <c:v>1.775562079844091E-3</c:v>
                </c:pt>
                <c:pt idx="112" formatCode="0.0000">
                  <c:v>1.775562079844091E-3</c:v>
                </c:pt>
                <c:pt idx="113" formatCode="0.0000">
                  <c:v>1.775562079844091E-3</c:v>
                </c:pt>
                <c:pt idx="114" formatCode="0.0000">
                  <c:v>2.4798717803807026E-3</c:v>
                </c:pt>
                <c:pt idx="115" formatCode="0.0000">
                  <c:v>2.4798717803807026E-3</c:v>
                </c:pt>
                <c:pt idx="116" formatCode="0.0000">
                  <c:v>2.4798717803807026E-3</c:v>
                </c:pt>
                <c:pt idx="117" formatCode="0.0000">
                  <c:v>2.4798717803807026E-3</c:v>
                </c:pt>
                <c:pt idx="118" formatCode="0.0000">
                  <c:v>2.4798717803807026E-3</c:v>
                </c:pt>
                <c:pt idx="119" formatCode="0.0000">
                  <c:v>2.4798717803807026E-3</c:v>
                </c:pt>
                <c:pt idx="120" formatCode="0.0000">
                  <c:v>2.4798717803807026E-3</c:v>
                </c:pt>
                <c:pt idx="121" formatCode="0.0000">
                  <c:v>2.4798717803807026E-3</c:v>
                </c:pt>
                <c:pt idx="122" formatCode="0.0000">
                  <c:v>2.4798717803807026E-3</c:v>
                </c:pt>
                <c:pt idx="123" formatCode="0.0000">
                  <c:v>2.4798717803807026E-3</c:v>
                </c:pt>
                <c:pt idx="124" formatCode="0.0000">
                  <c:v>2.4798717803807026E-3</c:v>
                </c:pt>
                <c:pt idx="125" formatCode="0.0000">
                  <c:v>2.4798717803807026E-3</c:v>
                </c:pt>
                <c:pt idx="126" formatCode="0.0000">
                  <c:v>2.4798717803807026E-3</c:v>
                </c:pt>
                <c:pt idx="127" formatCode="0.0000">
                  <c:v>2.4798717803807026E-3</c:v>
                </c:pt>
                <c:pt idx="128" formatCode="0.0000">
                  <c:v>2.4798717803807026E-3</c:v>
                </c:pt>
                <c:pt idx="129" formatCode="0.0000">
                  <c:v>2.4798717803807026E-3</c:v>
                </c:pt>
                <c:pt idx="130" formatCode="0.0000">
                  <c:v>2.4798717803807026E-3</c:v>
                </c:pt>
                <c:pt idx="131" formatCode="0.0000">
                  <c:v>2.4798717803807026E-3</c:v>
                </c:pt>
                <c:pt idx="132" formatCode="0.0000">
                  <c:v>2.4798717803807026E-3</c:v>
                </c:pt>
                <c:pt idx="133" formatCode="0.0000">
                  <c:v>2.4798717803807026E-3</c:v>
                </c:pt>
                <c:pt idx="134" formatCode="0.0000">
                  <c:v>2.4798717803807026E-3</c:v>
                </c:pt>
                <c:pt idx="135" formatCode="0.0000">
                  <c:v>2.939366444495474E-3</c:v>
                </c:pt>
                <c:pt idx="136" formatCode="0.0000">
                  <c:v>2.939366444495474E-3</c:v>
                </c:pt>
                <c:pt idx="137" formatCode="0.0000">
                  <c:v>1.1395995260877978E-2</c:v>
                </c:pt>
                <c:pt idx="138" formatCode="0.0000">
                  <c:v>1.1395995260877978E-2</c:v>
                </c:pt>
                <c:pt idx="139" formatCode="0.0000">
                  <c:v>1.1395995260877978E-2</c:v>
                </c:pt>
                <c:pt idx="140" formatCode="0.0000">
                  <c:v>1.139468515399307E-2</c:v>
                </c:pt>
                <c:pt idx="141" formatCode="0.0000">
                  <c:v>1.1393058633455064E-2</c:v>
                </c:pt>
                <c:pt idx="142" formatCode="0.0000">
                  <c:v>1.1381822664806605E-2</c:v>
                </c:pt>
                <c:pt idx="143" formatCode="0.0000">
                  <c:v>1.1381822664806605E-2</c:v>
                </c:pt>
                <c:pt idx="144" formatCode="0.0000">
                  <c:v>1.1381822664806605E-2</c:v>
                </c:pt>
                <c:pt idx="145" formatCode="0.0000">
                  <c:v>2.8098372935685054E-3</c:v>
                </c:pt>
                <c:pt idx="146" formatCode="0.0000">
                  <c:v>2.8098372935685054E-3</c:v>
                </c:pt>
                <c:pt idx="147" formatCode="0.0000">
                  <c:v>2.8098372935685054E-3</c:v>
                </c:pt>
                <c:pt idx="148" formatCode="0.0000">
                  <c:v>2.8098372935685054E-3</c:v>
                </c:pt>
                <c:pt idx="149" formatCode="0.0000">
                  <c:v>2.8098372935685054E-3</c:v>
                </c:pt>
                <c:pt idx="150" formatCode="0.0000">
                  <c:v>2.8098372935685054E-3</c:v>
                </c:pt>
                <c:pt idx="151" formatCode="0.0000">
                  <c:v>1.7801886452958431E-3</c:v>
                </c:pt>
                <c:pt idx="152" formatCode="0.0000">
                  <c:v>-3.8952846024691914E-3</c:v>
                </c:pt>
                <c:pt idx="153" formatCode="0.0000">
                  <c:v>-3.8952846024691914E-3</c:v>
                </c:pt>
                <c:pt idx="154" formatCode="0.0000">
                  <c:v>-3.8952846024691914E-3</c:v>
                </c:pt>
                <c:pt idx="155" formatCode="0.0000">
                  <c:v>-3.8952846024691914E-3</c:v>
                </c:pt>
                <c:pt idx="156" formatCode="0.0000">
                  <c:v>-3.8952846024691914E-3</c:v>
                </c:pt>
                <c:pt idx="157" formatCode="0.0000">
                  <c:v>-3.8952846024691914E-3</c:v>
                </c:pt>
                <c:pt idx="158" formatCode="0.0000">
                  <c:v>-3.8952846024691914E-3</c:v>
                </c:pt>
                <c:pt idx="159" formatCode="0.0000">
                  <c:v>-3.8952846024691914E-3</c:v>
                </c:pt>
                <c:pt idx="160" formatCode="0.0000">
                  <c:v>-3.8952846024691914E-3</c:v>
                </c:pt>
                <c:pt idx="161" formatCode="0.0000">
                  <c:v>-3.8952846024691914E-3</c:v>
                </c:pt>
                <c:pt idx="162" formatCode="0.0000">
                  <c:v>-3.8952846024691914E-3</c:v>
                </c:pt>
                <c:pt idx="163" formatCode="0.0000">
                  <c:v>-7.7806720468696633E-3</c:v>
                </c:pt>
                <c:pt idx="164" formatCode="0.0000">
                  <c:v>-9.4448226505015956E-3</c:v>
                </c:pt>
                <c:pt idx="165" formatCode="0.0000">
                  <c:v>-7.1663757144910037E-3</c:v>
                </c:pt>
                <c:pt idx="166" formatCode="0.0000">
                  <c:v>-7.1663757144910037E-3</c:v>
                </c:pt>
                <c:pt idx="167" formatCode="0.0000">
                  <c:v>-7.1663757144910037E-3</c:v>
                </c:pt>
                <c:pt idx="168" formatCode="0.0000">
                  <c:v>-7.1663757144910037E-3</c:v>
                </c:pt>
                <c:pt idx="169" formatCode="0.0000">
                  <c:v>-7.1663757144910037E-3</c:v>
                </c:pt>
                <c:pt idx="170" formatCode="0.0000">
                  <c:v>-2.8581948125427289E-3</c:v>
                </c:pt>
                <c:pt idx="171" formatCode="0.0000">
                  <c:v>-2.8581948125427289E-3</c:v>
                </c:pt>
                <c:pt idx="172" formatCode="0.0000">
                  <c:v>-2.8581948125427289E-3</c:v>
                </c:pt>
                <c:pt idx="173" formatCode="0.0000">
                  <c:v>-2.8581948125427289E-3</c:v>
                </c:pt>
                <c:pt idx="174" formatCode="0.0000">
                  <c:v>-2.8581948125427289E-3</c:v>
                </c:pt>
                <c:pt idx="175" formatCode="0.0000">
                  <c:v>1.9247545386915563E-2</c:v>
                </c:pt>
                <c:pt idx="176" formatCode="0.0000">
                  <c:v>1.9247545386915563E-2</c:v>
                </c:pt>
                <c:pt idx="177" formatCode="0.0000">
                  <c:v>1.9247545386915563E-2</c:v>
                </c:pt>
                <c:pt idx="178" formatCode="0.0000">
                  <c:v>2.1628656067435224E-2</c:v>
                </c:pt>
                <c:pt idx="179" formatCode="0.0000">
                  <c:v>2.1628656067435224E-2</c:v>
                </c:pt>
                <c:pt idx="180" formatCode="0.0000">
                  <c:v>2.1628656067435224E-2</c:v>
                </c:pt>
                <c:pt idx="181" formatCode="0.0000">
                  <c:v>2.1628656067435224E-2</c:v>
                </c:pt>
                <c:pt idx="182" formatCode="0.0000">
                  <c:v>2.1628656067435224E-2</c:v>
                </c:pt>
                <c:pt idx="183" formatCode="0.0000">
                  <c:v>2.1628656067435224E-2</c:v>
                </c:pt>
                <c:pt idx="184" formatCode="0.0000">
                  <c:v>2.1628656067435224E-2</c:v>
                </c:pt>
                <c:pt idx="185" formatCode="0.0000">
                  <c:v>2.1628656067435224E-2</c:v>
                </c:pt>
                <c:pt idx="186" formatCode="0.0000">
                  <c:v>2.3437268295901339E-2</c:v>
                </c:pt>
                <c:pt idx="187" formatCode="0.0000">
                  <c:v>2.3437268295901339E-2</c:v>
                </c:pt>
                <c:pt idx="188" formatCode="0.0000">
                  <c:v>2.3437268295901339E-2</c:v>
                </c:pt>
                <c:pt idx="189" formatCode="0.0000">
                  <c:v>2.3437268295901339E-2</c:v>
                </c:pt>
                <c:pt idx="190" formatCode="0.0000">
                  <c:v>2.3437268295901339E-2</c:v>
                </c:pt>
                <c:pt idx="191" formatCode="0.0000">
                  <c:v>2.3437268295901339E-2</c:v>
                </c:pt>
                <c:pt idx="192" formatCode="0.0000">
                  <c:v>2.3437268295901339E-2</c:v>
                </c:pt>
                <c:pt idx="193" formatCode="0.0000">
                  <c:v>2.3437268295901339E-2</c:v>
                </c:pt>
                <c:pt idx="194" formatCode="0.0000">
                  <c:v>2.3437268295901339E-2</c:v>
                </c:pt>
                <c:pt idx="195" formatCode="0.0000">
                  <c:v>2.3437268295901339E-2</c:v>
                </c:pt>
                <c:pt idx="196" formatCode="0.0000">
                  <c:v>2.3437268295901339E-2</c:v>
                </c:pt>
                <c:pt idx="197" formatCode="0.0000">
                  <c:v>2.3437268295901339E-2</c:v>
                </c:pt>
                <c:pt idx="198" formatCode="0.0000">
                  <c:v>2.3437268295901339E-2</c:v>
                </c:pt>
                <c:pt idx="199" formatCode="0.0000">
                  <c:v>2.3267012256598708E-2</c:v>
                </c:pt>
                <c:pt idx="200" formatCode="0.0000">
                  <c:v>2.3267012256598708E-2</c:v>
                </c:pt>
                <c:pt idx="201" formatCode="0.0000">
                  <c:v>6.6630554986646211E-3</c:v>
                </c:pt>
                <c:pt idx="202" formatCode="0.0000">
                  <c:v>8.184209528182617E-3</c:v>
                </c:pt>
                <c:pt idx="203" formatCode="0.0000">
                  <c:v>8.184209528182617E-3</c:v>
                </c:pt>
                <c:pt idx="204" formatCode="0.0000">
                  <c:v>8.184209528182617E-3</c:v>
                </c:pt>
                <c:pt idx="205" formatCode="0.0000">
                  <c:v>8.184209528182617E-3</c:v>
                </c:pt>
                <c:pt idx="206" formatCode="0.0000">
                  <c:v>8.184209528182617E-3</c:v>
                </c:pt>
                <c:pt idx="207" formatCode="0.0000">
                  <c:v>8.184209528182617E-3</c:v>
                </c:pt>
                <c:pt idx="208" formatCode="0.0000">
                  <c:v>8.184209528182617E-3</c:v>
                </c:pt>
                <c:pt idx="209" formatCode="0.0000">
                  <c:v>8.184209528182617E-3</c:v>
                </c:pt>
                <c:pt idx="210" formatCode="0.0000">
                  <c:v>8.184209528182617E-3</c:v>
                </c:pt>
                <c:pt idx="211" formatCode="0.0000">
                  <c:v>8.184209528182617E-3</c:v>
                </c:pt>
                <c:pt idx="212" formatCode="0.0000">
                  <c:v>8.184209528182617E-3</c:v>
                </c:pt>
                <c:pt idx="213" formatCode="0.0000">
                  <c:v>8.184209528182617E-3</c:v>
                </c:pt>
                <c:pt idx="214" formatCode="0.0000">
                  <c:v>8.184209528182617E-3</c:v>
                </c:pt>
                <c:pt idx="215" formatCode="0.0000">
                  <c:v>8.184209528182617E-3</c:v>
                </c:pt>
                <c:pt idx="216" formatCode="0.0000">
                  <c:v>8.184209528182617E-3</c:v>
                </c:pt>
                <c:pt idx="217" formatCode="0.0000">
                  <c:v>8.184209528182617E-3</c:v>
                </c:pt>
                <c:pt idx="218" formatCode="0.0000">
                  <c:v>8.184209528182617E-3</c:v>
                </c:pt>
                <c:pt idx="219" formatCode="0.0000">
                  <c:v>8.184209528182617E-3</c:v>
                </c:pt>
                <c:pt idx="220" formatCode="0.0000">
                  <c:v>8.184209528182617E-3</c:v>
                </c:pt>
                <c:pt idx="221" formatCode="0.0000">
                  <c:v>8.184209528182617E-3</c:v>
                </c:pt>
                <c:pt idx="222" formatCode="0.0000">
                  <c:v>8.184209528182617E-3</c:v>
                </c:pt>
                <c:pt idx="223" formatCode="0.0000">
                  <c:v>8.184209528182617E-3</c:v>
                </c:pt>
                <c:pt idx="224" formatCode="0.0000">
                  <c:v>-2.5001166384180026E-2</c:v>
                </c:pt>
                <c:pt idx="225" formatCode="0.0000">
                  <c:v>-2.5001166384180026E-2</c:v>
                </c:pt>
                <c:pt idx="226" formatCode="0.0000">
                  <c:v>-2.5001166384180026E-2</c:v>
                </c:pt>
                <c:pt idx="227" formatCode="0.0000">
                  <c:v>-2.5001166384180026E-2</c:v>
                </c:pt>
                <c:pt idx="228" formatCode="0.0000">
                  <c:v>-2.5917792983889833E-2</c:v>
                </c:pt>
                <c:pt idx="229" formatCode="0.0000">
                  <c:v>-2.5917792983889833E-2</c:v>
                </c:pt>
                <c:pt idx="230" formatCode="0.0000">
                  <c:v>-2.5917792983889833E-2</c:v>
                </c:pt>
                <c:pt idx="231" formatCode="0.0000">
                  <c:v>-2.5917792983889833E-2</c:v>
                </c:pt>
                <c:pt idx="232" formatCode="0.0000">
                  <c:v>-2.5917792983889833E-2</c:v>
                </c:pt>
                <c:pt idx="233" formatCode="0.0000">
                  <c:v>-2.5917792983889833E-2</c:v>
                </c:pt>
                <c:pt idx="234" formatCode="0.0000">
                  <c:v>-2.5917792983889833E-2</c:v>
                </c:pt>
                <c:pt idx="235" formatCode="0.0000">
                  <c:v>-2.9139517891559604E-2</c:v>
                </c:pt>
                <c:pt idx="236" formatCode="0.0000">
                  <c:v>-2.9139517891559604E-2</c:v>
                </c:pt>
                <c:pt idx="237" formatCode="0.0000">
                  <c:v>-2.9139517891559604E-2</c:v>
                </c:pt>
                <c:pt idx="238" formatCode="0.0000">
                  <c:v>-2.9139517891559604E-2</c:v>
                </c:pt>
                <c:pt idx="239" formatCode="0.0000">
                  <c:v>-2.9139517891559604E-2</c:v>
                </c:pt>
                <c:pt idx="240" formatCode="0.0000">
                  <c:v>-2.9139517891559604E-2</c:v>
                </c:pt>
                <c:pt idx="241" formatCode="0.0000">
                  <c:v>-2.9139517891559604E-2</c:v>
                </c:pt>
                <c:pt idx="242" formatCode="0.0000">
                  <c:v>-2.9139517891559604E-2</c:v>
                </c:pt>
                <c:pt idx="243" formatCode="0.0000">
                  <c:v>-2.9139517891559604E-2</c:v>
                </c:pt>
                <c:pt idx="244" formatCode="0.0000">
                  <c:v>-2.9139517891559604E-2</c:v>
                </c:pt>
                <c:pt idx="245" formatCode="0.0000">
                  <c:v>-2.9139517891559604E-2</c:v>
                </c:pt>
                <c:pt idx="246" formatCode="0.0000">
                  <c:v>-2.9139517891559604E-2</c:v>
                </c:pt>
                <c:pt idx="247" formatCode="0.0000">
                  <c:v>-2.9139517891559604E-2</c:v>
                </c:pt>
                <c:pt idx="248" formatCode="0.0000">
                  <c:v>-2.9139517891559604E-2</c:v>
                </c:pt>
                <c:pt idx="249" formatCode="0.0000">
                  <c:v>-3.8498794266259129E-2</c:v>
                </c:pt>
                <c:pt idx="250" formatCode="0.0000">
                  <c:v>-4.5841875502163273E-3</c:v>
                </c:pt>
                <c:pt idx="251" formatCode="0.0000">
                  <c:v>8.2054588807042861E-4</c:v>
                </c:pt>
                <c:pt idx="252" formatCode="0.0000">
                  <c:v>5.0889296435843723E-4</c:v>
                </c:pt>
                <c:pt idx="253" formatCode="0.0000">
                  <c:v>5.0889296435843723E-4</c:v>
                </c:pt>
                <c:pt idx="254" formatCode="0.0000">
                  <c:v>5.0889296435843723E-4</c:v>
                </c:pt>
                <c:pt idx="255" formatCode="0.0000">
                  <c:v>5.0889296435843723E-4</c:v>
                </c:pt>
                <c:pt idx="256" formatCode="0.0000">
                  <c:v>5.0889296435843723E-4</c:v>
                </c:pt>
                <c:pt idx="257" formatCode="0.0000">
                  <c:v>5.0889296435843723E-4</c:v>
                </c:pt>
                <c:pt idx="258" formatCode="0.0000">
                  <c:v>5.0889296435843723E-4</c:v>
                </c:pt>
                <c:pt idx="259" formatCode="0.0000">
                  <c:v>5.0889296435843723E-4</c:v>
                </c:pt>
                <c:pt idx="260" formatCode="0.0000">
                  <c:v>5.0889296435843723E-4</c:v>
                </c:pt>
                <c:pt idx="261" formatCode="0.0000">
                  <c:v>5.0889296435843723E-4</c:v>
                </c:pt>
                <c:pt idx="262" formatCode="0.0000">
                  <c:v>5.0889296435843723E-4</c:v>
                </c:pt>
                <c:pt idx="263" formatCode="0.0000">
                  <c:v>5.0889296435843723E-4</c:v>
                </c:pt>
                <c:pt idx="264" formatCode="0.0000">
                  <c:v>5.0889296435843723E-4</c:v>
                </c:pt>
                <c:pt idx="265" formatCode="0.0000">
                  <c:v>3.3653047416259546E-3</c:v>
                </c:pt>
                <c:pt idx="266" formatCode="0.0000">
                  <c:v>3.3653047416259546E-3</c:v>
                </c:pt>
                <c:pt idx="267" formatCode="0.0000">
                  <c:v>3.3653047416259546E-3</c:v>
                </c:pt>
                <c:pt idx="268" formatCode="0.0000">
                  <c:v>3.3653047416259546E-3</c:v>
                </c:pt>
                <c:pt idx="269" formatCode="0.0000">
                  <c:v>3.3653047416259546E-3</c:v>
                </c:pt>
                <c:pt idx="270" formatCode="0.0000">
                  <c:v>3.3653047416259546E-3</c:v>
                </c:pt>
                <c:pt idx="271" formatCode="0.0000">
                  <c:v>3.3653047416259546E-3</c:v>
                </c:pt>
                <c:pt idx="272" formatCode="0.0000">
                  <c:v>3.3653047416259546E-3</c:v>
                </c:pt>
                <c:pt idx="273" formatCode="0.0000">
                  <c:v>3.3653047416259546E-3</c:v>
                </c:pt>
                <c:pt idx="274" formatCode="0.0000">
                  <c:v>3.3653047416259546E-3</c:v>
                </c:pt>
                <c:pt idx="275" formatCode="0.0000">
                  <c:v>3.3653047416259546E-3</c:v>
                </c:pt>
                <c:pt idx="276" formatCode="0.0000">
                  <c:v>3.3653047416259546E-3</c:v>
                </c:pt>
                <c:pt idx="277" formatCode="0.0000">
                  <c:v>1.0803708802427023E-3</c:v>
                </c:pt>
                <c:pt idx="278" formatCode="0.0000">
                  <c:v>1.0803708802427023E-3</c:v>
                </c:pt>
                <c:pt idx="279" formatCode="0.0000">
                  <c:v>1.0803708802427023E-3</c:v>
                </c:pt>
                <c:pt idx="280" formatCode="0.0000">
                  <c:v>1.0803708802427023E-3</c:v>
                </c:pt>
                <c:pt idx="281" formatCode="0.0000">
                  <c:v>1.0803708802427023E-3</c:v>
                </c:pt>
                <c:pt idx="282" formatCode="0.0000">
                  <c:v>1.0803708802427023E-3</c:v>
                </c:pt>
                <c:pt idx="283" formatCode="0.0000">
                  <c:v>1.0803708802427023E-3</c:v>
                </c:pt>
                <c:pt idx="284" formatCode="0.0000">
                  <c:v>1.0803708802427023E-3</c:v>
                </c:pt>
                <c:pt idx="285" formatCode="0.0000">
                  <c:v>1.0803708802427023E-3</c:v>
                </c:pt>
                <c:pt idx="286" formatCode="0.0000">
                  <c:v>1.0803708802427023E-3</c:v>
                </c:pt>
                <c:pt idx="287" formatCode="0.0000">
                  <c:v>1.0803708802427023E-3</c:v>
                </c:pt>
                <c:pt idx="288" formatCode="0.0000">
                  <c:v>1.0803708802427023E-3</c:v>
                </c:pt>
                <c:pt idx="289" formatCode="0.0000">
                  <c:v>1.0803708802427023E-3</c:v>
                </c:pt>
                <c:pt idx="290" formatCode="0.0000">
                  <c:v>1.0803708802427023E-3</c:v>
                </c:pt>
                <c:pt idx="291" formatCode="0.0000">
                  <c:v>-4.95399614543756E-3</c:v>
                </c:pt>
                <c:pt idx="292" formatCode="0.0000">
                  <c:v>-4.95399614543756E-3</c:v>
                </c:pt>
                <c:pt idx="293" formatCode="0.0000">
                  <c:v>-2.7426210354692497E-3</c:v>
                </c:pt>
                <c:pt idx="294" formatCode="0.0000">
                  <c:v>-2.7426210354692497E-3</c:v>
                </c:pt>
                <c:pt idx="295" formatCode="0.0000">
                  <c:v>-2.7426210354692497E-3</c:v>
                </c:pt>
                <c:pt idx="296" formatCode="0.0000">
                  <c:v>-2.7426210354692497E-3</c:v>
                </c:pt>
                <c:pt idx="297" formatCode="0.0000">
                  <c:v>-2.7426210354692497E-3</c:v>
                </c:pt>
                <c:pt idx="298" formatCode="0.0000">
                  <c:v>-2.7426210354692497E-3</c:v>
                </c:pt>
                <c:pt idx="299" formatCode="0.0000">
                  <c:v>-2.7426210354692497E-3</c:v>
                </c:pt>
                <c:pt idx="300" formatCode="0.0000">
                  <c:v>-2.7426210354692497E-3</c:v>
                </c:pt>
                <c:pt idx="301" formatCode="0.0000">
                  <c:v>-3.1086518188002191E-4</c:v>
                </c:pt>
                <c:pt idx="302" formatCode="0.0000">
                  <c:v>-3.1086518188002191E-4</c:v>
                </c:pt>
                <c:pt idx="303" formatCode="0.0000">
                  <c:v>-2.7404120977670213E-4</c:v>
                </c:pt>
                <c:pt idx="304" formatCode="0.0000">
                  <c:v>-2.7404120977670213E-4</c:v>
                </c:pt>
                <c:pt idx="305" formatCode="0.0000">
                  <c:v>-2.7404120977670213E-4</c:v>
                </c:pt>
                <c:pt idx="306" formatCode="0.0000">
                  <c:v>-2.7404120977670213E-4</c:v>
                </c:pt>
                <c:pt idx="307" formatCode="0.0000">
                  <c:v>-2.7404120977670213E-4</c:v>
                </c:pt>
                <c:pt idx="308" formatCode="0.0000">
                  <c:v>-2.7404120977670213E-4</c:v>
                </c:pt>
                <c:pt idx="309" formatCode="0.0000">
                  <c:v>-2.7404120977670213E-4</c:v>
                </c:pt>
                <c:pt idx="310" formatCode="0.0000">
                  <c:v>-2.7404120977670213E-4</c:v>
                </c:pt>
                <c:pt idx="311" formatCode="0.0000">
                  <c:v>-2.7404120977670213E-4</c:v>
                </c:pt>
                <c:pt idx="312" formatCode="0.0000">
                  <c:v>-2.7404120977670213E-4</c:v>
                </c:pt>
                <c:pt idx="313" formatCode="0.0000">
                  <c:v>-2.7404120977670213E-4</c:v>
                </c:pt>
                <c:pt idx="314" formatCode="0.0000">
                  <c:v>-2.7404120977670213E-4</c:v>
                </c:pt>
                <c:pt idx="315" formatCode="0.0000">
                  <c:v>-2.7404120977670213E-4</c:v>
                </c:pt>
                <c:pt idx="316" formatCode="0.0000">
                  <c:v>-2.7404120977670213E-4</c:v>
                </c:pt>
                <c:pt idx="317" formatCode="0.0000">
                  <c:v>1.737761074756955E-6</c:v>
                </c:pt>
                <c:pt idx="318" formatCode="0.0000">
                  <c:v>4.5154309144556044E-2</c:v>
                </c:pt>
                <c:pt idx="319" formatCode="0.0000">
                  <c:v>4.5154309144556044E-2</c:v>
                </c:pt>
                <c:pt idx="320" formatCode="0.0000">
                  <c:v>4.5154309144556044E-2</c:v>
                </c:pt>
                <c:pt idx="321" formatCode="0.0000">
                  <c:v>4.5154309144556044E-2</c:v>
                </c:pt>
                <c:pt idx="322" formatCode="0.0000">
                  <c:v>4.5154309144556044E-2</c:v>
                </c:pt>
                <c:pt idx="323" formatCode="0.0000">
                  <c:v>4.5154309144556044E-2</c:v>
                </c:pt>
                <c:pt idx="324" formatCode="0.0000">
                  <c:v>4.5154309144556044E-2</c:v>
                </c:pt>
                <c:pt idx="325" formatCode="0.0000">
                  <c:v>4.5154309144556044E-2</c:v>
                </c:pt>
                <c:pt idx="326" formatCode="0.0000">
                  <c:v>4.5154309144556044E-2</c:v>
                </c:pt>
                <c:pt idx="327" formatCode="0.0000">
                  <c:v>4.5154309144556044E-2</c:v>
                </c:pt>
                <c:pt idx="328" formatCode="0.0000">
                  <c:v>4.5154309144556044E-2</c:v>
                </c:pt>
                <c:pt idx="329" formatCode="0.0000">
                  <c:v>4.5154309144556044E-2</c:v>
                </c:pt>
                <c:pt idx="330" formatCode="0.0000">
                  <c:v>4.5154309144556044E-2</c:v>
                </c:pt>
                <c:pt idx="331" formatCode="0.0000">
                  <c:v>4.5154309144556044E-2</c:v>
                </c:pt>
                <c:pt idx="332" formatCode="0.0000">
                  <c:v>4.5154309144556044E-2</c:v>
                </c:pt>
                <c:pt idx="333" formatCode="0.0000">
                  <c:v>4.5154309144556044E-2</c:v>
                </c:pt>
                <c:pt idx="334" formatCode="0.0000">
                  <c:v>4.5154309144556044E-2</c:v>
                </c:pt>
                <c:pt idx="335" formatCode="0.0000">
                  <c:v>4.5154309144556044E-2</c:v>
                </c:pt>
                <c:pt idx="336" formatCode="0.0000">
                  <c:v>4.5154309144556044E-2</c:v>
                </c:pt>
                <c:pt idx="337" formatCode="0.0000">
                  <c:v>4.5154309144556044E-2</c:v>
                </c:pt>
                <c:pt idx="338" formatCode="0.0000">
                  <c:v>4.5154309144556044E-2</c:v>
                </c:pt>
                <c:pt idx="339" formatCode="0.0000">
                  <c:v>4.8449384891337627E-2</c:v>
                </c:pt>
                <c:pt idx="340" formatCode="0.0000">
                  <c:v>4.8169939718497937E-2</c:v>
                </c:pt>
                <c:pt idx="341" formatCode="0.0000">
                  <c:v>4.725978663294117E-2</c:v>
                </c:pt>
                <c:pt idx="342" formatCode="0.0000">
                  <c:v>4.725978663294117E-2</c:v>
                </c:pt>
                <c:pt idx="343" formatCode="0.0000">
                  <c:v>4.725978663294117E-2</c:v>
                </c:pt>
                <c:pt idx="344" formatCode="0.0000">
                  <c:v>2.7009214767446804E-3</c:v>
                </c:pt>
                <c:pt idx="345" formatCode="0.0000">
                  <c:v>2.7009214767446804E-3</c:v>
                </c:pt>
                <c:pt idx="346" formatCode="0.0000">
                  <c:v>2.7009214767446804E-3</c:v>
                </c:pt>
                <c:pt idx="347" formatCode="0.0000">
                  <c:v>2.7009214767446804E-3</c:v>
                </c:pt>
                <c:pt idx="348" formatCode="0.0000">
                  <c:v>2.7009214767446804E-3</c:v>
                </c:pt>
                <c:pt idx="349" formatCode="0.0000">
                  <c:v>2.7009214767446804E-3</c:v>
                </c:pt>
                <c:pt idx="350" formatCode="0.0000">
                  <c:v>2.7009214767446804E-3</c:v>
                </c:pt>
                <c:pt idx="351" formatCode="0.0000">
                  <c:v>2.7009214767446804E-3</c:v>
                </c:pt>
                <c:pt idx="352" formatCode="0.0000">
                  <c:v>2.7009214767446804E-3</c:v>
                </c:pt>
                <c:pt idx="353" formatCode="0.0000">
                  <c:v>-4.7563029595124873E-3</c:v>
                </c:pt>
                <c:pt idx="354" formatCode="0.0000">
                  <c:v>-4.7563029595124873E-3</c:v>
                </c:pt>
                <c:pt idx="355" formatCode="0.0000">
                  <c:v>-4.7563029595124873E-3</c:v>
                </c:pt>
                <c:pt idx="356" formatCode="0.0000">
                  <c:v>-4.7563029595124873E-3</c:v>
                </c:pt>
                <c:pt idx="357" formatCode="0.0000">
                  <c:v>-5.4466996307592393E-3</c:v>
                </c:pt>
                <c:pt idx="358" formatCode="0.0000">
                  <c:v>-3.5633922912258267E-3</c:v>
                </c:pt>
                <c:pt idx="359" formatCode="0.0000">
                  <c:v>-3.5633922912258267E-3</c:v>
                </c:pt>
                <c:pt idx="360" formatCode="0.0000">
                  <c:v>-3.5633922912258267E-3</c:v>
                </c:pt>
                <c:pt idx="361" formatCode="0.0000">
                  <c:v>-3.5633922912258267E-3</c:v>
                </c:pt>
                <c:pt idx="362" formatCode="0.0000">
                  <c:v>-3.5633922912258267E-3</c:v>
                </c:pt>
                <c:pt idx="363" formatCode="0.0000">
                  <c:v>-3.5633922912258267E-3</c:v>
                </c:pt>
                <c:pt idx="364" formatCode="0.0000">
                  <c:v>-3.5633922912258267E-3</c:v>
                </c:pt>
                <c:pt idx="365" formatCode="0.0000">
                  <c:v>-3.5633922912258267E-3</c:v>
                </c:pt>
                <c:pt idx="366" formatCode="0.0000">
                  <c:v>-3.5633922912258267E-3</c:v>
                </c:pt>
                <c:pt idx="367" formatCode="0.0000">
                  <c:v>-3.5633922912258267E-3</c:v>
                </c:pt>
                <c:pt idx="368" formatCode="0.0000">
                  <c:v>-3.5633922912258267E-3</c:v>
                </c:pt>
                <c:pt idx="369" formatCode="0.0000">
                  <c:v>-3.5633922912258267E-3</c:v>
                </c:pt>
                <c:pt idx="370" formatCode="0.0000">
                  <c:v>-3.5633922912258267E-3</c:v>
                </c:pt>
                <c:pt idx="371" formatCode="0.0000">
                  <c:v>-3.5633922912258267E-3</c:v>
                </c:pt>
                <c:pt idx="372" formatCode="0.0000">
                  <c:v>-3.5633922912258267E-3</c:v>
                </c:pt>
                <c:pt idx="373" formatCode="0.0000">
                  <c:v>-3.5633922912258267E-3</c:v>
                </c:pt>
                <c:pt idx="374" formatCode="0.0000">
                  <c:v>-3.5633922912258267E-3</c:v>
                </c:pt>
                <c:pt idx="375" formatCode="0.0000">
                  <c:v>-3.5633922912258267E-3</c:v>
                </c:pt>
                <c:pt idx="376" formatCode="0.0000">
                  <c:v>-3.5633922912258267E-3</c:v>
                </c:pt>
                <c:pt idx="377" formatCode="0.0000">
                  <c:v>-3.5633922912258267E-3</c:v>
                </c:pt>
                <c:pt idx="378" formatCode="0.0000">
                  <c:v>-3.5633922912258267E-3</c:v>
                </c:pt>
                <c:pt idx="379" formatCode="0.0000">
                  <c:v>9.8496914272441193E-3</c:v>
                </c:pt>
                <c:pt idx="380" formatCode="0.0000">
                  <c:v>1.4369420196912036E-2</c:v>
                </c:pt>
                <c:pt idx="381" formatCode="0.0000">
                  <c:v>1.4369420196912036E-2</c:v>
                </c:pt>
                <c:pt idx="382" formatCode="0.0000">
                  <c:v>1.4369420196912036E-2</c:v>
                </c:pt>
                <c:pt idx="383" formatCode="0.0000">
                  <c:v>1.4369420196912036E-2</c:v>
                </c:pt>
                <c:pt idx="384" formatCode="0.0000">
                  <c:v>7.2952983281895818E-3</c:v>
                </c:pt>
                <c:pt idx="385" formatCode="0.0000">
                  <c:v>7.2952983281895818E-3</c:v>
                </c:pt>
                <c:pt idx="386" formatCode="0.0000">
                  <c:v>7.2952983281895818E-3</c:v>
                </c:pt>
                <c:pt idx="387" formatCode="0.0000">
                  <c:v>7.2952983281895818E-3</c:v>
                </c:pt>
                <c:pt idx="388" formatCode="0.0000">
                  <c:v>7.2952983281895818E-3</c:v>
                </c:pt>
                <c:pt idx="389" formatCode="0.0000">
                  <c:v>7.2952983281895818E-3</c:v>
                </c:pt>
                <c:pt idx="390" formatCode="0.0000">
                  <c:v>7.2952983281895818E-3</c:v>
                </c:pt>
                <c:pt idx="391" formatCode="0.0000">
                  <c:v>7.2952983281895818E-3</c:v>
                </c:pt>
                <c:pt idx="392" formatCode="0.0000">
                  <c:v>7.2952983281895818E-3</c:v>
                </c:pt>
                <c:pt idx="393" formatCode="0.0000">
                  <c:v>1.0781322606049287E-2</c:v>
                </c:pt>
                <c:pt idx="394" formatCode="0.0000">
                  <c:v>1.8245524907097594E-2</c:v>
                </c:pt>
                <c:pt idx="395" formatCode="0.0000">
                  <c:v>1.8245524907097594E-2</c:v>
                </c:pt>
                <c:pt idx="396" formatCode="0.0000">
                  <c:v>1.8245524907097594E-2</c:v>
                </c:pt>
                <c:pt idx="397" formatCode="0.0000">
                  <c:v>1.8245524907097594E-2</c:v>
                </c:pt>
                <c:pt idx="398" formatCode="0.0000">
                  <c:v>1.8245524907097594E-2</c:v>
                </c:pt>
                <c:pt idx="399" formatCode="0.0000">
                  <c:v>1.8245524907097594E-2</c:v>
                </c:pt>
                <c:pt idx="400" formatCode="0.0000">
                  <c:v>1.8245524907097594E-2</c:v>
                </c:pt>
                <c:pt idx="401" formatCode="0.0000">
                  <c:v>1.8245524907097594E-2</c:v>
                </c:pt>
                <c:pt idx="402" formatCode="0.0000">
                  <c:v>1.8245524907097594E-2</c:v>
                </c:pt>
                <c:pt idx="403" formatCode="0.0000">
                  <c:v>1.6595584503961695E-2</c:v>
                </c:pt>
                <c:pt idx="404" formatCode="0.0000">
                  <c:v>1.7046136953334623E-2</c:v>
                </c:pt>
                <c:pt idx="405" formatCode="0.0000">
                  <c:v>1.7046136953334623E-2</c:v>
                </c:pt>
                <c:pt idx="406" formatCode="0.0000">
                  <c:v>1.7046136953334623E-2</c:v>
                </c:pt>
                <c:pt idx="407" formatCode="0.0000">
                  <c:v>1.7046136953334623E-2</c:v>
                </c:pt>
                <c:pt idx="408" formatCode="0.0000">
                  <c:v>1.7046136953334623E-2</c:v>
                </c:pt>
                <c:pt idx="409" formatCode="0.0000">
                  <c:v>1.7046136953334623E-2</c:v>
                </c:pt>
                <c:pt idx="410" formatCode="0.0000">
                  <c:v>1.7046136953334623E-2</c:v>
                </c:pt>
                <c:pt idx="411" formatCode="0.0000">
                  <c:v>1.7046136953334623E-2</c:v>
                </c:pt>
                <c:pt idx="412" formatCode="0.0000">
                  <c:v>1.3887568696160195E-2</c:v>
                </c:pt>
                <c:pt idx="413" formatCode="0.0000">
                  <c:v>1.3887568696160195E-2</c:v>
                </c:pt>
                <c:pt idx="414" formatCode="0.0000">
                  <c:v>1.3887568696160195E-2</c:v>
                </c:pt>
                <c:pt idx="415" formatCode="0.0000">
                  <c:v>1.3887568696160195E-2</c:v>
                </c:pt>
                <c:pt idx="416" formatCode="0.0000">
                  <c:v>1.3887568696160195E-2</c:v>
                </c:pt>
                <c:pt idx="417" formatCode="0.0000">
                  <c:v>1.3887568696160195E-2</c:v>
                </c:pt>
                <c:pt idx="418" formatCode="0.0000">
                  <c:v>1.3887568696160195E-2</c:v>
                </c:pt>
                <c:pt idx="419" formatCode="0.0000">
                  <c:v>1.3887568696160195E-2</c:v>
                </c:pt>
                <c:pt idx="420" formatCode="0.0000">
                  <c:v>1.3887568696160195E-2</c:v>
                </c:pt>
                <c:pt idx="421" formatCode="0.0000">
                  <c:v>1.0606151211202765E-2</c:v>
                </c:pt>
                <c:pt idx="422" formatCode="0.0000">
                  <c:v>1.0606151211202765E-2</c:v>
                </c:pt>
                <c:pt idx="423" formatCode="0.0000">
                  <c:v>1.0606151211202765E-2</c:v>
                </c:pt>
                <c:pt idx="424" formatCode="0.0000">
                  <c:v>1.0606151211202765E-2</c:v>
                </c:pt>
                <c:pt idx="425" formatCode="0.0000">
                  <c:v>1.0606151211202765E-2</c:v>
                </c:pt>
                <c:pt idx="426" formatCode="0.0000">
                  <c:v>1.0606151211202765E-2</c:v>
                </c:pt>
                <c:pt idx="427" formatCode="0.0000">
                  <c:v>1.0606151211202765E-2</c:v>
                </c:pt>
                <c:pt idx="428" formatCode="0.0000">
                  <c:v>1.0606151211202765E-2</c:v>
                </c:pt>
                <c:pt idx="429" formatCode="0.0000">
                  <c:v>1.0606151211202765E-2</c:v>
                </c:pt>
                <c:pt idx="430" formatCode="0.0000">
                  <c:v>5.0622521014003254E-3</c:v>
                </c:pt>
                <c:pt idx="431" formatCode="0.0000">
                  <c:v>5.0622521014003254E-3</c:v>
                </c:pt>
                <c:pt idx="432" formatCode="0.0000">
                  <c:v>4.7214264926446724E-3</c:v>
                </c:pt>
                <c:pt idx="433" formatCode="0.0000">
                  <c:v>4.7214264926446724E-3</c:v>
                </c:pt>
                <c:pt idx="434" formatCode="0.0000">
                  <c:v>4.7214264926446724E-3</c:v>
                </c:pt>
                <c:pt idx="435" formatCode="0.0000">
                  <c:v>4.7214264926446724E-3</c:v>
                </c:pt>
                <c:pt idx="436" formatCode="0.0000">
                  <c:v>4.7214264926446724E-3</c:v>
                </c:pt>
                <c:pt idx="437" formatCode="0.0000">
                  <c:v>4.7214264926446724E-3</c:v>
                </c:pt>
                <c:pt idx="438" formatCode="0.0000">
                  <c:v>5.6663400977920823E-3</c:v>
                </c:pt>
                <c:pt idx="439" formatCode="0.0000">
                  <c:v>5.6663400977920823E-3</c:v>
                </c:pt>
                <c:pt idx="440" formatCode="0.0000">
                  <c:v>5.6663400977920823E-3</c:v>
                </c:pt>
                <c:pt idx="441" formatCode="0.0000">
                  <c:v>5.6663400977920823E-3</c:v>
                </c:pt>
                <c:pt idx="442" formatCode="0.0000">
                  <c:v>5.6663400977920823E-3</c:v>
                </c:pt>
                <c:pt idx="443" formatCode="0.0000">
                  <c:v>5.6663400977920823E-3</c:v>
                </c:pt>
                <c:pt idx="444" formatCode="0.0000">
                  <c:v>5.6663400977920823E-3</c:v>
                </c:pt>
                <c:pt idx="445" formatCode="0.0000">
                  <c:v>5.6663400977920823E-3</c:v>
                </c:pt>
                <c:pt idx="446" formatCode="0.0000">
                  <c:v>5.6663400977920823E-3</c:v>
                </c:pt>
                <c:pt idx="447" formatCode="0.0000">
                  <c:v>5.6663400977920823E-3</c:v>
                </c:pt>
                <c:pt idx="448" formatCode="0.0000">
                  <c:v>5.6663400977920823E-3</c:v>
                </c:pt>
                <c:pt idx="449" formatCode="0.0000">
                  <c:v>5.6663400977920823E-3</c:v>
                </c:pt>
                <c:pt idx="450" formatCode="0.0000">
                  <c:v>5.6663400977920823E-3</c:v>
                </c:pt>
                <c:pt idx="451" formatCode="0.0000">
                  <c:v>5.6663400977920823E-3</c:v>
                </c:pt>
                <c:pt idx="452" formatCode="0.0000">
                  <c:v>5.6663400977920823E-3</c:v>
                </c:pt>
                <c:pt idx="453" formatCode="0.0000">
                  <c:v>5.6663400977920823E-3</c:v>
                </c:pt>
                <c:pt idx="454" formatCode="0.0000">
                  <c:v>-4.5521164477083383E-2</c:v>
                </c:pt>
                <c:pt idx="455" formatCode="0.0000">
                  <c:v>-4.5521164477083383E-2</c:v>
                </c:pt>
                <c:pt idx="456" formatCode="0.0000">
                  <c:v>-4.5521164477083383E-2</c:v>
                </c:pt>
                <c:pt idx="457" formatCode="0.0000">
                  <c:v>-4.5521164477083383E-2</c:v>
                </c:pt>
                <c:pt idx="458" formatCode="0.0000">
                  <c:v>-4.5521164477083383E-2</c:v>
                </c:pt>
                <c:pt idx="459" formatCode="0.0000">
                  <c:v>-4.5521164477083383E-2</c:v>
                </c:pt>
                <c:pt idx="460" formatCode="0.0000">
                  <c:v>-4.5521164477083383E-2</c:v>
                </c:pt>
                <c:pt idx="461" formatCode="0.0000">
                  <c:v>-4.5521164477083383E-2</c:v>
                </c:pt>
                <c:pt idx="462" formatCode="0.0000">
                  <c:v>-4.5521164477083383E-2</c:v>
                </c:pt>
                <c:pt idx="463" formatCode="0.0000">
                  <c:v>-4.5521164477083383E-2</c:v>
                </c:pt>
                <c:pt idx="464" formatCode="0.0000">
                  <c:v>-4.6512345815793915E-2</c:v>
                </c:pt>
                <c:pt idx="465" formatCode="0.0000">
                  <c:v>-4.6512345815793915E-2</c:v>
                </c:pt>
                <c:pt idx="466" formatCode="0.0000">
                  <c:v>-4.6512345815793915E-2</c:v>
                </c:pt>
                <c:pt idx="467" formatCode="0.0000">
                  <c:v>-4.6512345815793915E-2</c:v>
                </c:pt>
                <c:pt idx="468" formatCode="0.0000">
                  <c:v>-4.6512345815793915E-2</c:v>
                </c:pt>
                <c:pt idx="469" formatCode="0.0000">
                  <c:v>-4.6512345815793915E-2</c:v>
                </c:pt>
                <c:pt idx="470" formatCode="0.0000">
                  <c:v>-4.6512345815793915E-2</c:v>
                </c:pt>
                <c:pt idx="471" formatCode="0.0000">
                  <c:v>-4.8499256910046307E-2</c:v>
                </c:pt>
                <c:pt idx="472" formatCode="0.0000">
                  <c:v>-4.8499256910046307E-2</c:v>
                </c:pt>
                <c:pt idx="473" formatCode="0.0000">
                  <c:v>-4.8499256910046307E-2</c:v>
                </c:pt>
                <c:pt idx="474" formatCode="0.0000">
                  <c:v>-4.8499256910046307E-2</c:v>
                </c:pt>
                <c:pt idx="475" formatCode="0.0000">
                  <c:v>-4.8499256910046307E-2</c:v>
                </c:pt>
                <c:pt idx="476" formatCode="0.0000">
                  <c:v>-4.8499256910046307E-2</c:v>
                </c:pt>
                <c:pt idx="477" formatCode="0.0000">
                  <c:v>-4.8499256910046307E-2</c:v>
                </c:pt>
                <c:pt idx="478" formatCode="0.0000">
                  <c:v>-4.8499256910046307E-2</c:v>
                </c:pt>
                <c:pt idx="479" formatCode="0.0000">
                  <c:v>-4.8593138311124939E-2</c:v>
                </c:pt>
                <c:pt idx="480" formatCode="0.0000">
                  <c:v>4.6522653575522752E-4</c:v>
                </c:pt>
                <c:pt idx="481" formatCode="0.0000">
                  <c:v>4.6522653575522752E-4</c:v>
                </c:pt>
                <c:pt idx="482" formatCode="0.0000">
                  <c:v>4.6522653575522752E-4</c:v>
                </c:pt>
                <c:pt idx="483" formatCode="0.0000">
                  <c:v>4.6522653575522752E-4</c:v>
                </c:pt>
                <c:pt idx="484" formatCode="0.0000">
                  <c:v>4.6522653575522752E-4</c:v>
                </c:pt>
                <c:pt idx="485" formatCode="0.0000">
                  <c:v>4.6522653575522752E-4</c:v>
                </c:pt>
                <c:pt idx="486" formatCode="0.0000">
                  <c:v>4.6522653575522752E-4</c:v>
                </c:pt>
                <c:pt idx="487" formatCode="0.0000">
                  <c:v>3.1724363174406855E-4</c:v>
                </c:pt>
                <c:pt idx="488" formatCode="0.0000">
                  <c:v>3.1724363174406855E-4</c:v>
                </c:pt>
                <c:pt idx="489" formatCode="0.0000">
                  <c:v>3.1724363174406855E-4</c:v>
                </c:pt>
                <c:pt idx="490" formatCode="0.0000">
                  <c:v>3.1724363174406855E-4</c:v>
                </c:pt>
                <c:pt idx="491" formatCode="0.0000">
                  <c:v>3.1724363174406855E-4</c:v>
                </c:pt>
                <c:pt idx="492" formatCode="0.0000">
                  <c:v>3.1724363174406855E-4</c:v>
                </c:pt>
                <c:pt idx="493" formatCode="0.0000">
                  <c:v>3.1724363174406855E-4</c:v>
                </c:pt>
                <c:pt idx="494" formatCode="0.0000">
                  <c:v>3.1724363174406855E-4</c:v>
                </c:pt>
                <c:pt idx="495" formatCode="0.0000">
                  <c:v>3.1724363174406855E-4</c:v>
                </c:pt>
                <c:pt idx="496" formatCode="0.0000">
                  <c:v>3.1724363174406855E-4</c:v>
                </c:pt>
                <c:pt idx="497" formatCode="0.0000">
                  <c:v>3.1724363174406855E-4</c:v>
                </c:pt>
                <c:pt idx="498" formatCode="0.0000">
                  <c:v>3.1724363174406855E-4</c:v>
                </c:pt>
                <c:pt idx="499" formatCode="0.0000">
                  <c:v>3.1724363174406855E-4</c:v>
                </c:pt>
                <c:pt idx="500" formatCode="0.0000">
                  <c:v>3.1724363174406855E-4</c:v>
                </c:pt>
                <c:pt idx="501" formatCode="0.0000">
                  <c:v>1.024282711720309E-3</c:v>
                </c:pt>
                <c:pt idx="502" formatCode="0.0000">
                  <c:v>1.024282711720309E-3</c:v>
                </c:pt>
                <c:pt idx="503" formatCode="0.0000">
                  <c:v>1.024282711720309E-3</c:v>
                </c:pt>
                <c:pt idx="504" formatCode="0.0000">
                  <c:v>1.024282711720309E-3</c:v>
                </c:pt>
                <c:pt idx="505" formatCode="0.0000">
                  <c:v>3.9465116918159376E-3</c:v>
                </c:pt>
                <c:pt idx="506" formatCode="0.0000">
                  <c:v>3.1968416777923177E-3</c:v>
                </c:pt>
                <c:pt idx="507" formatCode="0.0000">
                  <c:v>3.1968416777923177E-3</c:v>
                </c:pt>
                <c:pt idx="508" formatCode="0.0000">
                  <c:v>3.1968416777923177E-3</c:v>
                </c:pt>
                <c:pt idx="509" formatCode="0.0000">
                  <c:v>5.29936321102039E-4</c:v>
                </c:pt>
                <c:pt idx="510" formatCode="0.0000">
                  <c:v>5.29936321102039E-4</c:v>
                </c:pt>
                <c:pt idx="511" formatCode="0.0000">
                  <c:v>5.29936321102039E-4</c:v>
                </c:pt>
                <c:pt idx="512" formatCode="0.0000">
                  <c:v>5.29936321102039E-4</c:v>
                </c:pt>
                <c:pt idx="513" formatCode="0.0000">
                  <c:v>5.29936321102039E-4</c:v>
                </c:pt>
                <c:pt idx="514" formatCode="0.0000">
                  <c:v>5.29936321102039E-4</c:v>
                </c:pt>
                <c:pt idx="515" formatCode="0.0000">
                  <c:v>5.29936321102039E-4</c:v>
                </c:pt>
                <c:pt idx="516" formatCode="0.0000">
                  <c:v>5.29936321102039E-4</c:v>
                </c:pt>
                <c:pt idx="517" formatCode="0.0000">
                  <c:v>5.29936321102039E-4</c:v>
                </c:pt>
                <c:pt idx="518" formatCode="0.0000">
                  <c:v>5.29936321102039E-4</c:v>
                </c:pt>
                <c:pt idx="519" formatCode="0.0000">
                  <c:v>5.29936321102039E-4</c:v>
                </c:pt>
                <c:pt idx="520" formatCode="0.0000">
                  <c:v>5.29936321102039E-4</c:v>
                </c:pt>
                <c:pt idx="521" formatCode="0.0000">
                  <c:v>5.29936321102039E-4</c:v>
                </c:pt>
                <c:pt idx="522" formatCode="0.0000">
                  <c:v>5.29936321102039E-4</c:v>
                </c:pt>
                <c:pt idx="523" formatCode="0.0000">
                  <c:v>5.29936321102039E-4</c:v>
                </c:pt>
                <c:pt idx="524" formatCode="0.0000">
                  <c:v>5.29936321102039E-4</c:v>
                </c:pt>
                <c:pt idx="525" formatCode="0.0000">
                  <c:v>5.29936321102039E-4</c:v>
                </c:pt>
                <c:pt idx="526" formatCode="0.0000">
                  <c:v>5.29936321102039E-4</c:v>
                </c:pt>
                <c:pt idx="527" formatCode="0.0000">
                  <c:v>-4.1970857893406169E-4</c:v>
                </c:pt>
                <c:pt idx="528" formatCode="0.0000">
                  <c:v>-4.1970857893406169E-4</c:v>
                </c:pt>
                <c:pt idx="529" formatCode="0.0000">
                  <c:v>-4.1970857893406169E-4</c:v>
                </c:pt>
                <c:pt idx="530" formatCode="0.0000">
                  <c:v>-4.1970857893406169E-4</c:v>
                </c:pt>
                <c:pt idx="531" formatCode="0.0000">
                  <c:v>-4.1970857893406169E-4</c:v>
                </c:pt>
                <c:pt idx="532" formatCode="0.0000">
                  <c:v>-4.1970857893406169E-4</c:v>
                </c:pt>
                <c:pt idx="533" formatCode="0.0000">
                  <c:v>-4.1970857893406169E-4</c:v>
                </c:pt>
                <c:pt idx="534" formatCode="0.0000">
                  <c:v>-4.1970857893406169E-4</c:v>
                </c:pt>
                <c:pt idx="535" formatCode="0.0000">
                  <c:v>2.9806213670068929E-3</c:v>
                </c:pt>
                <c:pt idx="536" formatCode="0.0000">
                  <c:v>2.9806213670068929E-3</c:v>
                </c:pt>
                <c:pt idx="537" formatCode="0.0000">
                  <c:v>2.9806213670068929E-3</c:v>
                </c:pt>
                <c:pt idx="538" formatCode="0.0000">
                  <c:v>2.9806213670068929E-3</c:v>
                </c:pt>
                <c:pt idx="539" formatCode="0.0000">
                  <c:v>2.9806213670068929E-3</c:v>
                </c:pt>
                <c:pt idx="540" formatCode="0.0000">
                  <c:v>6.4008361516905421E-4</c:v>
                </c:pt>
                <c:pt idx="541" formatCode="0.0000">
                  <c:v>6.4008361516905421E-4</c:v>
                </c:pt>
                <c:pt idx="542" formatCode="0.0000">
                  <c:v>6.4008361516905421E-4</c:v>
                </c:pt>
                <c:pt idx="543" formatCode="0.0000">
                  <c:v>6.4008361516905421E-4</c:v>
                </c:pt>
                <c:pt idx="544" formatCode="0.0000">
                  <c:v>6.4008361516905421E-4</c:v>
                </c:pt>
                <c:pt idx="545" formatCode="0.0000">
                  <c:v>6.4008361516905421E-4</c:v>
                </c:pt>
                <c:pt idx="546" formatCode="0.0000">
                  <c:v>6.4008361516905421E-4</c:v>
                </c:pt>
                <c:pt idx="547" formatCode="0.0000">
                  <c:v>6.4008361516905421E-4</c:v>
                </c:pt>
                <c:pt idx="548" formatCode="0.0000">
                  <c:v>6.4008361516905421E-4</c:v>
                </c:pt>
                <c:pt idx="549" formatCode="0.0000">
                  <c:v>6.4008361516905421E-4</c:v>
                </c:pt>
                <c:pt idx="550" formatCode="0.0000">
                  <c:v>6.4008361516905421E-4</c:v>
                </c:pt>
                <c:pt idx="551" formatCode="0.0000">
                  <c:v>6.4008361516905421E-4</c:v>
                </c:pt>
                <c:pt idx="552" formatCode="0.0000">
                  <c:v>6.4008361516905421E-4</c:v>
                </c:pt>
                <c:pt idx="553" formatCode="0.0000">
                  <c:v>1.7542116741677619E-3</c:v>
                </c:pt>
                <c:pt idx="554" formatCode="0.0000">
                  <c:v>1.7542116741677619E-3</c:v>
                </c:pt>
                <c:pt idx="555" formatCode="0.0000">
                  <c:v>1.7542116741677619E-3</c:v>
                </c:pt>
                <c:pt idx="556" formatCode="0.0000">
                  <c:v>1.7542116741677619E-3</c:v>
                </c:pt>
                <c:pt idx="557" formatCode="0.0000">
                  <c:v>1.7542116741677619E-3</c:v>
                </c:pt>
                <c:pt idx="558" formatCode="0.0000">
                  <c:v>1.7542116741677619E-3</c:v>
                </c:pt>
                <c:pt idx="559" formatCode="0.0000">
                  <c:v>1.7542116741677619E-3</c:v>
                </c:pt>
                <c:pt idx="560" formatCode="0.0000">
                  <c:v>1.7542116741677619E-3</c:v>
                </c:pt>
                <c:pt idx="561" formatCode="0.0000">
                  <c:v>1.7542116741677619E-3</c:v>
                </c:pt>
                <c:pt idx="562" formatCode="0.0000">
                  <c:v>1.7542116741677619E-3</c:v>
                </c:pt>
                <c:pt idx="563" formatCode="0.0000">
                  <c:v>1.7542116741677619E-3</c:v>
                </c:pt>
                <c:pt idx="564" formatCode="0.0000">
                  <c:v>1.7542116741677619E-3</c:v>
                </c:pt>
                <c:pt idx="565" formatCode="0.0000">
                  <c:v>1.7542116741677619E-3</c:v>
                </c:pt>
                <c:pt idx="566" formatCode="0.0000">
                  <c:v>4.0563522805146732E-3</c:v>
                </c:pt>
                <c:pt idx="567" formatCode="0.0000">
                  <c:v>4.0563522805146732E-3</c:v>
                </c:pt>
                <c:pt idx="568" formatCode="0.0000">
                  <c:v>4.0563522805146732E-3</c:v>
                </c:pt>
                <c:pt idx="569" formatCode="0.0000">
                  <c:v>4.0563522805146732E-3</c:v>
                </c:pt>
                <c:pt idx="570" formatCode="0.0000">
                  <c:v>4.0563522805146732E-3</c:v>
                </c:pt>
                <c:pt idx="571" formatCode="0.0000">
                  <c:v>4.0563522805146732E-3</c:v>
                </c:pt>
                <c:pt idx="572" formatCode="0.0000">
                  <c:v>4.0563522805146732E-3</c:v>
                </c:pt>
                <c:pt idx="573" formatCode="0.0000">
                  <c:v>4.0563522805146732E-3</c:v>
                </c:pt>
                <c:pt idx="574" formatCode="0.0000">
                  <c:v>4.0563522805146732E-3</c:v>
                </c:pt>
                <c:pt idx="575" formatCode="0.0000">
                  <c:v>4.0563522805146732E-3</c:v>
                </c:pt>
                <c:pt idx="576" formatCode="0.0000">
                  <c:v>4.0563522805146732E-3</c:v>
                </c:pt>
                <c:pt idx="577" formatCode="0.0000">
                  <c:v>-8.2529107482149852E-3</c:v>
                </c:pt>
                <c:pt idx="578" formatCode="0.0000">
                  <c:v>-8.2529107482149852E-3</c:v>
                </c:pt>
                <c:pt idx="579" formatCode="0.0000">
                  <c:v>-1.2137498912772056E-2</c:v>
                </c:pt>
                <c:pt idx="580" formatCode="0.0000">
                  <c:v>-1.2137498912772056E-2</c:v>
                </c:pt>
                <c:pt idx="581" formatCode="0.0000">
                  <c:v>-1.2137498912772056E-2</c:v>
                </c:pt>
                <c:pt idx="582" formatCode="0.0000">
                  <c:v>-7.1739392227078667E-3</c:v>
                </c:pt>
                <c:pt idx="583" formatCode="0.0000">
                  <c:v>-7.1739392227078667E-3</c:v>
                </c:pt>
                <c:pt idx="584" formatCode="0.0000">
                  <c:v>-7.1739392227078667E-3</c:v>
                </c:pt>
                <c:pt idx="585" formatCode="0.0000">
                  <c:v>-7.1739392227078667E-3</c:v>
                </c:pt>
                <c:pt idx="586" formatCode="0.0000">
                  <c:v>-7.1739392227078667E-3</c:v>
                </c:pt>
                <c:pt idx="587" formatCode="0.0000">
                  <c:v>-7.1739392227078667E-3</c:v>
                </c:pt>
                <c:pt idx="588" formatCode="0.0000">
                  <c:v>-7.1739392227078667E-3</c:v>
                </c:pt>
                <c:pt idx="589" formatCode="0.0000">
                  <c:v>-7.1739392227078667E-3</c:v>
                </c:pt>
                <c:pt idx="590" formatCode="0.0000">
                  <c:v>-7.1739392227078667E-3</c:v>
                </c:pt>
                <c:pt idx="591" formatCode="0.0000">
                  <c:v>-7.1739392227078667E-3</c:v>
                </c:pt>
                <c:pt idx="592" formatCode="0.0000">
                  <c:v>-7.1739392227078667E-3</c:v>
                </c:pt>
                <c:pt idx="593" formatCode="0.0000">
                  <c:v>-7.1739392227078667E-3</c:v>
                </c:pt>
                <c:pt idx="594" formatCode="0.0000">
                  <c:v>-7.1739392227078667E-3</c:v>
                </c:pt>
                <c:pt idx="595" formatCode="0.0000">
                  <c:v>-7.1739392227078667E-3</c:v>
                </c:pt>
                <c:pt idx="596" formatCode="0.0000">
                  <c:v>-7.1739392227078667E-3</c:v>
                </c:pt>
                <c:pt idx="597" formatCode="0.0000">
                  <c:v>-7.1739392227078667E-3</c:v>
                </c:pt>
                <c:pt idx="598" formatCode="0.0000">
                  <c:v>-7.1739392227078667E-3</c:v>
                </c:pt>
                <c:pt idx="599" formatCode="0.0000">
                  <c:v>-7.1739392227078667E-3</c:v>
                </c:pt>
                <c:pt idx="600" formatCode="0.0000">
                  <c:v>-7.1739392227078667E-3</c:v>
                </c:pt>
                <c:pt idx="601" formatCode="0.0000">
                  <c:v>-7.1739392227078667E-3</c:v>
                </c:pt>
                <c:pt idx="602" formatCode="0.0000">
                  <c:v>-7.1739392227078667E-3</c:v>
                </c:pt>
                <c:pt idx="603" formatCode="0.0000">
                  <c:v>-6.4062510275199672E-4</c:v>
                </c:pt>
                <c:pt idx="604" formatCode="0.0000">
                  <c:v>-6.4062510275199672E-4</c:v>
                </c:pt>
                <c:pt idx="605" formatCode="0.0000">
                  <c:v>6.0667151719833168E-3</c:v>
                </c:pt>
                <c:pt idx="606" formatCode="0.0000">
                  <c:v>6.0667151719833168E-3</c:v>
                </c:pt>
                <c:pt idx="607" formatCode="0.0000">
                  <c:v>6.0667151719833168E-3</c:v>
                </c:pt>
                <c:pt idx="608" formatCode="0.0000">
                  <c:v>1.6461491193225861E-3</c:v>
                </c:pt>
                <c:pt idx="609" formatCode="0.0000">
                  <c:v>-2.439300426356223E-3</c:v>
                </c:pt>
                <c:pt idx="610" formatCode="0.0000">
                  <c:v>-2.439300426356223E-3</c:v>
                </c:pt>
                <c:pt idx="611" formatCode="0.0000">
                  <c:v>-2.439300426356223E-3</c:v>
                </c:pt>
                <c:pt idx="612" formatCode="0.0000">
                  <c:v>-2.439300426356223E-3</c:v>
                </c:pt>
                <c:pt idx="613" formatCode="0.0000">
                  <c:v>-2.439300426356223E-3</c:v>
                </c:pt>
                <c:pt idx="614" formatCode="0.0000">
                  <c:v>1.3988930535293823E-3</c:v>
                </c:pt>
                <c:pt idx="615" formatCode="0.0000">
                  <c:v>3.3235372751575804E-3</c:v>
                </c:pt>
                <c:pt idx="616" formatCode="0.0000">
                  <c:v>3.3235372751575804E-3</c:v>
                </c:pt>
                <c:pt idx="617" formatCode="0.0000">
                  <c:v>3.3235372751575804E-3</c:v>
                </c:pt>
                <c:pt idx="618" formatCode="0.0000">
                  <c:v>5.3282199761822153E-3</c:v>
                </c:pt>
                <c:pt idx="619" formatCode="0.0000">
                  <c:v>5.3282199761822153E-3</c:v>
                </c:pt>
                <c:pt idx="620" formatCode="0.0000">
                  <c:v>1.0883642697281334E-2</c:v>
                </c:pt>
                <c:pt idx="621" formatCode="0.0000">
                  <c:v>1.0883642697281334E-2</c:v>
                </c:pt>
                <c:pt idx="622" formatCode="0.0000">
                  <c:v>7.9086804648316605E-3</c:v>
                </c:pt>
                <c:pt idx="623" formatCode="0.0000">
                  <c:v>7.9086804648316605E-3</c:v>
                </c:pt>
                <c:pt idx="624" formatCode="0.0000">
                  <c:v>7.9086804648316605E-3</c:v>
                </c:pt>
                <c:pt idx="625" formatCode="0.0000">
                  <c:v>7.9086804648316605E-3</c:v>
                </c:pt>
                <c:pt idx="626" formatCode="0.0000">
                  <c:v>7.9086804648316605E-3</c:v>
                </c:pt>
                <c:pt idx="627" formatCode="0.0000">
                  <c:v>7.9086804648316605E-3</c:v>
                </c:pt>
                <c:pt idx="628" formatCode="0.0000">
                  <c:v>-4.8509831156771481E-3</c:v>
                </c:pt>
                <c:pt idx="629" formatCode="0.0000">
                  <c:v>-4.8509831156771481E-3</c:v>
                </c:pt>
                <c:pt idx="630" formatCode="0.0000">
                  <c:v>-4.8509831156771481E-3</c:v>
                </c:pt>
                <c:pt idx="631" formatCode="0.0000">
                  <c:v>-4.8509831156771481E-3</c:v>
                </c:pt>
                <c:pt idx="632" formatCode="0.0000">
                  <c:v>-4.8509831156771481E-3</c:v>
                </c:pt>
                <c:pt idx="633" formatCode="0.0000">
                  <c:v>-4.8509831156771481E-3</c:v>
                </c:pt>
                <c:pt idx="634" formatCode="0.0000">
                  <c:v>-4.8509831156771481E-3</c:v>
                </c:pt>
                <c:pt idx="635" formatCode="0.0000">
                  <c:v>-4.8509831156771481E-3</c:v>
                </c:pt>
                <c:pt idx="636" formatCode="0.0000">
                  <c:v>-4.8509831156771481E-3</c:v>
                </c:pt>
                <c:pt idx="637" formatCode="0.0000">
                  <c:v>-4.8509831156771481E-3</c:v>
                </c:pt>
                <c:pt idx="638" formatCode="0.0000">
                  <c:v>-4.8509831156771481E-3</c:v>
                </c:pt>
                <c:pt idx="639" formatCode="0.0000">
                  <c:v>-4.8509831156771481E-3</c:v>
                </c:pt>
                <c:pt idx="640" formatCode="0.0000">
                  <c:v>-4.8509831156771481E-3</c:v>
                </c:pt>
                <c:pt idx="641" formatCode="0.0000">
                  <c:v>-4.8509831156771481E-3</c:v>
                </c:pt>
                <c:pt idx="642" formatCode="0.0000">
                  <c:v>-4.8509831156771481E-3</c:v>
                </c:pt>
                <c:pt idx="643" formatCode="0.0000">
                  <c:v>-4.8509831156771481E-3</c:v>
                </c:pt>
                <c:pt idx="644" formatCode="0.0000">
                  <c:v>-4.8509831156771481E-3</c:v>
                </c:pt>
                <c:pt idx="645" formatCode="0.0000">
                  <c:v>-4.8509831156771481E-3</c:v>
                </c:pt>
                <c:pt idx="646" formatCode="0.0000">
                  <c:v>-8.9622094025837463E-3</c:v>
                </c:pt>
                <c:pt idx="647" formatCode="0.0000">
                  <c:v>-8.9622094025837463E-3</c:v>
                </c:pt>
                <c:pt idx="648" formatCode="0.0000">
                  <c:v>-8.9622094025837463E-3</c:v>
                </c:pt>
                <c:pt idx="649" formatCode="0.0000">
                  <c:v>-8.9622094025837463E-3</c:v>
                </c:pt>
                <c:pt idx="650" formatCode="0.0000">
                  <c:v>-8.9622094025837463E-3</c:v>
                </c:pt>
                <c:pt idx="651" formatCode="0.0000">
                  <c:v>-8.9622094025837463E-3</c:v>
                </c:pt>
                <c:pt idx="652" formatCode="0.0000">
                  <c:v>-8.9622094025837463E-3</c:v>
                </c:pt>
                <c:pt idx="653" formatCode="0.0000">
                  <c:v>-8.9622094025837463E-3</c:v>
                </c:pt>
                <c:pt idx="654" formatCode="0.0000">
                  <c:v>6.6458678905494811E-4</c:v>
                </c:pt>
                <c:pt idx="655" formatCode="0.0000">
                  <c:v>6.6458678905494811E-4</c:v>
                </c:pt>
                <c:pt idx="656" formatCode="0.0000">
                  <c:v>6.6458678905494811E-4</c:v>
                </c:pt>
                <c:pt idx="657" formatCode="0.0000">
                  <c:v>-6.2624181991461376E-3</c:v>
                </c:pt>
                <c:pt idx="658" formatCode="0.0000">
                  <c:v>-9.8563153889253893E-3</c:v>
                </c:pt>
                <c:pt idx="659" formatCode="0.0000">
                  <c:v>3.9461895194539687E-4</c:v>
                </c:pt>
                <c:pt idx="660" formatCode="0.0000">
                  <c:v>3.9461895194539687E-4</c:v>
                </c:pt>
                <c:pt idx="661" formatCode="0.0000">
                  <c:v>3.9461895194539687E-4</c:v>
                </c:pt>
                <c:pt idx="662" formatCode="0.0000">
                  <c:v>-2.2407472704704702E-3</c:v>
                </c:pt>
                <c:pt idx="663" formatCode="0.0000">
                  <c:v>-2.2407472704704702E-3</c:v>
                </c:pt>
                <c:pt idx="664" formatCode="0.0000">
                  <c:v>-2.2407472704704702E-3</c:v>
                </c:pt>
                <c:pt idx="665" formatCode="0.0000">
                  <c:v>-2.2407472704704702E-3</c:v>
                </c:pt>
                <c:pt idx="666" formatCode="0.0000">
                  <c:v>-9.3217078674913065E-4</c:v>
                </c:pt>
                <c:pt idx="667" formatCode="0.0000">
                  <c:v>1.6607874976755019E-4</c:v>
                </c:pt>
                <c:pt idx="668" formatCode="0.0000">
                  <c:v>1.6607874976755019E-4</c:v>
                </c:pt>
                <c:pt idx="669" formatCode="0.0000">
                  <c:v>1.6607874976755019E-4</c:v>
                </c:pt>
                <c:pt idx="670" formatCode="0.0000">
                  <c:v>-3.0379631189454449E-3</c:v>
                </c:pt>
                <c:pt idx="671" formatCode="0.0000">
                  <c:v>-3.0379631189454449E-3</c:v>
                </c:pt>
                <c:pt idx="672" formatCode="0.0000">
                  <c:v>-3.0379631189454449E-3</c:v>
                </c:pt>
                <c:pt idx="673" formatCode="0.0000">
                  <c:v>-3.0379631189454449E-3</c:v>
                </c:pt>
                <c:pt idx="674" formatCode="0.0000">
                  <c:v>-3.0379631189454449E-3</c:v>
                </c:pt>
                <c:pt idx="675" formatCode="0.0000">
                  <c:v>-3.0379631189454449E-3</c:v>
                </c:pt>
                <c:pt idx="676" formatCode="0.0000">
                  <c:v>-3.0379631189454449E-3</c:v>
                </c:pt>
                <c:pt idx="677" formatCode="0.0000">
                  <c:v>-3.0379631189454449E-3</c:v>
                </c:pt>
                <c:pt idx="678" formatCode="0.0000">
                  <c:v>-3.0379631189454449E-3</c:v>
                </c:pt>
                <c:pt idx="679" formatCode="0.0000">
                  <c:v>-3.0379631189454449E-3</c:v>
                </c:pt>
                <c:pt idx="680" formatCode="0.0000">
                  <c:v>-3.0379631189454449E-3</c:v>
                </c:pt>
                <c:pt idx="681" formatCode="0.0000">
                  <c:v>-3.0379631189454449E-3</c:v>
                </c:pt>
                <c:pt idx="682" formatCode="0.0000">
                  <c:v>-3.0379631189454449E-3</c:v>
                </c:pt>
                <c:pt idx="683" formatCode="0.0000">
                  <c:v>-3.0379631189454449E-3</c:v>
                </c:pt>
                <c:pt idx="684" formatCode="0.0000">
                  <c:v>-3.0379631189454449E-3</c:v>
                </c:pt>
                <c:pt idx="685" formatCode="0.0000">
                  <c:v>-3.0379631189454449E-3</c:v>
                </c:pt>
                <c:pt idx="686" formatCode="0.0000">
                  <c:v>-3.0379631189454449E-3</c:v>
                </c:pt>
                <c:pt idx="687" formatCode="0.0000">
                  <c:v>-5.464552302431179E-2</c:v>
                </c:pt>
                <c:pt idx="688" formatCode="0.0000">
                  <c:v>-5.464552302431179E-2</c:v>
                </c:pt>
                <c:pt idx="689" formatCode="0.0000">
                  <c:v>-5.464552302431179E-2</c:v>
                </c:pt>
                <c:pt idx="690" formatCode="0.0000">
                  <c:v>-5.464552302431179E-2</c:v>
                </c:pt>
                <c:pt idx="691" formatCode="0.0000">
                  <c:v>-5.464552302431179E-2</c:v>
                </c:pt>
                <c:pt idx="692" formatCode="0.0000">
                  <c:v>-5.464552302431179E-2</c:v>
                </c:pt>
                <c:pt idx="693" formatCode="0.0000">
                  <c:v>-5.5428186742016813E-2</c:v>
                </c:pt>
                <c:pt idx="694" formatCode="0.0000">
                  <c:v>-5.5428186742016813E-2</c:v>
                </c:pt>
                <c:pt idx="695" formatCode="0.0000">
                  <c:v>-5.5428186742016813E-2</c:v>
                </c:pt>
                <c:pt idx="696" formatCode="0.0000">
                  <c:v>-5.5428186742016813E-2</c:v>
                </c:pt>
                <c:pt idx="697" formatCode="0.0000">
                  <c:v>-5.5428186742016813E-2</c:v>
                </c:pt>
                <c:pt idx="698" formatCode="0.0000">
                  <c:v>-5.5428186742016813E-2</c:v>
                </c:pt>
                <c:pt idx="699" formatCode="0.0000">
                  <c:v>-5.5428186742016813E-2</c:v>
                </c:pt>
                <c:pt idx="700" formatCode="0.0000">
                  <c:v>-5.5428186742016813E-2</c:v>
                </c:pt>
                <c:pt idx="701" formatCode="0.0000">
                  <c:v>-5.5428186742016813E-2</c:v>
                </c:pt>
                <c:pt idx="702" formatCode="0.0000">
                  <c:v>-5.5428186742016813E-2</c:v>
                </c:pt>
                <c:pt idx="703" formatCode="0.0000">
                  <c:v>-5.781577763107363E-2</c:v>
                </c:pt>
                <c:pt idx="704" formatCode="0.0000">
                  <c:v>-5.781577763107363E-2</c:v>
                </c:pt>
                <c:pt idx="705" formatCode="0.0000">
                  <c:v>-5.781577763107363E-2</c:v>
                </c:pt>
                <c:pt idx="706" formatCode="0.0000">
                  <c:v>-5.781577763107363E-2</c:v>
                </c:pt>
                <c:pt idx="707" formatCode="0.0000">
                  <c:v>-5.781577763107363E-2</c:v>
                </c:pt>
                <c:pt idx="708" formatCode="0.0000">
                  <c:v>-5.781577763107363E-2</c:v>
                </c:pt>
                <c:pt idx="709" formatCode="0.0000">
                  <c:v>-5.781577763107363E-2</c:v>
                </c:pt>
                <c:pt idx="710" formatCode="0.0000">
                  <c:v>-5.781577763107363E-2</c:v>
                </c:pt>
                <c:pt idx="711" formatCode="0.0000">
                  <c:v>-5.781577763107363E-2</c:v>
                </c:pt>
                <c:pt idx="712" formatCode="0.0000">
                  <c:v>-5.781577763107363E-2</c:v>
                </c:pt>
                <c:pt idx="713" formatCode="0.0000">
                  <c:v>-2.6024648698655707E-3</c:v>
                </c:pt>
                <c:pt idx="714" formatCode="0.0000">
                  <c:v>-2.6024648698655707E-3</c:v>
                </c:pt>
                <c:pt idx="715" formatCode="0.0000">
                  <c:v>-2.6024648698655707E-3</c:v>
                </c:pt>
                <c:pt idx="716" formatCode="0.0000">
                  <c:v>-2.6024648698655707E-3</c:v>
                </c:pt>
                <c:pt idx="717" formatCode="0.0000">
                  <c:v>6.2611198029803548E-3</c:v>
                </c:pt>
                <c:pt idx="718" formatCode="0.0000">
                  <c:v>6.2611198029803548E-3</c:v>
                </c:pt>
                <c:pt idx="719" formatCode="0.0000">
                  <c:v>5.9575510236617238E-3</c:v>
                </c:pt>
                <c:pt idx="720" formatCode="0.0000">
                  <c:v>5.9575510236617238E-3</c:v>
                </c:pt>
                <c:pt idx="721" formatCode="0.0000">
                  <c:v>5.9575510236617238E-3</c:v>
                </c:pt>
                <c:pt idx="722" formatCode="0.0000">
                  <c:v>5.9575510236617238E-3</c:v>
                </c:pt>
                <c:pt idx="723" formatCode="0.0000">
                  <c:v>5.9575510236617238E-3</c:v>
                </c:pt>
                <c:pt idx="724" formatCode="0.0000">
                  <c:v>5.9575510236617238E-3</c:v>
                </c:pt>
                <c:pt idx="725" formatCode="0.0000">
                  <c:v>5.9575510236617238E-3</c:v>
                </c:pt>
                <c:pt idx="726" formatCode="0.0000">
                  <c:v>5.9575510236617238E-3</c:v>
                </c:pt>
                <c:pt idx="727" formatCode="0.0000">
                  <c:v>5.9575510236617238E-3</c:v>
                </c:pt>
                <c:pt idx="728" formatCode="0.0000">
                  <c:v>5.9575510236617238E-3</c:v>
                </c:pt>
                <c:pt idx="729" formatCode="0.0000">
                  <c:v>6.7127471489811692E-3</c:v>
                </c:pt>
                <c:pt idx="730" formatCode="0.0000">
                  <c:v>6.7127471489811692E-3</c:v>
                </c:pt>
                <c:pt idx="731" formatCode="0.0000">
                  <c:v>-1.0682401167553954E-2</c:v>
                </c:pt>
                <c:pt idx="732" formatCode="0.0000">
                  <c:v>-1.0682401167553954E-2</c:v>
                </c:pt>
                <c:pt idx="733" formatCode="0.0000">
                  <c:v>-8.0439640702856599E-3</c:v>
                </c:pt>
                <c:pt idx="734" formatCode="0.0000">
                  <c:v>-8.0439640702856599E-3</c:v>
                </c:pt>
                <c:pt idx="735" formatCode="0.0000">
                  <c:v>-8.0439640702856599E-3</c:v>
                </c:pt>
                <c:pt idx="736" formatCode="0.0000">
                  <c:v>-8.0439640702856599E-3</c:v>
                </c:pt>
                <c:pt idx="737" formatCode="0.0000">
                  <c:v>-8.0439640702856599E-3</c:v>
                </c:pt>
                <c:pt idx="738" formatCode="0.0000">
                  <c:v>-8.0439640702856599E-3</c:v>
                </c:pt>
                <c:pt idx="739" formatCode="0.0000">
                  <c:v>-8.0439640702856599E-3</c:v>
                </c:pt>
                <c:pt idx="740" formatCode="0.0000">
                  <c:v>-8.0439640702856599E-3</c:v>
                </c:pt>
                <c:pt idx="741" formatCode="0.0000">
                  <c:v>-8.0439640702856599E-3</c:v>
                </c:pt>
                <c:pt idx="742" formatCode="0.0000">
                  <c:v>-8.0439640702856599E-3</c:v>
                </c:pt>
                <c:pt idx="743" formatCode="0.0000">
                  <c:v>-8.0439640702856599E-3</c:v>
                </c:pt>
                <c:pt idx="744" formatCode="0.0000">
                  <c:v>-8.0439640702856599E-3</c:v>
                </c:pt>
                <c:pt idx="745" formatCode="0.0000">
                  <c:v>-8.0439640702856599E-3</c:v>
                </c:pt>
                <c:pt idx="746" formatCode="0.0000">
                  <c:v>-8.0439640702856599E-3</c:v>
                </c:pt>
                <c:pt idx="747" formatCode="0.0000">
                  <c:v>-8.0439640702856599E-3</c:v>
                </c:pt>
                <c:pt idx="748" formatCode="0.0000">
                  <c:v>-8.0439640702856599E-3</c:v>
                </c:pt>
                <c:pt idx="749" formatCode="0.0000">
                  <c:v>-8.0439640702856599E-3</c:v>
                </c:pt>
                <c:pt idx="750" formatCode="0.0000">
                  <c:v>-8.0439640702856599E-3</c:v>
                </c:pt>
                <c:pt idx="751" formatCode="0.0000">
                  <c:v>-8.0439640702856599E-3</c:v>
                </c:pt>
                <c:pt idx="752" formatCode="0.0000">
                  <c:v>-8.0439640702856599E-3</c:v>
                </c:pt>
                <c:pt idx="753" formatCode="0.0000">
                  <c:v>-8.0439640702856599E-3</c:v>
                </c:pt>
                <c:pt idx="754" formatCode="0.0000">
                  <c:v>-8.0439640702856599E-3</c:v>
                </c:pt>
                <c:pt idx="755" formatCode="0.0000">
                  <c:v>-8.0439640702856599E-3</c:v>
                </c:pt>
                <c:pt idx="756" formatCode="0.0000">
                  <c:v>-8.0439640702856599E-3</c:v>
                </c:pt>
                <c:pt idx="757" formatCode="0.0000">
                  <c:v>4.2268501091204322E-3</c:v>
                </c:pt>
                <c:pt idx="758" formatCode="0.0000">
                  <c:v>5.9892375771053545E-3</c:v>
                </c:pt>
                <c:pt idx="759" formatCode="0.0000">
                  <c:v>5.9892375771053545E-3</c:v>
                </c:pt>
                <c:pt idx="760" formatCode="0.0000">
                  <c:v>5.9892375771053545E-3</c:v>
                </c:pt>
                <c:pt idx="761" formatCode="0.0000">
                  <c:v>9.0506977859349663E-4</c:v>
                </c:pt>
                <c:pt idx="762" formatCode="0.0000">
                  <c:v>9.0506977859349663E-4</c:v>
                </c:pt>
                <c:pt idx="763" formatCode="0.0000">
                  <c:v>9.0506977859349663E-4</c:v>
                </c:pt>
                <c:pt idx="764" formatCode="0.0000">
                  <c:v>9.0506977859349663E-4</c:v>
                </c:pt>
                <c:pt idx="765" formatCode="0.0000">
                  <c:v>9.0506977859349663E-4</c:v>
                </c:pt>
                <c:pt idx="766" formatCode="0.0000">
                  <c:v>9.0506977859349663E-4</c:v>
                </c:pt>
                <c:pt idx="767" formatCode="0.0000">
                  <c:v>9.0506977859349663E-4</c:v>
                </c:pt>
                <c:pt idx="768" formatCode="0.0000">
                  <c:v>9.0506977859349663E-4</c:v>
                </c:pt>
                <c:pt idx="769" formatCode="0.0000">
                  <c:v>9.0506977859349663E-4</c:v>
                </c:pt>
                <c:pt idx="770" formatCode="0.0000">
                  <c:v>9.0506977859349663E-4</c:v>
                </c:pt>
                <c:pt idx="771" formatCode="0.0000">
                  <c:v>9.0506977859349663E-4</c:v>
                </c:pt>
                <c:pt idx="772" formatCode="0.0000">
                  <c:v>9.0506977859349663E-4</c:v>
                </c:pt>
                <c:pt idx="773" formatCode="0.0000">
                  <c:v>9.0506977859349663E-4</c:v>
                </c:pt>
                <c:pt idx="774" formatCode="0.0000">
                  <c:v>9.0506977859349663E-4</c:v>
                </c:pt>
                <c:pt idx="775" formatCode="0.0000">
                  <c:v>9.0506977859349663E-4</c:v>
                </c:pt>
                <c:pt idx="776" formatCode="0.0000">
                  <c:v>2.0039706067397287E-3</c:v>
                </c:pt>
                <c:pt idx="777" formatCode="0.0000">
                  <c:v>2.0039706067397287E-3</c:v>
                </c:pt>
                <c:pt idx="778" formatCode="0.0000">
                  <c:v>2.0039706067397287E-3</c:v>
                </c:pt>
                <c:pt idx="779" formatCode="0.0000">
                  <c:v>2.0039706067397287E-3</c:v>
                </c:pt>
                <c:pt idx="780" formatCode="0.0000">
                  <c:v>2.0039706067397287E-3</c:v>
                </c:pt>
                <c:pt idx="781" formatCode="0.0000">
                  <c:v>2.0039706067397287E-3</c:v>
                </c:pt>
                <c:pt idx="782" formatCode="0.0000">
                  <c:v>2.0039706067397287E-3</c:v>
                </c:pt>
                <c:pt idx="783" formatCode="0.0000">
                  <c:v>2.0039706067397287E-3</c:v>
                </c:pt>
                <c:pt idx="784" formatCode="0.0000">
                  <c:v>2.0039706067397287E-3</c:v>
                </c:pt>
                <c:pt idx="785" formatCode="0.0000">
                  <c:v>2.0039706067397287E-3</c:v>
                </c:pt>
                <c:pt idx="786" formatCode="0.0000">
                  <c:v>2.0039706067397287E-3</c:v>
                </c:pt>
                <c:pt idx="787" formatCode="0.0000">
                  <c:v>6.3878586629218213E-3</c:v>
                </c:pt>
                <c:pt idx="788" formatCode="0.0000">
                  <c:v>6.3878586629218213E-3</c:v>
                </c:pt>
                <c:pt idx="789" formatCode="0.0000">
                  <c:v>6.3878586629218213E-3</c:v>
                </c:pt>
                <c:pt idx="790" formatCode="0.0000">
                  <c:v>6.3878586629218213E-3</c:v>
                </c:pt>
                <c:pt idx="791" formatCode="0.0000">
                  <c:v>6.3878586629218213E-3</c:v>
                </c:pt>
                <c:pt idx="792" formatCode="0.0000">
                  <c:v>6.3878586629218213E-3</c:v>
                </c:pt>
                <c:pt idx="793" formatCode="0.0000">
                  <c:v>6.3878586629218213E-3</c:v>
                </c:pt>
                <c:pt idx="794" formatCode="0.0000">
                  <c:v>1.3456668782851851E-2</c:v>
                </c:pt>
                <c:pt idx="795" formatCode="0.0000">
                  <c:v>1.3456668782851851E-2</c:v>
                </c:pt>
                <c:pt idx="796" formatCode="0.0000">
                  <c:v>1.3456668782851851E-2</c:v>
                </c:pt>
                <c:pt idx="797" formatCode="0.0000">
                  <c:v>-1.1931037912848164E-3</c:v>
                </c:pt>
                <c:pt idx="798" formatCode="0.0000">
                  <c:v>-1.1931037912848164E-3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2B-425F-A35E-9A3E0D3142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13293312"/>
        <c:axId val="406528384"/>
      </c:lineChart>
      <c:catAx>
        <c:axId val="413293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528384"/>
        <c:crosses val="autoZero"/>
        <c:auto val="1"/>
        <c:lblAlgn val="ctr"/>
        <c:lblOffset val="100"/>
        <c:noMultiLvlLbl val="0"/>
      </c:catAx>
      <c:valAx>
        <c:axId val="40652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3293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DATA!$G$1</c:f>
              <c:strCache>
                <c:ptCount val="1"/>
                <c:pt idx="0">
                  <c:v>Value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rgbClr val="00B050"/>
              </a:solidFill>
            </a:ln>
            <a:effectLst/>
          </c:spPr>
          <c:invertIfNegative val="0"/>
          <c:val>
            <c:numRef>
              <c:f>DATA!$G$2:$G$800</c:f>
              <c:numCache>
                <c:formatCode>General</c:formatCode>
                <c:ptCount val="799"/>
                <c:pt idx="0">
                  <c:v>3243950000000</c:v>
                </c:pt>
                <c:pt idx="1">
                  <c:v>1322639765494.6665</c:v>
                </c:pt>
                <c:pt idx="2">
                  <c:v>1118734427844</c:v>
                </c:pt>
                <c:pt idx="3">
                  <c:v>1016960759278</c:v>
                </c:pt>
                <c:pt idx="4">
                  <c:v>369548490859</c:v>
                </c:pt>
                <c:pt idx="5">
                  <c:v>470851329148.33331</c:v>
                </c:pt>
                <c:pt idx="6">
                  <c:v>334305072670</c:v>
                </c:pt>
                <c:pt idx="7">
                  <c:v>224022647100</c:v>
                </c:pt>
                <c:pt idx="8">
                  <c:v>132289221085</c:v>
                </c:pt>
                <c:pt idx="9">
                  <c:v>89002528326</c:v>
                </c:pt>
                <c:pt idx="10">
                  <c:v>145534702800</c:v>
                </c:pt>
                <c:pt idx="11">
                  <c:v>123561231991.99998</c:v>
                </c:pt>
                <c:pt idx="12">
                  <c:v>139279621270</c:v>
                </c:pt>
                <c:pt idx="13">
                  <c:v>109074341750</c:v>
                </c:pt>
                <c:pt idx="14">
                  <c:v>88669777900</c:v>
                </c:pt>
                <c:pt idx="15">
                  <c:v>65309694432.666664</c:v>
                </c:pt>
                <c:pt idx="16">
                  <c:v>81774704160</c:v>
                </c:pt>
                <c:pt idx="17">
                  <c:v>53361907200</c:v>
                </c:pt>
                <c:pt idx="18">
                  <c:v>60664094379.333328</c:v>
                </c:pt>
                <c:pt idx="19">
                  <c:v>65020280239.999992</c:v>
                </c:pt>
                <c:pt idx="20">
                  <c:v>60526251339</c:v>
                </c:pt>
                <c:pt idx="21">
                  <c:v>62316228150</c:v>
                </c:pt>
                <c:pt idx="22">
                  <c:v>51860007661</c:v>
                </c:pt>
                <c:pt idx="23">
                  <c:v>49352883253.333328</c:v>
                </c:pt>
                <c:pt idx="24">
                  <c:v>85132758666.666656</c:v>
                </c:pt>
                <c:pt idx="25">
                  <c:v>49367470400</c:v>
                </c:pt>
                <c:pt idx="26">
                  <c:v>60407210669.999992</c:v>
                </c:pt>
                <c:pt idx="27">
                  <c:v>53043427255.999992</c:v>
                </c:pt>
                <c:pt idx="28">
                  <c:v>63098475424</c:v>
                </c:pt>
                <c:pt idx="29">
                  <c:v>47588787240</c:v>
                </c:pt>
                <c:pt idx="30">
                  <c:v>71710051313.333328</c:v>
                </c:pt>
                <c:pt idx="31">
                  <c:v>44004718017.333328</c:v>
                </c:pt>
                <c:pt idx="32">
                  <c:v>43649727885</c:v>
                </c:pt>
                <c:pt idx="33">
                  <c:v>66591747500</c:v>
                </c:pt>
                <c:pt idx="34">
                  <c:v>63369380021.333328</c:v>
                </c:pt>
                <c:pt idx="35">
                  <c:v>85872854048.666656</c:v>
                </c:pt>
                <c:pt idx="36">
                  <c:v>73923749769.999985</c:v>
                </c:pt>
                <c:pt idx="37">
                  <c:v>73970049394.666656</c:v>
                </c:pt>
                <c:pt idx="38">
                  <c:v>36140726274.999992</c:v>
                </c:pt>
                <c:pt idx="39">
                  <c:v>42626304506.666664</c:v>
                </c:pt>
                <c:pt idx="40">
                  <c:v>30023954858.333332</c:v>
                </c:pt>
                <c:pt idx="41">
                  <c:v>68643652946</c:v>
                </c:pt>
                <c:pt idx="42">
                  <c:v>97146696746.666656</c:v>
                </c:pt>
                <c:pt idx="43">
                  <c:v>126143449133.33333</c:v>
                </c:pt>
                <c:pt idx="44">
                  <c:v>42698612575.666664</c:v>
                </c:pt>
                <c:pt idx="45">
                  <c:v>48570807805.333328</c:v>
                </c:pt>
                <c:pt idx="46">
                  <c:v>57442569170</c:v>
                </c:pt>
                <c:pt idx="47">
                  <c:v>53268676266.666664</c:v>
                </c:pt>
                <c:pt idx="48">
                  <c:v>54982558000</c:v>
                </c:pt>
                <c:pt idx="49">
                  <c:v>33698394093.333332</c:v>
                </c:pt>
                <c:pt idx="50">
                  <c:v>46656914159.666664</c:v>
                </c:pt>
                <c:pt idx="51">
                  <c:v>24553647183.333332</c:v>
                </c:pt>
                <c:pt idx="52">
                  <c:v>28459641499.333332</c:v>
                </c:pt>
                <c:pt idx="53">
                  <c:v>37399149366.666664</c:v>
                </c:pt>
                <c:pt idx="54">
                  <c:v>22774588499.999996</c:v>
                </c:pt>
                <c:pt idx="55">
                  <c:v>28425596050.666664</c:v>
                </c:pt>
                <c:pt idx="56">
                  <c:v>32521192160</c:v>
                </c:pt>
                <c:pt idx="57">
                  <c:v>21030942968</c:v>
                </c:pt>
                <c:pt idx="58">
                  <c:v>28787572207.333328</c:v>
                </c:pt>
                <c:pt idx="59">
                  <c:v>18098270766.666664</c:v>
                </c:pt>
                <c:pt idx="60">
                  <c:v>22077455549.999996</c:v>
                </c:pt>
                <c:pt idx="61">
                  <c:v>30223599652.666664</c:v>
                </c:pt>
                <c:pt idx="62">
                  <c:v>46046520478.666664</c:v>
                </c:pt>
                <c:pt idx="63">
                  <c:v>175752813600</c:v>
                </c:pt>
                <c:pt idx="64">
                  <c:v>69285202740</c:v>
                </c:pt>
                <c:pt idx="65">
                  <c:v>45069380617</c:v>
                </c:pt>
                <c:pt idx="66">
                  <c:v>44688101333.333328</c:v>
                </c:pt>
                <c:pt idx="67">
                  <c:v>42794589571.333328</c:v>
                </c:pt>
                <c:pt idx="68">
                  <c:v>29877192042.666664</c:v>
                </c:pt>
                <c:pt idx="69">
                  <c:v>34509975246.666664</c:v>
                </c:pt>
                <c:pt idx="70">
                  <c:v>23185731066.666664</c:v>
                </c:pt>
                <c:pt idx="71">
                  <c:v>20986059296.999996</c:v>
                </c:pt>
                <c:pt idx="72">
                  <c:v>16796156820</c:v>
                </c:pt>
                <c:pt idx="73">
                  <c:v>21763514640</c:v>
                </c:pt>
                <c:pt idx="74">
                  <c:v>43323174605</c:v>
                </c:pt>
                <c:pt idx="75">
                  <c:v>18432845783.333332</c:v>
                </c:pt>
                <c:pt idx="76">
                  <c:v>18837414671.999996</c:v>
                </c:pt>
                <c:pt idx="77">
                  <c:v>15373705840</c:v>
                </c:pt>
                <c:pt idx="78">
                  <c:v>18904963714</c:v>
                </c:pt>
                <c:pt idx="79">
                  <c:v>12761735167.999998</c:v>
                </c:pt>
                <c:pt idx="80">
                  <c:v>12441523066.666666</c:v>
                </c:pt>
                <c:pt idx="81">
                  <c:v>17463873936</c:v>
                </c:pt>
                <c:pt idx="82">
                  <c:v>18845494600</c:v>
                </c:pt>
                <c:pt idx="83">
                  <c:v>19997170752</c:v>
                </c:pt>
                <c:pt idx="84">
                  <c:v>18988280880.333332</c:v>
                </c:pt>
                <c:pt idx="85">
                  <c:v>55999938610</c:v>
                </c:pt>
                <c:pt idx="86">
                  <c:v>189949969066.66666</c:v>
                </c:pt>
                <c:pt idx="87">
                  <c:v>52931027566.666664</c:v>
                </c:pt>
                <c:pt idx="88">
                  <c:v>89237908000</c:v>
                </c:pt>
                <c:pt idx="89">
                  <c:v>85721364536.666656</c:v>
                </c:pt>
                <c:pt idx="90">
                  <c:v>37283836666.666664</c:v>
                </c:pt>
                <c:pt idx="91">
                  <c:v>60876596880</c:v>
                </c:pt>
                <c:pt idx="92">
                  <c:v>52670799739.333328</c:v>
                </c:pt>
                <c:pt idx="93">
                  <c:v>48040682969</c:v>
                </c:pt>
                <c:pt idx="94">
                  <c:v>111678789651.33333</c:v>
                </c:pt>
                <c:pt idx="95">
                  <c:v>65754137026.666664</c:v>
                </c:pt>
                <c:pt idx="96">
                  <c:v>71316361116</c:v>
                </c:pt>
                <c:pt idx="97">
                  <c:v>64113482150.999992</c:v>
                </c:pt>
                <c:pt idx="98">
                  <c:v>63767708460</c:v>
                </c:pt>
                <c:pt idx="99">
                  <c:v>74387965437</c:v>
                </c:pt>
                <c:pt idx="100">
                  <c:v>41862581325</c:v>
                </c:pt>
                <c:pt idx="101">
                  <c:v>64762780992</c:v>
                </c:pt>
                <c:pt idx="102">
                  <c:v>38437003733.333328</c:v>
                </c:pt>
                <c:pt idx="103">
                  <c:v>34943009031.666664</c:v>
                </c:pt>
                <c:pt idx="104">
                  <c:v>36910877700</c:v>
                </c:pt>
                <c:pt idx="105">
                  <c:v>55405638061.333328</c:v>
                </c:pt>
                <c:pt idx="106">
                  <c:v>125805007492.66664</c:v>
                </c:pt>
                <c:pt idx="107">
                  <c:v>46213882493</c:v>
                </c:pt>
                <c:pt idx="108">
                  <c:v>45001746096</c:v>
                </c:pt>
                <c:pt idx="109">
                  <c:v>232911773786.66666</c:v>
                </c:pt>
                <c:pt idx="110">
                  <c:v>191947299999.99997</c:v>
                </c:pt>
                <c:pt idx="111">
                  <c:v>131296342900</c:v>
                </c:pt>
                <c:pt idx="112">
                  <c:v>151762149319</c:v>
                </c:pt>
                <c:pt idx="113">
                  <c:v>3562814805.333333</c:v>
                </c:pt>
                <c:pt idx="114">
                  <c:v>7590254032.999999</c:v>
                </c:pt>
                <c:pt idx="115">
                  <c:v>32434487084.999996</c:v>
                </c:pt>
                <c:pt idx="116">
                  <c:v>246475104577.99997</c:v>
                </c:pt>
                <c:pt idx="117">
                  <c:v>134243872471.99998</c:v>
                </c:pt>
                <c:pt idx="118">
                  <c:v>188490383694.33331</c:v>
                </c:pt>
                <c:pt idx="119">
                  <c:v>86645670735</c:v>
                </c:pt>
                <c:pt idx="120">
                  <c:v>169823949166.66666</c:v>
                </c:pt>
                <c:pt idx="121">
                  <c:v>191280342666.66666</c:v>
                </c:pt>
                <c:pt idx="122">
                  <c:v>75866784600</c:v>
                </c:pt>
                <c:pt idx="123">
                  <c:v>68890928260</c:v>
                </c:pt>
                <c:pt idx="124">
                  <c:v>76061257653.333328</c:v>
                </c:pt>
                <c:pt idx="125">
                  <c:v>48723771556.666664</c:v>
                </c:pt>
                <c:pt idx="126">
                  <c:v>49977919007.666664</c:v>
                </c:pt>
                <c:pt idx="127">
                  <c:v>47695100248</c:v>
                </c:pt>
                <c:pt idx="128">
                  <c:v>28913325141.333328</c:v>
                </c:pt>
                <c:pt idx="129">
                  <c:v>31411852666.666664</c:v>
                </c:pt>
                <c:pt idx="130">
                  <c:v>40207356800</c:v>
                </c:pt>
                <c:pt idx="131">
                  <c:v>30289096500</c:v>
                </c:pt>
                <c:pt idx="132">
                  <c:v>44545541040</c:v>
                </c:pt>
                <c:pt idx="133">
                  <c:v>44812946000</c:v>
                </c:pt>
                <c:pt idx="134">
                  <c:v>55256602569.999992</c:v>
                </c:pt>
                <c:pt idx="135">
                  <c:v>51164553336.666664</c:v>
                </c:pt>
                <c:pt idx="136">
                  <c:v>195981602118.66666</c:v>
                </c:pt>
                <c:pt idx="137">
                  <c:v>241833900203</c:v>
                </c:pt>
                <c:pt idx="138">
                  <c:v>150510926133.33331</c:v>
                </c:pt>
                <c:pt idx="139">
                  <c:v>98491230800</c:v>
                </c:pt>
                <c:pt idx="140">
                  <c:v>58846396849.666664</c:v>
                </c:pt>
                <c:pt idx="141">
                  <c:v>70474796768.666656</c:v>
                </c:pt>
                <c:pt idx="142">
                  <c:v>95388547223.333328</c:v>
                </c:pt>
                <c:pt idx="143">
                  <c:v>94686546033</c:v>
                </c:pt>
                <c:pt idx="144">
                  <c:v>75413544416</c:v>
                </c:pt>
                <c:pt idx="145">
                  <c:v>82052365000</c:v>
                </c:pt>
                <c:pt idx="146">
                  <c:v>88091749350</c:v>
                </c:pt>
                <c:pt idx="147">
                  <c:v>32996712500</c:v>
                </c:pt>
                <c:pt idx="148">
                  <c:v>67514657643.333328</c:v>
                </c:pt>
                <c:pt idx="149">
                  <c:v>65971902136</c:v>
                </c:pt>
                <c:pt idx="150">
                  <c:v>36212579172</c:v>
                </c:pt>
                <c:pt idx="151">
                  <c:v>88519720833.333328</c:v>
                </c:pt>
                <c:pt idx="152">
                  <c:v>16912475358</c:v>
                </c:pt>
                <c:pt idx="153">
                  <c:v>39685642133.333328</c:v>
                </c:pt>
                <c:pt idx="154">
                  <c:v>118541176573.33331</c:v>
                </c:pt>
                <c:pt idx="155">
                  <c:v>31642979366.666664</c:v>
                </c:pt>
                <c:pt idx="156">
                  <c:v>129399291093.33331</c:v>
                </c:pt>
                <c:pt idx="157">
                  <c:v>105615791364.99998</c:v>
                </c:pt>
                <c:pt idx="158">
                  <c:v>55465962411.333328</c:v>
                </c:pt>
                <c:pt idx="159">
                  <c:v>49225302300</c:v>
                </c:pt>
                <c:pt idx="160">
                  <c:v>63147992309.999992</c:v>
                </c:pt>
                <c:pt idx="161">
                  <c:v>70390926336</c:v>
                </c:pt>
                <c:pt idx="162">
                  <c:v>120681581963.33333</c:v>
                </c:pt>
                <c:pt idx="163">
                  <c:v>72387618800</c:v>
                </c:pt>
                <c:pt idx="164">
                  <c:v>92975235912</c:v>
                </c:pt>
                <c:pt idx="165">
                  <c:v>87830742456</c:v>
                </c:pt>
                <c:pt idx="166">
                  <c:v>114234555573.33333</c:v>
                </c:pt>
                <c:pt idx="167">
                  <c:v>49943814933.333328</c:v>
                </c:pt>
                <c:pt idx="168">
                  <c:v>60288443066.666656</c:v>
                </c:pt>
                <c:pt idx="169">
                  <c:v>64391777533.333328</c:v>
                </c:pt>
                <c:pt idx="170">
                  <c:v>97884058764</c:v>
                </c:pt>
                <c:pt idx="171">
                  <c:v>77019937154.666656</c:v>
                </c:pt>
                <c:pt idx="172">
                  <c:v>68176518900</c:v>
                </c:pt>
                <c:pt idx="173">
                  <c:v>62739730166.666656</c:v>
                </c:pt>
                <c:pt idx="174">
                  <c:v>83805683133.333328</c:v>
                </c:pt>
                <c:pt idx="175">
                  <c:v>132168850000</c:v>
                </c:pt>
                <c:pt idx="176">
                  <c:v>99367525894</c:v>
                </c:pt>
                <c:pt idx="177">
                  <c:v>115624493623.33333</c:v>
                </c:pt>
                <c:pt idx="178">
                  <c:v>168942620356.66666</c:v>
                </c:pt>
                <c:pt idx="179">
                  <c:v>230422259550.66666</c:v>
                </c:pt>
                <c:pt idx="180">
                  <c:v>446122418044</c:v>
                </c:pt>
                <c:pt idx="181">
                  <c:v>394119189620</c:v>
                </c:pt>
                <c:pt idx="182">
                  <c:v>193183299684</c:v>
                </c:pt>
                <c:pt idx="183">
                  <c:v>203439681276.66666</c:v>
                </c:pt>
                <c:pt idx="184">
                  <c:v>299488203000</c:v>
                </c:pt>
                <c:pt idx="185">
                  <c:v>342660733191.66663</c:v>
                </c:pt>
                <c:pt idx="186">
                  <c:v>253461472092</c:v>
                </c:pt>
                <c:pt idx="187">
                  <c:v>219386528793</c:v>
                </c:pt>
                <c:pt idx="188">
                  <c:v>164466724175.33331</c:v>
                </c:pt>
                <c:pt idx="189">
                  <c:v>184264117956.99997</c:v>
                </c:pt>
                <c:pt idx="190">
                  <c:v>229057698477.33331</c:v>
                </c:pt>
                <c:pt idx="191">
                  <c:v>82481818037.333328</c:v>
                </c:pt>
                <c:pt idx="192">
                  <c:v>298833357333.33331</c:v>
                </c:pt>
                <c:pt idx="193">
                  <c:v>75681245640</c:v>
                </c:pt>
                <c:pt idx="194">
                  <c:v>187943146000</c:v>
                </c:pt>
                <c:pt idx="195">
                  <c:v>86538233378.333328</c:v>
                </c:pt>
                <c:pt idx="196">
                  <c:v>47064519203</c:v>
                </c:pt>
                <c:pt idx="197">
                  <c:v>293306770600</c:v>
                </c:pt>
                <c:pt idx="198">
                  <c:v>50625676146.666656</c:v>
                </c:pt>
                <c:pt idx="199">
                  <c:v>66990052965</c:v>
                </c:pt>
                <c:pt idx="200">
                  <c:v>102856197916.66666</c:v>
                </c:pt>
                <c:pt idx="201">
                  <c:v>134147215620</c:v>
                </c:pt>
                <c:pt idx="202">
                  <c:v>256196997220.66666</c:v>
                </c:pt>
                <c:pt idx="203">
                  <c:v>85770600283.333328</c:v>
                </c:pt>
                <c:pt idx="204">
                  <c:v>32372655595</c:v>
                </c:pt>
                <c:pt idx="205">
                  <c:v>23329184746.666664</c:v>
                </c:pt>
                <c:pt idx="206">
                  <c:v>36678018346.666664</c:v>
                </c:pt>
                <c:pt idx="207">
                  <c:v>342030910878.33331</c:v>
                </c:pt>
                <c:pt idx="208">
                  <c:v>139682996131</c:v>
                </c:pt>
                <c:pt idx="209">
                  <c:v>108597515547.66666</c:v>
                </c:pt>
                <c:pt idx="210">
                  <c:v>31948307986.666664</c:v>
                </c:pt>
                <c:pt idx="211">
                  <c:v>575036303966.66663</c:v>
                </c:pt>
                <c:pt idx="212">
                  <c:v>288762050000</c:v>
                </c:pt>
                <c:pt idx="213">
                  <c:v>148317486986.66666</c:v>
                </c:pt>
                <c:pt idx="214">
                  <c:v>190130162399.99997</c:v>
                </c:pt>
                <c:pt idx="215">
                  <c:v>79024071793.333328</c:v>
                </c:pt>
                <c:pt idx="216">
                  <c:v>60853482880</c:v>
                </c:pt>
                <c:pt idx="217">
                  <c:v>160778641280</c:v>
                </c:pt>
                <c:pt idx="218">
                  <c:v>386385480000</c:v>
                </c:pt>
                <c:pt idx="219">
                  <c:v>206889703000</c:v>
                </c:pt>
                <c:pt idx="220">
                  <c:v>74986271173.333328</c:v>
                </c:pt>
                <c:pt idx="221">
                  <c:v>278041327460</c:v>
                </c:pt>
                <c:pt idx="222">
                  <c:v>270560172893.33328</c:v>
                </c:pt>
                <c:pt idx="223">
                  <c:v>360150768180</c:v>
                </c:pt>
                <c:pt idx="224">
                  <c:v>167362542900</c:v>
                </c:pt>
                <c:pt idx="225">
                  <c:v>268159192800</c:v>
                </c:pt>
                <c:pt idx="226">
                  <c:v>339085446913.33331</c:v>
                </c:pt>
                <c:pt idx="227">
                  <c:v>408939744053.33331</c:v>
                </c:pt>
                <c:pt idx="228">
                  <c:v>216033933000</c:v>
                </c:pt>
                <c:pt idx="229">
                  <c:v>134924696266.66666</c:v>
                </c:pt>
                <c:pt idx="230">
                  <c:v>131215678966.66666</c:v>
                </c:pt>
                <c:pt idx="231">
                  <c:v>262091532800</c:v>
                </c:pt>
                <c:pt idx="232">
                  <c:v>173363016873.33331</c:v>
                </c:pt>
                <c:pt idx="233">
                  <c:v>186587734200</c:v>
                </c:pt>
                <c:pt idx="234">
                  <c:v>99680189700</c:v>
                </c:pt>
                <c:pt idx="235">
                  <c:v>109801930793.33333</c:v>
                </c:pt>
                <c:pt idx="236">
                  <c:v>167726424990</c:v>
                </c:pt>
                <c:pt idx="237">
                  <c:v>93722059000</c:v>
                </c:pt>
                <c:pt idx="238">
                  <c:v>106960793760</c:v>
                </c:pt>
                <c:pt idx="239">
                  <c:v>107794561980</c:v>
                </c:pt>
                <c:pt idx="240">
                  <c:v>100731576400</c:v>
                </c:pt>
                <c:pt idx="241">
                  <c:v>49035008610</c:v>
                </c:pt>
                <c:pt idx="242">
                  <c:v>112114428280</c:v>
                </c:pt>
                <c:pt idx="243">
                  <c:v>106303405999.99998</c:v>
                </c:pt>
                <c:pt idx="244">
                  <c:v>151175906700</c:v>
                </c:pt>
                <c:pt idx="245">
                  <c:v>153369823893.33331</c:v>
                </c:pt>
                <c:pt idx="246">
                  <c:v>93450999600</c:v>
                </c:pt>
                <c:pt idx="247">
                  <c:v>125460177483.33333</c:v>
                </c:pt>
                <c:pt idx="248">
                  <c:v>79082242633.333328</c:v>
                </c:pt>
                <c:pt idx="249">
                  <c:v>107308221723.33333</c:v>
                </c:pt>
                <c:pt idx="250">
                  <c:v>298599126760</c:v>
                </c:pt>
                <c:pt idx="251">
                  <c:v>145624611416.66666</c:v>
                </c:pt>
                <c:pt idx="252">
                  <c:v>97716257093.333328</c:v>
                </c:pt>
                <c:pt idx="253">
                  <c:v>79970898096.666656</c:v>
                </c:pt>
                <c:pt idx="254">
                  <c:v>56447594490</c:v>
                </c:pt>
                <c:pt idx="255">
                  <c:v>263531632916.66663</c:v>
                </c:pt>
                <c:pt idx="256">
                  <c:v>31583285206.666664</c:v>
                </c:pt>
                <c:pt idx="257">
                  <c:v>54494363733.333328</c:v>
                </c:pt>
                <c:pt idx="258">
                  <c:v>326360185966.66663</c:v>
                </c:pt>
                <c:pt idx="259">
                  <c:v>93817476140</c:v>
                </c:pt>
                <c:pt idx="260">
                  <c:v>166862076300</c:v>
                </c:pt>
                <c:pt idx="261">
                  <c:v>99352492749.999985</c:v>
                </c:pt>
                <c:pt idx="262">
                  <c:v>208516533500</c:v>
                </c:pt>
                <c:pt idx="263">
                  <c:v>319555523333.33331</c:v>
                </c:pt>
                <c:pt idx="264">
                  <c:v>182429125999.99997</c:v>
                </c:pt>
                <c:pt idx="265">
                  <c:v>189437955600</c:v>
                </c:pt>
                <c:pt idx="266">
                  <c:v>207486941900</c:v>
                </c:pt>
                <c:pt idx="267">
                  <c:v>206148544410</c:v>
                </c:pt>
                <c:pt idx="268">
                  <c:v>365553713723.33331</c:v>
                </c:pt>
                <c:pt idx="269">
                  <c:v>192940076476.66666</c:v>
                </c:pt>
                <c:pt idx="270">
                  <c:v>344861111550</c:v>
                </c:pt>
                <c:pt idx="271">
                  <c:v>224498074466.66666</c:v>
                </c:pt>
                <c:pt idx="272">
                  <c:v>89123675093.333328</c:v>
                </c:pt>
                <c:pt idx="273">
                  <c:v>143664254466.66666</c:v>
                </c:pt>
                <c:pt idx="274">
                  <c:v>176327571600</c:v>
                </c:pt>
                <c:pt idx="275">
                  <c:v>171199340533.33331</c:v>
                </c:pt>
                <c:pt idx="276">
                  <c:v>80418556160</c:v>
                </c:pt>
                <c:pt idx="277">
                  <c:v>45170652060</c:v>
                </c:pt>
                <c:pt idx="278">
                  <c:v>141484037866.66666</c:v>
                </c:pt>
                <c:pt idx="279">
                  <c:v>114041675999.99998</c:v>
                </c:pt>
                <c:pt idx="280">
                  <c:v>116771897036.66666</c:v>
                </c:pt>
                <c:pt idx="281">
                  <c:v>156923353866.66666</c:v>
                </c:pt>
                <c:pt idx="282">
                  <c:v>104455083893.33333</c:v>
                </c:pt>
                <c:pt idx="283">
                  <c:v>67468632000</c:v>
                </c:pt>
                <c:pt idx="284">
                  <c:v>60848524800</c:v>
                </c:pt>
                <c:pt idx="285">
                  <c:v>53186483223.333328</c:v>
                </c:pt>
                <c:pt idx="286">
                  <c:v>65299345433.333328</c:v>
                </c:pt>
                <c:pt idx="287">
                  <c:v>90832740826.666656</c:v>
                </c:pt>
                <c:pt idx="288">
                  <c:v>78611165820</c:v>
                </c:pt>
                <c:pt idx="289">
                  <c:v>54507669333.333328</c:v>
                </c:pt>
                <c:pt idx="290">
                  <c:v>86980414996.666656</c:v>
                </c:pt>
                <c:pt idx="291">
                  <c:v>54347844630</c:v>
                </c:pt>
                <c:pt idx="292">
                  <c:v>34718424030</c:v>
                </c:pt>
                <c:pt idx="293">
                  <c:v>211644389700</c:v>
                </c:pt>
                <c:pt idx="294">
                  <c:v>310434824280</c:v>
                </c:pt>
                <c:pt idx="295">
                  <c:v>191813088000</c:v>
                </c:pt>
                <c:pt idx="296">
                  <c:v>196006432700</c:v>
                </c:pt>
                <c:pt idx="297">
                  <c:v>123759995333.33333</c:v>
                </c:pt>
                <c:pt idx="298">
                  <c:v>228061375150</c:v>
                </c:pt>
                <c:pt idx="299">
                  <c:v>142861166000</c:v>
                </c:pt>
                <c:pt idx="300">
                  <c:v>161171638550</c:v>
                </c:pt>
                <c:pt idx="301">
                  <c:v>254639685786.66666</c:v>
                </c:pt>
                <c:pt idx="302">
                  <c:v>146560331606.66666</c:v>
                </c:pt>
                <c:pt idx="303">
                  <c:v>32984720723.333332</c:v>
                </c:pt>
                <c:pt idx="304">
                  <c:v>36379753853.333328</c:v>
                </c:pt>
                <c:pt idx="305">
                  <c:v>328135830000</c:v>
                </c:pt>
                <c:pt idx="306">
                  <c:v>242629786840</c:v>
                </c:pt>
                <c:pt idx="307">
                  <c:v>302016233173.33331</c:v>
                </c:pt>
                <c:pt idx="308">
                  <c:v>123623052960</c:v>
                </c:pt>
                <c:pt idx="309">
                  <c:v>342818106326.66663</c:v>
                </c:pt>
                <c:pt idx="310">
                  <c:v>236739304600</c:v>
                </c:pt>
                <c:pt idx="311">
                  <c:v>193599137080</c:v>
                </c:pt>
                <c:pt idx="312">
                  <c:v>215950846136.66666</c:v>
                </c:pt>
                <c:pt idx="313">
                  <c:v>247866010450</c:v>
                </c:pt>
                <c:pt idx="314">
                  <c:v>164422604500</c:v>
                </c:pt>
                <c:pt idx="315">
                  <c:v>133983825800</c:v>
                </c:pt>
                <c:pt idx="316">
                  <c:v>264106632666.66666</c:v>
                </c:pt>
                <c:pt idx="317">
                  <c:v>260593751800</c:v>
                </c:pt>
                <c:pt idx="318">
                  <c:v>2183446769900</c:v>
                </c:pt>
                <c:pt idx="319">
                  <c:v>619729002800</c:v>
                </c:pt>
                <c:pt idx="320">
                  <c:v>1054296814200</c:v>
                </c:pt>
                <c:pt idx="321">
                  <c:v>668586859500</c:v>
                </c:pt>
                <c:pt idx="322">
                  <c:v>403760764800</c:v>
                </c:pt>
                <c:pt idx="323">
                  <c:v>404036667590</c:v>
                </c:pt>
                <c:pt idx="324">
                  <c:v>414920041200</c:v>
                </c:pt>
                <c:pt idx="325">
                  <c:v>800625837000</c:v>
                </c:pt>
                <c:pt idx="326">
                  <c:v>873008999680</c:v>
                </c:pt>
                <c:pt idx="327">
                  <c:v>1176369545400</c:v>
                </c:pt>
                <c:pt idx="328">
                  <c:v>736753032000</c:v>
                </c:pt>
                <c:pt idx="329">
                  <c:v>413349016410</c:v>
                </c:pt>
                <c:pt idx="330">
                  <c:v>559062454490</c:v>
                </c:pt>
                <c:pt idx="331">
                  <c:v>1049620451200</c:v>
                </c:pt>
                <c:pt idx="332">
                  <c:v>518006808000</c:v>
                </c:pt>
                <c:pt idx="333">
                  <c:v>411186422920</c:v>
                </c:pt>
                <c:pt idx="334">
                  <c:v>597268274050</c:v>
                </c:pt>
                <c:pt idx="335">
                  <c:v>355268595330</c:v>
                </c:pt>
                <c:pt idx="336">
                  <c:v>302524288000</c:v>
                </c:pt>
                <c:pt idx="337">
                  <c:v>284719155100</c:v>
                </c:pt>
                <c:pt idx="338">
                  <c:v>194422839000</c:v>
                </c:pt>
                <c:pt idx="339">
                  <c:v>526567764060</c:v>
                </c:pt>
                <c:pt idx="340">
                  <c:v>105443176350</c:v>
                </c:pt>
                <c:pt idx="341">
                  <c:v>41144731750</c:v>
                </c:pt>
                <c:pt idx="342">
                  <c:v>1019037146240</c:v>
                </c:pt>
                <c:pt idx="343">
                  <c:v>436673532000</c:v>
                </c:pt>
                <c:pt idx="344">
                  <c:v>177849496120</c:v>
                </c:pt>
                <c:pt idx="345">
                  <c:v>659289710980</c:v>
                </c:pt>
                <c:pt idx="346">
                  <c:v>502055758980</c:v>
                </c:pt>
                <c:pt idx="347">
                  <c:v>207223943710</c:v>
                </c:pt>
                <c:pt idx="348">
                  <c:v>368396741520</c:v>
                </c:pt>
                <c:pt idx="349">
                  <c:v>261726140100</c:v>
                </c:pt>
                <c:pt idx="350">
                  <c:v>226498435650</c:v>
                </c:pt>
                <c:pt idx="351">
                  <c:v>205645169860</c:v>
                </c:pt>
                <c:pt idx="352">
                  <c:v>142165336800</c:v>
                </c:pt>
                <c:pt idx="353">
                  <c:v>271305891360</c:v>
                </c:pt>
                <c:pt idx="354">
                  <c:v>197449750400</c:v>
                </c:pt>
                <c:pt idx="355">
                  <c:v>140304147010</c:v>
                </c:pt>
                <c:pt idx="356">
                  <c:v>260394620140</c:v>
                </c:pt>
                <c:pt idx="357">
                  <c:v>199124514400</c:v>
                </c:pt>
                <c:pt idx="358">
                  <c:v>224678657840</c:v>
                </c:pt>
                <c:pt idx="359">
                  <c:v>270687662400</c:v>
                </c:pt>
                <c:pt idx="360">
                  <c:v>122079642480</c:v>
                </c:pt>
                <c:pt idx="361">
                  <c:v>109300973940</c:v>
                </c:pt>
                <c:pt idx="362">
                  <c:v>140914501480</c:v>
                </c:pt>
                <c:pt idx="363">
                  <c:v>114758276260</c:v>
                </c:pt>
                <c:pt idx="364">
                  <c:v>43812692950</c:v>
                </c:pt>
                <c:pt idx="365">
                  <c:v>32081361340</c:v>
                </c:pt>
                <c:pt idx="366">
                  <c:v>168658622400</c:v>
                </c:pt>
                <c:pt idx="367">
                  <c:v>109148813100</c:v>
                </c:pt>
                <c:pt idx="368">
                  <c:v>144555770200</c:v>
                </c:pt>
                <c:pt idx="369">
                  <c:v>90772196130</c:v>
                </c:pt>
                <c:pt idx="370">
                  <c:v>128299462880</c:v>
                </c:pt>
                <c:pt idx="371">
                  <c:v>89664298080</c:v>
                </c:pt>
                <c:pt idx="372">
                  <c:v>64631475480</c:v>
                </c:pt>
                <c:pt idx="373">
                  <c:v>133338780000</c:v>
                </c:pt>
                <c:pt idx="374">
                  <c:v>110901566600</c:v>
                </c:pt>
                <c:pt idx="375">
                  <c:v>225817541140</c:v>
                </c:pt>
                <c:pt idx="376">
                  <c:v>286225082400</c:v>
                </c:pt>
                <c:pt idx="377">
                  <c:v>184293486000</c:v>
                </c:pt>
                <c:pt idx="378">
                  <c:v>321156549700</c:v>
                </c:pt>
                <c:pt idx="379">
                  <c:v>273234600290</c:v>
                </c:pt>
                <c:pt idx="380">
                  <c:v>236067026250</c:v>
                </c:pt>
                <c:pt idx="381">
                  <c:v>479208695040</c:v>
                </c:pt>
                <c:pt idx="382">
                  <c:v>386709180550</c:v>
                </c:pt>
                <c:pt idx="383">
                  <c:v>192447489000</c:v>
                </c:pt>
                <c:pt idx="384">
                  <c:v>167746529280</c:v>
                </c:pt>
                <c:pt idx="385">
                  <c:v>110285691000</c:v>
                </c:pt>
                <c:pt idx="386">
                  <c:v>72441108350</c:v>
                </c:pt>
                <c:pt idx="387">
                  <c:v>164749792270</c:v>
                </c:pt>
                <c:pt idx="388">
                  <c:v>185120174680</c:v>
                </c:pt>
                <c:pt idx="389">
                  <c:v>211395282150</c:v>
                </c:pt>
                <c:pt idx="390">
                  <c:v>98722059120</c:v>
                </c:pt>
                <c:pt idx="391">
                  <c:v>141517972790</c:v>
                </c:pt>
                <c:pt idx="392">
                  <c:v>183262664090</c:v>
                </c:pt>
                <c:pt idx="393">
                  <c:v>129814326640</c:v>
                </c:pt>
                <c:pt idx="394">
                  <c:v>249827592000</c:v>
                </c:pt>
                <c:pt idx="395">
                  <c:v>437873687400</c:v>
                </c:pt>
                <c:pt idx="396">
                  <c:v>264656457520</c:v>
                </c:pt>
                <c:pt idx="397">
                  <c:v>94403318620</c:v>
                </c:pt>
                <c:pt idx="398">
                  <c:v>116491721150</c:v>
                </c:pt>
                <c:pt idx="399">
                  <c:v>184662693300</c:v>
                </c:pt>
                <c:pt idx="400">
                  <c:v>154242352800</c:v>
                </c:pt>
                <c:pt idx="401">
                  <c:v>73698002070</c:v>
                </c:pt>
                <c:pt idx="402">
                  <c:v>109143704520</c:v>
                </c:pt>
                <c:pt idx="403">
                  <c:v>216336058840</c:v>
                </c:pt>
                <c:pt idx="404">
                  <c:v>549994978260</c:v>
                </c:pt>
                <c:pt idx="405">
                  <c:v>313618059780</c:v>
                </c:pt>
                <c:pt idx="406">
                  <c:v>115845845500</c:v>
                </c:pt>
                <c:pt idx="407">
                  <c:v>168567314000</c:v>
                </c:pt>
                <c:pt idx="408">
                  <c:v>108867742200</c:v>
                </c:pt>
                <c:pt idx="409">
                  <c:v>74660261950</c:v>
                </c:pt>
                <c:pt idx="410">
                  <c:v>100932705270</c:v>
                </c:pt>
                <c:pt idx="411">
                  <c:v>125875148760</c:v>
                </c:pt>
                <c:pt idx="412">
                  <c:v>169399298000</c:v>
                </c:pt>
                <c:pt idx="413">
                  <c:v>108258528000</c:v>
                </c:pt>
                <c:pt idx="414">
                  <c:v>197061363180</c:v>
                </c:pt>
                <c:pt idx="415">
                  <c:v>135509263080</c:v>
                </c:pt>
                <c:pt idx="416">
                  <c:v>93907144800</c:v>
                </c:pt>
                <c:pt idx="417">
                  <c:v>108819687500</c:v>
                </c:pt>
                <c:pt idx="418">
                  <c:v>147352375800</c:v>
                </c:pt>
                <c:pt idx="419">
                  <c:v>165206195580</c:v>
                </c:pt>
                <c:pt idx="420">
                  <c:v>78276185000</c:v>
                </c:pt>
                <c:pt idx="421">
                  <c:v>154236049020</c:v>
                </c:pt>
                <c:pt idx="422">
                  <c:v>76474327600</c:v>
                </c:pt>
                <c:pt idx="423">
                  <c:v>87783821580</c:v>
                </c:pt>
                <c:pt idx="424">
                  <c:v>294126071060</c:v>
                </c:pt>
                <c:pt idx="425">
                  <c:v>293305541320</c:v>
                </c:pt>
                <c:pt idx="426">
                  <c:v>302034005970</c:v>
                </c:pt>
                <c:pt idx="427">
                  <c:v>257009952940</c:v>
                </c:pt>
                <c:pt idx="428">
                  <c:v>171172941120</c:v>
                </c:pt>
                <c:pt idx="429">
                  <c:v>108717886640</c:v>
                </c:pt>
                <c:pt idx="430">
                  <c:v>182490422320</c:v>
                </c:pt>
                <c:pt idx="431">
                  <c:v>157000363350</c:v>
                </c:pt>
                <c:pt idx="432">
                  <c:v>161357143200</c:v>
                </c:pt>
                <c:pt idx="433">
                  <c:v>67668017220</c:v>
                </c:pt>
                <c:pt idx="434">
                  <c:v>399030740160</c:v>
                </c:pt>
                <c:pt idx="435">
                  <c:v>310698857000</c:v>
                </c:pt>
                <c:pt idx="436">
                  <c:v>333165632900</c:v>
                </c:pt>
                <c:pt idx="437">
                  <c:v>129087029330</c:v>
                </c:pt>
                <c:pt idx="438">
                  <c:v>215521125900</c:v>
                </c:pt>
                <c:pt idx="439">
                  <c:v>249199313460</c:v>
                </c:pt>
                <c:pt idx="440">
                  <c:v>2289741352800</c:v>
                </c:pt>
                <c:pt idx="441">
                  <c:v>705437185740</c:v>
                </c:pt>
                <c:pt idx="442">
                  <c:v>634069822800</c:v>
                </c:pt>
                <c:pt idx="443">
                  <c:v>498354677000</c:v>
                </c:pt>
                <c:pt idx="444">
                  <c:v>657072240000</c:v>
                </c:pt>
                <c:pt idx="445">
                  <c:v>857685011040</c:v>
                </c:pt>
                <c:pt idx="446">
                  <c:v>544688382100</c:v>
                </c:pt>
                <c:pt idx="447">
                  <c:v>613379350980</c:v>
                </c:pt>
                <c:pt idx="448">
                  <c:v>995813012340</c:v>
                </c:pt>
                <c:pt idx="449">
                  <c:v>1428385382940</c:v>
                </c:pt>
                <c:pt idx="450">
                  <c:v>1153811983000</c:v>
                </c:pt>
                <c:pt idx="451">
                  <c:v>922003620000</c:v>
                </c:pt>
                <c:pt idx="452">
                  <c:v>1099865084760</c:v>
                </c:pt>
                <c:pt idx="453">
                  <c:v>1795946188880</c:v>
                </c:pt>
                <c:pt idx="454">
                  <c:v>888292176600</c:v>
                </c:pt>
                <c:pt idx="455">
                  <c:v>1069601349500</c:v>
                </c:pt>
                <c:pt idx="456">
                  <c:v>710124838000</c:v>
                </c:pt>
                <c:pt idx="457">
                  <c:v>955379117250</c:v>
                </c:pt>
                <c:pt idx="458">
                  <c:v>602448430860</c:v>
                </c:pt>
                <c:pt idx="459">
                  <c:v>510365432640</c:v>
                </c:pt>
                <c:pt idx="460">
                  <c:v>689329866240</c:v>
                </c:pt>
                <c:pt idx="461">
                  <c:v>743876142750</c:v>
                </c:pt>
                <c:pt idx="462">
                  <c:v>780253164660</c:v>
                </c:pt>
                <c:pt idx="463">
                  <c:v>947188312600</c:v>
                </c:pt>
                <c:pt idx="464">
                  <c:v>611372116480</c:v>
                </c:pt>
                <c:pt idx="465">
                  <c:v>363869877800</c:v>
                </c:pt>
                <c:pt idx="466">
                  <c:v>1389800835540</c:v>
                </c:pt>
                <c:pt idx="467">
                  <c:v>840724920600</c:v>
                </c:pt>
                <c:pt idx="468">
                  <c:v>557988907000</c:v>
                </c:pt>
                <c:pt idx="469">
                  <c:v>464872898000</c:v>
                </c:pt>
                <c:pt idx="470">
                  <c:v>927137373520</c:v>
                </c:pt>
                <c:pt idx="471">
                  <c:v>948539217510</c:v>
                </c:pt>
                <c:pt idx="472">
                  <c:v>826534384000</c:v>
                </c:pt>
                <c:pt idx="473">
                  <c:v>648064198250</c:v>
                </c:pt>
                <c:pt idx="474">
                  <c:v>1524356355000</c:v>
                </c:pt>
                <c:pt idx="475">
                  <c:v>928920504000</c:v>
                </c:pt>
                <c:pt idx="476">
                  <c:v>1035308730420</c:v>
                </c:pt>
                <c:pt idx="477">
                  <c:v>839315278290</c:v>
                </c:pt>
                <c:pt idx="478">
                  <c:v>1271669740510</c:v>
                </c:pt>
                <c:pt idx="479">
                  <c:v>1220712792200</c:v>
                </c:pt>
                <c:pt idx="480">
                  <c:v>744840607680</c:v>
                </c:pt>
                <c:pt idx="481">
                  <c:v>1035793448100</c:v>
                </c:pt>
                <c:pt idx="482">
                  <c:v>808068995260</c:v>
                </c:pt>
                <c:pt idx="483">
                  <c:v>1166752822440</c:v>
                </c:pt>
                <c:pt idx="484">
                  <c:v>625318595370</c:v>
                </c:pt>
                <c:pt idx="485">
                  <c:v>717530753880</c:v>
                </c:pt>
                <c:pt idx="486">
                  <c:v>370701104550</c:v>
                </c:pt>
                <c:pt idx="487">
                  <c:v>303198200000</c:v>
                </c:pt>
                <c:pt idx="488">
                  <c:v>475878249000</c:v>
                </c:pt>
                <c:pt idx="489">
                  <c:v>537564974610</c:v>
                </c:pt>
                <c:pt idx="490">
                  <c:v>316376691000</c:v>
                </c:pt>
                <c:pt idx="491">
                  <c:v>538500071620</c:v>
                </c:pt>
                <c:pt idx="492">
                  <c:v>276163370700</c:v>
                </c:pt>
                <c:pt idx="493">
                  <c:v>364924079100</c:v>
                </c:pt>
                <c:pt idx="494">
                  <c:v>341541238700</c:v>
                </c:pt>
                <c:pt idx="495">
                  <c:v>321434465300</c:v>
                </c:pt>
                <c:pt idx="496">
                  <c:v>403113582900</c:v>
                </c:pt>
                <c:pt idx="497">
                  <c:v>478790813160</c:v>
                </c:pt>
                <c:pt idx="498">
                  <c:v>641615592960</c:v>
                </c:pt>
                <c:pt idx="499">
                  <c:v>312018921500</c:v>
                </c:pt>
                <c:pt idx="500">
                  <c:v>318238960000</c:v>
                </c:pt>
                <c:pt idx="501">
                  <c:v>573670094480</c:v>
                </c:pt>
                <c:pt idx="502">
                  <c:v>1268973525320</c:v>
                </c:pt>
                <c:pt idx="503">
                  <c:v>687126659120</c:v>
                </c:pt>
                <c:pt idx="504">
                  <c:v>429786971460</c:v>
                </c:pt>
                <c:pt idx="505">
                  <c:v>601353844650</c:v>
                </c:pt>
                <c:pt idx="506">
                  <c:v>452702115470</c:v>
                </c:pt>
                <c:pt idx="507">
                  <c:v>357551507200</c:v>
                </c:pt>
                <c:pt idx="508">
                  <c:v>209586644000</c:v>
                </c:pt>
                <c:pt idx="509">
                  <c:v>403533677400</c:v>
                </c:pt>
                <c:pt idx="510">
                  <c:v>408900545580</c:v>
                </c:pt>
                <c:pt idx="511">
                  <c:v>408408568170</c:v>
                </c:pt>
                <c:pt idx="512">
                  <c:v>467781633100</c:v>
                </c:pt>
                <c:pt idx="513">
                  <c:v>372718219500</c:v>
                </c:pt>
                <c:pt idx="514">
                  <c:v>288098264090</c:v>
                </c:pt>
                <c:pt idx="515">
                  <c:v>240566147690</c:v>
                </c:pt>
                <c:pt idx="516">
                  <c:v>457583861700</c:v>
                </c:pt>
                <c:pt idx="517">
                  <c:v>251880613740</c:v>
                </c:pt>
                <c:pt idx="518">
                  <c:v>301226883900</c:v>
                </c:pt>
                <c:pt idx="519">
                  <c:v>190496162010</c:v>
                </c:pt>
                <c:pt idx="520">
                  <c:v>403195517010</c:v>
                </c:pt>
                <c:pt idx="521">
                  <c:v>358697979700</c:v>
                </c:pt>
                <c:pt idx="522">
                  <c:v>286111923780</c:v>
                </c:pt>
                <c:pt idx="523">
                  <c:v>522124810350</c:v>
                </c:pt>
                <c:pt idx="524">
                  <c:v>732578628000</c:v>
                </c:pt>
                <c:pt idx="525">
                  <c:v>518694671140</c:v>
                </c:pt>
                <c:pt idx="526">
                  <c:v>1058841484120</c:v>
                </c:pt>
                <c:pt idx="527">
                  <c:v>1608374888000</c:v>
                </c:pt>
                <c:pt idx="528">
                  <c:v>1037999165500</c:v>
                </c:pt>
                <c:pt idx="529">
                  <c:v>731055041400</c:v>
                </c:pt>
                <c:pt idx="530">
                  <c:v>650016598400</c:v>
                </c:pt>
                <c:pt idx="531">
                  <c:v>480255259500</c:v>
                </c:pt>
                <c:pt idx="532">
                  <c:v>333888334650</c:v>
                </c:pt>
                <c:pt idx="533">
                  <c:v>397606560400</c:v>
                </c:pt>
                <c:pt idx="534">
                  <c:v>232651748970</c:v>
                </c:pt>
                <c:pt idx="535">
                  <c:v>400409479400</c:v>
                </c:pt>
                <c:pt idx="536">
                  <c:v>335916884400</c:v>
                </c:pt>
                <c:pt idx="537">
                  <c:v>436159347400</c:v>
                </c:pt>
                <c:pt idx="538">
                  <c:v>245622690000</c:v>
                </c:pt>
                <c:pt idx="539">
                  <c:v>272938365120</c:v>
                </c:pt>
                <c:pt idx="540">
                  <c:v>482655495840</c:v>
                </c:pt>
                <c:pt idx="541">
                  <c:v>246997773540</c:v>
                </c:pt>
                <c:pt idx="542">
                  <c:v>320578177410</c:v>
                </c:pt>
                <c:pt idx="543">
                  <c:v>558908036450</c:v>
                </c:pt>
                <c:pt idx="544">
                  <c:v>396370068540</c:v>
                </c:pt>
                <c:pt idx="545">
                  <c:v>373155505000</c:v>
                </c:pt>
                <c:pt idx="546">
                  <c:v>219498673320</c:v>
                </c:pt>
                <c:pt idx="547">
                  <c:v>308570226120</c:v>
                </c:pt>
                <c:pt idx="548">
                  <c:v>297018468000</c:v>
                </c:pt>
                <c:pt idx="549">
                  <c:v>141825964280</c:v>
                </c:pt>
                <c:pt idx="550">
                  <c:v>199906866700</c:v>
                </c:pt>
                <c:pt idx="551">
                  <c:v>188675399520</c:v>
                </c:pt>
                <c:pt idx="552">
                  <c:v>352195732630</c:v>
                </c:pt>
                <c:pt idx="553">
                  <c:v>291865301010</c:v>
                </c:pt>
                <c:pt idx="554">
                  <c:v>140578539000</c:v>
                </c:pt>
                <c:pt idx="555">
                  <c:v>160509955600</c:v>
                </c:pt>
                <c:pt idx="556">
                  <c:v>214196842300</c:v>
                </c:pt>
                <c:pt idx="557">
                  <c:v>142167220560</c:v>
                </c:pt>
                <c:pt idx="558">
                  <c:v>210069950750</c:v>
                </c:pt>
                <c:pt idx="559">
                  <c:v>405937468140</c:v>
                </c:pt>
                <c:pt idx="560">
                  <c:v>424889849280</c:v>
                </c:pt>
                <c:pt idx="561">
                  <c:v>255372697980</c:v>
                </c:pt>
                <c:pt idx="562">
                  <c:v>291748417110</c:v>
                </c:pt>
                <c:pt idx="563">
                  <c:v>179803967200</c:v>
                </c:pt>
                <c:pt idx="564">
                  <c:v>194130859500</c:v>
                </c:pt>
                <c:pt idx="565">
                  <c:v>176569362720</c:v>
                </c:pt>
                <c:pt idx="566">
                  <c:v>191628405500</c:v>
                </c:pt>
                <c:pt idx="567">
                  <c:v>201475311600</c:v>
                </c:pt>
                <c:pt idx="568">
                  <c:v>140854594400</c:v>
                </c:pt>
                <c:pt idx="569">
                  <c:v>295035903360</c:v>
                </c:pt>
                <c:pt idx="570">
                  <c:v>130004277300</c:v>
                </c:pt>
                <c:pt idx="571">
                  <c:v>192250276700</c:v>
                </c:pt>
                <c:pt idx="572">
                  <c:v>167969535000</c:v>
                </c:pt>
                <c:pt idx="573">
                  <c:v>205922754920</c:v>
                </c:pt>
                <c:pt idx="574">
                  <c:v>162306511460</c:v>
                </c:pt>
                <c:pt idx="575">
                  <c:v>239927527650</c:v>
                </c:pt>
                <c:pt idx="576">
                  <c:v>174344349870</c:v>
                </c:pt>
                <c:pt idx="577">
                  <c:v>753485088020</c:v>
                </c:pt>
                <c:pt idx="578">
                  <c:v>692088565280</c:v>
                </c:pt>
                <c:pt idx="579">
                  <c:v>559990548440</c:v>
                </c:pt>
                <c:pt idx="580">
                  <c:v>1082887096000</c:v>
                </c:pt>
                <c:pt idx="581">
                  <c:v>564310928750</c:v>
                </c:pt>
                <c:pt idx="582">
                  <c:v>238536886440</c:v>
                </c:pt>
                <c:pt idx="583">
                  <c:v>1097982291790</c:v>
                </c:pt>
                <c:pt idx="584">
                  <c:v>426663411600</c:v>
                </c:pt>
                <c:pt idx="585">
                  <c:v>274846272200</c:v>
                </c:pt>
                <c:pt idx="586">
                  <c:v>439664466900</c:v>
                </c:pt>
                <c:pt idx="587">
                  <c:v>189673528950</c:v>
                </c:pt>
                <c:pt idx="588">
                  <c:v>342330550370</c:v>
                </c:pt>
                <c:pt idx="589">
                  <c:v>268862490000</c:v>
                </c:pt>
                <c:pt idx="590">
                  <c:v>207555301830</c:v>
                </c:pt>
                <c:pt idx="591">
                  <c:v>251583534600</c:v>
                </c:pt>
                <c:pt idx="592">
                  <c:v>145429168080</c:v>
                </c:pt>
                <c:pt idx="593">
                  <c:v>160246995300</c:v>
                </c:pt>
                <c:pt idx="594">
                  <c:v>166309483600</c:v>
                </c:pt>
                <c:pt idx="595">
                  <c:v>116617284180</c:v>
                </c:pt>
                <c:pt idx="596">
                  <c:v>139095323480</c:v>
                </c:pt>
                <c:pt idx="597">
                  <c:v>197626253580</c:v>
                </c:pt>
                <c:pt idx="598">
                  <c:v>155100985380</c:v>
                </c:pt>
                <c:pt idx="599">
                  <c:v>145912648600</c:v>
                </c:pt>
                <c:pt idx="600">
                  <c:v>163954063960</c:v>
                </c:pt>
                <c:pt idx="601">
                  <c:v>184502818000</c:v>
                </c:pt>
                <c:pt idx="602">
                  <c:v>217883567000</c:v>
                </c:pt>
                <c:pt idx="603">
                  <c:v>116389664080</c:v>
                </c:pt>
                <c:pt idx="604">
                  <c:v>107959675590</c:v>
                </c:pt>
                <c:pt idx="605">
                  <c:v>153775946040</c:v>
                </c:pt>
                <c:pt idx="606">
                  <c:v>200310609870</c:v>
                </c:pt>
                <c:pt idx="607">
                  <c:v>716778520000</c:v>
                </c:pt>
                <c:pt idx="608">
                  <c:v>219673420250</c:v>
                </c:pt>
                <c:pt idx="609">
                  <c:v>245304751900</c:v>
                </c:pt>
                <c:pt idx="610">
                  <c:v>191189441920</c:v>
                </c:pt>
                <c:pt idx="611">
                  <c:v>144351360000</c:v>
                </c:pt>
                <c:pt idx="612">
                  <c:v>102678845360</c:v>
                </c:pt>
                <c:pt idx="613">
                  <c:v>162314338680</c:v>
                </c:pt>
                <c:pt idx="614">
                  <c:v>101106544560</c:v>
                </c:pt>
                <c:pt idx="615">
                  <c:v>203316142560</c:v>
                </c:pt>
                <c:pt idx="616">
                  <c:v>405819100360</c:v>
                </c:pt>
                <c:pt idx="617">
                  <c:v>309829804500</c:v>
                </c:pt>
                <c:pt idx="618">
                  <c:v>554756360740</c:v>
                </c:pt>
                <c:pt idx="619">
                  <c:v>404127987300</c:v>
                </c:pt>
                <c:pt idx="620">
                  <c:v>765881109280</c:v>
                </c:pt>
                <c:pt idx="621">
                  <c:v>483654972360</c:v>
                </c:pt>
                <c:pt idx="622">
                  <c:v>717398980800</c:v>
                </c:pt>
                <c:pt idx="623">
                  <c:v>396687149220</c:v>
                </c:pt>
                <c:pt idx="624">
                  <c:v>283753460160</c:v>
                </c:pt>
                <c:pt idx="625">
                  <c:v>327492950540</c:v>
                </c:pt>
                <c:pt idx="626">
                  <c:v>281928376800</c:v>
                </c:pt>
                <c:pt idx="627">
                  <c:v>267785724800</c:v>
                </c:pt>
                <c:pt idx="628">
                  <c:v>466317732240</c:v>
                </c:pt>
                <c:pt idx="629">
                  <c:v>300529998260</c:v>
                </c:pt>
                <c:pt idx="630">
                  <c:v>287867108000</c:v>
                </c:pt>
                <c:pt idx="631">
                  <c:v>788674223160</c:v>
                </c:pt>
                <c:pt idx="632">
                  <c:v>957063038750</c:v>
                </c:pt>
                <c:pt idx="633">
                  <c:v>433190231100</c:v>
                </c:pt>
                <c:pt idx="634">
                  <c:v>345027786720</c:v>
                </c:pt>
                <c:pt idx="635">
                  <c:v>308794942950</c:v>
                </c:pt>
                <c:pt idx="636">
                  <c:v>295141831040</c:v>
                </c:pt>
                <c:pt idx="637">
                  <c:v>317609549580</c:v>
                </c:pt>
                <c:pt idx="638">
                  <c:v>299585044050</c:v>
                </c:pt>
                <c:pt idx="639">
                  <c:v>298892875000</c:v>
                </c:pt>
                <c:pt idx="640">
                  <c:v>429954863190</c:v>
                </c:pt>
                <c:pt idx="641">
                  <c:v>225074344440</c:v>
                </c:pt>
                <c:pt idx="642">
                  <c:v>319064283570</c:v>
                </c:pt>
                <c:pt idx="643">
                  <c:v>251378477900</c:v>
                </c:pt>
                <c:pt idx="644">
                  <c:v>359821815800</c:v>
                </c:pt>
                <c:pt idx="645">
                  <c:v>230292254400</c:v>
                </c:pt>
                <c:pt idx="646">
                  <c:v>273846875750</c:v>
                </c:pt>
                <c:pt idx="647">
                  <c:v>421853408820</c:v>
                </c:pt>
                <c:pt idx="648">
                  <c:v>275582873800</c:v>
                </c:pt>
                <c:pt idx="649">
                  <c:v>222697667760</c:v>
                </c:pt>
                <c:pt idx="650">
                  <c:v>230288362860</c:v>
                </c:pt>
                <c:pt idx="651">
                  <c:v>178115292800</c:v>
                </c:pt>
                <c:pt idx="652">
                  <c:v>631211880000</c:v>
                </c:pt>
                <c:pt idx="653">
                  <c:v>319110661000</c:v>
                </c:pt>
                <c:pt idx="654">
                  <c:v>273438200000</c:v>
                </c:pt>
                <c:pt idx="655">
                  <c:v>196001735470</c:v>
                </c:pt>
                <c:pt idx="656">
                  <c:v>302761632400</c:v>
                </c:pt>
                <c:pt idx="657">
                  <c:v>159193781360</c:v>
                </c:pt>
                <c:pt idx="658">
                  <c:v>321654867500</c:v>
                </c:pt>
                <c:pt idx="659">
                  <c:v>1263764351160</c:v>
                </c:pt>
                <c:pt idx="660">
                  <c:v>504106596000</c:v>
                </c:pt>
                <c:pt idx="661">
                  <c:v>337418627260</c:v>
                </c:pt>
                <c:pt idx="662">
                  <c:v>571898344960</c:v>
                </c:pt>
                <c:pt idx="663">
                  <c:v>280147269600</c:v>
                </c:pt>
                <c:pt idx="664">
                  <c:v>278578475000</c:v>
                </c:pt>
                <c:pt idx="665">
                  <c:v>231145502700</c:v>
                </c:pt>
                <c:pt idx="666">
                  <c:v>683497907820</c:v>
                </c:pt>
                <c:pt idx="667">
                  <c:v>958448237060</c:v>
                </c:pt>
                <c:pt idx="668">
                  <c:v>719042950560</c:v>
                </c:pt>
                <c:pt idx="669">
                  <c:v>533892748860</c:v>
                </c:pt>
                <c:pt idx="670">
                  <c:v>312743218050</c:v>
                </c:pt>
                <c:pt idx="671">
                  <c:v>2276132262600</c:v>
                </c:pt>
                <c:pt idx="672">
                  <c:v>412238274080</c:v>
                </c:pt>
                <c:pt idx="673">
                  <c:v>405034067880</c:v>
                </c:pt>
                <c:pt idx="674">
                  <c:v>388376704000</c:v>
                </c:pt>
                <c:pt idx="675">
                  <c:v>289183953520</c:v>
                </c:pt>
                <c:pt idx="676">
                  <c:v>402056878000</c:v>
                </c:pt>
                <c:pt idx="677">
                  <c:v>412642880150</c:v>
                </c:pt>
                <c:pt idx="678">
                  <c:v>335411516970</c:v>
                </c:pt>
                <c:pt idx="679">
                  <c:v>214971242400</c:v>
                </c:pt>
                <c:pt idx="680">
                  <c:v>147737839960</c:v>
                </c:pt>
                <c:pt idx="681">
                  <c:v>246047850720</c:v>
                </c:pt>
                <c:pt idx="682">
                  <c:v>188693374800</c:v>
                </c:pt>
                <c:pt idx="683">
                  <c:v>241948108760</c:v>
                </c:pt>
                <c:pt idx="684">
                  <c:v>279074114340</c:v>
                </c:pt>
                <c:pt idx="685">
                  <c:v>411773379150</c:v>
                </c:pt>
                <c:pt idx="686">
                  <c:v>973455948710</c:v>
                </c:pt>
                <c:pt idx="687">
                  <c:v>577705308660</c:v>
                </c:pt>
                <c:pt idx="688">
                  <c:v>497991687720</c:v>
                </c:pt>
                <c:pt idx="689">
                  <c:v>576937228170</c:v>
                </c:pt>
                <c:pt idx="690">
                  <c:v>679093147500</c:v>
                </c:pt>
                <c:pt idx="691">
                  <c:v>575933301240</c:v>
                </c:pt>
                <c:pt idx="692">
                  <c:v>265605187500</c:v>
                </c:pt>
                <c:pt idx="693">
                  <c:v>438462696540</c:v>
                </c:pt>
                <c:pt idx="694">
                  <c:v>404337333140</c:v>
                </c:pt>
                <c:pt idx="695">
                  <c:v>233992505000</c:v>
                </c:pt>
                <c:pt idx="696">
                  <c:v>129257114700</c:v>
                </c:pt>
                <c:pt idx="697">
                  <c:v>105292727140</c:v>
                </c:pt>
                <c:pt idx="698">
                  <c:v>130659186000</c:v>
                </c:pt>
                <c:pt idx="699">
                  <c:v>191467021200</c:v>
                </c:pt>
                <c:pt idx="700">
                  <c:v>172506649700</c:v>
                </c:pt>
                <c:pt idx="701">
                  <c:v>130000088700</c:v>
                </c:pt>
                <c:pt idx="702">
                  <c:v>315778248450</c:v>
                </c:pt>
                <c:pt idx="703">
                  <c:v>220099968720</c:v>
                </c:pt>
                <c:pt idx="704">
                  <c:v>181756944080</c:v>
                </c:pt>
                <c:pt idx="705">
                  <c:v>155114217120</c:v>
                </c:pt>
                <c:pt idx="706">
                  <c:v>238112514390</c:v>
                </c:pt>
                <c:pt idx="707">
                  <c:v>245584720580</c:v>
                </c:pt>
                <c:pt idx="708">
                  <c:v>172505759550</c:v>
                </c:pt>
                <c:pt idx="709">
                  <c:v>151935466320</c:v>
                </c:pt>
                <c:pt idx="710">
                  <c:v>214206268340</c:v>
                </c:pt>
                <c:pt idx="711">
                  <c:v>172242819450</c:v>
                </c:pt>
                <c:pt idx="712">
                  <c:v>176615709000</c:v>
                </c:pt>
                <c:pt idx="713">
                  <c:v>129564713520</c:v>
                </c:pt>
                <c:pt idx="714">
                  <c:v>114441006400</c:v>
                </c:pt>
                <c:pt idx="715">
                  <c:v>172857538560</c:v>
                </c:pt>
                <c:pt idx="716">
                  <c:v>180407004440</c:v>
                </c:pt>
                <c:pt idx="717">
                  <c:v>165776669100</c:v>
                </c:pt>
                <c:pt idx="718">
                  <c:v>110136831000</c:v>
                </c:pt>
                <c:pt idx="719">
                  <c:v>120902683230</c:v>
                </c:pt>
                <c:pt idx="720">
                  <c:v>77031414110</c:v>
                </c:pt>
                <c:pt idx="721">
                  <c:v>73554177840</c:v>
                </c:pt>
                <c:pt idx="722">
                  <c:v>128868210000</c:v>
                </c:pt>
                <c:pt idx="723">
                  <c:v>63154513800</c:v>
                </c:pt>
                <c:pt idx="724">
                  <c:v>103671283040</c:v>
                </c:pt>
                <c:pt idx="725">
                  <c:v>92981277900</c:v>
                </c:pt>
                <c:pt idx="726">
                  <c:v>133440630600</c:v>
                </c:pt>
                <c:pt idx="727">
                  <c:v>103142967510</c:v>
                </c:pt>
                <c:pt idx="728">
                  <c:v>123942108360</c:v>
                </c:pt>
                <c:pt idx="729">
                  <c:v>138618205440</c:v>
                </c:pt>
                <c:pt idx="730">
                  <c:v>218540350000</c:v>
                </c:pt>
                <c:pt idx="731">
                  <c:v>177677655840</c:v>
                </c:pt>
                <c:pt idx="732">
                  <c:v>111033921600</c:v>
                </c:pt>
                <c:pt idx="733">
                  <c:v>325828873280</c:v>
                </c:pt>
                <c:pt idx="734">
                  <c:v>208005697830</c:v>
                </c:pt>
                <c:pt idx="735">
                  <c:v>105435275500</c:v>
                </c:pt>
                <c:pt idx="736">
                  <c:v>134956898460</c:v>
                </c:pt>
                <c:pt idx="737">
                  <c:v>57283596240</c:v>
                </c:pt>
                <c:pt idx="738">
                  <c:v>80974648200</c:v>
                </c:pt>
                <c:pt idx="739">
                  <c:v>161788067550</c:v>
                </c:pt>
                <c:pt idx="740">
                  <c:v>99410183200</c:v>
                </c:pt>
                <c:pt idx="741">
                  <c:v>126333421770</c:v>
                </c:pt>
                <c:pt idx="742">
                  <c:v>149518621870</c:v>
                </c:pt>
                <c:pt idx="743">
                  <c:v>140557453200</c:v>
                </c:pt>
                <c:pt idx="744">
                  <c:v>146742101050</c:v>
                </c:pt>
                <c:pt idx="745">
                  <c:v>106983115080</c:v>
                </c:pt>
                <c:pt idx="746">
                  <c:v>118603538900</c:v>
                </c:pt>
                <c:pt idx="747">
                  <c:v>54760167100</c:v>
                </c:pt>
                <c:pt idx="748">
                  <c:v>291543520780</c:v>
                </c:pt>
                <c:pt idx="749">
                  <c:v>141418874550</c:v>
                </c:pt>
                <c:pt idx="750">
                  <c:v>324800385000</c:v>
                </c:pt>
                <c:pt idx="751">
                  <c:v>181813591380</c:v>
                </c:pt>
                <c:pt idx="752">
                  <c:v>205267401360</c:v>
                </c:pt>
                <c:pt idx="753">
                  <c:v>225944356440</c:v>
                </c:pt>
                <c:pt idx="754">
                  <c:v>141383757110</c:v>
                </c:pt>
                <c:pt idx="755">
                  <c:v>92799008400</c:v>
                </c:pt>
                <c:pt idx="756">
                  <c:v>103493615040</c:v>
                </c:pt>
                <c:pt idx="757">
                  <c:v>108419207800</c:v>
                </c:pt>
                <c:pt idx="758">
                  <c:v>390593490660</c:v>
                </c:pt>
                <c:pt idx="759">
                  <c:v>233293001580</c:v>
                </c:pt>
                <c:pt idx="760">
                  <c:v>272104936390</c:v>
                </c:pt>
                <c:pt idx="761">
                  <c:v>378455922810</c:v>
                </c:pt>
                <c:pt idx="762">
                  <c:v>303902113200</c:v>
                </c:pt>
                <c:pt idx="763">
                  <c:v>177222699620</c:v>
                </c:pt>
                <c:pt idx="764">
                  <c:v>93246446930</c:v>
                </c:pt>
                <c:pt idx="765">
                  <c:v>167075737290</c:v>
                </c:pt>
                <c:pt idx="766">
                  <c:v>116593025000</c:v>
                </c:pt>
                <c:pt idx="767">
                  <c:v>65816470800</c:v>
                </c:pt>
                <c:pt idx="768">
                  <c:v>158546301900</c:v>
                </c:pt>
                <c:pt idx="769">
                  <c:v>133994527700</c:v>
                </c:pt>
                <c:pt idx="770">
                  <c:v>90748363850</c:v>
                </c:pt>
                <c:pt idx="771">
                  <c:v>70500590600</c:v>
                </c:pt>
                <c:pt idx="772">
                  <c:v>62110092960</c:v>
                </c:pt>
                <c:pt idx="773">
                  <c:v>127118297600</c:v>
                </c:pt>
                <c:pt idx="774">
                  <c:v>67361633280</c:v>
                </c:pt>
                <c:pt idx="775">
                  <c:v>118442914800</c:v>
                </c:pt>
                <c:pt idx="776">
                  <c:v>355627772640</c:v>
                </c:pt>
                <c:pt idx="777">
                  <c:v>172803928000</c:v>
                </c:pt>
                <c:pt idx="778">
                  <c:v>159210118860</c:v>
                </c:pt>
                <c:pt idx="779">
                  <c:v>135546216960</c:v>
                </c:pt>
                <c:pt idx="780">
                  <c:v>89802696270</c:v>
                </c:pt>
                <c:pt idx="781">
                  <c:v>107038054010</c:v>
                </c:pt>
                <c:pt idx="782">
                  <c:v>151369760680</c:v>
                </c:pt>
                <c:pt idx="783">
                  <c:v>186899731780</c:v>
                </c:pt>
                <c:pt idx="784">
                  <c:v>119547360000</c:v>
                </c:pt>
                <c:pt idx="785">
                  <c:v>136313116540</c:v>
                </c:pt>
                <c:pt idx="786">
                  <c:v>369700376760</c:v>
                </c:pt>
                <c:pt idx="787">
                  <c:v>234296855100</c:v>
                </c:pt>
                <c:pt idx="788">
                  <c:v>163140061440</c:v>
                </c:pt>
                <c:pt idx="789">
                  <c:v>322891025750</c:v>
                </c:pt>
                <c:pt idx="790">
                  <c:v>187738660480</c:v>
                </c:pt>
                <c:pt idx="791">
                  <c:v>124565533620</c:v>
                </c:pt>
                <c:pt idx="792">
                  <c:v>104315825310</c:v>
                </c:pt>
                <c:pt idx="793">
                  <c:v>456637696870</c:v>
                </c:pt>
                <c:pt idx="794">
                  <c:v>858332336060</c:v>
                </c:pt>
                <c:pt idx="795">
                  <c:v>1192007172960</c:v>
                </c:pt>
                <c:pt idx="796">
                  <c:v>1021129716250</c:v>
                </c:pt>
                <c:pt idx="797">
                  <c:v>1141504875250</c:v>
                </c:pt>
                <c:pt idx="798">
                  <c:v>900240867610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E5-43F3-9EFF-88FD59F94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44521088"/>
        <c:axId val="764932320"/>
      </c:barChart>
      <c:lineChart>
        <c:grouping val="standard"/>
        <c:varyColors val="0"/>
        <c:ser>
          <c:idx val="1"/>
          <c:order val="1"/>
          <c:tx>
            <c:strRef>
              <c:f>DATA!$H$1</c:f>
              <c:strCache>
                <c:ptCount val="1"/>
                <c:pt idx="0">
                  <c:v>Average Price 20 Days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val>
            <c:numRef>
              <c:f>DATA!$H$2:$H$800</c:f>
              <c:numCache>
                <c:formatCode>0.00E+00</c:formatCode>
                <c:ptCount val="799"/>
                <c:pt idx="30">
                  <c:v>72055960234.866669</c:v>
                </c:pt>
                <c:pt idx="31">
                  <c:v>68078134536.133324</c:v>
                </c:pt>
                <c:pt idx="32">
                  <c:v>63296639866.883324</c:v>
                </c:pt>
                <c:pt idx="33">
                  <c:v>61172510154.383339</c:v>
                </c:pt>
                <c:pt idx="34">
                  <c:v>59907490260.449997</c:v>
                </c:pt>
                <c:pt idx="35">
                  <c:v>60935648241.25</c:v>
                </c:pt>
                <c:pt idx="36">
                  <c:v>60543100521.75</c:v>
                </c:pt>
                <c:pt idx="37">
                  <c:v>61573507631.483337</c:v>
                </c:pt>
                <c:pt idx="38">
                  <c:v>60347339226.266678</c:v>
                </c:pt>
                <c:pt idx="39">
                  <c:v>59227640439.600014</c:v>
                </c:pt>
                <c:pt idx="40">
                  <c:v>57702525615.566666</c:v>
                </c:pt>
                <c:pt idx="41">
                  <c:v>58018896855.366661</c:v>
                </c:pt>
                <c:pt idx="42">
                  <c:v>60283231309.650002</c:v>
                </c:pt>
                <c:pt idx="43">
                  <c:v>64122759603.649986</c:v>
                </c:pt>
                <c:pt idx="44">
                  <c:v>62001052299.099998</c:v>
                </c:pt>
                <c:pt idx="45">
                  <c:v>61961219169.366661</c:v>
                </c:pt>
                <c:pt idx="46">
                  <c:v>61812987094.366661</c:v>
                </c:pt>
                <c:pt idx="47">
                  <c:v>61824249544.900002</c:v>
                </c:pt>
                <c:pt idx="48">
                  <c:v>61418453673.699997</c:v>
                </c:pt>
                <c:pt idx="49">
                  <c:v>60723934016.366661</c:v>
                </c:pt>
                <c:pt idx="50">
                  <c:v>59471277158.683327</c:v>
                </c:pt>
                <c:pt idx="51">
                  <c:v>58498723616.983322</c:v>
                </c:pt>
                <c:pt idx="52">
                  <c:v>57739219297.699989</c:v>
                </c:pt>
                <c:pt idx="53">
                  <c:v>56279589391.03334</c:v>
                </c:pt>
                <c:pt idx="54">
                  <c:v>54249849814.96666</c:v>
                </c:pt>
                <c:pt idx="55">
                  <c:v>51377486915.066666</c:v>
                </c:pt>
                <c:pt idx="56">
                  <c:v>49307359034.566666</c:v>
                </c:pt>
                <c:pt idx="57">
                  <c:v>46660403713.23333</c:v>
                </c:pt>
                <c:pt idx="58">
                  <c:v>46292746009.849998</c:v>
                </c:pt>
                <c:pt idx="59">
                  <c:v>45066344322.849998</c:v>
                </c:pt>
                <c:pt idx="60">
                  <c:v>44669019357.433334</c:v>
                </c:pt>
                <c:pt idx="61">
                  <c:v>42748016692.766663</c:v>
                </c:pt>
                <c:pt idx="62">
                  <c:v>40193007879.366653</c:v>
                </c:pt>
                <c:pt idx="63">
                  <c:v>42673476102.699997</c:v>
                </c:pt>
                <c:pt idx="64">
                  <c:v>44002805610.916664</c:v>
                </c:pt>
                <c:pt idx="65">
                  <c:v>43827734251.5</c:v>
                </c:pt>
                <c:pt idx="66">
                  <c:v>43190010859.666672</c:v>
                </c:pt>
                <c:pt idx="67">
                  <c:v>42666306524.900009</c:v>
                </c:pt>
                <c:pt idx="68">
                  <c:v>41411038227.03334</c:v>
                </c:pt>
                <c:pt idx="69">
                  <c:v>41451617284.699997</c:v>
                </c:pt>
                <c:pt idx="70">
                  <c:v>40278058130.049995</c:v>
                </c:pt>
                <c:pt idx="71">
                  <c:v>40099678735.73333</c:v>
                </c:pt>
                <c:pt idx="72">
                  <c:v>39516504501.766663</c:v>
                </c:pt>
                <c:pt idx="73">
                  <c:v>38734722765.433334</c:v>
                </c:pt>
                <c:pt idx="74">
                  <c:v>39762152070.683334</c:v>
                </c:pt>
                <c:pt idx="75">
                  <c:v>39262514557.316666</c:v>
                </c:pt>
                <c:pt idx="76">
                  <c:v>38578325682.916664</c:v>
                </c:pt>
                <c:pt idx="77">
                  <c:v>38295463826.516663</c:v>
                </c:pt>
                <c:pt idx="78">
                  <c:v>37801333401.849998</c:v>
                </c:pt>
                <c:pt idx="79">
                  <c:v>37534506621.916672</c:v>
                </c:pt>
                <c:pt idx="80">
                  <c:v>37052709997.75</c:v>
                </c:pt>
                <c:pt idx="81">
                  <c:v>36414723711.916664</c:v>
                </c:pt>
                <c:pt idx="82">
                  <c:v>35054672417.983337</c:v>
                </c:pt>
                <c:pt idx="83">
                  <c:v>27266890275.583332</c:v>
                </c:pt>
                <c:pt idx="84">
                  <c:v>24752044182.599998</c:v>
                </c:pt>
                <c:pt idx="85">
                  <c:v>25298572082.249996</c:v>
                </c:pt>
                <c:pt idx="86">
                  <c:v>32561665468.916664</c:v>
                </c:pt>
                <c:pt idx="87">
                  <c:v>33068487368.683331</c:v>
                </c:pt>
                <c:pt idx="88">
                  <c:v>36036523166.549995</c:v>
                </c:pt>
                <c:pt idx="89">
                  <c:v>38597092631.049995</c:v>
                </c:pt>
                <c:pt idx="90">
                  <c:v>39301997911.049995</c:v>
                </c:pt>
                <c:pt idx="91">
                  <c:v>41296524790.199997</c:v>
                </c:pt>
                <c:pt idx="92">
                  <c:v>43090256936.166672</c:v>
                </c:pt>
                <c:pt idx="93">
                  <c:v>44404115352.616669</c:v>
                </c:pt>
                <c:pt idx="94">
                  <c:v>47821896104.933334</c:v>
                </c:pt>
                <c:pt idx="95">
                  <c:v>50187960667.099998</c:v>
                </c:pt>
                <c:pt idx="96">
                  <c:v>52811907989.300003</c:v>
                </c:pt>
                <c:pt idx="97">
                  <c:v>55248896804.849998</c:v>
                </c:pt>
                <c:pt idx="98">
                  <c:v>57492034042.150002</c:v>
                </c:pt>
                <c:pt idx="99">
                  <c:v>60573345555.599998</c:v>
                </c:pt>
                <c:pt idx="100">
                  <c:v>62044398468.516678</c:v>
                </c:pt>
                <c:pt idx="101">
                  <c:v>64409343821.316673</c:v>
                </c:pt>
                <c:pt idx="102">
                  <c:v>65388919277.983337</c:v>
                </c:pt>
                <c:pt idx="103">
                  <c:v>66136211191.966675</c:v>
                </c:pt>
                <c:pt idx="104">
                  <c:v>67032341032.949997</c:v>
                </c:pt>
                <c:pt idx="105">
                  <c:v>67002626005.516663</c:v>
                </c:pt>
                <c:pt idx="106">
                  <c:v>63795377926.816666</c:v>
                </c:pt>
                <c:pt idx="107">
                  <c:v>63459520673.133339</c:v>
                </c:pt>
                <c:pt idx="108">
                  <c:v>61247712577.933334</c:v>
                </c:pt>
                <c:pt idx="109">
                  <c:v>68607233040.433334</c:v>
                </c:pt>
                <c:pt idx="110">
                  <c:v>76340406207.100006</c:v>
                </c:pt>
                <c:pt idx="111">
                  <c:v>79861393508.100006</c:v>
                </c:pt>
                <c:pt idx="112">
                  <c:v>84815960987.083344</c:v>
                </c:pt>
                <c:pt idx="113">
                  <c:v>82592067578.899994</c:v>
                </c:pt>
                <c:pt idx="114">
                  <c:v>77387640797.983322</c:v>
                </c:pt>
                <c:pt idx="115">
                  <c:v>75721658300.899994</c:v>
                </c:pt>
                <c:pt idx="116">
                  <c:v>84479595473.999985</c:v>
                </c:pt>
                <c:pt idx="117">
                  <c:v>87986114990.049988</c:v>
                </c:pt>
                <c:pt idx="118">
                  <c:v>94222248751.766647</c:v>
                </c:pt>
                <c:pt idx="119">
                  <c:v>94835134016.666656</c:v>
                </c:pt>
                <c:pt idx="120">
                  <c:v>101233202408.74998</c:v>
                </c:pt>
                <c:pt idx="121">
                  <c:v>107559080492.48334</c:v>
                </c:pt>
                <c:pt idx="122">
                  <c:v>109430569535.81667</c:v>
                </c:pt>
                <c:pt idx="123">
                  <c:v>111127965497.23335</c:v>
                </c:pt>
                <c:pt idx="124">
                  <c:v>113085484494.89999</c:v>
                </c:pt>
                <c:pt idx="125">
                  <c:v>112751391169.66666</c:v>
                </c:pt>
                <c:pt idx="126">
                  <c:v>108960036745.41667</c:v>
                </c:pt>
                <c:pt idx="127">
                  <c:v>109034097633.16667</c:v>
                </c:pt>
                <c:pt idx="128">
                  <c:v>108229676585.43333</c:v>
                </c:pt>
                <c:pt idx="129">
                  <c:v>98154680529.433334</c:v>
                </c:pt>
                <c:pt idx="130">
                  <c:v>90567683369.433334</c:v>
                </c:pt>
                <c:pt idx="131">
                  <c:v>85517321049.433319</c:v>
                </c:pt>
                <c:pt idx="132">
                  <c:v>80156490635.483337</c:v>
                </c:pt>
                <c:pt idx="133">
                  <c:v>82218997195.21666</c:v>
                </c:pt>
                <c:pt idx="134">
                  <c:v>84602314622.066666</c:v>
                </c:pt>
                <c:pt idx="135">
                  <c:v>85538817934.649994</c:v>
                </c:pt>
                <c:pt idx="136">
                  <c:v>83014142811.683334</c:v>
                </c:pt>
                <c:pt idx="137">
                  <c:v>88393644198.233337</c:v>
                </c:pt>
                <c:pt idx="138">
                  <c:v>86494671320.183319</c:v>
                </c:pt>
                <c:pt idx="139">
                  <c:v>87086949323.433319</c:v>
                </c:pt>
                <c:pt idx="140">
                  <c:v>81538071707.583328</c:v>
                </c:pt>
                <c:pt idx="141">
                  <c:v>75497794412.683334</c:v>
                </c:pt>
                <c:pt idx="142">
                  <c:v>76473882543.850006</c:v>
                </c:pt>
                <c:pt idx="143">
                  <c:v>77763663432.5</c:v>
                </c:pt>
                <c:pt idx="144">
                  <c:v>77731277770.633331</c:v>
                </c:pt>
                <c:pt idx="145">
                  <c:v>79397707442.800003</c:v>
                </c:pt>
                <c:pt idx="146">
                  <c:v>81303398959.916672</c:v>
                </c:pt>
                <c:pt idx="147">
                  <c:v>80568479572.516663</c:v>
                </c:pt>
                <c:pt idx="148">
                  <c:v>82498546197.616653</c:v>
                </c:pt>
                <c:pt idx="149">
                  <c:v>84226548671.083313</c:v>
                </c:pt>
                <c:pt idx="150">
                  <c:v>84026809789.683319</c:v>
                </c:pt>
                <c:pt idx="151">
                  <c:v>86938341006.349976</c:v>
                </c:pt>
                <c:pt idx="152">
                  <c:v>85556687722.249969</c:v>
                </c:pt>
                <c:pt idx="153">
                  <c:v>85300322528.916656</c:v>
                </c:pt>
                <c:pt idx="154">
                  <c:v>88464551229.083313</c:v>
                </c:pt>
                <c:pt idx="155">
                  <c:v>87488472530.583313</c:v>
                </c:pt>
                <c:pt idx="156">
                  <c:v>84159356979.31665</c:v>
                </c:pt>
                <c:pt idx="157">
                  <c:v>77348451537.416656</c:v>
                </c:pt>
                <c:pt idx="158">
                  <c:v>72596203351.316666</c:v>
                </c:pt>
                <c:pt idx="159">
                  <c:v>70132906926.316666</c:v>
                </c:pt>
                <c:pt idx="160">
                  <c:v>70347986699.333344</c:v>
                </c:pt>
                <c:pt idx="161">
                  <c:v>70343793177.699997</c:v>
                </c:pt>
                <c:pt idx="162">
                  <c:v>71608444914.699982</c:v>
                </c:pt>
                <c:pt idx="163">
                  <c:v>70493498553.049988</c:v>
                </c:pt>
                <c:pt idx="164">
                  <c:v>71371583127.849991</c:v>
                </c:pt>
                <c:pt idx="165">
                  <c:v>71660502000.649994</c:v>
                </c:pt>
                <c:pt idx="166">
                  <c:v>72967642311.816666</c:v>
                </c:pt>
                <c:pt idx="167">
                  <c:v>73814997433.483322</c:v>
                </c:pt>
                <c:pt idx="168">
                  <c:v>73453686704.649994</c:v>
                </c:pt>
                <c:pt idx="169">
                  <c:v>73374680474.516647</c:v>
                </c:pt>
                <c:pt idx="170">
                  <c:v>76458254454.116653</c:v>
                </c:pt>
                <c:pt idx="171">
                  <c:v>75883265270.183319</c:v>
                </c:pt>
                <c:pt idx="172">
                  <c:v>78446467447.283325</c:v>
                </c:pt>
                <c:pt idx="173">
                  <c:v>79599171848.949997</c:v>
                </c:pt>
                <c:pt idx="174">
                  <c:v>77862397176.949997</c:v>
                </c:pt>
                <c:pt idx="175">
                  <c:v>82888690708.616669</c:v>
                </c:pt>
                <c:pt idx="176">
                  <c:v>81387102448.650009</c:v>
                </c:pt>
                <c:pt idx="177">
                  <c:v>81887537561.566666</c:v>
                </c:pt>
                <c:pt idx="178">
                  <c:v>87561370458.833328</c:v>
                </c:pt>
                <c:pt idx="179">
                  <c:v>96621218321.366669</c:v>
                </c:pt>
                <c:pt idx="180">
                  <c:v>115769939608.06665</c:v>
                </c:pt>
                <c:pt idx="181">
                  <c:v>131956352772.26665</c:v>
                </c:pt>
                <c:pt idx="182">
                  <c:v>135581438658.3</c:v>
                </c:pt>
                <c:pt idx="183">
                  <c:v>142134041782.13333</c:v>
                </c:pt>
                <c:pt idx="184">
                  <c:v>152459690136.53333</c:v>
                </c:pt>
                <c:pt idx="185">
                  <c:v>165201189673.31665</c:v>
                </c:pt>
                <c:pt idx="186">
                  <c:v>172162535499.25</c:v>
                </c:pt>
                <c:pt idx="187">
                  <c:v>180634671192.23331</c:v>
                </c:pt>
                <c:pt idx="188">
                  <c:v>185843585247.66669</c:v>
                </c:pt>
                <c:pt idx="189">
                  <c:v>191837202268.85001</c:v>
                </c:pt>
                <c:pt idx="190">
                  <c:v>198395884254.51666</c:v>
                </c:pt>
                <c:pt idx="191">
                  <c:v>198668978298.64999</c:v>
                </c:pt>
                <c:pt idx="192">
                  <c:v>210201820220.31668</c:v>
                </c:pt>
                <c:pt idx="193">
                  <c:v>210848895993.98337</c:v>
                </c:pt>
                <c:pt idx="194">
                  <c:v>216055769137.31668</c:v>
                </c:pt>
                <c:pt idx="195">
                  <c:v>213774238306.23337</c:v>
                </c:pt>
                <c:pt idx="196">
                  <c:v>211159087971.68338</c:v>
                </c:pt>
                <c:pt idx="197">
                  <c:v>220043201820.51669</c:v>
                </c:pt>
                <c:pt idx="198">
                  <c:v>214127354610.01669</c:v>
                </c:pt>
                <c:pt idx="199">
                  <c:v>205955744280.73337</c:v>
                </c:pt>
                <c:pt idx="200">
                  <c:v>188792433274.36667</c:v>
                </c:pt>
                <c:pt idx="201">
                  <c:v>175793834574.36664</c:v>
                </c:pt>
                <c:pt idx="202">
                  <c:v>178944519451.19998</c:v>
                </c:pt>
                <c:pt idx="203">
                  <c:v>173061065401.53329</c:v>
                </c:pt>
                <c:pt idx="204">
                  <c:v>159705288031.28329</c:v>
                </c:pt>
                <c:pt idx="205">
                  <c:v>143738710609.03329</c:v>
                </c:pt>
                <c:pt idx="206">
                  <c:v>132899537921.76665</c:v>
                </c:pt>
                <c:pt idx="207">
                  <c:v>139031757026.03333</c:v>
                </c:pt>
                <c:pt idx="208">
                  <c:v>137792570623.81668</c:v>
                </c:pt>
                <c:pt idx="209">
                  <c:v>134009240503.35002</c:v>
                </c:pt>
                <c:pt idx="210">
                  <c:v>124153770978.81668</c:v>
                </c:pt>
                <c:pt idx="211">
                  <c:v>148781495275.28333</c:v>
                </c:pt>
                <c:pt idx="212">
                  <c:v>148277929908.61667</c:v>
                </c:pt>
                <c:pt idx="213">
                  <c:v>151909741975.95001</c:v>
                </c:pt>
                <c:pt idx="214">
                  <c:v>152019092795.95001</c:v>
                </c:pt>
                <c:pt idx="215">
                  <c:v>151643384716.70001</c:v>
                </c:pt>
                <c:pt idx="216">
                  <c:v>152332832900.54999</c:v>
                </c:pt>
                <c:pt idx="217">
                  <c:v>145706426434.54999</c:v>
                </c:pt>
                <c:pt idx="218">
                  <c:v>162494416627.21667</c:v>
                </c:pt>
                <c:pt idx="219">
                  <c:v>169489399128.96667</c:v>
                </c:pt>
                <c:pt idx="220">
                  <c:v>168095902791.79999</c:v>
                </c:pt>
                <c:pt idx="221">
                  <c:v>175290608383.79999</c:v>
                </c:pt>
                <c:pt idx="222">
                  <c:v>176008767167.43335</c:v>
                </c:pt>
                <c:pt idx="223">
                  <c:v>189727775562.26666</c:v>
                </c:pt>
                <c:pt idx="224">
                  <c:v>196477269927.51666</c:v>
                </c:pt>
                <c:pt idx="225">
                  <c:v>208718770330.18335</c:v>
                </c:pt>
                <c:pt idx="226">
                  <c:v>223839141758.51666</c:v>
                </c:pt>
                <c:pt idx="227">
                  <c:v>227184583417.26669</c:v>
                </c:pt>
                <c:pt idx="228">
                  <c:v>231002130260.71671</c:v>
                </c:pt>
                <c:pt idx="229">
                  <c:v>232318489296.66669</c:v>
                </c:pt>
                <c:pt idx="230">
                  <c:v>237281857845.66669</c:v>
                </c:pt>
                <c:pt idx="231">
                  <c:v>221634619287.33331</c:v>
                </c:pt>
                <c:pt idx="232">
                  <c:v>215864667631</c:v>
                </c:pt>
                <c:pt idx="233">
                  <c:v>217778179991.66669</c:v>
                </c:pt>
                <c:pt idx="234">
                  <c:v>213255681356.66669</c:v>
                </c:pt>
                <c:pt idx="235">
                  <c:v>214794574306.66669</c:v>
                </c:pt>
                <c:pt idx="236">
                  <c:v>220138221412.16669</c:v>
                </c:pt>
                <c:pt idx="237">
                  <c:v>216785392298.16669</c:v>
                </c:pt>
                <c:pt idx="238">
                  <c:v>202814157986.16666</c:v>
                </c:pt>
                <c:pt idx="239">
                  <c:v>197859400935.16666</c:v>
                </c:pt>
                <c:pt idx="240">
                  <c:v>199146666196.5</c:v>
                </c:pt>
                <c:pt idx="241">
                  <c:v>187696350254</c:v>
                </c:pt>
                <c:pt idx="242">
                  <c:v>179774063023.33334</c:v>
                </c:pt>
                <c:pt idx="243">
                  <c:v>167081694914.33331</c:v>
                </c:pt>
                <c:pt idx="244">
                  <c:v>166272363104.33331</c:v>
                </c:pt>
                <c:pt idx="245">
                  <c:v>160532894659</c:v>
                </c:pt>
                <c:pt idx="246">
                  <c:v>148251172293.33331</c:v>
                </c:pt>
                <c:pt idx="247">
                  <c:v>134077193964.83334</c:v>
                </c:pt>
                <c:pt idx="248">
                  <c:v>127229609446.50003</c:v>
                </c:pt>
                <c:pt idx="249">
                  <c:v>125848785719.33337</c:v>
                </c:pt>
                <c:pt idx="250">
                  <c:v>134217958109</c:v>
                </c:pt>
                <c:pt idx="251">
                  <c:v>128394612039.8333</c:v>
                </c:pt>
                <c:pt idx="252">
                  <c:v>124612274050.8333</c:v>
                </c:pt>
                <c:pt idx="253">
                  <c:v>119281432245.66666</c:v>
                </c:pt>
                <c:pt idx="254">
                  <c:v>117119802485.16666</c:v>
                </c:pt>
                <c:pt idx="255">
                  <c:v>124806287591.33333</c:v>
                </c:pt>
                <c:pt idx="256">
                  <c:v>117999130602.16666</c:v>
                </c:pt>
                <c:pt idx="257">
                  <c:v>116037745838.83333</c:v>
                </c:pt>
                <c:pt idx="258">
                  <c:v>127007715449.16666</c:v>
                </c:pt>
                <c:pt idx="259">
                  <c:v>126308861157.16667</c:v>
                </c:pt>
                <c:pt idx="260">
                  <c:v>129615386152.16667</c:v>
                </c:pt>
                <c:pt idx="261">
                  <c:v>132131260359.16667</c:v>
                </c:pt>
                <c:pt idx="262">
                  <c:v>136951365620.16667</c:v>
                </c:pt>
                <c:pt idx="263">
                  <c:v>147613971486.83331</c:v>
                </c:pt>
                <c:pt idx="264">
                  <c:v>149176632451.83331</c:v>
                </c:pt>
                <c:pt idx="265">
                  <c:v>150980039037.16669</c:v>
                </c:pt>
                <c:pt idx="266">
                  <c:v>156681836152.16669</c:v>
                </c:pt>
                <c:pt idx="267">
                  <c:v>160716254498.5</c:v>
                </c:pt>
                <c:pt idx="268">
                  <c:v>175039828053</c:v>
                </c:pt>
                <c:pt idx="269">
                  <c:v>179321420790.66669</c:v>
                </c:pt>
                <c:pt idx="270">
                  <c:v>181634520030.16666</c:v>
                </c:pt>
                <c:pt idx="271">
                  <c:v>185578193182.66666</c:v>
                </c:pt>
                <c:pt idx="272">
                  <c:v>185148564082.66666</c:v>
                </c:pt>
                <c:pt idx="273">
                  <c:v>188333231901.16666</c:v>
                </c:pt>
                <c:pt idx="274">
                  <c:v>194327230756.66666</c:v>
                </c:pt>
                <c:pt idx="275">
                  <c:v>189710616137.5</c:v>
                </c:pt>
                <c:pt idx="276">
                  <c:v>192152379685.16666</c:v>
                </c:pt>
                <c:pt idx="277">
                  <c:v>191686194101.5</c:v>
                </c:pt>
                <c:pt idx="278">
                  <c:v>182442386696.49997</c:v>
                </c:pt>
                <c:pt idx="279">
                  <c:v>183453596689.49997</c:v>
                </c:pt>
                <c:pt idx="280">
                  <c:v>180949087726.33331</c:v>
                </c:pt>
                <c:pt idx="281">
                  <c:v>183827630782.16663</c:v>
                </c:pt>
                <c:pt idx="282">
                  <c:v>178624558301.83331</c:v>
                </c:pt>
                <c:pt idx="283">
                  <c:v>166020213735.16669</c:v>
                </c:pt>
                <c:pt idx="284">
                  <c:v>159941183675.16666</c:v>
                </c:pt>
                <c:pt idx="285">
                  <c:v>153128610056.33331</c:v>
                </c:pt>
                <c:pt idx="286">
                  <c:v>146019230233</c:v>
                </c:pt>
                <c:pt idx="287">
                  <c:v>140253440053.83334</c:v>
                </c:pt>
                <c:pt idx="288">
                  <c:v>125906312658.66667</c:v>
                </c:pt>
                <c:pt idx="289">
                  <c:v>118984692301.5</c:v>
                </c:pt>
                <c:pt idx="290">
                  <c:v>106090657473.83333</c:v>
                </c:pt>
                <c:pt idx="291">
                  <c:v>97583145981.999985</c:v>
                </c:pt>
                <c:pt idx="292">
                  <c:v>94862883428.833328</c:v>
                </c:pt>
                <c:pt idx="293">
                  <c:v>98261890190.499985</c:v>
                </c:pt>
                <c:pt idx="294">
                  <c:v>104967252824.5</c:v>
                </c:pt>
                <c:pt idx="295">
                  <c:v>105997940197.83333</c:v>
                </c:pt>
                <c:pt idx="296">
                  <c:v>111777334024.83334</c:v>
                </c:pt>
                <c:pt idx="297">
                  <c:v>115706801188.5</c:v>
                </c:pt>
                <c:pt idx="298">
                  <c:v>120035668052.66666</c:v>
                </c:pt>
                <c:pt idx="299">
                  <c:v>121476642552.66666</c:v>
                </c:pt>
                <c:pt idx="300">
                  <c:v>123696629628.33333</c:v>
                </c:pt>
                <c:pt idx="301">
                  <c:v>128582446224.33333</c:v>
                </c:pt>
                <c:pt idx="302">
                  <c:v>130687708609.99997</c:v>
                </c:pt>
                <c:pt idx="303">
                  <c:v>128963513046.16666</c:v>
                </c:pt>
                <c:pt idx="304">
                  <c:v>127740074498.83333</c:v>
                </c:pt>
                <c:pt idx="305">
                  <c:v>141487541837.66669</c:v>
                </c:pt>
                <c:pt idx="306">
                  <c:v>150354063908</c:v>
                </c:pt>
                <c:pt idx="307">
                  <c:v>160913238525.33334</c:v>
                </c:pt>
                <c:pt idx="308">
                  <c:v>163163832882.33334</c:v>
                </c:pt>
                <c:pt idx="309">
                  <c:v>177579354732</c:v>
                </c:pt>
                <c:pt idx="310">
                  <c:v>185067299212.16666</c:v>
                </c:pt>
                <c:pt idx="311">
                  <c:v>192029863834.66669</c:v>
                </c:pt>
                <c:pt idx="312">
                  <c:v>201091484940</c:v>
                </c:pt>
                <c:pt idx="313">
                  <c:v>202902565977.5</c:v>
                </c:pt>
                <c:pt idx="314">
                  <c:v>195601954988.49997</c:v>
                </c:pt>
                <c:pt idx="315">
                  <c:v>192710491878.49997</c:v>
                </c:pt>
                <c:pt idx="316">
                  <c:v>196115501876.83331</c:v>
                </c:pt>
                <c:pt idx="317">
                  <c:v>202957189700.16666</c:v>
                </c:pt>
                <c:pt idx="318">
                  <c:v>300726459437.66663</c:v>
                </c:pt>
                <c:pt idx="319">
                  <c:v>324569851277.66663</c:v>
                </c:pt>
                <c:pt idx="320">
                  <c:v>369226110060.16663</c:v>
                </c:pt>
                <c:pt idx="321">
                  <c:v>389923468745.83331</c:v>
                </c:pt>
                <c:pt idx="322">
                  <c:v>402783490405.5</c:v>
                </c:pt>
                <c:pt idx="323">
                  <c:v>421336087748.83331</c:v>
                </c:pt>
                <c:pt idx="324">
                  <c:v>440263102116.16669</c:v>
                </c:pt>
                <c:pt idx="325">
                  <c:v>463887602466.16669</c:v>
                </c:pt>
                <c:pt idx="326">
                  <c:v>495406563108.16669</c:v>
                </c:pt>
                <c:pt idx="327">
                  <c:v>539124228719.5</c:v>
                </c:pt>
                <c:pt idx="328">
                  <c:v>569780727671.5</c:v>
                </c:pt>
                <c:pt idx="329">
                  <c:v>573307273175.66663</c:v>
                </c:pt>
                <c:pt idx="330">
                  <c:v>589423430670.16663</c:v>
                </c:pt>
                <c:pt idx="331">
                  <c:v>632224496376.16663</c:v>
                </c:pt>
                <c:pt idx="332">
                  <c:v>647327294469.33325</c:v>
                </c:pt>
                <c:pt idx="333">
                  <c:v>655493315092.83325</c:v>
                </c:pt>
                <c:pt idx="334">
                  <c:v>677135598570.33325</c:v>
                </c:pt>
                <c:pt idx="335">
                  <c:v>688199837046.83325</c:v>
                </c:pt>
                <c:pt idx="336">
                  <c:v>690120719813.5</c:v>
                </c:pt>
                <c:pt idx="337">
                  <c:v>691326989978.5</c:v>
                </c:pt>
                <c:pt idx="338">
                  <c:v>591875793433.5</c:v>
                </c:pt>
                <c:pt idx="339">
                  <c:v>587217731496.5</c:v>
                </c:pt>
                <c:pt idx="340">
                  <c:v>539775049604</c:v>
                </c:pt>
                <c:pt idx="341">
                  <c:v>508402943216.5</c:v>
                </c:pt>
                <c:pt idx="342">
                  <c:v>539166762288.5</c:v>
                </c:pt>
                <c:pt idx="343">
                  <c:v>540798605509</c:v>
                </c:pt>
                <c:pt idx="344">
                  <c:v>528945078255</c:v>
                </c:pt>
                <c:pt idx="345">
                  <c:v>521878271954</c:v>
                </c:pt>
                <c:pt idx="346">
                  <c:v>503330609919</c:v>
                </c:pt>
                <c:pt idx="347">
                  <c:v>454873329834.5</c:v>
                </c:pt>
                <c:pt idx="348">
                  <c:v>436455515310.5</c:v>
                </c:pt>
                <c:pt idx="349">
                  <c:v>428874371495</c:v>
                </c:pt>
                <c:pt idx="350">
                  <c:v>412246170553</c:v>
                </c:pt>
                <c:pt idx="351">
                  <c:v>370047406486</c:v>
                </c:pt>
                <c:pt idx="352">
                  <c:v>351255332926</c:v>
                </c:pt>
                <c:pt idx="353">
                  <c:v>344261306348</c:v>
                </c:pt>
                <c:pt idx="354">
                  <c:v>324270380165.5</c:v>
                </c:pt>
                <c:pt idx="355">
                  <c:v>313522157749.5</c:v>
                </c:pt>
                <c:pt idx="356">
                  <c:v>311415674356.5</c:v>
                </c:pt>
                <c:pt idx="357">
                  <c:v>307135942321.5</c:v>
                </c:pt>
                <c:pt idx="358">
                  <c:v>308648733263.5</c:v>
                </c:pt>
                <c:pt idx="359">
                  <c:v>295854728180.5</c:v>
                </c:pt>
                <c:pt idx="360">
                  <c:v>296686551487</c:v>
                </c:pt>
                <c:pt idx="361">
                  <c:v>300094363596.5</c:v>
                </c:pt>
                <c:pt idx="362">
                  <c:v>256188231358.5</c:v>
                </c:pt>
                <c:pt idx="363">
                  <c:v>240092468571.5</c:v>
                </c:pt>
                <c:pt idx="364">
                  <c:v>233390628413</c:v>
                </c:pt>
                <c:pt idx="365">
                  <c:v>202030210931</c:v>
                </c:pt>
                <c:pt idx="366">
                  <c:v>185360354102</c:v>
                </c:pt>
                <c:pt idx="367">
                  <c:v>180456597571.5</c:v>
                </c:pt>
                <c:pt idx="368">
                  <c:v>169264549005.5</c:v>
                </c:pt>
                <c:pt idx="369">
                  <c:v>160716851807</c:v>
                </c:pt>
                <c:pt idx="370">
                  <c:v>155806903168.5</c:v>
                </c:pt>
                <c:pt idx="371">
                  <c:v>150007859579.5</c:v>
                </c:pt>
                <c:pt idx="372">
                  <c:v>146131166513.5</c:v>
                </c:pt>
                <c:pt idx="373">
                  <c:v>139232810945.5</c:v>
                </c:pt>
                <c:pt idx="374">
                  <c:v>134905401755.5</c:v>
                </c:pt>
                <c:pt idx="375">
                  <c:v>139181071462</c:v>
                </c:pt>
                <c:pt idx="376">
                  <c:v>140472594575</c:v>
                </c:pt>
                <c:pt idx="377">
                  <c:v>139731043155</c:v>
                </c:pt>
                <c:pt idx="378">
                  <c:v>144554937748</c:v>
                </c:pt>
                <c:pt idx="379">
                  <c:v>144682284642.5</c:v>
                </c:pt>
                <c:pt idx="380">
                  <c:v>150381653831</c:v>
                </c:pt>
                <c:pt idx="381">
                  <c:v>168877039886</c:v>
                </c:pt>
                <c:pt idx="382">
                  <c:v>181166773839.5</c:v>
                </c:pt>
                <c:pt idx="383">
                  <c:v>185051234476.5</c:v>
                </c:pt>
                <c:pt idx="384">
                  <c:v>191247926293</c:v>
                </c:pt>
                <c:pt idx="385">
                  <c:v>195158142776</c:v>
                </c:pt>
                <c:pt idx="386">
                  <c:v>190347267073.5</c:v>
                </c:pt>
                <c:pt idx="387">
                  <c:v>193127316032</c:v>
                </c:pt>
                <c:pt idx="388">
                  <c:v>195155536256</c:v>
                </c:pt>
                <c:pt idx="389">
                  <c:v>201186690557</c:v>
                </c:pt>
                <c:pt idx="390">
                  <c:v>199707820369</c:v>
                </c:pt>
                <c:pt idx="391">
                  <c:v>202300504104.5</c:v>
                </c:pt>
                <c:pt idx="392">
                  <c:v>208232063535</c:v>
                </c:pt>
                <c:pt idx="393">
                  <c:v>208055840867</c:v>
                </c:pt>
                <c:pt idx="394">
                  <c:v>215002142137</c:v>
                </c:pt>
                <c:pt idx="395">
                  <c:v>225604949450</c:v>
                </c:pt>
                <c:pt idx="396">
                  <c:v>224526518206</c:v>
                </c:pt>
                <c:pt idx="397">
                  <c:v>220032009837</c:v>
                </c:pt>
                <c:pt idx="398">
                  <c:v>209798768409.5</c:v>
                </c:pt>
                <c:pt idx="399">
                  <c:v>205370173060</c:v>
                </c:pt>
                <c:pt idx="400">
                  <c:v>201278939387.5</c:v>
                </c:pt>
                <c:pt idx="401">
                  <c:v>181003404739</c:v>
                </c:pt>
                <c:pt idx="402">
                  <c:v>167125130937.5</c:v>
                </c:pt>
                <c:pt idx="403">
                  <c:v>168319559429.5</c:v>
                </c:pt>
                <c:pt idx="404">
                  <c:v>187431981878.5</c:v>
                </c:pt>
                <c:pt idx="405">
                  <c:v>197598600317.5</c:v>
                </c:pt>
                <c:pt idx="406">
                  <c:v>199768837175</c:v>
                </c:pt>
                <c:pt idx="407">
                  <c:v>199959713261.5</c:v>
                </c:pt>
                <c:pt idx="408">
                  <c:v>196147091637.5</c:v>
                </c:pt>
                <c:pt idx="409">
                  <c:v>189310340627.5</c:v>
                </c:pt>
                <c:pt idx="410">
                  <c:v>189420872935</c:v>
                </c:pt>
                <c:pt idx="411">
                  <c:v>188638731733.5</c:v>
                </c:pt>
                <c:pt idx="412">
                  <c:v>187945563429</c:v>
                </c:pt>
                <c:pt idx="413">
                  <c:v>186867773497</c:v>
                </c:pt>
                <c:pt idx="414">
                  <c:v>184229462056</c:v>
                </c:pt>
                <c:pt idx="415">
                  <c:v>169111240840</c:v>
                </c:pt>
                <c:pt idx="416">
                  <c:v>160573775204</c:v>
                </c:pt>
                <c:pt idx="417">
                  <c:v>161294593648</c:v>
                </c:pt>
                <c:pt idx="418">
                  <c:v>162837626380.5</c:v>
                </c:pt>
                <c:pt idx="419">
                  <c:v>161864801494.5</c:v>
                </c:pt>
                <c:pt idx="420">
                  <c:v>158066493104.5</c:v>
                </c:pt>
                <c:pt idx="421">
                  <c:v>162093395452</c:v>
                </c:pt>
                <c:pt idx="422">
                  <c:v>160459926606</c:v>
                </c:pt>
                <c:pt idx="423">
                  <c:v>154032314743</c:v>
                </c:pt>
                <c:pt idx="424">
                  <c:v>141238869383</c:v>
                </c:pt>
                <c:pt idx="425">
                  <c:v>140223243460</c:v>
                </c:pt>
                <c:pt idx="426">
                  <c:v>149532651483.5</c:v>
                </c:pt>
                <c:pt idx="427">
                  <c:v>153954783430.5</c:v>
                </c:pt>
                <c:pt idx="428">
                  <c:v>157070043376.5</c:v>
                </c:pt>
                <c:pt idx="429">
                  <c:v>158772924611</c:v>
                </c:pt>
                <c:pt idx="430">
                  <c:v>162850810463.5</c:v>
                </c:pt>
                <c:pt idx="431">
                  <c:v>164407071193</c:v>
                </c:pt>
                <c:pt idx="432">
                  <c:v>164004963453</c:v>
                </c:pt>
                <c:pt idx="433">
                  <c:v>161975437914</c:v>
                </c:pt>
                <c:pt idx="434">
                  <c:v>172073906763</c:v>
                </c:pt>
                <c:pt idx="435">
                  <c:v>180833386459</c:v>
                </c:pt>
                <c:pt idx="436">
                  <c:v>192796310864</c:v>
                </c:pt>
                <c:pt idx="437">
                  <c:v>193809677955.5</c:v>
                </c:pt>
                <c:pt idx="438">
                  <c:v>197218115460.5</c:v>
                </c:pt>
                <c:pt idx="439">
                  <c:v>201417771354.5</c:v>
                </c:pt>
                <c:pt idx="440">
                  <c:v>311991029744.5</c:v>
                </c:pt>
                <c:pt idx="441">
                  <c:v>339551086580.5</c:v>
                </c:pt>
                <c:pt idx="442">
                  <c:v>367430861340.5</c:v>
                </c:pt>
                <c:pt idx="443">
                  <c:v>387959404111.5</c:v>
                </c:pt>
                <c:pt idx="444">
                  <c:v>406106712558.5</c:v>
                </c:pt>
                <c:pt idx="445">
                  <c:v>434325686044.5</c:v>
                </c:pt>
                <c:pt idx="446">
                  <c:v>446458404851</c:v>
                </c:pt>
                <c:pt idx="447">
                  <c:v>464276874753</c:v>
                </c:pt>
                <c:pt idx="448">
                  <c:v>505508878314</c:v>
                </c:pt>
                <c:pt idx="449">
                  <c:v>571492253129</c:v>
                </c:pt>
                <c:pt idx="450">
                  <c:v>620058331163</c:v>
                </c:pt>
                <c:pt idx="451">
                  <c:v>658308493995.5</c:v>
                </c:pt>
                <c:pt idx="452">
                  <c:v>705233891073.5</c:v>
                </c:pt>
                <c:pt idx="453">
                  <c:v>791647799656.5</c:v>
                </c:pt>
                <c:pt idx="454">
                  <c:v>816110871478.5</c:v>
                </c:pt>
                <c:pt idx="455">
                  <c:v>854055996103.5</c:v>
                </c:pt>
                <c:pt idx="456">
                  <c:v>872903956358.5</c:v>
                </c:pt>
                <c:pt idx="457">
                  <c:v>914218560754.5</c:v>
                </c:pt>
                <c:pt idx="458">
                  <c:v>933564926002.5</c:v>
                </c:pt>
                <c:pt idx="459">
                  <c:v>946623231961.5</c:v>
                </c:pt>
                <c:pt idx="460">
                  <c:v>866602657633.5</c:v>
                </c:pt>
                <c:pt idx="461">
                  <c:v>868524605484</c:v>
                </c:pt>
                <c:pt idx="462">
                  <c:v>875833772577</c:v>
                </c:pt>
                <c:pt idx="463">
                  <c:v>898275454357</c:v>
                </c:pt>
                <c:pt idx="464">
                  <c:v>895990448181</c:v>
                </c:pt>
                <c:pt idx="465">
                  <c:v>871299691519</c:v>
                </c:pt>
                <c:pt idx="466">
                  <c:v>913555314191</c:v>
                </c:pt>
                <c:pt idx="467">
                  <c:v>924922592672</c:v>
                </c:pt>
                <c:pt idx="468">
                  <c:v>903031387405</c:v>
                </c:pt>
                <c:pt idx="469">
                  <c:v>854855763158</c:v>
                </c:pt>
                <c:pt idx="470">
                  <c:v>843522032684</c:v>
                </c:pt>
                <c:pt idx="471">
                  <c:v>844848812559.5</c:v>
                </c:pt>
                <c:pt idx="472">
                  <c:v>831182277521.5</c:v>
                </c:pt>
                <c:pt idx="473">
                  <c:v>773788177990</c:v>
                </c:pt>
                <c:pt idx="474">
                  <c:v>805591386910</c:v>
                </c:pt>
                <c:pt idx="475">
                  <c:v>798557344635</c:v>
                </c:pt>
                <c:pt idx="476">
                  <c:v>814816539256</c:v>
                </c:pt>
                <c:pt idx="477">
                  <c:v>809013347308</c:v>
                </c:pt>
                <c:pt idx="478">
                  <c:v>842474412790.5</c:v>
                </c:pt>
                <c:pt idx="479">
                  <c:v>877991780768.5</c:v>
                </c:pt>
                <c:pt idx="480">
                  <c:v>880767317840.5</c:v>
                </c:pt>
                <c:pt idx="481">
                  <c:v>895363183108</c:v>
                </c:pt>
                <c:pt idx="482">
                  <c:v>896753974638</c:v>
                </c:pt>
                <c:pt idx="483">
                  <c:v>907732200130</c:v>
                </c:pt>
                <c:pt idx="484">
                  <c:v>908429524074.5</c:v>
                </c:pt>
                <c:pt idx="485">
                  <c:v>926112567878.5</c:v>
                </c:pt>
                <c:pt idx="486">
                  <c:v>875157581329</c:v>
                </c:pt>
                <c:pt idx="487">
                  <c:v>848281245299</c:v>
                </c:pt>
                <c:pt idx="488">
                  <c:v>844175712399</c:v>
                </c:pt>
                <c:pt idx="489">
                  <c:v>847810316229.5</c:v>
                </c:pt>
                <c:pt idx="490">
                  <c:v>817272282103.5</c:v>
                </c:pt>
                <c:pt idx="491">
                  <c:v>796770324809</c:v>
                </c:pt>
                <c:pt idx="492">
                  <c:v>769251774144</c:v>
                </c:pt>
                <c:pt idx="493">
                  <c:v>755094768186.5</c:v>
                </c:pt>
                <c:pt idx="494">
                  <c:v>695954012371.5</c:v>
                </c:pt>
                <c:pt idx="495">
                  <c:v>665579710436.5</c:v>
                </c:pt>
                <c:pt idx="496">
                  <c:v>633969953060.5</c:v>
                </c:pt>
                <c:pt idx="497">
                  <c:v>615943729804</c:v>
                </c:pt>
                <c:pt idx="498">
                  <c:v>584441022426.5</c:v>
                </c:pt>
                <c:pt idx="499">
                  <c:v>539006328891.5</c:v>
                </c:pt>
                <c:pt idx="500">
                  <c:v>517676246507.5</c:v>
                </c:pt>
                <c:pt idx="501">
                  <c:v>494570078826.5</c:v>
                </c:pt>
                <c:pt idx="502">
                  <c:v>517615305329.5</c:v>
                </c:pt>
                <c:pt idx="503">
                  <c:v>493633997163.5</c:v>
                </c:pt>
                <c:pt idx="504">
                  <c:v>483857415968</c:v>
                </c:pt>
                <c:pt idx="505">
                  <c:v>478048570506.5</c:v>
                </c:pt>
                <c:pt idx="506">
                  <c:v>482148621052.5</c:v>
                </c:pt>
                <c:pt idx="507">
                  <c:v>484866286412.5</c:v>
                </c:pt>
                <c:pt idx="508">
                  <c:v>471551706162.5</c:v>
                </c:pt>
                <c:pt idx="509">
                  <c:v>464850141302</c:v>
                </c:pt>
                <c:pt idx="510">
                  <c:v>469476334031</c:v>
                </c:pt>
                <c:pt idx="511">
                  <c:v>462971758858.5</c:v>
                </c:pt>
                <c:pt idx="512">
                  <c:v>472552671978.5</c:v>
                </c:pt>
                <c:pt idx="513">
                  <c:v>472942378998.5</c:v>
                </c:pt>
                <c:pt idx="514">
                  <c:v>470270230268</c:v>
                </c:pt>
                <c:pt idx="515">
                  <c:v>466226814387.5</c:v>
                </c:pt>
                <c:pt idx="516">
                  <c:v>468950328327.5</c:v>
                </c:pt>
                <c:pt idx="517">
                  <c:v>457604818356.5</c:v>
                </c:pt>
                <c:pt idx="518">
                  <c:v>440585382903.5</c:v>
                </c:pt>
                <c:pt idx="519">
                  <c:v>434509244929</c:v>
                </c:pt>
                <c:pt idx="520">
                  <c:v>438757072779.5</c:v>
                </c:pt>
                <c:pt idx="521">
                  <c:v>428008467040.5</c:v>
                </c:pt>
                <c:pt idx="522">
                  <c:v>378865386963.5</c:v>
                </c:pt>
                <c:pt idx="523">
                  <c:v>370615294525</c:v>
                </c:pt>
                <c:pt idx="524">
                  <c:v>385754877352</c:v>
                </c:pt>
                <c:pt idx="525">
                  <c:v>381621918676.5</c:v>
                </c:pt>
                <c:pt idx="526">
                  <c:v>411928887109</c:v>
                </c:pt>
                <c:pt idx="527">
                  <c:v>474470056149</c:v>
                </c:pt>
                <c:pt idx="528">
                  <c:v>515890682224</c:v>
                </c:pt>
                <c:pt idx="529">
                  <c:v>532266750424</c:v>
                </c:pt>
                <c:pt idx="530">
                  <c:v>544322553065</c:v>
                </c:pt>
                <c:pt idx="531">
                  <c:v>547914887631.5</c:v>
                </c:pt>
                <c:pt idx="532">
                  <c:v>541220222709</c:v>
                </c:pt>
                <c:pt idx="533">
                  <c:v>542464639754</c:v>
                </c:pt>
                <c:pt idx="534">
                  <c:v>539692313998</c:v>
                </c:pt>
                <c:pt idx="535">
                  <c:v>547684480583.5</c:v>
                </c:pt>
                <c:pt idx="536">
                  <c:v>541601131718.5</c:v>
                </c:pt>
                <c:pt idx="537">
                  <c:v>550815068401.5</c:v>
                </c:pt>
                <c:pt idx="538">
                  <c:v>548034858706.5</c:v>
                </c:pt>
                <c:pt idx="539">
                  <c:v>552156968862</c:v>
                </c:pt>
                <c:pt idx="540">
                  <c:v>556129967803.5</c:v>
                </c:pt>
                <c:pt idx="541">
                  <c:v>550544957495.5</c:v>
                </c:pt>
                <c:pt idx="542">
                  <c:v>552268270177</c:v>
                </c:pt>
                <c:pt idx="543">
                  <c:v>554107431482</c:v>
                </c:pt>
                <c:pt idx="544">
                  <c:v>537297003509</c:v>
                </c:pt>
                <c:pt idx="545">
                  <c:v>530020045202</c:v>
                </c:pt>
                <c:pt idx="546">
                  <c:v>488052904662</c:v>
                </c:pt>
                <c:pt idx="547">
                  <c:v>423062671568</c:v>
                </c:pt>
                <c:pt idx="548">
                  <c:v>386013636693</c:v>
                </c:pt>
                <c:pt idx="549">
                  <c:v>356552182837</c:v>
                </c:pt>
                <c:pt idx="550">
                  <c:v>334046696252</c:v>
                </c:pt>
                <c:pt idx="551">
                  <c:v>319467703253</c:v>
                </c:pt>
                <c:pt idx="552">
                  <c:v>320383073152</c:v>
                </c:pt>
                <c:pt idx="553">
                  <c:v>315096010182.5</c:v>
                </c:pt>
                <c:pt idx="554">
                  <c:v>310492349684</c:v>
                </c:pt>
                <c:pt idx="555">
                  <c:v>298497373494</c:v>
                </c:pt>
                <c:pt idx="556">
                  <c:v>292411371389</c:v>
                </c:pt>
                <c:pt idx="557">
                  <c:v>277711765047</c:v>
                </c:pt>
                <c:pt idx="558">
                  <c:v>275934128084.5</c:v>
                </c:pt>
                <c:pt idx="559">
                  <c:v>282584083235.5</c:v>
                </c:pt>
                <c:pt idx="560">
                  <c:v>279695800907.5</c:v>
                </c:pt>
                <c:pt idx="561">
                  <c:v>280114547129.5</c:v>
                </c:pt>
                <c:pt idx="562">
                  <c:v>278673059114.5</c:v>
                </c:pt>
                <c:pt idx="563">
                  <c:v>259717855652</c:v>
                </c:pt>
                <c:pt idx="564">
                  <c:v>249605895200</c:v>
                </c:pt>
                <c:pt idx="565">
                  <c:v>239776588086</c:v>
                </c:pt>
                <c:pt idx="566">
                  <c:v>238383074695</c:v>
                </c:pt>
                <c:pt idx="567">
                  <c:v>233028328969</c:v>
                </c:pt>
                <c:pt idx="568">
                  <c:v>225220135289</c:v>
                </c:pt>
                <c:pt idx="569">
                  <c:v>232880632243</c:v>
                </c:pt>
                <c:pt idx="570">
                  <c:v>229385502773</c:v>
                </c:pt>
                <c:pt idx="571">
                  <c:v>229564246632</c:v>
                </c:pt>
                <c:pt idx="572">
                  <c:v>220352936750.5</c:v>
                </c:pt>
                <c:pt idx="573">
                  <c:v>216055809446</c:v>
                </c:pt>
                <c:pt idx="574">
                  <c:v>217142208069</c:v>
                </c:pt>
                <c:pt idx="575">
                  <c:v>221113086671.5</c:v>
                </c:pt>
                <c:pt idx="576">
                  <c:v>219120462050</c:v>
                </c:pt>
                <c:pt idx="577">
                  <c:v>249686355423</c:v>
                </c:pt>
                <c:pt idx="578">
                  <c:v>273787286149.5</c:v>
                </c:pt>
                <c:pt idx="579">
                  <c:v>281489940164.5</c:v>
                </c:pt>
                <c:pt idx="580">
                  <c:v>314389802500.5</c:v>
                </c:pt>
                <c:pt idx="581">
                  <c:v>329836714039</c:v>
                </c:pt>
                <c:pt idx="582">
                  <c:v>327176137505.5</c:v>
                </c:pt>
                <c:pt idx="583">
                  <c:v>373085053735</c:v>
                </c:pt>
                <c:pt idx="584">
                  <c:v>384711681340</c:v>
                </c:pt>
                <c:pt idx="585">
                  <c:v>389625526814</c:v>
                </c:pt>
                <c:pt idx="586">
                  <c:v>402027329884</c:v>
                </c:pt>
                <c:pt idx="587">
                  <c:v>401437240751.5</c:v>
                </c:pt>
                <c:pt idx="588">
                  <c:v>411511038550</c:v>
                </c:pt>
                <c:pt idx="589">
                  <c:v>410202367882</c:v>
                </c:pt>
                <c:pt idx="590">
                  <c:v>414079919108.5</c:v>
                </c:pt>
                <c:pt idx="591">
                  <c:v>417046582003.5</c:v>
                </c:pt>
                <c:pt idx="592">
                  <c:v>415919563657.5</c:v>
                </c:pt>
                <c:pt idx="593">
                  <c:v>413635775676.5</c:v>
                </c:pt>
                <c:pt idx="594">
                  <c:v>413835924283.5</c:v>
                </c:pt>
                <c:pt idx="595">
                  <c:v>407670412110</c:v>
                </c:pt>
                <c:pt idx="596">
                  <c:v>405907960790.5</c:v>
                </c:pt>
                <c:pt idx="597">
                  <c:v>378115019068.5</c:v>
                </c:pt>
                <c:pt idx="598">
                  <c:v>351265640073.5</c:v>
                </c:pt>
                <c:pt idx="599">
                  <c:v>330561745081.5</c:v>
                </c:pt>
                <c:pt idx="600">
                  <c:v>284615093479.5</c:v>
                </c:pt>
                <c:pt idx="601">
                  <c:v>265624687942</c:v>
                </c:pt>
                <c:pt idx="602">
                  <c:v>264592021970</c:v>
                </c:pt>
                <c:pt idx="603">
                  <c:v>215512390584.5</c:v>
                </c:pt>
                <c:pt idx="604">
                  <c:v>199577203784</c:v>
                </c:pt>
                <c:pt idx="605">
                  <c:v>193523687476</c:v>
                </c:pt>
                <c:pt idx="606">
                  <c:v>181555994624.5</c:v>
                </c:pt>
                <c:pt idx="607">
                  <c:v>207911244177</c:v>
                </c:pt>
                <c:pt idx="608">
                  <c:v>201778387671</c:v>
                </c:pt>
                <c:pt idx="609">
                  <c:v>200600500766</c:v>
                </c:pt>
                <c:pt idx="610">
                  <c:v>199782207770.5</c:v>
                </c:pt>
                <c:pt idx="611">
                  <c:v>194420599040.5</c:v>
                </c:pt>
                <c:pt idx="612">
                  <c:v>192283082904.5</c:v>
                </c:pt>
                <c:pt idx="613">
                  <c:v>192386450073.5</c:v>
                </c:pt>
                <c:pt idx="614">
                  <c:v>189126303121.5</c:v>
                </c:pt>
                <c:pt idx="615">
                  <c:v>193461246040.5</c:v>
                </c:pt>
                <c:pt idx="616">
                  <c:v>206797434884.5</c:v>
                </c:pt>
                <c:pt idx="617">
                  <c:v>212407612430.5</c:v>
                </c:pt>
                <c:pt idx="618">
                  <c:v>232390381198.5</c:v>
                </c:pt>
                <c:pt idx="619">
                  <c:v>245301148133.5</c:v>
                </c:pt>
                <c:pt idx="620">
                  <c:v>275397500399.5</c:v>
                </c:pt>
                <c:pt idx="621">
                  <c:v>290355108117.5</c:v>
                </c:pt>
                <c:pt idx="622">
                  <c:v>315330878807.5</c:v>
                </c:pt>
                <c:pt idx="623">
                  <c:v>329345753064.5</c:v>
                </c:pt>
                <c:pt idx="624">
                  <c:v>338135442293</c:v>
                </c:pt>
                <c:pt idx="625">
                  <c:v>346821292518</c:v>
                </c:pt>
                <c:pt idx="626">
                  <c:v>350902180864.5</c:v>
                </c:pt>
                <c:pt idx="627">
                  <c:v>328452541104.5</c:v>
                </c:pt>
                <c:pt idx="628">
                  <c:v>340784756704</c:v>
                </c:pt>
                <c:pt idx="629">
                  <c:v>343546019022</c:v>
                </c:pt>
                <c:pt idx="630">
                  <c:v>348379902326</c:v>
                </c:pt>
                <c:pt idx="631">
                  <c:v>380596045484</c:v>
                </c:pt>
                <c:pt idx="632">
                  <c:v>423315255153.5</c:v>
                </c:pt>
                <c:pt idx="633">
                  <c:v>436859049774.5</c:v>
                </c:pt>
                <c:pt idx="634">
                  <c:v>449055111882.5</c:v>
                </c:pt>
                <c:pt idx="635">
                  <c:v>454329051902</c:v>
                </c:pt>
                <c:pt idx="636">
                  <c:v>448795188436</c:v>
                </c:pt>
                <c:pt idx="637">
                  <c:v>449184175690</c:v>
                </c:pt>
                <c:pt idx="638">
                  <c:v>436425609855.5</c:v>
                </c:pt>
                <c:pt idx="639">
                  <c:v>431163854240.5</c:v>
                </c:pt>
                <c:pt idx="640">
                  <c:v>414367541936</c:v>
                </c:pt>
                <c:pt idx="641">
                  <c:v>401438510540</c:v>
                </c:pt>
                <c:pt idx="642">
                  <c:v>381521775678.5</c:v>
                </c:pt>
                <c:pt idx="643">
                  <c:v>374256342112.5</c:v>
                </c:pt>
                <c:pt idx="644">
                  <c:v>378059759894.5</c:v>
                </c:pt>
                <c:pt idx="645">
                  <c:v>373199725087.5</c:v>
                </c:pt>
                <c:pt idx="646">
                  <c:v>372795650035</c:v>
                </c:pt>
                <c:pt idx="647">
                  <c:v>380499034236</c:v>
                </c:pt>
                <c:pt idx="648">
                  <c:v>370962291314</c:v>
                </c:pt>
                <c:pt idx="649">
                  <c:v>367070674789</c:v>
                </c:pt>
                <c:pt idx="650">
                  <c:v>364191737532</c:v>
                </c:pt>
                <c:pt idx="651">
                  <c:v>333663791014</c:v>
                </c:pt>
                <c:pt idx="652">
                  <c:v>317371233076.5</c:v>
                </c:pt>
                <c:pt idx="653">
                  <c:v>311667254571.5</c:v>
                </c:pt>
                <c:pt idx="654">
                  <c:v>308087775235.5</c:v>
                </c:pt>
                <c:pt idx="655">
                  <c:v>302448114861.5</c:v>
                </c:pt>
                <c:pt idx="656">
                  <c:v>302829104929.5</c:v>
                </c:pt>
                <c:pt idx="657">
                  <c:v>294908316518.5</c:v>
                </c:pt>
                <c:pt idx="658">
                  <c:v>296011807691</c:v>
                </c:pt>
                <c:pt idx="659">
                  <c:v>344255381499</c:v>
                </c:pt>
                <c:pt idx="660">
                  <c:v>347962968139.5</c:v>
                </c:pt>
                <c:pt idx="661">
                  <c:v>353580182280.5</c:v>
                </c:pt>
                <c:pt idx="662">
                  <c:v>366221885350</c:v>
                </c:pt>
                <c:pt idx="663">
                  <c:v>367660324935</c:v>
                </c:pt>
                <c:pt idx="664">
                  <c:v>363598157895</c:v>
                </c:pt>
                <c:pt idx="665">
                  <c:v>363640820310</c:v>
                </c:pt>
                <c:pt idx="666">
                  <c:v>384123371913.5</c:v>
                </c:pt>
                <c:pt idx="667">
                  <c:v>410953113325.5</c:v>
                </c:pt>
                <c:pt idx="668">
                  <c:v>433126117163.5</c:v>
                </c:pt>
                <c:pt idx="669">
                  <c:v>448685871218.5</c:v>
                </c:pt>
                <c:pt idx="670">
                  <c:v>452808613978</c:v>
                </c:pt>
                <c:pt idx="671">
                  <c:v>557709462468</c:v>
                </c:pt>
                <c:pt idx="672">
                  <c:v>546760782172</c:v>
                </c:pt>
                <c:pt idx="673">
                  <c:v>551056952516</c:v>
                </c:pt>
                <c:pt idx="674">
                  <c:v>556803877716</c:v>
                </c:pt>
                <c:pt idx="675">
                  <c:v>561462988618.5</c:v>
                </c:pt>
                <c:pt idx="676">
                  <c:v>566427750898.5</c:v>
                </c:pt>
                <c:pt idx="677">
                  <c:v>579100205838</c:v>
                </c:pt>
                <c:pt idx="678">
                  <c:v>579788038311.5</c:v>
                </c:pt>
                <c:pt idx="679">
                  <c:v>527348382873.5</c:v>
                </c:pt>
                <c:pt idx="680">
                  <c:v>509529945071.5</c:v>
                </c:pt>
                <c:pt idx="681">
                  <c:v>504961406244.5</c:v>
                </c:pt>
                <c:pt idx="682">
                  <c:v>485801157736.5</c:v>
                </c:pt>
                <c:pt idx="683">
                  <c:v>483891199694.5</c:v>
                </c:pt>
                <c:pt idx="684">
                  <c:v>483915981661.5</c:v>
                </c:pt>
                <c:pt idx="685">
                  <c:v>492947375484</c:v>
                </c:pt>
                <c:pt idx="686">
                  <c:v>507445277528.5</c:v>
                </c:pt>
                <c:pt idx="687">
                  <c:v>488408131108.5</c:v>
                </c:pt>
                <c:pt idx="688">
                  <c:v>477355567966.5</c:v>
                </c:pt>
                <c:pt idx="689">
                  <c:v>479507791932</c:v>
                </c:pt>
                <c:pt idx="690">
                  <c:v>497825288404.5</c:v>
                </c:pt>
                <c:pt idx="691">
                  <c:v>412815340336.5</c:v>
                </c:pt>
                <c:pt idx="692">
                  <c:v>405483686007.5</c:v>
                </c:pt>
                <c:pt idx="693">
                  <c:v>407155117440.5</c:v>
                </c:pt>
                <c:pt idx="694">
                  <c:v>407953148897.5</c:v>
                </c:pt>
                <c:pt idx="695">
                  <c:v>405193576471.5</c:v>
                </c:pt>
                <c:pt idx="696">
                  <c:v>391553588306.5</c:v>
                </c:pt>
                <c:pt idx="697">
                  <c:v>376186080656</c:v>
                </c:pt>
                <c:pt idx="698">
                  <c:v>365948464107.5</c:v>
                </c:pt>
                <c:pt idx="699">
                  <c:v>364773253047.5</c:v>
                </c:pt>
                <c:pt idx="700">
                  <c:v>366011693534.5</c:v>
                </c:pt>
                <c:pt idx="701">
                  <c:v>360209305433.5</c:v>
                </c:pt>
                <c:pt idx="702">
                  <c:v>366563549116</c:v>
                </c:pt>
                <c:pt idx="703">
                  <c:v>365471142114</c:v>
                </c:pt>
                <c:pt idx="704">
                  <c:v>360605283601</c:v>
                </c:pt>
                <c:pt idx="705">
                  <c:v>347772325499.5</c:v>
                </c:pt>
                <c:pt idx="706">
                  <c:v>311005153783.5</c:v>
                </c:pt>
                <c:pt idx="707">
                  <c:v>294399124379.5</c:v>
                </c:pt>
                <c:pt idx="708">
                  <c:v>278124827971</c:v>
                </c:pt>
                <c:pt idx="709">
                  <c:v>256874739878.5</c:v>
                </c:pt>
                <c:pt idx="710">
                  <c:v>233630395920.5</c:v>
                </c:pt>
                <c:pt idx="711">
                  <c:v>213445871831</c:v>
                </c:pt>
                <c:pt idx="712">
                  <c:v>208996397906</c:v>
                </c:pt>
                <c:pt idx="713">
                  <c:v>193551498755</c:v>
                </c:pt>
                <c:pt idx="714">
                  <c:v>179056682418</c:v>
                </c:pt>
                <c:pt idx="715">
                  <c:v>175999934096</c:v>
                </c:pt>
                <c:pt idx="716">
                  <c:v>178557428583</c:v>
                </c:pt>
                <c:pt idx="717">
                  <c:v>181581625681</c:v>
                </c:pt>
                <c:pt idx="718">
                  <c:v>180555507931</c:v>
                </c:pt>
                <c:pt idx="719">
                  <c:v>177027291032.5</c:v>
                </c:pt>
                <c:pt idx="720">
                  <c:v>172253529253</c:v>
                </c:pt>
                <c:pt idx="721">
                  <c:v>169431233710</c:v>
                </c:pt>
                <c:pt idx="722">
                  <c:v>160085731787.5</c:v>
                </c:pt>
                <c:pt idx="723">
                  <c:v>152238459041.5</c:v>
                </c:pt>
                <c:pt idx="724">
                  <c:v>148334175989.5</c:v>
                </c:pt>
                <c:pt idx="725">
                  <c:v>145227529028.5</c:v>
                </c:pt>
                <c:pt idx="726">
                  <c:v>139993934839</c:v>
                </c:pt>
                <c:pt idx="727">
                  <c:v>132871847185.5</c:v>
                </c:pt>
                <c:pt idx="728">
                  <c:v>130443664626</c:v>
                </c:pt>
                <c:pt idx="729">
                  <c:v>129777801582</c:v>
                </c:pt>
                <c:pt idx="730">
                  <c:v>129994505665</c:v>
                </c:pt>
                <c:pt idx="731">
                  <c:v>130266247484.5</c:v>
                </c:pt>
                <c:pt idx="732">
                  <c:v>126987158114.5</c:v>
                </c:pt>
                <c:pt idx="733">
                  <c:v>136800366102.5</c:v>
                </c:pt>
                <c:pt idx="734">
                  <c:v>141478600674</c:v>
                </c:pt>
                <c:pt idx="735">
                  <c:v>138107487521</c:v>
                </c:pt>
                <c:pt idx="736">
                  <c:v>135834982222</c:v>
                </c:pt>
                <c:pt idx="737">
                  <c:v>130410328579</c:v>
                </c:pt>
                <c:pt idx="738">
                  <c:v>128952219439</c:v>
                </c:pt>
                <c:pt idx="739">
                  <c:v>130996488655</c:v>
                </c:pt>
                <c:pt idx="740">
                  <c:v>132115427109.5</c:v>
                </c:pt>
                <c:pt idx="741">
                  <c:v>134754389306</c:v>
                </c:pt>
                <c:pt idx="742">
                  <c:v>135786909899.5</c:v>
                </c:pt>
                <c:pt idx="743">
                  <c:v>139657056869.5</c:v>
                </c:pt>
                <c:pt idx="744">
                  <c:v>141810597770</c:v>
                </c:pt>
                <c:pt idx="745">
                  <c:v>142510689629</c:v>
                </c:pt>
                <c:pt idx="746">
                  <c:v>141768835044</c:v>
                </c:pt>
                <c:pt idx="747">
                  <c:v>139349695023.5</c:v>
                </c:pt>
                <c:pt idx="748">
                  <c:v>147729765644.5</c:v>
                </c:pt>
                <c:pt idx="749">
                  <c:v>147869799100</c:v>
                </c:pt>
                <c:pt idx="750">
                  <c:v>153182800850</c:v>
                </c:pt>
                <c:pt idx="751">
                  <c:v>153389597627</c:v>
                </c:pt>
                <c:pt idx="752">
                  <c:v>158101271615</c:v>
                </c:pt>
                <c:pt idx="753">
                  <c:v>153107045773</c:v>
                </c:pt>
                <c:pt idx="754">
                  <c:v>149775948737</c:v>
                </c:pt>
                <c:pt idx="755">
                  <c:v>149144135382</c:v>
                </c:pt>
                <c:pt idx="756">
                  <c:v>147570971211</c:v>
                </c:pt>
                <c:pt idx="757">
                  <c:v>150127751789</c:v>
                </c:pt>
                <c:pt idx="758">
                  <c:v>165608693912</c:v>
                </c:pt>
                <c:pt idx="759">
                  <c:v>169183940613.5</c:v>
                </c:pt>
                <c:pt idx="760">
                  <c:v>177818678273</c:v>
                </c:pt>
                <c:pt idx="761">
                  <c:v>190424803325</c:v>
                </c:pt>
                <c:pt idx="762">
                  <c:v>198143977891.5</c:v>
                </c:pt>
                <c:pt idx="763">
                  <c:v>199977240212.5</c:v>
                </c:pt>
                <c:pt idx="764">
                  <c:v>197302457506.5</c:v>
                </c:pt>
                <c:pt idx="765">
                  <c:v>200307088617</c:v>
                </c:pt>
                <c:pt idx="766">
                  <c:v>200206562922</c:v>
                </c:pt>
                <c:pt idx="767">
                  <c:v>200759378107</c:v>
                </c:pt>
                <c:pt idx="768">
                  <c:v>194109517163</c:v>
                </c:pt>
                <c:pt idx="769">
                  <c:v>193738299820.5</c:v>
                </c:pt>
                <c:pt idx="770">
                  <c:v>182035698763</c:v>
                </c:pt>
                <c:pt idx="771">
                  <c:v>176470048724</c:v>
                </c:pt>
                <c:pt idx="772">
                  <c:v>169312183304</c:v>
                </c:pt>
                <c:pt idx="773">
                  <c:v>164370880362</c:v>
                </c:pt>
                <c:pt idx="774">
                  <c:v>160669774170.5</c:v>
                </c:pt>
                <c:pt idx="775">
                  <c:v>161951969490.5</c:v>
                </c:pt>
                <c:pt idx="776">
                  <c:v>174558677370.5</c:v>
                </c:pt>
                <c:pt idx="777">
                  <c:v>177777913380.5</c:v>
                </c:pt>
                <c:pt idx="778">
                  <c:v>166208744790.5</c:v>
                </c:pt>
                <c:pt idx="779">
                  <c:v>161321405559.5</c:v>
                </c:pt>
                <c:pt idx="780">
                  <c:v>152206293553.5</c:v>
                </c:pt>
                <c:pt idx="781">
                  <c:v>138635400113.5</c:v>
                </c:pt>
                <c:pt idx="782">
                  <c:v>131008782487.5</c:v>
                </c:pt>
                <c:pt idx="783">
                  <c:v>131492634095.5</c:v>
                </c:pt>
                <c:pt idx="784">
                  <c:v>132807679749</c:v>
                </c:pt>
                <c:pt idx="785">
                  <c:v>131269548711.5</c:v>
                </c:pt>
                <c:pt idx="786">
                  <c:v>143924916299.5</c:v>
                </c:pt>
                <c:pt idx="787">
                  <c:v>152348935514.5</c:v>
                </c:pt>
                <c:pt idx="788">
                  <c:v>152578623491.5</c:v>
                </c:pt>
                <c:pt idx="789">
                  <c:v>162023448394</c:v>
                </c:pt>
                <c:pt idx="790">
                  <c:v>166872963225.5</c:v>
                </c:pt>
                <c:pt idx="791">
                  <c:v>169576210376.5</c:v>
                </c:pt>
                <c:pt idx="792">
                  <c:v>171686496994</c:v>
                </c:pt>
                <c:pt idx="793">
                  <c:v>188162466957.5</c:v>
                </c:pt>
                <c:pt idx="794">
                  <c:v>227711002096.5</c:v>
                </c:pt>
                <c:pt idx="795">
                  <c:v>281389215004.5</c:v>
                </c:pt>
                <c:pt idx="796">
                  <c:v>314664312185</c:v>
                </c:pt>
                <c:pt idx="797">
                  <c:v>363099359547.5</c:v>
                </c:pt>
                <c:pt idx="798">
                  <c:v>400150896985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E5-43F3-9EFF-88FD59F94027}"/>
            </c:ext>
          </c:extLst>
        </c:ser>
        <c:ser>
          <c:idx val="2"/>
          <c:order val="2"/>
          <c:tx>
            <c:strRef>
              <c:f>DATA!$I$1</c:f>
              <c:strCache>
                <c:ptCount val="1"/>
                <c:pt idx="0">
                  <c:v>Average Price 50 Days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DATA!$I$2:$I$800</c:f>
              <c:numCache>
                <c:formatCode>0.00E+00</c:formatCode>
                <c:ptCount val="799"/>
                <c:pt idx="49">
                  <c:v>221034535566.32669</c:v>
                </c:pt>
                <c:pt idx="50">
                  <c:v>157088673849.51999</c:v>
                </c:pt>
                <c:pt idx="51">
                  <c:v>131126951483.29332</c:v>
                </c:pt>
                <c:pt idx="52">
                  <c:v>109321455756.39999</c:v>
                </c:pt>
                <c:pt idx="53">
                  <c:v>89730223558.173325</c:v>
                </c:pt>
                <c:pt idx="54">
                  <c:v>82794745510.993332</c:v>
                </c:pt>
                <c:pt idx="55">
                  <c:v>73946230849.039993</c:v>
                </c:pt>
                <c:pt idx="56">
                  <c:v>67910553238.839989</c:v>
                </c:pt>
                <c:pt idx="57">
                  <c:v>63850719156.199989</c:v>
                </c:pt>
                <c:pt idx="58">
                  <c:v>61780686178.646667</c:v>
                </c:pt>
                <c:pt idx="59">
                  <c:v>60362601027.459991</c:v>
                </c:pt>
                <c:pt idx="60">
                  <c:v>57893456082.459999</c:v>
                </c:pt>
                <c:pt idx="61">
                  <c:v>56026703435.673332</c:v>
                </c:pt>
                <c:pt idx="62">
                  <c:v>54162041419.846657</c:v>
                </c:pt>
                <c:pt idx="63">
                  <c:v>55495610856.846657</c:v>
                </c:pt>
                <c:pt idx="64">
                  <c:v>55107919353.64666</c:v>
                </c:pt>
                <c:pt idx="65">
                  <c:v>54703113077.333321</c:v>
                </c:pt>
                <c:pt idx="66">
                  <c:v>53961381020.800003</c:v>
                </c:pt>
                <c:pt idx="67">
                  <c:v>53750034668.226669</c:v>
                </c:pt>
                <c:pt idx="68">
                  <c:v>53134296621.49334</c:v>
                </c:pt>
                <c:pt idx="69">
                  <c:v>52524090521.626678</c:v>
                </c:pt>
                <c:pt idx="70">
                  <c:v>51777280116.18</c:v>
                </c:pt>
                <c:pt idx="71">
                  <c:v>50950676739.120003</c:v>
                </c:pt>
                <c:pt idx="72">
                  <c:v>50249399722.300003</c:v>
                </c:pt>
                <c:pt idx="73">
                  <c:v>49697612350.033333</c:v>
                </c:pt>
                <c:pt idx="74">
                  <c:v>48861420668.800003</c:v>
                </c:pt>
                <c:pt idx="75">
                  <c:v>48242728176.46666</c:v>
                </c:pt>
                <c:pt idx="76">
                  <c:v>47411332256.506668</c:v>
                </c:pt>
                <c:pt idx="77">
                  <c:v>46657937828.186668</c:v>
                </c:pt>
                <c:pt idx="78">
                  <c:v>45774067593.986671</c:v>
                </c:pt>
                <c:pt idx="79">
                  <c:v>45077526552.546669</c:v>
                </c:pt>
                <c:pt idx="80">
                  <c:v>43892155987.613335</c:v>
                </c:pt>
                <c:pt idx="81">
                  <c:v>43361339105.986671</c:v>
                </c:pt>
                <c:pt idx="82">
                  <c:v>42865254440.286667</c:v>
                </c:pt>
                <c:pt idx="83">
                  <c:v>41933362905.326675</c:v>
                </c:pt>
                <c:pt idx="84">
                  <c:v>41045740922.506668</c:v>
                </c:pt>
                <c:pt idx="85">
                  <c:v>40448282613.733337</c:v>
                </c:pt>
                <c:pt idx="86">
                  <c:v>42768806999.666672</c:v>
                </c:pt>
                <c:pt idx="87">
                  <c:v>42348026563.106667</c:v>
                </c:pt>
                <c:pt idx="88">
                  <c:v>43409970197.606667</c:v>
                </c:pt>
                <c:pt idx="89">
                  <c:v>44271871398.206673</c:v>
                </c:pt>
                <c:pt idx="90">
                  <c:v>44417069034.373337</c:v>
                </c:pt>
                <c:pt idx="91">
                  <c:v>44261727913.053337</c:v>
                </c:pt>
                <c:pt idx="92">
                  <c:v>43372209972.90667</c:v>
                </c:pt>
                <c:pt idx="93">
                  <c:v>41810154649.620003</c:v>
                </c:pt>
                <c:pt idx="94">
                  <c:v>43189758191.133331</c:v>
                </c:pt>
                <c:pt idx="95">
                  <c:v>43533424775.559998</c:v>
                </c:pt>
                <c:pt idx="96">
                  <c:v>43810900614.480003</c:v>
                </c:pt>
                <c:pt idx="97">
                  <c:v>44027796732.166672</c:v>
                </c:pt>
                <c:pt idx="98">
                  <c:v>44203499741.366669</c:v>
                </c:pt>
                <c:pt idx="99">
                  <c:v>45017291168.239998</c:v>
                </c:pt>
                <c:pt idx="100">
                  <c:v>44921404511.546669</c:v>
                </c:pt>
                <c:pt idx="101">
                  <c:v>45725587187.720001</c:v>
                </c:pt>
                <c:pt idx="102">
                  <c:v>45925134432.400009</c:v>
                </c:pt>
                <c:pt idx="103">
                  <c:v>45876011625.699997</c:v>
                </c:pt>
                <c:pt idx="104">
                  <c:v>46158737409.699997</c:v>
                </c:pt>
                <c:pt idx="105">
                  <c:v>46698338249.913338</c:v>
                </c:pt>
                <c:pt idx="106">
                  <c:v>48564014556.566673</c:v>
                </c:pt>
                <c:pt idx="107">
                  <c:v>49067673347.066673</c:v>
                </c:pt>
                <c:pt idx="108">
                  <c:v>49391956824.839996</c:v>
                </c:pt>
                <c:pt idx="109">
                  <c:v>53688226885.239998</c:v>
                </c:pt>
                <c:pt idx="110">
                  <c:v>57085623774.239998</c:v>
                </c:pt>
                <c:pt idx="111">
                  <c:v>59107078639.186661</c:v>
                </c:pt>
                <c:pt idx="112">
                  <c:v>61221391215.993332</c:v>
                </c:pt>
                <c:pt idx="113">
                  <c:v>57777591240.099998</c:v>
                </c:pt>
                <c:pt idx="114">
                  <c:v>56543692265.959999</c:v>
                </c:pt>
                <c:pt idx="115">
                  <c:v>56290994395.32</c:v>
                </c:pt>
                <c:pt idx="116">
                  <c:v>60326734460.213333</c:v>
                </c:pt>
                <c:pt idx="117">
                  <c:v>62155720118.226669</c:v>
                </c:pt>
                <c:pt idx="118">
                  <c:v>65327983951.260002</c:v>
                </c:pt>
                <c:pt idx="119">
                  <c:v>66370697861.026672</c:v>
                </c:pt>
                <c:pt idx="120">
                  <c:v>69303462223.026672</c:v>
                </c:pt>
                <c:pt idx="121">
                  <c:v>72709347890.419998</c:v>
                </c:pt>
                <c:pt idx="122">
                  <c:v>73890760446.020004</c:v>
                </c:pt>
                <c:pt idx="123">
                  <c:v>74833308718.419998</c:v>
                </c:pt>
                <c:pt idx="124">
                  <c:v>75488070379.386673</c:v>
                </c:pt>
                <c:pt idx="125">
                  <c:v>76093888894.853333</c:v>
                </c:pt>
                <c:pt idx="126">
                  <c:v>76716698981.566666</c:v>
                </c:pt>
                <c:pt idx="127">
                  <c:v>77363126869.726669</c:v>
                </c:pt>
                <c:pt idx="128">
                  <c:v>77563294098.273346</c:v>
                </c:pt>
                <c:pt idx="129">
                  <c:v>77936296448.246674</c:v>
                </c:pt>
                <c:pt idx="130">
                  <c:v>78491613122.91333</c:v>
                </c:pt>
                <c:pt idx="131">
                  <c:v>78748117574.193329</c:v>
                </c:pt>
                <c:pt idx="132">
                  <c:v>79262118502.993332</c:v>
                </c:pt>
                <c:pt idx="133">
                  <c:v>79758434007.953323</c:v>
                </c:pt>
                <c:pt idx="134">
                  <c:v>80483800441.746674</c:v>
                </c:pt>
                <c:pt idx="135">
                  <c:v>80387092736.279999</c:v>
                </c:pt>
                <c:pt idx="136">
                  <c:v>80507725397.319977</c:v>
                </c:pt>
                <c:pt idx="137">
                  <c:v>84285782850.046646</c:v>
                </c:pt>
                <c:pt idx="138">
                  <c:v>85511243212.713318</c:v>
                </c:pt>
                <c:pt idx="139">
                  <c:v>85766640537.979996</c:v>
                </c:pt>
                <c:pt idx="140">
                  <c:v>86197891741.639984</c:v>
                </c:pt>
                <c:pt idx="141">
                  <c:v>86389855739.413315</c:v>
                </c:pt>
                <c:pt idx="142">
                  <c:v>87244210689.093323</c:v>
                </c:pt>
                <c:pt idx="143">
                  <c:v>88177127950.373322</c:v>
                </c:pt>
                <c:pt idx="144">
                  <c:v>87451823045.666656</c:v>
                </c:pt>
                <c:pt idx="145">
                  <c:v>87777787605.133316</c:v>
                </c:pt>
                <c:pt idx="146">
                  <c:v>88113295369.813324</c:v>
                </c:pt>
                <c:pt idx="147">
                  <c:v>87490959976.793304</c:v>
                </c:pt>
                <c:pt idx="148">
                  <c:v>87565898960.459991</c:v>
                </c:pt>
                <c:pt idx="149">
                  <c:v>87397577694.439987</c:v>
                </c:pt>
                <c:pt idx="150">
                  <c:v>87284577651.37999</c:v>
                </c:pt>
                <c:pt idx="151">
                  <c:v>87759716448.206665</c:v>
                </c:pt>
                <c:pt idx="152">
                  <c:v>87329225880.699997</c:v>
                </c:pt>
                <c:pt idx="153">
                  <c:v>87424078542.733337</c:v>
                </c:pt>
                <c:pt idx="154">
                  <c:v>89056684520.199997</c:v>
                </c:pt>
                <c:pt idx="155">
                  <c:v>88581431346.306656</c:v>
                </c:pt>
                <c:pt idx="156">
                  <c:v>88653317018.320007</c:v>
                </c:pt>
                <c:pt idx="157">
                  <c:v>89841355195.759995</c:v>
                </c:pt>
                <c:pt idx="158">
                  <c:v>90050639522.066666</c:v>
                </c:pt>
                <c:pt idx="159">
                  <c:v>86376910092.333344</c:v>
                </c:pt>
                <c:pt idx="160">
                  <c:v>83800923938.533356</c:v>
                </c:pt>
                <c:pt idx="161">
                  <c:v>82582815607.253357</c:v>
                </c:pt>
                <c:pt idx="162">
                  <c:v>81961204260.140015</c:v>
                </c:pt>
                <c:pt idx="163">
                  <c:v>83337700340.033356</c:v>
                </c:pt>
                <c:pt idx="164">
                  <c:v>85045399977.613342</c:v>
                </c:pt>
                <c:pt idx="165">
                  <c:v>86153325085.033356</c:v>
                </c:pt>
                <c:pt idx="166">
                  <c:v>83508514104.940018</c:v>
                </c:pt>
                <c:pt idx="167">
                  <c:v>81822512954.166702</c:v>
                </c:pt>
                <c:pt idx="168">
                  <c:v>79258474141.613342</c:v>
                </c:pt>
                <c:pt idx="169">
                  <c:v>78813396277.580017</c:v>
                </c:pt>
                <c:pt idx="170">
                  <c:v>77374598469.526688</c:v>
                </c:pt>
                <c:pt idx="171">
                  <c:v>75089390359.286682</c:v>
                </c:pt>
                <c:pt idx="172">
                  <c:v>74935585045.286682</c:v>
                </c:pt>
                <c:pt idx="173">
                  <c:v>74812561083.419998</c:v>
                </c:pt>
                <c:pt idx="174">
                  <c:v>74967449593.020004</c:v>
                </c:pt>
                <c:pt idx="175">
                  <c:v>76636351161.886673</c:v>
                </c:pt>
                <c:pt idx="176">
                  <c:v>77624143299.613342</c:v>
                </c:pt>
                <c:pt idx="177">
                  <c:v>78982731167.12001</c:v>
                </c:pt>
                <c:pt idx="178">
                  <c:v>81783317071.426666</c:v>
                </c:pt>
                <c:pt idx="179">
                  <c:v>85763525209.106659</c:v>
                </c:pt>
                <c:pt idx="180">
                  <c:v>93881826433.986664</c:v>
                </c:pt>
                <c:pt idx="181">
                  <c:v>101158428296.38666</c:v>
                </c:pt>
                <c:pt idx="182">
                  <c:v>104131183469.26665</c:v>
                </c:pt>
                <c:pt idx="183">
                  <c:v>107303718174.8</c:v>
                </c:pt>
                <c:pt idx="184">
                  <c:v>112188350183.39999</c:v>
                </c:pt>
                <c:pt idx="185">
                  <c:v>118018273780.5</c:v>
                </c:pt>
                <c:pt idx="186">
                  <c:v>119167871179.96667</c:v>
                </c:pt>
                <c:pt idx="187">
                  <c:v>118718923751.76668</c:v>
                </c:pt>
                <c:pt idx="188">
                  <c:v>118998039712.60666</c:v>
                </c:pt>
                <c:pt idx="189">
                  <c:v>120713497455.74666</c:v>
                </c:pt>
                <c:pt idx="190">
                  <c:v>124117723488.29999</c:v>
                </c:pt>
                <c:pt idx="191">
                  <c:v>124357863913.67332</c:v>
                </c:pt>
                <c:pt idx="192">
                  <c:v>128426760115.87331</c:v>
                </c:pt>
                <c:pt idx="193">
                  <c:v>128046654108.01331</c:v>
                </c:pt>
                <c:pt idx="194">
                  <c:v>130297246139.6933</c:v>
                </c:pt>
                <c:pt idx="195">
                  <c:v>130386963507.25996</c:v>
                </c:pt>
                <c:pt idx="196">
                  <c:v>129566418904.31996</c:v>
                </c:pt>
                <c:pt idx="197">
                  <c:v>134772620066.31996</c:v>
                </c:pt>
                <c:pt idx="198">
                  <c:v>134434840436.38663</c:v>
                </c:pt>
                <c:pt idx="199">
                  <c:v>134455203452.96661</c:v>
                </c:pt>
                <c:pt idx="200">
                  <c:v>135788075827.85995</c:v>
                </c:pt>
                <c:pt idx="201">
                  <c:v>136700625723.59331</c:v>
                </c:pt>
                <c:pt idx="202">
                  <c:v>141486316160.84665</c:v>
                </c:pt>
                <c:pt idx="203">
                  <c:v>142408015323.84665</c:v>
                </c:pt>
                <c:pt idx="204">
                  <c:v>140684644904.27997</c:v>
                </c:pt>
                <c:pt idx="205">
                  <c:v>140518369011.87997</c:v>
                </c:pt>
                <c:pt idx="206">
                  <c:v>138663943556.94666</c:v>
                </c:pt>
                <c:pt idx="207">
                  <c:v>143392245947.21332</c:v>
                </c:pt>
                <c:pt idx="208">
                  <c:v>145076586621.60663</c:v>
                </c:pt>
                <c:pt idx="209">
                  <c:v>146264030886.55997</c:v>
                </c:pt>
                <c:pt idx="210">
                  <c:v>145640037200.09332</c:v>
                </c:pt>
                <c:pt idx="211">
                  <c:v>155732944752.70667</c:v>
                </c:pt>
                <c:pt idx="212">
                  <c:v>159094554113.44003</c:v>
                </c:pt>
                <c:pt idx="213">
                  <c:v>160613151477.17337</c:v>
                </c:pt>
                <c:pt idx="214">
                  <c:v>162556250006.93335</c:v>
                </c:pt>
                <c:pt idx="215">
                  <c:v>162380116593.68002</c:v>
                </c:pt>
                <c:pt idx="216">
                  <c:v>161312495139.81339</c:v>
                </c:pt>
                <c:pt idx="217">
                  <c:v>163529191666.7467</c:v>
                </c:pt>
                <c:pt idx="218">
                  <c:v>170051132405.41339</c:v>
                </c:pt>
                <c:pt idx="219">
                  <c:v>172901090914.7467</c:v>
                </c:pt>
                <c:pt idx="220">
                  <c:v>172443135162.93335</c:v>
                </c:pt>
                <c:pt idx="221">
                  <c:v>176463562969.04004</c:v>
                </c:pt>
                <c:pt idx="222">
                  <c:v>180511236048.90671</c:v>
                </c:pt>
                <c:pt idx="223">
                  <c:v>186459456809.1734</c:v>
                </c:pt>
                <c:pt idx="224">
                  <c:v>188130594004.50671</c:v>
                </c:pt>
                <c:pt idx="225">
                  <c:v>190850400860.50671</c:v>
                </c:pt>
                <c:pt idx="226">
                  <c:v>195644759280.8934</c:v>
                </c:pt>
                <c:pt idx="227">
                  <c:v>201511064289.49341</c:v>
                </c:pt>
                <c:pt idx="228">
                  <c:v>202452890542.36008</c:v>
                </c:pt>
                <c:pt idx="229">
                  <c:v>200542939276.68005</c:v>
                </c:pt>
                <c:pt idx="230">
                  <c:v>194244804495.13333</c:v>
                </c:pt>
                <c:pt idx="231">
                  <c:v>191604251358.73331</c:v>
                </c:pt>
                <c:pt idx="232">
                  <c:v>191207845702.51996</c:v>
                </c:pt>
                <c:pt idx="233">
                  <c:v>190870806760.98663</c:v>
                </c:pt>
                <c:pt idx="234">
                  <c:v>186874646494.98663</c:v>
                </c:pt>
                <c:pt idx="235">
                  <c:v>182217470447.01996</c:v>
                </c:pt>
                <c:pt idx="236">
                  <c:v>180502769504.97995</c:v>
                </c:pt>
                <c:pt idx="237">
                  <c:v>177989480109.11996</c:v>
                </c:pt>
                <c:pt idx="238">
                  <c:v>176839361500.81329</c:v>
                </c:pt>
                <c:pt idx="239">
                  <c:v>175309970381.27332</c:v>
                </c:pt>
                <c:pt idx="240">
                  <c:v>172743447939.72665</c:v>
                </c:pt>
                <c:pt idx="241">
                  <c:v>172074511751.17996</c:v>
                </c:pt>
                <c:pt idx="242">
                  <c:v>168340133170.11331</c:v>
                </c:pt>
                <c:pt idx="243">
                  <c:v>168952576377.31332</c:v>
                </c:pt>
                <c:pt idx="244">
                  <c:v>168217231591.31332</c:v>
                </c:pt>
                <c:pt idx="245">
                  <c:v>169553863401.61331</c:v>
                </c:pt>
                <c:pt idx="246">
                  <c:v>170481593009.55331</c:v>
                </c:pt>
                <c:pt idx="247">
                  <c:v>167124661147.21997</c:v>
                </c:pt>
                <c:pt idx="248">
                  <c:v>167693792476.95331</c:v>
                </c:pt>
                <c:pt idx="249">
                  <c:v>168500155852.11996</c:v>
                </c:pt>
                <c:pt idx="250">
                  <c:v>172415014428.98663</c:v>
                </c:pt>
                <c:pt idx="251">
                  <c:v>172644562344.91998</c:v>
                </c:pt>
                <c:pt idx="252">
                  <c:v>169474947542.37329</c:v>
                </c:pt>
                <c:pt idx="253">
                  <c:v>169358953498.63998</c:v>
                </c:pt>
                <c:pt idx="254">
                  <c:v>169840452276.53998</c:v>
                </c:pt>
                <c:pt idx="255">
                  <c:v>174644501239.93997</c:v>
                </c:pt>
                <c:pt idx="256">
                  <c:v>174542606577.13998</c:v>
                </c:pt>
                <c:pt idx="257">
                  <c:v>168791875634.23999</c:v>
                </c:pt>
                <c:pt idx="258">
                  <c:v>172525419430.95334</c:v>
                </c:pt>
                <c:pt idx="259">
                  <c:v>172229818642.79999</c:v>
                </c:pt>
                <c:pt idx="260">
                  <c:v>174928094009.06665</c:v>
                </c:pt>
                <c:pt idx="261">
                  <c:v>165414417784.73331</c:v>
                </c:pt>
                <c:pt idx="262">
                  <c:v>163809507454.73331</c:v>
                </c:pt>
                <c:pt idx="263">
                  <c:v>167234268181.66666</c:v>
                </c:pt>
                <c:pt idx="264">
                  <c:v>167080247453.66666</c:v>
                </c:pt>
                <c:pt idx="265">
                  <c:v>169288525129.79999</c:v>
                </c:pt>
                <c:pt idx="266">
                  <c:v>172221194310.20001</c:v>
                </c:pt>
                <c:pt idx="267">
                  <c:v>173128592372.79999</c:v>
                </c:pt>
                <c:pt idx="268">
                  <c:v>172711957047.26663</c:v>
                </c:pt>
                <c:pt idx="269">
                  <c:v>172432964516.79999</c:v>
                </c:pt>
                <c:pt idx="270">
                  <c:v>177830461324.33331</c:v>
                </c:pt>
                <c:pt idx="271">
                  <c:v>176759596264.46667</c:v>
                </c:pt>
                <c:pt idx="272">
                  <c:v>173130866308.46671</c:v>
                </c:pt>
                <c:pt idx="273">
                  <c:v>168801136034.20001</c:v>
                </c:pt>
                <c:pt idx="274">
                  <c:v>168980436608.20001</c:v>
                </c:pt>
                <c:pt idx="275">
                  <c:v>167041239562.86667</c:v>
                </c:pt>
                <c:pt idx="276">
                  <c:v>161867901747.79999</c:v>
                </c:pt>
                <c:pt idx="277">
                  <c:v>154592519907.93335</c:v>
                </c:pt>
                <c:pt idx="278">
                  <c:v>153101522005.26669</c:v>
                </c:pt>
                <c:pt idx="279">
                  <c:v>152683861599.93335</c:v>
                </c:pt>
                <c:pt idx="280">
                  <c:v>152394985961.33334</c:v>
                </c:pt>
                <c:pt idx="281">
                  <c:v>150291622382.66666</c:v>
                </c:pt>
                <c:pt idx="282">
                  <c:v>148913463723.06665</c:v>
                </c:pt>
                <c:pt idx="283">
                  <c:v>146531081679.06668</c:v>
                </c:pt>
                <c:pt idx="284">
                  <c:v>145754448381.06668</c:v>
                </c:pt>
                <c:pt idx="285">
                  <c:v>144622139429.66666</c:v>
                </c:pt>
                <c:pt idx="286">
                  <c:v>142573597838.53333</c:v>
                </c:pt>
                <c:pt idx="287">
                  <c:v>142515811475.06668</c:v>
                </c:pt>
                <c:pt idx="288">
                  <c:v>141948818916.26669</c:v>
                </c:pt>
                <c:pt idx="289">
                  <c:v>140883081063.33334</c:v>
                </c:pt>
                <c:pt idx="290">
                  <c:v>140608057835.26669</c:v>
                </c:pt>
                <c:pt idx="291">
                  <c:v>140714314555.66669</c:v>
                </c:pt>
                <c:pt idx="292">
                  <c:v>139166394470.66669</c:v>
                </c:pt>
                <c:pt idx="293">
                  <c:v>141273214144.66666</c:v>
                </c:pt>
                <c:pt idx="294">
                  <c:v>144458392496.26666</c:v>
                </c:pt>
                <c:pt idx="295">
                  <c:v>145227257778.39999</c:v>
                </c:pt>
                <c:pt idx="296">
                  <c:v>147278366440.39999</c:v>
                </c:pt>
                <c:pt idx="297">
                  <c:v>147244362797.39999</c:v>
                </c:pt>
                <c:pt idx="298">
                  <c:v>150223945447.73331</c:v>
                </c:pt>
                <c:pt idx="299">
                  <c:v>150935004333.26666</c:v>
                </c:pt>
                <c:pt idx="300">
                  <c:v>148186454569.06665</c:v>
                </c:pt>
                <c:pt idx="301">
                  <c:v>150366756056.46667</c:v>
                </c:pt>
                <c:pt idx="302">
                  <c:v>151343637546.73334</c:v>
                </c:pt>
                <c:pt idx="303">
                  <c:v>150403913999.26666</c:v>
                </c:pt>
                <c:pt idx="304">
                  <c:v>150002557186.53333</c:v>
                </c:pt>
                <c:pt idx="305">
                  <c:v>151294641128.19998</c:v>
                </c:pt>
                <c:pt idx="306">
                  <c:v>155515571160.86664</c:v>
                </c:pt>
                <c:pt idx="307">
                  <c:v>160466008549.66663</c:v>
                </c:pt>
                <c:pt idx="308">
                  <c:v>156411265889.53333</c:v>
                </c:pt>
                <c:pt idx="309">
                  <c:v>161391278493.26666</c:v>
                </c:pt>
                <c:pt idx="310">
                  <c:v>162788823059.26666</c:v>
                </c:pt>
                <c:pt idx="311">
                  <c:v>164673755945.86667</c:v>
                </c:pt>
                <c:pt idx="312">
                  <c:v>164822442198.60001</c:v>
                </c:pt>
                <c:pt idx="313">
                  <c:v>163388651940.93335</c:v>
                </c:pt>
                <c:pt idx="314">
                  <c:v>163028521510.93332</c:v>
                </c:pt>
                <c:pt idx="315">
                  <c:v>161919438914.93332</c:v>
                </c:pt>
                <c:pt idx="316">
                  <c:v>163051832730.26669</c:v>
                </c:pt>
                <c:pt idx="317">
                  <c:v>164140736878.06668</c:v>
                </c:pt>
                <c:pt idx="318">
                  <c:v>200498598001.60001</c:v>
                </c:pt>
                <c:pt idx="319">
                  <c:v>209034376528.06665</c:v>
                </c:pt>
                <c:pt idx="320">
                  <c:v>223223090581.06668</c:v>
                </c:pt>
                <c:pt idx="321">
                  <c:v>232104866281.73337</c:v>
                </c:pt>
                <c:pt idx="322">
                  <c:v>238397608075.86667</c:v>
                </c:pt>
                <c:pt idx="323">
                  <c:v>243605056338.33337</c:v>
                </c:pt>
                <c:pt idx="324">
                  <c:v>248376905730.33337</c:v>
                </c:pt>
                <c:pt idx="325">
                  <c:v>260965435659.66672</c:v>
                </c:pt>
                <c:pt idx="326">
                  <c:v>276817244530.06671</c:v>
                </c:pt>
                <c:pt idx="327">
                  <c:v>299441222396.8667</c:v>
                </c:pt>
                <c:pt idx="328">
                  <c:v>311346602279.53339</c:v>
                </c:pt>
                <c:pt idx="329">
                  <c:v>317332749087.73334</c:v>
                </c:pt>
                <c:pt idx="330">
                  <c:v>326178560236.79999</c:v>
                </c:pt>
                <c:pt idx="331">
                  <c:v>344032502183.46667</c:v>
                </c:pt>
                <c:pt idx="332">
                  <c:v>352303536665.59998</c:v>
                </c:pt>
                <c:pt idx="333">
                  <c:v>359177892484</c:v>
                </c:pt>
                <c:pt idx="334">
                  <c:v>369906287469</c:v>
                </c:pt>
                <c:pt idx="335">
                  <c:v>375947929711.13336</c:v>
                </c:pt>
                <c:pt idx="336">
                  <c:v>380692428562.46674</c:v>
                </c:pt>
                <c:pt idx="337">
                  <c:v>384570156847.93335</c:v>
                </c:pt>
                <c:pt idx="338">
                  <c:v>386886390311.53339</c:v>
                </c:pt>
                <c:pt idx="339">
                  <c:v>396327592206.06665</c:v>
                </c:pt>
                <c:pt idx="340">
                  <c:v>396696847433.13336</c:v>
                </c:pt>
                <c:pt idx="341">
                  <c:v>396432785175.53339</c:v>
                </c:pt>
                <c:pt idx="342">
                  <c:v>416119159619.73334</c:v>
                </c:pt>
                <c:pt idx="343">
                  <c:v>420619742465.73334</c:v>
                </c:pt>
                <c:pt idx="344">
                  <c:v>417968035902.53326</c:v>
                </c:pt>
                <c:pt idx="345">
                  <c:v>427317568362.1333</c:v>
                </c:pt>
                <c:pt idx="346">
                  <c:v>433438554887.73328</c:v>
                </c:pt>
                <c:pt idx="347">
                  <c:v>435107833855.26666</c:v>
                </c:pt>
                <c:pt idx="348">
                  <c:v>437914541182.66663</c:v>
                </c:pt>
                <c:pt idx="349">
                  <c:v>440291840664.66663</c:v>
                </c:pt>
                <c:pt idx="350">
                  <c:v>441598376606.66663</c:v>
                </c:pt>
                <c:pt idx="351">
                  <c:v>440618486288.1333</c:v>
                </c:pt>
                <c:pt idx="352">
                  <c:v>440530586392</c:v>
                </c:pt>
                <c:pt idx="353">
                  <c:v>445297009804.73328</c:v>
                </c:pt>
                <c:pt idx="354">
                  <c:v>448518409735.66675</c:v>
                </c:pt>
                <c:pt idx="355">
                  <c:v>444761776075.8667</c:v>
                </c:pt>
                <c:pt idx="356">
                  <c:v>445117072741.8667</c:v>
                </c:pt>
                <c:pt idx="357">
                  <c:v>443059238366.40002</c:v>
                </c:pt>
                <c:pt idx="358">
                  <c:v>445080350464</c:v>
                </c:pt>
                <c:pt idx="359">
                  <c:v>443637741585.46661</c:v>
                </c:pt>
                <c:pt idx="360">
                  <c:v>441344548343.06665</c:v>
                </c:pt>
                <c:pt idx="361">
                  <c:v>439658585080.26666</c:v>
                </c:pt>
                <c:pt idx="362">
                  <c:v>438157858187.1333</c:v>
                </c:pt>
                <c:pt idx="363">
                  <c:v>435495703503.33325</c:v>
                </c:pt>
                <c:pt idx="364">
                  <c:v>433083505272.33325</c:v>
                </c:pt>
                <c:pt idx="365">
                  <c:v>431045455983.1333</c:v>
                </c:pt>
                <c:pt idx="366">
                  <c:v>429136495777.79999</c:v>
                </c:pt>
                <c:pt idx="367">
                  <c:v>426107597003.79999</c:v>
                </c:pt>
                <c:pt idx="368">
                  <c:v>385329777009.79999</c:v>
                </c:pt>
                <c:pt idx="369">
                  <c:v>374750640876.40002</c:v>
                </c:pt>
                <c:pt idx="370">
                  <c:v>356230693850</c:v>
                </c:pt>
                <c:pt idx="371">
                  <c:v>344652242621.59998</c:v>
                </c:pt>
                <c:pt idx="372">
                  <c:v>337869656835.20001</c:v>
                </c:pt>
                <c:pt idx="373">
                  <c:v>332455699083.40002</c:v>
                </c:pt>
                <c:pt idx="374">
                  <c:v>326375329591.40002</c:v>
                </c:pt>
                <c:pt idx="375">
                  <c:v>314879163674.20001</c:v>
                </c:pt>
                <c:pt idx="376">
                  <c:v>303143485328.59998</c:v>
                </c:pt>
                <c:pt idx="377">
                  <c:v>283301964140.59998</c:v>
                </c:pt>
                <c:pt idx="378">
                  <c:v>274990034494.59998</c:v>
                </c:pt>
                <c:pt idx="379">
                  <c:v>272187746172.20001</c:v>
                </c:pt>
                <c:pt idx="380">
                  <c:v>265727837607.39999</c:v>
                </c:pt>
                <c:pt idx="381">
                  <c:v>254319602484.20001</c:v>
                </c:pt>
                <c:pt idx="382">
                  <c:v>251693649935.20001</c:v>
                </c:pt>
                <c:pt idx="383">
                  <c:v>247318871256.79999</c:v>
                </c:pt>
                <c:pt idx="384">
                  <c:v>238728436361.39999</c:v>
                </c:pt>
                <c:pt idx="385">
                  <c:v>233828778274.79999</c:v>
                </c:pt>
                <c:pt idx="386">
                  <c:v>229227114681.79999</c:v>
                </c:pt>
                <c:pt idx="387">
                  <c:v>226827727425.20001</c:v>
                </c:pt>
                <c:pt idx="388">
                  <c:v>226641674138.79999</c:v>
                </c:pt>
                <c:pt idx="389">
                  <c:v>220338224500.60001</c:v>
                </c:pt>
                <c:pt idx="390">
                  <c:v>220203802156</c:v>
                </c:pt>
                <c:pt idx="391">
                  <c:v>222211266976.79999</c:v>
                </c:pt>
                <c:pt idx="392">
                  <c:v>205495777333.79999</c:v>
                </c:pt>
                <c:pt idx="393">
                  <c:v>199358593226.60001</c:v>
                </c:pt>
                <c:pt idx="394">
                  <c:v>200798155144.20001</c:v>
                </c:pt>
                <c:pt idx="395">
                  <c:v>196369834672.60001</c:v>
                </c:pt>
                <c:pt idx="396">
                  <c:v>191621848643.39999</c:v>
                </c:pt>
                <c:pt idx="397">
                  <c:v>189365436141.60001</c:v>
                </c:pt>
                <c:pt idx="398">
                  <c:v>184327335734.20001</c:v>
                </c:pt>
                <c:pt idx="399">
                  <c:v>182786066798.20001</c:v>
                </c:pt>
                <c:pt idx="400">
                  <c:v>181340945141.20001</c:v>
                </c:pt>
                <c:pt idx="401">
                  <c:v>178702001785.39999</c:v>
                </c:pt>
                <c:pt idx="402">
                  <c:v>178041569139.79999</c:v>
                </c:pt>
                <c:pt idx="403">
                  <c:v>176942172489.39999</c:v>
                </c:pt>
                <c:pt idx="404">
                  <c:v>183993077046.60001</c:v>
                </c:pt>
                <c:pt idx="405">
                  <c:v>187459355302</c:v>
                </c:pt>
                <c:pt idx="406">
                  <c:v>184568379809.20001</c:v>
                </c:pt>
                <c:pt idx="407">
                  <c:v>183957235801.20001</c:v>
                </c:pt>
                <c:pt idx="408">
                  <c:v>181641017488.39999</c:v>
                </c:pt>
                <c:pt idx="409">
                  <c:v>177720469479.39999</c:v>
                </c:pt>
                <c:pt idx="410">
                  <c:v>177297530735.20001</c:v>
                </c:pt>
                <c:pt idx="411">
                  <c:v>177629014231.60001</c:v>
                </c:pt>
                <c:pt idx="412">
                  <c:v>178198710162</c:v>
                </c:pt>
                <c:pt idx="413">
                  <c:v>178068715196.79999</c:v>
                </c:pt>
                <c:pt idx="414">
                  <c:v>181133688601.39999</c:v>
                </c:pt>
                <c:pt idx="415">
                  <c:v>183202246636.20001</c:v>
                </c:pt>
                <c:pt idx="416">
                  <c:v>181707217084.20001</c:v>
                </c:pt>
                <c:pt idx="417">
                  <c:v>181700634572.20001</c:v>
                </c:pt>
                <c:pt idx="418">
                  <c:v>181756566684.20001</c:v>
                </c:pt>
                <c:pt idx="419">
                  <c:v>183245246673.20001</c:v>
                </c:pt>
                <c:pt idx="420">
                  <c:v>182244781115.60001</c:v>
                </c:pt>
                <c:pt idx="421">
                  <c:v>183536216134.39999</c:v>
                </c:pt>
                <c:pt idx="422">
                  <c:v>183773073176.79999</c:v>
                </c:pt>
                <c:pt idx="423">
                  <c:v>182861974008.39999</c:v>
                </c:pt>
                <c:pt idx="424">
                  <c:v>186526464097.60001</c:v>
                </c:pt>
                <c:pt idx="425">
                  <c:v>187876224101.20001</c:v>
                </c:pt>
                <c:pt idx="426">
                  <c:v>188192402572.60001</c:v>
                </c:pt>
                <c:pt idx="427">
                  <c:v>189646731911.39999</c:v>
                </c:pt>
                <c:pt idx="428">
                  <c:v>186647059739.79999</c:v>
                </c:pt>
                <c:pt idx="429">
                  <c:v>183356725466.79999</c:v>
                </c:pt>
                <c:pt idx="430">
                  <c:v>182285193388.20001</c:v>
                </c:pt>
                <c:pt idx="431">
                  <c:v>175841026754.39999</c:v>
                </c:pt>
                <c:pt idx="432">
                  <c:v>171333986007.39999</c:v>
                </c:pt>
                <c:pt idx="433">
                  <c:v>168838396571.79999</c:v>
                </c:pt>
                <c:pt idx="434">
                  <c:v>173464080789.39999</c:v>
                </c:pt>
                <c:pt idx="435">
                  <c:v>177472344109.39999</c:v>
                </c:pt>
                <c:pt idx="436">
                  <c:v>182686834600.39999</c:v>
                </c:pt>
                <c:pt idx="437">
                  <c:v>181973579341.60001</c:v>
                </c:pt>
                <c:pt idx="438">
                  <c:v>182581598366</c:v>
                </c:pt>
                <c:pt idx="439">
                  <c:v>183337678992.20001</c:v>
                </c:pt>
                <c:pt idx="440">
                  <c:v>227158064865.79999</c:v>
                </c:pt>
                <c:pt idx="441">
                  <c:v>238436449124.79999</c:v>
                </c:pt>
                <c:pt idx="442">
                  <c:v>247452592299</c:v>
                </c:pt>
                <c:pt idx="443">
                  <c:v>254823399306.20001</c:v>
                </c:pt>
                <c:pt idx="444">
                  <c:v>262968292266.20001</c:v>
                </c:pt>
                <c:pt idx="445">
                  <c:v>271364518739</c:v>
                </c:pt>
                <c:pt idx="446">
                  <c:v>276965157230.59998</c:v>
                </c:pt>
                <c:pt idx="447">
                  <c:v>287344677877.79999</c:v>
                </c:pt>
                <c:pt idx="448">
                  <c:v>304931103701.59998</c:v>
                </c:pt>
                <c:pt idx="449">
                  <c:v>329805557494.40002</c:v>
                </c:pt>
                <c:pt idx="450">
                  <c:v>349796950098.40002</c:v>
                </c:pt>
                <c:pt idx="451">
                  <c:v>366763062457</c:v>
                </c:pt>
                <c:pt idx="452">
                  <c:v>386577490061.79999</c:v>
                </c:pt>
                <c:pt idx="453">
                  <c:v>418169692662.59998</c:v>
                </c:pt>
                <c:pt idx="454">
                  <c:v>424935636629.40002</c:v>
                </c:pt>
                <c:pt idx="455">
                  <c:v>440055302423.79999</c:v>
                </c:pt>
                <c:pt idx="456">
                  <c:v>451940882273.79999</c:v>
                </c:pt>
                <c:pt idx="457">
                  <c:v>467677118338.79999</c:v>
                </c:pt>
                <c:pt idx="458">
                  <c:v>477548732112</c:v>
                </c:pt>
                <c:pt idx="459">
                  <c:v>486262835525.79999</c:v>
                </c:pt>
                <c:pt idx="460">
                  <c:v>498030778745.20001</c:v>
                </c:pt>
                <c:pt idx="461">
                  <c:v>510390798625</c:v>
                </c:pt>
                <c:pt idx="462">
                  <c:v>522607875958.20001</c:v>
                </c:pt>
                <c:pt idx="463">
                  <c:v>539386471650.20001</c:v>
                </c:pt>
                <c:pt idx="464">
                  <c:v>547672686716.20001</c:v>
                </c:pt>
                <c:pt idx="465">
                  <c:v>552239899010.59998</c:v>
                </c:pt>
                <c:pt idx="466">
                  <c:v>578157772825.40002</c:v>
                </c:pt>
                <c:pt idx="467">
                  <c:v>592795877487.40002</c:v>
                </c:pt>
                <c:pt idx="468">
                  <c:v>601008608111.40002</c:v>
                </c:pt>
                <c:pt idx="469">
                  <c:v>607001942159.80005</c:v>
                </c:pt>
                <c:pt idx="470">
                  <c:v>623979165930.19995</c:v>
                </c:pt>
                <c:pt idx="471">
                  <c:v>639865229300</c:v>
                </c:pt>
                <c:pt idx="472">
                  <c:v>654866430428</c:v>
                </c:pt>
                <c:pt idx="473">
                  <c:v>666072037961.40002</c:v>
                </c:pt>
                <c:pt idx="474">
                  <c:v>690676643640.19995</c:v>
                </c:pt>
                <c:pt idx="475">
                  <c:v>703388942893.80005</c:v>
                </c:pt>
                <c:pt idx="476">
                  <c:v>718054437382.80005</c:v>
                </c:pt>
                <c:pt idx="477">
                  <c:v>729700543889.80005</c:v>
                </c:pt>
                <c:pt idx="478">
                  <c:v>751710479877.59998</c:v>
                </c:pt>
                <c:pt idx="479">
                  <c:v>773950377988.80005</c:v>
                </c:pt>
                <c:pt idx="480">
                  <c:v>785197381696</c:v>
                </c:pt>
                <c:pt idx="481">
                  <c:v>802773243391</c:v>
                </c:pt>
                <c:pt idx="482">
                  <c:v>815707480432.19995</c:v>
                </c:pt>
                <c:pt idx="483">
                  <c:v>837689176536.59998</c:v>
                </c:pt>
                <c:pt idx="484">
                  <c:v>842214933640.80005</c:v>
                </c:pt>
                <c:pt idx="485">
                  <c:v>850351571578.40002</c:v>
                </c:pt>
                <c:pt idx="486">
                  <c:v>851102281011.40002</c:v>
                </c:pt>
                <c:pt idx="487">
                  <c:v>854584504424.80005</c:v>
                </c:pt>
                <c:pt idx="488">
                  <c:v>859791646886.80005</c:v>
                </c:pt>
                <c:pt idx="489">
                  <c:v>865558960109.80005</c:v>
                </c:pt>
                <c:pt idx="490">
                  <c:v>826091666873.80005</c:v>
                </c:pt>
                <c:pt idx="491">
                  <c:v>822752924591.40002</c:v>
                </c:pt>
                <c:pt idx="492">
                  <c:v>815594795549.40002</c:v>
                </c:pt>
                <c:pt idx="493">
                  <c:v>812926183591.40002</c:v>
                </c:pt>
                <c:pt idx="494">
                  <c:v>806615563565.40002</c:v>
                </c:pt>
                <c:pt idx="495">
                  <c:v>795890552650.59998</c:v>
                </c:pt>
                <c:pt idx="496">
                  <c:v>793059056666.59998</c:v>
                </c:pt>
                <c:pt idx="497">
                  <c:v>790367285910.19995</c:v>
                </c:pt>
                <c:pt idx="498">
                  <c:v>783283337522.59998</c:v>
                </c:pt>
                <c:pt idx="499">
                  <c:v>760956008293.80005</c:v>
                </c:pt>
                <c:pt idx="500">
                  <c:v>744244547833.80005</c:v>
                </c:pt>
                <c:pt idx="501">
                  <c:v>737277877323.40002</c:v>
                </c:pt>
                <c:pt idx="502">
                  <c:v>740660046134.59998</c:v>
                </c:pt>
                <c:pt idx="503">
                  <c:v>718483655539.40002</c:v>
                </c:pt>
                <c:pt idx="504">
                  <c:v>709313551436.59998</c:v>
                </c:pt>
                <c:pt idx="505">
                  <c:v>699948601339.59998</c:v>
                </c:pt>
                <c:pt idx="506">
                  <c:v>694800146889</c:v>
                </c:pt>
                <c:pt idx="507">
                  <c:v>682843594688</c:v>
                </c:pt>
                <c:pt idx="508">
                  <c:v>674986358950.80005</c:v>
                </c:pt>
                <c:pt idx="509">
                  <c:v>672849723846</c:v>
                </c:pt>
                <c:pt idx="510">
                  <c:v>667241137432.80005</c:v>
                </c:pt>
                <c:pt idx="511">
                  <c:v>660531785941.19995</c:v>
                </c:pt>
                <c:pt idx="512">
                  <c:v>654282355310</c:v>
                </c:pt>
                <c:pt idx="513">
                  <c:v>642792953448</c:v>
                </c:pt>
                <c:pt idx="514">
                  <c:v>636327476400.19995</c:v>
                </c:pt>
                <c:pt idx="515">
                  <c:v>633861401798</c:v>
                </c:pt>
                <c:pt idx="516">
                  <c:v>615217062321.19995</c:v>
                </c:pt>
                <c:pt idx="517">
                  <c:v>603440176184</c:v>
                </c:pt>
                <c:pt idx="518">
                  <c:v>598304935722</c:v>
                </c:pt>
                <c:pt idx="519">
                  <c:v>592817401002.19995</c:v>
                </c:pt>
                <c:pt idx="520">
                  <c:v>582338563872</c:v>
                </c:pt>
                <c:pt idx="521">
                  <c:v>570541739115.80005</c:v>
                </c:pt>
                <c:pt idx="522">
                  <c:v>559733289911.40002</c:v>
                </c:pt>
                <c:pt idx="523">
                  <c:v>557214502153.40002</c:v>
                </c:pt>
                <c:pt idx="524">
                  <c:v>541378947613.40002</c:v>
                </c:pt>
                <c:pt idx="525">
                  <c:v>533174430956.20001</c:v>
                </c:pt>
                <c:pt idx="526">
                  <c:v>533645086030.20001</c:v>
                </c:pt>
                <c:pt idx="527">
                  <c:v>549026278224.40002</c:v>
                </c:pt>
                <c:pt idx="528">
                  <c:v>544352866724.20001</c:v>
                </c:pt>
                <c:pt idx="529">
                  <c:v>534559711708.20001</c:v>
                </c:pt>
                <c:pt idx="530">
                  <c:v>532663231522.59998</c:v>
                </c:pt>
                <c:pt idx="531">
                  <c:v>521552467750.59998</c:v>
                </c:pt>
                <c:pt idx="532">
                  <c:v>512068854538.40002</c:v>
                </c:pt>
                <c:pt idx="533">
                  <c:v>496685929297.59998</c:v>
                </c:pt>
                <c:pt idx="534">
                  <c:v>488832592369.59998</c:v>
                </c:pt>
                <c:pt idx="535">
                  <c:v>482490166880</c:v>
                </c:pt>
                <c:pt idx="536">
                  <c:v>481794482477</c:v>
                </c:pt>
                <c:pt idx="537">
                  <c:v>484453705425</c:v>
                </c:pt>
                <c:pt idx="538">
                  <c:v>479848594245</c:v>
                </c:pt>
                <c:pt idx="539">
                  <c:v>474556062055.20001</c:v>
                </c:pt>
                <c:pt idx="540">
                  <c:v>477881638152</c:v>
                </c:pt>
                <c:pt idx="541">
                  <c:v>472051592190.40002</c:v>
                </c:pt>
                <c:pt idx="542">
                  <c:v>472939888324.59998</c:v>
                </c:pt>
                <c:pt idx="543">
                  <c:v>476819567471.59998</c:v>
                </c:pt>
                <c:pt idx="544">
                  <c:v>477916144068.40002</c:v>
                </c:pt>
                <c:pt idx="545">
                  <c:v>478950564862.40002</c:v>
                </c:pt>
                <c:pt idx="546">
                  <c:v>475278266670.79999</c:v>
                </c:pt>
                <c:pt idx="547">
                  <c:v>471873854930</c:v>
                </c:pt>
                <c:pt idx="548">
                  <c:v>464981912430.79999</c:v>
                </c:pt>
                <c:pt idx="549">
                  <c:v>461578053286.40002</c:v>
                </c:pt>
                <c:pt idx="550">
                  <c:v>459211411420.40002</c:v>
                </c:pt>
                <c:pt idx="551">
                  <c:v>451511517521.20001</c:v>
                </c:pt>
                <c:pt idx="552">
                  <c:v>433175961667.40002</c:v>
                </c:pt>
                <c:pt idx="553">
                  <c:v>425270734505.20001</c:v>
                </c:pt>
                <c:pt idx="554">
                  <c:v>419486565856</c:v>
                </c:pt>
                <c:pt idx="555">
                  <c:v>410669688075</c:v>
                </c:pt>
                <c:pt idx="556">
                  <c:v>405899582611.59998</c:v>
                </c:pt>
                <c:pt idx="557">
                  <c:v>401591896878.79999</c:v>
                </c:pt>
                <c:pt idx="558">
                  <c:v>401601563013.79999</c:v>
                </c:pt>
                <c:pt idx="559">
                  <c:v>401649638828.59998</c:v>
                </c:pt>
                <c:pt idx="560">
                  <c:v>401969424902.59998</c:v>
                </c:pt>
                <c:pt idx="561">
                  <c:v>398908707498.79999</c:v>
                </c:pt>
                <c:pt idx="562">
                  <c:v>395388043179</c:v>
                </c:pt>
                <c:pt idx="563">
                  <c:v>391529758133</c:v>
                </c:pt>
                <c:pt idx="564">
                  <c:v>389650410041.20001</c:v>
                </c:pt>
                <c:pt idx="565">
                  <c:v>388370474341.79999</c:v>
                </c:pt>
                <c:pt idx="566">
                  <c:v>383051365217.79999</c:v>
                </c:pt>
                <c:pt idx="567">
                  <c:v>382043259175</c:v>
                </c:pt>
                <c:pt idx="568">
                  <c:v>378835813385</c:v>
                </c:pt>
                <c:pt idx="569">
                  <c:v>380926608212</c:v>
                </c:pt>
                <c:pt idx="570">
                  <c:v>375462783417.79999</c:v>
                </c:pt>
                <c:pt idx="571">
                  <c:v>372133829357.79999</c:v>
                </c:pt>
                <c:pt idx="572">
                  <c:v>369770981582.20001</c:v>
                </c:pt>
                <c:pt idx="573">
                  <c:v>363446940473.59998</c:v>
                </c:pt>
                <c:pt idx="574">
                  <c:v>352041498142.79999</c:v>
                </c:pt>
                <c:pt idx="575">
                  <c:v>346466155273</c:v>
                </c:pt>
                <c:pt idx="576">
                  <c:v>328776212588</c:v>
                </c:pt>
                <c:pt idx="577">
                  <c:v>311678416588.40002</c:v>
                </c:pt>
                <c:pt idx="578">
                  <c:v>304760204584</c:v>
                </c:pt>
                <c:pt idx="579">
                  <c:v>301338914724.79999</c:v>
                </c:pt>
                <c:pt idx="580">
                  <c:v>309996324676.79999</c:v>
                </c:pt>
                <c:pt idx="581">
                  <c:v>311677438061.79999</c:v>
                </c:pt>
                <c:pt idx="582">
                  <c:v>309770409097.59998</c:v>
                </c:pt>
                <c:pt idx="583">
                  <c:v>323777923725.40002</c:v>
                </c:pt>
                <c:pt idx="584">
                  <c:v>327658156978</c:v>
                </c:pt>
                <c:pt idx="585">
                  <c:v>325146892834</c:v>
                </c:pt>
                <c:pt idx="586">
                  <c:v>327221844484</c:v>
                </c:pt>
                <c:pt idx="587">
                  <c:v>322292128115</c:v>
                </c:pt>
                <c:pt idx="588">
                  <c:v>324226285322.40002</c:v>
                </c:pt>
                <c:pt idx="589">
                  <c:v>324144767820</c:v>
                </c:pt>
                <c:pt idx="590">
                  <c:v>318642763939.79999</c:v>
                </c:pt>
                <c:pt idx="591">
                  <c:v>318734479161</c:v>
                </c:pt>
                <c:pt idx="592">
                  <c:v>315231498974.40002</c:v>
                </c:pt>
                <c:pt idx="593">
                  <c:v>307258278151.40002</c:v>
                </c:pt>
                <c:pt idx="594">
                  <c:v>302657066452.59998</c:v>
                </c:pt>
                <c:pt idx="595">
                  <c:v>297526302036.20001</c:v>
                </c:pt>
                <c:pt idx="596">
                  <c:v>295918235039.40002</c:v>
                </c:pt>
                <c:pt idx="597">
                  <c:v>293699355588.59998</c:v>
                </c:pt>
                <c:pt idx="598">
                  <c:v>290861005936.20001</c:v>
                </c:pt>
                <c:pt idx="599">
                  <c:v>290942739622.59998</c:v>
                </c:pt>
                <c:pt idx="600">
                  <c:v>290223683567.79999</c:v>
                </c:pt>
                <c:pt idx="601">
                  <c:v>290140231937.40002</c:v>
                </c:pt>
                <c:pt idx="602">
                  <c:v>287453988624.79999</c:v>
                </c:pt>
                <c:pt idx="603">
                  <c:v>283944475886.20001</c:v>
                </c:pt>
                <c:pt idx="604">
                  <c:v>283292098618</c:v>
                </c:pt>
                <c:pt idx="605">
                  <c:v>283157418426.79999</c:v>
                </c:pt>
                <c:pt idx="606">
                  <c:v>282879693778.20001</c:v>
                </c:pt>
                <c:pt idx="607">
                  <c:v>294371919767</c:v>
                </c:pt>
                <c:pt idx="608">
                  <c:v>294563989157</c:v>
                </c:pt>
                <c:pt idx="609">
                  <c:v>291351334832.20001</c:v>
                </c:pt>
                <c:pt idx="610">
                  <c:v>286677326685</c:v>
                </c:pt>
                <c:pt idx="611">
                  <c:v>284456899925.40002</c:v>
                </c:pt>
                <c:pt idx="612">
                  <c:v>280675508490.40002</c:v>
                </c:pt>
                <c:pt idx="613">
                  <c:v>280325715920</c:v>
                </c:pt>
                <c:pt idx="614">
                  <c:v>278465229621.20001</c:v>
                </c:pt>
                <c:pt idx="615">
                  <c:v>279000165218</c:v>
                </c:pt>
                <c:pt idx="616">
                  <c:v>283283979115.20001</c:v>
                </c:pt>
                <c:pt idx="617">
                  <c:v>285451068973.20001</c:v>
                </c:pt>
                <c:pt idx="618">
                  <c:v>293729104300</c:v>
                </c:pt>
                <c:pt idx="619">
                  <c:v>295910945978.79999</c:v>
                </c:pt>
                <c:pt idx="620">
                  <c:v>308628482618.40002</c:v>
                </c:pt>
                <c:pt idx="621">
                  <c:v>314456576531.59998</c:v>
                </c:pt>
                <c:pt idx="622">
                  <c:v>325445165447.59998</c:v>
                </c:pt>
                <c:pt idx="623">
                  <c:v>329260453333.59998</c:v>
                </c:pt>
                <c:pt idx="624">
                  <c:v>331689392307.59998</c:v>
                </c:pt>
                <c:pt idx="625">
                  <c:v>333440700765.40002</c:v>
                </c:pt>
                <c:pt idx="626">
                  <c:v>335592381304</c:v>
                </c:pt>
                <c:pt idx="627">
                  <c:v>325878394039.59998</c:v>
                </c:pt>
                <c:pt idx="628">
                  <c:v>321362977378.79999</c:v>
                </c:pt>
                <c:pt idx="629">
                  <c:v>316173766375.20001</c:v>
                </c:pt>
                <c:pt idx="630">
                  <c:v>300273366615.20001</c:v>
                </c:pt>
                <c:pt idx="631">
                  <c:v>304760632503.40002</c:v>
                </c:pt>
                <c:pt idx="632">
                  <c:v>319131155549.59998</c:v>
                </c:pt>
                <c:pt idx="633">
                  <c:v>305835314335.79999</c:v>
                </c:pt>
                <c:pt idx="634">
                  <c:v>304202601838.20001</c:v>
                </c:pt>
                <c:pt idx="635">
                  <c:v>304881575253.20001</c:v>
                </c:pt>
                <c:pt idx="636">
                  <c:v>301991122536</c:v>
                </c:pt>
                <c:pt idx="637">
                  <c:v>304549842948.59998</c:v>
                </c:pt>
                <c:pt idx="638">
                  <c:v>303694932822.20001</c:v>
                </c:pt>
                <c:pt idx="639">
                  <c:v>304295540522.20001</c:v>
                </c:pt>
                <c:pt idx="640">
                  <c:v>308743531749.40002</c:v>
                </c:pt>
                <c:pt idx="641">
                  <c:v>308213347946.20001</c:v>
                </c:pt>
                <c:pt idx="642">
                  <c:v>311686050256</c:v>
                </c:pt>
                <c:pt idx="643">
                  <c:v>313508679908</c:v>
                </c:pt>
                <c:pt idx="644">
                  <c:v>317378926552</c:v>
                </c:pt>
                <c:pt idx="645">
                  <c:v>319652425956.40002</c:v>
                </c:pt>
                <c:pt idx="646">
                  <c:v>322347457001.79999</c:v>
                </c:pt>
                <c:pt idx="647">
                  <c:v>326832000106.59998</c:v>
                </c:pt>
                <c:pt idx="648">
                  <c:v>329241637875</c:v>
                </c:pt>
                <c:pt idx="649">
                  <c:v>330777338258.20001</c:v>
                </c:pt>
                <c:pt idx="650">
                  <c:v>332104024236.20001</c:v>
                </c:pt>
                <c:pt idx="651">
                  <c:v>331976273732.20001</c:v>
                </c:pt>
                <c:pt idx="652">
                  <c:v>340242839992.20001</c:v>
                </c:pt>
                <c:pt idx="653">
                  <c:v>344297259930.59998</c:v>
                </c:pt>
                <c:pt idx="654">
                  <c:v>347606830418.79999</c:v>
                </c:pt>
                <c:pt idx="655">
                  <c:v>348451346207.40002</c:v>
                </c:pt>
                <c:pt idx="656">
                  <c:v>350500366658</c:v>
                </c:pt>
                <c:pt idx="657">
                  <c:v>339348671885.20001</c:v>
                </c:pt>
                <c:pt idx="658">
                  <c:v>341388300830.20001</c:v>
                </c:pt>
                <c:pt idx="659">
                  <c:v>361757492815.40002</c:v>
                </c:pt>
                <c:pt idx="660">
                  <c:v>368015835897</c:v>
                </c:pt>
                <c:pt idx="661">
                  <c:v>371877181242.20001</c:v>
                </c:pt>
                <c:pt idx="662">
                  <c:v>381261571234.20001</c:v>
                </c:pt>
                <c:pt idx="663">
                  <c:v>383618229852.59998</c:v>
                </c:pt>
                <c:pt idx="664">
                  <c:v>387167668461.40002</c:v>
                </c:pt>
                <c:pt idx="665">
                  <c:v>387724255664.20001</c:v>
                </c:pt>
                <c:pt idx="666">
                  <c:v>393277831813.40002</c:v>
                </c:pt>
                <c:pt idx="667">
                  <c:v>406250200464.59998</c:v>
                </c:pt>
                <c:pt idx="668">
                  <c:v>409535932261</c:v>
                </c:pt>
                <c:pt idx="669">
                  <c:v>412131227492.20001</c:v>
                </c:pt>
                <c:pt idx="670">
                  <c:v>403068469667.59998</c:v>
                </c:pt>
                <c:pt idx="671">
                  <c:v>438918015472.40002</c:v>
                </c:pt>
                <c:pt idx="672">
                  <c:v>432814801338</c:v>
                </c:pt>
                <c:pt idx="673">
                  <c:v>432981739711.20001</c:v>
                </c:pt>
                <c:pt idx="674">
                  <c:v>435074204588</c:v>
                </c:pt>
                <c:pt idx="675">
                  <c:v>434308024647.59998</c:v>
                </c:pt>
                <c:pt idx="676">
                  <c:v>436710594671.59998</c:v>
                </c:pt>
                <c:pt idx="677">
                  <c:v>439607737778.59998</c:v>
                </c:pt>
                <c:pt idx="678">
                  <c:v>436989613473.20001</c:v>
                </c:pt>
                <c:pt idx="679">
                  <c:v>435278438356</c:v>
                </c:pt>
                <c:pt idx="680">
                  <c:v>432475852995.20001</c:v>
                </c:pt>
                <c:pt idx="681">
                  <c:v>421623325546.40002</c:v>
                </c:pt>
                <c:pt idx="682">
                  <c:v>406255932267.40002</c:v>
                </c:pt>
                <c:pt idx="683">
                  <c:v>402431089820.59998</c:v>
                </c:pt>
                <c:pt idx="684">
                  <c:v>401112016373</c:v>
                </c:pt>
                <c:pt idx="685">
                  <c:v>403171585097</c:v>
                </c:pt>
                <c:pt idx="686">
                  <c:v>416737867450.40002</c:v>
                </c:pt>
                <c:pt idx="687">
                  <c:v>421939782632</c:v>
                </c:pt>
                <c:pt idx="688">
                  <c:v>425907915505.40002</c:v>
                </c:pt>
                <c:pt idx="689">
                  <c:v>431468802568.79999</c:v>
                </c:pt>
                <c:pt idx="690">
                  <c:v>436451568255</c:v>
                </c:pt>
                <c:pt idx="691">
                  <c:v>443468747391</c:v>
                </c:pt>
                <c:pt idx="692">
                  <c:v>442399565469.59998</c:v>
                </c:pt>
                <c:pt idx="693">
                  <c:v>446141249842.40002</c:v>
                </c:pt>
                <c:pt idx="694">
                  <c:v>447031560189.20001</c:v>
                </c:pt>
                <c:pt idx="695">
                  <c:v>447105565201.20001</c:v>
                </c:pt>
                <c:pt idx="696">
                  <c:v>444213769980.20001</c:v>
                </c:pt>
                <c:pt idx="697">
                  <c:v>437882556346.59998</c:v>
                </c:pt>
                <c:pt idx="698">
                  <c:v>434984082590.59998</c:v>
                </c:pt>
                <c:pt idx="699">
                  <c:v>434359469659.40002</c:v>
                </c:pt>
                <c:pt idx="700">
                  <c:v>433203835396.20001</c:v>
                </c:pt>
                <c:pt idx="701">
                  <c:v>432241531314.20001</c:v>
                </c:pt>
                <c:pt idx="702">
                  <c:v>425932858683.20001</c:v>
                </c:pt>
                <c:pt idx="703">
                  <c:v>423952644837.59998</c:v>
                </c:pt>
                <c:pt idx="704">
                  <c:v>422119019719.20001</c:v>
                </c:pt>
                <c:pt idx="705">
                  <c:v>421301269352.20001</c:v>
                </c:pt>
                <c:pt idx="706">
                  <c:v>420008286992</c:v>
                </c:pt>
                <c:pt idx="707">
                  <c:v>421736105776.40002</c:v>
                </c:pt>
                <c:pt idx="708">
                  <c:v>418753123617.40002</c:v>
                </c:pt>
                <c:pt idx="709">
                  <c:v>396516545920.59998</c:v>
                </c:pt>
                <c:pt idx="710">
                  <c:v>390718539367.40002</c:v>
                </c:pt>
                <c:pt idx="711">
                  <c:v>387415023211.20001</c:v>
                </c:pt>
                <c:pt idx="712">
                  <c:v>379509370492</c:v>
                </c:pt>
                <c:pt idx="713">
                  <c:v>376497719370.40002</c:v>
                </c:pt>
                <c:pt idx="714">
                  <c:v>373214969998.40002</c:v>
                </c:pt>
                <c:pt idx="715">
                  <c:v>372049210715.59998</c:v>
                </c:pt>
                <c:pt idx="716">
                  <c:v>361987392648</c:v>
                </c:pt>
                <c:pt idx="717">
                  <c:v>346133961288.79999</c:v>
                </c:pt>
                <c:pt idx="718">
                  <c:v>333955838897.59998</c:v>
                </c:pt>
                <c:pt idx="719">
                  <c:v>325696037585</c:v>
                </c:pt>
                <c:pt idx="720">
                  <c:v>320981801506.20001</c:v>
                </c:pt>
                <c:pt idx="721">
                  <c:v>276930239811</c:v>
                </c:pt>
                <c:pt idx="722">
                  <c:v>271262838529.39999</c:v>
                </c:pt>
                <c:pt idx="723">
                  <c:v>264425247447.79999</c:v>
                </c:pt>
                <c:pt idx="724">
                  <c:v>258731139028.60001</c:v>
                </c:pt>
                <c:pt idx="725">
                  <c:v>254807085516.20001</c:v>
                </c:pt>
                <c:pt idx="726">
                  <c:v>249434760568.20001</c:v>
                </c:pt>
                <c:pt idx="727">
                  <c:v>243244762315.39999</c:v>
                </c:pt>
                <c:pt idx="728">
                  <c:v>239015374143.20001</c:v>
                </c:pt>
                <c:pt idx="729">
                  <c:v>237488313404</c:v>
                </c:pt>
                <c:pt idx="730">
                  <c:v>238904363604.79999</c:v>
                </c:pt>
                <c:pt idx="731">
                  <c:v>237536959707.20001</c:v>
                </c:pt>
                <c:pt idx="732">
                  <c:v>235983770643.20001</c:v>
                </c:pt>
                <c:pt idx="733">
                  <c:v>237661385933.60001</c:v>
                </c:pt>
                <c:pt idx="734">
                  <c:v>236240017603.39999</c:v>
                </c:pt>
                <c:pt idx="735">
                  <c:v>230113255530.39999</c:v>
                </c:pt>
                <c:pt idx="736">
                  <c:v>213343274525.39999</c:v>
                </c:pt>
                <c:pt idx="737">
                  <c:v>202934840277</c:v>
                </c:pt>
                <c:pt idx="738">
                  <c:v>194594499486.60001</c:v>
                </c:pt>
                <c:pt idx="739">
                  <c:v>186291516274.20001</c:v>
                </c:pt>
                <c:pt idx="740">
                  <c:v>174697856988.20001</c:v>
                </c:pt>
                <c:pt idx="741">
                  <c:v>165705859398.79999</c:v>
                </c:pt>
                <c:pt idx="742">
                  <c:v>163384128086.20001</c:v>
                </c:pt>
                <c:pt idx="743">
                  <c:v>157426023219.39999</c:v>
                </c:pt>
                <c:pt idx="744">
                  <c:v>152274118577.60001</c:v>
                </c:pt>
                <c:pt idx="745">
                  <c:v>149733930779.20001</c:v>
                </c:pt>
                <c:pt idx="746">
                  <c:v>149520859263.20001</c:v>
                </c:pt>
                <c:pt idx="747">
                  <c:v>148510208062.39999</c:v>
                </c:pt>
                <c:pt idx="748">
                  <c:v>151727894758</c:v>
                </c:pt>
                <c:pt idx="749">
                  <c:v>150726931825</c:v>
                </c:pt>
                <c:pt idx="750">
                  <c:v>153772806531</c:v>
                </c:pt>
                <c:pt idx="751">
                  <c:v>154809076584.60001</c:v>
                </c:pt>
                <c:pt idx="752">
                  <c:v>152598859642.79999</c:v>
                </c:pt>
                <c:pt idx="753">
                  <c:v>152715747397.20001</c:v>
                </c:pt>
                <c:pt idx="754">
                  <c:v>151908283657.79999</c:v>
                </c:pt>
                <c:pt idx="755">
                  <c:v>150661979483.39999</c:v>
                </c:pt>
                <c:pt idx="756">
                  <c:v>147969601496.39999</c:v>
                </c:pt>
                <c:pt idx="757">
                  <c:v>145226291240.79999</c:v>
                </c:pt>
                <c:pt idx="758">
                  <c:v>149588045863</c:v>
                </c:pt>
                <c:pt idx="759">
                  <c:v>151215196568.20001</c:v>
                </c:pt>
                <c:pt idx="760">
                  <c:v>152373169929.20001</c:v>
                </c:pt>
                <c:pt idx="761">
                  <c:v>156497431996.39999</c:v>
                </c:pt>
                <c:pt idx="762">
                  <c:v>159043160080.39999</c:v>
                </c:pt>
                <c:pt idx="763">
                  <c:v>159996319802.39999</c:v>
                </c:pt>
                <c:pt idx="764">
                  <c:v>159572428613</c:v>
                </c:pt>
                <c:pt idx="765">
                  <c:v>159456792587.60001</c:v>
                </c:pt>
                <c:pt idx="766">
                  <c:v>158180512998.79999</c:v>
                </c:pt>
                <c:pt idx="767">
                  <c:v>156181309032.79999</c:v>
                </c:pt>
                <c:pt idx="768">
                  <c:v>157149498450.79999</c:v>
                </c:pt>
                <c:pt idx="769">
                  <c:v>157411335340.20001</c:v>
                </c:pt>
                <c:pt idx="770">
                  <c:v>157685674335</c:v>
                </c:pt>
                <c:pt idx="771">
                  <c:v>157624602590.20001</c:v>
                </c:pt>
                <c:pt idx="772">
                  <c:v>156289440249.39999</c:v>
                </c:pt>
                <c:pt idx="773">
                  <c:v>157568715925.39999</c:v>
                </c:pt>
                <c:pt idx="774">
                  <c:v>156842522930.20001</c:v>
                </c:pt>
                <c:pt idx="775">
                  <c:v>157351755668.20001</c:v>
                </c:pt>
                <c:pt idx="776">
                  <c:v>161795498509</c:v>
                </c:pt>
                <c:pt idx="777">
                  <c:v>163188717718.79999</c:v>
                </c:pt>
                <c:pt idx="778">
                  <c:v>163894077928.79999</c:v>
                </c:pt>
                <c:pt idx="779">
                  <c:v>163832638159.20001</c:v>
                </c:pt>
                <c:pt idx="780">
                  <c:v>161257885084.60001</c:v>
                </c:pt>
                <c:pt idx="781">
                  <c:v>159845093048</c:v>
                </c:pt>
                <c:pt idx="782">
                  <c:v>160651809829.60001</c:v>
                </c:pt>
                <c:pt idx="783">
                  <c:v>157873226999.60001</c:v>
                </c:pt>
                <c:pt idx="784">
                  <c:v>156104060243</c:v>
                </c:pt>
                <c:pt idx="785">
                  <c:v>156721617063.79999</c:v>
                </c:pt>
                <c:pt idx="786">
                  <c:v>161416486629.79999</c:v>
                </c:pt>
                <c:pt idx="787">
                  <c:v>164956751807</c:v>
                </c:pt>
                <c:pt idx="788">
                  <c:v>166600060071.79999</c:v>
                </c:pt>
                <c:pt idx="789">
                  <c:v>169822119235.79999</c:v>
                </c:pt>
                <c:pt idx="790">
                  <c:v>171588688781.39999</c:v>
                </c:pt>
                <c:pt idx="791">
                  <c:v>171553331018.39999</c:v>
                </c:pt>
                <c:pt idx="792">
                  <c:v>170649275087.20001</c:v>
                </c:pt>
                <c:pt idx="793">
                  <c:v>176970879960.60001</c:v>
                </c:pt>
                <c:pt idx="794">
                  <c:v>191202684660.79999</c:v>
                </c:pt>
                <c:pt idx="795">
                  <c:v>212903165818.39999</c:v>
                </c:pt>
                <c:pt idx="796">
                  <c:v>230953689365.39999</c:v>
                </c:pt>
                <c:pt idx="797">
                  <c:v>252688583528.39999</c:v>
                </c:pt>
                <c:pt idx="798">
                  <c:v>264862530465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E5-43F3-9EFF-88FD59F940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4521088"/>
        <c:axId val="764932320"/>
      </c:lineChart>
      <c:catAx>
        <c:axId val="8445210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4932320"/>
        <c:crosses val="autoZero"/>
        <c:auto val="1"/>
        <c:lblAlgn val="ctr"/>
        <c:lblOffset val="100"/>
        <c:noMultiLvlLbl val="1"/>
      </c:catAx>
      <c:valAx>
        <c:axId val="764932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521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</a:t>
          </a:r>
        </a:p>
      </cx:txPr>
    </cx:title>
    <cx:plotArea>
      <cx:plotAreaRegion>
        <cx:series layoutId="clusteredColumn" uniqueId="{24BF377F-C38C-4241-85E4-648FB9E96827}">
          <cx:tx>
            <cx:txData>
              <cx:f>_xlchart.v1.0</cx:f>
              <cx:v>Return</cx:v>
            </cx:txData>
          </cx:tx>
          <cx:dataId val="0"/>
          <cx:layoutPr>
            <cx:binning intervalClosed="r">
              <cx:binCount val="200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/>
    <cx:plotArea>
      <cx:plotAreaRegion>
        <cx:series layoutId="boxWhisker" uniqueId="{6F9E02AB-3A7E-4DBB-BD99-5781F003E9D9}">
          <cx:tx>
            <cx:txData>
              <cx:f>_xlchart.v1.2</cx:f>
              <cx:v>Return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7E61FC2-17EE-4080-823E-A5CFBB3AAB31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857E425-6881-467A-8247-E1EEC2B0BF78}">
  <sheetPr/>
  <sheetViews>
    <sheetView zoomScale="80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0C47552-CB0E-4D12-AD1D-F0E6B54172C1}">
  <sheetPr/>
  <sheetViews>
    <sheetView zoomScale="120" workbookViewId="0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60C5F82-0946-4737-88A8-9CAF7F80E57D}">
  <sheetPr/>
  <sheetViews>
    <sheetView zoomScale="90" workbookViewId="0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18492E6-A1F6-4828-AFBB-1DEBB890B439}">
  <sheetPr/>
  <sheetViews>
    <sheetView workbookViewId="0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A56A4B2-E662-44CB-9545-D2BB27A3508E}">
  <sheetPr/>
  <sheetViews>
    <sheetView workbookViewId="0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FD5EE2F-C3FD-42E7-8082-BEA1E3C85CA8}">
  <sheetPr/>
  <sheetViews>
    <sheetView zoomScale="80" workbookViewId="0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A6FD26C-D892-4B35-AD11-35503454B4AA}">
  <sheetPr/>
  <sheetViews>
    <sheetView zoomScale="86" workbookViewId="0" zoomToFit="1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4C5745E-D15B-487B-9894-4CB2A1A588DE}">
  <sheetPr/>
  <sheetViews>
    <sheetView zoomScale="72" workbookViewId="0" zoomToFit="1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876660C2-6A6C-4E80-B5D4-048135685781}">
  <sheetPr/>
  <sheetViews>
    <sheetView zoomScale="120" workbookViewId="0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C6467FB-FB79-4641-AE4C-B0ACD1091631}">
  <sheetPr/>
  <sheetViews>
    <sheetView zoomScale="120" workbookViewId="0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E85F4E9-0CF3-492E-866A-E1C3CE2F0020}">
  <sheetPr/>
  <sheetViews>
    <sheetView zoomScale="6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18520</xdr:colOff>
      <xdr:row>1</xdr:row>
      <xdr:rowOff>15476</xdr:rowOff>
    </xdr:from>
    <xdr:to>
      <xdr:col>18</xdr:col>
      <xdr:colOff>226216</xdr:colOff>
      <xdr:row>18</xdr:row>
      <xdr:rowOff>11905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E9DF9B-7F54-42AA-9AD8-59B532ED3C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508907</xdr:colOff>
      <xdr:row>18</xdr:row>
      <xdr:rowOff>68036</xdr:rowOff>
    </xdr:from>
    <xdr:to>
      <xdr:col>20</xdr:col>
      <xdr:colOff>293914</xdr:colOff>
      <xdr:row>38</xdr:row>
      <xdr:rowOff>182336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21D61D72-5DA1-4F9E-88F1-3356F38C453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43507" y="3497036"/>
              <a:ext cx="7738382" cy="3924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11</xdr:col>
      <xdr:colOff>521153</xdr:colOff>
      <xdr:row>39</xdr:row>
      <xdr:rowOff>21779</xdr:rowOff>
    </xdr:from>
    <xdr:to>
      <xdr:col>20</xdr:col>
      <xdr:colOff>266700</xdr:colOff>
      <xdr:row>56</xdr:row>
      <xdr:rowOff>133350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28860432-438E-4EA6-ACD0-D811CED54D3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655753" y="7451279"/>
              <a:ext cx="7698922" cy="335007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CA13F7-D3E8-4BCA-B90C-AEBD2E6B326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1423D6-AAC1-44C6-9F82-6D93C74D7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7E259-7CFD-48B2-BB49-E0CE30A9BF0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57167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EAEB60-A40C-4A10-84D2-FA5FD71AEB3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1A1210-3515-4F69-98F4-AC9E0593CBCC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602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359D07-7502-4DDA-8F27-561561ABFDE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2080B72-BA37-407D-BE7C-5BC31159270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72180" cy="6302006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9B91CB3-91DD-497E-AE7F-019984723029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51875" cy="6283854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37AD37-5CC2-4B18-99F9-DB06E4DE7941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00B170-4F35-47F2-B900-7A7B1A87260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4438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7238437-6071-49AC-8723-70BACE9CDAE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73523" cy="630670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BAC9E1E-C965-4FE5-99D2-AAFACBD45FD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Z806"/>
  <sheetViews>
    <sheetView tabSelected="1" zoomScale="50" zoomScaleNormal="50" workbookViewId="0">
      <pane xSplit="5" ySplit="1" topLeftCell="BA8" activePane="bottomRight" state="frozen"/>
      <selection pane="topRight" activeCell="E1" sqref="E1"/>
      <selection pane="bottomLeft" activeCell="A2" sqref="A2"/>
      <selection pane="bottomRight" activeCell="BK109" sqref="BK109"/>
    </sheetView>
  </sheetViews>
  <sheetFormatPr defaultRowHeight="15" x14ac:dyDescent="0.25"/>
  <cols>
    <col min="1" max="1" width="17.140625" style="7" bestFit="1" customWidth="1"/>
    <col min="2" max="2" width="9.140625" style="7"/>
    <col min="3" max="3" width="10" style="1" customWidth="1"/>
    <col min="4" max="5" width="9.140625" style="1"/>
    <col min="6" max="7" width="10" style="1" customWidth="1"/>
    <col min="8" max="8" width="29.5703125" style="39" bestFit="1" customWidth="1"/>
    <col min="9" max="9" width="29.5703125" style="39" customWidth="1"/>
    <col min="10" max="13" width="9.140625" style="1"/>
    <col min="14" max="14" width="13" style="1" bestFit="1" customWidth="1"/>
    <col min="15" max="15" width="14.5703125" style="1" bestFit="1" customWidth="1"/>
    <col min="16" max="18" width="14.5703125" style="1" customWidth="1"/>
    <col min="19" max="19" width="15.140625" style="1" bestFit="1" customWidth="1"/>
    <col min="20" max="20" width="14.5703125" style="1" customWidth="1"/>
    <col min="21" max="21" width="21.7109375" style="1" customWidth="1"/>
    <col min="22" max="23" width="9.140625" style="1"/>
    <col min="24" max="24" width="12.42578125" style="1" customWidth="1"/>
    <col min="25" max="25" width="13.140625" style="1" customWidth="1"/>
    <col min="26" max="26" width="13" style="1" customWidth="1"/>
    <col min="27" max="27" width="12.42578125" style="1" customWidth="1"/>
    <col min="28" max="30" width="11.42578125" bestFit="1" customWidth="1"/>
    <col min="31" max="35" width="14.7109375" customWidth="1"/>
    <col min="36" max="36" width="30" bestFit="1" customWidth="1"/>
    <col min="37" max="39" width="30" customWidth="1"/>
    <col min="46" max="46" width="14.7109375" customWidth="1"/>
    <col min="47" max="47" width="25.5703125" bestFit="1" customWidth="1"/>
    <col min="48" max="48" width="26.7109375" bestFit="1" customWidth="1"/>
    <col min="49" max="52" width="14.7109375" customWidth="1"/>
    <col min="53" max="53" width="38.28515625" style="7" bestFit="1" customWidth="1"/>
    <col min="54" max="54" width="24.5703125" bestFit="1" customWidth="1"/>
    <col min="55" max="56" width="14.7109375" customWidth="1"/>
    <col min="57" max="57" width="18.42578125" style="1" bestFit="1" customWidth="1"/>
    <col min="58" max="58" width="19.85546875" style="1" bestFit="1" customWidth="1"/>
    <col min="59" max="59" width="20.140625" style="1" bestFit="1" customWidth="1"/>
    <col min="60" max="60" width="17" style="1" bestFit="1" customWidth="1"/>
    <col min="61" max="61" width="17.28515625" style="1" bestFit="1" customWidth="1"/>
    <col min="62" max="62" width="16.85546875" style="1" bestFit="1" customWidth="1"/>
    <col min="63" max="63" width="24.5703125" style="1" bestFit="1" customWidth="1"/>
    <col min="64" max="65" width="24.5703125" style="1" customWidth="1"/>
    <col min="66" max="66" width="38.5703125" customWidth="1"/>
    <col min="67" max="67" width="42.28515625" bestFit="1" customWidth="1"/>
    <col min="68" max="68" width="14.7109375" customWidth="1"/>
    <col min="69" max="69" width="42.140625" bestFit="1" customWidth="1"/>
    <col min="70" max="79" width="14.7109375" customWidth="1"/>
    <col min="80" max="80" width="15.28515625" bestFit="1" customWidth="1"/>
    <col min="81" max="82" width="15.28515625" customWidth="1"/>
    <col min="83" max="83" width="14.7109375" customWidth="1"/>
    <col min="84" max="84" width="40.42578125" bestFit="1" customWidth="1"/>
    <col min="85" max="85" width="39.5703125" bestFit="1" customWidth="1"/>
    <col min="86" max="86" width="28" bestFit="1" customWidth="1"/>
    <col min="87" max="87" width="20.42578125" bestFit="1" customWidth="1"/>
    <col min="88" max="96" width="20.42578125" customWidth="1"/>
    <col min="97" max="97" width="19.7109375" bestFit="1" customWidth="1"/>
    <col min="98" max="99" width="20.140625" bestFit="1" customWidth="1"/>
    <col min="100" max="100" width="21.140625" bestFit="1" customWidth="1"/>
    <col min="101" max="103" width="21.7109375" bestFit="1" customWidth="1"/>
    <col min="104" max="111" width="14.7109375" customWidth="1"/>
    <col min="113" max="113" width="14" bestFit="1" customWidth="1"/>
    <col min="114" max="115" width="14.42578125" bestFit="1" customWidth="1"/>
    <col min="116" max="117" width="15.140625" bestFit="1" customWidth="1"/>
    <col min="118" max="119" width="15.5703125" bestFit="1" customWidth="1"/>
    <col min="120" max="120" width="15.5703125" customWidth="1"/>
    <col min="122" max="122" width="11.42578125" bestFit="1" customWidth="1"/>
    <col min="129" max="129" width="12.28515625" bestFit="1" customWidth="1"/>
    <col min="130" max="130" width="12.140625" bestFit="1" customWidth="1"/>
  </cols>
  <sheetData>
    <row r="1" spans="1:130" s="18" customFormat="1" x14ac:dyDescent="0.25">
      <c r="A1" s="22" t="s">
        <v>67</v>
      </c>
      <c r="B1" s="22" t="s">
        <v>13</v>
      </c>
      <c r="C1" s="22" t="s">
        <v>0</v>
      </c>
      <c r="D1" s="22" t="s">
        <v>1</v>
      </c>
      <c r="E1" s="22" t="s">
        <v>2</v>
      </c>
      <c r="F1" s="34"/>
      <c r="G1" s="22" t="s">
        <v>74</v>
      </c>
      <c r="H1" s="40" t="s">
        <v>75</v>
      </c>
      <c r="I1" s="40" t="s">
        <v>76</v>
      </c>
      <c r="J1" s="11"/>
      <c r="K1" s="22" t="s">
        <v>91</v>
      </c>
      <c r="L1" s="16"/>
      <c r="M1" s="22" t="s">
        <v>35</v>
      </c>
      <c r="N1" s="22" t="s">
        <v>36</v>
      </c>
      <c r="O1" s="22" t="s">
        <v>37</v>
      </c>
      <c r="P1" s="22" t="s">
        <v>38</v>
      </c>
      <c r="Q1" s="22" t="s">
        <v>39</v>
      </c>
      <c r="R1" s="22" t="s">
        <v>70</v>
      </c>
      <c r="S1" s="16"/>
      <c r="T1" s="16"/>
      <c r="U1" s="16"/>
      <c r="V1" s="22" t="s">
        <v>3</v>
      </c>
      <c r="W1" s="22" t="s">
        <v>4</v>
      </c>
      <c r="X1" s="22" t="s">
        <v>5</v>
      </c>
      <c r="Y1" s="22" t="s">
        <v>6</v>
      </c>
      <c r="Z1" s="22" t="s">
        <v>8</v>
      </c>
      <c r="AA1" s="22" t="s">
        <v>7</v>
      </c>
      <c r="AB1" s="22" t="s">
        <v>47</v>
      </c>
      <c r="AC1" s="22" t="s">
        <v>48</v>
      </c>
      <c r="AD1" s="22" t="s">
        <v>49</v>
      </c>
      <c r="AE1" s="22" t="s">
        <v>50</v>
      </c>
      <c r="AF1" s="22" t="s">
        <v>71</v>
      </c>
      <c r="AG1" s="22" t="s">
        <v>72</v>
      </c>
      <c r="AH1" s="16"/>
      <c r="AI1" s="22" t="s">
        <v>53</v>
      </c>
      <c r="AJ1" s="22" t="s">
        <v>54</v>
      </c>
      <c r="AK1" s="22" t="s">
        <v>71</v>
      </c>
      <c r="AL1" s="22" t="s">
        <v>72</v>
      </c>
      <c r="AM1" s="16"/>
      <c r="AT1" s="16"/>
      <c r="AU1" s="22" t="s">
        <v>51</v>
      </c>
      <c r="AV1" s="22" t="s">
        <v>33</v>
      </c>
      <c r="AW1" s="42" t="s">
        <v>32</v>
      </c>
      <c r="AX1" s="43"/>
      <c r="AY1" s="17"/>
      <c r="AZ1" s="16"/>
      <c r="BA1" s="22" t="s">
        <v>52</v>
      </c>
      <c r="BB1" s="22" t="s">
        <v>33</v>
      </c>
      <c r="BC1" s="44" t="s">
        <v>32</v>
      </c>
      <c r="BD1" s="44"/>
      <c r="BE1" s="22" t="s">
        <v>55</v>
      </c>
      <c r="BF1" s="22" t="s">
        <v>56</v>
      </c>
      <c r="BG1" s="22" t="s">
        <v>57</v>
      </c>
      <c r="BH1" s="22" t="s">
        <v>58</v>
      </c>
      <c r="BI1" s="22" t="s">
        <v>59</v>
      </c>
      <c r="BJ1" s="22" t="s">
        <v>60</v>
      </c>
      <c r="BK1" s="22" t="s">
        <v>66</v>
      </c>
      <c r="BL1" s="22" t="s">
        <v>71</v>
      </c>
      <c r="BM1" s="22" t="s">
        <v>73</v>
      </c>
      <c r="BN1" s="22" t="s">
        <v>61</v>
      </c>
      <c r="BO1" s="22" t="s">
        <v>62</v>
      </c>
      <c r="BP1" s="16"/>
      <c r="BQ1" s="22" t="s">
        <v>63</v>
      </c>
      <c r="BR1" s="22" t="s">
        <v>54</v>
      </c>
      <c r="BS1" s="22" t="s">
        <v>71</v>
      </c>
      <c r="BT1" s="22" t="s">
        <v>72</v>
      </c>
      <c r="BU1" s="34"/>
      <c r="BV1" s="22" t="s">
        <v>94</v>
      </c>
      <c r="BW1" s="41" t="s">
        <v>100</v>
      </c>
      <c r="BX1" s="41" t="s">
        <v>71</v>
      </c>
      <c r="BY1" s="41" t="s">
        <v>73</v>
      </c>
      <c r="BZ1" s="41"/>
      <c r="CA1" s="22" t="s">
        <v>95</v>
      </c>
      <c r="CB1" s="41" t="s">
        <v>99</v>
      </c>
      <c r="CC1" s="41" t="s">
        <v>71</v>
      </c>
      <c r="CD1" s="41" t="s">
        <v>73</v>
      </c>
      <c r="CE1" s="16"/>
      <c r="CF1" s="22" t="s">
        <v>92</v>
      </c>
      <c r="CG1" s="22" t="s">
        <v>93</v>
      </c>
      <c r="CH1" s="22" t="s">
        <v>64</v>
      </c>
      <c r="CI1" s="22" t="s">
        <v>65</v>
      </c>
      <c r="CJ1" s="34"/>
      <c r="CK1" s="22" t="s">
        <v>77</v>
      </c>
      <c r="CL1" s="22" t="s">
        <v>78</v>
      </c>
      <c r="CM1" s="22" t="s">
        <v>79</v>
      </c>
      <c r="CN1" s="22" t="s">
        <v>80</v>
      </c>
      <c r="CO1" s="22" t="s">
        <v>81</v>
      </c>
      <c r="CP1" s="22" t="s">
        <v>82</v>
      </c>
      <c r="CQ1" s="22" t="s">
        <v>83</v>
      </c>
      <c r="CR1" s="34"/>
      <c r="CS1" s="22" t="s">
        <v>84</v>
      </c>
      <c r="CT1" s="22" t="s">
        <v>85</v>
      </c>
      <c r="CU1" s="22" t="s">
        <v>86</v>
      </c>
      <c r="CV1" s="22" t="s">
        <v>87</v>
      </c>
      <c r="CW1" s="22" t="s">
        <v>88</v>
      </c>
      <c r="CX1" s="22" t="s">
        <v>89</v>
      </c>
      <c r="CY1" s="22" t="s">
        <v>90</v>
      </c>
      <c r="CZ1" s="35"/>
      <c r="DA1" s="22" t="s">
        <v>17</v>
      </c>
      <c r="DB1" s="22" t="s">
        <v>18</v>
      </c>
      <c r="DC1" s="22" t="s">
        <v>19</v>
      </c>
      <c r="DD1" s="22" t="s">
        <v>20</v>
      </c>
      <c r="DE1" s="22" t="s">
        <v>21</v>
      </c>
      <c r="DF1" s="22" t="s">
        <v>22</v>
      </c>
      <c r="DG1" s="22" t="s">
        <v>23</v>
      </c>
      <c r="DI1" s="22" t="s">
        <v>10</v>
      </c>
      <c r="DJ1" s="22" t="s">
        <v>9</v>
      </c>
      <c r="DK1" s="22" t="s">
        <v>11</v>
      </c>
      <c r="DL1" s="22" t="s">
        <v>12</v>
      </c>
      <c r="DM1" s="22" t="s">
        <v>14</v>
      </c>
      <c r="DN1" s="22" t="s">
        <v>15</v>
      </c>
      <c r="DO1" s="22" t="s">
        <v>16</v>
      </c>
      <c r="DP1" s="16"/>
      <c r="DQ1" s="22" t="s">
        <v>27</v>
      </c>
      <c r="DR1" s="22" t="s">
        <v>24</v>
      </c>
      <c r="DS1" s="22" t="s">
        <v>25</v>
      </c>
      <c r="DT1" s="22" t="s">
        <v>26</v>
      </c>
      <c r="DU1" s="22" t="s">
        <v>28</v>
      </c>
      <c r="DV1" s="22" t="s">
        <v>29</v>
      </c>
      <c r="DX1" s="22" t="s">
        <v>96</v>
      </c>
      <c r="DY1" s="22" t="s">
        <v>98</v>
      </c>
      <c r="DZ1" s="22" t="s">
        <v>97</v>
      </c>
    </row>
    <row r="2" spans="1:130" x14ac:dyDescent="0.25">
      <c r="A2" s="1">
        <v>1</v>
      </c>
      <c r="B2" s="1">
        <v>1</v>
      </c>
      <c r="C2" s="7">
        <v>20190713</v>
      </c>
      <c r="D2" s="7">
        <f>31250*(1/3)</f>
        <v>10416.666666666666</v>
      </c>
      <c r="E2" s="7">
        <v>311419200</v>
      </c>
      <c r="F2" s="7"/>
      <c r="G2" s="7">
        <f t="shared" ref="G2:G65" si="0">D2*E2</f>
        <v>3243950000000</v>
      </c>
      <c r="H2" s="36"/>
      <c r="I2" s="36"/>
      <c r="S2" s="1" t="s">
        <v>40</v>
      </c>
      <c r="T2" s="19">
        <f>AVERAGE(K3:K800)</f>
        <v>2.9026891932883289E-3</v>
      </c>
      <c r="AW2" s="14">
        <v>1</v>
      </c>
      <c r="AX2" s="14">
        <v>0.82678286970631976</v>
      </c>
      <c r="AY2" s="14" t="s">
        <v>34</v>
      </c>
      <c r="AZ2" s="15">
        <f>SUM(AV702:AV800)</f>
        <v>1.9296493670076797E-3</v>
      </c>
      <c r="BA2" s="21"/>
      <c r="BB2" s="21"/>
      <c r="BC2" s="23">
        <v>1</v>
      </c>
      <c r="BD2" s="23">
        <v>0.82842135059676048</v>
      </c>
      <c r="BE2" s="5"/>
      <c r="BF2" s="6"/>
      <c r="BG2" s="6"/>
      <c r="BH2" s="6"/>
      <c r="BI2" s="6"/>
      <c r="BJ2" s="6"/>
      <c r="BK2" s="6"/>
      <c r="BL2" s="6"/>
      <c r="BM2" s="6"/>
      <c r="BN2" s="21"/>
      <c r="BO2" s="21"/>
      <c r="BP2" s="21"/>
      <c r="BQ2" s="21"/>
      <c r="BR2" s="21"/>
      <c r="BS2" s="21"/>
      <c r="BT2" s="21"/>
      <c r="BU2" s="21"/>
      <c r="BV2" s="21"/>
      <c r="BW2" s="21"/>
      <c r="BX2" s="21"/>
      <c r="BY2" s="21"/>
      <c r="BZ2" s="21"/>
      <c r="CA2" s="21"/>
      <c r="CB2" s="21"/>
      <c r="CC2" s="21"/>
      <c r="CD2" s="21"/>
      <c r="CE2" s="21"/>
      <c r="CF2" s="21"/>
      <c r="CG2" s="21"/>
      <c r="CH2" s="21"/>
      <c r="CI2" s="21"/>
      <c r="CJ2" s="21"/>
      <c r="CK2" s="21"/>
      <c r="CL2" s="21"/>
      <c r="CM2" s="21"/>
      <c r="CN2" s="21"/>
      <c r="CO2" s="21"/>
      <c r="CP2" s="21"/>
      <c r="CQ2" s="21"/>
      <c r="CR2" s="21"/>
      <c r="CS2" s="21"/>
      <c r="CT2" s="21"/>
      <c r="CU2" s="21"/>
      <c r="CV2" s="21"/>
      <c r="CW2" s="21"/>
      <c r="CX2" s="21"/>
      <c r="CY2" s="21"/>
      <c r="CZ2" s="21"/>
      <c r="DP2" s="9">
        <f>DR8</f>
        <v>1</v>
      </c>
      <c r="DQ2">
        <v>10</v>
      </c>
      <c r="DR2" s="8">
        <f>DQ2/MAX($DQ$2:$DQ$8)</f>
        <v>1.6666666666666666E-2</v>
      </c>
      <c r="DS2" s="8">
        <f>DA800</f>
        <v>7.7339864892907922E-2</v>
      </c>
      <c r="DT2" s="8">
        <f>DI800</f>
        <v>0.57825386863975392</v>
      </c>
      <c r="DU2">
        <f>DR2*DS2*DT2</f>
        <v>7.4536793457333152E-4</v>
      </c>
      <c r="DV2">
        <f>DR2*DS2</f>
        <v>1.2889977482151321E-3</v>
      </c>
    </row>
    <row r="3" spans="1:130" x14ac:dyDescent="0.25">
      <c r="A3" s="1">
        <v>2</v>
      </c>
      <c r="B3" s="1">
        <v>2</v>
      </c>
      <c r="C3" s="7">
        <v>20190714</v>
      </c>
      <c r="D3" s="7">
        <f>32812*(1/3)</f>
        <v>10937.333333333332</v>
      </c>
      <c r="E3" s="7">
        <v>120928907</v>
      </c>
      <c r="F3" s="7"/>
      <c r="G3" s="7">
        <f t="shared" si="0"/>
        <v>1322639765494.6665</v>
      </c>
      <c r="H3" s="36"/>
      <c r="I3" s="36"/>
      <c r="K3" s="2">
        <f t="shared" ref="K3:K66" si="1">LN(D3/D2)</f>
        <v>4.8774925958092984E-2</v>
      </c>
      <c r="M3" s="1">
        <v>1</v>
      </c>
      <c r="N3" s="2">
        <f>SMALL($K$3:$K$800,M3)</f>
        <v>-0.1544419278269871</v>
      </c>
      <c r="O3" s="8">
        <f>M3/$T$8</f>
        <v>1.2531328320802004E-3</v>
      </c>
      <c r="P3" s="2">
        <f>_xlfn.NORM.DIST(N3,$T$2,$T$3,TRUE)</f>
        <v>4.0323939462047898E-8</v>
      </c>
      <c r="Q3" s="2">
        <f>(1/PI())*ATAN((N3-$T$2)/$T$7)+0.5</f>
        <v>3.7556473466159757E-2</v>
      </c>
      <c r="R3" s="2">
        <f>ABS(O3-P2)</f>
        <v>1.2531328320802004E-3</v>
      </c>
      <c r="S3" s="1" t="s">
        <v>41</v>
      </c>
      <c r="T3" s="19">
        <f>_xlfn.STDEV.S(K3:K800)</f>
        <v>2.9324301574164255E-2</v>
      </c>
      <c r="V3" s="1">
        <f>IF(K3&lt;0,-K3,0)</f>
        <v>0</v>
      </c>
      <c r="W3" s="1">
        <f>IF(K3&gt;=0,K3,0)</f>
        <v>4.8774925958092984E-2</v>
      </c>
      <c r="AW3" s="14">
        <v>2</v>
      </c>
      <c r="AX3" s="14">
        <v>0.81610193355516591</v>
      </c>
      <c r="AY3" s="13"/>
      <c r="BC3" s="14">
        <v>2</v>
      </c>
      <c r="BD3" s="23">
        <v>0.81845926009378767</v>
      </c>
      <c r="BE3" s="5"/>
      <c r="BF3" s="6"/>
      <c r="BG3" s="6"/>
      <c r="BH3" s="6"/>
      <c r="BI3" s="6"/>
      <c r="BJ3" s="6"/>
      <c r="BK3" s="6"/>
      <c r="BL3" s="6"/>
      <c r="BM3" s="6"/>
      <c r="DP3" s="9">
        <f>DR7</f>
        <v>0.66666666666666663</v>
      </c>
      <c r="DQ3">
        <v>20</v>
      </c>
      <c r="DR3" s="8">
        <f t="shared" ref="DR3:DR7" si="2">DQ3/MAX($DQ$2:$DQ$8)</f>
        <v>3.3333333333333333E-2</v>
      </c>
      <c r="DS3" s="8">
        <f>DB800</f>
        <v>0.12586407977525546</v>
      </c>
      <c r="DT3" s="8">
        <f>DJ800</f>
        <v>0.75616047513944085</v>
      </c>
      <c r="DU3">
        <f t="shared" ref="DU3:DU8" si="3">DR3*DS3*DT3</f>
        <v>3.1724480788615219E-3</v>
      </c>
      <c r="DV3">
        <f t="shared" ref="DV3:DV8" si="4">DR3*DS3</f>
        <v>4.1954693258418486E-3</v>
      </c>
    </row>
    <row r="4" spans="1:130" x14ac:dyDescent="0.25">
      <c r="A4" s="1">
        <v>3</v>
      </c>
      <c r="B4" s="1">
        <v>3</v>
      </c>
      <c r="C4" s="7">
        <v>20190715</v>
      </c>
      <c r="D4" s="7">
        <f>34452*(1/3)</f>
        <v>11484</v>
      </c>
      <c r="E4" s="7">
        <v>97416791</v>
      </c>
      <c r="F4" s="7"/>
      <c r="G4" s="7">
        <f t="shared" si="0"/>
        <v>1118734427844</v>
      </c>
      <c r="H4" s="36"/>
      <c r="I4" s="36"/>
      <c r="K4" s="2">
        <f t="shared" si="1"/>
        <v>4.8772748786423799E-2</v>
      </c>
      <c r="M4" s="1">
        <f>M3+1</f>
        <v>2</v>
      </c>
      <c r="N4" s="2">
        <f t="shared" ref="N4:N67" si="5">SMALL($K$3:$K$800,M4)</f>
        <v>-0.14229093293450587</v>
      </c>
      <c r="O4" s="8">
        <f t="shared" ref="O4:O67" si="6">M4/$T$8</f>
        <v>2.5062656641604009E-3</v>
      </c>
      <c r="P4" s="2">
        <f t="shared" ref="P4:P67" si="7">_xlfn.NORM.DIST(N4,$T$2,$T$3,TRUE)</f>
        <v>3.685833650964858E-7</v>
      </c>
      <c r="Q4" s="2">
        <f t="shared" ref="Q4:Q67" si="8">(1/PI())*ATAN((N4-$T$2)/$T$7)+0.5</f>
        <v>4.0666713560247481E-2</v>
      </c>
      <c r="R4" s="2">
        <f t="shared" ref="R4:R67" si="9">ABS(O4-P3)</f>
        <v>2.5062253402209386E-3</v>
      </c>
      <c r="S4" s="1" t="s">
        <v>42</v>
      </c>
      <c r="T4" s="2">
        <f>MEDIAN(K3:K800)</f>
        <v>1.6598472338451525E-3</v>
      </c>
      <c r="V4" s="1">
        <f t="shared" ref="V4:V67" si="10">IF(K4&lt;0,-K4,0)</f>
        <v>0</v>
      </c>
      <c r="W4" s="1">
        <f t="shared" ref="W4:W67" si="11">IF(K4&gt;=0,K4,0)</f>
        <v>4.8772748786423799E-2</v>
      </c>
      <c r="AW4" s="14">
        <v>3</v>
      </c>
      <c r="AX4" s="14">
        <v>0.82127290635641315</v>
      </c>
      <c r="AY4" s="13"/>
      <c r="BC4" s="14">
        <v>3</v>
      </c>
      <c r="BD4" s="23">
        <v>0.8243887382059828</v>
      </c>
      <c r="BE4" s="5"/>
      <c r="BF4" s="6"/>
      <c r="BG4" s="6"/>
      <c r="BH4" s="6"/>
      <c r="BI4" s="6"/>
      <c r="BJ4" s="6"/>
      <c r="BK4" s="6"/>
      <c r="BL4" s="6"/>
      <c r="BM4" s="6"/>
      <c r="DP4" s="9">
        <f>DR6</f>
        <v>0.33333333333333331</v>
      </c>
      <c r="DQ4">
        <v>50</v>
      </c>
      <c r="DR4" s="8">
        <f t="shared" si="2"/>
        <v>8.3333333333333329E-2</v>
      </c>
      <c r="DS4" s="8">
        <f>DC800</f>
        <v>0.18207539828556835</v>
      </c>
      <c r="DT4" s="8">
        <f>DK800</f>
        <v>0.3684102077113009</v>
      </c>
      <c r="DU4">
        <f t="shared" si="3"/>
        <v>5.5898696084586722E-3</v>
      </c>
      <c r="DV4">
        <f t="shared" si="4"/>
        <v>1.5172949857130694E-2</v>
      </c>
    </row>
    <row r="5" spans="1:130" x14ac:dyDescent="0.25">
      <c r="A5" s="1">
        <v>4</v>
      </c>
      <c r="B5" s="1">
        <v>4</v>
      </c>
      <c r="C5" s="7">
        <v>20190716</v>
      </c>
      <c r="D5" s="7">
        <f>36174*(1/3)</f>
        <v>12058</v>
      </c>
      <c r="E5" s="7">
        <v>84339091</v>
      </c>
      <c r="F5" s="7"/>
      <c r="G5" s="7">
        <f t="shared" si="0"/>
        <v>1016960759278</v>
      </c>
      <c r="H5" s="36"/>
      <c r="I5" s="36"/>
      <c r="K5" s="2">
        <f t="shared" si="1"/>
        <v>4.8773577808396203E-2</v>
      </c>
      <c r="M5" s="1">
        <f t="shared" ref="M5:M68" si="12">M4+1</f>
        <v>3</v>
      </c>
      <c r="N5" s="2">
        <f t="shared" si="5"/>
        <v>-0.11656201413680838</v>
      </c>
      <c r="O5" s="8">
        <f t="shared" si="6"/>
        <v>3.7593984962406013E-3</v>
      </c>
      <c r="P5" s="2">
        <f t="shared" si="7"/>
        <v>2.3114709496024749E-5</v>
      </c>
      <c r="Q5" s="2">
        <f t="shared" si="8"/>
        <v>4.9297745824046835E-2</v>
      </c>
      <c r="R5" s="2">
        <f t="shared" si="9"/>
        <v>3.7590299128755049E-3</v>
      </c>
      <c r="S5" s="1" t="s">
        <v>43</v>
      </c>
      <c r="T5" s="2">
        <f>_xlfn.PERCENTILE.EXC(K3:K800,0.25)</f>
        <v>-1.4111957857828582E-2</v>
      </c>
      <c r="V5" s="1">
        <f t="shared" si="10"/>
        <v>0</v>
      </c>
      <c r="W5" s="1">
        <f t="shared" si="11"/>
        <v>4.8773577808396203E-2</v>
      </c>
      <c r="AW5" s="14">
        <v>4</v>
      </c>
      <c r="AX5" s="14">
        <v>0.80810727341429645</v>
      </c>
      <c r="AY5" s="13"/>
      <c r="BC5" s="14">
        <v>4</v>
      </c>
      <c r="BD5" s="23">
        <v>0.81198285906852741</v>
      </c>
      <c r="BE5" s="5"/>
      <c r="BF5" s="6"/>
      <c r="BG5" s="6"/>
      <c r="BH5" s="6"/>
      <c r="BI5" s="6"/>
      <c r="BJ5" s="6"/>
      <c r="BK5" s="6"/>
      <c r="BL5" s="6"/>
      <c r="BM5" s="6"/>
      <c r="DP5" s="9">
        <f>DR5</f>
        <v>0.16666666666666666</v>
      </c>
      <c r="DQ5">
        <v>100</v>
      </c>
      <c r="DR5" s="8">
        <f t="shared" si="2"/>
        <v>0.16666666666666666</v>
      </c>
      <c r="DS5" s="8">
        <f>DD800</f>
        <v>7.2746848397962832E-2</v>
      </c>
      <c r="DT5" s="8">
        <f>DL800</f>
        <v>0.53251523452034777</v>
      </c>
      <c r="DU5">
        <f t="shared" si="3"/>
        <v>6.4564675058762268E-3</v>
      </c>
      <c r="DV5">
        <f t="shared" si="4"/>
        <v>1.2124474732993804E-2</v>
      </c>
    </row>
    <row r="6" spans="1:130" x14ac:dyDescent="0.25">
      <c r="A6" s="1">
        <v>5</v>
      </c>
      <c r="B6" s="1">
        <v>5</v>
      </c>
      <c r="C6" s="7">
        <v>20190717</v>
      </c>
      <c r="D6" s="7">
        <f>37551*(1/3)</f>
        <v>12517</v>
      </c>
      <c r="E6" s="7">
        <v>29523727</v>
      </c>
      <c r="F6" s="7"/>
      <c r="G6" s="7">
        <f t="shared" si="0"/>
        <v>369548490859</v>
      </c>
      <c r="H6" s="36"/>
      <c r="I6" s="36"/>
      <c r="K6" s="2">
        <f t="shared" si="1"/>
        <v>3.7359380278672555E-2</v>
      </c>
      <c r="M6" s="1">
        <f t="shared" si="12"/>
        <v>4</v>
      </c>
      <c r="N6" s="2">
        <f t="shared" si="5"/>
        <v>-0.11488027599842202</v>
      </c>
      <c r="O6" s="8">
        <f t="shared" si="6"/>
        <v>5.0125313283208017E-3</v>
      </c>
      <c r="P6" s="2">
        <f t="shared" si="7"/>
        <v>2.9526282928460369E-5</v>
      </c>
      <c r="Q6" s="2">
        <f t="shared" si="8"/>
        <v>4.999019483660222E-2</v>
      </c>
      <c r="R6" s="2">
        <f t="shared" si="9"/>
        <v>4.989416618824777E-3</v>
      </c>
      <c r="S6" s="1" t="s">
        <v>44</v>
      </c>
      <c r="T6" s="2">
        <f>_xlfn.PERCENTILE.EXC(K3:K800,0.75)</f>
        <v>2.319058185937415E-2</v>
      </c>
      <c r="V6" s="1">
        <f t="shared" si="10"/>
        <v>0</v>
      </c>
      <c r="W6" s="1">
        <f t="shared" si="11"/>
        <v>3.7359380278672555E-2</v>
      </c>
      <c r="AW6" s="14">
        <v>5</v>
      </c>
      <c r="AX6" s="14">
        <v>0.82147742411818325</v>
      </c>
      <c r="AY6" s="13"/>
      <c r="BC6" s="14">
        <v>5</v>
      </c>
      <c r="BD6" s="23">
        <v>0.82627512232818434</v>
      </c>
      <c r="BE6" s="5"/>
      <c r="BF6" s="6"/>
      <c r="BG6" s="6"/>
      <c r="BH6" s="6"/>
      <c r="BI6" s="6"/>
      <c r="BJ6" s="6"/>
      <c r="BK6" s="6"/>
      <c r="BL6" s="6"/>
      <c r="BM6" s="6"/>
      <c r="DP6" s="9">
        <f>DR4</f>
        <v>8.3333333333333329E-2</v>
      </c>
      <c r="DQ6">
        <v>200</v>
      </c>
      <c r="DR6" s="8">
        <f t="shared" si="2"/>
        <v>0.33333333333333331</v>
      </c>
      <c r="DS6" s="8">
        <f>DE800</f>
        <v>0.20890023815464892</v>
      </c>
      <c r="DT6" s="8">
        <f>DM800</f>
        <v>0.60268717359593993</v>
      </c>
      <c r="DU6">
        <f t="shared" si="3"/>
        <v>4.196716469898136E-2</v>
      </c>
      <c r="DV6">
        <f t="shared" si="4"/>
        <v>6.9633412718216298E-2</v>
      </c>
    </row>
    <row r="7" spans="1:130" x14ac:dyDescent="0.25">
      <c r="A7" s="1">
        <v>6</v>
      </c>
      <c r="B7" s="1">
        <v>6</v>
      </c>
      <c r="C7" s="7">
        <v>20190720</v>
      </c>
      <c r="D7" s="7">
        <f>37855*(1/3)</f>
        <v>12618.333333333332</v>
      </c>
      <c r="E7" s="7">
        <v>37314859</v>
      </c>
      <c r="F7" s="7"/>
      <c r="G7" s="7">
        <f t="shared" si="0"/>
        <v>470851329148.33331</v>
      </c>
      <c r="H7" s="36"/>
      <c r="I7" s="36"/>
      <c r="K7" s="2">
        <f t="shared" si="1"/>
        <v>8.0630625412736537E-3</v>
      </c>
      <c r="M7" s="1">
        <f t="shared" si="12"/>
        <v>5</v>
      </c>
      <c r="N7" s="2">
        <f t="shared" si="5"/>
        <v>-6.5892093808703256E-2</v>
      </c>
      <c r="O7" s="8">
        <f t="shared" si="6"/>
        <v>6.2656641604010022E-3</v>
      </c>
      <c r="P7" s="2">
        <f t="shared" si="7"/>
        <v>9.4880784679844919E-3</v>
      </c>
      <c r="Q7" s="2">
        <f t="shared" si="8"/>
        <v>8.4272671746951022E-2</v>
      </c>
      <c r="R7" s="2">
        <f t="shared" si="9"/>
        <v>6.2361378774725418E-3</v>
      </c>
      <c r="S7" s="1" t="s">
        <v>45</v>
      </c>
      <c r="T7" s="2">
        <f>(T6-T5)*0.5</f>
        <v>1.8651269858601365E-2</v>
      </c>
      <c r="V7" s="1">
        <f t="shared" si="10"/>
        <v>0</v>
      </c>
      <c r="W7" s="1">
        <f t="shared" si="11"/>
        <v>8.0630625412736537E-3</v>
      </c>
      <c r="AW7" s="14">
        <v>6</v>
      </c>
      <c r="AX7" s="14">
        <v>0.81035002418358171</v>
      </c>
      <c r="AY7" s="13"/>
      <c r="BC7" s="14">
        <v>6</v>
      </c>
      <c r="BD7" s="23">
        <v>0.81585486052023337</v>
      </c>
      <c r="BE7" s="5"/>
      <c r="BF7" s="6"/>
      <c r="BG7" s="6"/>
      <c r="BH7" s="6"/>
      <c r="BI7" s="6"/>
      <c r="BJ7" s="6"/>
      <c r="BK7" s="6"/>
      <c r="BL7" s="6"/>
      <c r="BM7" s="6"/>
      <c r="DP7" s="9">
        <f>DR3</f>
        <v>3.3333333333333333E-2</v>
      </c>
      <c r="DQ7">
        <v>400</v>
      </c>
      <c r="DR7" s="8">
        <f t="shared" si="2"/>
        <v>0.66666666666666663</v>
      </c>
      <c r="DS7" s="8">
        <f>DF800</f>
        <v>0.55380936569293049</v>
      </c>
      <c r="DT7" s="8">
        <f>DN800</f>
        <v>-3.9175337154374754E-2</v>
      </c>
      <c r="DU7">
        <f t="shared" si="3"/>
        <v>-1.446377908018065E-2</v>
      </c>
      <c r="DV7">
        <f t="shared" si="4"/>
        <v>0.36920624379528699</v>
      </c>
    </row>
    <row r="8" spans="1:130" x14ac:dyDescent="0.25">
      <c r="A8" s="1">
        <v>7</v>
      </c>
      <c r="B8" s="1">
        <v>7</v>
      </c>
      <c r="C8" s="7">
        <v>20190727</v>
      </c>
      <c r="D8" s="7">
        <f>33690*(1/3)</f>
        <v>11230</v>
      </c>
      <c r="E8" s="7">
        <v>29768929</v>
      </c>
      <c r="F8" s="7"/>
      <c r="G8" s="7">
        <f t="shared" si="0"/>
        <v>334305072670</v>
      </c>
      <c r="H8" s="36"/>
      <c r="I8" s="36"/>
      <c r="K8" s="2">
        <f t="shared" si="1"/>
        <v>-0.11656201413680838</v>
      </c>
      <c r="M8" s="1">
        <f t="shared" si="12"/>
        <v>6</v>
      </c>
      <c r="N8" s="2">
        <f t="shared" si="5"/>
        <v>-6.3057556478541332E-2</v>
      </c>
      <c r="O8" s="8">
        <f t="shared" si="6"/>
        <v>7.5187969924812026E-3</v>
      </c>
      <c r="P8" s="2">
        <f t="shared" si="7"/>
        <v>1.2245521836554241E-2</v>
      </c>
      <c r="Q8" s="2">
        <f t="shared" si="8"/>
        <v>8.7717017074405657E-2</v>
      </c>
      <c r="R8" s="2">
        <f t="shared" si="9"/>
        <v>1.9692814755032893E-3</v>
      </c>
      <c r="S8" s="1" t="s">
        <v>46</v>
      </c>
      <c r="T8" s="1">
        <f>COUNT(M3:M800)</f>
        <v>798</v>
      </c>
      <c r="V8" s="1">
        <f t="shared" si="10"/>
        <v>0.11656201413680838</v>
      </c>
      <c r="W8" s="1">
        <f t="shared" si="11"/>
        <v>0</v>
      </c>
      <c r="AW8" s="14">
        <v>7</v>
      </c>
      <c r="AX8" s="14">
        <v>0.80540287302260738</v>
      </c>
      <c r="AY8" s="13"/>
      <c r="BC8" s="14">
        <v>7</v>
      </c>
      <c r="BD8" s="23">
        <v>0.81154144825676067</v>
      </c>
      <c r="BE8" s="5"/>
      <c r="BF8" s="6"/>
      <c r="BG8" s="6"/>
      <c r="BH8" s="6"/>
      <c r="BI8" s="6"/>
      <c r="BJ8" s="6"/>
      <c r="BK8" s="6"/>
      <c r="BL8" s="6"/>
      <c r="BM8" s="6"/>
      <c r="CS8" s="32"/>
      <c r="CT8" s="32"/>
      <c r="CU8" s="32"/>
      <c r="CV8" s="32"/>
      <c r="CW8" s="32"/>
      <c r="CX8" s="32"/>
      <c r="CY8" s="32"/>
      <c r="DP8" s="9">
        <f>DR2</f>
        <v>1.6666666666666666E-2</v>
      </c>
      <c r="DQ8">
        <v>600</v>
      </c>
      <c r="DR8" s="8">
        <f>DQ8/MAX($DQ$2:$DQ$8)</f>
        <v>1</v>
      </c>
      <c r="DS8" s="10">
        <f>DG800</f>
        <v>1.0858944503608716</v>
      </c>
      <c r="DT8" s="8">
        <f>DO800</f>
        <v>0.24938591986568867</v>
      </c>
      <c r="DU8">
        <f t="shared" si="3"/>
        <v>0.27080678638029237</v>
      </c>
      <c r="DV8">
        <f t="shared" si="4"/>
        <v>1.0858944503608716</v>
      </c>
    </row>
    <row r="9" spans="1:130" x14ac:dyDescent="0.25">
      <c r="A9" s="1">
        <v>8</v>
      </c>
      <c r="B9" s="1">
        <v>8</v>
      </c>
      <c r="C9" s="7">
        <v>20190728</v>
      </c>
      <c r="D9" s="7">
        <f>32900*(1/3)</f>
        <v>10966.666666666666</v>
      </c>
      <c r="E9" s="7">
        <v>20427597</v>
      </c>
      <c r="F9" s="7"/>
      <c r="G9" s="7">
        <f t="shared" si="0"/>
        <v>224022647100</v>
      </c>
      <c r="H9" s="36"/>
      <c r="I9" s="36"/>
      <c r="K9" s="2">
        <f t="shared" si="1"/>
        <v>-2.3728399647135346E-2</v>
      </c>
      <c r="M9" s="1">
        <f t="shared" si="12"/>
        <v>7</v>
      </c>
      <c r="N9" s="2">
        <f t="shared" si="5"/>
        <v>-6.1430099105251754E-2</v>
      </c>
      <c r="O9" s="8">
        <f t="shared" si="6"/>
        <v>8.771929824561403E-3</v>
      </c>
      <c r="P9" s="2">
        <f t="shared" si="7"/>
        <v>1.412350297871966E-2</v>
      </c>
      <c r="Q9" s="2">
        <f t="shared" si="8"/>
        <v>8.9821417546275983E-2</v>
      </c>
      <c r="R9" s="2">
        <f t="shared" si="9"/>
        <v>3.4735920119928383E-3</v>
      </c>
      <c r="V9" s="1">
        <f t="shared" si="10"/>
        <v>2.3728399647135346E-2</v>
      </c>
      <c r="W9" s="1">
        <f t="shared" si="11"/>
        <v>0</v>
      </c>
      <c r="AW9" s="14">
        <v>8</v>
      </c>
      <c r="AX9" s="14">
        <v>0.80057823267724881</v>
      </c>
      <c r="AY9" s="13"/>
      <c r="BC9" s="14">
        <v>8</v>
      </c>
      <c r="BD9" s="23">
        <v>0.80734208888228853</v>
      </c>
      <c r="BE9" s="5"/>
      <c r="BF9" s="6"/>
      <c r="BG9" s="6"/>
      <c r="BH9" s="6"/>
      <c r="BI9" s="6"/>
      <c r="BJ9" s="6"/>
      <c r="BK9" s="6"/>
      <c r="BL9" s="6"/>
      <c r="BM9" s="6"/>
      <c r="CS9" s="32"/>
      <c r="CT9" s="32"/>
      <c r="CU9" s="32"/>
      <c r="CV9" s="32"/>
      <c r="CW9" s="32"/>
      <c r="CX9" s="32"/>
      <c r="CY9" s="32"/>
    </row>
    <row r="10" spans="1:130" x14ac:dyDescent="0.25">
      <c r="A10" s="1">
        <v>9</v>
      </c>
      <c r="B10" s="1">
        <v>9</v>
      </c>
      <c r="C10" s="7">
        <v>20190729</v>
      </c>
      <c r="D10" s="7">
        <f>32801*(1/3)</f>
        <v>10933.666666666666</v>
      </c>
      <c r="E10" s="7">
        <v>12099255</v>
      </c>
      <c r="F10" s="7"/>
      <c r="G10" s="7">
        <f t="shared" si="0"/>
        <v>132289221085</v>
      </c>
      <c r="H10" s="36"/>
      <c r="I10" s="36"/>
      <c r="K10" s="2">
        <f t="shared" si="1"/>
        <v>-3.0136550410938268E-3</v>
      </c>
      <c r="M10" s="1">
        <f t="shared" si="12"/>
        <v>8</v>
      </c>
      <c r="N10" s="2">
        <f t="shared" si="5"/>
        <v>-5.9568037341310484E-2</v>
      </c>
      <c r="O10" s="8">
        <f t="shared" si="6"/>
        <v>1.0025062656641603E-2</v>
      </c>
      <c r="P10" s="2">
        <f t="shared" si="7"/>
        <v>1.6571785278228127E-2</v>
      </c>
      <c r="Q10" s="2">
        <f t="shared" si="8"/>
        <v>9.2352938696972031E-2</v>
      </c>
      <c r="R10" s="2">
        <f t="shared" si="9"/>
        <v>4.098440322078057E-3</v>
      </c>
      <c r="S10" s="1" t="s">
        <v>68</v>
      </c>
      <c r="T10" s="32">
        <f>MAX(R3:R800)</f>
        <v>4.5620930368120427E-2</v>
      </c>
      <c r="V10" s="1">
        <f t="shared" si="10"/>
        <v>3.0136550410938268E-3</v>
      </c>
      <c r="W10" s="1">
        <f t="shared" si="11"/>
        <v>0</v>
      </c>
      <c r="AW10" s="14">
        <v>9</v>
      </c>
      <c r="AX10" s="14">
        <v>0.80856092851145378</v>
      </c>
      <c r="AY10" s="13"/>
      <c r="BC10" s="14">
        <v>9</v>
      </c>
      <c r="BD10" s="23">
        <v>0.81592019331031762</v>
      </c>
      <c r="BE10" s="5"/>
      <c r="BF10" s="6"/>
      <c r="BG10" s="6"/>
      <c r="BH10" s="6"/>
      <c r="BI10" s="6"/>
      <c r="BJ10" s="6"/>
      <c r="BK10" s="6"/>
      <c r="BL10" s="6"/>
      <c r="BM10" s="6"/>
      <c r="CS10" s="32"/>
      <c r="CT10" s="32"/>
      <c r="CU10" s="32"/>
      <c r="CV10" s="32"/>
      <c r="CW10" s="32"/>
      <c r="CX10" s="32"/>
      <c r="CY10" s="32"/>
      <c r="DR10" s="1" t="s">
        <v>31</v>
      </c>
      <c r="DS10" s="11">
        <f>COUNT(B2:B800)+1</f>
        <v>800</v>
      </c>
    </row>
    <row r="11" spans="1:130" x14ac:dyDescent="0.25">
      <c r="A11" s="1">
        <v>10</v>
      </c>
      <c r="B11" s="1">
        <v>10</v>
      </c>
      <c r="C11" s="7">
        <v>20190730</v>
      </c>
      <c r="D11" s="7">
        <f>33311*(1/3)</f>
        <v>11103.666666666666</v>
      </c>
      <c r="E11" s="7">
        <v>8015598</v>
      </c>
      <c r="F11" s="7"/>
      <c r="G11" s="7">
        <f t="shared" si="0"/>
        <v>89002528326</v>
      </c>
      <c r="H11" s="36"/>
      <c r="I11" s="36"/>
      <c r="K11" s="2">
        <f t="shared" si="1"/>
        <v>1.5428670039444566E-2</v>
      </c>
      <c r="M11" s="1">
        <f t="shared" si="12"/>
        <v>9</v>
      </c>
      <c r="N11" s="2">
        <f t="shared" si="5"/>
        <v>-5.8801584217274064E-2</v>
      </c>
      <c r="O11" s="8">
        <f t="shared" si="6"/>
        <v>1.1278195488721804E-2</v>
      </c>
      <c r="P11" s="2">
        <f t="shared" si="7"/>
        <v>1.7680386253030388E-2</v>
      </c>
      <c r="Q11" s="2">
        <f t="shared" si="8"/>
        <v>9.3435684226977733E-2</v>
      </c>
      <c r="R11" s="2">
        <f t="shared" si="9"/>
        <v>5.2935897895063228E-3</v>
      </c>
      <c r="S11" s="1" t="s">
        <v>69</v>
      </c>
      <c r="T11" s="33">
        <f>EXP(-T8*T10^2)</f>
        <v>0.18997688130880644</v>
      </c>
      <c r="V11" s="1">
        <f t="shared" si="10"/>
        <v>0</v>
      </c>
      <c r="W11" s="1">
        <f t="shared" si="11"/>
        <v>1.5428670039444566E-2</v>
      </c>
      <c r="AW11" s="14">
        <v>10</v>
      </c>
      <c r="AX11" s="14">
        <v>0.83980101993202527</v>
      </c>
      <c r="AY11" s="13"/>
      <c r="BC11" s="14">
        <v>10</v>
      </c>
      <c r="BD11" s="23">
        <v>0.84787953109762138</v>
      </c>
      <c r="BE11" s="5"/>
      <c r="BF11" s="6"/>
      <c r="BG11" s="6"/>
      <c r="BH11" s="6"/>
      <c r="BI11" s="6"/>
      <c r="BJ11" s="6"/>
      <c r="BK11" s="6"/>
      <c r="BL11" s="6"/>
      <c r="BM11" s="6"/>
      <c r="CK11" s="5">
        <f t="shared" ref="CK11:CK74" si="13">AVERAGE(G2:G11)/AVERAGE(E2:E11)</f>
        <v>11077.884112946709</v>
      </c>
      <c r="CS11" s="32">
        <f t="shared" ref="CS11:CS74" si="14">D11/CK11-1</f>
        <v>2.327389730483409E-3</v>
      </c>
      <c r="CT11" s="32"/>
      <c r="CU11" s="32"/>
      <c r="CV11" s="32"/>
      <c r="CW11" s="32"/>
      <c r="CX11" s="32"/>
      <c r="CY11" s="32"/>
      <c r="DA11" s="6">
        <f t="shared" ref="DA11:DA74" si="15">LN(D11/D2)</f>
        <v>6.3868296587266449E-2</v>
      </c>
      <c r="DI11" s="6">
        <f t="shared" ref="DI11:DI74" si="16">(D11-(AVERAGE(D2:D11)-2*_xlfn.STDEV.P(D2:D11)))/(4*_xlfn.STDEV.P(D2:D11))</f>
        <v>0.38431171866442748</v>
      </c>
      <c r="DR11" s="1" t="s">
        <v>30</v>
      </c>
      <c r="DS11" s="20">
        <f>SUM(DU2:DU8)/SUM(DV2:DV8)</f>
        <v>0.20177919547648421</v>
      </c>
    </row>
    <row r="12" spans="1:130" x14ac:dyDescent="0.25">
      <c r="A12" s="1">
        <v>11</v>
      </c>
      <c r="B12" s="1">
        <v>11</v>
      </c>
      <c r="C12" s="7">
        <v>20190731</v>
      </c>
      <c r="D12" s="7">
        <f>34770*(1/3)</f>
        <v>11590</v>
      </c>
      <c r="E12" s="7">
        <v>12556920</v>
      </c>
      <c r="F12" s="7"/>
      <c r="G12" s="7">
        <f t="shared" si="0"/>
        <v>145534702800</v>
      </c>
      <c r="H12" s="36"/>
      <c r="I12" s="36"/>
      <c r="K12" s="2">
        <f t="shared" si="1"/>
        <v>4.2867273250093076E-2</v>
      </c>
      <c r="M12" s="1">
        <f t="shared" si="12"/>
        <v>10</v>
      </c>
      <c r="N12" s="2">
        <f t="shared" si="5"/>
        <v>-5.6548457913063017E-2</v>
      </c>
      <c r="O12" s="8">
        <f t="shared" si="6"/>
        <v>1.2531328320802004E-2</v>
      </c>
      <c r="P12" s="2">
        <f t="shared" si="7"/>
        <v>2.131240213994446E-2</v>
      </c>
      <c r="Q12" s="2">
        <f t="shared" si="8"/>
        <v>9.6766161195145028E-2</v>
      </c>
      <c r="R12" s="2">
        <f t="shared" si="9"/>
        <v>5.1490579322283833E-3</v>
      </c>
      <c r="S12" s="45" t="str">
        <f>IF(T11&gt;5%,"Data Not Normaly Distributed and Fitting Not Good")</f>
        <v>Data Not Normaly Distributed and Fitting Not Good</v>
      </c>
      <c r="T12" s="45"/>
      <c r="U12" s="45"/>
      <c r="V12" s="1">
        <f t="shared" si="10"/>
        <v>0</v>
      </c>
      <c r="W12" s="1">
        <f t="shared" si="11"/>
        <v>4.2867273250093076E-2</v>
      </c>
      <c r="AW12" s="14">
        <v>11</v>
      </c>
      <c r="AX12" s="14">
        <v>0.88318347617554072</v>
      </c>
      <c r="AY12" s="13"/>
      <c r="BC12" s="14">
        <v>11</v>
      </c>
      <c r="BD12" s="23">
        <v>0.89194033010426221</v>
      </c>
      <c r="BE12" s="5"/>
      <c r="BF12" s="6"/>
      <c r="BG12" s="6"/>
      <c r="BH12" s="6"/>
      <c r="BI12" s="6"/>
      <c r="BJ12" s="6"/>
      <c r="BK12" s="6"/>
      <c r="BL12" s="6"/>
      <c r="BM12" s="6"/>
      <c r="CK12" s="5">
        <f t="shared" si="13"/>
        <v>11547.270307642753</v>
      </c>
      <c r="CS12" s="32">
        <f t="shared" si="14"/>
        <v>3.7004150088151277E-3</v>
      </c>
      <c r="CT12" s="32"/>
      <c r="CU12" s="32"/>
      <c r="CV12" s="32"/>
      <c r="CW12" s="32"/>
      <c r="CX12" s="32"/>
      <c r="CY12" s="32"/>
      <c r="DA12" s="6">
        <f t="shared" si="15"/>
        <v>5.7960643879266742E-2</v>
      </c>
      <c r="DI12" s="6">
        <f t="shared" si="16"/>
        <v>0.51886611195922483</v>
      </c>
    </row>
    <row r="13" spans="1:130" x14ac:dyDescent="0.25">
      <c r="A13" s="1">
        <v>12</v>
      </c>
      <c r="B13" s="1">
        <v>12</v>
      </c>
      <c r="C13" s="7">
        <v>20190803</v>
      </c>
      <c r="D13" s="7">
        <f>35212*(1/3)</f>
        <v>11737.333333333332</v>
      </c>
      <c r="E13" s="7">
        <v>10527198</v>
      </c>
      <c r="F13" s="7"/>
      <c r="G13" s="7">
        <f t="shared" si="0"/>
        <v>123561231991.99998</v>
      </c>
      <c r="H13" s="36"/>
      <c r="I13" s="36"/>
      <c r="K13" s="2">
        <f t="shared" si="1"/>
        <v>1.2631987578889522E-2</v>
      </c>
      <c r="M13" s="1">
        <f t="shared" si="12"/>
        <v>11</v>
      </c>
      <c r="N13" s="2">
        <f t="shared" si="5"/>
        <v>-5.5813805798868729E-2</v>
      </c>
      <c r="O13" s="8">
        <f t="shared" si="6"/>
        <v>1.3784461152882205E-2</v>
      </c>
      <c r="P13" s="2">
        <f t="shared" si="7"/>
        <v>2.2625420722668634E-2</v>
      </c>
      <c r="Q13" s="2">
        <f t="shared" si="8"/>
        <v>9.79023796681458E-2</v>
      </c>
      <c r="R13" s="2">
        <f t="shared" si="9"/>
        <v>7.5279409870622552E-3</v>
      </c>
      <c r="V13" s="1">
        <f t="shared" si="10"/>
        <v>0</v>
      </c>
      <c r="W13" s="1">
        <f t="shared" si="11"/>
        <v>1.2631987578889522E-2</v>
      </c>
      <c r="AW13" s="14">
        <v>12</v>
      </c>
      <c r="AX13" s="14">
        <v>0.91279755993461098</v>
      </c>
      <c r="AY13" s="13"/>
      <c r="BC13" s="14">
        <v>12</v>
      </c>
      <c r="BD13" s="23">
        <v>0.9217791045270145</v>
      </c>
      <c r="BE13" s="5"/>
      <c r="BF13" s="6"/>
      <c r="BG13" s="6"/>
      <c r="BH13" s="6"/>
      <c r="BI13" s="6"/>
      <c r="BJ13" s="6"/>
      <c r="BK13" s="6"/>
      <c r="BL13" s="6"/>
      <c r="BM13" s="6"/>
      <c r="CK13" s="5">
        <f t="shared" si="13"/>
        <v>11768.796815726255</v>
      </c>
      <c r="CS13" s="32">
        <f t="shared" si="14"/>
        <v>-2.6734663607140829E-3</v>
      </c>
      <c r="CT13" s="32"/>
      <c r="CU13" s="32"/>
      <c r="CV13" s="32"/>
      <c r="CW13" s="32"/>
      <c r="CX13" s="32"/>
      <c r="CY13" s="32"/>
      <c r="DA13" s="6">
        <f t="shared" si="15"/>
        <v>2.1819882671732363E-2</v>
      </c>
      <c r="DI13" s="6">
        <f t="shared" si="16"/>
        <v>0.54906337203020927</v>
      </c>
    </row>
    <row r="14" spans="1:130" x14ac:dyDescent="0.25">
      <c r="A14" s="1">
        <v>13</v>
      </c>
      <c r="B14" s="1">
        <v>13</v>
      </c>
      <c r="C14" s="7">
        <v>20190804</v>
      </c>
      <c r="D14" s="7">
        <f>34590*(1/3)</f>
        <v>11530</v>
      </c>
      <c r="E14" s="7">
        <v>12079759</v>
      </c>
      <c r="F14" s="7"/>
      <c r="G14" s="7">
        <f t="shared" si="0"/>
        <v>139279621270</v>
      </c>
      <c r="H14" s="36"/>
      <c r="I14" s="36"/>
      <c r="K14" s="2">
        <f t="shared" si="1"/>
        <v>-1.7822310649582219E-2</v>
      </c>
      <c r="M14" s="1">
        <f t="shared" si="12"/>
        <v>12</v>
      </c>
      <c r="N14" s="2">
        <f t="shared" si="5"/>
        <v>-5.574015785466209E-2</v>
      </c>
      <c r="O14" s="8">
        <f t="shared" si="6"/>
        <v>1.5037593984962405E-2</v>
      </c>
      <c r="P14" s="2">
        <f t="shared" si="7"/>
        <v>2.2760731976650933E-2</v>
      </c>
      <c r="Q14" s="2">
        <f t="shared" si="8"/>
        <v>9.8017710551864534E-2</v>
      </c>
      <c r="R14" s="2">
        <f t="shared" si="9"/>
        <v>7.5878267377062283E-3</v>
      </c>
      <c r="V14" s="1">
        <f t="shared" si="10"/>
        <v>1.7822310649582219E-2</v>
      </c>
      <c r="W14" s="1">
        <f t="shared" si="11"/>
        <v>0</v>
      </c>
      <c r="AW14" s="14">
        <v>13</v>
      </c>
      <c r="AX14" s="14">
        <v>0.91334620135235456</v>
      </c>
      <c r="AY14" s="13"/>
      <c r="BC14" s="14">
        <v>13</v>
      </c>
      <c r="BD14" s="23">
        <v>0.92213814407919792</v>
      </c>
      <c r="BE14" s="5"/>
      <c r="BF14" s="6"/>
      <c r="BG14" s="6"/>
      <c r="BH14" s="6"/>
      <c r="BI14" s="6"/>
      <c r="BJ14" s="6"/>
      <c r="BK14" s="6"/>
      <c r="BL14" s="6"/>
      <c r="BM14" s="6"/>
      <c r="CK14" s="5">
        <f t="shared" si="13"/>
        <v>11865.656740919976</v>
      </c>
      <c r="CS14" s="32">
        <f t="shared" si="14"/>
        <v>-2.8288087903506232E-2</v>
      </c>
      <c r="CT14" s="32"/>
      <c r="CU14" s="32"/>
      <c r="CV14" s="32"/>
      <c r="CW14" s="32"/>
      <c r="CX14" s="32"/>
      <c r="CY14" s="32"/>
      <c r="DA14" s="6">
        <f t="shared" si="15"/>
        <v>-4.4776005786246166E-2</v>
      </c>
      <c r="DI14" s="6">
        <f t="shared" si="16"/>
        <v>0.45735268520227212</v>
      </c>
    </row>
    <row r="15" spans="1:130" x14ac:dyDescent="0.25">
      <c r="A15" s="1">
        <v>14</v>
      </c>
      <c r="B15" s="1">
        <v>14</v>
      </c>
      <c r="C15" s="7">
        <v>20190805</v>
      </c>
      <c r="D15" s="7">
        <f>34170*(1/3)</f>
        <v>11390</v>
      </c>
      <c r="E15" s="7">
        <v>9576325</v>
      </c>
      <c r="F15" s="7"/>
      <c r="G15" s="7">
        <f t="shared" si="0"/>
        <v>109074341750</v>
      </c>
      <c r="H15" s="36"/>
      <c r="I15" s="36"/>
      <c r="K15" s="2">
        <f t="shared" si="1"/>
        <v>-1.2216556821876891E-2</v>
      </c>
      <c r="M15" s="1">
        <f t="shared" si="12"/>
        <v>13</v>
      </c>
      <c r="N15" s="2">
        <f t="shared" si="5"/>
        <v>-5.5188599912959171E-2</v>
      </c>
      <c r="O15" s="8">
        <f t="shared" si="6"/>
        <v>1.6290726817042606E-2</v>
      </c>
      <c r="P15" s="2">
        <f t="shared" si="7"/>
        <v>2.3795928036287748E-2</v>
      </c>
      <c r="Q15" s="2">
        <f t="shared" si="8"/>
        <v>9.8889869222062221E-2</v>
      </c>
      <c r="R15" s="2">
        <f t="shared" si="9"/>
        <v>6.4700051596083274E-3</v>
      </c>
      <c r="V15" s="1">
        <f t="shared" si="10"/>
        <v>1.2216556821876891E-2</v>
      </c>
      <c r="W15" s="1">
        <f t="shared" si="11"/>
        <v>0</v>
      </c>
      <c r="AW15" s="14">
        <v>14</v>
      </c>
      <c r="AX15" s="14">
        <v>0.91162597555881064</v>
      </c>
      <c r="AY15" s="13"/>
      <c r="BC15" s="14">
        <v>14</v>
      </c>
      <c r="BD15" s="23">
        <v>0.92000459934600121</v>
      </c>
      <c r="BE15" s="5"/>
      <c r="BF15" s="6"/>
      <c r="BG15" s="6"/>
      <c r="BH15" s="6"/>
      <c r="BI15" s="6"/>
      <c r="BJ15" s="6"/>
      <c r="BK15" s="6"/>
      <c r="BL15" s="6"/>
      <c r="BM15" s="6"/>
      <c r="CK15" s="5">
        <f t="shared" si="13"/>
        <v>11751.427920786577</v>
      </c>
      <c r="CS15" s="32">
        <f t="shared" si="14"/>
        <v>-3.0756085407056211E-2</v>
      </c>
      <c r="CT15" s="32"/>
      <c r="CU15" s="32"/>
      <c r="CV15" s="32"/>
      <c r="CW15" s="32"/>
      <c r="CX15" s="32"/>
      <c r="CY15" s="32"/>
      <c r="DA15" s="6">
        <f t="shared" si="15"/>
        <v>-9.4351942886795673E-2</v>
      </c>
      <c r="DI15" s="6">
        <f t="shared" si="16"/>
        <v>0.42364882609294646</v>
      </c>
    </row>
    <row r="16" spans="1:130" x14ac:dyDescent="0.25">
      <c r="A16" s="1">
        <v>15</v>
      </c>
      <c r="B16" s="1">
        <v>15</v>
      </c>
      <c r="C16" s="7">
        <v>20190806</v>
      </c>
      <c r="D16" s="7">
        <f>33900*(1/3)</f>
        <v>11300</v>
      </c>
      <c r="E16" s="7">
        <v>7846883</v>
      </c>
      <c r="F16" s="7"/>
      <c r="G16" s="7">
        <f t="shared" si="0"/>
        <v>88669777900</v>
      </c>
      <c r="H16" s="36"/>
      <c r="I16" s="36"/>
      <c r="K16" s="2">
        <f t="shared" si="1"/>
        <v>-7.9330517407958778E-3</v>
      </c>
      <c r="M16" s="1">
        <f t="shared" si="12"/>
        <v>14</v>
      </c>
      <c r="N16" s="2">
        <f t="shared" si="5"/>
        <v>-5.4445180174792773E-2</v>
      </c>
      <c r="O16" s="8">
        <f t="shared" si="6"/>
        <v>1.7543859649122806E-2</v>
      </c>
      <c r="P16" s="2">
        <f t="shared" si="7"/>
        <v>2.5253603283874621E-2</v>
      </c>
      <c r="Q16" s="2">
        <f t="shared" si="8"/>
        <v>0.10008944460518865</v>
      </c>
      <c r="R16" s="2">
        <f t="shared" si="9"/>
        <v>6.252068387164942E-3</v>
      </c>
      <c r="V16" s="1">
        <f t="shared" si="10"/>
        <v>7.9330517407958778E-3</v>
      </c>
      <c r="W16" s="1">
        <f t="shared" si="11"/>
        <v>0</v>
      </c>
      <c r="X16" s="2"/>
      <c r="Y16" s="2"/>
      <c r="Z16" s="2"/>
      <c r="AA16" s="2"/>
      <c r="AB16" s="3"/>
      <c r="AC16" s="3"/>
      <c r="AD16" s="4"/>
      <c r="AW16" s="14">
        <v>15</v>
      </c>
      <c r="AX16" s="14">
        <v>0.91107753131182745</v>
      </c>
      <c r="AY16" s="13"/>
      <c r="BC16" s="14">
        <v>15</v>
      </c>
      <c r="BD16" s="23">
        <v>0.91900726401633259</v>
      </c>
      <c r="BE16" s="5"/>
      <c r="BF16" s="6"/>
      <c r="BG16" s="6"/>
      <c r="BH16" s="6"/>
      <c r="BI16" s="6"/>
      <c r="BJ16" s="6"/>
      <c r="BK16" s="6"/>
      <c r="BL16" s="6"/>
      <c r="BM16" s="6"/>
      <c r="CK16" s="5">
        <f t="shared" si="13"/>
        <v>11588.240224199913</v>
      </c>
      <c r="CS16" s="32">
        <f t="shared" si="14"/>
        <v>-2.4873511303120655E-2</v>
      </c>
      <c r="CT16" s="32"/>
      <c r="CU16" s="32"/>
      <c r="CV16" s="32"/>
      <c r="CW16" s="32"/>
      <c r="CX16" s="32"/>
      <c r="CY16" s="32"/>
      <c r="DA16" s="6">
        <f t="shared" si="15"/>
        <v>-0.11034805716886534</v>
      </c>
      <c r="DI16" s="6">
        <f t="shared" si="16"/>
        <v>0.4248353438150495</v>
      </c>
    </row>
    <row r="17" spans="1:130" x14ac:dyDescent="0.25">
      <c r="A17" s="1">
        <v>16</v>
      </c>
      <c r="B17" s="1">
        <v>16</v>
      </c>
      <c r="C17" s="7">
        <v>20190807</v>
      </c>
      <c r="D17" s="7">
        <f>33371*(1/3)</f>
        <v>11123.666666666666</v>
      </c>
      <c r="E17" s="7">
        <v>5871238</v>
      </c>
      <c r="F17" s="7"/>
      <c r="G17" s="7">
        <f t="shared" si="0"/>
        <v>65309694432.666664</v>
      </c>
      <c r="H17" s="36"/>
      <c r="I17" s="36"/>
      <c r="K17" s="2">
        <f t="shared" si="1"/>
        <v>-1.5727755035864585E-2</v>
      </c>
      <c r="M17" s="1">
        <f t="shared" si="12"/>
        <v>15</v>
      </c>
      <c r="N17" s="2">
        <f t="shared" si="5"/>
        <v>-5.1786236552023697E-2</v>
      </c>
      <c r="O17" s="8">
        <f t="shared" si="6"/>
        <v>1.8796992481203006E-2</v>
      </c>
      <c r="P17" s="2">
        <f t="shared" si="7"/>
        <v>3.1092845243549459E-2</v>
      </c>
      <c r="Q17" s="2">
        <f t="shared" si="8"/>
        <v>0.10461987895607794</v>
      </c>
      <c r="R17" s="2">
        <f t="shared" si="9"/>
        <v>6.4566108026716147E-3</v>
      </c>
      <c r="V17" s="1">
        <f t="shared" si="10"/>
        <v>1.5727755035864585E-2</v>
      </c>
      <c r="W17" s="1">
        <f t="shared" si="11"/>
        <v>0</v>
      </c>
      <c r="X17" s="2"/>
      <c r="Y17" s="2"/>
      <c r="Z17" s="2"/>
      <c r="AA17" s="2"/>
      <c r="AB17" s="3"/>
      <c r="AC17" s="3"/>
      <c r="AD17" s="4"/>
      <c r="AW17" s="14">
        <v>16</v>
      </c>
      <c r="AX17" s="14">
        <v>0.92700385256828366</v>
      </c>
      <c r="AY17" s="13"/>
      <c r="BC17" s="14">
        <v>16</v>
      </c>
      <c r="BD17" s="23">
        <v>0.93448412898509203</v>
      </c>
      <c r="BE17" s="5"/>
      <c r="BF17" s="6"/>
      <c r="BG17" s="6"/>
      <c r="BH17" s="6"/>
      <c r="BI17" s="6"/>
      <c r="BJ17" s="6"/>
      <c r="BK17" s="6"/>
      <c r="BL17" s="6"/>
      <c r="BM17" s="6"/>
      <c r="CK17" s="5">
        <f t="shared" si="13"/>
        <v>11268.557873385984</v>
      </c>
      <c r="CS17" s="32">
        <f t="shared" si="14"/>
        <v>-1.2858007949847816E-2</v>
      </c>
      <c r="CT17" s="32"/>
      <c r="CU17" s="32"/>
      <c r="CV17" s="32"/>
      <c r="CW17" s="32"/>
      <c r="CX17" s="32"/>
      <c r="CY17" s="32"/>
      <c r="DA17" s="6">
        <f t="shared" si="15"/>
        <v>-9.5137980679215108E-3</v>
      </c>
      <c r="DI17" s="6">
        <f t="shared" si="16"/>
        <v>0.33707053156485933</v>
      </c>
    </row>
    <row r="18" spans="1:130" x14ac:dyDescent="0.25">
      <c r="A18" s="1">
        <v>17</v>
      </c>
      <c r="B18" s="1">
        <v>17</v>
      </c>
      <c r="C18" s="7">
        <v>20190810</v>
      </c>
      <c r="D18" s="7">
        <f>33120*(1/3)</f>
        <v>11040</v>
      </c>
      <c r="E18" s="7">
        <v>7407129</v>
      </c>
      <c r="F18" s="7"/>
      <c r="G18" s="7">
        <f t="shared" si="0"/>
        <v>81774704160</v>
      </c>
      <c r="H18" s="36"/>
      <c r="I18" s="36"/>
      <c r="K18" s="2">
        <f t="shared" si="1"/>
        <v>-7.5499298334811091E-3</v>
      </c>
      <c r="M18" s="1">
        <f t="shared" si="12"/>
        <v>16</v>
      </c>
      <c r="N18" s="2">
        <f t="shared" si="5"/>
        <v>-5.1588893375571106E-2</v>
      </c>
      <c r="O18" s="8">
        <f t="shared" si="6"/>
        <v>2.0050125313283207E-2</v>
      </c>
      <c r="P18" s="2">
        <f t="shared" si="7"/>
        <v>3.1567488383668532E-2</v>
      </c>
      <c r="Q18" s="2">
        <f t="shared" si="8"/>
        <v>0.10497192777953851</v>
      </c>
      <c r="R18" s="2">
        <f t="shared" si="9"/>
        <v>1.1042719930266252E-2</v>
      </c>
      <c r="V18" s="1">
        <f t="shared" si="10"/>
        <v>7.5499298334811091E-3</v>
      </c>
      <c r="W18" s="1">
        <f t="shared" si="11"/>
        <v>0</v>
      </c>
      <c r="X18" s="2"/>
      <c r="Y18" s="2"/>
      <c r="Z18" s="2"/>
      <c r="AA18" s="2"/>
      <c r="AB18" s="3"/>
      <c r="AC18" s="3"/>
      <c r="AD18" s="4"/>
      <c r="AW18" s="14">
        <v>17</v>
      </c>
      <c r="AX18" s="14">
        <v>0.93677083886800494</v>
      </c>
      <c r="AY18" s="13"/>
      <c r="BC18" s="14">
        <v>17</v>
      </c>
      <c r="BD18" s="23">
        <v>0.94359504022268381</v>
      </c>
      <c r="BE18" s="5"/>
      <c r="BF18" s="6"/>
      <c r="BG18" s="6"/>
      <c r="BH18" s="6"/>
      <c r="BI18" s="6"/>
      <c r="BJ18" s="6"/>
      <c r="BK18" s="6"/>
      <c r="BL18" s="6"/>
      <c r="BM18" s="6"/>
      <c r="CK18" s="5">
        <f t="shared" si="13"/>
        <v>11263.434841668684</v>
      </c>
      <c r="CS18" s="32">
        <f t="shared" si="14"/>
        <v>-1.9837185086923448E-2</v>
      </c>
      <c r="CT18" s="32"/>
      <c r="CU18" s="32"/>
      <c r="CV18" s="32"/>
      <c r="CW18" s="32"/>
      <c r="CX18" s="32"/>
      <c r="CY18" s="32"/>
      <c r="DA18" s="6">
        <f t="shared" si="15"/>
        <v>6.6646717457326974E-3</v>
      </c>
      <c r="DI18" s="6">
        <f t="shared" si="16"/>
        <v>0.28291963849250207</v>
      </c>
    </row>
    <row r="19" spans="1:130" x14ac:dyDescent="0.25">
      <c r="A19" s="1">
        <v>18</v>
      </c>
      <c r="B19" s="1">
        <v>18</v>
      </c>
      <c r="C19" s="7">
        <v>20190811</v>
      </c>
      <c r="D19" s="7">
        <f>33600*(1/3)</f>
        <v>11200</v>
      </c>
      <c r="E19" s="7">
        <v>4764456</v>
      </c>
      <c r="F19" s="7"/>
      <c r="G19" s="7">
        <f t="shared" si="0"/>
        <v>53361907200</v>
      </c>
      <c r="H19" s="36"/>
      <c r="I19" s="36"/>
      <c r="K19" s="2">
        <f t="shared" si="1"/>
        <v>1.4388737452099671E-2</v>
      </c>
      <c r="M19" s="1">
        <f t="shared" si="12"/>
        <v>17</v>
      </c>
      <c r="N19" s="2">
        <f t="shared" si="5"/>
        <v>-5.1310594278273315E-2</v>
      </c>
      <c r="O19" s="8">
        <f t="shared" si="6"/>
        <v>2.1303258145363407E-2</v>
      </c>
      <c r="P19" s="2">
        <f t="shared" si="7"/>
        <v>3.2247007059329924E-2</v>
      </c>
      <c r="Q19" s="2">
        <f t="shared" si="8"/>
        <v>0.10547229399035341</v>
      </c>
      <c r="R19" s="2">
        <f t="shared" si="9"/>
        <v>1.0264230238305125E-2</v>
      </c>
      <c r="V19" s="1">
        <f t="shared" si="10"/>
        <v>0</v>
      </c>
      <c r="W19" s="1">
        <f t="shared" si="11"/>
        <v>1.4388737452099671E-2</v>
      </c>
      <c r="X19" s="2"/>
      <c r="Y19" s="2"/>
      <c r="Z19" s="2"/>
      <c r="AA19" s="2"/>
      <c r="AB19" s="3"/>
      <c r="AC19" s="3"/>
      <c r="AD19" s="4"/>
      <c r="AW19" s="14">
        <v>18</v>
      </c>
      <c r="AX19" s="14">
        <v>0.94602617247002718</v>
      </c>
      <c r="AY19" s="13"/>
      <c r="BC19" s="14">
        <v>18</v>
      </c>
      <c r="BD19" s="23">
        <v>0.95204650466773422</v>
      </c>
      <c r="BE19" s="5"/>
      <c r="BF19" s="6"/>
      <c r="BG19" s="6"/>
      <c r="BH19" s="6"/>
      <c r="BI19" s="6"/>
      <c r="BJ19" s="6"/>
      <c r="BK19" s="6"/>
      <c r="BL19" s="6"/>
      <c r="BM19" s="6"/>
      <c r="CK19" s="5">
        <f t="shared" si="13"/>
        <v>11326.90989087146</v>
      </c>
      <c r="CS19" s="32">
        <f t="shared" si="14"/>
        <v>-1.1204281846873276E-2</v>
      </c>
      <c r="CT19" s="32"/>
      <c r="CU19" s="32"/>
      <c r="CV19" s="32"/>
      <c r="CW19" s="32"/>
      <c r="CX19" s="32"/>
      <c r="CY19" s="32"/>
      <c r="DA19" s="6">
        <f t="shared" si="15"/>
        <v>2.4067064238926111E-2</v>
      </c>
      <c r="DI19" s="6">
        <f t="shared" si="16"/>
        <v>0.40459510753358874</v>
      </c>
    </row>
    <row r="20" spans="1:130" x14ac:dyDescent="0.25">
      <c r="A20" s="1">
        <v>19</v>
      </c>
      <c r="B20" s="1">
        <v>19</v>
      </c>
      <c r="C20" s="7">
        <v>20190813</v>
      </c>
      <c r="D20" s="7">
        <f>33119*(1/3)</f>
        <v>11039.666666666666</v>
      </c>
      <c r="E20" s="7">
        <v>5495102</v>
      </c>
      <c r="F20" s="7"/>
      <c r="G20" s="7">
        <f t="shared" si="0"/>
        <v>60664094379.333328</v>
      </c>
      <c r="H20" s="36"/>
      <c r="I20" s="36"/>
      <c r="K20" s="2">
        <f t="shared" si="1"/>
        <v>-1.4418931144639579E-2</v>
      </c>
      <c r="M20" s="1">
        <f t="shared" si="12"/>
        <v>18</v>
      </c>
      <c r="N20" s="2">
        <f t="shared" si="5"/>
        <v>-5.1293294387550578E-2</v>
      </c>
      <c r="O20" s="8">
        <f t="shared" si="6"/>
        <v>2.2556390977443608E-2</v>
      </c>
      <c r="P20" s="2">
        <f t="shared" si="7"/>
        <v>3.2289643470083354E-2</v>
      </c>
      <c r="Q20" s="2">
        <f t="shared" si="8"/>
        <v>0.10550354994260847</v>
      </c>
      <c r="R20" s="2">
        <f t="shared" si="9"/>
        <v>9.6906160818863163E-3</v>
      </c>
      <c r="V20" s="1">
        <f t="shared" si="10"/>
        <v>1.4418931144639579E-2</v>
      </c>
      <c r="W20" s="1">
        <f t="shared" si="11"/>
        <v>0</v>
      </c>
      <c r="X20" s="2"/>
      <c r="Y20" s="2"/>
      <c r="Z20" s="2"/>
      <c r="AA20" s="2"/>
      <c r="AB20" s="3"/>
      <c r="AC20" s="3"/>
      <c r="AD20" s="4"/>
      <c r="AW20" s="14">
        <v>19</v>
      </c>
      <c r="AX20" s="14">
        <v>0.95514498712768636</v>
      </c>
      <c r="AY20" s="13"/>
      <c r="BC20" s="14">
        <v>19</v>
      </c>
      <c r="BD20" s="23">
        <v>0.96031713385620332</v>
      </c>
      <c r="BE20" s="5"/>
      <c r="BF20" s="6"/>
      <c r="BG20" s="6"/>
      <c r="BH20" s="6"/>
      <c r="BI20" s="6"/>
      <c r="BJ20" s="6"/>
      <c r="BK20" s="6"/>
      <c r="BL20" s="6"/>
      <c r="BM20" s="6"/>
      <c r="CK20" s="5">
        <f t="shared" si="13"/>
        <v>11364.698056496096</v>
      </c>
      <c r="CL20" s="5"/>
      <c r="CS20" s="32">
        <f t="shared" si="14"/>
        <v>-2.8600090227970498E-2</v>
      </c>
      <c r="CT20" s="32"/>
      <c r="CU20" s="32"/>
      <c r="CV20" s="32"/>
      <c r="CW20" s="32"/>
      <c r="CX20" s="32"/>
      <c r="CY20" s="32"/>
      <c r="DA20" s="6">
        <f t="shared" si="15"/>
        <v>-5.7805369451578784E-3</v>
      </c>
      <c r="DI20" s="6">
        <f t="shared" si="16"/>
        <v>0.21696924711951807</v>
      </c>
    </row>
    <row r="21" spans="1:130" x14ac:dyDescent="0.25">
      <c r="A21" s="1">
        <v>20</v>
      </c>
      <c r="B21" s="1">
        <v>20</v>
      </c>
      <c r="C21" s="7">
        <v>20190814</v>
      </c>
      <c r="D21" s="7">
        <f>33430*(1/3)</f>
        <v>11143.333333333332</v>
      </c>
      <c r="E21" s="7">
        <v>5834904</v>
      </c>
      <c r="F21" s="7"/>
      <c r="G21" s="7">
        <f t="shared" si="0"/>
        <v>65020280239.999992</v>
      </c>
      <c r="H21" s="36"/>
      <c r="I21" s="36"/>
      <c r="K21" s="2">
        <f t="shared" si="1"/>
        <v>9.3465646074882176E-3</v>
      </c>
      <c r="M21" s="1">
        <f t="shared" si="12"/>
        <v>19</v>
      </c>
      <c r="N21" s="2">
        <f t="shared" si="5"/>
        <v>-5.1290259297355256E-2</v>
      </c>
      <c r="O21" s="8">
        <f t="shared" si="6"/>
        <v>2.3809523809523808E-2</v>
      </c>
      <c r="P21" s="2">
        <f t="shared" si="7"/>
        <v>3.2297128390391727E-2</v>
      </c>
      <c r="Q21" s="2">
        <f t="shared" si="8"/>
        <v>0.10550903532183775</v>
      </c>
      <c r="R21" s="2">
        <f t="shared" si="9"/>
        <v>8.4801196605595458E-3</v>
      </c>
      <c r="V21" s="1">
        <f t="shared" si="10"/>
        <v>0</v>
      </c>
      <c r="W21" s="1">
        <f t="shared" si="11"/>
        <v>9.3465646074882176E-3</v>
      </c>
      <c r="X21" s="2"/>
      <c r="Y21" s="2"/>
      <c r="Z21" s="2"/>
      <c r="AA21" s="2"/>
      <c r="AB21" s="3"/>
      <c r="AC21" s="3"/>
      <c r="AD21" s="4"/>
      <c r="AJ21" s="6"/>
      <c r="AK21" s="6"/>
      <c r="AL21" s="6"/>
      <c r="AM21" s="6"/>
      <c r="AW21" s="14">
        <v>20</v>
      </c>
      <c r="AX21" s="14">
        <v>0.96509395879880366</v>
      </c>
      <c r="AY21" s="13"/>
      <c r="BC21" s="14">
        <v>20</v>
      </c>
      <c r="BD21" s="23">
        <v>0.9693046450278614</v>
      </c>
      <c r="BE21" s="5"/>
      <c r="BF21" s="6"/>
      <c r="BG21" s="6"/>
      <c r="BH21" s="6"/>
      <c r="BI21" s="6"/>
      <c r="BJ21" s="6"/>
      <c r="BK21" s="6"/>
      <c r="BL21" s="6"/>
      <c r="BM21" s="6"/>
      <c r="CK21" s="5">
        <f t="shared" si="13"/>
        <v>11374.467231920227</v>
      </c>
      <c r="CL21" s="5">
        <f t="shared" ref="CL21:CL84" si="17">AVERAGE(G2:G21)/AVERAGE(E2:E21)</f>
        <v>11107.057807550798</v>
      </c>
      <c r="CS21" s="32">
        <f t="shared" si="14"/>
        <v>-2.0320415354335264E-2</v>
      </c>
      <c r="CT21" s="32">
        <f t="shared" ref="CT21:CT84" si="18">D21/CL21-1</f>
        <v>3.2659887443704516E-3</v>
      </c>
      <c r="CU21" s="32"/>
      <c r="CV21" s="32"/>
      <c r="CW21" s="32"/>
      <c r="CX21" s="32"/>
      <c r="CY21" s="32"/>
      <c r="DA21" s="6">
        <f t="shared" si="15"/>
        <v>-3.9301245587762899E-2</v>
      </c>
      <c r="DB21" s="6">
        <f t="shared" ref="DB21:DB84" si="19">LN(D21/D2)</f>
        <v>6.7434324249596778E-2</v>
      </c>
      <c r="DI21" s="6">
        <f t="shared" si="16"/>
        <v>0.32075691953504476</v>
      </c>
      <c r="DJ21" s="6">
        <f t="shared" ref="DJ21:DJ84" si="20">(D21-(AVERAGE(D2:D21)-2*_xlfn.STDEV.P(D2:D21)))/(4*_xlfn.STDEV.P(D2:D21))</f>
        <v>0.39264699168232226</v>
      </c>
      <c r="DX21">
        <f t="shared" ref="DX21:DX84" si="21">AVERAGE(D2:D21)</f>
        <v>11367.966666666667</v>
      </c>
      <c r="DY21">
        <f t="shared" ref="DY21:DY84" si="22">DX21-2*_xlfn.STDEV.P(D2:D21)</f>
        <v>10321.729878086866</v>
      </c>
      <c r="DZ21">
        <f t="shared" ref="DZ21:DZ84" si="23">DX21+2*_xlfn.STDEV.P(D2:D21)</f>
        <v>12414.203455246468</v>
      </c>
    </row>
    <row r="22" spans="1:130" x14ac:dyDescent="0.25">
      <c r="A22" s="1">
        <v>21</v>
      </c>
      <c r="B22" s="1">
        <v>21</v>
      </c>
      <c r="C22" s="7">
        <v>20190817</v>
      </c>
      <c r="D22" s="7">
        <f>32961*(1/3)</f>
        <v>10987</v>
      </c>
      <c r="E22" s="7">
        <v>5508897</v>
      </c>
      <c r="F22" s="7"/>
      <c r="G22" s="7">
        <f t="shared" si="0"/>
        <v>60526251339</v>
      </c>
      <c r="H22" s="36"/>
      <c r="I22" s="36"/>
      <c r="K22" s="2">
        <f t="shared" si="1"/>
        <v>-1.4128656045153532E-2</v>
      </c>
      <c r="M22" s="1">
        <f t="shared" si="12"/>
        <v>20</v>
      </c>
      <c r="N22" s="2">
        <f t="shared" si="5"/>
        <v>-5.1243938076102225E-2</v>
      </c>
      <c r="O22" s="8">
        <f t="shared" si="6"/>
        <v>2.5062656641604009E-2</v>
      </c>
      <c r="P22" s="2">
        <f t="shared" si="7"/>
        <v>3.2411540235628304E-2</v>
      </c>
      <c r="Q22" s="2">
        <f t="shared" si="8"/>
        <v>0.10559282081277505</v>
      </c>
      <c r="R22" s="2">
        <f t="shared" si="9"/>
        <v>7.2344717487877186E-3</v>
      </c>
      <c r="V22" s="1">
        <f t="shared" si="10"/>
        <v>1.4128656045153532E-2</v>
      </c>
      <c r="W22" s="1">
        <f t="shared" si="11"/>
        <v>0</v>
      </c>
      <c r="X22" s="2">
        <f>AVERAGE(V3:V22)</f>
        <v>1.1655063004821565E-2</v>
      </c>
      <c r="Y22" s="2">
        <f>AVERAGE(W3:W22)</f>
        <v>1.4320346415043711E-2</v>
      </c>
      <c r="Z22" s="2">
        <f>_xlfn.STDEV.S(V3:V22)</f>
        <v>2.5837256735363318E-2</v>
      </c>
      <c r="AA22" s="2">
        <f>_xlfn.STDEV.S(W3:W22)</f>
        <v>1.9229273575724966E-2</v>
      </c>
      <c r="AB22" s="3">
        <f>IFERROR(X22/Z22,0)</f>
        <v>0.45109521975176803</v>
      </c>
      <c r="AC22" s="3">
        <f>IFERROR(Y22/AA22,0)</f>
        <v>0.7447159331656561</v>
      </c>
      <c r="AD22" s="4">
        <f t="shared" ref="AD22:AD80" si="24">(AC22/(AB22+AC22))*100</f>
        <v>62.27705197001805</v>
      </c>
      <c r="AI22" s="6">
        <f>AVERAGE(K3:K22)/_xlfn.STDEV.S(K3:K22)</f>
        <v>7.1521747774493952E-2</v>
      </c>
      <c r="AJ22" s="6"/>
      <c r="AK22" s="6"/>
      <c r="AL22" s="6"/>
      <c r="AM22" s="6"/>
      <c r="AW22" s="14">
        <v>21</v>
      </c>
      <c r="AX22" s="14">
        <v>0.96227844453223133</v>
      </c>
      <c r="AY22" s="13"/>
      <c r="BC22" s="14">
        <v>21</v>
      </c>
      <c r="BD22" s="23">
        <v>0.96547661851134792</v>
      </c>
      <c r="BE22" s="5"/>
      <c r="BF22" s="6"/>
      <c r="BG22" s="6"/>
      <c r="BH22" s="6"/>
      <c r="BI22" s="6"/>
      <c r="BJ22" s="6"/>
      <c r="BK22" s="6"/>
      <c r="BL22" s="6"/>
      <c r="BM22" s="6"/>
      <c r="CK22" s="5">
        <f t="shared" si="13"/>
        <v>11309.845384399658</v>
      </c>
      <c r="CL22" s="5">
        <f t="shared" si="17"/>
        <v>11513.540306271208</v>
      </c>
      <c r="CS22" s="32">
        <f t="shared" si="14"/>
        <v>-2.8545517062945613E-2</v>
      </c>
      <c r="CT22" s="32">
        <f t="shared" si="18"/>
        <v>-4.5732267596649834E-2</v>
      </c>
      <c r="CU22" s="32"/>
      <c r="CV22" s="32"/>
      <c r="CW22" s="32"/>
      <c r="CX22" s="32"/>
      <c r="CY22" s="32"/>
      <c r="DA22" s="6">
        <f t="shared" si="15"/>
        <v>-6.606188921180603E-2</v>
      </c>
      <c r="DB22" s="6">
        <f t="shared" si="19"/>
        <v>4.530742246350191E-3</v>
      </c>
      <c r="DI22" s="6">
        <f t="shared" si="16"/>
        <v>0.21411601883204609</v>
      </c>
      <c r="DJ22" s="6">
        <f t="shared" si="20"/>
        <v>0.28875669940788129</v>
      </c>
      <c r="DX22">
        <f t="shared" si="21"/>
        <v>11396.483333333334</v>
      </c>
      <c r="DY22">
        <f t="shared" si="22"/>
        <v>10427.261274727109</v>
      </c>
      <c r="DZ22">
        <f t="shared" si="23"/>
        <v>12365.705391939558</v>
      </c>
    </row>
    <row r="23" spans="1:130" x14ac:dyDescent="0.25">
      <c r="A23" s="1">
        <v>22</v>
      </c>
      <c r="B23" s="1">
        <v>22</v>
      </c>
      <c r="C23" s="7">
        <v>20190818</v>
      </c>
      <c r="D23" s="7">
        <f>32670*(1/3)</f>
        <v>10890</v>
      </c>
      <c r="E23" s="7">
        <v>5722335</v>
      </c>
      <c r="F23" s="7"/>
      <c r="G23" s="7">
        <f t="shared" si="0"/>
        <v>62316228150</v>
      </c>
      <c r="H23" s="36"/>
      <c r="I23" s="36"/>
      <c r="K23" s="2">
        <f t="shared" si="1"/>
        <v>-8.8678187738747746E-3</v>
      </c>
      <c r="M23" s="1">
        <f t="shared" si="12"/>
        <v>21</v>
      </c>
      <c r="N23" s="2">
        <f t="shared" si="5"/>
        <v>-5.1226808016254399E-2</v>
      </c>
      <c r="O23" s="8">
        <f t="shared" si="6"/>
        <v>2.6315789473684209E-2</v>
      </c>
      <c r="P23" s="2">
        <f t="shared" si="7"/>
        <v>3.2453935512376617E-2</v>
      </c>
      <c r="Q23" s="2">
        <f t="shared" si="8"/>
        <v>0.10562383800928993</v>
      </c>
      <c r="R23" s="2">
        <f t="shared" si="9"/>
        <v>6.0957507619440951E-3</v>
      </c>
      <c r="V23" s="1">
        <f t="shared" si="10"/>
        <v>8.8678187738747746E-3</v>
      </c>
      <c r="W23" s="1">
        <f t="shared" si="11"/>
        <v>0</v>
      </c>
      <c r="X23" s="2">
        <f t="shared" ref="X23:X79" si="25">AVERAGE(V10:V23)</f>
        <v>7.2627617918830283E-3</v>
      </c>
      <c r="Y23" s="2">
        <f t="shared" ref="Y23:Y79" si="26">AVERAGE(W10:W23)</f>
        <v>6.7616594948582184E-3</v>
      </c>
      <c r="Z23" s="2">
        <f t="shared" ref="Z23:Z79" si="27">_xlfn.STDEV.S(V10:V23)</f>
        <v>6.7422488032461174E-3</v>
      </c>
      <c r="AA23" s="2">
        <f t="shared" ref="AA23:AA79" si="28">_xlfn.STDEV.S(W10:W23)</f>
        <v>1.2056047231299249E-2</v>
      </c>
      <c r="AB23" s="3">
        <f t="shared" ref="AB23:AB86" si="29">IFERROR(X23/Z23,0)</f>
        <v>1.0772016880163642</v>
      </c>
      <c r="AC23" s="3">
        <f t="shared" ref="AC23:AC86" si="30">IFERROR(Y23/AA23,0)</f>
        <v>0.5608521072565118</v>
      </c>
      <c r="AD23" s="4">
        <f t="shared" si="24"/>
        <v>34.238930911489504</v>
      </c>
      <c r="AI23" s="6">
        <f t="shared" ref="AI23:AI86" si="31">AVERAGE(K4:K23)/_xlfn.STDEV.S(K4:K23)</f>
        <v>-6.0729704998360463E-3</v>
      </c>
      <c r="AJ23" s="6"/>
      <c r="AK23" s="6"/>
      <c r="AL23" s="6"/>
      <c r="AM23" s="6"/>
      <c r="AW23" s="14">
        <v>22</v>
      </c>
      <c r="AX23" s="14">
        <v>0.95451576365404767</v>
      </c>
      <c r="AY23" s="13"/>
      <c r="BC23" s="14">
        <v>22</v>
      </c>
      <c r="BD23" s="23">
        <v>0.95670491734323748</v>
      </c>
      <c r="BE23" s="5"/>
      <c r="BF23" s="6"/>
      <c r="BG23" s="6"/>
      <c r="BH23" s="6"/>
      <c r="BI23" s="6"/>
      <c r="BJ23" s="6"/>
      <c r="BK23" s="6"/>
      <c r="BL23" s="6"/>
      <c r="BM23" s="6"/>
      <c r="CK23" s="5">
        <f t="shared" si="13"/>
        <v>11211.385266838013</v>
      </c>
      <c r="CL23" s="5">
        <f t="shared" si="17"/>
        <v>11673.968491983958</v>
      </c>
      <c r="CS23" s="32">
        <f t="shared" si="14"/>
        <v>-2.8665972954174834E-2</v>
      </c>
      <c r="CT23" s="32">
        <f t="shared" si="18"/>
        <v>-6.7155268795035528E-2</v>
      </c>
      <c r="CU23" s="32"/>
      <c r="CV23" s="32"/>
      <c r="CW23" s="32"/>
      <c r="CX23" s="32"/>
      <c r="CY23" s="32"/>
      <c r="DA23" s="6">
        <f t="shared" si="15"/>
        <v>-5.7107397336098514E-2</v>
      </c>
      <c r="DB23" s="6">
        <f t="shared" si="19"/>
        <v>-5.3109825313948408E-2</v>
      </c>
      <c r="DI23" s="6">
        <f t="shared" si="16"/>
        <v>0.13024102920787858</v>
      </c>
      <c r="DJ23" s="6">
        <f t="shared" si="20"/>
        <v>0.24119060992233968</v>
      </c>
      <c r="DX23">
        <f t="shared" si="21"/>
        <v>11394.116666666667</v>
      </c>
      <c r="DY23">
        <f t="shared" si="22"/>
        <v>10420.201720003801</v>
      </c>
      <c r="DZ23">
        <f t="shared" si="23"/>
        <v>12368.031613329533</v>
      </c>
    </row>
    <row r="24" spans="1:130" x14ac:dyDescent="0.25">
      <c r="A24" s="1">
        <v>23</v>
      </c>
      <c r="B24" s="1">
        <v>23</v>
      </c>
      <c r="C24" s="7">
        <v>20190819</v>
      </c>
      <c r="D24" s="7">
        <f>32613*(1/3)</f>
        <v>10871</v>
      </c>
      <c r="E24" s="7">
        <v>4770491</v>
      </c>
      <c r="F24" s="7"/>
      <c r="G24" s="7">
        <f t="shared" si="0"/>
        <v>51860007661</v>
      </c>
      <c r="H24" s="36"/>
      <c r="I24" s="36"/>
      <c r="K24" s="2">
        <f t="shared" si="1"/>
        <v>-1.7462437230058017E-3</v>
      </c>
      <c r="M24" s="1">
        <f t="shared" si="12"/>
        <v>22</v>
      </c>
      <c r="N24" s="2">
        <f t="shared" si="5"/>
        <v>-5.0977644936188921E-2</v>
      </c>
      <c r="O24" s="8">
        <f t="shared" si="6"/>
        <v>2.7568922305764409E-2</v>
      </c>
      <c r="P24" s="2">
        <f t="shared" si="7"/>
        <v>3.3075779476438902E-2</v>
      </c>
      <c r="Q24" s="2">
        <f t="shared" si="8"/>
        <v>0.1060769864833952</v>
      </c>
      <c r="R24" s="2">
        <f t="shared" si="9"/>
        <v>4.8850132066122071E-3</v>
      </c>
      <c r="V24" s="1">
        <f t="shared" si="10"/>
        <v>1.7462437230058017E-3</v>
      </c>
      <c r="W24" s="1">
        <f t="shared" si="11"/>
        <v>0</v>
      </c>
      <c r="X24" s="2">
        <f t="shared" si="25"/>
        <v>7.1722324120195979E-3</v>
      </c>
      <c r="Y24" s="2">
        <f t="shared" si="26"/>
        <v>6.7616594948582184E-3</v>
      </c>
      <c r="Z24" s="2">
        <f t="shared" si="27"/>
        <v>6.8118407739608741E-3</v>
      </c>
      <c r="AA24" s="2">
        <f t="shared" si="28"/>
        <v>1.2056047231299249E-2</v>
      </c>
      <c r="AB24" s="3">
        <f t="shared" si="29"/>
        <v>1.0529066444765365</v>
      </c>
      <c r="AC24" s="3">
        <f t="shared" si="30"/>
        <v>0.5608521072565118</v>
      </c>
      <c r="AD24" s="4">
        <f t="shared" si="24"/>
        <v>34.754396012055786</v>
      </c>
      <c r="AI24" s="6">
        <f t="shared" si="31"/>
        <v>-8.115813204756217E-2</v>
      </c>
      <c r="AJ24" s="6"/>
      <c r="AK24" s="6"/>
      <c r="AL24" s="6"/>
      <c r="AM24" s="6"/>
      <c r="AW24" s="14">
        <v>23</v>
      </c>
      <c r="AX24" s="14">
        <v>0.95759051504780812</v>
      </c>
      <c r="AY24" s="13"/>
      <c r="BC24" s="14">
        <v>23</v>
      </c>
      <c r="BD24" s="23">
        <v>0.95886866121290215</v>
      </c>
      <c r="BE24" s="5"/>
      <c r="BF24" s="6"/>
      <c r="BG24" s="6"/>
      <c r="BH24" s="6"/>
      <c r="BI24" s="6"/>
      <c r="BJ24" s="6"/>
      <c r="BK24" s="6"/>
      <c r="BL24" s="6"/>
      <c r="BM24" s="6"/>
      <c r="CK24" s="5">
        <f t="shared" si="13"/>
        <v>11124.238941197902</v>
      </c>
      <c r="CL24" s="5">
        <f t="shared" si="17"/>
        <v>11719.908498493485</v>
      </c>
      <c r="CS24" s="32">
        <f t="shared" si="14"/>
        <v>-2.2764608216032434E-2</v>
      </c>
      <c r="CT24" s="32">
        <f t="shared" si="18"/>
        <v>-7.2433031247863933E-2</v>
      </c>
      <c r="CU24" s="32"/>
      <c r="CV24" s="32"/>
      <c r="CW24" s="32"/>
      <c r="CX24" s="32"/>
      <c r="CY24" s="32"/>
      <c r="DA24" s="6">
        <f t="shared" si="15"/>
        <v>-4.6637084237227434E-2</v>
      </c>
      <c r="DB24" s="6">
        <f t="shared" si="19"/>
        <v>-0.10362964684535052</v>
      </c>
      <c r="DI24" s="6">
        <f t="shared" si="16"/>
        <v>0.14252788615634704</v>
      </c>
      <c r="DJ24" s="6">
        <f t="shared" si="20"/>
        <v>0.25350364290208754</v>
      </c>
      <c r="DX24">
        <f t="shared" si="21"/>
        <v>11363.466666666665</v>
      </c>
      <c r="DY24">
        <f t="shared" si="22"/>
        <v>10364.533715963767</v>
      </c>
      <c r="DZ24">
        <f t="shared" si="23"/>
        <v>12362.399617369563</v>
      </c>
    </row>
    <row r="25" spans="1:130" x14ac:dyDescent="0.25">
      <c r="A25" s="1">
        <v>24</v>
      </c>
      <c r="B25" s="1">
        <v>24</v>
      </c>
      <c r="C25" s="7">
        <v>20190821</v>
      </c>
      <c r="D25" s="7">
        <f>33040*(1/3)</f>
        <v>11013.333333333332</v>
      </c>
      <c r="E25" s="7">
        <v>4481194</v>
      </c>
      <c r="F25" s="7"/>
      <c r="G25" s="7">
        <f t="shared" si="0"/>
        <v>49352883253.333328</v>
      </c>
      <c r="H25" s="36"/>
      <c r="I25" s="36"/>
      <c r="K25" s="2">
        <f t="shared" si="1"/>
        <v>1.3007966762804161E-2</v>
      </c>
      <c r="M25" s="1">
        <f t="shared" si="12"/>
        <v>23</v>
      </c>
      <c r="N25" s="2">
        <f t="shared" si="5"/>
        <v>-5.0620632228678242E-2</v>
      </c>
      <c r="O25" s="8">
        <f t="shared" si="6"/>
        <v>2.882205513784461E-2</v>
      </c>
      <c r="P25" s="2">
        <f t="shared" si="7"/>
        <v>3.3983867760879076E-2</v>
      </c>
      <c r="Q25" s="2">
        <f t="shared" si="8"/>
        <v>0.10673284065934696</v>
      </c>
      <c r="R25" s="2">
        <f t="shared" si="9"/>
        <v>4.2537243385942919E-3</v>
      </c>
      <c r="V25" s="1">
        <f t="shared" si="10"/>
        <v>0</v>
      </c>
      <c r="W25" s="1">
        <f t="shared" si="11"/>
        <v>1.3007966762804161E-2</v>
      </c>
      <c r="X25" s="2">
        <f t="shared" si="25"/>
        <v>7.1722324120195979E-3</v>
      </c>
      <c r="Y25" s="2">
        <f t="shared" si="26"/>
        <v>6.5887521179553319E-3</v>
      </c>
      <c r="Z25" s="2">
        <f t="shared" si="27"/>
        <v>6.8118407739608741E-3</v>
      </c>
      <c r="AA25" s="2">
        <f t="shared" si="28"/>
        <v>1.1938973987017791E-2</v>
      </c>
      <c r="AB25" s="3">
        <f t="shared" si="29"/>
        <v>1.0529066444765365</v>
      </c>
      <c r="AC25" s="3">
        <f t="shared" si="30"/>
        <v>0.55186920795034933</v>
      </c>
      <c r="AD25" s="4">
        <f t="shared" si="24"/>
        <v>34.389176975448834</v>
      </c>
      <c r="AI25" s="6">
        <f t="shared" si="31"/>
        <v>-0.1424217491386898</v>
      </c>
      <c r="AJ25" s="6"/>
      <c r="AK25" s="6"/>
      <c r="AL25" s="6"/>
      <c r="AM25" s="6"/>
      <c r="AW25" s="14">
        <v>24</v>
      </c>
      <c r="AX25" s="14">
        <v>0.96773075407344622</v>
      </c>
      <c r="AY25" s="13"/>
      <c r="BC25" s="14">
        <v>24</v>
      </c>
      <c r="BD25" s="23">
        <v>0.96794888664217293</v>
      </c>
      <c r="BE25" s="5"/>
      <c r="BF25" s="6"/>
      <c r="BG25" s="6"/>
      <c r="BH25" s="6"/>
      <c r="BI25" s="6"/>
      <c r="BJ25" s="6"/>
      <c r="BK25" s="6"/>
      <c r="BL25" s="6"/>
      <c r="BM25" s="6"/>
      <c r="CK25" s="5">
        <f t="shared" si="13"/>
        <v>11071.520306558881</v>
      </c>
      <c r="CL25" s="5">
        <f t="shared" si="17"/>
        <v>11587.6815249306</v>
      </c>
      <c r="CS25" s="32">
        <f t="shared" si="14"/>
        <v>-5.2555540354362051E-3</v>
      </c>
      <c r="CT25" s="32">
        <f t="shared" si="18"/>
        <v>-4.9565410506111407E-2</v>
      </c>
      <c r="CU25" s="32"/>
      <c r="CV25" s="32"/>
      <c r="CW25" s="32"/>
      <c r="CX25" s="32"/>
      <c r="CY25" s="32"/>
      <c r="DA25" s="6">
        <f t="shared" si="15"/>
        <v>-2.569606573362733E-2</v>
      </c>
      <c r="DB25" s="6">
        <f t="shared" si="19"/>
        <v>-0.12798106036121892</v>
      </c>
      <c r="DI25" s="6">
        <f t="shared" si="16"/>
        <v>0.40651608623965424</v>
      </c>
      <c r="DJ25" s="6">
        <f t="shared" si="20"/>
        <v>0.34428493009937761</v>
      </c>
      <c r="DX25">
        <f t="shared" si="21"/>
        <v>11311.233333333334</v>
      </c>
      <c r="DY25">
        <f t="shared" si="22"/>
        <v>10354.678517572336</v>
      </c>
      <c r="DZ25">
        <f t="shared" si="23"/>
        <v>12267.788149094331</v>
      </c>
    </row>
    <row r="26" spans="1:130" x14ac:dyDescent="0.25">
      <c r="A26" s="1">
        <v>25</v>
      </c>
      <c r="B26" s="1">
        <v>25</v>
      </c>
      <c r="C26" s="7">
        <v>20190824</v>
      </c>
      <c r="D26" s="7">
        <f>34000*(1/3)</f>
        <v>11333.333333333332</v>
      </c>
      <c r="E26" s="7">
        <v>7511714</v>
      </c>
      <c r="F26" s="7"/>
      <c r="G26" s="7">
        <f t="shared" si="0"/>
        <v>85132758666.666656</v>
      </c>
      <c r="H26" s="36"/>
      <c r="I26" s="36"/>
      <c r="K26" s="2">
        <f t="shared" si="1"/>
        <v>2.8641575963384153E-2</v>
      </c>
      <c r="M26" s="1">
        <f t="shared" si="12"/>
        <v>24</v>
      </c>
      <c r="N26" s="2">
        <f t="shared" si="5"/>
        <v>-4.9990928238629592E-2</v>
      </c>
      <c r="O26" s="8">
        <f t="shared" si="6"/>
        <v>3.007518796992481E-2</v>
      </c>
      <c r="P26" s="2">
        <f t="shared" si="7"/>
        <v>3.5635498453294459E-2</v>
      </c>
      <c r="Q26" s="2">
        <f t="shared" si="8"/>
        <v>0.10790886010444634</v>
      </c>
      <c r="R26" s="2">
        <f t="shared" si="9"/>
        <v>3.9086797909542656E-3</v>
      </c>
      <c r="V26" s="1">
        <f t="shared" si="10"/>
        <v>0</v>
      </c>
      <c r="W26" s="1">
        <f t="shared" si="11"/>
        <v>2.8641575963384153E-2</v>
      </c>
      <c r="X26" s="2">
        <f t="shared" si="25"/>
        <v>7.1722324120195979E-3</v>
      </c>
      <c r="Y26" s="2">
        <f t="shared" si="26"/>
        <v>5.5726308831904091E-3</v>
      </c>
      <c r="Z26" s="2">
        <f t="shared" si="27"/>
        <v>6.8118407739608741E-3</v>
      </c>
      <c r="AA26" s="2">
        <f t="shared" si="28"/>
        <v>8.8088644563963734E-3</v>
      </c>
      <c r="AB26" s="3">
        <f t="shared" si="29"/>
        <v>1.0529066444765365</v>
      </c>
      <c r="AC26" s="3">
        <f t="shared" si="30"/>
        <v>0.6326162595388739</v>
      </c>
      <c r="AD26" s="4">
        <f t="shared" si="24"/>
        <v>37.532344296941694</v>
      </c>
      <c r="AI26" s="6">
        <f t="shared" si="31"/>
        <v>-0.15886496197575803</v>
      </c>
      <c r="AJ26" s="6"/>
      <c r="AK26" s="6"/>
      <c r="AL26" s="6"/>
      <c r="AM26" s="6"/>
      <c r="AW26" s="14">
        <v>25</v>
      </c>
      <c r="AX26" s="14">
        <v>0.97855093711516283</v>
      </c>
      <c r="AY26" s="13"/>
      <c r="BC26" s="14">
        <v>25</v>
      </c>
      <c r="BD26" s="23">
        <v>0.97772211987906077</v>
      </c>
      <c r="BE26" s="5"/>
      <c r="BF26" s="6"/>
      <c r="BG26" s="6"/>
      <c r="BH26" s="6"/>
      <c r="BI26" s="6"/>
      <c r="BJ26" s="6"/>
      <c r="BK26" s="6"/>
      <c r="BL26" s="6"/>
      <c r="BM26" s="6"/>
      <c r="CK26" s="5">
        <f t="shared" si="13"/>
        <v>11074.550093066697</v>
      </c>
      <c r="CL26" s="5">
        <f t="shared" si="17"/>
        <v>11452.800422743827</v>
      </c>
      <c r="CS26" s="32">
        <f t="shared" si="14"/>
        <v>2.3367381798078402E-2</v>
      </c>
      <c r="CT26" s="32">
        <f t="shared" si="18"/>
        <v>-1.0431255675533158E-2</v>
      </c>
      <c r="CU26" s="32"/>
      <c r="CV26" s="32"/>
      <c r="CW26" s="32"/>
      <c r="CX26" s="32"/>
      <c r="CY26" s="32"/>
      <c r="DA26" s="6">
        <f t="shared" si="15"/>
        <v>1.8673265265621172E-2</v>
      </c>
      <c r="DB26" s="6">
        <f t="shared" si="19"/>
        <v>-0.10740254693910856</v>
      </c>
      <c r="DI26" s="6">
        <f t="shared" si="16"/>
        <v>1.0043223898161566</v>
      </c>
      <c r="DJ26" s="6">
        <f t="shared" si="20"/>
        <v>0.55202312685604482</v>
      </c>
      <c r="DX26">
        <f t="shared" si="21"/>
        <v>11252.05</v>
      </c>
      <c r="DY26">
        <f t="shared" si="22"/>
        <v>10470.826933975392</v>
      </c>
      <c r="DZ26">
        <f t="shared" si="23"/>
        <v>12033.273066024607</v>
      </c>
    </row>
    <row r="27" spans="1:130" x14ac:dyDescent="0.25">
      <c r="A27" s="1">
        <v>26</v>
      </c>
      <c r="B27" s="1">
        <v>26</v>
      </c>
      <c r="C27" s="7">
        <v>20190825</v>
      </c>
      <c r="D27" s="7">
        <f>33200*(1/3)</f>
        <v>11066.666666666666</v>
      </c>
      <c r="E27" s="7">
        <v>4460916</v>
      </c>
      <c r="F27" s="7"/>
      <c r="G27" s="7">
        <f t="shared" si="0"/>
        <v>49367470400</v>
      </c>
      <c r="H27" s="36"/>
      <c r="I27" s="36"/>
      <c r="K27" s="2">
        <f t="shared" si="1"/>
        <v>-2.3810648693718447E-2</v>
      </c>
      <c r="M27" s="1">
        <f t="shared" si="12"/>
        <v>25</v>
      </c>
      <c r="N27" s="2">
        <f t="shared" si="5"/>
        <v>-4.9422265744036777E-2</v>
      </c>
      <c r="O27" s="8">
        <f t="shared" si="6"/>
        <v>3.1328320802005011E-2</v>
      </c>
      <c r="P27" s="2">
        <f t="shared" si="7"/>
        <v>3.7183024643422227E-2</v>
      </c>
      <c r="Q27" s="2">
        <f t="shared" si="8"/>
        <v>0.10899248770715164</v>
      </c>
      <c r="R27" s="2">
        <f t="shared" si="9"/>
        <v>4.3071776512894483E-3</v>
      </c>
      <c r="V27" s="1">
        <f t="shared" si="10"/>
        <v>2.3810648693718447E-2</v>
      </c>
      <c r="W27" s="1">
        <f t="shared" si="11"/>
        <v>0</v>
      </c>
      <c r="X27" s="2">
        <f t="shared" si="25"/>
        <v>8.872993032999486E-3</v>
      </c>
      <c r="Y27" s="2">
        <f t="shared" si="26"/>
        <v>4.6703460561268719E-3</v>
      </c>
      <c r="Z27" s="2">
        <f t="shared" si="27"/>
        <v>7.7861565339249119E-3</v>
      </c>
      <c r="AA27" s="2">
        <f t="shared" si="28"/>
        <v>8.6761000473901864E-3</v>
      </c>
      <c r="AB27" s="3">
        <f t="shared" si="29"/>
        <v>1.1395857499575226</v>
      </c>
      <c r="AC27" s="3">
        <f t="shared" si="30"/>
        <v>0.5383001614339078</v>
      </c>
      <c r="AD27" s="4">
        <f t="shared" si="24"/>
        <v>32.082047878184305</v>
      </c>
      <c r="AI27" s="6">
        <f t="shared" si="31"/>
        <v>-0.20908208350598453</v>
      </c>
      <c r="AJ27" s="6"/>
      <c r="AK27" s="6"/>
      <c r="AL27" s="6"/>
      <c r="AM27" s="6"/>
      <c r="AW27" s="14">
        <v>26</v>
      </c>
      <c r="AX27" s="14">
        <v>0.98710352213049668</v>
      </c>
      <c r="AY27" s="13"/>
      <c r="BC27" s="14">
        <v>26</v>
      </c>
      <c r="BD27" s="23">
        <v>0.98505963978918876</v>
      </c>
      <c r="BE27" s="5"/>
      <c r="BF27" s="6"/>
      <c r="BG27" s="6"/>
      <c r="BH27" s="6"/>
      <c r="BI27" s="6"/>
      <c r="BJ27" s="6"/>
      <c r="BK27" s="6"/>
      <c r="BL27" s="6"/>
      <c r="BM27" s="6"/>
      <c r="CK27" s="5">
        <f t="shared" si="13"/>
        <v>11068.768124798185</v>
      </c>
      <c r="CL27" s="5">
        <f t="shared" si="17"/>
        <v>11208.037904914088</v>
      </c>
      <c r="CS27" s="32">
        <f t="shared" si="14"/>
        <v>-1.8985474334864971E-4</v>
      </c>
      <c r="CT27" s="32">
        <f t="shared" si="18"/>
        <v>-1.2613379741108766E-2</v>
      </c>
      <c r="CU27" s="32"/>
      <c r="CV27" s="32"/>
      <c r="CW27" s="32"/>
      <c r="CX27" s="32"/>
      <c r="CY27" s="32"/>
      <c r="DA27" s="6">
        <f t="shared" si="15"/>
        <v>2.4125464053839259E-3</v>
      </c>
      <c r="DB27" s="6">
        <f t="shared" si="19"/>
        <v>-1.4651181496018647E-2</v>
      </c>
      <c r="DI27" s="6">
        <f t="shared" si="16"/>
        <v>0.51559447804767589</v>
      </c>
      <c r="DJ27" s="6">
        <f t="shared" si="20"/>
        <v>0.38502212107305667</v>
      </c>
      <c r="DX27">
        <f t="shared" si="21"/>
        <v>11174.466666666667</v>
      </c>
      <c r="DY27">
        <f t="shared" si="22"/>
        <v>10705.680840183921</v>
      </c>
      <c r="DZ27">
        <f t="shared" si="23"/>
        <v>11643.252493149414</v>
      </c>
    </row>
    <row r="28" spans="1:130" x14ac:dyDescent="0.25">
      <c r="A28" s="1">
        <v>27</v>
      </c>
      <c r="B28" s="1">
        <v>27</v>
      </c>
      <c r="C28" s="7">
        <v>20190827</v>
      </c>
      <c r="D28" s="7">
        <f>33010*(1/3)</f>
        <v>11003.333333333332</v>
      </c>
      <c r="E28" s="7">
        <v>5489901</v>
      </c>
      <c r="F28" s="7"/>
      <c r="G28" s="7">
        <f t="shared" si="0"/>
        <v>60407210669.999992</v>
      </c>
      <c r="H28" s="36"/>
      <c r="I28" s="36"/>
      <c r="K28" s="2">
        <f t="shared" si="1"/>
        <v>-5.739330057341307E-3</v>
      </c>
      <c r="M28" s="1">
        <f t="shared" si="12"/>
        <v>26</v>
      </c>
      <c r="N28" s="2">
        <f t="shared" si="5"/>
        <v>-4.9157338765075394E-2</v>
      </c>
      <c r="O28" s="8">
        <f t="shared" si="6"/>
        <v>3.2581453634085211E-2</v>
      </c>
      <c r="P28" s="2">
        <f t="shared" si="7"/>
        <v>3.792250744404127E-2</v>
      </c>
      <c r="Q28" s="2">
        <f t="shared" si="8"/>
        <v>0.10950449491192532</v>
      </c>
      <c r="R28" s="2">
        <f t="shared" si="9"/>
        <v>4.601571009337016E-3</v>
      </c>
      <c r="V28" s="1">
        <f t="shared" si="10"/>
        <v>5.739330057341307E-3</v>
      </c>
      <c r="W28" s="1">
        <f t="shared" si="11"/>
        <v>0</v>
      </c>
      <c r="X28" s="2">
        <f t="shared" si="25"/>
        <v>8.0099229906965656E-3</v>
      </c>
      <c r="Y28" s="2">
        <f t="shared" si="26"/>
        <v>4.6703460561268719E-3</v>
      </c>
      <c r="Z28" s="2">
        <f t="shared" si="27"/>
        <v>7.3767625570060448E-3</v>
      </c>
      <c r="AA28" s="2">
        <f t="shared" si="28"/>
        <v>8.6761000473901864E-3</v>
      </c>
      <c r="AB28" s="3">
        <f t="shared" si="29"/>
        <v>1.0858317491985938</v>
      </c>
      <c r="AC28" s="3">
        <f t="shared" si="30"/>
        <v>0.5383001614339078</v>
      </c>
      <c r="AD28" s="4">
        <f t="shared" si="24"/>
        <v>33.143869528693166</v>
      </c>
      <c r="AI28" s="6">
        <f t="shared" si="31"/>
        <v>-5.7401762670086343E-2</v>
      </c>
      <c r="AJ28" s="6"/>
      <c r="AK28" s="6"/>
      <c r="AL28" s="6"/>
      <c r="AM28" s="6"/>
      <c r="AW28" s="14">
        <v>27</v>
      </c>
      <c r="AX28" s="14">
        <v>0.9929385821463661</v>
      </c>
      <c r="AY28" s="13"/>
      <c r="BC28" s="14">
        <v>27</v>
      </c>
      <c r="BD28" s="23">
        <v>0.98960445502403183</v>
      </c>
      <c r="BE28" s="5"/>
      <c r="BF28" s="6"/>
      <c r="BG28" s="6"/>
      <c r="BH28" s="6"/>
      <c r="BI28" s="6"/>
      <c r="BJ28" s="6"/>
      <c r="BK28" s="6"/>
      <c r="BL28" s="6"/>
      <c r="BM28" s="6"/>
      <c r="CK28" s="5">
        <f t="shared" si="13"/>
        <v>11066.063802832634</v>
      </c>
      <c r="CL28" s="5">
        <f t="shared" si="17"/>
        <v>11196.958938742026</v>
      </c>
      <c r="CS28" s="32">
        <f t="shared" si="14"/>
        <v>-5.6687247260623908E-3</v>
      </c>
      <c r="CT28" s="32">
        <f t="shared" si="18"/>
        <v>-1.7292695853223128E-2</v>
      </c>
      <c r="CU28" s="32"/>
      <c r="CV28" s="32"/>
      <c r="CW28" s="32"/>
      <c r="CX28" s="32"/>
      <c r="CY28" s="32"/>
      <c r="DA28" s="6">
        <f t="shared" si="15"/>
        <v>-1.7715521104057066E-2</v>
      </c>
      <c r="DB28" s="6">
        <f t="shared" si="19"/>
        <v>3.3378880937753076E-3</v>
      </c>
      <c r="DI28" s="6">
        <f t="shared" si="16"/>
        <v>0.40329030528301368</v>
      </c>
      <c r="DJ28" s="6">
        <f t="shared" si="20"/>
        <v>0.33136361977350504</v>
      </c>
      <c r="DX28">
        <f t="shared" si="21"/>
        <v>11163.133333333335</v>
      </c>
      <c r="DY28">
        <f t="shared" si="22"/>
        <v>10689.33284086138</v>
      </c>
      <c r="DZ28">
        <f t="shared" si="23"/>
        <v>11636.93382580529</v>
      </c>
    </row>
    <row r="29" spans="1:130" x14ac:dyDescent="0.25">
      <c r="A29" s="1">
        <v>28</v>
      </c>
      <c r="B29" s="1">
        <v>28</v>
      </c>
      <c r="C29" s="7">
        <v>20190828</v>
      </c>
      <c r="D29" s="7">
        <f>32974*(1/3)</f>
        <v>10991.333333333332</v>
      </c>
      <c r="E29" s="7">
        <v>4825932</v>
      </c>
      <c r="F29" s="7"/>
      <c r="G29" s="7">
        <f t="shared" si="0"/>
        <v>53043427255.999992</v>
      </c>
      <c r="H29" s="36"/>
      <c r="I29" s="36"/>
      <c r="K29" s="2">
        <f t="shared" si="1"/>
        <v>-1.0911737261148613E-3</v>
      </c>
      <c r="M29" s="1">
        <f t="shared" si="12"/>
        <v>27</v>
      </c>
      <c r="N29" s="2">
        <f t="shared" si="5"/>
        <v>-4.8963080721906908E-2</v>
      </c>
      <c r="O29" s="8">
        <f t="shared" si="6"/>
        <v>3.3834586466165412E-2</v>
      </c>
      <c r="P29" s="2">
        <f t="shared" si="7"/>
        <v>3.8472324271540424E-2</v>
      </c>
      <c r="Q29" s="2">
        <f t="shared" si="8"/>
        <v>0.10988286945141867</v>
      </c>
      <c r="R29" s="2">
        <f t="shared" si="9"/>
        <v>4.0879209778758585E-3</v>
      </c>
      <c r="V29" s="1">
        <f t="shared" si="10"/>
        <v>1.0911737261148613E-3</v>
      </c>
      <c r="W29" s="1">
        <f t="shared" si="11"/>
        <v>0</v>
      </c>
      <c r="X29" s="2">
        <f t="shared" si="25"/>
        <v>7.2152527695707059E-3</v>
      </c>
      <c r="Y29" s="2">
        <f t="shared" si="26"/>
        <v>4.6703460561268719E-3</v>
      </c>
      <c r="Z29" s="2">
        <f t="shared" si="27"/>
        <v>7.4871605393371865E-3</v>
      </c>
      <c r="AA29" s="2">
        <f t="shared" si="28"/>
        <v>8.6761000473901864E-3</v>
      </c>
      <c r="AB29" s="3">
        <f t="shared" si="29"/>
        <v>0.96368345939186284</v>
      </c>
      <c r="AC29" s="3">
        <f t="shared" si="30"/>
        <v>0.5383001614339078</v>
      </c>
      <c r="AD29" s="4">
        <f t="shared" si="24"/>
        <v>35.839283063417</v>
      </c>
      <c r="AE29" s="5"/>
      <c r="AF29" s="5"/>
      <c r="AG29" s="5"/>
      <c r="AH29" s="5"/>
      <c r="AI29" s="6">
        <f t="shared" si="31"/>
        <v>6.6313018571994434E-3</v>
      </c>
      <c r="AJ29" s="6"/>
      <c r="AK29" s="6"/>
      <c r="AL29" s="6"/>
      <c r="AM29" s="6"/>
      <c r="AT29" s="5"/>
      <c r="AU29" s="5"/>
      <c r="AV29" s="5"/>
      <c r="AW29" s="14">
        <v>28</v>
      </c>
      <c r="AX29" s="14">
        <v>0.99085348481025148</v>
      </c>
      <c r="AY29" s="13"/>
      <c r="AZ29" s="5"/>
      <c r="BA29" s="5"/>
      <c r="BB29" s="5"/>
      <c r="BC29" s="14">
        <v>28</v>
      </c>
      <c r="BD29" s="23">
        <v>0.98626752809455775</v>
      </c>
      <c r="BE29" s="5"/>
      <c r="BF29" s="6"/>
      <c r="BG29" s="6"/>
      <c r="BH29" s="6"/>
      <c r="BI29" s="6"/>
      <c r="BJ29" s="6"/>
      <c r="BK29" s="6"/>
      <c r="BL29" s="6"/>
      <c r="BM29" s="6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>
        <f t="shared" si="13"/>
        <v>11047.602588505464</v>
      </c>
      <c r="CL29" s="5">
        <f t="shared" si="17"/>
        <v>11222.586010044162</v>
      </c>
      <c r="CM29" s="5"/>
      <c r="CN29" s="5"/>
      <c r="CO29" s="5"/>
      <c r="CP29" s="5"/>
      <c r="CQ29" s="5"/>
      <c r="CR29" s="5"/>
      <c r="CS29" s="32">
        <f t="shared" si="14"/>
        <v>-5.0933453408866791E-3</v>
      </c>
      <c r="CT29" s="32">
        <f t="shared" si="18"/>
        <v>-2.0606006182876224E-2</v>
      </c>
      <c r="CU29" s="32"/>
      <c r="CV29" s="32"/>
      <c r="CW29" s="32"/>
      <c r="CX29" s="32"/>
      <c r="CY29" s="32"/>
      <c r="CZ29" s="5"/>
      <c r="DA29" s="6">
        <f t="shared" si="15"/>
        <v>-4.3877636855322519E-3</v>
      </c>
      <c r="DB29" s="6">
        <f t="shared" si="19"/>
        <v>5.2603694087544287E-3</v>
      </c>
      <c r="DC29" s="5"/>
      <c r="DD29" s="5"/>
      <c r="DE29" s="5"/>
      <c r="DF29" s="5"/>
      <c r="DG29" s="5"/>
      <c r="DI29" s="6">
        <f t="shared" si="16"/>
        <v>0.41462188696394559</v>
      </c>
      <c r="DJ29" s="6">
        <f t="shared" si="20"/>
        <v>0.31665260824832592</v>
      </c>
      <c r="DX29">
        <f t="shared" si="21"/>
        <v>11164.366666666669</v>
      </c>
      <c r="DY29">
        <f t="shared" si="22"/>
        <v>10692.493760048796</v>
      </c>
      <c r="DZ29">
        <f t="shared" si="23"/>
        <v>11636.239573284542</v>
      </c>
    </row>
    <row r="30" spans="1:130" x14ac:dyDescent="0.25">
      <c r="A30" s="1">
        <v>29</v>
      </c>
      <c r="B30" s="1">
        <v>29</v>
      </c>
      <c r="C30" s="7">
        <v>20190831</v>
      </c>
      <c r="D30" s="7">
        <f>32939*(1/3)</f>
        <v>10979.666666666666</v>
      </c>
      <c r="E30" s="7">
        <v>5746848</v>
      </c>
      <c r="F30" s="7"/>
      <c r="G30" s="7">
        <f t="shared" si="0"/>
        <v>63098475424</v>
      </c>
      <c r="H30" s="36"/>
      <c r="I30" s="36"/>
      <c r="K30" s="2">
        <f t="shared" si="1"/>
        <v>-1.0620060773922908E-3</v>
      </c>
      <c r="M30" s="1">
        <f t="shared" si="12"/>
        <v>28</v>
      </c>
      <c r="N30" s="2">
        <f t="shared" si="5"/>
        <v>-4.8705378888106075E-2</v>
      </c>
      <c r="O30" s="8">
        <f t="shared" si="6"/>
        <v>3.5087719298245612E-2</v>
      </c>
      <c r="P30" s="2">
        <f t="shared" si="7"/>
        <v>3.9211717377579523E-2</v>
      </c>
      <c r="Q30" s="2">
        <f t="shared" si="8"/>
        <v>0.1103887094615863</v>
      </c>
      <c r="R30" s="2">
        <f t="shared" si="9"/>
        <v>3.3846049732948122E-3</v>
      </c>
      <c r="V30" s="1">
        <f t="shared" si="10"/>
        <v>1.0620060773922908E-3</v>
      </c>
      <c r="W30" s="1">
        <f t="shared" si="11"/>
        <v>0</v>
      </c>
      <c r="X30" s="2">
        <f t="shared" si="25"/>
        <v>6.724463793613307E-3</v>
      </c>
      <c r="Y30" s="2">
        <f t="shared" si="26"/>
        <v>4.6703460561268719E-3</v>
      </c>
      <c r="Z30" s="2">
        <f t="shared" si="27"/>
        <v>7.6597018634003127E-3</v>
      </c>
      <c r="AA30" s="2">
        <f t="shared" si="28"/>
        <v>8.6761000473901864E-3</v>
      </c>
      <c r="AB30" s="3">
        <f t="shared" si="29"/>
        <v>0.87790150498470798</v>
      </c>
      <c r="AC30" s="3">
        <f t="shared" si="30"/>
        <v>0.5383001614339078</v>
      </c>
      <c r="AD30" s="4">
        <f t="shared" si="24"/>
        <v>38.010134728565653</v>
      </c>
      <c r="AE30" s="5"/>
      <c r="AF30" s="5"/>
      <c r="AG30" s="5"/>
      <c r="AH30" s="5"/>
      <c r="AI30" s="6">
        <f t="shared" si="31"/>
        <v>1.2401466805870846E-2</v>
      </c>
      <c r="AJ30" s="6"/>
      <c r="AK30" s="6"/>
      <c r="AL30" s="6"/>
      <c r="AM30" s="6"/>
      <c r="AT30" s="5"/>
      <c r="AU30" s="5"/>
      <c r="AV30" s="5"/>
      <c r="AW30" s="14">
        <v>29</v>
      </c>
      <c r="AX30" s="14">
        <v>0.98625257760040919</v>
      </c>
      <c r="AY30" s="13"/>
      <c r="AZ30" s="5"/>
      <c r="BA30" s="5"/>
      <c r="BB30" s="5"/>
      <c r="BC30" s="14">
        <v>29</v>
      </c>
      <c r="BD30" s="23">
        <v>0.98050494900871465</v>
      </c>
      <c r="BE30" s="5"/>
      <c r="BF30" s="6"/>
      <c r="BG30" s="6"/>
      <c r="BH30" s="6"/>
      <c r="BI30" s="6"/>
      <c r="BJ30" s="6"/>
      <c r="BK30" s="6"/>
      <c r="BL30" s="6"/>
      <c r="BM30" s="6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>
        <f t="shared" si="13"/>
        <v>11041.221931056338</v>
      </c>
      <c r="CL30" s="5">
        <f t="shared" si="17"/>
        <v>11237.746899390542</v>
      </c>
      <c r="CM30" s="5"/>
      <c r="CN30" s="5"/>
      <c r="CO30" s="5"/>
      <c r="CP30" s="5"/>
      <c r="CQ30" s="5"/>
      <c r="CR30" s="5"/>
      <c r="CS30" s="32">
        <f t="shared" si="14"/>
        <v>-5.5750409487315133E-3</v>
      </c>
      <c r="CT30" s="32">
        <f t="shared" si="18"/>
        <v>-2.2965478314685317E-2</v>
      </c>
      <c r="CU30" s="32"/>
      <c r="CV30" s="32"/>
      <c r="CW30" s="32"/>
      <c r="CX30" s="32"/>
      <c r="CY30" s="32"/>
      <c r="CZ30" s="5"/>
      <c r="DA30" s="6">
        <f t="shared" si="15"/>
        <v>-1.4796334370412773E-2</v>
      </c>
      <c r="DB30" s="6">
        <f t="shared" si="19"/>
        <v>-1.1230306708082474E-2</v>
      </c>
      <c r="DC30" s="5"/>
      <c r="DD30" s="5"/>
      <c r="DE30" s="5"/>
      <c r="DF30" s="5"/>
      <c r="DG30" s="5"/>
      <c r="DI30" s="6">
        <f t="shared" si="16"/>
        <v>0.40403969475462881</v>
      </c>
      <c r="DJ30" s="6">
        <f t="shared" si="20"/>
        <v>0.30012111726347407</v>
      </c>
      <c r="DX30">
        <f t="shared" si="21"/>
        <v>11166.666666666668</v>
      </c>
      <c r="DY30">
        <f t="shared" si="22"/>
        <v>10698.883383510889</v>
      </c>
      <c r="DZ30">
        <f t="shared" si="23"/>
        <v>11634.449949822447</v>
      </c>
    </row>
    <row r="31" spans="1:130" x14ac:dyDescent="0.25">
      <c r="A31" s="1">
        <v>30</v>
      </c>
      <c r="B31" s="1">
        <v>30</v>
      </c>
      <c r="C31" s="7">
        <v>20190901</v>
      </c>
      <c r="D31" s="7">
        <f>33030*(1/3)</f>
        <v>11010</v>
      </c>
      <c r="E31" s="7">
        <v>4322324</v>
      </c>
      <c r="F31" s="7"/>
      <c r="G31" s="7">
        <f t="shared" si="0"/>
        <v>47588787240</v>
      </c>
      <c r="H31" s="36"/>
      <c r="I31" s="36"/>
      <c r="K31" s="2">
        <f t="shared" si="1"/>
        <v>2.7588733411039595E-3</v>
      </c>
      <c r="M31" s="1">
        <f t="shared" si="12"/>
        <v>29</v>
      </c>
      <c r="N31" s="2">
        <f t="shared" si="5"/>
        <v>-4.8598448419396E-2</v>
      </c>
      <c r="O31" s="8">
        <f t="shared" si="6"/>
        <v>3.6340852130325813E-2</v>
      </c>
      <c r="P31" s="2">
        <f t="shared" si="7"/>
        <v>3.9521896332156428E-2</v>
      </c>
      <c r="Q31" s="2">
        <f t="shared" si="8"/>
        <v>0.11059991628216342</v>
      </c>
      <c r="R31" s="2">
        <f t="shared" si="9"/>
        <v>2.8708652472537108E-3</v>
      </c>
      <c r="V31" s="1">
        <f t="shared" si="10"/>
        <v>0</v>
      </c>
      <c r="W31" s="1">
        <f t="shared" si="11"/>
        <v>2.7588733411039595E-3</v>
      </c>
      <c r="X31" s="2">
        <f t="shared" si="25"/>
        <v>5.6010527196229797E-3</v>
      </c>
      <c r="Y31" s="2">
        <f t="shared" si="26"/>
        <v>4.8674084376342979E-3</v>
      </c>
      <c r="Z31" s="2">
        <f t="shared" si="27"/>
        <v>7.3861296735728684E-3</v>
      </c>
      <c r="AA31" s="2">
        <f t="shared" si="28"/>
        <v>8.592792963720031E-3</v>
      </c>
      <c r="AB31" s="3">
        <f t="shared" si="29"/>
        <v>0.75832038796491918</v>
      </c>
      <c r="AC31" s="3">
        <f t="shared" si="30"/>
        <v>0.56645242800393003</v>
      </c>
      <c r="AD31" s="4">
        <f t="shared" si="24"/>
        <v>42.758457991883311</v>
      </c>
      <c r="AE31" s="5"/>
      <c r="AF31" s="5"/>
      <c r="AG31" s="5"/>
      <c r="AH31" s="5"/>
      <c r="AI31" s="6">
        <f t="shared" si="31"/>
        <v>-2.557728851518851E-2</v>
      </c>
      <c r="AJ31" s="6"/>
      <c r="AK31" s="6"/>
      <c r="AL31" s="6"/>
      <c r="AM31" s="6"/>
      <c r="AT31" s="5"/>
      <c r="AU31" s="5"/>
      <c r="AV31" s="5"/>
      <c r="AW31" s="14">
        <v>30</v>
      </c>
      <c r="AX31" s="14">
        <v>0.97966718607708736</v>
      </c>
      <c r="AY31" s="13"/>
      <c r="AZ31" s="5"/>
      <c r="BA31" s="5"/>
      <c r="BB31" s="5"/>
      <c r="BC31" s="14">
        <v>30</v>
      </c>
      <c r="BD31" s="23">
        <v>0.9724487849585709</v>
      </c>
      <c r="BE31" s="5"/>
      <c r="BF31" s="6"/>
      <c r="BG31" s="6"/>
      <c r="BH31" s="6"/>
      <c r="BI31" s="6"/>
      <c r="BJ31" s="6"/>
      <c r="BK31" s="6"/>
      <c r="BL31" s="6"/>
      <c r="BM31" s="6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>
        <f t="shared" si="13"/>
        <v>11027.392372055461</v>
      </c>
      <c r="CL31" s="5">
        <f t="shared" si="17"/>
        <v>11238.41705550187</v>
      </c>
      <c r="CM31" s="5"/>
      <c r="CN31" s="5"/>
      <c r="CO31" s="5"/>
      <c r="CP31" s="5"/>
      <c r="CQ31" s="5"/>
      <c r="CR31" s="5"/>
      <c r="CS31" s="32">
        <f t="shared" si="14"/>
        <v>-1.5771971712492672E-3</v>
      </c>
      <c r="CT31" s="32">
        <f t="shared" si="18"/>
        <v>-2.0324664441069729E-2</v>
      </c>
      <c r="CU31" s="32"/>
      <c r="CV31" s="32"/>
      <c r="CW31" s="32"/>
      <c r="CX31" s="32"/>
      <c r="CY31" s="32"/>
      <c r="CZ31" s="5"/>
      <c r="DA31" s="6">
        <f t="shared" si="15"/>
        <v>2.0911950158446148E-3</v>
      </c>
      <c r="DB31" s="6">
        <f t="shared" si="19"/>
        <v>-5.1338706617071773E-2</v>
      </c>
      <c r="DC31" s="5"/>
      <c r="DD31" s="5"/>
      <c r="DE31" s="5"/>
      <c r="DF31" s="5"/>
      <c r="DG31" s="5"/>
      <c r="DI31" s="6">
        <f t="shared" si="16"/>
        <v>0.4904569443884832</v>
      </c>
      <c r="DJ31" s="6">
        <f t="shared" si="20"/>
        <v>0.33902402692406985</v>
      </c>
      <c r="DX31">
        <f t="shared" si="21"/>
        <v>11161.983333333334</v>
      </c>
      <c r="DY31">
        <f t="shared" si="22"/>
        <v>10689.914954341006</v>
      </c>
      <c r="DZ31">
        <f t="shared" si="23"/>
        <v>11634.051712325661</v>
      </c>
    </row>
    <row r="32" spans="1:130" x14ac:dyDescent="0.25">
      <c r="A32" s="1">
        <v>31</v>
      </c>
      <c r="B32" s="1">
        <v>31</v>
      </c>
      <c r="C32" s="7">
        <v>20190902</v>
      </c>
      <c r="D32" s="7">
        <f>33020*(1/3)</f>
        <v>11006.666666666666</v>
      </c>
      <c r="E32" s="7">
        <v>6515147</v>
      </c>
      <c r="F32" s="7"/>
      <c r="G32" s="7">
        <f t="shared" si="0"/>
        <v>71710051313.333328</v>
      </c>
      <c r="H32" s="36">
        <f t="shared" ref="H32:H95" si="32">AVERAGE(G13:G32)</f>
        <v>72055960234.866669</v>
      </c>
      <c r="I32" s="36"/>
      <c r="K32" s="2">
        <f t="shared" si="1"/>
        <v>-3.0280091071641438E-4</v>
      </c>
      <c r="M32" s="1">
        <f t="shared" si="12"/>
        <v>30</v>
      </c>
      <c r="N32" s="2">
        <f t="shared" si="5"/>
        <v>-4.8570750695409594E-2</v>
      </c>
      <c r="O32" s="8">
        <f t="shared" si="6"/>
        <v>3.7593984962406013E-2</v>
      </c>
      <c r="P32" s="2">
        <f t="shared" si="7"/>
        <v>3.9602565208206597E-2</v>
      </c>
      <c r="Q32" s="2">
        <f t="shared" si="8"/>
        <v>0.11065475074301812</v>
      </c>
      <c r="R32" s="2">
        <f t="shared" si="9"/>
        <v>1.9279113697504152E-3</v>
      </c>
      <c r="V32" s="1">
        <f t="shared" si="10"/>
        <v>3.0280091071641438E-4</v>
      </c>
      <c r="W32" s="1">
        <f t="shared" si="11"/>
        <v>0</v>
      </c>
      <c r="X32" s="2">
        <f t="shared" si="25"/>
        <v>5.0834006537112163E-3</v>
      </c>
      <c r="Y32" s="2">
        <f t="shared" si="26"/>
        <v>4.8674084376342979E-3</v>
      </c>
      <c r="Z32" s="2">
        <f t="shared" si="27"/>
        <v>7.4922303815850603E-3</v>
      </c>
      <c r="AA32" s="2">
        <f t="shared" si="28"/>
        <v>8.592792963720031E-3</v>
      </c>
      <c r="AB32" s="3">
        <f t="shared" si="29"/>
        <v>0.67848963456937494</v>
      </c>
      <c r="AC32" s="3">
        <f t="shared" si="30"/>
        <v>0.56645242800393003</v>
      </c>
      <c r="AD32" s="4">
        <f t="shared" si="24"/>
        <v>45.50030439433209</v>
      </c>
      <c r="AE32" s="5"/>
      <c r="AF32" s="5"/>
      <c r="AG32" s="5"/>
      <c r="AH32" s="5"/>
      <c r="AI32" s="6">
        <f t="shared" si="31"/>
        <v>-0.1976247219377904</v>
      </c>
      <c r="AJ32" s="6"/>
      <c r="AK32" s="6"/>
      <c r="AL32" s="6"/>
      <c r="AM32" s="6"/>
      <c r="AT32" s="5"/>
      <c r="AU32" s="5"/>
      <c r="AV32" s="5"/>
      <c r="AW32" s="14">
        <v>31</v>
      </c>
      <c r="AX32" s="14">
        <v>1.0014125988883653</v>
      </c>
      <c r="AY32" s="13"/>
      <c r="AZ32" s="5"/>
      <c r="BA32" s="5"/>
      <c r="BB32" s="5"/>
      <c r="BC32" s="14">
        <v>31</v>
      </c>
      <c r="BD32" s="23">
        <v>0.99251683731319362</v>
      </c>
      <c r="BE32" s="5"/>
      <c r="BF32" s="6"/>
      <c r="BG32" s="6"/>
      <c r="BH32" s="6"/>
      <c r="BI32" s="6"/>
      <c r="BJ32" s="6"/>
      <c r="BK32" s="6"/>
      <c r="BL32" s="6"/>
      <c r="BM32" s="6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>
        <f t="shared" si="13"/>
        <v>11029.01709992607</v>
      </c>
      <c r="CL32" s="5">
        <f t="shared" si="17"/>
        <v>11192.403177759294</v>
      </c>
      <c r="CM32" s="5"/>
      <c r="CN32" s="5"/>
      <c r="CO32" s="5"/>
      <c r="CP32" s="5"/>
      <c r="CQ32" s="5"/>
      <c r="CR32" s="5"/>
      <c r="CS32" s="32">
        <f t="shared" si="14"/>
        <v>-2.0265117967360746E-3</v>
      </c>
      <c r="CT32" s="32">
        <f t="shared" si="18"/>
        <v>-1.6594873160190371E-2</v>
      </c>
      <c r="CU32" s="32"/>
      <c r="CV32" s="32"/>
      <c r="CW32" s="32"/>
      <c r="CX32" s="32"/>
      <c r="CY32" s="32"/>
      <c r="CZ32" s="5"/>
      <c r="DA32" s="6">
        <f t="shared" si="15"/>
        <v>1.0656212879003178E-2</v>
      </c>
      <c r="DB32" s="6">
        <f t="shared" si="19"/>
        <v>-6.4273495106677736E-2</v>
      </c>
      <c r="DC32" s="5"/>
      <c r="DD32" s="5"/>
      <c r="DE32" s="5"/>
      <c r="DF32" s="5"/>
      <c r="DG32" s="5"/>
      <c r="DI32" s="6">
        <f t="shared" si="16"/>
        <v>0.47932819274768979</v>
      </c>
      <c r="DJ32" s="6">
        <f t="shared" si="20"/>
        <v>0.35438529957889164</v>
      </c>
      <c r="DX32">
        <f t="shared" si="21"/>
        <v>11132.816666666668</v>
      </c>
      <c r="DY32">
        <f t="shared" si="22"/>
        <v>10699.65298320894</v>
      </c>
      <c r="DZ32">
        <f t="shared" si="23"/>
        <v>11565.980350124395</v>
      </c>
    </row>
    <row r="33" spans="1:130" x14ac:dyDescent="0.25">
      <c r="A33" s="1">
        <v>32</v>
      </c>
      <c r="B33" s="1">
        <v>32</v>
      </c>
      <c r="C33" s="7">
        <v>20190903</v>
      </c>
      <c r="D33" s="7">
        <f>33242*(1/3)</f>
        <v>11080.666666666666</v>
      </c>
      <c r="E33" s="7">
        <v>3971306</v>
      </c>
      <c r="F33" s="7"/>
      <c r="G33" s="7">
        <f t="shared" si="0"/>
        <v>44004718017.333328</v>
      </c>
      <c r="H33" s="36">
        <f t="shared" si="32"/>
        <v>68078134536.133324</v>
      </c>
      <c r="I33" s="36"/>
      <c r="K33" s="2">
        <f t="shared" si="1"/>
        <v>6.7006981569364696E-3</v>
      </c>
      <c r="M33" s="1">
        <f t="shared" si="12"/>
        <v>31</v>
      </c>
      <c r="N33" s="2">
        <f t="shared" si="5"/>
        <v>-4.8509524173696729E-2</v>
      </c>
      <c r="O33" s="8">
        <f t="shared" si="6"/>
        <v>3.8847117794486213E-2</v>
      </c>
      <c r="P33" s="2">
        <f t="shared" si="7"/>
        <v>3.9781361005015718E-2</v>
      </c>
      <c r="Q33" s="2">
        <f t="shared" si="8"/>
        <v>0.11077614900183108</v>
      </c>
      <c r="R33" s="2">
        <f t="shared" si="9"/>
        <v>7.5544741372038371E-4</v>
      </c>
      <c r="V33" s="1">
        <f t="shared" si="10"/>
        <v>0</v>
      </c>
      <c r="W33" s="1">
        <f t="shared" si="11"/>
        <v>6.7006981569364696E-3</v>
      </c>
      <c r="X33" s="2">
        <f t="shared" si="25"/>
        <v>5.0834006537112163E-3</v>
      </c>
      <c r="Y33" s="2">
        <f t="shared" si="26"/>
        <v>4.3182627736940687E-3</v>
      </c>
      <c r="Z33" s="2">
        <f t="shared" si="27"/>
        <v>7.4922303815850603E-3</v>
      </c>
      <c r="AA33" s="2">
        <f t="shared" si="28"/>
        <v>8.1729035113491007E-3</v>
      </c>
      <c r="AB33" s="3">
        <f t="shared" si="29"/>
        <v>0.67848963456937494</v>
      </c>
      <c r="AC33" s="3">
        <f t="shared" si="30"/>
        <v>0.5283633616495802</v>
      </c>
      <c r="AD33" s="4">
        <f t="shared" si="24"/>
        <v>43.78025851573733</v>
      </c>
      <c r="AE33" s="5"/>
      <c r="AF33" s="5"/>
      <c r="AG33" s="5"/>
      <c r="AH33" s="5"/>
      <c r="AI33" s="6">
        <f t="shared" si="31"/>
        <v>-0.22549410998624206</v>
      </c>
      <c r="AJ33" s="6"/>
      <c r="AK33" s="6"/>
      <c r="AL33" s="6"/>
      <c r="AM33" s="6"/>
      <c r="AT33" s="5"/>
      <c r="AU33" s="5"/>
      <c r="AV33" s="5"/>
      <c r="AW33" s="14">
        <v>32</v>
      </c>
      <c r="AX33" s="14">
        <v>0.95206080791314363</v>
      </c>
      <c r="AY33" s="13"/>
      <c r="AZ33" s="5"/>
      <c r="BA33" s="5"/>
      <c r="BB33" s="5"/>
      <c r="BC33" s="14">
        <v>32</v>
      </c>
      <c r="BD33" s="23">
        <v>0.9422001495364406</v>
      </c>
      <c r="BE33" s="5"/>
      <c r="BF33" s="6"/>
      <c r="BG33" s="6"/>
      <c r="BH33" s="6"/>
      <c r="BI33" s="6"/>
      <c r="BJ33" s="6"/>
      <c r="BK33" s="6"/>
      <c r="BL33" s="6"/>
      <c r="BM33" s="6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>
        <f t="shared" si="13"/>
        <v>11048.224390521409</v>
      </c>
      <c r="CL33" s="5">
        <f t="shared" si="17"/>
        <v>11141.828825369284</v>
      </c>
      <c r="CM33" s="5"/>
      <c r="CN33" s="5"/>
      <c r="CO33" s="5"/>
      <c r="CP33" s="5"/>
      <c r="CQ33" s="5"/>
      <c r="CR33" s="5"/>
      <c r="CS33" s="32">
        <f t="shared" si="14"/>
        <v>2.9364244423828456E-3</v>
      </c>
      <c r="CT33" s="32">
        <f t="shared" si="18"/>
        <v>-5.4894182688712823E-3</v>
      </c>
      <c r="CU33" s="32"/>
      <c r="CV33" s="32"/>
      <c r="CW33" s="32"/>
      <c r="CX33" s="32"/>
      <c r="CY33" s="32"/>
      <c r="CZ33" s="5"/>
      <c r="DA33" s="6">
        <f t="shared" si="15"/>
        <v>1.9103154758945362E-2</v>
      </c>
      <c r="DB33" s="6">
        <f t="shared" si="19"/>
        <v>-3.9750486300159038E-2</v>
      </c>
      <c r="DC33" s="5"/>
      <c r="DD33" s="5"/>
      <c r="DE33" s="5"/>
      <c r="DF33" s="5"/>
      <c r="DG33" s="5"/>
      <c r="DI33" s="6">
        <f t="shared" si="16"/>
        <v>0.60003382198993571</v>
      </c>
      <c r="DJ33" s="6">
        <f t="shared" si="20"/>
        <v>0.47098101145284521</v>
      </c>
      <c r="DX33">
        <f t="shared" si="21"/>
        <v>11099.983333333334</v>
      </c>
      <c r="DY33">
        <f t="shared" si="22"/>
        <v>10767.155284635512</v>
      </c>
      <c r="DZ33">
        <f t="shared" si="23"/>
        <v>11432.811382031156</v>
      </c>
    </row>
    <row r="34" spans="1:130" x14ac:dyDescent="0.25">
      <c r="A34" s="1">
        <v>33</v>
      </c>
      <c r="B34" s="1">
        <v>33</v>
      </c>
      <c r="C34" s="7">
        <v>20190904</v>
      </c>
      <c r="D34" s="7">
        <f>33365*(1/3)</f>
        <v>11121.666666666666</v>
      </c>
      <c r="E34" s="7">
        <v>3924747</v>
      </c>
      <c r="F34" s="7"/>
      <c r="G34" s="7">
        <f t="shared" si="0"/>
        <v>43649727885</v>
      </c>
      <c r="H34" s="36">
        <f t="shared" si="32"/>
        <v>63296639866.883324</v>
      </c>
      <c r="I34" s="36"/>
      <c r="K34" s="2">
        <f t="shared" si="1"/>
        <v>3.6933097066514406E-3</v>
      </c>
      <c r="M34" s="1">
        <f t="shared" si="12"/>
        <v>32</v>
      </c>
      <c r="N34" s="2">
        <f t="shared" si="5"/>
        <v>-4.8477346461398965E-2</v>
      </c>
      <c r="O34" s="8">
        <f t="shared" si="6"/>
        <v>4.0100250626566414E-2</v>
      </c>
      <c r="P34" s="2">
        <f t="shared" si="7"/>
        <v>3.987559022018753E-2</v>
      </c>
      <c r="Q34" s="2">
        <f t="shared" si="8"/>
        <v>0.11084005257249063</v>
      </c>
      <c r="R34" s="2">
        <f t="shared" si="9"/>
        <v>3.1888962155069561E-4</v>
      </c>
      <c r="V34" s="1">
        <f t="shared" si="10"/>
        <v>0</v>
      </c>
      <c r="W34" s="1">
        <f t="shared" si="11"/>
        <v>3.6933097066514406E-3</v>
      </c>
      <c r="X34" s="2">
        <f t="shared" si="25"/>
        <v>4.0534770005226737E-3</v>
      </c>
      <c r="Y34" s="2">
        <f t="shared" si="26"/>
        <v>4.5820706098834568E-3</v>
      </c>
      <c r="Z34" s="2">
        <f t="shared" si="27"/>
        <v>7.0904819386991115E-3</v>
      </c>
      <c r="AA34" s="2">
        <f t="shared" si="28"/>
        <v>8.0818953526572493E-3</v>
      </c>
      <c r="AB34" s="3">
        <f t="shared" si="29"/>
        <v>0.57167862996719854</v>
      </c>
      <c r="AC34" s="3">
        <f t="shared" si="30"/>
        <v>0.56695495424559239</v>
      </c>
      <c r="AD34" s="4">
        <f t="shared" si="24"/>
        <v>49.792572615672839</v>
      </c>
      <c r="AE34" s="5"/>
      <c r="AF34" s="5"/>
      <c r="AG34" s="5"/>
      <c r="AH34" s="5"/>
      <c r="AI34" s="6">
        <f t="shared" si="31"/>
        <v>-0.14610128409289358</v>
      </c>
      <c r="AJ34" s="6"/>
      <c r="AK34" s="6"/>
      <c r="AL34" s="6"/>
      <c r="AM34" s="6"/>
      <c r="AT34" s="5"/>
      <c r="AU34" s="5"/>
      <c r="AV34" s="5"/>
      <c r="AW34" s="14">
        <v>33</v>
      </c>
      <c r="AX34" s="14">
        <v>0.99224995894919543</v>
      </c>
      <c r="AY34" s="13"/>
      <c r="AZ34" s="5"/>
      <c r="BA34" s="5"/>
      <c r="BB34" s="5"/>
      <c r="BC34" s="14">
        <v>33</v>
      </c>
      <c r="BD34" s="23">
        <v>0.98083363788913824</v>
      </c>
      <c r="BE34" s="5"/>
      <c r="BF34" s="6"/>
      <c r="BG34" s="6"/>
      <c r="BH34" s="6"/>
      <c r="BI34" s="6"/>
      <c r="BJ34" s="6"/>
      <c r="BK34" s="6"/>
      <c r="BL34" s="6"/>
      <c r="BM34" s="6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>
        <f t="shared" si="13"/>
        <v>11070.345152890872</v>
      </c>
      <c r="CL34" s="5">
        <f t="shared" si="17"/>
        <v>11100.020512784044</v>
      </c>
      <c r="CM34" s="5"/>
      <c r="CN34" s="5"/>
      <c r="CO34" s="5"/>
      <c r="CP34" s="5"/>
      <c r="CQ34" s="5"/>
      <c r="CR34" s="5"/>
      <c r="CS34" s="32">
        <f t="shared" si="14"/>
        <v>4.6359452272717316E-3</v>
      </c>
      <c r="CT34" s="32">
        <f t="shared" si="18"/>
        <v>1.9501003496067426E-3</v>
      </c>
      <c r="CU34" s="32"/>
      <c r="CV34" s="32"/>
      <c r="CW34" s="32"/>
      <c r="CX34" s="32"/>
      <c r="CY34" s="32"/>
      <c r="CZ34" s="5"/>
      <c r="DA34" s="6">
        <f t="shared" si="15"/>
        <v>9.7884977027925067E-3</v>
      </c>
      <c r="DB34" s="6">
        <f t="shared" si="19"/>
        <v>-2.3840619771630687E-2</v>
      </c>
      <c r="DC34" s="5"/>
      <c r="DD34" s="5"/>
      <c r="DE34" s="5"/>
      <c r="DF34" s="5"/>
      <c r="DG34" s="5"/>
      <c r="DI34" s="6">
        <f t="shared" si="16"/>
        <v>0.65183122240068569</v>
      </c>
      <c r="DJ34" s="6">
        <f t="shared" si="20"/>
        <v>0.57833005344841604</v>
      </c>
      <c r="DX34">
        <f t="shared" si="21"/>
        <v>11079.566666666664</v>
      </c>
      <c r="DY34">
        <f t="shared" si="22"/>
        <v>10810.83201025712</v>
      </c>
      <c r="DZ34">
        <f t="shared" si="23"/>
        <v>11348.301323076208</v>
      </c>
    </row>
    <row r="35" spans="1:130" x14ac:dyDescent="0.25">
      <c r="A35" s="1">
        <v>34</v>
      </c>
      <c r="B35" s="1">
        <v>34</v>
      </c>
      <c r="C35" s="7">
        <v>20190908</v>
      </c>
      <c r="D35" s="7">
        <f>33900*(1/3)</f>
        <v>11300</v>
      </c>
      <c r="E35" s="7">
        <v>5893075</v>
      </c>
      <c r="F35" s="7"/>
      <c r="G35" s="7">
        <f t="shared" si="0"/>
        <v>66591747500</v>
      </c>
      <c r="H35" s="36">
        <f t="shared" si="32"/>
        <v>61172510154.383339</v>
      </c>
      <c r="I35" s="36"/>
      <c r="K35" s="2">
        <f t="shared" si="1"/>
        <v>1.5907568030834693E-2</v>
      </c>
      <c r="M35" s="1">
        <f t="shared" si="12"/>
        <v>33</v>
      </c>
      <c r="N35" s="2">
        <f t="shared" si="5"/>
        <v>-4.8449564711098583E-2</v>
      </c>
      <c r="O35" s="8">
        <f t="shared" si="6"/>
        <v>4.1353383458646614E-2</v>
      </c>
      <c r="P35" s="2">
        <f t="shared" si="7"/>
        <v>3.9957092164093516E-2</v>
      </c>
      <c r="Q35" s="2">
        <f t="shared" si="8"/>
        <v>0.1108952828662807</v>
      </c>
      <c r="R35" s="2">
        <f t="shared" si="9"/>
        <v>1.4777932384590839E-3</v>
      </c>
      <c r="V35" s="1">
        <f t="shared" si="10"/>
        <v>0</v>
      </c>
      <c r="W35" s="1">
        <f t="shared" si="11"/>
        <v>1.5907568030834693E-2</v>
      </c>
      <c r="X35" s="2">
        <f t="shared" si="25"/>
        <v>4.0534770005226737E-3</v>
      </c>
      <c r="Y35" s="2">
        <f t="shared" si="26"/>
        <v>5.0507137115510621E-3</v>
      </c>
      <c r="Z35" s="2">
        <f t="shared" si="27"/>
        <v>7.0904819386991115E-3</v>
      </c>
      <c r="AA35" s="2">
        <f t="shared" si="28"/>
        <v>8.5557589339728436E-3</v>
      </c>
      <c r="AB35" s="3">
        <f t="shared" si="29"/>
        <v>0.57167862996719854</v>
      </c>
      <c r="AC35" s="3">
        <f t="shared" si="30"/>
        <v>0.59032912807955618</v>
      </c>
      <c r="AD35" s="4">
        <f t="shared" si="24"/>
        <v>50.802511772542189</v>
      </c>
      <c r="AE35" s="5"/>
      <c r="AF35" s="5"/>
      <c r="AG35" s="5"/>
      <c r="AH35" s="5"/>
      <c r="AI35" s="6">
        <f t="shared" si="31"/>
        <v>-3.126161159675666E-2</v>
      </c>
      <c r="AJ35" s="6"/>
      <c r="AK35" s="6"/>
      <c r="AL35" s="6"/>
      <c r="AM35" s="6"/>
      <c r="AT35" s="5"/>
      <c r="AU35" s="5"/>
      <c r="AV35" s="5"/>
      <c r="AW35" s="14">
        <v>34</v>
      </c>
      <c r="AX35" s="14">
        <v>1.0445006665616241</v>
      </c>
      <c r="AY35" s="13"/>
      <c r="AZ35" s="5"/>
      <c r="BA35" s="5"/>
      <c r="BB35" s="5"/>
      <c r="BC35" s="14">
        <v>34</v>
      </c>
      <c r="BD35" s="23">
        <v>1.0314787505567375</v>
      </c>
      <c r="BE35" s="5"/>
      <c r="BF35" s="6"/>
      <c r="BG35" s="6"/>
      <c r="BH35" s="6"/>
      <c r="BI35" s="6"/>
      <c r="BJ35" s="6"/>
      <c r="BK35" s="6"/>
      <c r="BL35" s="6"/>
      <c r="BM35" s="6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>
        <f t="shared" si="13"/>
        <v>11100.895777846516</v>
      </c>
      <c r="CL35" s="5">
        <f t="shared" si="17"/>
        <v>11085.537204007773</v>
      </c>
      <c r="CM35" s="5"/>
      <c r="CN35" s="5"/>
      <c r="CO35" s="5"/>
      <c r="CP35" s="5"/>
      <c r="CQ35" s="5"/>
      <c r="CR35" s="5"/>
      <c r="CS35" s="32">
        <f t="shared" si="14"/>
        <v>1.7935869873747068E-2</v>
      </c>
      <c r="CT35" s="32">
        <f t="shared" si="18"/>
        <v>1.9346179805764585E-2</v>
      </c>
      <c r="CU35" s="32"/>
      <c r="CV35" s="32"/>
      <c r="CW35" s="32"/>
      <c r="CX35" s="32"/>
      <c r="CY35" s="32"/>
      <c r="CZ35" s="5"/>
      <c r="DA35" s="6">
        <f t="shared" si="15"/>
        <v>-2.9455102297566917E-3</v>
      </c>
      <c r="DB35" s="6">
        <f t="shared" si="19"/>
        <v>0</v>
      </c>
      <c r="DC35" s="5"/>
      <c r="DD35" s="5"/>
      <c r="DE35" s="5"/>
      <c r="DF35" s="5"/>
      <c r="DG35" s="5"/>
      <c r="DI35" s="6">
        <f t="shared" si="16"/>
        <v>0.93334927108759214</v>
      </c>
      <c r="DJ35" s="6">
        <f t="shared" si="20"/>
        <v>0.9495728658956829</v>
      </c>
      <c r="DX35">
        <f t="shared" si="21"/>
        <v>11075.066666666664</v>
      </c>
      <c r="DY35">
        <f t="shared" si="22"/>
        <v>10824.903288940115</v>
      </c>
      <c r="DZ35">
        <f t="shared" si="23"/>
        <v>11325.230044393213</v>
      </c>
    </row>
    <row r="36" spans="1:130" x14ac:dyDescent="0.25">
      <c r="A36" s="1">
        <v>35</v>
      </c>
      <c r="B36" s="1">
        <v>35</v>
      </c>
      <c r="C36" s="7">
        <v>20190911</v>
      </c>
      <c r="D36" s="7">
        <f>33907*(1/3)</f>
        <v>11302.333333333332</v>
      </c>
      <c r="E36" s="7">
        <v>5606752</v>
      </c>
      <c r="F36" s="7"/>
      <c r="G36" s="7">
        <f t="shared" si="0"/>
        <v>63369380021.333328</v>
      </c>
      <c r="H36" s="36">
        <f t="shared" si="32"/>
        <v>59907490260.449997</v>
      </c>
      <c r="I36" s="36"/>
      <c r="K36" s="2">
        <f t="shared" si="1"/>
        <v>2.0646835945733007E-4</v>
      </c>
      <c r="M36" s="1">
        <f t="shared" si="12"/>
        <v>34</v>
      </c>
      <c r="N36" s="2">
        <f t="shared" si="5"/>
        <v>-4.8169012095091467E-2</v>
      </c>
      <c r="O36" s="8">
        <f t="shared" si="6"/>
        <v>4.2606516290726815E-2</v>
      </c>
      <c r="P36" s="2">
        <f t="shared" si="7"/>
        <v>4.0787744850594609E-2</v>
      </c>
      <c r="Q36" s="2">
        <f t="shared" si="8"/>
        <v>0.11145599555982999</v>
      </c>
      <c r="R36" s="2">
        <f t="shared" si="9"/>
        <v>2.6494241266332985E-3</v>
      </c>
      <c r="V36" s="1">
        <f t="shared" si="10"/>
        <v>0</v>
      </c>
      <c r="W36" s="1">
        <f t="shared" si="11"/>
        <v>2.0646835945733007E-4</v>
      </c>
      <c r="X36" s="2">
        <f t="shared" si="25"/>
        <v>3.0442872830117071E-3</v>
      </c>
      <c r="Y36" s="2">
        <f t="shared" si="26"/>
        <v>5.0654614515123E-3</v>
      </c>
      <c r="Z36" s="2">
        <f t="shared" si="27"/>
        <v>6.5294427386711927E-3</v>
      </c>
      <c r="AA36" s="2">
        <f t="shared" si="28"/>
        <v>8.5465562172270301E-3</v>
      </c>
      <c r="AB36" s="3">
        <f t="shared" si="29"/>
        <v>0.46623998476648715</v>
      </c>
      <c r="AC36" s="3">
        <f t="shared" si="30"/>
        <v>0.592690356532378</v>
      </c>
      <c r="AD36" s="4">
        <f t="shared" si="24"/>
        <v>55.97066524747931</v>
      </c>
      <c r="AE36" s="5"/>
      <c r="AF36" s="5"/>
      <c r="AG36" s="5"/>
      <c r="AH36" s="5"/>
      <c r="AI36" s="6">
        <f t="shared" si="31"/>
        <v>8.2168997419361034E-4</v>
      </c>
      <c r="AJ36" s="6"/>
      <c r="AK36" s="6"/>
      <c r="AL36" s="6"/>
      <c r="AM36" s="6"/>
      <c r="AT36" s="5"/>
      <c r="AU36" s="5"/>
      <c r="AV36" s="5"/>
      <c r="AW36" s="14">
        <v>35</v>
      </c>
      <c r="AX36" s="14">
        <v>1.0319393510642689</v>
      </c>
      <c r="AY36" s="13"/>
      <c r="AZ36" s="5"/>
      <c r="BA36" s="5"/>
      <c r="BB36" s="5"/>
      <c r="BC36" s="14">
        <v>35</v>
      </c>
      <c r="BD36" s="23">
        <v>1.0182093734856359</v>
      </c>
      <c r="BE36" s="5"/>
      <c r="BF36" s="6"/>
      <c r="BG36" s="6"/>
      <c r="BH36" s="6"/>
      <c r="BI36" s="6"/>
      <c r="BJ36" s="6"/>
      <c r="BK36" s="6"/>
      <c r="BL36" s="6"/>
      <c r="BM36" s="6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>
        <f t="shared" si="13"/>
        <v>11088.747805068973</v>
      </c>
      <c r="CL36" s="5">
        <f t="shared" si="17"/>
        <v>11081.214939082023</v>
      </c>
      <c r="CM36" s="5"/>
      <c r="CN36" s="5"/>
      <c r="CO36" s="5"/>
      <c r="CP36" s="5"/>
      <c r="CQ36" s="5"/>
      <c r="CR36" s="5"/>
      <c r="CS36" s="32">
        <f t="shared" si="14"/>
        <v>1.9261465047182513E-2</v>
      </c>
      <c r="CT36" s="32">
        <f t="shared" si="18"/>
        <v>1.9954345752418501E-2</v>
      </c>
      <c r="CU36" s="32"/>
      <c r="CV36" s="32"/>
      <c r="CW36" s="32"/>
      <c r="CX36" s="32"/>
      <c r="CY36" s="32"/>
      <c r="CZ36" s="5"/>
      <c r="DA36" s="6">
        <f t="shared" si="15"/>
        <v>2.1071606823419246E-2</v>
      </c>
      <c r="DB36" s="6">
        <f t="shared" si="19"/>
        <v>1.5934223395321901E-2</v>
      </c>
      <c r="DC36" s="5"/>
      <c r="DD36" s="5"/>
      <c r="DE36" s="5"/>
      <c r="DF36" s="5"/>
      <c r="DG36" s="5"/>
      <c r="DI36" s="6">
        <f t="shared" si="16"/>
        <v>0.96767966426738294</v>
      </c>
      <c r="DJ36" s="6">
        <f t="shared" si="20"/>
        <v>0.95323997715966391</v>
      </c>
      <c r="DX36">
        <f t="shared" si="21"/>
        <v>11075.183333333331</v>
      </c>
      <c r="DY36">
        <f t="shared" si="22"/>
        <v>10824.59864150684</v>
      </c>
      <c r="DZ36">
        <f t="shared" si="23"/>
        <v>11325.768025159821</v>
      </c>
    </row>
    <row r="37" spans="1:130" x14ac:dyDescent="0.25">
      <c r="A37" s="1">
        <v>36</v>
      </c>
      <c r="B37" s="1">
        <v>36</v>
      </c>
      <c r="C37" s="7">
        <v>20190914</v>
      </c>
      <c r="D37" s="7">
        <f>33682*(1/3)</f>
        <v>11227.333333333332</v>
      </c>
      <c r="E37" s="7">
        <v>7648553</v>
      </c>
      <c r="F37" s="7"/>
      <c r="G37" s="7">
        <f t="shared" si="0"/>
        <v>85872854048.666656</v>
      </c>
      <c r="H37" s="36">
        <f t="shared" si="32"/>
        <v>60935648241.25</v>
      </c>
      <c r="I37" s="36"/>
      <c r="K37" s="2">
        <f t="shared" si="1"/>
        <v>-6.6579127119995203E-3</v>
      </c>
      <c r="M37" s="1">
        <f t="shared" si="12"/>
        <v>35</v>
      </c>
      <c r="N37" s="2">
        <f t="shared" si="5"/>
        <v>-4.7287456422345664E-2</v>
      </c>
      <c r="O37" s="8">
        <f t="shared" si="6"/>
        <v>4.3859649122807015E-2</v>
      </c>
      <c r="P37" s="2">
        <f t="shared" si="7"/>
        <v>4.3489383060881473E-2</v>
      </c>
      <c r="Q37" s="2">
        <f t="shared" si="8"/>
        <v>0.11325377616346211</v>
      </c>
      <c r="R37" s="2">
        <f t="shared" si="9"/>
        <v>3.0719042722124057E-3</v>
      </c>
      <c r="V37" s="1">
        <f t="shared" si="10"/>
        <v>6.6579127119995203E-3</v>
      </c>
      <c r="W37" s="1">
        <f t="shared" si="11"/>
        <v>0</v>
      </c>
      <c r="X37" s="2">
        <f t="shared" si="25"/>
        <v>2.8864368500206177E-3</v>
      </c>
      <c r="Y37" s="2">
        <f t="shared" si="26"/>
        <v>5.0654614515123E-3</v>
      </c>
      <c r="Z37" s="2">
        <f t="shared" si="27"/>
        <v>6.4033226188610886E-3</v>
      </c>
      <c r="AA37" s="2">
        <f t="shared" si="28"/>
        <v>8.5465562172270301E-3</v>
      </c>
      <c r="AB37" s="3">
        <f t="shared" si="29"/>
        <v>0.45077173552345656</v>
      </c>
      <c r="AC37" s="3">
        <f t="shared" si="30"/>
        <v>0.592690356532378</v>
      </c>
      <c r="AD37" s="4">
        <f t="shared" si="24"/>
        <v>56.800372629220895</v>
      </c>
      <c r="AE37" s="5"/>
      <c r="AF37" s="5"/>
      <c r="AG37" s="5"/>
      <c r="AH37" s="5"/>
      <c r="AI37" s="6">
        <f t="shared" si="31"/>
        <v>3.8263618035534123E-2</v>
      </c>
      <c r="AJ37" s="6"/>
      <c r="AK37" s="6"/>
      <c r="AL37" s="6"/>
      <c r="AM37" s="6"/>
      <c r="AT37" s="5"/>
      <c r="AU37" s="5"/>
      <c r="AV37" s="5"/>
      <c r="AW37" s="14">
        <v>36</v>
      </c>
      <c r="AX37" s="14">
        <v>1.049733890655919</v>
      </c>
      <c r="AY37" s="13"/>
      <c r="AZ37" s="5"/>
      <c r="BA37" s="5"/>
      <c r="BB37" s="5"/>
      <c r="BC37" s="14">
        <v>36</v>
      </c>
      <c r="BD37" s="23">
        <v>1.034810753821795</v>
      </c>
      <c r="BE37" s="5"/>
      <c r="BF37" s="6"/>
      <c r="BG37" s="6"/>
      <c r="BH37" s="6"/>
      <c r="BI37" s="6"/>
      <c r="BJ37" s="6"/>
      <c r="BK37" s="6"/>
      <c r="BL37" s="6"/>
      <c r="BM37" s="6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>
        <f t="shared" si="13"/>
        <v>11110.22319247922</v>
      </c>
      <c r="CL37" s="5">
        <f t="shared" si="17"/>
        <v>11089.116089881501</v>
      </c>
      <c r="CM37" s="5"/>
      <c r="CN37" s="5"/>
      <c r="CO37" s="5"/>
      <c r="CP37" s="5"/>
      <c r="CQ37" s="5"/>
      <c r="CR37" s="5"/>
      <c r="CS37" s="32">
        <f t="shared" si="14"/>
        <v>1.0540755016819725E-2</v>
      </c>
      <c r="CT37" s="32">
        <f t="shared" si="18"/>
        <v>1.2464225492052616E-2</v>
      </c>
      <c r="CU37" s="32"/>
      <c r="CV37" s="32"/>
      <c r="CW37" s="32"/>
      <c r="CX37" s="32"/>
      <c r="CY37" s="32"/>
      <c r="CZ37" s="5"/>
      <c r="DA37" s="6">
        <f t="shared" si="15"/>
        <v>2.0153024168760966E-2</v>
      </c>
      <c r="DB37" s="6">
        <f t="shared" si="19"/>
        <v>1.682624051680361E-2</v>
      </c>
      <c r="DC37" s="5"/>
      <c r="DD37" s="5"/>
      <c r="DE37" s="5"/>
      <c r="DF37" s="5"/>
      <c r="DG37" s="5"/>
      <c r="DI37" s="6">
        <f t="shared" si="16"/>
        <v>0.7548946300891588</v>
      </c>
      <c r="DJ37" s="6">
        <f t="shared" si="20"/>
        <v>0.78421979828005839</v>
      </c>
      <c r="DX37">
        <f t="shared" si="21"/>
        <v>11080.366666666665</v>
      </c>
      <c r="DY37">
        <f t="shared" si="22"/>
        <v>10821.822632162332</v>
      </c>
      <c r="DZ37">
        <f t="shared" si="23"/>
        <v>11338.910701170998</v>
      </c>
    </row>
    <row r="38" spans="1:130" x14ac:dyDescent="0.25">
      <c r="A38" s="1">
        <v>37</v>
      </c>
      <c r="B38" s="1">
        <v>37</v>
      </c>
      <c r="C38" s="7">
        <v>20190915</v>
      </c>
      <c r="D38" s="7">
        <f>33610*(1/3)</f>
        <v>11203.333333333332</v>
      </c>
      <c r="E38" s="7">
        <v>6598371</v>
      </c>
      <c r="F38" s="7"/>
      <c r="G38" s="7">
        <f t="shared" si="0"/>
        <v>73923749769.999985</v>
      </c>
      <c r="H38" s="36">
        <f t="shared" si="32"/>
        <v>60543100521.75</v>
      </c>
      <c r="I38" s="36"/>
      <c r="K38" s="2">
        <f t="shared" si="1"/>
        <v>-2.1399282968482284E-3</v>
      </c>
      <c r="M38" s="1">
        <f t="shared" si="12"/>
        <v>36</v>
      </c>
      <c r="N38" s="2">
        <f t="shared" si="5"/>
        <v>-4.6697991163727491E-2</v>
      </c>
      <c r="O38" s="8">
        <f t="shared" si="6"/>
        <v>4.5112781954887216E-2</v>
      </c>
      <c r="P38" s="2">
        <f t="shared" si="7"/>
        <v>4.5375150463843723E-2</v>
      </c>
      <c r="Q38" s="2">
        <f t="shared" si="8"/>
        <v>0.11448717610078785</v>
      </c>
      <c r="R38" s="2">
        <f t="shared" si="9"/>
        <v>1.6233988940057426E-3</v>
      </c>
      <c r="V38" s="1">
        <f t="shared" si="10"/>
        <v>2.1399282968482284E-3</v>
      </c>
      <c r="W38" s="1">
        <f t="shared" si="11"/>
        <v>0</v>
      </c>
      <c r="X38" s="2">
        <f t="shared" si="25"/>
        <v>2.9145571767236469E-3</v>
      </c>
      <c r="Y38" s="2">
        <f t="shared" si="26"/>
        <v>5.0654614515123E-3</v>
      </c>
      <c r="Z38" s="2">
        <f t="shared" si="27"/>
        <v>6.3987931038118305E-3</v>
      </c>
      <c r="AA38" s="2">
        <f t="shared" si="28"/>
        <v>8.5465562172270301E-3</v>
      </c>
      <c r="AB38" s="3">
        <f t="shared" si="29"/>
        <v>0.45548545318450967</v>
      </c>
      <c r="AC38" s="3">
        <f t="shared" si="30"/>
        <v>0.592690356532378</v>
      </c>
      <c r="AD38" s="4">
        <f t="shared" si="24"/>
        <v>56.544937503610562</v>
      </c>
      <c r="AE38" s="5"/>
      <c r="AF38" s="5"/>
      <c r="AG38" s="5"/>
      <c r="AH38" s="5"/>
      <c r="AI38" s="6">
        <f t="shared" si="31"/>
        <v>6.1228586985528667E-2</v>
      </c>
      <c r="AJ38" s="6"/>
      <c r="AK38" s="6"/>
      <c r="AL38" s="6"/>
      <c r="AM38" s="6"/>
      <c r="AT38" s="5"/>
      <c r="AU38" s="5"/>
      <c r="AV38" s="5"/>
      <c r="AW38" s="14">
        <v>37</v>
      </c>
      <c r="AX38" s="14">
        <v>1.0518485847491506</v>
      </c>
      <c r="AY38" s="13"/>
      <c r="AZ38" s="5"/>
      <c r="BA38" s="5"/>
      <c r="BB38" s="5"/>
      <c r="BC38" s="14">
        <v>37</v>
      </c>
      <c r="BD38" s="23">
        <v>1.0359607025099533</v>
      </c>
      <c r="BE38" s="5"/>
      <c r="BF38" s="6"/>
      <c r="BG38" s="6"/>
      <c r="BH38" s="6"/>
      <c r="BI38" s="6"/>
      <c r="BJ38" s="6"/>
      <c r="BK38" s="6"/>
      <c r="BL38" s="6"/>
      <c r="BM38" s="6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>
        <f t="shared" si="13"/>
        <v>11132.04196344175</v>
      </c>
      <c r="CL38" s="5">
        <f t="shared" si="17"/>
        <v>11099.359252312925</v>
      </c>
      <c r="CM38" s="5"/>
      <c r="CN38" s="5"/>
      <c r="CO38" s="5"/>
      <c r="CP38" s="5"/>
      <c r="CQ38" s="5"/>
      <c r="CR38" s="5"/>
      <c r="CS38" s="32">
        <f t="shared" si="14"/>
        <v>6.4041592841372896E-3</v>
      </c>
      <c r="CT38" s="32">
        <f t="shared" si="18"/>
        <v>9.3675750695916271E-3</v>
      </c>
      <c r="CU38" s="32"/>
      <c r="CV38" s="32"/>
      <c r="CW38" s="32"/>
      <c r="CX38" s="32"/>
      <c r="CY38" s="32"/>
      <c r="CZ38" s="5"/>
      <c r="DA38" s="6">
        <f t="shared" si="15"/>
        <v>1.9104269598027378E-2</v>
      </c>
      <c r="DB38" s="6">
        <f t="shared" si="19"/>
        <v>2.9757476785563221E-4</v>
      </c>
      <c r="DC38" s="5"/>
      <c r="DD38" s="5"/>
      <c r="DE38" s="5"/>
      <c r="DF38" s="5"/>
      <c r="DG38" s="5"/>
      <c r="DI38" s="6">
        <f t="shared" si="16"/>
        <v>0.66720151505546099</v>
      </c>
      <c r="DJ38" s="6">
        <f t="shared" si="20"/>
        <v>0.71808153857688728</v>
      </c>
      <c r="DX38">
        <f t="shared" si="21"/>
        <v>11088.533333333333</v>
      </c>
      <c r="DY38">
        <f t="shared" si="22"/>
        <v>10825.329027390846</v>
      </c>
      <c r="DZ38">
        <f t="shared" si="23"/>
        <v>11351.73763927582</v>
      </c>
    </row>
    <row r="39" spans="1:130" x14ac:dyDescent="0.25">
      <c r="A39" s="1">
        <v>38</v>
      </c>
      <c r="B39" s="1">
        <v>38</v>
      </c>
      <c r="C39" s="7">
        <v>20190916</v>
      </c>
      <c r="D39" s="7">
        <f>34066*(1/3)</f>
        <v>11355.333333333332</v>
      </c>
      <c r="E39" s="7">
        <v>6514124</v>
      </c>
      <c r="F39" s="7"/>
      <c r="G39" s="7">
        <f t="shared" si="0"/>
        <v>73970049394.666656</v>
      </c>
      <c r="H39" s="36">
        <f t="shared" si="32"/>
        <v>61573507631.483337</v>
      </c>
      <c r="I39" s="36"/>
      <c r="K39" s="2">
        <f t="shared" si="1"/>
        <v>1.3476177701371224E-2</v>
      </c>
      <c r="M39" s="1">
        <f t="shared" si="12"/>
        <v>37</v>
      </c>
      <c r="N39" s="2">
        <f t="shared" si="5"/>
        <v>-4.5197511417532948E-2</v>
      </c>
      <c r="O39" s="8">
        <f t="shared" si="6"/>
        <v>4.6365914786967416E-2</v>
      </c>
      <c r="P39" s="2">
        <f t="shared" si="7"/>
        <v>5.0473001870672787E-2</v>
      </c>
      <c r="Q39" s="2">
        <f t="shared" si="8"/>
        <v>0.11774574575285879</v>
      </c>
      <c r="R39" s="2">
        <f t="shared" si="9"/>
        <v>9.9076432312369261E-4</v>
      </c>
      <c r="V39" s="1">
        <f t="shared" si="10"/>
        <v>0</v>
      </c>
      <c r="W39" s="1">
        <f t="shared" si="11"/>
        <v>1.3476177701371224E-2</v>
      </c>
      <c r="X39" s="2">
        <f t="shared" si="25"/>
        <v>2.9145571767236469E-3</v>
      </c>
      <c r="Y39" s="2">
        <f t="shared" si="26"/>
        <v>5.0989050899813764E-3</v>
      </c>
      <c r="Z39" s="2">
        <f t="shared" si="27"/>
        <v>6.3987931038118305E-3</v>
      </c>
      <c r="AA39" s="2">
        <f t="shared" si="28"/>
        <v>8.5808740804691336E-3</v>
      </c>
      <c r="AB39" s="3">
        <f t="shared" si="29"/>
        <v>0.45548545318450967</v>
      </c>
      <c r="AC39" s="3">
        <f t="shared" si="30"/>
        <v>0.59421744709981916</v>
      </c>
      <c r="AD39" s="4">
        <f t="shared" si="24"/>
        <v>56.608155216001201</v>
      </c>
      <c r="AE39" s="5"/>
      <c r="AF39" s="5"/>
      <c r="AG39" s="5"/>
      <c r="AH39" s="5"/>
      <c r="AI39" s="6">
        <f t="shared" si="31"/>
        <v>5.7679249825656899E-2</v>
      </c>
      <c r="AJ39" s="6"/>
      <c r="AK39" s="6"/>
      <c r="AL39" s="6"/>
      <c r="AM39" s="6"/>
      <c r="AT39" s="5"/>
      <c r="AU39" s="5"/>
      <c r="AV39" s="5"/>
      <c r="AW39" s="14">
        <v>38</v>
      </c>
      <c r="AX39" s="14">
        <v>1.0602337846936598</v>
      </c>
      <c r="AY39" s="13"/>
      <c r="AZ39" s="5"/>
      <c r="BA39" s="5"/>
      <c r="BB39" s="5"/>
      <c r="BC39" s="14">
        <v>38</v>
      </c>
      <c r="BD39" s="23">
        <v>1.0432587086740888</v>
      </c>
      <c r="BE39" s="5"/>
      <c r="BF39" s="6"/>
      <c r="BG39" s="6"/>
      <c r="BH39" s="6"/>
      <c r="BI39" s="6"/>
      <c r="BJ39" s="6"/>
      <c r="BK39" s="6"/>
      <c r="BL39" s="6"/>
      <c r="BM39" s="6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>
        <f t="shared" si="13"/>
        <v>11169.644202820098</v>
      </c>
      <c r="CL39" s="5">
        <f t="shared" si="17"/>
        <v>11110.076685291901</v>
      </c>
      <c r="CM39" s="5"/>
      <c r="CN39" s="5"/>
      <c r="CO39" s="5"/>
      <c r="CP39" s="5"/>
      <c r="CQ39" s="5"/>
      <c r="CR39" s="5"/>
      <c r="CS39" s="32">
        <f t="shared" si="14"/>
        <v>1.662444453390477E-2</v>
      </c>
      <c r="CT39" s="32">
        <f t="shared" si="18"/>
        <v>2.2075153483514187E-2</v>
      </c>
      <c r="CU39" s="32"/>
      <c r="CV39" s="32"/>
      <c r="CW39" s="32"/>
      <c r="CX39" s="32"/>
      <c r="CY39" s="32"/>
      <c r="CZ39" s="5"/>
      <c r="DA39" s="6">
        <f t="shared" si="15"/>
        <v>3.3642453376791046E-2</v>
      </c>
      <c r="DB39" s="6">
        <f t="shared" si="19"/>
        <v>2.8192683613866319E-2</v>
      </c>
      <c r="DC39" s="5"/>
      <c r="DD39" s="5"/>
      <c r="DE39" s="5"/>
      <c r="DF39" s="5"/>
      <c r="DG39" s="5"/>
      <c r="DI39" s="6">
        <f t="shared" si="16"/>
        <v>0.87625006829765761</v>
      </c>
      <c r="DJ39" s="6">
        <f t="shared" si="20"/>
        <v>0.95567552908333331</v>
      </c>
      <c r="DX39">
        <f t="shared" si="21"/>
        <v>11096.3</v>
      </c>
      <c r="DY39">
        <f t="shared" si="22"/>
        <v>10812.069975782524</v>
      </c>
      <c r="DZ39">
        <f t="shared" si="23"/>
        <v>11380.530024217474</v>
      </c>
    </row>
    <row r="40" spans="1:130" x14ac:dyDescent="0.25">
      <c r="A40" s="1">
        <v>39</v>
      </c>
      <c r="B40" s="1">
        <v>39</v>
      </c>
      <c r="C40" s="7">
        <v>20190917</v>
      </c>
      <c r="D40" s="7">
        <f>33745*(1/3)</f>
        <v>11248.333333333332</v>
      </c>
      <c r="E40" s="7">
        <v>3212985</v>
      </c>
      <c r="F40" s="7"/>
      <c r="G40" s="7">
        <f t="shared" si="0"/>
        <v>36140726274.999992</v>
      </c>
      <c r="H40" s="36">
        <f t="shared" si="32"/>
        <v>60347339226.266678</v>
      </c>
      <c r="I40" s="36"/>
      <c r="K40" s="2">
        <f t="shared" si="1"/>
        <v>-9.4675612430156469E-3</v>
      </c>
      <c r="M40" s="1">
        <f t="shared" si="12"/>
        <v>38</v>
      </c>
      <c r="N40" s="2">
        <f t="shared" si="5"/>
        <v>-4.5194744579522016E-2</v>
      </c>
      <c r="O40" s="8">
        <f t="shared" si="6"/>
        <v>4.7619047619047616E-2</v>
      </c>
      <c r="P40" s="2">
        <f t="shared" si="7"/>
        <v>5.0482807100542273E-2</v>
      </c>
      <c r="Q40" s="2">
        <f t="shared" si="8"/>
        <v>0.11775191791958517</v>
      </c>
      <c r="R40" s="2">
        <f t="shared" si="9"/>
        <v>2.8539542516251709E-3</v>
      </c>
      <c r="V40" s="1">
        <f t="shared" si="10"/>
        <v>9.4675612430156469E-3</v>
      </c>
      <c r="W40" s="1">
        <f t="shared" si="11"/>
        <v>0</v>
      </c>
      <c r="X40" s="2">
        <f t="shared" si="25"/>
        <v>3.5908115512247644E-3</v>
      </c>
      <c r="Y40" s="2">
        <f t="shared" si="26"/>
        <v>3.053078235453937E-3</v>
      </c>
      <c r="Z40" s="2">
        <f t="shared" si="27"/>
        <v>6.5651992204822486E-3</v>
      </c>
      <c r="AA40" s="2">
        <f t="shared" si="28"/>
        <v>5.3374869901096156E-3</v>
      </c>
      <c r="AB40" s="3">
        <f t="shared" si="29"/>
        <v>0.54694631962150875</v>
      </c>
      <c r="AC40" s="3">
        <f t="shared" si="30"/>
        <v>0.57200668425258983</v>
      </c>
      <c r="AD40" s="4">
        <f t="shared" si="24"/>
        <v>51.119813099581293</v>
      </c>
      <c r="AE40" s="5"/>
      <c r="AF40" s="5"/>
      <c r="AG40" s="5"/>
      <c r="AH40" s="5"/>
      <c r="AI40" s="6">
        <f t="shared" si="31"/>
        <v>8.0308614122536592E-2</v>
      </c>
      <c r="AJ40" s="6"/>
      <c r="AK40" s="6"/>
      <c r="AL40" s="6"/>
      <c r="AM40" s="6"/>
      <c r="AT40" s="5"/>
      <c r="AU40" s="5"/>
      <c r="AV40" s="5"/>
      <c r="AW40" s="14">
        <v>39</v>
      </c>
      <c r="AX40" s="14">
        <v>1.0646152077107631</v>
      </c>
      <c r="AY40" s="13"/>
      <c r="AZ40" s="5"/>
      <c r="BA40" s="5"/>
      <c r="BB40" s="5"/>
      <c r="BC40" s="14">
        <v>39</v>
      </c>
      <c r="BD40" s="23">
        <v>1.0469154237391778</v>
      </c>
      <c r="BE40" s="5"/>
      <c r="BF40" s="6"/>
      <c r="BG40" s="6"/>
      <c r="BH40" s="6"/>
      <c r="BI40" s="6"/>
      <c r="BJ40" s="6"/>
      <c r="BK40" s="6"/>
      <c r="BL40" s="6"/>
      <c r="BM40" s="6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>
        <f t="shared" si="13"/>
        <v>11194.448923514428</v>
      </c>
      <c r="CL40" s="5">
        <f t="shared" si="17"/>
        <v>11117.732569780099</v>
      </c>
      <c r="CM40" s="5"/>
      <c r="CN40" s="5"/>
      <c r="CO40" s="5"/>
      <c r="CP40" s="5"/>
      <c r="CQ40" s="5"/>
      <c r="CR40" s="5"/>
      <c r="CS40" s="32">
        <f t="shared" si="14"/>
        <v>4.8134937402517508E-3</v>
      </c>
      <c r="CT40" s="32">
        <f t="shared" si="18"/>
        <v>1.1747068274355454E-2</v>
      </c>
      <c r="CU40" s="32"/>
      <c r="CV40" s="32"/>
      <c r="CW40" s="32"/>
      <c r="CX40" s="32"/>
      <c r="CY40" s="32"/>
      <c r="CZ40" s="5"/>
      <c r="DA40" s="6">
        <f t="shared" si="15"/>
        <v>2.1416018792671427E-2</v>
      </c>
      <c r="DB40" s="6">
        <f t="shared" si="19"/>
        <v>9.3785577633625199E-3</v>
      </c>
      <c r="DC40" s="5"/>
      <c r="DD40" s="5"/>
      <c r="DE40" s="5"/>
      <c r="DF40" s="5"/>
      <c r="DG40" s="5"/>
      <c r="DI40" s="6">
        <f t="shared" si="16"/>
        <v>0.63287243200130061</v>
      </c>
      <c r="DJ40" s="6">
        <f t="shared" si="20"/>
        <v>0.74380094621434167</v>
      </c>
      <c r="DX40">
        <f t="shared" si="21"/>
        <v>11106.733333333334</v>
      </c>
      <c r="DY40">
        <f t="shared" si="22"/>
        <v>10816.332491583713</v>
      </c>
      <c r="DZ40">
        <f t="shared" si="23"/>
        <v>11397.134175082954</v>
      </c>
    </row>
    <row r="41" spans="1:130" x14ac:dyDescent="0.25">
      <c r="A41" s="1">
        <v>40</v>
      </c>
      <c r="B41" s="1">
        <v>40</v>
      </c>
      <c r="C41" s="7">
        <v>20190918</v>
      </c>
      <c r="D41" s="7">
        <f>33380*(1/3)</f>
        <v>11126.666666666666</v>
      </c>
      <c r="E41" s="7">
        <v>3831004</v>
      </c>
      <c r="F41" s="7"/>
      <c r="G41" s="7">
        <f t="shared" si="0"/>
        <v>42626304506.666664</v>
      </c>
      <c r="H41" s="36">
        <f t="shared" si="32"/>
        <v>59227640439.600014</v>
      </c>
      <c r="I41" s="36"/>
      <c r="K41" s="2">
        <f t="shared" si="1"/>
        <v>-1.0875339961680797E-2</v>
      </c>
      <c r="M41" s="1">
        <f t="shared" si="12"/>
        <v>39</v>
      </c>
      <c r="N41" s="2">
        <f t="shared" si="5"/>
        <v>-4.516289602198207E-2</v>
      </c>
      <c r="O41" s="8">
        <f t="shared" si="6"/>
        <v>4.8872180451127817E-2</v>
      </c>
      <c r="P41" s="2">
        <f t="shared" si="7"/>
        <v>5.0595782584994184E-2</v>
      </c>
      <c r="Q41" s="2">
        <f t="shared" si="8"/>
        <v>0.11782300905476756</v>
      </c>
      <c r="R41" s="2">
        <f t="shared" si="9"/>
        <v>1.6106266494144567E-3</v>
      </c>
      <c r="V41" s="1">
        <f t="shared" si="10"/>
        <v>1.0875339961680797E-2</v>
      </c>
      <c r="W41" s="1">
        <f t="shared" si="11"/>
        <v>0</v>
      </c>
      <c r="X41" s="2">
        <f t="shared" si="25"/>
        <v>2.6668609275077903E-3</v>
      </c>
      <c r="Y41" s="2">
        <f t="shared" si="26"/>
        <v>3.053078235453937E-3</v>
      </c>
      <c r="Z41" s="2">
        <f t="shared" si="27"/>
        <v>3.8490246914781039E-3</v>
      </c>
      <c r="AA41" s="2">
        <f t="shared" si="28"/>
        <v>5.3374869901096156E-3</v>
      </c>
      <c r="AB41" s="3">
        <f t="shared" si="29"/>
        <v>0.69286667176033656</v>
      </c>
      <c r="AC41" s="3">
        <f t="shared" si="30"/>
        <v>0.57200668425258983</v>
      </c>
      <c r="AD41" s="4">
        <f t="shared" si="24"/>
        <v>45.222447095861206</v>
      </c>
      <c r="AE41" s="5">
        <f>AVERAGE(AD22:AD41)</f>
        <v>44.858386572336812</v>
      </c>
      <c r="AF41" s="5">
        <f>AE41-2*_xlfn.STDEV.S(AD22:AD41)</f>
        <v>25.63130383233408</v>
      </c>
      <c r="AG41" s="5">
        <f>AE41+2*_xlfn.STDEV.S(AD22:AD41)</f>
        <v>64.085469312339541</v>
      </c>
      <c r="AH41" s="5"/>
      <c r="AI41" s="6">
        <f t="shared" si="31"/>
        <v>-6.3601784273059703E-3</v>
      </c>
      <c r="AJ41" s="6">
        <f t="shared" ref="AJ41:AJ84" si="33">AVERAGE(AI22:AI41)</f>
        <v>-4.7928228950653996E-2</v>
      </c>
      <c r="AK41" s="6">
        <f>AJ41-2*_xlfn.STDEV.S(AI22:AI41)</f>
        <v>-0.246044302762784</v>
      </c>
      <c r="AL41" s="6">
        <f>AJ41+2*_xlfn.STDEV.S(AI22:AI41)</f>
        <v>0.15018784486147602</v>
      </c>
      <c r="AM41" s="6"/>
      <c r="AT41" s="5"/>
      <c r="AU41" s="5"/>
      <c r="AV41" s="5"/>
      <c r="AW41" s="14">
        <v>40</v>
      </c>
      <c r="AX41" s="14">
        <v>1.0586885886932749</v>
      </c>
      <c r="AY41" s="13"/>
      <c r="AZ41" s="5"/>
      <c r="BA41" s="5"/>
      <c r="BB41" s="5"/>
      <c r="BC41" s="14">
        <v>40</v>
      </c>
      <c r="BD41" s="23">
        <v>1.0403545664519473</v>
      </c>
      <c r="BE41" s="5"/>
      <c r="BF41" s="6"/>
      <c r="BG41" s="6"/>
      <c r="BH41" s="6"/>
      <c r="BI41" s="6"/>
      <c r="BJ41" s="6"/>
      <c r="BK41" s="6"/>
      <c r="BL41" s="6"/>
      <c r="BM41" s="6"/>
      <c r="BN41" s="5"/>
      <c r="BO41" s="5"/>
      <c r="BP41" s="5"/>
      <c r="BQ41" s="5"/>
      <c r="BR41" s="5"/>
      <c r="BS41" s="5"/>
      <c r="BT41" s="5"/>
      <c r="BU41" s="5"/>
      <c r="BV41" s="2">
        <f t="shared" ref="BV41:BV104" si="34">KURT(K22:K41)</f>
        <v>0.97277366337852911</v>
      </c>
      <c r="BW41" s="2"/>
      <c r="BX41" s="2"/>
      <c r="BY41" s="2"/>
      <c r="BZ41" s="2"/>
      <c r="CA41" s="2">
        <f t="shared" ref="CA41:CA60" si="35">_xlfn.SKEW.P(K22:K41)</f>
        <v>0.44674205583725835</v>
      </c>
      <c r="CB41" s="2"/>
      <c r="CC41" s="2"/>
      <c r="CD41" s="2"/>
      <c r="CE41" s="5"/>
      <c r="CF41" s="8">
        <f t="shared" ref="CF41:CF104" si="36">(MAX(K33:K41)+MIN(K33:K41))*0.5</f>
        <v>2.5161140345769479E-3</v>
      </c>
      <c r="CG41" s="8">
        <f t="shared" ref="CG41:CG104" si="37">(MAX(K16:K41)+MIN(K16:K41))*0.5</f>
        <v>2.4154636348328526E-3</v>
      </c>
      <c r="CH41" s="5">
        <f t="shared" ref="CH41:CH104" si="38">(MAX(D33:D41)+MIN(D33:D41))*0.5</f>
        <v>11218</v>
      </c>
      <c r="CI41" s="5">
        <f t="shared" ref="CI41:CI104" si="39">(MAX(D16:D41)+MIN(D16:D41))*0.5</f>
        <v>11113.166666666666</v>
      </c>
      <c r="CJ41" s="5"/>
      <c r="CK41" s="5">
        <f t="shared" si="13"/>
        <v>11204.456617149013</v>
      </c>
      <c r="CL41" s="5">
        <f t="shared" si="17"/>
        <v>11116.651910116969</v>
      </c>
      <c r="CM41" s="5"/>
      <c r="CN41" s="5"/>
      <c r="CO41" s="5"/>
      <c r="CP41" s="5"/>
      <c r="CQ41" s="5"/>
      <c r="CR41" s="5"/>
      <c r="CS41" s="32">
        <f t="shared" si="14"/>
        <v>-6.9427686803914535E-3</v>
      </c>
      <c r="CT41" s="32">
        <f t="shared" si="18"/>
        <v>9.0087884649725503E-4</v>
      </c>
      <c r="CU41" s="32"/>
      <c r="CV41" s="32"/>
      <c r="CW41" s="32"/>
      <c r="CX41" s="32"/>
      <c r="CY41" s="32"/>
      <c r="CZ41" s="5"/>
      <c r="DA41" s="6">
        <f t="shared" si="15"/>
        <v>1.084347974170698E-2</v>
      </c>
      <c r="DB41" s="6">
        <f t="shared" si="19"/>
        <v>1.263187384683542E-2</v>
      </c>
      <c r="DC41" s="5"/>
      <c r="DD41" s="5"/>
      <c r="DE41" s="5"/>
      <c r="DF41" s="5"/>
      <c r="DG41" s="5"/>
      <c r="DI41" s="6">
        <f t="shared" si="16"/>
        <v>0.33236416913124883</v>
      </c>
      <c r="DJ41" s="6">
        <f t="shared" si="20"/>
        <v>0.53579578249674886</v>
      </c>
      <c r="DX41">
        <f t="shared" si="21"/>
        <v>11105.900000000001</v>
      </c>
      <c r="DY41">
        <f t="shared" si="22"/>
        <v>10815.828583506292</v>
      </c>
      <c r="DZ41">
        <f t="shared" si="23"/>
        <v>11395.97141649371</v>
      </c>
    </row>
    <row r="42" spans="1:130" x14ac:dyDescent="0.25">
      <c r="A42" s="1">
        <v>41</v>
      </c>
      <c r="B42" s="1">
        <v>41</v>
      </c>
      <c r="C42" s="7">
        <v>20190921</v>
      </c>
      <c r="D42" s="7">
        <f>33275*(1/3)</f>
        <v>11091.666666666666</v>
      </c>
      <c r="E42" s="7">
        <v>2706893</v>
      </c>
      <c r="F42" s="7"/>
      <c r="G42" s="7">
        <f t="shared" si="0"/>
        <v>30023954858.333332</v>
      </c>
      <c r="H42" s="36">
        <f t="shared" si="32"/>
        <v>57702525615.566666</v>
      </c>
      <c r="I42" s="36"/>
      <c r="K42" s="2">
        <f t="shared" si="1"/>
        <v>-3.1505539525136738E-3</v>
      </c>
      <c r="M42" s="1">
        <f t="shared" si="12"/>
        <v>40</v>
      </c>
      <c r="N42" s="2">
        <f t="shared" si="5"/>
        <v>-4.4818724278828409E-2</v>
      </c>
      <c r="O42" s="8">
        <f t="shared" si="6"/>
        <v>5.0125313283208017E-2</v>
      </c>
      <c r="P42" s="2">
        <f t="shared" si="7"/>
        <v>5.1829541632920716E-2</v>
      </c>
      <c r="Q42" s="2">
        <f t="shared" si="8"/>
        <v>0.11859651081648637</v>
      </c>
      <c r="R42" s="2">
        <f t="shared" si="9"/>
        <v>4.7046930178616664E-4</v>
      </c>
      <c r="V42" s="1">
        <f t="shared" si="10"/>
        <v>3.1505539525136738E-3</v>
      </c>
      <c r="W42" s="1">
        <f t="shared" si="11"/>
        <v>0</v>
      </c>
      <c r="X42" s="2">
        <f t="shared" si="25"/>
        <v>2.481948348591531E-3</v>
      </c>
      <c r="Y42" s="2">
        <f t="shared" si="26"/>
        <v>3.053078235453937E-3</v>
      </c>
      <c r="Z42" s="2">
        <f t="shared" si="27"/>
        <v>3.7510006778272301E-3</v>
      </c>
      <c r="AA42" s="2">
        <f t="shared" si="28"/>
        <v>5.3374869901096156E-3</v>
      </c>
      <c r="AB42" s="3">
        <f t="shared" si="29"/>
        <v>0.66167632633679008</v>
      </c>
      <c r="AC42" s="3">
        <f t="shared" si="30"/>
        <v>0.57200668425258983</v>
      </c>
      <c r="AD42" s="4">
        <f t="shared" si="24"/>
        <v>46.365774623038639</v>
      </c>
      <c r="AE42" s="5">
        <f t="shared" ref="AE42:AE105" si="40">AVERAGE(AD23:AD42)</f>
        <v>44.062822704987845</v>
      </c>
      <c r="AF42" s="5">
        <f t="shared" ref="AF42:AF105" si="41">AE42-2*_xlfn.STDEV.S(AD23:AD42)</f>
        <v>26.63817438601038</v>
      </c>
      <c r="AG42" s="5">
        <f t="shared" ref="AG42:AG105" si="42">AE42+2*_xlfn.STDEV.S(AD23:AD42)</f>
        <v>61.487471023965313</v>
      </c>
      <c r="AH42" s="5"/>
      <c r="AI42" s="6">
        <f t="shared" si="31"/>
        <v>4.1862082504209849E-2</v>
      </c>
      <c r="AJ42" s="6">
        <f t="shared" si="33"/>
        <v>-4.9411212214168207E-2</v>
      </c>
      <c r="AK42" s="6">
        <f t="shared" ref="AK42:AK105" si="43">AJ42-2*_xlfn.STDEV.S(AI23:AI42)</f>
        <v>-0.24417823478881096</v>
      </c>
      <c r="AL42" s="6">
        <f t="shared" ref="AL42:AL105" si="44">AJ42+2*_xlfn.STDEV.S(AI23:AI42)</f>
        <v>0.14535581036047457</v>
      </c>
      <c r="AM42" s="6"/>
      <c r="AT42" s="5"/>
      <c r="AU42" s="5"/>
      <c r="AV42" s="5"/>
      <c r="AW42" s="14">
        <v>41</v>
      </c>
      <c r="AX42" s="14">
        <v>1.0838551827038614</v>
      </c>
      <c r="AY42" s="13"/>
      <c r="AZ42" s="5"/>
      <c r="BA42" s="5"/>
      <c r="BB42" s="5"/>
      <c r="BC42" s="14">
        <v>41</v>
      </c>
      <c r="BD42" s="23">
        <v>1.0642831853949948</v>
      </c>
      <c r="BE42" s="5"/>
      <c r="BF42" s="6"/>
      <c r="BG42" s="6"/>
      <c r="BH42" s="6"/>
      <c r="BI42" s="6"/>
      <c r="BJ42" s="6"/>
      <c r="BK42" s="6"/>
      <c r="BL42" s="6"/>
      <c r="BM42" s="6"/>
      <c r="BN42" s="5"/>
      <c r="BO42" s="5"/>
      <c r="BP42" s="5"/>
      <c r="BQ42" s="5"/>
      <c r="BR42" s="5"/>
      <c r="BS42" s="5"/>
      <c r="BT42" s="5"/>
      <c r="BU42" s="5"/>
      <c r="BV42" s="2">
        <f t="shared" si="34"/>
        <v>1.4120885660510636</v>
      </c>
      <c r="BW42" s="2"/>
      <c r="BX42" s="2"/>
      <c r="BY42" s="2"/>
      <c r="BZ42" s="2"/>
      <c r="CA42" s="2">
        <f t="shared" si="35"/>
        <v>0.45397867939670428</v>
      </c>
      <c r="CB42" s="2"/>
      <c r="CC42" s="2"/>
      <c r="CD42" s="2"/>
      <c r="CE42" s="5"/>
      <c r="CF42" s="8">
        <f t="shared" si="36"/>
        <v>2.5161140345769479E-3</v>
      </c>
      <c r="CG42" s="8">
        <f t="shared" si="37"/>
        <v>2.4154636348328526E-3</v>
      </c>
      <c r="CH42" s="5">
        <f t="shared" si="38"/>
        <v>11223.5</v>
      </c>
      <c r="CI42" s="5">
        <f t="shared" si="39"/>
        <v>11113.166666666666</v>
      </c>
      <c r="CJ42" s="5"/>
      <c r="CK42" s="5">
        <f t="shared" si="13"/>
        <v>11224.159350550543</v>
      </c>
      <c r="CL42" s="5">
        <f t="shared" si="17"/>
        <v>11122.883986220617</v>
      </c>
      <c r="CM42" s="5"/>
      <c r="CN42" s="5"/>
      <c r="CO42" s="5"/>
      <c r="CP42" s="5"/>
      <c r="CQ42" s="5"/>
      <c r="CR42" s="5"/>
      <c r="CS42" s="32">
        <f t="shared" si="14"/>
        <v>-1.1804241168170693E-2</v>
      </c>
      <c r="CT42" s="32">
        <f t="shared" si="18"/>
        <v>-2.8065850181143714E-3</v>
      </c>
      <c r="CU42" s="32"/>
      <c r="CV42" s="32"/>
      <c r="CW42" s="32"/>
      <c r="CX42" s="32"/>
      <c r="CY42" s="32"/>
      <c r="CZ42" s="5"/>
      <c r="DA42" s="6">
        <f t="shared" si="15"/>
        <v>9.9222763225703995E-4</v>
      </c>
      <c r="DB42" s="6">
        <f t="shared" si="19"/>
        <v>1.8349138668196398E-2</v>
      </c>
      <c r="DC42" s="5"/>
      <c r="DD42" s="5"/>
      <c r="DE42" s="5"/>
      <c r="DF42" s="5"/>
      <c r="DG42" s="5"/>
      <c r="DI42" s="6">
        <f t="shared" si="16"/>
        <v>0.1904321228899335</v>
      </c>
      <c r="DJ42" s="6">
        <f t="shared" si="20"/>
        <v>0.4658521467884405</v>
      </c>
      <c r="DX42">
        <f t="shared" si="21"/>
        <v>11111.133333333335</v>
      </c>
      <c r="DY42">
        <f t="shared" si="22"/>
        <v>10826.098333533117</v>
      </c>
      <c r="DZ42">
        <f t="shared" si="23"/>
        <v>11396.168333133553</v>
      </c>
    </row>
    <row r="43" spans="1:130" x14ac:dyDescent="0.25">
      <c r="A43" s="1">
        <v>42</v>
      </c>
      <c r="B43" s="1">
        <v>42</v>
      </c>
      <c r="C43" s="7">
        <v>20190922</v>
      </c>
      <c r="D43" s="7">
        <f>34221*(1/3)</f>
        <v>11407</v>
      </c>
      <c r="E43" s="7">
        <v>6017678</v>
      </c>
      <c r="F43" s="7"/>
      <c r="G43" s="7">
        <f t="shared" si="0"/>
        <v>68643652946</v>
      </c>
      <c r="H43" s="36">
        <f t="shared" si="32"/>
        <v>58018896855.366661</v>
      </c>
      <c r="I43" s="36"/>
      <c r="K43" s="2">
        <f t="shared" si="1"/>
        <v>2.803312643269534E-2</v>
      </c>
      <c r="M43" s="1">
        <f t="shared" si="12"/>
        <v>41</v>
      </c>
      <c r="N43" s="2">
        <f t="shared" si="5"/>
        <v>-4.417420324074553E-2</v>
      </c>
      <c r="O43" s="8">
        <f t="shared" si="6"/>
        <v>5.1378446115288218E-2</v>
      </c>
      <c r="P43" s="2">
        <f t="shared" si="7"/>
        <v>5.4204182132680433E-2</v>
      </c>
      <c r="Q43" s="2">
        <f t="shared" si="8"/>
        <v>0.12007136109589678</v>
      </c>
      <c r="R43" s="2">
        <f t="shared" si="9"/>
        <v>4.5109551763249794E-4</v>
      </c>
      <c r="V43" s="1">
        <f t="shared" si="10"/>
        <v>0</v>
      </c>
      <c r="W43" s="1">
        <f t="shared" si="11"/>
        <v>2.803312643269534E-2</v>
      </c>
      <c r="X43" s="2">
        <f t="shared" si="25"/>
        <v>2.4040073681547551E-3</v>
      </c>
      <c r="Y43" s="2">
        <f t="shared" si="26"/>
        <v>5.0554444092178897E-3</v>
      </c>
      <c r="Z43" s="2">
        <f t="shared" si="27"/>
        <v>3.7932211348292132E-3</v>
      </c>
      <c r="AA43" s="2">
        <f t="shared" si="28"/>
        <v>8.4530509417773837E-3</v>
      </c>
      <c r="AB43" s="3">
        <f t="shared" si="29"/>
        <v>0.63376409724211702</v>
      </c>
      <c r="AC43" s="3">
        <f t="shared" si="30"/>
        <v>0.59806150986650808</v>
      </c>
      <c r="AD43" s="4">
        <f t="shared" si="24"/>
        <v>48.55082622208954</v>
      </c>
      <c r="AE43" s="5">
        <f t="shared" si="40"/>
        <v>44.778417470517844</v>
      </c>
      <c r="AF43" s="5">
        <f t="shared" si="41"/>
        <v>27.885073647889467</v>
      </c>
      <c r="AG43" s="5">
        <f t="shared" si="42"/>
        <v>61.671761293146218</v>
      </c>
      <c r="AH43" s="5"/>
      <c r="AI43" s="6">
        <f t="shared" si="31"/>
        <v>0.18331858084048019</v>
      </c>
      <c r="AJ43" s="6">
        <f t="shared" si="33"/>
        <v>-3.9941634647152391E-2</v>
      </c>
      <c r="AK43" s="6">
        <f t="shared" si="43"/>
        <v>-0.26031400493589518</v>
      </c>
      <c r="AL43" s="6">
        <f t="shared" si="44"/>
        <v>0.18043073564159043</v>
      </c>
      <c r="AM43" s="6"/>
      <c r="AT43" s="5"/>
      <c r="AU43" s="5"/>
      <c r="AV43" s="5"/>
      <c r="AW43" s="14">
        <v>42</v>
      </c>
      <c r="AX43" s="14">
        <v>1.1052188564669843</v>
      </c>
      <c r="AY43" s="13"/>
      <c r="AZ43" s="5"/>
      <c r="BA43" s="5"/>
      <c r="BB43" s="5"/>
      <c r="BC43" s="14">
        <v>42</v>
      </c>
      <c r="BD43" s="23">
        <v>1.0844488400773082</v>
      </c>
      <c r="BE43" s="5"/>
      <c r="BF43" s="6"/>
      <c r="BG43" s="6"/>
      <c r="BH43" s="6"/>
      <c r="BI43" s="6"/>
      <c r="BJ43" s="6"/>
      <c r="BK43" s="6"/>
      <c r="BL43" s="6"/>
      <c r="BM43" s="6"/>
      <c r="BN43" s="5"/>
      <c r="BO43" s="5"/>
      <c r="BP43" s="5"/>
      <c r="BQ43" s="5"/>
      <c r="BR43" s="5"/>
      <c r="BS43" s="5"/>
      <c r="BT43" s="5"/>
      <c r="BU43" s="5"/>
      <c r="BV43" s="2">
        <f t="shared" si="34"/>
        <v>0.71585410618895562</v>
      </c>
      <c r="BW43" s="2"/>
      <c r="BX43" s="2"/>
      <c r="BY43" s="2"/>
      <c r="BZ43" s="2"/>
      <c r="CA43" s="2">
        <f t="shared" si="35"/>
        <v>0.45338917472275064</v>
      </c>
      <c r="CB43" s="2"/>
      <c r="CC43" s="2"/>
      <c r="CD43" s="2"/>
      <c r="CE43" s="5"/>
      <c r="CF43" s="8">
        <f t="shared" si="36"/>
        <v>8.5788932355072706E-3</v>
      </c>
      <c r="CG43" s="8">
        <f t="shared" si="37"/>
        <v>2.4154636348328526E-3</v>
      </c>
      <c r="CH43" s="5">
        <f t="shared" si="38"/>
        <v>11249.333333333332</v>
      </c>
      <c r="CI43" s="5">
        <f t="shared" si="39"/>
        <v>11139</v>
      </c>
      <c r="CJ43" s="5"/>
      <c r="CK43" s="5">
        <f t="shared" si="13"/>
        <v>11256.305550257082</v>
      </c>
      <c r="CL43" s="5">
        <f t="shared" si="17"/>
        <v>11152.123392146908</v>
      </c>
      <c r="CM43" s="5"/>
      <c r="CN43" s="5"/>
      <c r="CO43" s="5"/>
      <c r="CP43" s="5"/>
      <c r="CQ43" s="5"/>
      <c r="CR43" s="5"/>
      <c r="CS43" s="32">
        <f t="shared" si="14"/>
        <v>1.338755856174112E-2</v>
      </c>
      <c r="CT43" s="32">
        <f t="shared" si="18"/>
        <v>2.2854536207209675E-2</v>
      </c>
      <c r="CU43" s="32"/>
      <c r="CV43" s="32"/>
      <c r="CW43" s="32"/>
      <c r="CX43" s="32"/>
      <c r="CY43" s="32"/>
      <c r="CZ43" s="5"/>
      <c r="DA43" s="6">
        <f t="shared" si="15"/>
        <v>2.5332044358300793E-2</v>
      </c>
      <c r="DB43" s="6">
        <f t="shared" si="19"/>
        <v>4.8128508823897402E-2</v>
      </c>
      <c r="DC43" s="5"/>
      <c r="DD43" s="5"/>
      <c r="DE43" s="5"/>
      <c r="DF43" s="5"/>
      <c r="DG43" s="5"/>
      <c r="DI43" s="6">
        <f t="shared" si="16"/>
        <v>0.92354918704429967</v>
      </c>
      <c r="DJ43" s="6">
        <f t="shared" si="20"/>
        <v>0.95957507523170116</v>
      </c>
      <c r="DX43">
        <f t="shared" si="21"/>
        <v>11136.983333333335</v>
      </c>
      <c r="DY43">
        <f t="shared" si="22"/>
        <v>10843.215588715622</v>
      </c>
      <c r="DZ43">
        <f t="shared" si="23"/>
        <v>11430.751077951049</v>
      </c>
    </row>
    <row r="44" spans="1:130" x14ac:dyDescent="0.25">
      <c r="A44" s="1">
        <v>43</v>
      </c>
      <c r="B44" s="1">
        <v>43</v>
      </c>
      <c r="C44" s="7">
        <v>20190923</v>
      </c>
      <c r="D44" s="7">
        <f>35360*(1/3)</f>
        <v>11786.666666666666</v>
      </c>
      <c r="E44" s="7">
        <v>8242084</v>
      </c>
      <c r="F44" s="7"/>
      <c r="G44" s="7">
        <f t="shared" si="0"/>
        <v>97146696746.666656</v>
      </c>
      <c r="H44" s="36">
        <f t="shared" si="32"/>
        <v>60283231309.650002</v>
      </c>
      <c r="I44" s="36"/>
      <c r="K44" s="2">
        <f t="shared" si="1"/>
        <v>3.274174705557209E-2</v>
      </c>
      <c r="M44" s="1">
        <f t="shared" si="12"/>
        <v>42</v>
      </c>
      <c r="N44" s="2">
        <f t="shared" si="5"/>
        <v>-4.4015302304570979E-2</v>
      </c>
      <c r="O44" s="8">
        <f t="shared" si="6"/>
        <v>5.2631578947368418E-2</v>
      </c>
      <c r="P44" s="2">
        <f t="shared" si="7"/>
        <v>5.4802662118234348E-2</v>
      </c>
      <c r="Q44" s="2">
        <f t="shared" si="8"/>
        <v>0.12044035405964565</v>
      </c>
      <c r="R44" s="2">
        <f t="shared" si="9"/>
        <v>1.5726031853120145E-3</v>
      </c>
      <c r="V44" s="1">
        <f t="shared" si="10"/>
        <v>0</v>
      </c>
      <c r="W44" s="1">
        <f t="shared" si="11"/>
        <v>3.274174705557209E-2</v>
      </c>
      <c r="X44" s="2">
        <f t="shared" si="25"/>
        <v>2.3281497911981628E-3</v>
      </c>
      <c r="Y44" s="2">
        <f t="shared" si="26"/>
        <v>7.3941406274730392E-3</v>
      </c>
      <c r="Z44" s="2">
        <f t="shared" si="27"/>
        <v>3.8325385066486973E-3</v>
      </c>
      <c r="AA44" s="2">
        <f t="shared" si="28"/>
        <v>1.1070764510285568E-2</v>
      </c>
      <c r="AB44" s="3">
        <f t="shared" si="29"/>
        <v>0.60746938019260155</v>
      </c>
      <c r="AC44" s="3">
        <f t="shared" si="30"/>
        <v>0.66789792345445786</v>
      </c>
      <c r="AD44" s="4">
        <f t="shared" si="24"/>
        <v>52.36906431147537</v>
      </c>
      <c r="AE44" s="5">
        <f t="shared" si="40"/>
        <v>45.659150885488813</v>
      </c>
      <c r="AF44" s="5">
        <f t="shared" si="41"/>
        <v>29.133558946287014</v>
      </c>
      <c r="AG44" s="5">
        <f t="shared" si="42"/>
        <v>62.184742824690616</v>
      </c>
      <c r="AH44" s="5"/>
      <c r="AI44" s="6">
        <f t="shared" si="31"/>
        <v>0.28258117335903588</v>
      </c>
      <c r="AJ44" s="6">
        <f t="shared" si="33"/>
        <v>-2.1754669376822494E-2</v>
      </c>
      <c r="AK44" s="6">
        <f t="shared" si="43"/>
        <v>-0.28388591832146814</v>
      </c>
      <c r="AL44" s="6">
        <f t="shared" si="44"/>
        <v>0.24037657956782318</v>
      </c>
      <c r="AM44" s="6"/>
      <c r="AT44" s="5"/>
      <c r="AU44" s="5"/>
      <c r="AV44" s="5"/>
      <c r="AW44" s="14">
        <v>43</v>
      </c>
      <c r="AX44" s="14">
        <v>1.1384858623772172</v>
      </c>
      <c r="AY44" s="13"/>
      <c r="AZ44" s="5"/>
      <c r="BA44" s="5"/>
      <c r="BB44" s="5"/>
      <c r="BC44" s="14">
        <v>43</v>
      </c>
      <c r="BD44" s="23">
        <v>1.1163875208332883</v>
      </c>
      <c r="BE44" s="5"/>
      <c r="BF44" s="6"/>
      <c r="BG44" s="6"/>
      <c r="BH44" s="6"/>
      <c r="BI44" s="6"/>
      <c r="BJ44" s="6"/>
      <c r="BK44" s="6"/>
      <c r="BL44" s="6"/>
      <c r="BM44" s="6"/>
      <c r="BN44" s="5"/>
      <c r="BO44" s="5"/>
      <c r="BP44" s="5"/>
      <c r="BQ44" s="5"/>
      <c r="BR44" s="5"/>
      <c r="BS44" s="5"/>
      <c r="BT44" s="5"/>
      <c r="BU44" s="5"/>
      <c r="BV44" s="2">
        <f t="shared" si="34"/>
        <v>0.11896876661182354</v>
      </c>
      <c r="BW44" s="2"/>
      <c r="BX44" s="2"/>
      <c r="BY44" s="2"/>
      <c r="BZ44" s="2"/>
      <c r="CA44" s="2">
        <f t="shared" si="35"/>
        <v>0.46068768552631312</v>
      </c>
      <c r="CB44" s="2"/>
      <c r="CC44" s="2"/>
      <c r="CD44" s="2"/>
      <c r="CE44" s="5"/>
      <c r="CF44" s="8">
        <f t="shared" si="36"/>
        <v>1.0933203546945647E-2</v>
      </c>
      <c r="CG44" s="8">
        <f t="shared" si="37"/>
        <v>4.4655491809268213E-3</v>
      </c>
      <c r="CH44" s="5">
        <f t="shared" si="38"/>
        <v>11439.166666666666</v>
      </c>
      <c r="CI44" s="5">
        <f t="shared" si="39"/>
        <v>11328.833333333332</v>
      </c>
      <c r="CJ44" s="5"/>
      <c r="CK44" s="5">
        <f t="shared" si="13"/>
        <v>11343.37809625031</v>
      </c>
      <c r="CL44" s="5">
        <f t="shared" si="17"/>
        <v>11213.237240529685</v>
      </c>
      <c r="CM44" s="5"/>
      <c r="CN44" s="5"/>
      <c r="CO44" s="5"/>
      <c r="CP44" s="5"/>
      <c r="CQ44" s="5"/>
      <c r="CR44" s="5"/>
      <c r="CS44" s="32">
        <f t="shared" si="14"/>
        <v>3.9079061515448377E-2</v>
      </c>
      <c r="CT44" s="32">
        <f t="shared" si="18"/>
        <v>5.1138615355817985E-2</v>
      </c>
      <c r="CU44" s="32"/>
      <c r="CV44" s="32"/>
      <c r="CW44" s="32"/>
      <c r="CX44" s="32"/>
      <c r="CY44" s="32"/>
      <c r="CZ44" s="5"/>
      <c r="DA44" s="6">
        <f t="shared" si="15"/>
        <v>4.2166223383037993E-2</v>
      </c>
      <c r="DB44" s="6">
        <f t="shared" si="19"/>
        <v>6.7862289116665434E-2</v>
      </c>
      <c r="DC44" s="5"/>
      <c r="DD44" s="5"/>
      <c r="DE44" s="5"/>
      <c r="DF44" s="5"/>
      <c r="DG44" s="5"/>
      <c r="DI44" s="6">
        <f t="shared" si="16"/>
        <v>1.1514472337731758</v>
      </c>
      <c r="DJ44" s="6">
        <f t="shared" si="20"/>
        <v>1.2843960763949152</v>
      </c>
      <c r="DX44">
        <f t="shared" si="21"/>
        <v>11182.766666666666</v>
      </c>
      <c r="DY44">
        <f t="shared" si="22"/>
        <v>10797.820834979488</v>
      </c>
      <c r="DZ44">
        <f t="shared" si="23"/>
        <v>11567.712498353845</v>
      </c>
    </row>
    <row r="45" spans="1:130" x14ac:dyDescent="0.25">
      <c r="A45" s="1">
        <v>44</v>
      </c>
      <c r="B45" s="1">
        <v>44</v>
      </c>
      <c r="C45" s="7">
        <v>20190924</v>
      </c>
      <c r="D45" s="7">
        <f>36200*(1/3)</f>
        <v>12066.666666666666</v>
      </c>
      <c r="E45" s="7">
        <v>10453877</v>
      </c>
      <c r="F45" s="7"/>
      <c r="G45" s="7">
        <f t="shared" si="0"/>
        <v>126143449133.33333</v>
      </c>
      <c r="H45" s="36">
        <f t="shared" si="32"/>
        <v>64122759603.649986</v>
      </c>
      <c r="I45" s="36"/>
      <c r="K45" s="2">
        <f t="shared" si="1"/>
        <v>2.3477881062282605E-2</v>
      </c>
      <c r="M45" s="1">
        <f t="shared" si="12"/>
        <v>43</v>
      </c>
      <c r="N45" s="2">
        <f t="shared" si="5"/>
        <v>-4.3826490339505975E-2</v>
      </c>
      <c r="O45" s="8">
        <f t="shared" si="6"/>
        <v>5.3884711779448619E-2</v>
      </c>
      <c r="P45" s="2">
        <f t="shared" si="7"/>
        <v>5.5520575418392927E-2</v>
      </c>
      <c r="Q45" s="2">
        <f t="shared" si="8"/>
        <v>0.12088162080602682</v>
      </c>
      <c r="R45" s="2">
        <f t="shared" si="9"/>
        <v>9.1795033878572935E-4</v>
      </c>
      <c r="V45" s="1">
        <f t="shared" si="10"/>
        <v>0</v>
      </c>
      <c r="W45" s="1">
        <f t="shared" si="11"/>
        <v>2.3477881062282605E-2</v>
      </c>
      <c r="X45" s="2">
        <f t="shared" si="25"/>
        <v>2.3281497911981628E-3</v>
      </c>
      <c r="Y45" s="2">
        <f t="shared" si="26"/>
        <v>8.8740697504143713E-3</v>
      </c>
      <c r="Z45" s="2">
        <f t="shared" si="27"/>
        <v>3.8325385066486973E-3</v>
      </c>
      <c r="AA45" s="2">
        <f t="shared" si="28"/>
        <v>1.1766451950621853E-2</v>
      </c>
      <c r="AB45" s="3">
        <f t="shared" si="29"/>
        <v>0.60746938019260155</v>
      </c>
      <c r="AC45" s="3">
        <f t="shared" si="30"/>
        <v>0.75418399596195862</v>
      </c>
      <c r="AD45" s="4">
        <f t="shared" si="24"/>
        <v>55.387370175796626</v>
      </c>
      <c r="AE45" s="5">
        <f t="shared" si="40"/>
        <v>46.709060545506212</v>
      </c>
      <c r="AF45" s="5">
        <f t="shared" si="41"/>
        <v>30.533823589863356</v>
      </c>
      <c r="AG45" s="5">
        <f t="shared" si="42"/>
        <v>62.884297501149064</v>
      </c>
      <c r="AH45" s="5"/>
      <c r="AI45" s="6">
        <f t="shared" si="31"/>
        <v>0.30782784938365992</v>
      </c>
      <c r="AJ45" s="6">
        <f t="shared" si="33"/>
        <v>7.5781054929499603E-4</v>
      </c>
      <c r="AK45" s="6">
        <f t="shared" si="43"/>
        <v>-0.29315002245599087</v>
      </c>
      <c r="AL45" s="6">
        <f t="shared" si="44"/>
        <v>0.2946656435545808</v>
      </c>
      <c r="AM45" s="6"/>
      <c r="AT45" s="5"/>
      <c r="AU45" s="5"/>
      <c r="AV45" s="5"/>
      <c r="AW45" s="14">
        <v>44</v>
      </c>
      <c r="AX45" s="14">
        <v>1.1254594113895711</v>
      </c>
      <c r="AY45" s="13"/>
      <c r="AZ45" s="5"/>
      <c r="BA45" s="5"/>
      <c r="BB45" s="5"/>
      <c r="BC45" s="14">
        <v>44</v>
      </c>
      <c r="BD45" s="23">
        <v>1.1032467190934123</v>
      </c>
      <c r="BE45" s="5"/>
      <c r="BF45" s="6"/>
      <c r="BG45" s="6"/>
      <c r="BH45" s="6"/>
      <c r="BI45" s="6"/>
      <c r="BJ45" s="6"/>
      <c r="BK45" s="6"/>
      <c r="BL45" s="6"/>
      <c r="BM45" s="6"/>
      <c r="BN45" s="5"/>
      <c r="BO45" s="5"/>
      <c r="BP45" s="5"/>
      <c r="BQ45" s="5"/>
      <c r="BR45" s="5"/>
      <c r="BS45" s="5"/>
      <c r="BT45" s="5"/>
      <c r="BU45" s="5"/>
      <c r="BV45" s="2">
        <f t="shared" si="34"/>
        <v>-0.25916958330956597</v>
      </c>
      <c r="BW45" s="2"/>
      <c r="BX45" s="2"/>
      <c r="BY45" s="2"/>
      <c r="BZ45" s="2"/>
      <c r="CA45" s="2">
        <f t="shared" si="35"/>
        <v>0.41412489367108679</v>
      </c>
      <c r="CB45" s="2"/>
      <c r="CC45" s="2"/>
      <c r="CD45" s="2"/>
      <c r="CE45" s="5"/>
      <c r="CF45" s="8">
        <f t="shared" si="36"/>
        <v>1.0933203546945647E-2</v>
      </c>
      <c r="CG45" s="8">
        <f t="shared" si="37"/>
        <v>4.4655491809268213E-3</v>
      </c>
      <c r="CH45" s="5">
        <f t="shared" si="38"/>
        <v>11579.166666666666</v>
      </c>
      <c r="CI45" s="5">
        <f t="shared" si="39"/>
        <v>11468.833333333332</v>
      </c>
      <c r="CJ45" s="5"/>
      <c r="CK45" s="5">
        <f t="shared" si="13"/>
        <v>11471.875579113062</v>
      </c>
      <c r="CL45" s="5">
        <f t="shared" si="17"/>
        <v>11299.739033193677</v>
      </c>
      <c r="CM45" s="5"/>
      <c r="CN45" s="5"/>
      <c r="CO45" s="5"/>
      <c r="CP45" s="5"/>
      <c r="CQ45" s="5"/>
      <c r="CR45" s="5"/>
      <c r="CS45" s="32">
        <f t="shared" si="14"/>
        <v>5.1847763118747947E-2</v>
      </c>
      <c r="CT45" s="32">
        <f t="shared" si="18"/>
        <v>6.7871269524021116E-2</v>
      </c>
      <c r="CU45" s="32"/>
      <c r="CV45" s="32"/>
      <c r="CW45" s="32"/>
      <c r="CX45" s="32"/>
      <c r="CY45" s="32"/>
      <c r="CZ45" s="5"/>
      <c r="DA45" s="6">
        <f t="shared" si="15"/>
        <v>6.5437636085863296E-2</v>
      </c>
      <c r="DB45" s="6">
        <f t="shared" si="19"/>
        <v>6.269859421556398E-2</v>
      </c>
      <c r="DC45" s="5"/>
      <c r="DD45" s="5"/>
      <c r="DE45" s="5"/>
      <c r="DF45" s="5"/>
      <c r="DG45" s="5"/>
      <c r="DI45" s="6">
        <f t="shared" si="16"/>
        <v>1.0829191062487959</v>
      </c>
      <c r="DJ45" s="6">
        <f t="shared" si="20"/>
        <v>1.2749909508371811</v>
      </c>
      <c r="DX45">
        <f t="shared" si="21"/>
        <v>11235.433333333332</v>
      </c>
      <c r="DY45">
        <f t="shared" si="22"/>
        <v>10699.147501585623</v>
      </c>
      <c r="DZ45">
        <f t="shared" si="23"/>
        <v>11771.719165081042</v>
      </c>
    </row>
    <row r="46" spans="1:130" x14ac:dyDescent="0.25">
      <c r="A46" s="1">
        <v>45</v>
      </c>
      <c r="B46" s="1">
        <v>45</v>
      </c>
      <c r="C46" s="7">
        <v>20190925</v>
      </c>
      <c r="D46" s="7">
        <f>36179*(1/3)</f>
        <v>12059.666666666666</v>
      </c>
      <c r="E46" s="7">
        <v>3540613</v>
      </c>
      <c r="F46" s="7"/>
      <c r="G46" s="7">
        <f t="shared" si="0"/>
        <v>42698612575.666664</v>
      </c>
      <c r="H46" s="36">
        <f t="shared" si="32"/>
        <v>62001052299.099998</v>
      </c>
      <c r="I46" s="36"/>
      <c r="K46" s="2">
        <f t="shared" si="1"/>
        <v>-5.8027882643494721E-4</v>
      </c>
      <c r="M46" s="1">
        <f t="shared" si="12"/>
        <v>44</v>
      </c>
      <c r="N46" s="2">
        <f t="shared" si="5"/>
        <v>-4.3452831913442451E-2</v>
      </c>
      <c r="O46" s="8">
        <f t="shared" si="6"/>
        <v>5.5137844611528819E-2</v>
      </c>
      <c r="P46" s="2">
        <f t="shared" si="7"/>
        <v>5.6963193039844817E-2</v>
      </c>
      <c r="Q46" s="2">
        <f t="shared" si="8"/>
        <v>0.12176401481481075</v>
      </c>
      <c r="R46" s="2">
        <f t="shared" si="9"/>
        <v>3.8273080686410804E-4</v>
      </c>
      <c r="U46" s="2"/>
      <c r="V46" s="1">
        <f t="shared" si="10"/>
        <v>5.8027882643494721E-4</v>
      </c>
      <c r="W46" s="1">
        <f t="shared" si="11"/>
        <v>0</v>
      </c>
      <c r="X46" s="2">
        <f t="shared" si="25"/>
        <v>2.3479696423209149E-3</v>
      </c>
      <c r="Y46" s="2">
        <f t="shared" si="26"/>
        <v>8.8740697504143713E-3</v>
      </c>
      <c r="Z46" s="2">
        <f t="shared" si="27"/>
        <v>3.8219616742744874E-3</v>
      </c>
      <c r="AA46" s="2">
        <f t="shared" si="28"/>
        <v>1.1766451950621853E-2</v>
      </c>
      <c r="AB46" s="3">
        <f t="shared" si="29"/>
        <v>0.61433626038822686</v>
      </c>
      <c r="AC46" s="3">
        <f t="shared" si="30"/>
        <v>0.75418399596195862</v>
      </c>
      <c r="AD46" s="4">
        <f t="shared" si="24"/>
        <v>55.109450697744975</v>
      </c>
      <c r="AE46" s="5">
        <f t="shared" si="40"/>
        <v>47.587915865546371</v>
      </c>
      <c r="AF46" s="5">
        <f t="shared" si="41"/>
        <v>31.603129807052888</v>
      </c>
      <c r="AG46" s="5">
        <f t="shared" si="42"/>
        <v>63.572701924039855</v>
      </c>
      <c r="AH46" s="5"/>
      <c r="AI46" s="6">
        <f t="shared" si="31"/>
        <v>0.22606755317072036</v>
      </c>
      <c r="AJ46" s="6">
        <f t="shared" si="33"/>
        <v>2.0004436306618918E-2</v>
      </c>
      <c r="AK46" s="6">
        <f t="shared" si="43"/>
        <v>-0.2802375771230905</v>
      </c>
      <c r="AL46" s="6">
        <f t="shared" si="44"/>
        <v>0.32024644973632832</v>
      </c>
      <c r="AM46" s="6"/>
      <c r="AT46" s="5"/>
      <c r="AU46" s="5"/>
      <c r="AV46" s="5"/>
      <c r="AW46" s="14">
        <v>45</v>
      </c>
      <c r="AX46" s="14">
        <v>1.1205385380936537</v>
      </c>
      <c r="AY46" s="13"/>
      <c r="AZ46" s="5"/>
      <c r="BA46" s="5"/>
      <c r="BB46" s="5"/>
      <c r="BC46" s="14">
        <v>45</v>
      </c>
      <c r="BD46" s="23">
        <v>1.0979248045849683</v>
      </c>
      <c r="BE46" s="5"/>
      <c r="BF46" s="6"/>
      <c r="BG46" s="6"/>
      <c r="BH46" s="6"/>
      <c r="BI46" s="6"/>
      <c r="BJ46" s="6"/>
      <c r="BK46" s="6"/>
      <c r="BL46" s="6"/>
      <c r="BM46" s="6"/>
      <c r="BN46" s="5"/>
      <c r="BO46" s="5"/>
      <c r="BP46" s="5"/>
      <c r="BQ46" s="5"/>
      <c r="BR46" s="5"/>
      <c r="BS46" s="5"/>
      <c r="BT46" s="5"/>
      <c r="BU46" s="5"/>
      <c r="BV46" s="2">
        <f t="shared" si="34"/>
        <v>0.46498924383235885</v>
      </c>
      <c r="BW46" s="2"/>
      <c r="BX46" s="2"/>
      <c r="BY46" s="2"/>
      <c r="BZ46" s="2"/>
      <c r="CA46" s="2">
        <f t="shared" si="35"/>
        <v>0.55674273198889312</v>
      </c>
      <c r="CB46" s="2"/>
      <c r="CC46" s="2"/>
      <c r="CD46" s="2"/>
      <c r="CE46" s="5"/>
      <c r="CF46" s="8">
        <f t="shared" si="36"/>
        <v>1.0933203546945647E-2</v>
      </c>
      <c r="CG46" s="8">
        <f t="shared" si="37"/>
        <v>4.4655491809268213E-3</v>
      </c>
      <c r="CH46" s="5">
        <f t="shared" si="38"/>
        <v>11579.166666666666</v>
      </c>
      <c r="CI46" s="5">
        <f t="shared" si="39"/>
        <v>11468.833333333332</v>
      </c>
      <c r="CJ46" s="5"/>
      <c r="CK46" s="5">
        <f t="shared" si="13"/>
        <v>11523.465149650181</v>
      </c>
      <c r="CL46" s="5">
        <f t="shared" si="17"/>
        <v>11322.001535036479</v>
      </c>
      <c r="CM46" s="5"/>
      <c r="CN46" s="5"/>
      <c r="CO46" s="5"/>
      <c r="CP46" s="5"/>
      <c r="CQ46" s="5"/>
      <c r="CR46" s="5"/>
      <c r="CS46" s="32">
        <f t="shared" si="14"/>
        <v>4.6531274235056097E-2</v>
      </c>
      <c r="CT46" s="32">
        <f t="shared" si="18"/>
        <v>6.5153244269349875E-2</v>
      </c>
      <c r="CU46" s="32"/>
      <c r="CV46" s="32"/>
      <c r="CW46" s="32"/>
      <c r="CX46" s="32"/>
      <c r="CY46" s="32"/>
      <c r="CZ46" s="5"/>
      <c r="DA46" s="6">
        <f t="shared" si="15"/>
        <v>7.1515269971428055E-2</v>
      </c>
      <c r="DB46" s="6">
        <f t="shared" si="19"/>
        <v>8.5928964082847628E-2</v>
      </c>
      <c r="DC46" s="5"/>
      <c r="DD46" s="5"/>
      <c r="DE46" s="5"/>
      <c r="DF46" s="5"/>
      <c r="DG46" s="5"/>
      <c r="DI46" s="6">
        <f t="shared" si="16"/>
        <v>0.9243280659841614</v>
      </c>
      <c r="DJ46" s="6">
        <f t="shared" si="20"/>
        <v>1.1105994497590228</v>
      </c>
      <c r="DX46">
        <f t="shared" si="21"/>
        <v>11271.749999999998</v>
      </c>
      <c r="DY46">
        <f t="shared" si="22"/>
        <v>10626.550706930191</v>
      </c>
      <c r="DZ46">
        <f t="shared" si="23"/>
        <v>11916.949293069805</v>
      </c>
    </row>
    <row r="47" spans="1:130" x14ac:dyDescent="0.25">
      <c r="A47" s="1">
        <v>46</v>
      </c>
      <c r="B47" s="1">
        <v>46</v>
      </c>
      <c r="C47" s="7">
        <v>20190928</v>
      </c>
      <c r="D47" s="7">
        <f>35861*(1/3)</f>
        <v>11953.666666666666</v>
      </c>
      <c r="E47" s="7">
        <v>4063256</v>
      </c>
      <c r="F47" s="7"/>
      <c r="G47" s="7">
        <f t="shared" si="0"/>
        <v>48570807805.333328</v>
      </c>
      <c r="H47" s="36">
        <f t="shared" si="32"/>
        <v>61961219169.366661</v>
      </c>
      <c r="I47" s="36"/>
      <c r="K47" s="2">
        <f t="shared" si="1"/>
        <v>-8.8284859929118869E-3</v>
      </c>
      <c r="M47" s="1">
        <f t="shared" si="12"/>
        <v>45</v>
      </c>
      <c r="N47" s="2">
        <f t="shared" si="5"/>
        <v>-4.3138214120987624E-2</v>
      </c>
      <c r="O47" s="8">
        <f t="shared" si="6"/>
        <v>5.6390977443609019E-2</v>
      </c>
      <c r="P47" s="2">
        <f t="shared" si="7"/>
        <v>5.8200614753452305E-2</v>
      </c>
      <c r="Q47" s="2">
        <f t="shared" si="8"/>
        <v>0.1225165351517305</v>
      </c>
      <c r="R47" s="2">
        <f t="shared" si="9"/>
        <v>5.7221559623579776E-4</v>
      </c>
      <c r="U47" s="6"/>
      <c r="V47" s="1">
        <f t="shared" si="10"/>
        <v>8.8284859929118869E-3</v>
      </c>
      <c r="W47" s="1">
        <f t="shared" si="11"/>
        <v>0</v>
      </c>
      <c r="X47" s="2">
        <f t="shared" si="25"/>
        <v>2.9785757846717644E-3</v>
      </c>
      <c r="Y47" s="2">
        <f t="shared" si="26"/>
        <v>8.3954484534903371E-3</v>
      </c>
      <c r="Z47" s="2">
        <f t="shared" si="27"/>
        <v>4.1213600886985695E-3</v>
      </c>
      <c r="AA47" s="2">
        <f t="shared" si="28"/>
        <v>1.1995706163173298E-2</v>
      </c>
      <c r="AB47" s="3">
        <f t="shared" si="29"/>
        <v>0.72271670530306176</v>
      </c>
      <c r="AC47" s="3">
        <f t="shared" si="30"/>
        <v>0.69987113216096297</v>
      </c>
      <c r="AD47" s="4">
        <f t="shared" si="24"/>
        <v>49.197041738286458</v>
      </c>
      <c r="AE47" s="5">
        <f t="shared" si="40"/>
        <v>48.443665558551473</v>
      </c>
      <c r="AF47" s="5">
        <f t="shared" si="41"/>
        <v>34.218411709099968</v>
      </c>
      <c r="AG47" s="5">
        <f t="shared" si="42"/>
        <v>62.668919408002978</v>
      </c>
      <c r="AH47" s="5"/>
      <c r="AI47" s="6">
        <f t="shared" si="31"/>
        <v>0.30714554962528368</v>
      </c>
      <c r="AJ47" s="6">
        <f t="shared" si="33"/>
        <v>4.5815817963182327E-2</v>
      </c>
      <c r="AK47" s="6">
        <f t="shared" si="43"/>
        <v>-0.26020614665001124</v>
      </c>
      <c r="AL47" s="6">
        <f t="shared" si="44"/>
        <v>0.35183778257637593</v>
      </c>
      <c r="AM47" s="6"/>
      <c r="AT47" s="5"/>
      <c r="AU47" s="5"/>
      <c r="AV47" s="5"/>
      <c r="AW47" s="14">
        <v>46</v>
      </c>
      <c r="AX47" s="14">
        <v>1.1300102531719349</v>
      </c>
      <c r="AY47" s="13"/>
      <c r="AZ47" s="5"/>
      <c r="BA47" s="5"/>
      <c r="BB47" s="5"/>
      <c r="BC47" s="14">
        <v>46</v>
      </c>
      <c r="BD47" s="23">
        <v>1.1063354175514208</v>
      </c>
      <c r="BE47" s="5"/>
      <c r="BF47" s="6"/>
      <c r="BG47" s="6"/>
      <c r="BH47" s="6"/>
      <c r="BI47" s="6"/>
      <c r="BJ47" s="6"/>
      <c r="BK47" s="6"/>
      <c r="BL47" s="6"/>
      <c r="BM47" s="6"/>
      <c r="BN47" s="5"/>
      <c r="BO47" s="5"/>
      <c r="BP47" s="5"/>
      <c r="BQ47" s="5"/>
      <c r="BR47" s="5"/>
      <c r="BS47" s="5"/>
      <c r="BT47" s="5"/>
      <c r="BU47" s="5"/>
      <c r="BV47" s="2">
        <f t="shared" si="34"/>
        <v>0.38171701284983461</v>
      </c>
      <c r="BW47" s="2"/>
      <c r="BX47" s="2"/>
      <c r="BY47" s="2"/>
      <c r="BZ47" s="2"/>
      <c r="CA47" s="2">
        <f t="shared" si="35"/>
        <v>1.0324652823625282</v>
      </c>
      <c r="CB47" s="2"/>
      <c r="CC47" s="2"/>
      <c r="CD47" s="2"/>
      <c r="CE47" s="5"/>
      <c r="CF47" s="8">
        <f t="shared" si="36"/>
        <v>1.0933203546945647E-2</v>
      </c>
      <c r="CG47" s="8">
        <f t="shared" si="37"/>
        <v>4.4655491809268213E-3</v>
      </c>
      <c r="CH47" s="5">
        <f t="shared" si="38"/>
        <v>11579.166666666666</v>
      </c>
      <c r="CI47" s="5">
        <f t="shared" si="39"/>
        <v>11468.833333333332</v>
      </c>
      <c r="CJ47" s="5"/>
      <c r="CK47" s="5">
        <f t="shared" si="13"/>
        <v>11596.189586514725</v>
      </c>
      <c r="CL47" s="5">
        <f t="shared" si="17"/>
        <v>11355.959185214351</v>
      </c>
      <c r="CM47" s="5"/>
      <c r="CN47" s="5"/>
      <c r="CO47" s="5"/>
      <c r="CP47" s="5"/>
      <c r="CQ47" s="5"/>
      <c r="CR47" s="5"/>
      <c r="CS47" s="32">
        <f t="shared" si="14"/>
        <v>3.0827115880172729E-2</v>
      </c>
      <c r="CT47" s="32">
        <f t="shared" si="18"/>
        <v>5.2633817337996325E-2</v>
      </c>
      <c r="CU47" s="32"/>
      <c r="CV47" s="32"/>
      <c r="CW47" s="32"/>
      <c r="CX47" s="32"/>
      <c r="CY47" s="32"/>
      <c r="CZ47" s="5"/>
      <c r="DA47" s="6">
        <f t="shared" si="15"/>
        <v>6.4826712275364407E-2</v>
      </c>
      <c r="DB47" s="6">
        <f t="shared" si="19"/>
        <v>8.2839808147277039E-2</v>
      </c>
      <c r="DC47" s="5"/>
      <c r="DD47" s="5"/>
      <c r="DE47" s="5"/>
      <c r="DF47" s="5"/>
      <c r="DG47" s="5"/>
      <c r="DI47" s="6">
        <f t="shared" si="16"/>
        <v>0.78309778762997517</v>
      </c>
      <c r="DJ47" s="6">
        <f t="shared" si="20"/>
        <v>0.9540148838095277</v>
      </c>
      <c r="DX47">
        <f t="shared" si="21"/>
        <v>11316.099999999997</v>
      </c>
      <c r="DY47">
        <f t="shared" si="22"/>
        <v>10613.957086405399</v>
      </c>
      <c r="DZ47">
        <f t="shared" si="23"/>
        <v>12018.242913594595</v>
      </c>
    </row>
    <row r="48" spans="1:130" x14ac:dyDescent="0.25">
      <c r="A48" s="1">
        <v>47</v>
      </c>
      <c r="B48" s="1">
        <v>47</v>
      </c>
      <c r="C48" s="7">
        <v>20190929</v>
      </c>
      <c r="D48" s="7">
        <f>34790*(1/3)</f>
        <v>11596.666666666666</v>
      </c>
      <c r="E48" s="7">
        <v>4953369</v>
      </c>
      <c r="F48" s="7"/>
      <c r="G48" s="7">
        <f t="shared" si="0"/>
        <v>57442569170</v>
      </c>
      <c r="H48" s="36">
        <f t="shared" si="32"/>
        <v>61812987094.366661</v>
      </c>
      <c r="I48" s="36"/>
      <c r="K48" s="2">
        <f t="shared" si="1"/>
        <v>-3.0320364848527844E-2</v>
      </c>
      <c r="M48" s="1">
        <f t="shared" si="12"/>
        <v>46</v>
      </c>
      <c r="N48" s="2">
        <f t="shared" si="5"/>
        <v>-4.3043311633775838E-2</v>
      </c>
      <c r="O48" s="8">
        <f t="shared" si="6"/>
        <v>5.764411027568922E-2</v>
      </c>
      <c r="P48" s="2">
        <f t="shared" si="7"/>
        <v>5.8577992370170424E-2</v>
      </c>
      <c r="Q48" s="2">
        <f t="shared" si="8"/>
        <v>0.12274526606969288</v>
      </c>
      <c r="R48" s="2">
        <f t="shared" si="9"/>
        <v>5.5650447776308537E-4</v>
      </c>
      <c r="V48" s="1">
        <f t="shared" si="10"/>
        <v>3.0320364848527844E-2</v>
      </c>
      <c r="W48" s="1">
        <f t="shared" si="11"/>
        <v>0</v>
      </c>
      <c r="X48" s="2">
        <f t="shared" si="25"/>
        <v>5.1443161309951821E-3</v>
      </c>
      <c r="Y48" s="2">
        <f t="shared" si="26"/>
        <v>8.1316406173009472E-3</v>
      </c>
      <c r="Z48" s="2">
        <f t="shared" si="27"/>
        <v>8.2920183809445571E-3</v>
      </c>
      <c r="AA48" s="2">
        <f t="shared" si="28"/>
        <v>1.2146730121851156E-2</v>
      </c>
      <c r="AB48" s="3">
        <f t="shared" si="29"/>
        <v>0.62039372016071015</v>
      </c>
      <c r="AC48" s="3">
        <f t="shared" si="30"/>
        <v>0.66945099921769635</v>
      </c>
      <c r="AD48" s="4">
        <f t="shared" si="24"/>
        <v>51.901673834065363</v>
      </c>
      <c r="AE48" s="5">
        <f t="shared" si="40"/>
        <v>49.381555773820089</v>
      </c>
      <c r="AF48" s="5">
        <f t="shared" si="41"/>
        <v>37.057159128426889</v>
      </c>
      <c r="AG48" s="5">
        <f t="shared" si="42"/>
        <v>61.70595241921329</v>
      </c>
      <c r="AH48" s="5"/>
      <c r="AI48" s="6">
        <f t="shared" si="31"/>
        <v>0.18011163614807629</v>
      </c>
      <c r="AJ48" s="6">
        <f t="shared" si="33"/>
        <v>5.7691487904090469E-2</v>
      </c>
      <c r="AK48" s="6">
        <f t="shared" si="43"/>
        <v>-0.24989528907588754</v>
      </c>
      <c r="AL48" s="6">
        <f t="shared" si="44"/>
        <v>0.36527826488406845</v>
      </c>
      <c r="AM48" s="6"/>
      <c r="AT48" s="5"/>
      <c r="AU48" s="5"/>
      <c r="AV48" s="5"/>
      <c r="AW48" s="14">
        <v>47</v>
      </c>
      <c r="AX48" s="14">
        <v>1.1322359721282371</v>
      </c>
      <c r="AY48" s="13"/>
      <c r="AZ48" s="5"/>
      <c r="BA48" s="5"/>
      <c r="BB48" s="5"/>
      <c r="BC48" s="14">
        <v>47</v>
      </c>
      <c r="BD48" s="23">
        <v>1.1079654245542929</v>
      </c>
      <c r="BE48" s="5"/>
      <c r="BF48" s="6"/>
      <c r="BG48" s="6"/>
      <c r="BH48" s="6"/>
      <c r="BI48" s="6"/>
      <c r="BJ48" s="6"/>
      <c r="BK48" s="6"/>
      <c r="BL48" s="6"/>
      <c r="BM48" s="6"/>
      <c r="BN48" s="5"/>
      <c r="BO48" s="5"/>
      <c r="BP48" s="5"/>
      <c r="BQ48" s="5"/>
      <c r="BR48" s="5"/>
      <c r="BS48" s="5"/>
      <c r="BT48" s="5"/>
      <c r="BU48" s="5"/>
      <c r="BV48" s="2">
        <f t="shared" si="34"/>
        <v>0.83063444887904136</v>
      </c>
      <c r="BW48" s="2"/>
      <c r="BX48" s="2"/>
      <c r="BY48" s="2"/>
      <c r="BZ48" s="2"/>
      <c r="CA48" s="2">
        <f t="shared" si="35"/>
        <v>0.23871594024049</v>
      </c>
      <c r="CB48" s="2"/>
      <c r="CC48" s="2"/>
      <c r="CD48" s="2"/>
      <c r="CE48" s="5"/>
      <c r="CF48" s="8">
        <f t="shared" si="36"/>
        <v>1.210691103522123E-3</v>
      </c>
      <c r="CG48" s="8">
        <f t="shared" si="37"/>
        <v>1.210691103522123E-3</v>
      </c>
      <c r="CH48" s="5">
        <f t="shared" si="38"/>
        <v>11579.166666666666</v>
      </c>
      <c r="CI48" s="5">
        <f t="shared" si="39"/>
        <v>11468.833333333332</v>
      </c>
      <c r="CJ48" s="5"/>
      <c r="CK48" s="5">
        <f t="shared" si="13"/>
        <v>11644.653799988069</v>
      </c>
      <c r="CL48" s="5">
        <f t="shared" si="17"/>
        <v>11384.76685247012</v>
      </c>
      <c r="CM48" s="5"/>
      <c r="CN48" s="5"/>
      <c r="CO48" s="5"/>
      <c r="CP48" s="5"/>
      <c r="CQ48" s="5"/>
      <c r="CR48" s="5"/>
      <c r="CS48" s="32">
        <f t="shared" si="14"/>
        <v>-4.1209583509861369E-3</v>
      </c>
      <c r="CT48" s="32">
        <f t="shared" si="18"/>
        <v>1.861257388424864E-2</v>
      </c>
      <c r="CU48" s="32"/>
      <c r="CV48" s="32"/>
      <c r="CW48" s="32"/>
      <c r="CX48" s="32"/>
      <c r="CY48" s="32"/>
      <c r="CZ48" s="5"/>
      <c r="DA48" s="6">
        <f t="shared" si="15"/>
        <v>2.1030169725465179E-2</v>
      </c>
      <c r="DB48" s="6">
        <f t="shared" si="19"/>
        <v>5.3610617024863881E-2</v>
      </c>
      <c r="DC48" s="5"/>
      <c r="DD48" s="5"/>
      <c r="DE48" s="5"/>
      <c r="DF48" s="5"/>
      <c r="DG48" s="5"/>
      <c r="DI48" s="6">
        <f t="shared" si="16"/>
        <v>0.51914892743185526</v>
      </c>
      <c r="DJ48" s="6">
        <f t="shared" si="20"/>
        <v>0.68001267475394389</v>
      </c>
      <c r="DX48">
        <f t="shared" si="21"/>
        <v>11345.766666666663</v>
      </c>
      <c r="DY48">
        <f t="shared" si="22"/>
        <v>10648.871294318704</v>
      </c>
      <c r="DZ48">
        <f t="shared" si="23"/>
        <v>12042.662039014622</v>
      </c>
    </row>
    <row r="49" spans="1:130" x14ac:dyDescent="0.25">
      <c r="A49" s="1">
        <v>48</v>
      </c>
      <c r="B49" s="1">
        <v>48</v>
      </c>
      <c r="C49" s="7">
        <v>20190930</v>
      </c>
      <c r="D49" s="7">
        <f>35200*(1/3)</f>
        <v>11733.333333333332</v>
      </c>
      <c r="E49" s="7">
        <v>4539944</v>
      </c>
      <c r="F49" s="7"/>
      <c r="G49" s="7">
        <f t="shared" si="0"/>
        <v>53268676266.666664</v>
      </c>
      <c r="H49" s="36">
        <f t="shared" si="32"/>
        <v>61824249544.900002</v>
      </c>
      <c r="I49" s="36"/>
      <c r="K49" s="2">
        <f t="shared" si="1"/>
        <v>1.171609344020071E-2</v>
      </c>
      <c r="M49" s="1">
        <f t="shared" si="12"/>
        <v>47</v>
      </c>
      <c r="N49" s="2">
        <f t="shared" si="5"/>
        <v>-4.2907501011276432E-2</v>
      </c>
      <c r="O49" s="8">
        <f t="shared" si="6"/>
        <v>5.889724310776942E-2</v>
      </c>
      <c r="P49" s="2">
        <f t="shared" si="7"/>
        <v>5.9121378802803715E-2</v>
      </c>
      <c r="Q49" s="2">
        <f t="shared" si="8"/>
        <v>0.12307400709232563</v>
      </c>
      <c r="R49" s="2">
        <f t="shared" si="9"/>
        <v>3.1925073759899586E-4</v>
      </c>
      <c r="V49" s="1">
        <f t="shared" si="10"/>
        <v>0</v>
      </c>
      <c r="W49" s="1">
        <f t="shared" si="11"/>
        <v>1.171609344020071E-2</v>
      </c>
      <c r="X49" s="2">
        <f t="shared" si="25"/>
        <v>5.1443161309951821E-3</v>
      </c>
      <c r="Y49" s="2">
        <f t="shared" si="26"/>
        <v>7.8322495751128075E-3</v>
      </c>
      <c r="Z49" s="2">
        <f t="shared" si="27"/>
        <v>8.2920183809445571E-3</v>
      </c>
      <c r="AA49" s="2">
        <f t="shared" si="28"/>
        <v>1.1990983950911341E-2</v>
      </c>
      <c r="AB49" s="3">
        <f t="shared" si="29"/>
        <v>0.62039372016071015</v>
      </c>
      <c r="AC49" s="3">
        <f t="shared" si="30"/>
        <v>0.65317822183537655</v>
      </c>
      <c r="AD49" s="4">
        <f t="shared" si="24"/>
        <v>51.287108352249142</v>
      </c>
      <c r="AE49" s="5">
        <f t="shared" si="40"/>
        <v>50.153947038261691</v>
      </c>
      <c r="AF49" s="5">
        <f t="shared" si="41"/>
        <v>39.592973295724263</v>
      </c>
      <c r="AG49" s="5">
        <f t="shared" si="42"/>
        <v>60.714920780799119</v>
      </c>
      <c r="AH49" s="5"/>
      <c r="AI49" s="6">
        <f t="shared" si="31"/>
        <v>0.22237083712825451</v>
      </c>
      <c r="AJ49" s="6">
        <f t="shared" si="33"/>
        <v>6.8478464667643207E-2</v>
      </c>
      <c r="AK49" s="6">
        <f t="shared" si="43"/>
        <v>-0.24660905487982052</v>
      </c>
      <c r="AL49" s="6">
        <f t="shared" si="44"/>
        <v>0.3835659842151069</v>
      </c>
      <c r="AM49" s="6"/>
      <c r="AT49" s="5"/>
      <c r="AU49" s="5"/>
      <c r="AV49" s="5"/>
      <c r="AW49" s="14">
        <v>48</v>
      </c>
      <c r="AX49" s="14">
        <v>1.1190452803368265</v>
      </c>
      <c r="AY49" s="13"/>
      <c r="AZ49" s="5"/>
      <c r="BA49" s="5"/>
      <c r="BB49" s="5"/>
      <c r="BC49" s="14">
        <v>48</v>
      </c>
      <c r="BD49" s="23">
        <v>1.0946720178214857</v>
      </c>
      <c r="BE49" s="5"/>
      <c r="BF49" s="6"/>
      <c r="BG49" s="6"/>
      <c r="BH49" s="6"/>
      <c r="BI49" s="6"/>
      <c r="BJ49" s="6"/>
      <c r="BK49" s="6"/>
      <c r="BL49" s="6"/>
      <c r="BM49" s="6"/>
      <c r="BN49" s="5"/>
      <c r="BO49" s="5"/>
      <c r="BP49" s="5"/>
      <c r="BQ49" s="5"/>
      <c r="BR49" s="5"/>
      <c r="BS49" s="5"/>
      <c r="BT49" s="5"/>
      <c r="BU49" s="5"/>
      <c r="BV49" s="2">
        <f t="shared" si="34"/>
        <v>0.67068618907047295</v>
      </c>
      <c r="BW49" s="2"/>
      <c r="BX49" s="2"/>
      <c r="BY49" s="2"/>
      <c r="BZ49" s="2"/>
      <c r="CA49" s="2">
        <f t="shared" si="35"/>
        <v>0.11284025340951631</v>
      </c>
      <c r="CB49" s="2"/>
      <c r="CC49" s="2"/>
      <c r="CD49" s="2"/>
      <c r="CE49" s="5"/>
      <c r="CF49" s="8">
        <f t="shared" si="36"/>
        <v>1.210691103522123E-3</v>
      </c>
      <c r="CG49" s="8">
        <f t="shared" si="37"/>
        <v>1.210691103522123E-3</v>
      </c>
      <c r="CH49" s="5">
        <f t="shared" si="38"/>
        <v>11579.166666666666</v>
      </c>
      <c r="CI49" s="5">
        <f t="shared" si="39"/>
        <v>11468.833333333332</v>
      </c>
      <c r="CJ49" s="5"/>
      <c r="CK49" s="5">
        <f t="shared" si="13"/>
        <v>11689.013651928188</v>
      </c>
      <c r="CL49" s="5">
        <f t="shared" si="17"/>
        <v>11416.909612323579</v>
      </c>
      <c r="CM49" s="5"/>
      <c r="CN49" s="5"/>
      <c r="CO49" s="5"/>
      <c r="CP49" s="5"/>
      <c r="CQ49" s="5"/>
      <c r="CR49" s="5"/>
      <c r="CS49" s="32">
        <f t="shared" si="14"/>
        <v>3.7915672549353463E-3</v>
      </c>
      <c r="CT49" s="32">
        <f t="shared" si="18"/>
        <v>2.7715356585480855E-2</v>
      </c>
      <c r="CU49" s="32"/>
      <c r="CV49" s="32"/>
      <c r="CW49" s="32"/>
      <c r="CX49" s="32"/>
      <c r="CY49" s="32"/>
      <c r="CZ49" s="5"/>
      <c r="DA49" s="6">
        <f t="shared" si="15"/>
        <v>4.2213824408681523E-2</v>
      </c>
      <c r="DB49" s="6">
        <f t="shared" si="19"/>
        <v>6.6388716542456871E-2</v>
      </c>
      <c r="DC49" s="5"/>
      <c r="DD49" s="5"/>
      <c r="DE49" s="5"/>
      <c r="DF49" s="5"/>
      <c r="DG49" s="5"/>
      <c r="DI49" s="6">
        <f t="shared" si="16"/>
        <v>0.58931989003441509</v>
      </c>
      <c r="DJ49" s="6">
        <f t="shared" si="20"/>
        <v>0.75160107766954354</v>
      </c>
      <c r="DX49">
        <f t="shared" si="21"/>
        <v>11382.866666666663</v>
      </c>
      <c r="DY49">
        <f t="shared" si="22"/>
        <v>10686.393762192507</v>
      </c>
      <c r="DZ49">
        <f t="shared" si="23"/>
        <v>12079.339571140819</v>
      </c>
    </row>
    <row r="50" spans="1:130" x14ac:dyDescent="0.25">
      <c r="A50" s="1">
        <v>49</v>
      </c>
      <c r="B50" s="1">
        <v>49</v>
      </c>
      <c r="C50" s="7">
        <v>20191001</v>
      </c>
      <c r="D50" s="7">
        <f>34500*(1/3)</f>
        <v>11500</v>
      </c>
      <c r="E50" s="7">
        <v>4781092</v>
      </c>
      <c r="F50" s="7"/>
      <c r="G50" s="7">
        <f t="shared" si="0"/>
        <v>54982558000</v>
      </c>
      <c r="H50" s="36">
        <f t="shared" si="32"/>
        <v>61418453673.699997</v>
      </c>
      <c r="I50" s="36"/>
      <c r="K50" s="2">
        <f t="shared" si="1"/>
        <v>-2.008675856673723E-2</v>
      </c>
      <c r="M50" s="1">
        <f t="shared" si="12"/>
        <v>48</v>
      </c>
      <c r="N50" s="2">
        <f t="shared" si="5"/>
        <v>-4.2805447904000593E-2</v>
      </c>
      <c r="O50" s="8">
        <f t="shared" si="6"/>
        <v>6.0150375939849621E-2</v>
      </c>
      <c r="P50" s="2">
        <f t="shared" si="7"/>
        <v>5.9532294912725631E-2</v>
      </c>
      <c r="Q50" s="2">
        <f t="shared" si="8"/>
        <v>0.12332213763336686</v>
      </c>
      <c r="R50" s="2">
        <f t="shared" si="9"/>
        <v>1.0289971370459061E-3</v>
      </c>
      <c r="V50" s="1">
        <f t="shared" si="10"/>
        <v>2.008675856673723E-2</v>
      </c>
      <c r="W50" s="1">
        <f t="shared" si="11"/>
        <v>0</v>
      </c>
      <c r="X50" s="2">
        <f t="shared" si="25"/>
        <v>6.5790846000478419E-3</v>
      </c>
      <c r="Y50" s="2">
        <f t="shared" si="26"/>
        <v>7.8175018351515687E-3</v>
      </c>
      <c r="Z50" s="2">
        <f t="shared" si="27"/>
        <v>9.0377036925308307E-3</v>
      </c>
      <c r="AA50" s="2">
        <f t="shared" si="28"/>
        <v>1.2001206986604783E-2</v>
      </c>
      <c r="AB50" s="3">
        <f t="shared" si="29"/>
        <v>0.72795975879194808</v>
      </c>
      <c r="AC50" s="3">
        <f t="shared" si="30"/>
        <v>0.65139296771375743</v>
      </c>
      <c r="AD50" s="4">
        <f t="shared" si="24"/>
        <v>47.22453910421607</v>
      </c>
      <c r="AE50" s="5">
        <f t="shared" si="40"/>
        <v>50.614667257044218</v>
      </c>
      <c r="AF50" s="5">
        <f t="shared" si="41"/>
        <v>41.592457452040051</v>
      </c>
      <c r="AG50" s="5">
        <f t="shared" si="42"/>
        <v>59.636877062048384</v>
      </c>
      <c r="AH50" s="5"/>
      <c r="AI50" s="6">
        <f t="shared" si="31"/>
        <v>0.14865972069928826</v>
      </c>
      <c r="AJ50" s="6">
        <f t="shared" si="33"/>
        <v>7.5291377362314088E-2</v>
      </c>
      <c r="AK50" s="6">
        <f t="shared" si="43"/>
        <v>-0.2405822739841971</v>
      </c>
      <c r="AL50" s="6">
        <f t="shared" si="44"/>
        <v>0.3911650287088253</v>
      </c>
      <c r="AM50" s="6"/>
      <c r="AT50" s="5"/>
      <c r="AU50" s="5"/>
      <c r="AV50" s="5"/>
      <c r="AW50" s="14">
        <v>49</v>
      </c>
      <c r="AX50" s="14">
        <v>1.1082496429030069</v>
      </c>
      <c r="AY50" s="13"/>
      <c r="AZ50" s="5"/>
      <c r="BA50" s="5"/>
      <c r="BB50" s="5"/>
      <c r="BC50" s="14">
        <v>49</v>
      </c>
      <c r="BD50" s="23">
        <v>1.0837131897404737</v>
      </c>
      <c r="BE50" s="5"/>
      <c r="BF50" s="6"/>
      <c r="BG50" s="6"/>
      <c r="BH50" s="6"/>
      <c r="BI50" s="6"/>
      <c r="BJ50" s="6"/>
      <c r="BK50" s="6"/>
      <c r="BL50" s="6"/>
      <c r="BM50" s="6"/>
      <c r="BN50" s="5"/>
      <c r="BO50" s="5"/>
      <c r="BP50" s="5"/>
      <c r="BQ50" s="5"/>
      <c r="BR50" s="5"/>
      <c r="BS50" s="5"/>
      <c r="BT50" s="5"/>
      <c r="BU50" s="5"/>
      <c r="BV50" s="2">
        <f t="shared" si="34"/>
        <v>0.16020624940501493</v>
      </c>
      <c r="BW50" s="2"/>
      <c r="BX50" s="2"/>
      <c r="BY50" s="2"/>
      <c r="BZ50" s="2"/>
      <c r="CA50" s="2">
        <f t="shared" si="35"/>
        <v>0.10200606055475277</v>
      </c>
      <c r="CB50" s="2"/>
      <c r="CC50" s="2"/>
      <c r="CD50" s="2"/>
      <c r="CE50" s="5"/>
      <c r="CF50" s="8">
        <f t="shared" si="36"/>
        <v>1.210691103522123E-3</v>
      </c>
      <c r="CG50" s="8">
        <f t="shared" si="37"/>
        <v>1.210691103522123E-3</v>
      </c>
      <c r="CH50" s="5">
        <f t="shared" si="38"/>
        <v>11579.166666666666</v>
      </c>
      <c r="CI50" s="5">
        <f t="shared" si="39"/>
        <v>11523.166666666666</v>
      </c>
      <c r="CJ50" s="5"/>
      <c r="CK50" s="5">
        <f t="shared" si="13"/>
        <v>11698.654333766046</v>
      </c>
      <c r="CL50" s="5">
        <f t="shared" si="17"/>
        <v>11444.020732217015</v>
      </c>
      <c r="CM50" s="5"/>
      <c r="CN50" s="5"/>
      <c r="CO50" s="5"/>
      <c r="CP50" s="5"/>
      <c r="CQ50" s="5"/>
      <c r="CR50" s="5"/>
      <c r="CS50" s="32">
        <f t="shared" si="14"/>
        <v>-1.6980955937185516E-2</v>
      </c>
      <c r="CT50" s="32">
        <f t="shared" si="18"/>
        <v>4.8915734332246608E-3</v>
      </c>
      <c r="CU50" s="32"/>
      <c r="CV50" s="32"/>
      <c r="CW50" s="32"/>
      <c r="CX50" s="32"/>
      <c r="CY50" s="32"/>
      <c r="CZ50" s="5"/>
      <c r="DA50" s="6">
        <f t="shared" si="15"/>
        <v>3.3002405803625047E-2</v>
      </c>
      <c r="DB50" s="6">
        <f t="shared" si="19"/>
        <v>4.3543084634615883E-2</v>
      </c>
      <c r="DC50" s="5"/>
      <c r="DD50" s="5"/>
      <c r="DE50" s="5"/>
      <c r="DF50" s="5"/>
      <c r="DG50" s="5"/>
      <c r="DI50" s="6">
        <f t="shared" si="16"/>
        <v>0.40151262180946917</v>
      </c>
      <c r="DJ50" s="6">
        <f t="shared" si="20"/>
        <v>0.56771922446708389</v>
      </c>
      <c r="DX50">
        <f t="shared" si="21"/>
        <v>11408.88333333333</v>
      </c>
      <c r="DY50">
        <f t="shared" si="22"/>
        <v>10736.130009711333</v>
      </c>
      <c r="DZ50">
        <f t="shared" si="23"/>
        <v>12081.636656955327</v>
      </c>
    </row>
    <row r="51" spans="1:130" x14ac:dyDescent="0.25">
      <c r="A51" s="1">
        <v>50</v>
      </c>
      <c r="B51" s="1">
        <v>50</v>
      </c>
      <c r="C51" s="7">
        <v>20191002</v>
      </c>
      <c r="D51" s="7">
        <f>34280*(1/3)</f>
        <v>11426.666666666666</v>
      </c>
      <c r="E51" s="7">
        <v>2949101</v>
      </c>
      <c r="F51" s="7"/>
      <c r="G51" s="7">
        <f t="shared" si="0"/>
        <v>33698394093.333332</v>
      </c>
      <c r="H51" s="36">
        <f t="shared" si="32"/>
        <v>60723934016.366661</v>
      </c>
      <c r="I51" s="36">
        <f t="shared" ref="I51:I114" si="45">AVERAGE(G2:G51)</f>
        <v>221034535566.32669</v>
      </c>
      <c r="K51" s="2">
        <f t="shared" si="1"/>
        <v>-6.3972303077351371E-3</v>
      </c>
      <c r="M51" s="1">
        <f t="shared" si="12"/>
        <v>49</v>
      </c>
      <c r="N51" s="2">
        <f t="shared" si="5"/>
        <v>-4.0884747493197801E-2</v>
      </c>
      <c r="O51" s="8">
        <f t="shared" si="6"/>
        <v>6.1403508771929821E-2</v>
      </c>
      <c r="P51" s="2">
        <f t="shared" si="7"/>
        <v>6.7690682825030546E-2</v>
      </c>
      <c r="Q51" s="2">
        <f t="shared" si="8"/>
        <v>0.12817551212839484</v>
      </c>
      <c r="R51" s="2">
        <f t="shared" si="9"/>
        <v>1.8712138592041905E-3</v>
      </c>
      <c r="V51" s="1">
        <f t="shared" si="10"/>
        <v>6.3972303077351371E-3</v>
      </c>
      <c r="W51" s="1">
        <f t="shared" si="11"/>
        <v>0</v>
      </c>
      <c r="X51" s="2">
        <f t="shared" si="25"/>
        <v>6.5604644283146704E-3</v>
      </c>
      <c r="Y51" s="2">
        <f t="shared" si="26"/>
        <v>7.8175018351515687E-3</v>
      </c>
      <c r="Z51" s="2">
        <f t="shared" si="27"/>
        <v>9.0377973303704846E-3</v>
      </c>
      <c r="AA51" s="2">
        <f t="shared" si="28"/>
        <v>1.2001206986604783E-2</v>
      </c>
      <c r="AB51" s="3">
        <f t="shared" si="29"/>
        <v>0.72589196111634191</v>
      </c>
      <c r="AC51" s="3">
        <f t="shared" si="30"/>
        <v>0.65139296771375743</v>
      </c>
      <c r="AD51" s="4">
        <f t="shared" si="24"/>
        <v>47.2954400413767</v>
      </c>
      <c r="AE51" s="5">
        <f t="shared" si="40"/>
        <v>50.841516359518884</v>
      </c>
      <c r="AF51" s="5">
        <f t="shared" si="41"/>
        <v>42.444532986757544</v>
      </c>
      <c r="AG51" s="5">
        <f t="shared" si="42"/>
        <v>59.238499732280225</v>
      </c>
      <c r="AH51" s="5"/>
      <c r="AI51" s="6">
        <f t="shared" si="31"/>
        <v>0.11834775440967767</v>
      </c>
      <c r="AJ51" s="6">
        <f t="shared" si="33"/>
        <v>8.2487629508557397E-2</v>
      </c>
      <c r="AK51" s="6">
        <f t="shared" si="43"/>
        <v>-0.23025252499022589</v>
      </c>
      <c r="AL51" s="6">
        <f t="shared" si="44"/>
        <v>0.39522778400734071</v>
      </c>
      <c r="AM51" s="6"/>
      <c r="AT51" s="5"/>
      <c r="AU51" s="5"/>
      <c r="AV51" s="5"/>
      <c r="AW51" s="14">
        <v>50</v>
      </c>
      <c r="AX51" s="14">
        <v>1.0982993449979532</v>
      </c>
      <c r="AY51" s="13"/>
      <c r="AZ51" s="5"/>
      <c r="BA51" s="5"/>
      <c r="BB51" s="5"/>
      <c r="BC51" s="14">
        <v>50</v>
      </c>
      <c r="BD51" s="23">
        <v>1.0735379080757153</v>
      </c>
      <c r="BE51" s="5"/>
      <c r="BF51" s="6"/>
      <c r="BG51" s="6"/>
      <c r="BH51" s="6"/>
      <c r="BI51" s="6"/>
      <c r="BJ51" s="6"/>
      <c r="BK51" s="6"/>
      <c r="BL51" s="6"/>
      <c r="BM51" s="6"/>
      <c r="BN51" s="5"/>
      <c r="BO51" s="5"/>
      <c r="BP51" s="5"/>
      <c r="BQ51" s="5"/>
      <c r="BR51" s="5"/>
      <c r="BS51" s="5"/>
      <c r="BT51" s="5"/>
      <c r="BU51" s="5"/>
      <c r="BV51" s="2">
        <f t="shared" si="34"/>
        <v>7.5983883071709446E-2</v>
      </c>
      <c r="BW51" s="2"/>
      <c r="BX51" s="2"/>
      <c r="BY51" s="2"/>
      <c r="BZ51" s="2"/>
      <c r="CA51" s="2">
        <f t="shared" si="35"/>
        <v>0.18025145419838171</v>
      </c>
      <c r="CB51" s="2"/>
      <c r="CC51" s="2"/>
      <c r="CD51" s="2"/>
      <c r="CE51" s="5"/>
      <c r="CF51" s="8">
        <f t="shared" si="36"/>
        <v>1.210691103522123E-3</v>
      </c>
      <c r="CG51" s="8">
        <f t="shared" si="37"/>
        <v>1.210691103522123E-3</v>
      </c>
      <c r="CH51" s="5">
        <f t="shared" si="38"/>
        <v>11736.833333333332</v>
      </c>
      <c r="CI51" s="5">
        <f t="shared" si="39"/>
        <v>11523.166666666666</v>
      </c>
      <c r="CJ51" s="5"/>
      <c r="CK51" s="5">
        <f t="shared" si="13"/>
        <v>11725.242345025101</v>
      </c>
      <c r="CL51" s="5">
        <f t="shared" si="17"/>
        <v>11461.241673618793</v>
      </c>
      <c r="CM51" s="5">
        <f t="shared" ref="CM51:CM114" si="46">AVERAGE(G2:G51)/AVERAGE(E2:E51)</f>
        <v>11140.647067213831</v>
      </c>
      <c r="CN51" s="5"/>
      <c r="CO51" s="5"/>
      <c r="CP51" s="5"/>
      <c r="CQ51" s="5"/>
      <c r="CR51" s="5"/>
      <c r="CS51" s="32">
        <f t="shared" si="14"/>
        <v>-2.5464350294228E-2</v>
      </c>
      <c r="CT51" s="32">
        <f t="shared" si="18"/>
        <v>-3.0166894597215554E-3</v>
      </c>
      <c r="CU51" s="32">
        <f t="shared" ref="CU51:CU114" si="47">D51/CM51-1</f>
        <v>2.5673517680545821E-2</v>
      </c>
      <c r="CV51" s="32"/>
      <c r="CW51" s="32"/>
      <c r="CX51" s="32"/>
      <c r="CY51" s="32"/>
      <c r="CZ51" s="5"/>
      <c r="DA51" s="6">
        <f t="shared" si="15"/>
        <v>2.9755729448403708E-2</v>
      </c>
      <c r="DB51" s="6">
        <f t="shared" si="19"/>
        <v>3.7448655237597009E-2</v>
      </c>
      <c r="DC51" s="6">
        <f t="shared" ref="DC51:DC114" si="48">LN(D51/D2)</f>
        <v>9.2542717547168474E-2</v>
      </c>
      <c r="DD51" s="5"/>
      <c r="DE51" s="5"/>
      <c r="DF51" s="5"/>
      <c r="DG51" s="5"/>
      <c r="DI51" s="6">
        <f t="shared" si="16"/>
        <v>0.30413446498554819</v>
      </c>
      <c r="DJ51" s="6">
        <f t="shared" si="20"/>
        <v>0.49764435592619216</v>
      </c>
      <c r="DK51" s="6">
        <f t="shared" ref="DK51:DK114" si="49">(D21-(AVERAGE(D2:D51)-2*_xlfn.STDEV.P(D2:D51)))/(4*_xlfn.STDEV.P(D2:D51))</f>
        <v>0.39432258048430668</v>
      </c>
      <c r="DX51">
        <f t="shared" si="21"/>
        <v>11429.716666666664</v>
      </c>
      <c r="DY51">
        <f t="shared" si="22"/>
        <v>10782.335333911386</v>
      </c>
      <c r="DZ51">
        <f t="shared" si="23"/>
        <v>12077.097999421941</v>
      </c>
    </row>
    <row r="52" spans="1:130" x14ac:dyDescent="0.25">
      <c r="A52" s="1">
        <v>51</v>
      </c>
      <c r="B52" s="1">
        <v>51</v>
      </c>
      <c r="C52" s="7">
        <v>20191005</v>
      </c>
      <c r="D52" s="7">
        <f>33949*(1/3)</f>
        <v>11316.333333333332</v>
      </c>
      <c r="E52" s="7">
        <v>4122971</v>
      </c>
      <c r="F52" s="7"/>
      <c r="G52" s="7">
        <f t="shared" si="0"/>
        <v>46656914159.666664</v>
      </c>
      <c r="H52" s="36">
        <f t="shared" si="32"/>
        <v>59471277158.683327</v>
      </c>
      <c r="I52" s="36">
        <f t="shared" si="45"/>
        <v>157088673849.51999</v>
      </c>
      <c r="K52" s="2">
        <f t="shared" si="1"/>
        <v>-9.7026952396848942E-3</v>
      </c>
      <c r="M52" s="1">
        <f t="shared" si="12"/>
        <v>50</v>
      </c>
      <c r="N52" s="2">
        <f t="shared" si="5"/>
        <v>-4.0865557065185909E-2</v>
      </c>
      <c r="O52" s="8">
        <f t="shared" si="6"/>
        <v>6.2656641604010022E-2</v>
      </c>
      <c r="P52" s="2">
        <f t="shared" si="7"/>
        <v>6.7776348942704748E-2</v>
      </c>
      <c r="Q52" s="2">
        <f t="shared" si="8"/>
        <v>0.12822582695212781</v>
      </c>
      <c r="R52" s="2">
        <f t="shared" si="9"/>
        <v>5.0340412210205243E-3</v>
      </c>
      <c r="V52" s="1">
        <f t="shared" si="10"/>
        <v>9.7026952396848942E-3</v>
      </c>
      <c r="W52" s="1">
        <f t="shared" si="11"/>
        <v>0</v>
      </c>
      <c r="X52" s="2">
        <f t="shared" si="25"/>
        <v>7.100662067088718E-3</v>
      </c>
      <c r="Y52" s="2">
        <f t="shared" si="26"/>
        <v>7.8175018351515687E-3</v>
      </c>
      <c r="Z52" s="2">
        <f t="shared" si="27"/>
        <v>8.9790792466980171E-3</v>
      </c>
      <c r="AA52" s="2">
        <f t="shared" si="28"/>
        <v>1.2001206986604783E-2</v>
      </c>
      <c r="AB52" s="3">
        <f t="shared" si="29"/>
        <v>0.79080069036030931</v>
      </c>
      <c r="AC52" s="3">
        <f t="shared" si="30"/>
        <v>0.65139296771375743</v>
      </c>
      <c r="AD52" s="4">
        <f t="shared" si="24"/>
        <v>45.166816818737097</v>
      </c>
      <c r="AE52" s="5">
        <f t="shared" si="40"/>
        <v>50.824841980739123</v>
      </c>
      <c r="AF52" s="5">
        <f t="shared" si="41"/>
        <v>42.382001035897652</v>
      </c>
      <c r="AG52" s="5">
        <f t="shared" si="42"/>
        <v>59.267682925580594</v>
      </c>
      <c r="AH52" s="5"/>
      <c r="AI52" s="6">
        <f t="shared" si="31"/>
        <v>8.724596527147381E-2</v>
      </c>
      <c r="AJ52" s="6">
        <f t="shared" si="33"/>
        <v>9.6731163869020614E-2</v>
      </c>
      <c r="AK52" s="6">
        <f t="shared" si="43"/>
        <v>-0.18688554079286143</v>
      </c>
      <c r="AL52" s="6">
        <f t="shared" si="44"/>
        <v>0.38034786853090263</v>
      </c>
      <c r="AM52" s="6"/>
      <c r="AT52" s="5"/>
      <c r="AU52" s="5"/>
      <c r="AV52" s="5"/>
      <c r="AW52" s="14">
        <v>51</v>
      </c>
      <c r="AX52" s="14">
        <v>1.0635217696204644</v>
      </c>
      <c r="AY52" s="13"/>
      <c r="AZ52" s="5"/>
      <c r="BA52" s="5"/>
      <c r="BB52" s="5"/>
      <c r="BC52" s="14">
        <v>51</v>
      </c>
      <c r="BD52" s="23">
        <v>1.0389557680982733</v>
      </c>
      <c r="BE52" s="5"/>
      <c r="BF52" s="6"/>
      <c r="BG52" s="6"/>
      <c r="BH52" s="6"/>
      <c r="BI52" s="6"/>
      <c r="BJ52" s="6"/>
      <c r="BK52" s="6"/>
      <c r="BL52" s="6"/>
      <c r="BM52" s="6"/>
      <c r="BN52" s="5"/>
      <c r="BO52" s="5"/>
      <c r="BP52" s="5"/>
      <c r="BQ52" s="5"/>
      <c r="BR52" s="5"/>
      <c r="BS52" s="5"/>
      <c r="BT52" s="5"/>
      <c r="BU52" s="5"/>
      <c r="BV52" s="2">
        <f t="shared" si="34"/>
        <v>-5.7542116448197067E-2</v>
      </c>
      <c r="BW52" s="2"/>
      <c r="BX52" s="2"/>
      <c r="BY52" s="2"/>
      <c r="BZ52" s="2"/>
      <c r="CA52" s="2">
        <f t="shared" si="35"/>
        <v>0.24367838784036619</v>
      </c>
      <c r="CB52" s="2"/>
      <c r="CC52" s="2"/>
      <c r="CD52" s="2"/>
      <c r="CE52" s="5"/>
      <c r="CF52" s="8">
        <f t="shared" si="36"/>
        <v>1.210691103522123E-3</v>
      </c>
      <c r="CG52" s="8">
        <f t="shared" si="37"/>
        <v>1.210691103522123E-3</v>
      </c>
      <c r="CH52" s="5">
        <f t="shared" si="38"/>
        <v>11691.5</v>
      </c>
      <c r="CI52" s="5">
        <f t="shared" si="39"/>
        <v>11523.166666666666</v>
      </c>
      <c r="CJ52" s="5"/>
      <c r="CK52" s="5">
        <f t="shared" si="13"/>
        <v>11725.784637437317</v>
      </c>
      <c r="CL52" s="5">
        <f t="shared" si="17"/>
        <v>11484.068062870461</v>
      </c>
      <c r="CM52" s="5">
        <f t="shared" si="46"/>
        <v>11470.979221023081</v>
      </c>
      <c r="CN52" s="5"/>
      <c r="CO52" s="5"/>
      <c r="CP52" s="5"/>
      <c r="CQ52" s="5"/>
      <c r="CR52" s="5"/>
      <c r="CS52" s="32">
        <f t="shared" si="14"/>
        <v>-3.4918883193258976E-2</v>
      </c>
      <c r="CT52" s="32">
        <f t="shared" si="18"/>
        <v>-1.4605863411715436E-2</v>
      </c>
      <c r="CU52" s="32">
        <f t="shared" si="47"/>
        <v>-1.3481489654024181E-2</v>
      </c>
      <c r="CV52" s="32"/>
      <c r="CW52" s="32"/>
      <c r="CX52" s="32"/>
      <c r="CY52" s="32"/>
      <c r="CZ52" s="5"/>
      <c r="DA52" s="6">
        <f t="shared" si="15"/>
        <v>-7.9800922239763386E-3</v>
      </c>
      <c r="DB52" s="6">
        <f t="shared" si="19"/>
        <v>2.1045261840975812E-2</v>
      </c>
      <c r="DC52" s="6">
        <f t="shared" si="48"/>
        <v>3.4065096349390873E-2</v>
      </c>
      <c r="DD52" s="5"/>
      <c r="DE52" s="5"/>
      <c r="DF52" s="5"/>
      <c r="DG52" s="5"/>
      <c r="DI52" s="6">
        <f t="shared" si="16"/>
        <v>0.1501691156529934</v>
      </c>
      <c r="DJ52" s="6">
        <f t="shared" si="20"/>
        <v>0.39614556441008564</v>
      </c>
      <c r="DK52" s="6">
        <f t="shared" si="49"/>
        <v>0.28069124832237358</v>
      </c>
      <c r="DX52">
        <f t="shared" si="21"/>
        <v>11445.199999999997</v>
      </c>
      <c r="DY52">
        <f t="shared" si="22"/>
        <v>10824.780342742821</v>
      </c>
      <c r="DZ52">
        <f t="shared" si="23"/>
        <v>12065.619657257173</v>
      </c>
    </row>
    <row r="53" spans="1:130" x14ac:dyDescent="0.25">
      <c r="A53" s="1">
        <v>52</v>
      </c>
      <c r="B53" s="1">
        <v>52</v>
      </c>
      <c r="C53" s="7">
        <v>20191006</v>
      </c>
      <c r="D53" s="7">
        <f>33950*(1/3)</f>
        <v>11316.666666666666</v>
      </c>
      <c r="E53" s="7">
        <v>2169689</v>
      </c>
      <c r="F53" s="7"/>
      <c r="G53" s="7">
        <f t="shared" si="0"/>
        <v>24553647183.333332</v>
      </c>
      <c r="H53" s="36">
        <f t="shared" si="32"/>
        <v>58498723616.983322</v>
      </c>
      <c r="I53" s="36">
        <f t="shared" si="45"/>
        <v>131126951483.29332</v>
      </c>
      <c r="K53" s="2">
        <f t="shared" si="1"/>
        <v>2.945551481097339E-5</v>
      </c>
      <c r="M53" s="1">
        <f t="shared" si="12"/>
        <v>51</v>
      </c>
      <c r="N53" s="2">
        <f t="shared" si="5"/>
        <v>-4.0335342675277969E-2</v>
      </c>
      <c r="O53" s="8">
        <f t="shared" si="6"/>
        <v>6.3909774436090222E-2</v>
      </c>
      <c r="P53" s="2">
        <f t="shared" si="7"/>
        <v>7.0176494427887884E-2</v>
      </c>
      <c r="Q53" s="2">
        <f t="shared" si="8"/>
        <v>0.12963089269209532</v>
      </c>
      <c r="R53" s="2">
        <f t="shared" si="9"/>
        <v>3.8665745066145257E-3</v>
      </c>
      <c r="V53" s="1">
        <f t="shared" si="10"/>
        <v>0</v>
      </c>
      <c r="W53" s="1">
        <f t="shared" si="11"/>
        <v>2.945551481097339E-5</v>
      </c>
      <c r="X53" s="2">
        <f t="shared" si="25"/>
        <v>7.100662067088718E-3</v>
      </c>
      <c r="Y53" s="2">
        <f t="shared" si="26"/>
        <v>6.8570216789686934E-3</v>
      </c>
      <c r="Z53" s="2">
        <f t="shared" si="27"/>
        <v>8.9790792466980171E-3</v>
      </c>
      <c r="AA53" s="2">
        <f t="shared" si="28"/>
        <v>1.2051474030055244E-2</v>
      </c>
      <c r="AB53" s="3">
        <f t="shared" si="29"/>
        <v>0.79080069036030931</v>
      </c>
      <c r="AC53" s="3">
        <f t="shared" si="30"/>
        <v>0.56897784137176288</v>
      </c>
      <c r="AD53" s="4">
        <f t="shared" si="24"/>
        <v>41.84341994626174</v>
      </c>
      <c r="AE53" s="5">
        <f t="shared" si="40"/>
        <v>50.728000052265358</v>
      </c>
      <c r="AF53" s="5">
        <f t="shared" si="41"/>
        <v>41.908886316171056</v>
      </c>
      <c r="AG53" s="5">
        <f t="shared" si="42"/>
        <v>59.54711378835966</v>
      </c>
      <c r="AH53" s="5"/>
      <c r="AI53" s="6">
        <f t="shared" si="31"/>
        <v>6.6466774546104168E-2</v>
      </c>
      <c r="AJ53" s="6">
        <f t="shared" si="33"/>
        <v>0.11132920809563791</v>
      </c>
      <c r="AK53" s="6">
        <f t="shared" si="43"/>
        <v>-0.12924349249091283</v>
      </c>
      <c r="AL53" s="6">
        <f t="shared" si="44"/>
        <v>0.35190190868218862</v>
      </c>
      <c r="AM53" s="6"/>
      <c r="AT53" s="5"/>
      <c r="AU53" s="5"/>
      <c r="AV53" s="5"/>
      <c r="AW53" s="14">
        <v>52</v>
      </c>
      <c r="AX53" s="14">
        <v>1.0699363881858324</v>
      </c>
      <c r="AY53" s="13"/>
      <c r="AZ53" s="5"/>
      <c r="BA53" s="5"/>
      <c r="BB53" s="5"/>
      <c r="BC53" s="14">
        <v>52</v>
      </c>
      <c r="BD53" s="23">
        <v>1.0447463304659241</v>
      </c>
      <c r="BE53" s="5"/>
      <c r="BF53" s="6"/>
      <c r="BG53" s="6"/>
      <c r="BH53" s="6"/>
      <c r="BI53" s="6"/>
      <c r="BJ53" s="6"/>
      <c r="BK53" s="6"/>
      <c r="BL53" s="6"/>
      <c r="BM53" s="6"/>
      <c r="BN53" s="5"/>
      <c r="BO53" s="5"/>
      <c r="BP53" s="5"/>
      <c r="BQ53" s="5"/>
      <c r="BR53" s="5"/>
      <c r="BS53" s="5"/>
      <c r="BT53" s="5"/>
      <c r="BU53" s="5"/>
      <c r="BV53" s="2">
        <f t="shared" si="34"/>
        <v>1.4495682931005227E-2</v>
      </c>
      <c r="BW53" s="2"/>
      <c r="BX53" s="2"/>
      <c r="BY53" s="2"/>
      <c r="BZ53" s="2"/>
      <c r="CA53" s="2">
        <f t="shared" si="35"/>
        <v>0.30857535952212534</v>
      </c>
      <c r="CB53" s="2"/>
      <c r="CC53" s="2"/>
      <c r="CD53" s="2"/>
      <c r="CE53" s="5"/>
      <c r="CF53" s="8">
        <f t="shared" si="36"/>
        <v>-3.4212418931226195E-3</v>
      </c>
      <c r="CG53" s="8">
        <f t="shared" si="37"/>
        <v>1.210691103522123E-3</v>
      </c>
      <c r="CH53" s="5">
        <f t="shared" si="38"/>
        <v>11691.5</v>
      </c>
      <c r="CI53" s="5">
        <f t="shared" si="39"/>
        <v>11523.166666666666</v>
      </c>
      <c r="CJ53" s="5"/>
      <c r="CK53" s="5">
        <f t="shared" si="13"/>
        <v>11746.474468441824</v>
      </c>
      <c r="CL53" s="5">
        <f t="shared" si="17"/>
        <v>11496.240797964079</v>
      </c>
      <c r="CM53" s="5">
        <f t="shared" si="46"/>
        <v>11584.411388892389</v>
      </c>
      <c r="CN53" s="5"/>
      <c r="CO53" s="5"/>
      <c r="CP53" s="5"/>
      <c r="CQ53" s="5"/>
      <c r="CR53" s="5"/>
      <c r="CS53" s="32">
        <f t="shared" si="14"/>
        <v>-3.6590366150276221E-2</v>
      </c>
      <c r="CT53" s="32">
        <f t="shared" si="18"/>
        <v>-1.5620247910013707E-2</v>
      </c>
      <c r="CU53" s="32">
        <f t="shared" si="47"/>
        <v>-2.3112501208516156E-2</v>
      </c>
      <c r="CV53" s="32"/>
      <c r="CW53" s="32"/>
      <c r="CX53" s="32"/>
      <c r="CY53" s="32"/>
      <c r="CZ53" s="5"/>
      <c r="DA53" s="6">
        <f t="shared" si="15"/>
        <v>-4.0692383764737522E-2</v>
      </c>
      <c r="DB53" s="6">
        <f t="shared" si="19"/>
        <v>1.7381407649135181E-2</v>
      </c>
      <c r="DC53" s="6">
        <f t="shared" si="48"/>
        <v>-1.4678196922222145E-2</v>
      </c>
      <c r="DD53" s="5"/>
      <c r="DE53" s="5"/>
      <c r="DF53" s="5"/>
      <c r="DG53" s="5"/>
      <c r="DI53" s="6">
        <f t="shared" si="16"/>
        <v>0.17239049062823167</v>
      </c>
      <c r="DJ53" s="6">
        <f t="shared" si="20"/>
        <v>0.38323233196820772</v>
      </c>
      <c r="DK53" s="6">
        <f t="shared" si="49"/>
        <v>0.21277844323514603</v>
      </c>
      <c r="DX53">
        <f t="shared" si="21"/>
        <v>11456.999999999998</v>
      </c>
      <c r="DY53">
        <f t="shared" si="22"/>
        <v>10856.091650545237</v>
      </c>
      <c r="DZ53">
        <f t="shared" si="23"/>
        <v>12057.908349454759</v>
      </c>
    </row>
    <row r="54" spans="1:130" x14ac:dyDescent="0.25">
      <c r="A54" s="1">
        <v>53</v>
      </c>
      <c r="B54" s="1">
        <v>53</v>
      </c>
      <c r="C54" s="7">
        <v>20191007</v>
      </c>
      <c r="D54" s="7">
        <f>33851*(1/3)</f>
        <v>11283.666666666666</v>
      </c>
      <c r="E54" s="7">
        <v>2522198</v>
      </c>
      <c r="F54" s="7"/>
      <c r="G54" s="7">
        <f t="shared" si="0"/>
        <v>28459641499.333332</v>
      </c>
      <c r="H54" s="36">
        <f t="shared" si="32"/>
        <v>57739219297.699989</v>
      </c>
      <c r="I54" s="36">
        <f t="shared" si="45"/>
        <v>109321455756.39999</v>
      </c>
      <c r="K54" s="2">
        <f t="shared" si="1"/>
        <v>-2.9203129852913476E-3</v>
      </c>
      <c r="M54" s="1">
        <f t="shared" si="12"/>
        <v>52</v>
      </c>
      <c r="N54" s="2">
        <f t="shared" si="5"/>
        <v>-4.0243458200965504E-2</v>
      </c>
      <c r="O54" s="8">
        <f t="shared" si="6"/>
        <v>6.5162907268170422E-2</v>
      </c>
      <c r="P54" s="2">
        <f t="shared" si="7"/>
        <v>7.0598998527162712E-2</v>
      </c>
      <c r="Q54" s="2">
        <f t="shared" si="8"/>
        <v>0.12987734670577755</v>
      </c>
      <c r="R54" s="2">
        <f t="shared" si="9"/>
        <v>5.0135871597174614E-3</v>
      </c>
      <c r="V54" s="1">
        <f t="shared" si="10"/>
        <v>2.9203129852913476E-3</v>
      </c>
      <c r="W54" s="1">
        <f t="shared" si="11"/>
        <v>0</v>
      </c>
      <c r="X54" s="2">
        <f t="shared" si="25"/>
        <v>6.6330014772512675E-3</v>
      </c>
      <c r="Y54" s="2">
        <f t="shared" si="26"/>
        <v>6.8570216789686934E-3</v>
      </c>
      <c r="Z54" s="2">
        <f t="shared" si="27"/>
        <v>9.0167427612574003E-3</v>
      </c>
      <c r="AA54" s="2">
        <f t="shared" si="28"/>
        <v>1.2051474030055244E-2</v>
      </c>
      <c r="AB54" s="3">
        <f t="shared" si="29"/>
        <v>0.73563166354834375</v>
      </c>
      <c r="AC54" s="3">
        <f t="shared" si="30"/>
        <v>0.56897784137176288</v>
      </c>
      <c r="AD54" s="4">
        <f t="shared" si="24"/>
        <v>43.612884869070967</v>
      </c>
      <c r="AE54" s="5">
        <f t="shared" si="40"/>
        <v>50.419015664935259</v>
      </c>
      <c r="AF54" s="5">
        <f t="shared" si="41"/>
        <v>41.046266180931255</v>
      </c>
      <c r="AG54" s="5">
        <f t="shared" si="42"/>
        <v>59.791765148939263</v>
      </c>
      <c r="AH54" s="5"/>
      <c r="AI54" s="6">
        <f t="shared" si="31"/>
        <v>4.557664439264382E-2</v>
      </c>
      <c r="AJ54" s="6">
        <f t="shared" si="33"/>
        <v>0.1209131045199148</v>
      </c>
      <c r="AK54" s="6">
        <f t="shared" si="43"/>
        <v>-8.991145970467343E-2</v>
      </c>
      <c r="AL54" s="6">
        <f t="shared" si="44"/>
        <v>0.33173766874450306</v>
      </c>
      <c r="AM54" s="6"/>
      <c r="AT54" s="5"/>
      <c r="AU54" s="5"/>
      <c r="AV54" s="5"/>
      <c r="AW54" s="14">
        <v>53</v>
      </c>
      <c r="AX54" s="14">
        <v>1.0566241936275045</v>
      </c>
      <c r="AY54" s="13"/>
      <c r="AZ54" s="5"/>
      <c r="BA54" s="5"/>
      <c r="BB54" s="5"/>
      <c r="BC54" s="14">
        <v>53</v>
      </c>
      <c r="BD54" s="23">
        <v>1.0312046886575206</v>
      </c>
      <c r="BE54" s="5"/>
      <c r="BF54" s="6"/>
      <c r="BG54" s="6"/>
      <c r="BH54" s="6"/>
      <c r="BI54" s="6"/>
      <c r="BJ54" s="6"/>
      <c r="BK54" s="6"/>
      <c r="BL54" s="6"/>
      <c r="BM54" s="6"/>
      <c r="BN54" s="5"/>
      <c r="BO54" s="5"/>
      <c r="BP54" s="5"/>
      <c r="BQ54" s="5"/>
      <c r="BR54" s="5"/>
      <c r="BS54" s="5"/>
      <c r="BT54" s="5"/>
      <c r="BU54" s="5"/>
      <c r="BV54" s="2">
        <f t="shared" si="34"/>
        <v>4.2667838775831246E-2</v>
      </c>
      <c r="BW54" s="2"/>
      <c r="BX54" s="2"/>
      <c r="BY54" s="2"/>
      <c r="BZ54" s="2"/>
      <c r="CA54" s="2">
        <f t="shared" si="35"/>
        <v>0.3710016958604726</v>
      </c>
      <c r="CB54" s="2"/>
      <c r="CC54" s="2"/>
      <c r="CD54" s="2"/>
      <c r="CE54" s="5"/>
      <c r="CF54" s="8">
        <f t="shared" si="36"/>
        <v>-9.3021357041635673E-3</v>
      </c>
      <c r="CG54" s="8">
        <f t="shared" si="37"/>
        <v>1.210691103522123E-3</v>
      </c>
      <c r="CH54" s="5">
        <f t="shared" si="38"/>
        <v>11671.666666666666</v>
      </c>
      <c r="CI54" s="5">
        <f t="shared" si="39"/>
        <v>11523.166666666666</v>
      </c>
      <c r="CJ54" s="5"/>
      <c r="CK54" s="5">
        <f t="shared" si="13"/>
        <v>11712.4905096315</v>
      </c>
      <c r="CL54" s="5">
        <f t="shared" si="17"/>
        <v>11505.546135338116</v>
      </c>
      <c r="CM54" s="5">
        <f t="shared" si="46"/>
        <v>11603.566183583409</v>
      </c>
      <c r="CN54" s="5"/>
      <c r="CO54" s="5"/>
      <c r="CP54" s="5"/>
      <c r="CQ54" s="5"/>
      <c r="CR54" s="5"/>
      <c r="CS54" s="32">
        <f t="shared" si="14"/>
        <v>-3.6612524263067714E-2</v>
      </c>
      <c r="CT54" s="32">
        <f t="shared" si="18"/>
        <v>-1.9284566422272609E-2</v>
      </c>
      <c r="CU54" s="32">
        <f t="shared" si="47"/>
        <v>-2.7569069013398062E-2</v>
      </c>
      <c r="CV54" s="32"/>
      <c r="CW54" s="32"/>
      <c r="CX54" s="32"/>
      <c r="CY54" s="32"/>
      <c r="CZ54" s="5"/>
      <c r="DA54" s="6">
        <f t="shared" si="15"/>
        <v>-6.7090577812311675E-2</v>
      </c>
      <c r="DB54" s="6">
        <f t="shared" si="19"/>
        <v>-1.4464733669909218E-3</v>
      </c>
      <c r="DC54" s="6">
        <f t="shared" si="48"/>
        <v>-6.63720877159098E-2</v>
      </c>
      <c r="DD54" s="5"/>
      <c r="DE54" s="5"/>
      <c r="DF54" s="5"/>
      <c r="DG54" s="5"/>
      <c r="DI54" s="6">
        <f t="shared" si="16"/>
        <v>0.20980571467626322</v>
      </c>
      <c r="DJ54" s="6">
        <f t="shared" si="20"/>
        <v>0.34540745355944374</v>
      </c>
      <c r="DK54" s="6">
        <f t="shared" si="49"/>
        <v>0.20307973128693635</v>
      </c>
      <c r="DX54">
        <f t="shared" si="21"/>
        <v>11465.099999999999</v>
      </c>
      <c r="DY54">
        <f t="shared" si="22"/>
        <v>10878.288612547058</v>
      </c>
      <c r="DZ54">
        <f t="shared" si="23"/>
        <v>12051.911387452939</v>
      </c>
    </row>
    <row r="55" spans="1:130" x14ac:dyDescent="0.25">
      <c r="A55" s="1">
        <v>54</v>
      </c>
      <c r="B55" s="1">
        <v>54</v>
      </c>
      <c r="C55" s="7">
        <v>20191008</v>
      </c>
      <c r="D55" s="7">
        <f>33100*(1/3)</f>
        <v>11033.333333333332</v>
      </c>
      <c r="E55" s="7">
        <v>3389651</v>
      </c>
      <c r="F55" s="7"/>
      <c r="G55" s="7">
        <f t="shared" si="0"/>
        <v>37399149366.666664</v>
      </c>
      <c r="H55" s="36">
        <f t="shared" si="32"/>
        <v>56279589391.03334</v>
      </c>
      <c r="I55" s="36">
        <f t="shared" si="45"/>
        <v>89730223558.173325</v>
      </c>
      <c r="K55" s="2">
        <f t="shared" si="1"/>
        <v>-2.2435258636396605E-2</v>
      </c>
      <c r="M55" s="1">
        <f t="shared" si="12"/>
        <v>53</v>
      </c>
      <c r="N55" s="2">
        <f t="shared" si="5"/>
        <v>-4.0090735832389306E-2</v>
      </c>
      <c r="O55" s="8">
        <f t="shared" si="6"/>
        <v>6.6416040100250623E-2</v>
      </c>
      <c r="P55" s="2">
        <f t="shared" si="7"/>
        <v>7.1305569740249958E-2</v>
      </c>
      <c r="Q55" s="2">
        <f t="shared" si="8"/>
        <v>0.13028894348798803</v>
      </c>
      <c r="R55" s="2">
        <f t="shared" si="9"/>
        <v>4.1829584269120895E-3</v>
      </c>
      <c r="V55" s="1">
        <f t="shared" si="10"/>
        <v>2.2435258636396605E-2</v>
      </c>
      <c r="W55" s="1">
        <f t="shared" si="11"/>
        <v>0</v>
      </c>
      <c r="X55" s="2">
        <f t="shared" si="25"/>
        <v>7.4587099540166816E-3</v>
      </c>
      <c r="Y55" s="2">
        <f t="shared" si="26"/>
        <v>6.8570216789686934E-3</v>
      </c>
      <c r="Z55" s="2">
        <f t="shared" si="27"/>
        <v>9.9192517667637606E-3</v>
      </c>
      <c r="AA55" s="2">
        <f t="shared" si="28"/>
        <v>1.2051474030055244E-2</v>
      </c>
      <c r="AB55" s="3">
        <f t="shared" si="29"/>
        <v>0.7519428006665213</v>
      </c>
      <c r="AC55" s="3">
        <f t="shared" si="30"/>
        <v>0.56897784137176288</v>
      </c>
      <c r="AD55" s="4">
        <f t="shared" si="24"/>
        <v>43.074339461739761</v>
      </c>
      <c r="AE55" s="5">
        <f t="shared" si="40"/>
        <v>50.032607049395139</v>
      </c>
      <c r="AF55" s="5">
        <f t="shared" si="41"/>
        <v>40.105599516736135</v>
      </c>
      <c r="AG55" s="5">
        <f t="shared" si="42"/>
        <v>59.959614582054144</v>
      </c>
      <c r="AH55" s="5"/>
      <c r="AI55" s="6">
        <f t="shared" si="31"/>
        <v>-7.3503788333326284E-2</v>
      </c>
      <c r="AJ55" s="6">
        <f t="shared" si="33"/>
        <v>0.1188009956830863</v>
      </c>
      <c r="AK55" s="6">
        <f t="shared" si="43"/>
        <v>-9.91680021651411E-2</v>
      </c>
      <c r="AL55" s="6">
        <f t="shared" si="44"/>
        <v>0.3367699935313137</v>
      </c>
      <c r="AM55" s="6"/>
      <c r="AT55" s="5"/>
      <c r="AU55" s="5"/>
      <c r="AV55" s="5"/>
      <c r="AW55" s="14">
        <v>54</v>
      </c>
      <c r="AX55" s="14">
        <v>1.0753158019917046</v>
      </c>
      <c r="AY55" s="13"/>
      <c r="AZ55" s="5"/>
      <c r="BA55" s="5"/>
      <c r="BB55" s="5"/>
      <c r="BC55" s="14">
        <v>54</v>
      </c>
      <c r="BD55" s="23">
        <v>1.0484846934294263</v>
      </c>
      <c r="BE55" s="5"/>
      <c r="BF55" s="6"/>
      <c r="BG55" s="6"/>
      <c r="BH55" s="6"/>
      <c r="BI55" s="6"/>
      <c r="BJ55" s="6"/>
      <c r="BK55" s="6"/>
      <c r="BL55" s="6"/>
      <c r="BM55" s="6"/>
      <c r="BN55" s="5"/>
      <c r="BO55" s="5"/>
      <c r="BP55" s="5"/>
      <c r="BQ55" s="5"/>
      <c r="BR55" s="5"/>
      <c r="BS55" s="5"/>
      <c r="BT55" s="5"/>
      <c r="BU55" s="5"/>
      <c r="BV55" s="2">
        <f t="shared" si="34"/>
        <v>0.16885955312888612</v>
      </c>
      <c r="BW55" s="2"/>
      <c r="BX55" s="2"/>
      <c r="BY55" s="2"/>
      <c r="BZ55" s="2"/>
      <c r="CA55" s="2">
        <f t="shared" si="35"/>
        <v>0.51000896413653418</v>
      </c>
      <c r="CB55" s="2"/>
      <c r="CC55" s="2"/>
      <c r="CD55" s="2"/>
      <c r="CE55" s="5"/>
      <c r="CF55" s="8">
        <f t="shared" si="36"/>
        <v>-9.3021357041635673E-3</v>
      </c>
      <c r="CG55" s="8">
        <f t="shared" si="37"/>
        <v>1.210691103522123E-3</v>
      </c>
      <c r="CH55" s="5">
        <f t="shared" si="38"/>
        <v>11493.5</v>
      </c>
      <c r="CI55" s="5">
        <f t="shared" si="39"/>
        <v>11523.166666666666</v>
      </c>
      <c r="CJ55" s="5"/>
      <c r="CK55" s="5">
        <f t="shared" si="13"/>
        <v>11550.343215592273</v>
      </c>
      <c r="CL55" s="5">
        <f t="shared" si="17"/>
        <v>11501.56778794317</v>
      </c>
      <c r="CM55" s="5">
        <f t="shared" si="46"/>
        <v>11500.368352839645</v>
      </c>
      <c r="CN55" s="5"/>
      <c r="CO55" s="5"/>
      <c r="CP55" s="5"/>
      <c r="CQ55" s="5"/>
      <c r="CR55" s="5"/>
      <c r="CS55" s="32">
        <f t="shared" si="14"/>
        <v>-4.4761430254384837E-2</v>
      </c>
      <c r="CT55" s="32">
        <f t="shared" si="18"/>
        <v>-4.0710489495238811E-2</v>
      </c>
      <c r="CU55" s="32">
        <f t="shared" si="47"/>
        <v>-4.0610440046556784E-2</v>
      </c>
      <c r="CV55" s="32"/>
      <c r="CW55" s="32"/>
      <c r="CX55" s="32"/>
      <c r="CY55" s="32"/>
      <c r="CZ55" s="5"/>
      <c r="DA55" s="6">
        <f t="shared" si="15"/>
        <v>-8.8945557622273297E-2</v>
      </c>
      <c r="DB55" s="6">
        <f t="shared" si="19"/>
        <v>-2.4088200362844828E-2</v>
      </c>
      <c r="DC55" s="6">
        <f t="shared" si="48"/>
        <v>-0.12616672663097905</v>
      </c>
      <c r="DD55" s="5"/>
      <c r="DE55" s="5"/>
      <c r="DF55" s="5"/>
      <c r="DG55" s="5"/>
      <c r="DI55" s="6">
        <f t="shared" si="16"/>
        <v>9.6193297076084677E-2</v>
      </c>
      <c r="DJ55" s="6">
        <f t="shared" si="20"/>
        <v>0.15856423233477362</v>
      </c>
      <c r="DK55" s="6">
        <f t="shared" si="49"/>
        <v>0.29980656546244722</v>
      </c>
      <c r="DX55">
        <f t="shared" si="21"/>
        <v>11451.766666666666</v>
      </c>
      <c r="DY55">
        <f t="shared" si="22"/>
        <v>10839.01110184312</v>
      </c>
      <c r="DZ55">
        <f t="shared" si="23"/>
        <v>12064.522231490213</v>
      </c>
    </row>
    <row r="56" spans="1:130" x14ac:dyDescent="0.25">
      <c r="A56" s="1">
        <v>55</v>
      </c>
      <c r="B56" s="1">
        <v>55</v>
      </c>
      <c r="C56" s="7">
        <v>20191009</v>
      </c>
      <c r="D56" s="7">
        <f>33940*(1/3)</f>
        <v>11313.333333333332</v>
      </c>
      <c r="E56" s="7">
        <v>2013075</v>
      </c>
      <c r="F56" s="7"/>
      <c r="G56" s="7">
        <f t="shared" si="0"/>
        <v>22774588499.999996</v>
      </c>
      <c r="H56" s="36">
        <f t="shared" si="32"/>
        <v>54249849814.96666</v>
      </c>
      <c r="I56" s="36">
        <f t="shared" si="45"/>
        <v>82794745510.993332</v>
      </c>
      <c r="K56" s="2">
        <f t="shared" si="1"/>
        <v>2.5060977423062965E-2</v>
      </c>
      <c r="M56" s="1">
        <f t="shared" si="12"/>
        <v>54</v>
      </c>
      <c r="N56" s="2">
        <f t="shared" si="5"/>
        <v>-3.9915923784754941E-2</v>
      </c>
      <c r="O56" s="8">
        <f t="shared" si="6"/>
        <v>6.7669172932330823E-2</v>
      </c>
      <c r="P56" s="2">
        <f t="shared" si="7"/>
        <v>7.2120987800652722E-2</v>
      </c>
      <c r="Q56" s="2">
        <f t="shared" si="8"/>
        <v>0.13076310438408578</v>
      </c>
      <c r="R56" s="2">
        <f t="shared" si="9"/>
        <v>3.6363968079191344E-3</v>
      </c>
      <c r="V56" s="1">
        <f t="shared" si="10"/>
        <v>0</v>
      </c>
      <c r="W56" s="1">
        <f t="shared" si="11"/>
        <v>2.5060977423062965E-2</v>
      </c>
      <c r="X56" s="2">
        <f t="shared" si="25"/>
        <v>7.2336703859799912E-3</v>
      </c>
      <c r="Y56" s="2">
        <f t="shared" si="26"/>
        <v>8.6470914949017628E-3</v>
      </c>
      <c r="Z56" s="2">
        <f t="shared" si="27"/>
        <v>1.0059260447300473E-2</v>
      </c>
      <c r="AA56" s="2">
        <f t="shared" si="28"/>
        <v>1.2793023041566112E-2</v>
      </c>
      <c r="AB56" s="3">
        <f t="shared" si="29"/>
        <v>0.71910558672543723</v>
      </c>
      <c r="AC56" s="3">
        <f t="shared" si="30"/>
        <v>0.67592245138668905</v>
      </c>
      <c r="AD56" s="4">
        <f t="shared" si="24"/>
        <v>48.452248479636744</v>
      </c>
      <c r="AE56" s="5">
        <f t="shared" si="40"/>
        <v>49.656686211003013</v>
      </c>
      <c r="AF56" s="5">
        <f t="shared" si="41"/>
        <v>40.114517290178028</v>
      </c>
      <c r="AG56" s="5">
        <f t="shared" si="42"/>
        <v>59.198855131827997</v>
      </c>
      <c r="AH56" s="5"/>
      <c r="AI56" s="6">
        <f t="shared" si="31"/>
        <v>2.8154040987229912E-3</v>
      </c>
      <c r="AJ56" s="6">
        <f t="shared" si="33"/>
        <v>0.11890068138931278</v>
      </c>
      <c r="AK56" s="6">
        <f t="shared" si="43"/>
        <v>-9.8842838059304577E-2</v>
      </c>
      <c r="AL56" s="6">
        <f t="shared" si="44"/>
        <v>0.33664420083793012</v>
      </c>
      <c r="AM56" s="6"/>
      <c r="AT56" s="5"/>
      <c r="AU56" s="5"/>
      <c r="AV56" s="5"/>
      <c r="AW56" s="14">
        <v>55</v>
      </c>
      <c r="AX56" s="14">
        <v>1.0833036042110449</v>
      </c>
      <c r="AY56" s="13"/>
      <c r="AZ56" s="5"/>
      <c r="BA56" s="5"/>
      <c r="BB56" s="5"/>
      <c r="BC56" s="14">
        <v>55</v>
      </c>
      <c r="BD56" s="23">
        <v>1.0556329918404233</v>
      </c>
      <c r="BE56" s="5"/>
      <c r="BF56" s="6"/>
      <c r="BG56" s="6"/>
      <c r="BH56" s="6"/>
      <c r="BI56" s="6"/>
      <c r="BJ56" s="6"/>
      <c r="BK56" s="6"/>
      <c r="BL56" s="6"/>
      <c r="BM56" s="6"/>
      <c r="BN56" s="5"/>
      <c r="BO56" s="5"/>
      <c r="BP56" s="5"/>
      <c r="BQ56" s="5"/>
      <c r="BR56" s="5"/>
      <c r="BS56" s="5"/>
      <c r="BT56" s="5"/>
      <c r="BU56" s="5"/>
      <c r="BV56" s="2">
        <f t="shared" si="34"/>
        <v>-0.44809106037280344</v>
      </c>
      <c r="BW56" s="2"/>
      <c r="BX56" s="2"/>
      <c r="BY56" s="2"/>
      <c r="BZ56" s="2"/>
      <c r="CA56" s="2">
        <f t="shared" si="35"/>
        <v>0.39176080850081368</v>
      </c>
      <c r="CB56" s="2"/>
      <c r="CC56" s="2"/>
      <c r="CD56" s="2"/>
      <c r="CE56" s="5"/>
      <c r="CF56" s="8">
        <f t="shared" si="36"/>
        <v>-2.6296937127324397E-3</v>
      </c>
      <c r="CG56" s="8">
        <f t="shared" si="37"/>
        <v>1.210691103522123E-3</v>
      </c>
      <c r="CH56" s="5">
        <f t="shared" si="38"/>
        <v>11383.333333333332</v>
      </c>
      <c r="CI56" s="5">
        <f t="shared" si="39"/>
        <v>11536.666666666666</v>
      </c>
      <c r="CJ56" s="5"/>
      <c r="CK56" s="5">
        <f t="shared" si="13"/>
        <v>11486.113447754631</v>
      </c>
      <c r="CL56" s="5">
        <f t="shared" si="17"/>
        <v>11509.397680464175</v>
      </c>
      <c r="CM56" s="5">
        <f t="shared" si="46"/>
        <v>11416.555394976998</v>
      </c>
      <c r="CN56" s="5"/>
      <c r="CO56" s="5"/>
      <c r="CP56" s="5"/>
      <c r="CQ56" s="5"/>
      <c r="CR56" s="5"/>
      <c r="CS56" s="32">
        <f t="shared" si="14"/>
        <v>-1.5042522016450621E-2</v>
      </c>
      <c r="CT56" s="32">
        <f t="shared" si="18"/>
        <v>-1.7035152713824386E-2</v>
      </c>
      <c r="CU56" s="32">
        <f t="shared" si="47"/>
        <v>-9.0414365868255464E-3</v>
      </c>
      <c r="CV56" s="32"/>
      <c r="CW56" s="32"/>
      <c r="CX56" s="32"/>
      <c r="CY56" s="32"/>
      <c r="CZ56" s="5"/>
      <c r="DA56" s="6">
        <f t="shared" si="15"/>
        <v>-5.5056094206298291E-2</v>
      </c>
      <c r="DB56" s="6">
        <f t="shared" si="19"/>
        <v>7.6306897722177233E-3</v>
      </c>
      <c r="DC56" s="6">
        <f t="shared" si="48"/>
        <v>-0.10916881174918965</v>
      </c>
      <c r="DD56" s="5"/>
      <c r="DE56" s="5"/>
      <c r="DF56" s="5"/>
      <c r="DG56" s="5"/>
      <c r="DI56" s="6">
        <f t="shared" si="16"/>
        <v>0.36477625264286467</v>
      </c>
      <c r="DJ56" s="6">
        <f t="shared" si="20"/>
        <v>0.38649558945846613</v>
      </c>
      <c r="DK56" s="6">
        <f t="shared" si="49"/>
        <v>0.52472910210618773</v>
      </c>
      <c r="DX56">
        <f t="shared" si="21"/>
        <v>11452.316666666668</v>
      </c>
      <c r="DY56">
        <f t="shared" si="22"/>
        <v>10840.079077526998</v>
      </c>
      <c r="DZ56">
        <f t="shared" si="23"/>
        <v>12064.554255806337</v>
      </c>
    </row>
    <row r="57" spans="1:130" x14ac:dyDescent="0.25">
      <c r="A57" s="1">
        <v>56</v>
      </c>
      <c r="B57" s="1">
        <v>56</v>
      </c>
      <c r="C57" s="7">
        <v>20191012</v>
      </c>
      <c r="D57" s="7">
        <f>34409*(1/3)</f>
        <v>11469.666666666666</v>
      </c>
      <c r="E57" s="7">
        <v>2478328</v>
      </c>
      <c r="F57" s="7"/>
      <c r="G57" s="7">
        <f t="shared" si="0"/>
        <v>28425596050.666664</v>
      </c>
      <c r="H57" s="36">
        <f t="shared" si="32"/>
        <v>51377486915.066666</v>
      </c>
      <c r="I57" s="36">
        <f t="shared" si="45"/>
        <v>73946230849.039993</v>
      </c>
      <c r="K57" s="2">
        <f t="shared" si="1"/>
        <v>1.3723898261636613E-2</v>
      </c>
      <c r="M57" s="1">
        <f t="shared" si="12"/>
        <v>55</v>
      </c>
      <c r="N57" s="2">
        <f t="shared" si="5"/>
        <v>-3.9829085308601513E-2</v>
      </c>
      <c r="O57" s="8">
        <f t="shared" si="6"/>
        <v>6.8922305764411024E-2</v>
      </c>
      <c r="P57" s="2">
        <f t="shared" si="7"/>
        <v>7.252869763802007E-2</v>
      </c>
      <c r="Q57" s="2">
        <f t="shared" si="8"/>
        <v>0.13099985738598197</v>
      </c>
      <c r="R57" s="2">
        <f t="shared" si="9"/>
        <v>3.1986820362416984E-3</v>
      </c>
      <c r="V57" s="1">
        <f t="shared" si="10"/>
        <v>0</v>
      </c>
      <c r="W57" s="1">
        <f t="shared" si="11"/>
        <v>1.3723898261636613E-2</v>
      </c>
      <c r="X57" s="2">
        <f t="shared" si="25"/>
        <v>7.2336703859799912E-3</v>
      </c>
      <c r="Y57" s="2">
        <f t="shared" si="26"/>
        <v>7.6250037683975669E-3</v>
      </c>
      <c r="Z57" s="2">
        <f t="shared" si="27"/>
        <v>1.0059260447300473E-2</v>
      </c>
      <c r="AA57" s="2">
        <f t="shared" si="28"/>
        <v>1.1645167472107388E-2</v>
      </c>
      <c r="AB57" s="3">
        <f t="shared" si="29"/>
        <v>0.71910558672543723</v>
      </c>
      <c r="AC57" s="3">
        <f t="shared" si="30"/>
        <v>0.65477836936746903</v>
      </c>
      <c r="AD57" s="4">
        <f t="shared" si="24"/>
        <v>47.658928286021187</v>
      </c>
      <c r="AE57" s="5">
        <f t="shared" si="40"/>
        <v>49.199613993843023</v>
      </c>
      <c r="AF57" s="5">
        <f t="shared" si="41"/>
        <v>40.240265186557295</v>
      </c>
      <c r="AG57" s="5">
        <f t="shared" si="42"/>
        <v>58.158962801128752</v>
      </c>
      <c r="AH57" s="5"/>
      <c r="AI57" s="6">
        <f t="shared" si="31"/>
        <v>6.115388434648663E-2</v>
      </c>
      <c r="AJ57" s="6">
        <f t="shared" si="33"/>
        <v>0.12004519470486041</v>
      </c>
      <c r="AK57" s="6">
        <f t="shared" si="43"/>
        <v>-9.6148821285007346E-2</v>
      </c>
      <c r="AL57" s="6">
        <f t="shared" si="44"/>
        <v>0.33623921069472817</v>
      </c>
      <c r="AM57" s="6"/>
      <c r="AT57" s="5"/>
      <c r="AU57" s="5"/>
      <c r="AV57" s="5"/>
      <c r="AW57" s="14">
        <v>56</v>
      </c>
      <c r="AX57" s="14">
        <v>1.1094502565427207</v>
      </c>
      <c r="AY57" s="13"/>
      <c r="AZ57" s="5"/>
      <c r="BA57" s="5"/>
      <c r="BB57" s="5"/>
      <c r="BC57" s="14">
        <v>56</v>
      </c>
      <c r="BD57" s="23">
        <v>1.0803336701695754</v>
      </c>
      <c r="BE57" s="5"/>
      <c r="BF57" s="6"/>
      <c r="BG57" s="6"/>
      <c r="BH57" s="6"/>
      <c r="BI57" s="6"/>
      <c r="BJ57" s="6"/>
      <c r="BK57" s="6"/>
      <c r="BL57" s="6"/>
      <c r="BM57" s="6"/>
      <c r="BN57" s="5"/>
      <c r="BO57" s="5"/>
      <c r="BP57" s="5"/>
      <c r="BQ57" s="5"/>
      <c r="BR57" s="5"/>
      <c r="BS57" s="5"/>
      <c r="BT57" s="5"/>
      <c r="BU57" s="5"/>
      <c r="BV57" s="2">
        <f t="shared" si="34"/>
        <v>-0.65004863327770224</v>
      </c>
      <c r="BW57" s="2"/>
      <c r="BX57" s="2"/>
      <c r="BY57" s="2"/>
      <c r="BZ57" s="2"/>
      <c r="CA57" s="2">
        <f t="shared" si="35"/>
        <v>0.22866119776100602</v>
      </c>
      <c r="CB57" s="2"/>
      <c r="CC57" s="2"/>
      <c r="CD57" s="2"/>
      <c r="CE57" s="5"/>
      <c r="CF57" s="8">
        <f t="shared" si="36"/>
        <v>1.3128593933331798E-3</v>
      </c>
      <c r="CG57" s="8">
        <f t="shared" si="37"/>
        <v>1.210691103522123E-3</v>
      </c>
      <c r="CH57" s="5">
        <f t="shared" si="38"/>
        <v>11383.333333333332</v>
      </c>
      <c r="CI57" s="5">
        <f t="shared" si="39"/>
        <v>11536.666666666666</v>
      </c>
      <c r="CJ57" s="5"/>
      <c r="CK57" s="5">
        <f t="shared" si="13"/>
        <v>11428.902886531447</v>
      </c>
      <c r="CL57" s="5">
        <f t="shared" si="17"/>
        <v>11532.505543795212</v>
      </c>
      <c r="CM57" s="5">
        <f t="shared" si="46"/>
        <v>11280.141716347176</v>
      </c>
      <c r="CN57" s="5"/>
      <c r="CO57" s="5"/>
      <c r="CP57" s="5"/>
      <c r="CQ57" s="5"/>
      <c r="CR57" s="5"/>
      <c r="CS57" s="32">
        <f t="shared" si="14"/>
        <v>3.5667273175676861E-3</v>
      </c>
      <c r="CT57" s="32">
        <f t="shared" si="18"/>
        <v>-5.4488486383044155E-3</v>
      </c>
      <c r="CU57" s="32">
        <f t="shared" si="47"/>
        <v>1.6801646210244936E-2</v>
      </c>
      <c r="CV57" s="32"/>
      <c r="CW57" s="32"/>
      <c r="CX57" s="32"/>
      <c r="CY57" s="32"/>
      <c r="CZ57" s="5"/>
      <c r="DA57" s="6">
        <f t="shared" si="15"/>
        <v>-1.1011831096133845E-2</v>
      </c>
      <c r="DB57" s="6">
        <f t="shared" si="19"/>
        <v>2.3494516330702604E-2</v>
      </c>
      <c r="DC57" s="6">
        <f t="shared" si="48"/>
        <v>2.1117100649255337E-2</v>
      </c>
      <c r="DD57" s="5"/>
      <c r="DE57" s="5"/>
      <c r="DF57" s="5"/>
      <c r="DG57" s="5"/>
      <c r="DI57" s="6">
        <f t="shared" si="16"/>
        <v>0.5966010963749695</v>
      </c>
      <c r="DJ57" s="6">
        <f t="shared" si="20"/>
        <v>0.50433598511901123</v>
      </c>
      <c r="DK57" s="6">
        <f t="shared" si="49"/>
        <v>0.32128131580447716</v>
      </c>
      <c r="DX57">
        <f t="shared" si="21"/>
        <v>11464.433333333334</v>
      </c>
      <c r="DY57">
        <f t="shared" si="22"/>
        <v>10860.956477475916</v>
      </c>
      <c r="DZ57">
        <f t="shared" si="23"/>
        <v>12067.910189190752</v>
      </c>
    </row>
    <row r="58" spans="1:130" x14ac:dyDescent="0.25">
      <c r="A58" s="1">
        <v>57</v>
      </c>
      <c r="B58" s="1">
        <v>57</v>
      </c>
      <c r="C58" s="7">
        <v>20191013</v>
      </c>
      <c r="D58" s="7">
        <f>34080*(1/3)</f>
        <v>11360</v>
      </c>
      <c r="E58" s="7">
        <v>2862781</v>
      </c>
      <c r="F58" s="7"/>
      <c r="G58" s="7">
        <f t="shared" si="0"/>
        <v>32521192160</v>
      </c>
      <c r="H58" s="36">
        <f t="shared" si="32"/>
        <v>49307359034.566666</v>
      </c>
      <c r="I58" s="36">
        <f t="shared" si="45"/>
        <v>67910553238.839989</v>
      </c>
      <c r="K58" s="2">
        <f t="shared" si="1"/>
        <v>-9.6074561066017139E-3</v>
      </c>
      <c r="M58" s="1">
        <f t="shared" si="12"/>
        <v>56</v>
      </c>
      <c r="N58" s="2">
        <f t="shared" si="5"/>
        <v>-3.9547991833996675E-2</v>
      </c>
      <c r="O58" s="8">
        <f t="shared" si="6"/>
        <v>7.0175438596491224E-2</v>
      </c>
      <c r="P58" s="2">
        <f t="shared" si="7"/>
        <v>7.3860553295845718E-2</v>
      </c>
      <c r="Q58" s="2">
        <f t="shared" si="8"/>
        <v>0.13177179164874242</v>
      </c>
      <c r="R58" s="2">
        <f t="shared" si="9"/>
        <v>2.3532590415288462E-3</v>
      </c>
      <c r="V58" s="1">
        <f t="shared" si="10"/>
        <v>9.6074561066017139E-3</v>
      </c>
      <c r="W58" s="1">
        <f t="shared" si="11"/>
        <v>0</v>
      </c>
      <c r="X58" s="2">
        <f t="shared" si="25"/>
        <v>7.9199172507372576E-3</v>
      </c>
      <c r="Y58" s="2">
        <f t="shared" si="26"/>
        <v>5.28630755014242E-3</v>
      </c>
      <c r="Z58" s="2">
        <f t="shared" si="27"/>
        <v>9.8534224997794684E-3</v>
      </c>
      <c r="AA58" s="2">
        <f t="shared" si="28"/>
        <v>9.2555427052404271E-3</v>
      </c>
      <c r="AB58" s="3">
        <f t="shared" si="29"/>
        <v>0.80377323218551877</v>
      </c>
      <c r="AC58" s="3">
        <f t="shared" si="30"/>
        <v>0.57115046826474558</v>
      </c>
      <c r="AD58" s="4">
        <f t="shared" si="24"/>
        <v>41.540520981469989</v>
      </c>
      <c r="AE58" s="5">
        <f t="shared" si="40"/>
        <v>48.449393167735998</v>
      </c>
      <c r="AF58" s="5">
        <f t="shared" si="41"/>
        <v>39.567318077794553</v>
      </c>
      <c r="AG58" s="5">
        <f t="shared" si="42"/>
        <v>57.331468257677443</v>
      </c>
      <c r="AH58" s="5"/>
      <c r="AI58" s="6">
        <f t="shared" si="31"/>
        <v>3.942698392979152E-2</v>
      </c>
      <c r="AJ58" s="6">
        <f t="shared" si="33"/>
        <v>0.11895511455207355</v>
      </c>
      <c r="AK58" s="6">
        <f t="shared" si="43"/>
        <v>-9.8702480709674523E-2</v>
      </c>
      <c r="AL58" s="6">
        <f t="shared" si="44"/>
        <v>0.33661270981382163</v>
      </c>
      <c r="AM58" s="6"/>
      <c r="AT58" s="5"/>
      <c r="AU58" s="5"/>
      <c r="AV58" s="5"/>
      <c r="AW58" s="14">
        <v>57</v>
      </c>
      <c r="AX58" s="14">
        <v>1.1262149166714535</v>
      </c>
      <c r="AY58" s="13"/>
      <c r="AZ58" s="5"/>
      <c r="BA58" s="5"/>
      <c r="BB58" s="5"/>
      <c r="BC58" s="14">
        <v>57</v>
      </c>
      <c r="BD58" s="23">
        <v>1.0960644137615891</v>
      </c>
      <c r="BE58" s="5"/>
      <c r="BF58" s="6"/>
      <c r="BG58" s="6"/>
      <c r="BH58" s="6"/>
      <c r="BI58" s="6"/>
      <c r="BJ58" s="6"/>
      <c r="BK58" s="6"/>
      <c r="BL58" s="6"/>
      <c r="BM58" s="6"/>
      <c r="BN58" s="5"/>
      <c r="BO58" s="5"/>
      <c r="BP58" s="5"/>
      <c r="BQ58" s="5"/>
      <c r="BR58" s="5"/>
      <c r="BS58" s="5"/>
      <c r="BT58" s="5"/>
      <c r="BU58" s="5"/>
      <c r="BV58" s="2">
        <f t="shared" si="34"/>
        <v>-0.71079634134041036</v>
      </c>
      <c r="BW58" s="2"/>
      <c r="BX58" s="2"/>
      <c r="BY58" s="2"/>
      <c r="BZ58" s="2"/>
      <c r="CA58" s="2">
        <f t="shared" si="35"/>
        <v>0.27638021446681615</v>
      </c>
      <c r="CB58" s="2"/>
      <c r="CC58" s="2"/>
      <c r="CD58" s="2"/>
      <c r="CE58" s="5"/>
      <c r="CF58" s="8">
        <f t="shared" si="36"/>
        <v>1.3128593933331798E-3</v>
      </c>
      <c r="CG58" s="8">
        <f t="shared" si="37"/>
        <v>1.210691103522123E-3</v>
      </c>
      <c r="CH58" s="5">
        <f t="shared" si="38"/>
        <v>11266.666666666666</v>
      </c>
      <c r="CI58" s="5">
        <f t="shared" si="39"/>
        <v>11550</v>
      </c>
      <c r="CJ58" s="5"/>
      <c r="CK58" s="5">
        <f t="shared" si="13"/>
        <v>11396.597276106808</v>
      </c>
      <c r="CL58" s="5">
        <f t="shared" si="17"/>
        <v>11552.164190973537</v>
      </c>
      <c r="CM58" s="5">
        <f t="shared" si="46"/>
        <v>11285.862816019033</v>
      </c>
      <c r="CN58" s="5"/>
      <c r="CO58" s="5"/>
      <c r="CP58" s="5"/>
      <c r="CQ58" s="5"/>
      <c r="CR58" s="5"/>
      <c r="CS58" s="32">
        <f t="shared" si="14"/>
        <v>-3.2112458850795944E-3</v>
      </c>
      <c r="CT58" s="32">
        <f t="shared" si="18"/>
        <v>-1.6634475393250359E-2</v>
      </c>
      <c r="CU58" s="32">
        <f t="shared" si="47"/>
        <v>6.5690311134862789E-3</v>
      </c>
      <c r="CV58" s="32"/>
      <c r="CW58" s="32"/>
      <c r="CX58" s="32"/>
      <c r="CY58" s="32"/>
      <c r="CZ58" s="5"/>
      <c r="DA58" s="6">
        <f t="shared" si="15"/>
        <v>-3.2335380642936347E-2</v>
      </c>
      <c r="DB58" s="6">
        <f t="shared" si="19"/>
        <v>4.1088252272966809E-4</v>
      </c>
      <c r="DC58" s="6">
        <f t="shared" si="48"/>
        <v>3.5238044189788868E-2</v>
      </c>
      <c r="DD58" s="5"/>
      <c r="DE58" s="5"/>
      <c r="DF58" s="5"/>
      <c r="DG58" s="5"/>
      <c r="DI58" s="6">
        <f t="shared" si="16"/>
        <v>0.4776008528724191</v>
      </c>
      <c r="DJ58" s="6">
        <f t="shared" si="20"/>
        <v>0.40545246548616753</v>
      </c>
      <c r="DK58" s="6">
        <f t="shared" si="49"/>
        <v>0.26512185788148712</v>
      </c>
      <c r="DX58">
        <f t="shared" si="21"/>
        <v>11472.266666666666</v>
      </c>
      <c r="DY58">
        <f t="shared" si="22"/>
        <v>10878.561779257667</v>
      </c>
      <c r="DZ58">
        <f t="shared" si="23"/>
        <v>12065.971554075666</v>
      </c>
    </row>
    <row r="59" spans="1:130" x14ac:dyDescent="0.25">
      <c r="A59" s="1">
        <v>58</v>
      </c>
      <c r="B59" s="1">
        <v>58</v>
      </c>
      <c r="C59" s="7">
        <v>20191014</v>
      </c>
      <c r="D59" s="7">
        <f>33522*(1/3)</f>
        <v>11174</v>
      </c>
      <c r="E59" s="7">
        <v>1882132</v>
      </c>
      <c r="F59" s="7"/>
      <c r="G59" s="7">
        <f t="shared" si="0"/>
        <v>21030942968</v>
      </c>
      <c r="H59" s="36">
        <f t="shared" si="32"/>
        <v>46660403713.23333</v>
      </c>
      <c r="I59" s="36">
        <f t="shared" si="45"/>
        <v>63850719156.199989</v>
      </c>
      <c r="K59" s="2">
        <f t="shared" si="1"/>
        <v>-1.6508762256048266E-2</v>
      </c>
      <c r="M59" s="1">
        <f t="shared" si="12"/>
        <v>57</v>
      </c>
      <c r="N59" s="2">
        <f t="shared" si="5"/>
        <v>-3.9302927240884369E-2</v>
      </c>
      <c r="O59" s="8">
        <f t="shared" si="6"/>
        <v>7.1428571428571425E-2</v>
      </c>
      <c r="P59" s="2">
        <f t="shared" si="7"/>
        <v>7.5036879999303571E-2</v>
      </c>
      <c r="Q59" s="2">
        <f t="shared" si="8"/>
        <v>0.13245181004897411</v>
      </c>
      <c r="R59" s="2">
        <f t="shared" si="9"/>
        <v>2.4319818672742938E-3</v>
      </c>
      <c r="V59" s="1">
        <f t="shared" si="10"/>
        <v>1.6508762256048266E-2</v>
      </c>
      <c r="W59" s="1">
        <f t="shared" si="11"/>
        <v>0</v>
      </c>
      <c r="X59" s="2">
        <f t="shared" si="25"/>
        <v>9.0991145547407049E-3</v>
      </c>
      <c r="Y59" s="2">
        <f t="shared" si="26"/>
        <v>3.6093160456936615E-3</v>
      </c>
      <c r="Z59" s="2">
        <f t="shared" si="27"/>
        <v>9.8204857932128794E-3</v>
      </c>
      <c r="AA59" s="2">
        <f t="shared" si="28"/>
        <v>7.7025740631301385E-3</v>
      </c>
      <c r="AB59" s="3">
        <f t="shared" si="29"/>
        <v>0.92654424092026821</v>
      </c>
      <c r="AC59" s="3">
        <f t="shared" si="30"/>
        <v>0.46858569824993329</v>
      </c>
      <c r="AD59" s="4">
        <f t="shared" si="24"/>
        <v>33.587244104921133</v>
      </c>
      <c r="AE59" s="5">
        <f t="shared" si="40"/>
        <v>47.298347612181999</v>
      </c>
      <c r="AF59" s="5">
        <f t="shared" si="41"/>
        <v>37.012399770824523</v>
      </c>
      <c r="AG59" s="5">
        <f t="shared" si="42"/>
        <v>57.584295453539475</v>
      </c>
      <c r="AH59" s="5"/>
      <c r="AI59" s="6">
        <f t="shared" si="31"/>
        <v>-4.5367731224034751E-2</v>
      </c>
      <c r="AJ59" s="6">
        <f t="shared" si="33"/>
        <v>0.11380276549958897</v>
      </c>
      <c r="AK59" s="6">
        <f t="shared" si="43"/>
        <v>-0.11457677488401237</v>
      </c>
      <c r="AL59" s="6">
        <f t="shared" si="44"/>
        <v>0.34218230588319032</v>
      </c>
      <c r="AM59" s="6"/>
      <c r="AT59" s="5"/>
      <c r="AU59" s="5"/>
      <c r="AV59" s="5"/>
      <c r="AW59" s="14">
        <v>58</v>
      </c>
      <c r="AX59" s="14">
        <v>1.1321634203498216</v>
      </c>
      <c r="AY59" s="13"/>
      <c r="AZ59" s="5"/>
      <c r="BA59" s="5"/>
      <c r="BB59" s="5"/>
      <c r="BC59" s="14">
        <v>58</v>
      </c>
      <c r="BD59" s="23">
        <v>1.1012331990490742</v>
      </c>
      <c r="BE59" s="5"/>
      <c r="BF59" s="6"/>
      <c r="BG59" s="6"/>
      <c r="BH59" s="6"/>
      <c r="BI59" s="6"/>
      <c r="BJ59" s="6"/>
      <c r="BK59" s="6"/>
      <c r="BL59" s="6"/>
      <c r="BM59" s="6"/>
      <c r="BN59" s="5"/>
      <c r="BO59" s="5"/>
      <c r="BP59" s="5"/>
      <c r="BQ59" s="5"/>
      <c r="BR59" s="5"/>
      <c r="BS59" s="5"/>
      <c r="BT59" s="5"/>
      <c r="BU59" s="5"/>
      <c r="BV59" s="2">
        <f t="shared" si="34"/>
        <v>-0.59878565883997981</v>
      </c>
      <c r="BW59" s="2"/>
      <c r="BX59" s="2"/>
      <c r="BY59" s="2"/>
      <c r="BZ59" s="2"/>
      <c r="CA59" s="2">
        <f t="shared" si="35"/>
        <v>0.4616584083128889</v>
      </c>
      <c r="CB59" s="2"/>
      <c r="CC59" s="2"/>
      <c r="CD59" s="2"/>
      <c r="CE59" s="5"/>
      <c r="CF59" s="8">
        <f t="shared" si="36"/>
        <v>1.3128593933331798E-3</v>
      </c>
      <c r="CG59" s="8">
        <f t="shared" si="37"/>
        <v>1.210691103522123E-3</v>
      </c>
      <c r="CH59" s="5">
        <f t="shared" si="38"/>
        <v>11251.5</v>
      </c>
      <c r="CI59" s="5">
        <f t="shared" si="39"/>
        <v>11550</v>
      </c>
      <c r="CJ59" s="5"/>
      <c r="CK59" s="5">
        <f t="shared" si="13"/>
        <v>11329.828255599445</v>
      </c>
      <c r="CL59" s="5">
        <f t="shared" si="17"/>
        <v>11559.229798097189</v>
      </c>
      <c r="CM59" s="5">
        <f t="shared" si="46"/>
        <v>11308.21286967101</v>
      </c>
      <c r="CN59" s="5"/>
      <c r="CO59" s="5"/>
      <c r="CP59" s="5"/>
      <c r="CQ59" s="5"/>
      <c r="CR59" s="5"/>
      <c r="CS59" s="32">
        <f t="shared" si="14"/>
        <v>-1.37538056256441E-2</v>
      </c>
      <c r="CT59" s="32">
        <f t="shared" si="18"/>
        <v>-3.3326597431310057E-2</v>
      </c>
      <c r="CU59" s="32">
        <f t="shared" si="47"/>
        <v>-1.1868618960204858E-2</v>
      </c>
      <c r="CV59" s="32"/>
      <c r="CW59" s="32"/>
      <c r="CX59" s="32"/>
      <c r="CY59" s="32"/>
      <c r="CZ59" s="5"/>
      <c r="DA59" s="6">
        <f t="shared" si="15"/>
        <v>-2.8757384332247348E-2</v>
      </c>
      <c r="DB59" s="6">
        <f t="shared" si="19"/>
        <v>-6.6303184903030382E-3</v>
      </c>
      <c r="DC59" s="6">
        <f t="shared" si="48"/>
        <v>2.1742936974834381E-2</v>
      </c>
      <c r="DD59" s="5"/>
      <c r="DE59" s="5"/>
      <c r="DF59" s="5"/>
      <c r="DG59" s="5"/>
      <c r="DI59" s="6">
        <f t="shared" si="16"/>
        <v>0.22342492501837966</v>
      </c>
      <c r="DJ59" s="6">
        <f t="shared" si="20"/>
        <v>0.26137918447481251</v>
      </c>
      <c r="DK59" s="6">
        <f t="shared" si="49"/>
        <v>0.24877979602668943</v>
      </c>
      <c r="DX59">
        <f t="shared" si="21"/>
        <v>11463.2</v>
      </c>
      <c r="DY59">
        <f t="shared" si="22"/>
        <v>10857.217660690054</v>
      </c>
      <c r="DZ59">
        <f t="shared" si="23"/>
        <v>12069.182339309948</v>
      </c>
    </row>
    <row r="60" spans="1:130" x14ac:dyDescent="0.25">
      <c r="A60" s="1">
        <v>59</v>
      </c>
      <c r="B60" s="1">
        <v>59</v>
      </c>
      <c r="C60" s="7">
        <v>20191015</v>
      </c>
      <c r="D60" s="7">
        <f>32851*(1/3)</f>
        <v>10950.333333333332</v>
      </c>
      <c r="E60" s="7">
        <v>2628922</v>
      </c>
      <c r="F60" s="7"/>
      <c r="G60" s="7">
        <f t="shared" si="0"/>
        <v>28787572207.333328</v>
      </c>
      <c r="H60" s="36">
        <f t="shared" si="32"/>
        <v>46292746009.849998</v>
      </c>
      <c r="I60" s="36">
        <f t="shared" si="45"/>
        <v>61780686178.646667</v>
      </c>
      <c r="K60" s="2">
        <f t="shared" si="1"/>
        <v>-2.0219753837472952E-2</v>
      </c>
      <c r="M60" s="1">
        <f t="shared" si="12"/>
        <v>58</v>
      </c>
      <c r="N60" s="2">
        <f t="shared" si="5"/>
        <v>-3.9300701809478193E-2</v>
      </c>
      <c r="O60" s="8">
        <f t="shared" si="6"/>
        <v>7.2681704260651625E-2</v>
      </c>
      <c r="P60" s="2">
        <f t="shared" si="7"/>
        <v>7.5047627304923634E-2</v>
      </c>
      <c r="Q60" s="2">
        <f t="shared" si="8"/>
        <v>0.13245801557677411</v>
      </c>
      <c r="R60" s="2">
        <f t="shared" si="9"/>
        <v>2.3551757386519462E-3</v>
      </c>
      <c r="V60" s="1">
        <f t="shared" si="10"/>
        <v>2.0219753837472952E-2</v>
      </c>
      <c r="W60" s="1">
        <f t="shared" si="11"/>
        <v>0</v>
      </c>
      <c r="X60" s="2">
        <f t="shared" si="25"/>
        <v>1.0501934198386275E-2</v>
      </c>
      <c r="Y60" s="2">
        <f t="shared" si="26"/>
        <v>3.6093160456936615E-3</v>
      </c>
      <c r="Z60" s="2">
        <f t="shared" si="27"/>
        <v>9.9122792936743396E-3</v>
      </c>
      <c r="AA60" s="2">
        <f t="shared" si="28"/>
        <v>7.7025740631301385E-3</v>
      </c>
      <c r="AB60" s="3">
        <f t="shared" si="29"/>
        <v>1.0594873174213555</v>
      </c>
      <c r="AC60" s="3">
        <f t="shared" si="30"/>
        <v>0.46858569824993329</v>
      </c>
      <c r="AD60" s="4">
        <f t="shared" si="24"/>
        <v>30.665137951152268</v>
      </c>
      <c r="AE60" s="5">
        <f t="shared" si="40"/>
        <v>46.27561385476055</v>
      </c>
      <c r="AF60" s="5">
        <f t="shared" si="41"/>
        <v>33.762935546556406</v>
      </c>
      <c r="AG60" s="5">
        <f t="shared" si="42"/>
        <v>58.788292162964694</v>
      </c>
      <c r="AH60" s="5"/>
      <c r="AI60" s="6">
        <f t="shared" si="31"/>
        <v>-7.3863493932905464E-2</v>
      </c>
      <c r="AJ60" s="6">
        <f t="shared" si="33"/>
        <v>0.10609416009681687</v>
      </c>
      <c r="AK60" s="6">
        <f t="shared" si="43"/>
        <v>-0.13698048017063641</v>
      </c>
      <c r="AL60" s="6">
        <f t="shared" si="44"/>
        <v>0.34916880036427012</v>
      </c>
      <c r="AM60" s="6"/>
      <c r="AT60" s="5"/>
      <c r="AU60" s="5"/>
      <c r="AV60" s="5"/>
      <c r="AW60" s="14">
        <v>59</v>
      </c>
      <c r="AX60" s="14">
        <v>1.1887286955529677</v>
      </c>
      <c r="AY60" s="13"/>
      <c r="AZ60" s="5"/>
      <c r="BA60" s="5"/>
      <c r="BB60" s="5"/>
      <c r="BC60" s="14">
        <v>59</v>
      </c>
      <c r="BD60" s="23">
        <v>1.1557501294780905</v>
      </c>
      <c r="BE60" s="5"/>
      <c r="BF60" s="6"/>
      <c r="BG60" s="6"/>
      <c r="BH60" s="6"/>
      <c r="BI60" s="6"/>
      <c r="BJ60" s="6"/>
      <c r="BK60" s="6"/>
      <c r="BL60" s="6"/>
      <c r="BM60" s="6"/>
      <c r="BN60" s="5"/>
      <c r="BO60" s="5"/>
      <c r="BP60" s="5"/>
      <c r="BQ60" s="5"/>
      <c r="BR60" s="5"/>
      <c r="BS60" s="5"/>
      <c r="BT60" s="5"/>
      <c r="BU60" s="5"/>
      <c r="BV60" s="2">
        <f t="shared" si="34"/>
        <v>-0.71368188080377148</v>
      </c>
      <c r="BW60" s="2"/>
      <c r="BX60" s="2"/>
      <c r="BY60" s="2"/>
      <c r="BZ60" s="2"/>
      <c r="CA60" s="2">
        <f t="shared" si="35"/>
        <v>0.46047720832437405</v>
      </c>
      <c r="CB60" s="2"/>
      <c r="CC60" s="2"/>
      <c r="CD60" s="2"/>
      <c r="CE60" s="5"/>
      <c r="CF60" s="8">
        <f t="shared" si="36"/>
        <v>1.3128593933331798E-3</v>
      </c>
      <c r="CG60" s="8">
        <f t="shared" si="37"/>
        <v>1.210691103522123E-3</v>
      </c>
      <c r="CH60" s="5">
        <f t="shared" si="38"/>
        <v>11210</v>
      </c>
      <c r="CI60" s="5">
        <f t="shared" si="39"/>
        <v>11508.5</v>
      </c>
      <c r="CJ60" s="5"/>
      <c r="CK60" s="5">
        <f t="shared" si="13"/>
        <v>11262.791003833077</v>
      </c>
      <c r="CL60" s="5">
        <f t="shared" si="17"/>
        <v>11551.720806067644</v>
      </c>
      <c r="CM60" s="5">
        <f t="shared" si="46"/>
        <v>11321.37356419927</v>
      </c>
      <c r="CN60" s="5"/>
      <c r="CO60" s="5"/>
      <c r="CP60" s="5"/>
      <c r="CQ60" s="5"/>
      <c r="CR60" s="5"/>
      <c r="CS60" s="32">
        <f t="shared" si="14"/>
        <v>-2.7742472571266386E-2</v>
      </c>
      <c r="CT60" s="32">
        <f t="shared" si="18"/>
        <v>-5.2060423103233888E-2</v>
      </c>
      <c r="CU60" s="32">
        <f t="shared" si="47"/>
        <v>-3.2773428838992702E-2</v>
      </c>
      <c r="CV60" s="32"/>
      <c r="CW60" s="32"/>
      <c r="CX60" s="32"/>
      <c r="CY60" s="32"/>
      <c r="CZ60" s="5"/>
      <c r="DA60" s="6">
        <f t="shared" si="15"/>
        <v>-4.2579907861985178E-2</v>
      </c>
      <c r="DB60" s="6">
        <f t="shared" si="19"/>
        <v>-1.5974732366095187E-2</v>
      </c>
      <c r="DC60" s="6">
        <f t="shared" si="48"/>
        <v>-1.3905486902083049E-2</v>
      </c>
      <c r="DD60" s="5"/>
      <c r="DE60" s="5"/>
      <c r="DF60" s="5"/>
      <c r="DG60" s="5"/>
      <c r="DI60" s="6">
        <f t="shared" si="16"/>
        <v>-6.0334943792917002E-4</v>
      </c>
      <c r="DJ60" s="6">
        <f t="shared" si="20"/>
        <v>0.11101076747847936</v>
      </c>
      <c r="DK60" s="6">
        <f t="shared" si="49"/>
        <v>0.23808147692222154</v>
      </c>
      <c r="DX60">
        <f t="shared" si="21"/>
        <v>11448.3</v>
      </c>
      <c r="DY60">
        <f t="shared" si="22"/>
        <v>10808.222299855539</v>
      </c>
      <c r="DZ60">
        <f t="shared" si="23"/>
        <v>12088.37770014446</v>
      </c>
    </row>
    <row r="61" spans="1:130" x14ac:dyDescent="0.25">
      <c r="A61" s="1">
        <v>60</v>
      </c>
      <c r="B61" s="1">
        <v>60</v>
      </c>
      <c r="C61" s="7">
        <v>20191016</v>
      </c>
      <c r="D61" s="7">
        <f>32950*(1/3)</f>
        <v>10983.333333333332</v>
      </c>
      <c r="E61" s="7">
        <v>1647794</v>
      </c>
      <c r="F61" s="7"/>
      <c r="G61" s="7">
        <f t="shared" si="0"/>
        <v>18098270766.666664</v>
      </c>
      <c r="H61" s="36">
        <f t="shared" si="32"/>
        <v>45066344322.849998</v>
      </c>
      <c r="I61" s="36">
        <f t="shared" si="45"/>
        <v>60362601027.459991</v>
      </c>
      <c r="K61" s="2">
        <f t="shared" si="1"/>
        <v>3.0090750809223343E-3</v>
      </c>
      <c r="M61" s="1">
        <f t="shared" si="12"/>
        <v>59</v>
      </c>
      <c r="N61" s="2">
        <f t="shared" si="5"/>
        <v>-3.9234272567243635E-2</v>
      </c>
      <c r="O61" s="8">
        <f t="shared" si="6"/>
        <v>7.3934837092731825E-2</v>
      </c>
      <c r="P61" s="2">
        <f t="shared" si="7"/>
        <v>7.5368975731297264E-2</v>
      </c>
      <c r="Q61" s="2">
        <f t="shared" si="8"/>
        <v>0.13264350330930536</v>
      </c>
      <c r="R61" s="2">
        <f t="shared" si="9"/>
        <v>1.1127902121918082E-3</v>
      </c>
      <c r="V61" s="1">
        <f t="shared" si="10"/>
        <v>0</v>
      </c>
      <c r="W61" s="1">
        <f t="shared" si="11"/>
        <v>3.0090750809223343E-3</v>
      </c>
      <c r="X61" s="2">
        <f t="shared" si="25"/>
        <v>9.8713280560354267E-3</v>
      </c>
      <c r="Y61" s="2">
        <f t="shared" si="26"/>
        <v>3.8242499800452564E-3</v>
      </c>
      <c r="Z61" s="2">
        <f t="shared" si="27"/>
        <v>1.0300170072761336E-2</v>
      </c>
      <c r="AA61" s="2">
        <f t="shared" si="28"/>
        <v>7.6358052727631739E-3</v>
      </c>
      <c r="AB61" s="3">
        <f t="shared" si="29"/>
        <v>0.95836554020986742</v>
      </c>
      <c r="AC61" s="3">
        <f t="shared" si="30"/>
        <v>0.5008312605464561</v>
      </c>
      <c r="AD61" s="4">
        <f t="shared" si="24"/>
        <v>34.322392996398285</v>
      </c>
      <c r="AE61" s="5">
        <f t="shared" si="40"/>
        <v>45.730611149787407</v>
      </c>
      <c r="AF61" s="5">
        <f t="shared" si="41"/>
        <v>32.123155126206363</v>
      </c>
      <c r="AG61" s="5">
        <f t="shared" si="42"/>
        <v>59.338067173368451</v>
      </c>
      <c r="AH61" s="5"/>
      <c r="AI61" s="6">
        <f t="shared" si="31"/>
        <v>-3.5902088039726297E-2</v>
      </c>
      <c r="AJ61" s="6">
        <f t="shared" si="33"/>
        <v>0.10461706461619584</v>
      </c>
      <c r="AK61" s="6">
        <f t="shared" si="43"/>
        <v>-0.14167262511875217</v>
      </c>
      <c r="AL61" s="6">
        <f t="shared" si="44"/>
        <v>0.35090675435114382</v>
      </c>
      <c r="AM61" s="6"/>
      <c r="AT61" s="5"/>
      <c r="AU61" s="5"/>
      <c r="AV61" s="5"/>
      <c r="AW61" s="14">
        <v>60</v>
      </c>
      <c r="AX61" s="14">
        <v>1.2012054166046302</v>
      </c>
      <c r="AY61" s="13"/>
      <c r="AZ61" s="5"/>
      <c r="BA61" s="5"/>
      <c r="BB61" s="5"/>
      <c r="BC61" s="14">
        <v>60</v>
      </c>
      <c r="BD61" s="23">
        <v>1.1680897495420151</v>
      </c>
      <c r="BE61" s="5"/>
      <c r="BF61" s="6"/>
      <c r="BG61" s="6"/>
      <c r="BH61" s="6"/>
      <c r="BI61" s="6"/>
      <c r="BJ61" s="6"/>
      <c r="BK61" s="6"/>
      <c r="BL61" s="6"/>
      <c r="BM61" s="6"/>
      <c r="BN61" s="5"/>
      <c r="BO61" s="5"/>
      <c r="BP61" s="5"/>
      <c r="BQ61" s="5"/>
      <c r="BR61" s="5"/>
      <c r="BS61" s="5"/>
      <c r="BT61" s="5"/>
      <c r="BU61" s="5"/>
      <c r="BV61" s="2">
        <f t="shared" si="34"/>
        <v>-0.73036565840271006</v>
      </c>
      <c r="BW61" s="2">
        <f t="shared" ref="BW61:BW124" si="50">AVERAGE(BV42:BV61)</f>
        <v>4.4433530400042873E-2</v>
      </c>
      <c r="BX61" s="2">
        <f t="shared" ref="BX61:BX124" si="51">BW61-2*_xlfn.STDEV.S(BV42:BV61)</f>
        <v>-1.1383525267130763</v>
      </c>
      <c r="BY61" s="2">
        <f t="shared" ref="BY61:BY124" si="52">BW61+2*_xlfn.STDEV.S(BV42:BV61)</f>
        <v>1.2272195875131622</v>
      </c>
      <c r="BZ61" s="2"/>
      <c r="CA61" s="2">
        <f t="shared" ref="CA61:CA78" si="53">_xlfn.SKEW.P(K42:K61)</f>
        <v>0.3599076805844369</v>
      </c>
      <c r="CB61" s="2">
        <f t="shared" ref="CB61:CB124" si="54">AVERAGE(CA42:CA61)</f>
        <v>0.38086560406906256</v>
      </c>
      <c r="CC61" s="2">
        <f t="shared" ref="CC61:CC124" si="55">CB61-2*_xlfn.STDEV.S(CA42:CA61)</f>
        <v>-2.2274428091292597E-2</v>
      </c>
      <c r="CD61" s="2">
        <f t="shared" ref="CD61:CD124" si="56">CB61+2*_xlfn.STDEV.S(CA42:CA61)</f>
        <v>0.78400563622941766</v>
      </c>
      <c r="CE61" s="5"/>
      <c r="CF61" s="8">
        <f t="shared" si="36"/>
        <v>1.3128593933331798E-3</v>
      </c>
      <c r="CG61" s="8">
        <f t="shared" si="37"/>
        <v>1.210691103522123E-3</v>
      </c>
      <c r="CH61" s="5">
        <f t="shared" si="38"/>
        <v>11210</v>
      </c>
      <c r="CI61" s="5">
        <f t="shared" si="39"/>
        <v>11508.5</v>
      </c>
      <c r="CJ61" s="5"/>
      <c r="CK61" s="5">
        <f t="shared" si="13"/>
        <v>11226.093305797263</v>
      </c>
      <c r="CL61" s="5">
        <f t="shared" si="17"/>
        <v>11560.59394998923</v>
      </c>
      <c r="CM61" s="5">
        <f t="shared" si="46"/>
        <v>11325.831765527497</v>
      </c>
      <c r="CN61" s="5"/>
      <c r="CO61" s="5"/>
      <c r="CP61" s="5"/>
      <c r="CQ61" s="5"/>
      <c r="CR61" s="5"/>
      <c r="CS61" s="32">
        <f t="shared" si="14"/>
        <v>-2.1624617384800038E-2</v>
      </c>
      <c r="CT61" s="32">
        <f t="shared" si="18"/>
        <v>-4.9933473933355788E-2</v>
      </c>
      <c r="CU61" s="32">
        <f t="shared" si="47"/>
        <v>-3.0240466156015944E-2</v>
      </c>
      <c r="CV61" s="32"/>
      <c r="CW61" s="32"/>
      <c r="CX61" s="32"/>
      <c r="CY61" s="32"/>
      <c r="CZ61" s="5"/>
      <c r="DA61" s="6">
        <f t="shared" si="15"/>
        <v>-2.9868137541378067E-2</v>
      </c>
      <c r="DB61" s="6">
        <f t="shared" si="19"/>
        <v>-9.8151033326591731E-3</v>
      </c>
      <c r="DC61" s="6">
        <f t="shared" si="48"/>
        <v>-5.3763685071253911E-2</v>
      </c>
      <c r="DD61" s="5"/>
      <c r="DE61" s="5"/>
      <c r="DF61" s="5"/>
      <c r="DG61" s="5"/>
      <c r="DI61" s="6">
        <f t="shared" si="16"/>
        <v>0.14568765371648604</v>
      </c>
      <c r="DJ61" s="6">
        <f t="shared" si="20"/>
        <v>0.15175715939151041</v>
      </c>
      <c r="DK61" s="6">
        <f t="shared" si="49"/>
        <v>0.26792404744469295</v>
      </c>
      <c r="DX61">
        <f t="shared" si="21"/>
        <v>11441.133333333335</v>
      </c>
      <c r="DY61">
        <f t="shared" si="22"/>
        <v>10783.833388271891</v>
      </c>
      <c r="DZ61">
        <f t="shared" si="23"/>
        <v>12098.433278394779</v>
      </c>
    </row>
    <row r="62" spans="1:130" x14ac:dyDescent="0.25">
      <c r="A62" s="1">
        <v>61</v>
      </c>
      <c r="B62" s="1">
        <v>61</v>
      </c>
      <c r="C62" s="7">
        <v>20191020</v>
      </c>
      <c r="D62" s="7">
        <f>32275*(1/3)</f>
        <v>10758.333333333332</v>
      </c>
      <c r="E62" s="7">
        <v>2052126</v>
      </c>
      <c r="F62" s="7"/>
      <c r="G62" s="7">
        <f t="shared" si="0"/>
        <v>22077455549.999996</v>
      </c>
      <c r="H62" s="36">
        <f t="shared" si="32"/>
        <v>44669019357.433334</v>
      </c>
      <c r="I62" s="36">
        <f t="shared" si="45"/>
        <v>57893456082.459999</v>
      </c>
      <c r="K62" s="2">
        <f t="shared" si="1"/>
        <v>-2.0698324215810006E-2</v>
      </c>
      <c r="M62" s="1">
        <f t="shared" si="12"/>
        <v>60</v>
      </c>
      <c r="N62" s="2">
        <f t="shared" si="5"/>
        <v>-3.9163977174144958E-2</v>
      </c>
      <c r="O62" s="8">
        <f t="shared" si="6"/>
        <v>7.5187969924812026E-2</v>
      </c>
      <c r="P62" s="2">
        <f t="shared" si="7"/>
        <v>7.571016749572991E-2</v>
      </c>
      <c r="Q62" s="2">
        <f t="shared" si="8"/>
        <v>0.13284031963465737</v>
      </c>
      <c r="R62" s="2">
        <f t="shared" si="9"/>
        <v>1.8100580648523767E-4</v>
      </c>
      <c r="V62" s="1">
        <f t="shared" si="10"/>
        <v>2.0698324215810006E-2</v>
      </c>
      <c r="W62" s="1">
        <f t="shared" si="11"/>
        <v>0</v>
      </c>
      <c r="X62" s="2">
        <f t="shared" si="25"/>
        <v>9.1840394394127247E-3</v>
      </c>
      <c r="Y62" s="2">
        <f t="shared" si="26"/>
        <v>3.8242499800452564E-3</v>
      </c>
      <c r="Z62" s="2">
        <f t="shared" si="27"/>
        <v>9.0794068213945808E-3</v>
      </c>
      <c r="AA62" s="2">
        <f t="shared" si="28"/>
        <v>7.6358052727631739E-3</v>
      </c>
      <c r="AB62" s="3">
        <f t="shared" si="29"/>
        <v>1.0115241689326653</v>
      </c>
      <c r="AC62" s="3">
        <f t="shared" si="30"/>
        <v>0.5008312605464561</v>
      </c>
      <c r="AD62" s="4">
        <f t="shared" si="24"/>
        <v>33.115975965977128</v>
      </c>
      <c r="AE62" s="5">
        <f t="shared" si="40"/>
        <v>45.06812121693433</v>
      </c>
      <c r="AF62" s="5">
        <f t="shared" si="41"/>
        <v>30.346341345491673</v>
      </c>
      <c r="AG62" s="5">
        <f t="shared" si="42"/>
        <v>59.789901088376986</v>
      </c>
      <c r="AH62" s="5"/>
      <c r="AI62" s="6">
        <f t="shared" si="31"/>
        <v>-8.2012028004497292E-2</v>
      </c>
      <c r="AJ62" s="6">
        <f t="shared" si="33"/>
        <v>9.8423359090760484E-2</v>
      </c>
      <c r="AK62" s="6">
        <f t="shared" si="43"/>
        <v>-0.16042160332622152</v>
      </c>
      <c r="AL62" s="6">
        <f t="shared" si="44"/>
        <v>0.35726832150774251</v>
      </c>
      <c r="AM62" s="6"/>
      <c r="AT62" s="5"/>
      <c r="AU62" s="5"/>
      <c r="AV62" s="5"/>
      <c r="AW62" s="14">
        <v>61</v>
      </c>
      <c r="AX62" s="14">
        <v>1.2471905747341763</v>
      </c>
      <c r="AY62" s="13"/>
      <c r="AZ62" s="5"/>
      <c r="BA62" s="5"/>
      <c r="BB62" s="5"/>
      <c r="BC62" s="14">
        <v>61</v>
      </c>
      <c r="BD62" s="23">
        <v>1.2136906919904944</v>
      </c>
      <c r="BE62" s="5"/>
      <c r="BF62" s="6"/>
      <c r="BG62" s="6"/>
      <c r="BH62" s="6"/>
      <c r="BI62" s="6"/>
      <c r="BJ62" s="6"/>
      <c r="BK62" s="6"/>
      <c r="BL62" s="6"/>
      <c r="BM62" s="6"/>
      <c r="BN62" s="5"/>
      <c r="BO62" s="5"/>
      <c r="BP62" s="5"/>
      <c r="BQ62" s="5"/>
      <c r="BR62" s="5"/>
      <c r="BS62" s="5"/>
      <c r="BT62" s="5"/>
      <c r="BU62" s="5"/>
      <c r="BV62" s="2">
        <f t="shared" si="34"/>
        <v>-0.86408598183678587</v>
      </c>
      <c r="BW62" s="2">
        <f t="shared" si="50"/>
        <v>-6.9375196994349617E-2</v>
      </c>
      <c r="BX62" s="2">
        <f t="shared" si="51"/>
        <v>-1.1297671254545201</v>
      </c>
      <c r="BY62" s="2">
        <f t="shared" si="52"/>
        <v>0.99101673146582081</v>
      </c>
      <c r="BZ62" s="2"/>
      <c r="CA62" s="2">
        <f t="shared" si="53"/>
        <v>0.40694245235520843</v>
      </c>
      <c r="CB62" s="2">
        <f t="shared" si="54"/>
        <v>0.37851379271698771</v>
      </c>
      <c r="CC62" s="2">
        <f t="shared" si="55"/>
        <v>-2.337721533282705E-2</v>
      </c>
      <c r="CD62" s="2">
        <f t="shared" si="56"/>
        <v>0.78040480076680252</v>
      </c>
      <c r="CE62" s="5"/>
      <c r="CF62" s="8">
        <f t="shared" si="36"/>
        <v>1.3128593933331798E-3</v>
      </c>
      <c r="CG62" s="8">
        <f t="shared" si="37"/>
        <v>1.210691103522123E-3</v>
      </c>
      <c r="CH62" s="5">
        <f t="shared" si="38"/>
        <v>11114</v>
      </c>
      <c r="CI62" s="5">
        <f t="shared" si="39"/>
        <v>11412.5</v>
      </c>
      <c r="CJ62" s="5"/>
      <c r="CK62" s="5">
        <f t="shared" si="13"/>
        <v>11169.765799501121</v>
      </c>
      <c r="CL62" s="5">
        <f t="shared" si="17"/>
        <v>11555.717471285328</v>
      </c>
      <c r="CM62" s="5">
        <f t="shared" si="46"/>
        <v>11308.323495437</v>
      </c>
      <c r="CN62" s="5"/>
      <c r="CO62" s="5"/>
      <c r="CP62" s="5"/>
      <c r="CQ62" s="5"/>
      <c r="CR62" s="5"/>
      <c r="CS62" s="32">
        <f t="shared" si="14"/>
        <v>-3.6834475632977481E-2</v>
      </c>
      <c r="CT62" s="32">
        <f t="shared" si="18"/>
        <v>-6.9003429681749107E-2</v>
      </c>
      <c r="CU62" s="32">
        <f t="shared" si="47"/>
        <v>-4.8635870942814186E-2</v>
      </c>
      <c r="CV62" s="32"/>
      <c r="CW62" s="32"/>
      <c r="CX62" s="32"/>
      <c r="CY62" s="32"/>
      <c r="CZ62" s="5"/>
      <c r="DA62" s="6">
        <f t="shared" si="15"/>
        <v>-5.0595917271998983E-2</v>
      </c>
      <c r="DB62" s="6">
        <f t="shared" si="19"/>
        <v>-5.8546553981164422E-2</v>
      </c>
      <c r="DC62" s="6">
        <f t="shared" si="48"/>
        <v>-8.7093996865953482E-2</v>
      </c>
      <c r="DD62" s="5"/>
      <c r="DE62" s="5"/>
      <c r="DF62" s="5"/>
      <c r="DG62" s="5"/>
      <c r="DI62" s="6">
        <f t="shared" si="16"/>
        <v>2.2561232917836942E-2</v>
      </c>
      <c r="DJ62" s="6">
        <f t="shared" si="20"/>
        <v>2.8854747328389892E-2</v>
      </c>
      <c r="DK62" s="6">
        <f t="shared" si="49"/>
        <v>0.28344772663473256</v>
      </c>
      <c r="DX62">
        <f t="shared" si="21"/>
        <v>11424.466666666669</v>
      </c>
      <c r="DY62">
        <f t="shared" si="22"/>
        <v>10717.536766008587</v>
      </c>
      <c r="DZ62">
        <f t="shared" si="23"/>
        <v>12131.396567324751</v>
      </c>
    </row>
    <row r="63" spans="1:130" x14ac:dyDescent="0.25">
      <c r="A63" s="1">
        <v>62</v>
      </c>
      <c r="B63" s="1">
        <v>62</v>
      </c>
      <c r="C63" s="7">
        <v>20191021</v>
      </c>
      <c r="D63" s="7">
        <f>33214*(1/3)</f>
        <v>11071.333333333332</v>
      </c>
      <c r="E63" s="7">
        <v>2729897</v>
      </c>
      <c r="F63" s="7"/>
      <c r="G63" s="7">
        <f t="shared" si="0"/>
        <v>30223599652.666664</v>
      </c>
      <c r="H63" s="36">
        <f t="shared" si="32"/>
        <v>42748016692.766663</v>
      </c>
      <c r="I63" s="36">
        <f t="shared" si="45"/>
        <v>56026703435.673332</v>
      </c>
      <c r="K63" s="2">
        <f t="shared" si="1"/>
        <v>2.8678537051855069E-2</v>
      </c>
      <c r="M63" s="1">
        <f t="shared" si="12"/>
        <v>61</v>
      </c>
      <c r="N63" s="2">
        <f t="shared" si="5"/>
        <v>-3.9065926371763364E-2</v>
      </c>
      <c r="O63" s="8">
        <f t="shared" si="6"/>
        <v>7.6441102756892226E-2</v>
      </c>
      <c r="P63" s="2">
        <f t="shared" si="7"/>
        <v>7.6188038781530132E-2</v>
      </c>
      <c r="Q63" s="2">
        <f t="shared" si="8"/>
        <v>0.13311576674926384</v>
      </c>
      <c r="R63" s="2">
        <f t="shared" si="9"/>
        <v>7.30935261162316E-4</v>
      </c>
      <c r="V63" s="1">
        <f t="shared" si="10"/>
        <v>0</v>
      </c>
      <c r="W63" s="1">
        <f t="shared" si="11"/>
        <v>2.8678537051855069E-2</v>
      </c>
      <c r="X63" s="2">
        <f t="shared" si="25"/>
        <v>9.1840394394127247E-3</v>
      </c>
      <c r="Y63" s="2">
        <f t="shared" si="26"/>
        <v>5.0358530951634256E-3</v>
      </c>
      <c r="Z63" s="2">
        <f t="shared" si="27"/>
        <v>9.0794068213945808E-3</v>
      </c>
      <c r="AA63" s="2">
        <f t="shared" si="28"/>
        <v>9.9725563085541827E-3</v>
      </c>
      <c r="AB63" s="3">
        <f t="shared" si="29"/>
        <v>1.0115241689326653</v>
      </c>
      <c r="AC63" s="3">
        <f t="shared" si="30"/>
        <v>0.5049711367228692</v>
      </c>
      <c r="AD63" s="4">
        <f t="shared" si="24"/>
        <v>33.298562470959027</v>
      </c>
      <c r="AE63" s="5">
        <f t="shared" si="40"/>
        <v>44.305508029377805</v>
      </c>
      <c r="AF63" s="5">
        <f t="shared" si="41"/>
        <v>28.784839204155503</v>
      </c>
      <c r="AG63" s="5">
        <f t="shared" si="42"/>
        <v>59.826176854600106</v>
      </c>
      <c r="AH63" s="5"/>
      <c r="AI63" s="6">
        <f t="shared" si="31"/>
        <v>-8.0043035082526415E-2</v>
      </c>
      <c r="AJ63" s="6">
        <f t="shared" si="33"/>
        <v>8.5255278294610146E-2</v>
      </c>
      <c r="AK63" s="6">
        <f t="shared" si="43"/>
        <v>-0.18206218813899355</v>
      </c>
      <c r="AL63" s="6">
        <f t="shared" si="44"/>
        <v>0.35257274472821387</v>
      </c>
      <c r="AM63" s="6"/>
      <c r="AT63" s="5"/>
      <c r="AU63" s="5"/>
      <c r="AV63" s="5"/>
      <c r="AW63" s="14">
        <v>62</v>
      </c>
      <c r="AX63" s="14">
        <v>1.185494002129942</v>
      </c>
      <c r="AY63" s="13"/>
      <c r="AZ63" s="5"/>
      <c r="BA63" s="5"/>
      <c r="BB63" s="5"/>
      <c r="BC63" s="14">
        <v>62</v>
      </c>
      <c r="BD63" s="23">
        <v>1.1550111097773741</v>
      </c>
      <c r="BE63" s="5"/>
      <c r="BF63" s="6"/>
      <c r="BG63" s="6"/>
      <c r="BH63" s="6"/>
      <c r="BI63" s="6"/>
      <c r="BJ63" s="6"/>
      <c r="BK63" s="6"/>
      <c r="BL63" s="6"/>
      <c r="BM63" s="6"/>
      <c r="BN63" s="5"/>
      <c r="BO63" s="5"/>
      <c r="BP63" s="5"/>
      <c r="BQ63" s="5"/>
      <c r="BR63" s="5"/>
      <c r="BS63" s="5"/>
      <c r="BT63" s="5"/>
      <c r="BU63" s="5"/>
      <c r="BV63" s="2">
        <f t="shared" si="34"/>
        <v>-0.85795311098655569</v>
      </c>
      <c r="BW63" s="2">
        <f t="shared" si="50"/>
        <v>-0.1480655578531252</v>
      </c>
      <c r="BX63" s="2">
        <f t="shared" si="51"/>
        <v>-1.196620860638659</v>
      </c>
      <c r="BY63" s="2">
        <f t="shared" si="52"/>
        <v>0.90048974493240874</v>
      </c>
      <c r="BZ63" s="2"/>
      <c r="CA63" s="2">
        <f t="shared" si="53"/>
        <v>0.41244091599068666</v>
      </c>
      <c r="CB63" s="2">
        <f t="shared" si="54"/>
        <v>0.37646637978038455</v>
      </c>
      <c r="CC63" s="2">
        <f t="shared" si="55"/>
        <v>-2.4233982095935691E-2</v>
      </c>
      <c r="CD63" s="2">
        <f t="shared" si="56"/>
        <v>0.77716674165670474</v>
      </c>
      <c r="CE63" s="5"/>
      <c r="CF63" s="8">
        <f t="shared" si="36"/>
        <v>3.1216392077292321E-3</v>
      </c>
      <c r="CG63" s="8">
        <f t="shared" si="37"/>
        <v>1.210691103522123E-3</v>
      </c>
      <c r="CH63" s="5">
        <f t="shared" si="38"/>
        <v>11114</v>
      </c>
      <c r="CI63" s="5">
        <f t="shared" si="39"/>
        <v>11412.5</v>
      </c>
      <c r="CJ63" s="5"/>
      <c r="CK63" s="5">
        <f t="shared" si="13"/>
        <v>11145.498355400316</v>
      </c>
      <c r="CL63" s="5">
        <f t="shared" si="17"/>
        <v>11549.943785711357</v>
      </c>
      <c r="CM63" s="5">
        <f t="shared" si="46"/>
        <v>11287.519108805714</v>
      </c>
      <c r="CN63" s="5"/>
      <c r="CO63" s="5"/>
      <c r="CP63" s="5"/>
      <c r="CQ63" s="5"/>
      <c r="CR63" s="5"/>
      <c r="CS63" s="32">
        <f t="shared" si="14"/>
        <v>-6.654258042310679E-3</v>
      </c>
      <c r="CT63" s="32">
        <f t="shared" si="18"/>
        <v>-4.1438336086979333E-2</v>
      </c>
      <c r="CU63" s="32">
        <f t="shared" si="47"/>
        <v>-1.9152638714359238E-2</v>
      </c>
      <c r="CV63" s="32"/>
      <c r="CW63" s="32"/>
      <c r="CX63" s="32"/>
      <c r="CY63" s="32"/>
      <c r="CZ63" s="5"/>
      <c r="DA63" s="6">
        <f t="shared" si="15"/>
        <v>-1.8997067234852498E-2</v>
      </c>
      <c r="DB63" s="6">
        <f t="shared" si="19"/>
        <v>-6.2609763984881342E-2</v>
      </c>
      <c r="DC63" s="6">
        <f t="shared" si="48"/>
        <v>-4.0593149164516104E-2</v>
      </c>
      <c r="DD63" s="5"/>
      <c r="DE63" s="5"/>
      <c r="DF63" s="5"/>
      <c r="DG63" s="5"/>
      <c r="DI63" s="6">
        <f t="shared" si="16"/>
        <v>0.41765131948902534</v>
      </c>
      <c r="DJ63" s="6">
        <f t="shared" si="20"/>
        <v>0.26756477681932822</v>
      </c>
      <c r="DK63" s="6">
        <f t="shared" si="49"/>
        <v>0.35363141339833704</v>
      </c>
      <c r="DX63">
        <f t="shared" si="21"/>
        <v>11407.683333333336</v>
      </c>
      <c r="DY63">
        <f t="shared" si="22"/>
        <v>10684.148415954314</v>
      </c>
      <c r="DZ63">
        <f t="shared" si="23"/>
        <v>12131.218250712358</v>
      </c>
    </row>
    <row r="64" spans="1:130" x14ac:dyDescent="0.25">
      <c r="A64" s="1">
        <v>63</v>
      </c>
      <c r="B64" s="1">
        <v>63</v>
      </c>
      <c r="C64" s="7">
        <v>20191022</v>
      </c>
      <c r="D64" s="7">
        <f>34508*(1/3)</f>
        <v>11502.666666666666</v>
      </c>
      <c r="E64" s="7">
        <v>4003117</v>
      </c>
      <c r="F64" s="7"/>
      <c r="G64" s="7">
        <f t="shared" si="0"/>
        <v>46046520478.666664</v>
      </c>
      <c r="H64" s="36">
        <f t="shared" si="32"/>
        <v>40193007879.366653</v>
      </c>
      <c r="I64" s="36">
        <f t="shared" si="45"/>
        <v>54162041419.846657</v>
      </c>
      <c r="K64" s="2">
        <f t="shared" si="1"/>
        <v>3.8219707429771078E-2</v>
      </c>
      <c r="M64" s="1">
        <f t="shared" si="12"/>
        <v>62</v>
      </c>
      <c r="N64" s="2">
        <f t="shared" si="5"/>
        <v>-3.9017117941979811E-2</v>
      </c>
      <c r="O64" s="8">
        <f t="shared" si="6"/>
        <v>7.7694235588972427E-2</v>
      </c>
      <c r="P64" s="2">
        <f t="shared" si="7"/>
        <v>7.6426771162079576E-2</v>
      </c>
      <c r="Q64" s="2">
        <f t="shared" si="8"/>
        <v>0.13325328186595992</v>
      </c>
      <c r="R64" s="2">
        <f t="shared" si="9"/>
        <v>1.5061968074422949E-3</v>
      </c>
      <c r="V64" s="1">
        <f t="shared" si="10"/>
        <v>0</v>
      </c>
      <c r="W64" s="1">
        <f t="shared" si="11"/>
        <v>3.8219707429771078E-2</v>
      </c>
      <c r="X64" s="2">
        <f t="shared" si="25"/>
        <v>7.7492709703600648E-3</v>
      </c>
      <c r="Y64" s="2">
        <f t="shared" si="26"/>
        <v>7.7658321972899303E-3</v>
      </c>
      <c r="Z64" s="2">
        <f t="shared" si="27"/>
        <v>8.806992917289154E-3</v>
      </c>
      <c r="AA64" s="2">
        <f t="shared" si="28"/>
        <v>1.3197738153493802E-2</v>
      </c>
      <c r="AB64" s="3">
        <f t="shared" si="29"/>
        <v>0.8798997618298684</v>
      </c>
      <c r="AC64" s="3">
        <f t="shared" si="30"/>
        <v>0.58842144820353948</v>
      </c>
      <c r="AD64" s="4">
        <f t="shared" si="24"/>
        <v>40.074436314255202</v>
      </c>
      <c r="AE64" s="5">
        <f t="shared" si="40"/>
        <v>43.690776629516797</v>
      </c>
      <c r="AF64" s="5">
        <f t="shared" si="41"/>
        <v>28.545472352682211</v>
      </c>
      <c r="AG64" s="5">
        <f t="shared" si="42"/>
        <v>58.836080906351384</v>
      </c>
      <c r="AH64" s="5"/>
      <c r="AI64" s="6">
        <f t="shared" si="31"/>
        <v>-6.3455325085063297E-2</v>
      </c>
      <c r="AJ64" s="6">
        <f t="shared" si="33"/>
        <v>6.7953453372405201E-2</v>
      </c>
      <c r="AK64" s="6">
        <f t="shared" si="43"/>
        <v>-0.19022590253070215</v>
      </c>
      <c r="AL64" s="6">
        <f t="shared" si="44"/>
        <v>0.32613280927551258</v>
      </c>
      <c r="AM64" s="6"/>
      <c r="AT64" s="5"/>
      <c r="AU64" s="5"/>
      <c r="AV64" s="5"/>
      <c r="AW64" s="14">
        <v>63</v>
      </c>
      <c r="AX64" s="14">
        <v>1.2185164043139374</v>
      </c>
      <c r="AY64" s="13"/>
      <c r="AZ64" s="5"/>
      <c r="BA64" s="5"/>
      <c r="BB64" s="5"/>
      <c r="BC64" s="14">
        <v>63</v>
      </c>
      <c r="BD64" s="23">
        <v>1.1880512156493757</v>
      </c>
      <c r="BE64" s="5"/>
      <c r="BF64" s="6"/>
      <c r="BG64" s="6"/>
      <c r="BH64" s="6"/>
      <c r="BI64" s="6"/>
      <c r="BJ64" s="6"/>
      <c r="BK64" s="6"/>
      <c r="BL64" s="6"/>
      <c r="BM64" s="6"/>
      <c r="BN64" s="5"/>
      <c r="BO64" s="5"/>
      <c r="BP64" s="5"/>
      <c r="BQ64" s="5"/>
      <c r="BR64" s="5"/>
      <c r="BS64" s="5"/>
      <c r="BT64" s="5"/>
      <c r="BU64" s="5"/>
      <c r="BV64" s="2">
        <f t="shared" si="34"/>
        <v>-0.60791039587283402</v>
      </c>
      <c r="BW64" s="2">
        <f t="shared" si="50"/>
        <v>-0.18440951597735805</v>
      </c>
      <c r="BX64" s="2">
        <f t="shared" si="51"/>
        <v>-1.2443207672786514</v>
      </c>
      <c r="BY64" s="2">
        <f t="shared" si="52"/>
        <v>0.87550173532393538</v>
      </c>
      <c r="BZ64" s="2"/>
      <c r="CA64" s="2">
        <f t="shared" si="53"/>
        <v>0.50473401287853414</v>
      </c>
      <c r="CB64" s="2">
        <f t="shared" si="54"/>
        <v>0.37866869614799553</v>
      </c>
      <c r="CC64" s="2">
        <f t="shared" si="55"/>
        <v>-2.4457523722474672E-2</v>
      </c>
      <c r="CD64" s="2">
        <f t="shared" si="56"/>
        <v>0.78179491601846574</v>
      </c>
      <c r="CE64" s="5"/>
      <c r="CF64" s="8">
        <f t="shared" si="36"/>
        <v>8.7606916069805363E-3</v>
      </c>
      <c r="CG64" s="8">
        <f t="shared" si="37"/>
        <v>3.9496712906216171E-3</v>
      </c>
      <c r="CH64" s="5">
        <f t="shared" si="38"/>
        <v>11130.5</v>
      </c>
      <c r="CI64" s="5">
        <f t="shared" si="39"/>
        <v>11412.5</v>
      </c>
      <c r="CJ64" s="5"/>
      <c r="CK64" s="5">
        <f t="shared" si="13"/>
        <v>11187.592179402149</v>
      </c>
      <c r="CL64" s="5">
        <f t="shared" si="17"/>
        <v>11519.272747028075</v>
      </c>
      <c r="CM64" s="5">
        <f t="shared" si="46"/>
        <v>11278.906772409344</v>
      </c>
      <c r="CN64" s="5"/>
      <c r="CO64" s="5"/>
      <c r="CP64" s="5"/>
      <c r="CQ64" s="5"/>
      <c r="CR64" s="5"/>
      <c r="CS64" s="32">
        <f t="shared" si="14"/>
        <v>2.8162850612718282E-2</v>
      </c>
      <c r="CT64" s="32">
        <f t="shared" si="18"/>
        <v>-1.4415910384354413E-3</v>
      </c>
      <c r="CU64" s="32">
        <f t="shared" si="47"/>
        <v>1.9838792781290415E-2</v>
      </c>
      <c r="CV64" s="32"/>
      <c r="CW64" s="32"/>
      <c r="CX64" s="32"/>
      <c r="CY64" s="32"/>
      <c r="CZ64" s="5"/>
      <c r="DA64" s="6">
        <f t="shared" si="15"/>
        <v>4.1657898831315154E-2</v>
      </c>
      <c r="DB64" s="6">
        <f t="shared" si="19"/>
        <v>-4.7867937617393073E-2</v>
      </c>
      <c r="DC64" s="6">
        <f t="shared" si="48"/>
        <v>9.8431150871319296E-3</v>
      </c>
      <c r="DD64" s="5"/>
      <c r="DE64" s="5"/>
      <c r="DF64" s="5"/>
      <c r="DG64" s="5"/>
      <c r="DI64" s="6">
        <f t="shared" si="16"/>
        <v>0.86777721893402759</v>
      </c>
      <c r="DJ64" s="6">
        <f t="shared" si="20"/>
        <v>0.57753255237543732</v>
      </c>
      <c r="DK64" s="6">
        <f t="shared" si="49"/>
        <v>0.38919631280978012</v>
      </c>
      <c r="DX64">
        <f t="shared" si="21"/>
        <v>11393.483333333334</v>
      </c>
      <c r="DY64">
        <f t="shared" si="22"/>
        <v>10689.370480162765</v>
      </c>
      <c r="DZ64">
        <f t="shared" si="23"/>
        <v>12097.596186503903</v>
      </c>
    </row>
    <row r="65" spans="1:130" x14ac:dyDescent="0.25">
      <c r="A65" s="1">
        <v>64</v>
      </c>
      <c r="B65" s="1">
        <v>64</v>
      </c>
      <c r="C65" s="7">
        <v>20191023</v>
      </c>
      <c r="D65" s="7">
        <f>35700*(1/3)</f>
        <v>11900</v>
      </c>
      <c r="E65" s="7">
        <v>14769144</v>
      </c>
      <c r="F65" s="7"/>
      <c r="G65" s="7">
        <f t="shared" si="0"/>
        <v>175752813600</v>
      </c>
      <c r="H65" s="36">
        <f t="shared" si="32"/>
        <v>42673476102.699997</v>
      </c>
      <c r="I65" s="36">
        <f t="shared" si="45"/>
        <v>55495610856.846657</v>
      </c>
      <c r="K65" s="2">
        <f t="shared" si="1"/>
        <v>3.3959507571261136E-2</v>
      </c>
      <c r="M65" s="1">
        <f t="shared" si="12"/>
        <v>63</v>
      </c>
      <c r="N65" s="2">
        <f t="shared" si="5"/>
        <v>-3.8439030421082016E-2</v>
      </c>
      <c r="O65" s="8">
        <f t="shared" si="6"/>
        <v>7.8947368421052627E-2</v>
      </c>
      <c r="P65" s="2">
        <f t="shared" si="7"/>
        <v>7.9297765529184577E-2</v>
      </c>
      <c r="Q65" s="2">
        <f t="shared" si="8"/>
        <v>0.13490256651130006</v>
      </c>
      <c r="R65" s="2">
        <f t="shared" si="9"/>
        <v>2.5205972589730508E-3</v>
      </c>
      <c r="V65" s="1">
        <f t="shared" si="10"/>
        <v>0</v>
      </c>
      <c r="W65" s="1">
        <f t="shared" si="11"/>
        <v>3.3959507571261136E-2</v>
      </c>
      <c r="X65" s="2">
        <f t="shared" si="25"/>
        <v>7.2923259483789844E-3</v>
      </c>
      <c r="Y65" s="2">
        <f t="shared" si="26"/>
        <v>1.0191511309522869E-2</v>
      </c>
      <c r="Z65" s="2">
        <f t="shared" si="27"/>
        <v>9.0452733906994619E-3</v>
      </c>
      <c r="AA65" s="2">
        <f t="shared" si="28"/>
        <v>1.4696335002278665E-2</v>
      </c>
      <c r="AB65" s="3">
        <f t="shared" si="29"/>
        <v>0.80620293421723499</v>
      </c>
      <c r="AC65" s="3">
        <f t="shared" si="30"/>
        <v>0.69347298547172997</v>
      </c>
      <c r="AD65" s="4">
        <f t="shared" si="24"/>
        <v>46.241523009555117</v>
      </c>
      <c r="AE65" s="5">
        <f t="shared" si="40"/>
        <v>43.233484271204716</v>
      </c>
      <c r="AF65" s="5">
        <f t="shared" si="41"/>
        <v>29.053662965307787</v>
      </c>
      <c r="AG65" s="5">
        <f t="shared" si="42"/>
        <v>57.413305577101646</v>
      </c>
      <c r="AH65" s="5"/>
      <c r="AI65" s="6">
        <f t="shared" si="31"/>
        <v>-3.4680795799867929E-2</v>
      </c>
      <c r="AJ65" s="6">
        <f t="shared" si="33"/>
        <v>5.0828021113228816E-2</v>
      </c>
      <c r="AK65" s="6">
        <f t="shared" si="43"/>
        <v>-0.18481095732589028</v>
      </c>
      <c r="AL65" s="6">
        <f t="shared" si="44"/>
        <v>0.28646699955234789</v>
      </c>
      <c r="AM65" s="6"/>
      <c r="AT65" s="5"/>
      <c r="AU65" s="5"/>
      <c r="AV65" s="5"/>
      <c r="AW65" s="14">
        <v>64</v>
      </c>
      <c r="AX65" s="14">
        <v>1.1953240797528162</v>
      </c>
      <c r="AY65" s="13"/>
      <c r="AZ65" s="5"/>
      <c r="BA65" s="5"/>
      <c r="BB65" s="5"/>
      <c r="BC65" s="14">
        <v>64</v>
      </c>
      <c r="BD65" s="23">
        <v>1.16602276877083</v>
      </c>
      <c r="BE65" s="5"/>
      <c r="BF65" s="6"/>
      <c r="BG65" s="6"/>
      <c r="BH65" s="6"/>
      <c r="BI65" s="6"/>
      <c r="BJ65" s="6"/>
      <c r="BK65" s="6"/>
      <c r="BL65" s="6"/>
      <c r="BM65" s="6"/>
      <c r="BN65" s="5"/>
      <c r="BO65" s="5"/>
      <c r="BP65" s="5"/>
      <c r="BQ65" s="5"/>
      <c r="BR65" s="5"/>
      <c r="BS65" s="5"/>
      <c r="BT65" s="5"/>
      <c r="BU65" s="5"/>
      <c r="BV65" s="2">
        <f t="shared" si="34"/>
        <v>-0.63096615902009923</v>
      </c>
      <c r="BW65" s="2">
        <f t="shared" si="50"/>
        <v>-0.2029993447628847</v>
      </c>
      <c r="BX65" s="2">
        <f t="shared" si="51"/>
        <v>-1.2813136697124359</v>
      </c>
      <c r="BY65" s="2">
        <f t="shared" si="52"/>
        <v>0.87531498018666654</v>
      </c>
      <c r="BZ65" s="2"/>
      <c r="CA65" s="2">
        <f t="shared" si="53"/>
        <v>0.55457777742819614</v>
      </c>
      <c r="CB65" s="2">
        <f t="shared" si="54"/>
        <v>0.38569134033585106</v>
      </c>
      <c r="CC65" s="2">
        <f t="shared" si="55"/>
        <v>-2.4860681050187849E-2</v>
      </c>
      <c r="CD65" s="2">
        <f t="shared" si="56"/>
        <v>0.79624336172189003</v>
      </c>
      <c r="CE65" s="5"/>
      <c r="CF65" s="8">
        <f t="shared" si="36"/>
        <v>8.7606916069805363E-3</v>
      </c>
      <c r="CG65" s="8">
        <f t="shared" si="37"/>
        <v>3.9496712906216171E-3</v>
      </c>
      <c r="CH65" s="5">
        <f t="shared" si="38"/>
        <v>11329.166666666666</v>
      </c>
      <c r="CI65" s="5">
        <f t="shared" si="39"/>
        <v>11412.5</v>
      </c>
      <c r="CJ65" s="5"/>
      <c r="CK65" s="5">
        <f t="shared" si="13"/>
        <v>11485.551096658846</v>
      </c>
      <c r="CL65" s="5">
        <f t="shared" si="17"/>
        <v>11517.931665308126</v>
      </c>
      <c r="CM65" s="5">
        <f t="shared" si="46"/>
        <v>11311.965397415404</v>
      </c>
      <c r="CN65" s="5"/>
      <c r="CO65" s="5"/>
      <c r="CP65" s="5"/>
      <c r="CQ65" s="5"/>
      <c r="CR65" s="5"/>
      <c r="CS65" s="32">
        <f t="shared" si="14"/>
        <v>3.6084372430480682E-2</v>
      </c>
      <c r="CT65" s="32">
        <f t="shared" si="18"/>
        <v>3.3171609781525113E-2</v>
      </c>
      <c r="CU65" s="32">
        <f t="shared" si="47"/>
        <v>5.198341596049727E-2</v>
      </c>
      <c r="CV65" s="32"/>
      <c r="CW65" s="32"/>
      <c r="CX65" s="32"/>
      <c r="CY65" s="32"/>
      <c r="CZ65" s="5"/>
      <c r="DA65" s="6">
        <f t="shared" si="15"/>
        <v>5.0556428979513228E-2</v>
      </c>
      <c r="DB65" s="6">
        <f t="shared" si="19"/>
        <v>-1.3328151219697045E-2</v>
      </c>
      <c r="DC65" s="6">
        <f t="shared" si="48"/>
        <v>5.1735674399188893E-2</v>
      </c>
      <c r="DD65" s="5"/>
      <c r="DE65" s="5"/>
      <c r="DF65" s="5"/>
      <c r="DG65" s="5"/>
      <c r="DI65" s="6">
        <f t="shared" si="16"/>
        <v>1.0175427804627726</v>
      </c>
      <c r="DJ65" s="6">
        <f t="shared" si="20"/>
        <v>0.88114089793893824</v>
      </c>
      <c r="DK65" s="6">
        <f t="shared" si="49"/>
        <v>0.5326372597554021</v>
      </c>
      <c r="DX65">
        <f t="shared" si="21"/>
        <v>11385.150000000001</v>
      </c>
      <c r="DY65">
        <f t="shared" si="22"/>
        <v>10709.743604643185</v>
      </c>
      <c r="DZ65">
        <f t="shared" si="23"/>
        <v>12060.556395356818</v>
      </c>
    </row>
    <row r="66" spans="1:130" x14ac:dyDescent="0.25">
      <c r="A66" s="1">
        <v>65</v>
      </c>
      <c r="B66" s="1">
        <v>65</v>
      </c>
      <c r="C66" s="7">
        <v>20191026</v>
      </c>
      <c r="D66" s="7">
        <f>36270*(1/3)</f>
        <v>12090</v>
      </c>
      <c r="E66" s="7">
        <v>5730786</v>
      </c>
      <c r="F66" s="7"/>
      <c r="G66" s="7">
        <f t="shared" ref="G66:G129" si="57">D66*E66</f>
        <v>69285202740</v>
      </c>
      <c r="H66" s="36">
        <f t="shared" si="32"/>
        <v>44002805610.916664</v>
      </c>
      <c r="I66" s="36">
        <f t="shared" si="45"/>
        <v>55107919353.64666</v>
      </c>
      <c r="K66" s="2">
        <f t="shared" si="1"/>
        <v>1.584026450921755E-2</v>
      </c>
      <c r="M66" s="1">
        <f t="shared" si="12"/>
        <v>64</v>
      </c>
      <c r="N66" s="2">
        <f t="shared" si="5"/>
        <v>-3.8377009981706636E-2</v>
      </c>
      <c r="O66" s="8">
        <f t="shared" si="6"/>
        <v>8.0200501253132828E-2</v>
      </c>
      <c r="P66" s="2">
        <f t="shared" si="7"/>
        <v>7.9610567805558877E-2</v>
      </c>
      <c r="Q66" s="2">
        <f t="shared" si="8"/>
        <v>0.13508179172179841</v>
      </c>
      <c r="R66" s="2">
        <f t="shared" si="9"/>
        <v>9.027357239482503E-4</v>
      </c>
      <c r="V66" s="1">
        <f t="shared" si="10"/>
        <v>0</v>
      </c>
      <c r="W66" s="1">
        <f t="shared" si="11"/>
        <v>1.584026450921755E-2</v>
      </c>
      <c r="X66" s="2">
        <f t="shared" si="25"/>
        <v>6.5992762884014922E-3</v>
      </c>
      <c r="Y66" s="2">
        <f t="shared" si="26"/>
        <v>1.1322958774466981E-2</v>
      </c>
      <c r="Z66" s="2">
        <f t="shared" si="27"/>
        <v>9.2164748276895095E-3</v>
      </c>
      <c r="AA66" s="2">
        <f t="shared" si="28"/>
        <v>1.445919589025386E-2</v>
      </c>
      <c r="AB66" s="3">
        <f t="shared" si="29"/>
        <v>0.71603041420728031</v>
      </c>
      <c r="AC66" s="3">
        <f t="shared" si="30"/>
        <v>0.78309740461426058</v>
      </c>
      <c r="AD66" s="4">
        <f t="shared" si="24"/>
        <v>52.236866982419862</v>
      </c>
      <c r="AE66" s="5">
        <f t="shared" si="40"/>
        <v>43.089855085438458</v>
      </c>
      <c r="AF66" s="5">
        <f t="shared" si="41"/>
        <v>29.365657759936347</v>
      </c>
      <c r="AG66" s="5">
        <f t="shared" si="42"/>
        <v>56.814052410940569</v>
      </c>
      <c r="AH66" s="5"/>
      <c r="AI66" s="6">
        <f t="shared" si="31"/>
        <v>6.1600573907596903E-3</v>
      </c>
      <c r="AJ66" s="6">
        <f t="shared" si="33"/>
        <v>3.9832646324230774E-2</v>
      </c>
      <c r="AK66" s="6">
        <f t="shared" si="43"/>
        <v>-0.18146285833274087</v>
      </c>
      <c r="AL66" s="6">
        <f t="shared" si="44"/>
        <v>0.2611281509812024</v>
      </c>
      <c r="AM66" s="6"/>
      <c r="AT66" s="5"/>
      <c r="AU66" s="5"/>
      <c r="AV66" s="5"/>
      <c r="AW66" s="14">
        <v>65</v>
      </c>
      <c r="AX66" s="14">
        <v>1.1836682112133143</v>
      </c>
      <c r="AY66" s="13"/>
      <c r="AZ66" s="5"/>
      <c r="BA66" s="5"/>
      <c r="BB66" s="5"/>
      <c r="BC66" s="14">
        <v>65</v>
      </c>
      <c r="BD66" s="23">
        <v>1.1550665187247493</v>
      </c>
      <c r="BE66" s="5"/>
      <c r="BF66" s="6"/>
      <c r="BG66" s="6"/>
      <c r="BH66" s="6"/>
      <c r="BI66" s="6"/>
      <c r="BJ66" s="6"/>
      <c r="BK66" s="6"/>
      <c r="BL66" s="6"/>
      <c r="BM66" s="6"/>
      <c r="BN66" s="5"/>
      <c r="BO66" s="5"/>
      <c r="BP66" s="5"/>
      <c r="BQ66" s="5"/>
      <c r="BR66" s="5"/>
      <c r="BS66" s="5"/>
      <c r="BT66" s="5"/>
      <c r="BU66" s="5"/>
      <c r="BV66" s="2">
        <f t="shared" si="34"/>
        <v>-0.89445121825406826</v>
      </c>
      <c r="BW66" s="2">
        <f t="shared" si="50"/>
        <v>-0.2709713678672061</v>
      </c>
      <c r="BX66" s="2">
        <f t="shared" si="51"/>
        <v>-1.3433628411123566</v>
      </c>
      <c r="BY66" s="2">
        <f t="shared" si="52"/>
        <v>0.80142010537794439</v>
      </c>
      <c r="BZ66" s="2"/>
      <c r="CA66" s="2">
        <f t="shared" si="53"/>
        <v>0.43222564943245773</v>
      </c>
      <c r="CB66" s="2">
        <f t="shared" si="54"/>
        <v>0.37946548620802922</v>
      </c>
      <c r="CC66" s="2">
        <f t="shared" si="55"/>
        <v>-2.3877963863471574E-2</v>
      </c>
      <c r="CD66" s="2">
        <f t="shared" si="56"/>
        <v>0.78280893627953008</v>
      </c>
      <c r="CE66" s="5"/>
      <c r="CF66" s="8">
        <f t="shared" si="36"/>
        <v>8.7606916069805363E-3</v>
      </c>
      <c r="CG66" s="8">
        <f t="shared" si="37"/>
        <v>3.9496712906216171E-3</v>
      </c>
      <c r="CH66" s="5">
        <f t="shared" si="38"/>
        <v>11424.166666666666</v>
      </c>
      <c r="CI66" s="5">
        <f t="shared" si="39"/>
        <v>11424.166666666666</v>
      </c>
      <c r="CJ66" s="5"/>
      <c r="CK66" s="5">
        <f t="shared" si="13"/>
        <v>11578.983781817773</v>
      </c>
      <c r="CL66" s="5">
        <f t="shared" si="17"/>
        <v>11535.762814806898</v>
      </c>
      <c r="CM66" s="5">
        <f t="shared" si="46"/>
        <v>11330.686680309813</v>
      </c>
      <c r="CN66" s="5"/>
      <c r="CO66" s="5"/>
      <c r="CP66" s="5"/>
      <c r="CQ66" s="5"/>
      <c r="CR66" s="5"/>
      <c r="CS66" s="32">
        <f t="shared" si="14"/>
        <v>4.4133080053593732E-2</v>
      </c>
      <c r="CT66" s="32">
        <f t="shared" si="18"/>
        <v>4.8045126628444734E-2</v>
      </c>
      <c r="CU66" s="32">
        <f t="shared" si="47"/>
        <v>6.7013883722484735E-2</v>
      </c>
      <c r="CV66" s="32"/>
      <c r="CW66" s="32"/>
      <c r="CX66" s="32"/>
      <c r="CY66" s="32"/>
      <c r="CZ66" s="5"/>
      <c r="DA66" s="6">
        <f t="shared" si="15"/>
        <v>5.2672795227094268E-2</v>
      </c>
      <c r="DB66" s="6">
        <f t="shared" si="19"/>
        <v>1.1340599282432591E-2</v>
      </c>
      <c r="DC66" s="6">
        <f t="shared" si="48"/>
        <v>8.3303693944270965E-2</v>
      </c>
      <c r="DD66" s="5"/>
      <c r="DE66" s="5"/>
      <c r="DF66" s="5"/>
      <c r="DG66" s="5"/>
      <c r="DI66" s="6">
        <f t="shared" si="16"/>
        <v>0.97239226670373768</v>
      </c>
      <c r="DJ66" s="6">
        <f t="shared" si="20"/>
        <v>1.0159683156973605</v>
      </c>
      <c r="DK66" s="6">
        <f t="shared" si="49"/>
        <v>0.52011706453440076</v>
      </c>
      <c r="DX66">
        <f t="shared" si="21"/>
        <v>11386.666666666668</v>
      </c>
      <c r="DY66">
        <f t="shared" si="22"/>
        <v>10705.100268173053</v>
      </c>
      <c r="DZ66">
        <f t="shared" si="23"/>
        <v>12068.233065160282</v>
      </c>
    </row>
    <row r="67" spans="1:130" x14ac:dyDescent="0.25">
      <c r="A67" s="1">
        <v>66</v>
      </c>
      <c r="B67" s="1">
        <v>66</v>
      </c>
      <c r="C67" s="7">
        <v>20191028</v>
      </c>
      <c r="D67" s="7">
        <f>35699*(1/3)</f>
        <v>11899.666666666666</v>
      </c>
      <c r="E67" s="7">
        <v>3787449</v>
      </c>
      <c r="F67" s="7"/>
      <c r="G67" s="7">
        <f t="shared" si="57"/>
        <v>45069380617</v>
      </c>
      <c r="H67" s="36">
        <f t="shared" si="32"/>
        <v>43827734251.5</v>
      </c>
      <c r="I67" s="36">
        <f t="shared" si="45"/>
        <v>54703113077.333321</v>
      </c>
      <c r="K67" s="2">
        <f t="shared" ref="K67:K130" si="58">LN(D67/D66)</f>
        <v>-1.5868276106020537E-2</v>
      </c>
      <c r="M67" s="1">
        <f t="shared" si="12"/>
        <v>65</v>
      </c>
      <c r="N67" s="2">
        <f t="shared" si="5"/>
        <v>-3.8362236130100161E-2</v>
      </c>
      <c r="O67" s="8">
        <f t="shared" si="6"/>
        <v>8.1453634085213028E-2</v>
      </c>
      <c r="P67" s="2">
        <f t="shared" si="7"/>
        <v>7.9685217744761574E-2</v>
      </c>
      <c r="Q67" s="2">
        <f t="shared" si="8"/>
        <v>0.13512455083389729</v>
      </c>
      <c r="R67" s="2">
        <f t="shared" si="9"/>
        <v>1.8430662796541514E-3</v>
      </c>
      <c r="V67" s="1">
        <f t="shared" si="10"/>
        <v>1.5868276106020537E-2</v>
      </c>
      <c r="W67" s="1">
        <f t="shared" si="11"/>
        <v>0</v>
      </c>
      <c r="X67" s="2">
        <f t="shared" si="25"/>
        <v>7.7327245816886736E-3</v>
      </c>
      <c r="Y67" s="2">
        <f t="shared" si="26"/>
        <v>1.1320854809123339E-2</v>
      </c>
      <c r="Z67" s="2">
        <f t="shared" si="27"/>
        <v>9.3176521756421337E-3</v>
      </c>
      <c r="AA67" s="2">
        <f t="shared" si="28"/>
        <v>1.4460967657973917E-2</v>
      </c>
      <c r="AB67" s="3">
        <f t="shared" si="29"/>
        <v>0.82990054102934641</v>
      </c>
      <c r="AC67" s="3">
        <f t="shared" si="30"/>
        <v>0.78285596627283172</v>
      </c>
      <c r="AD67" s="4">
        <f t="shared" si="24"/>
        <v>48.541485508087924</v>
      </c>
      <c r="AE67" s="5">
        <f t="shared" si="40"/>
        <v>43.057077273928535</v>
      </c>
      <c r="AF67" s="5">
        <f t="shared" si="41"/>
        <v>29.391287325508134</v>
      </c>
      <c r="AG67" s="5">
        <f t="shared" si="42"/>
        <v>56.722867222348938</v>
      </c>
      <c r="AH67" s="5"/>
      <c r="AI67" s="6">
        <f t="shared" si="31"/>
        <v>-1.0982790863542171E-2</v>
      </c>
      <c r="AJ67" s="6">
        <f t="shared" si="33"/>
        <v>2.3926229299789471E-2</v>
      </c>
      <c r="AK67" s="6">
        <f t="shared" si="43"/>
        <v>-0.15884847535672453</v>
      </c>
      <c r="AL67" s="6">
        <f t="shared" si="44"/>
        <v>0.20670093395630346</v>
      </c>
      <c r="AM67" s="6"/>
      <c r="AT67" s="5"/>
      <c r="AU67" s="5"/>
      <c r="AV67" s="5"/>
      <c r="AW67" s="14">
        <v>66</v>
      </c>
      <c r="AX67" s="14">
        <v>1.1759475293455528</v>
      </c>
      <c r="AY67" s="13"/>
      <c r="AZ67" s="5"/>
      <c r="BA67" s="5"/>
      <c r="BB67" s="5"/>
      <c r="BC67" s="14">
        <v>66</v>
      </c>
      <c r="BD67" s="23">
        <v>1.1482177423744466</v>
      </c>
      <c r="BE67" s="5"/>
      <c r="BF67" s="6"/>
      <c r="BG67" s="6"/>
      <c r="BH67" s="6"/>
      <c r="BI67" s="6"/>
      <c r="BJ67" s="6"/>
      <c r="BK67" s="6"/>
      <c r="BL67" s="6"/>
      <c r="BM67" s="6"/>
      <c r="BN67" s="5"/>
      <c r="BO67" s="5"/>
      <c r="BP67" s="5"/>
      <c r="BQ67" s="5"/>
      <c r="BR67" s="5"/>
      <c r="BS67" s="5"/>
      <c r="BT67" s="5"/>
      <c r="BU67" s="5"/>
      <c r="BV67" s="2">
        <f t="shared" si="34"/>
        <v>-0.94434233605946005</v>
      </c>
      <c r="BW67" s="2">
        <f t="shared" si="50"/>
        <v>-0.33727433531267081</v>
      </c>
      <c r="BX67" s="2">
        <f t="shared" si="51"/>
        <v>-1.4037112123265649</v>
      </c>
      <c r="BY67" s="2">
        <f t="shared" si="52"/>
        <v>0.7291625417012233</v>
      </c>
      <c r="BZ67" s="2"/>
      <c r="CA67" s="2">
        <f t="shared" si="53"/>
        <v>0.45016027488803695</v>
      </c>
      <c r="CB67" s="2">
        <f t="shared" si="54"/>
        <v>0.35035023583430469</v>
      </c>
      <c r="CC67" s="2">
        <f t="shared" si="55"/>
        <v>8.5022921716257083E-2</v>
      </c>
      <c r="CD67" s="2">
        <f t="shared" si="56"/>
        <v>0.61567754995235235</v>
      </c>
      <c r="CE67" s="5"/>
      <c r="CF67" s="8">
        <f t="shared" si="36"/>
        <v>8.7606916069805363E-3</v>
      </c>
      <c r="CG67" s="8">
        <f t="shared" si="37"/>
        <v>3.9496712906216171E-3</v>
      </c>
      <c r="CH67" s="5">
        <f t="shared" si="38"/>
        <v>11424.166666666666</v>
      </c>
      <c r="CI67" s="5">
        <f t="shared" si="39"/>
        <v>11424.166666666666</v>
      </c>
      <c r="CJ67" s="5"/>
      <c r="CK67" s="5">
        <f t="shared" si="13"/>
        <v>11614.273574092374</v>
      </c>
      <c r="CL67" s="5">
        <f t="shared" si="17"/>
        <v>11531.55589398345</v>
      </c>
      <c r="CM67" s="5">
        <f t="shared" si="46"/>
        <v>11344.666356533164</v>
      </c>
      <c r="CN67" s="5"/>
      <c r="CO67" s="5"/>
      <c r="CP67" s="5"/>
      <c r="CQ67" s="5"/>
      <c r="CR67" s="5"/>
      <c r="CS67" s="32">
        <f t="shared" si="14"/>
        <v>2.4572616681848292E-2</v>
      </c>
      <c r="CT67" s="32">
        <f t="shared" si="18"/>
        <v>3.1922038627526073E-2</v>
      </c>
      <c r="CU67" s="32">
        <f t="shared" si="47"/>
        <v>4.8921695243499874E-2</v>
      </c>
      <c r="CV67" s="32"/>
      <c r="CW67" s="32"/>
      <c r="CX67" s="32"/>
      <c r="CY67" s="32"/>
      <c r="CZ67" s="5"/>
      <c r="DA67" s="6">
        <f t="shared" si="15"/>
        <v>4.6411975227675387E-2</v>
      </c>
      <c r="DB67" s="6">
        <f t="shared" si="19"/>
        <v>2.5792688024939763E-2</v>
      </c>
      <c r="DC67" s="6">
        <f t="shared" si="48"/>
        <v>7.4985347671731484E-2</v>
      </c>
      <c r="DD67" s="5"/>
      <c r="DE67" s="5"/>
      <c r="DF67" s="5"/>
      <c r="DG67" s="5"/>
      <c r="DI67" s="6">
        <f t="shared" si="16"/>
        <v>0.80240054330931732</v>
      </c>
      <c r="DJ67" s="6">
        <f t="shared" si="20"/>
        <v>0.88317303491607724</v>
      </c>
      <c r="DK67" s="6">
        <f t="shared" si="49"/>
        <v>0.45203419223274477</v>
      </c>
      <c r="DX67">
        <f t="shared" si="21"/>
        <v>11383.966666666669</v>
      </c>
      <c r="DY67">
        <f t="shared" si="22"/>
        <v>10711.033092266078</v>
      </c>
      <c r="DZ67">
        <f t="shared" si="23"/>
        <v>12056.90024106726</v>
      </c>
    </row>
    <row r="68" spans="1:130" x14ac:dyDescent="0.25">
      <c r="A68" s="1">
        <v>67</v>
      </c>
      <c r="B68" s="1">
        <v>67</v>
      </c>
      <c r="C68" s="7">
        <v>20191030</v>
      </c>
      <c r="D68" s="7">
        <f>35200*(1/3)</f>
        <v>11733.333333333332</v>
      </c>
      <c r="E68" s="7">
        <v>3808645</v>
      </c>
      <c r="F68" s="7"/>
      <c r="G68" s="7">
        <f t="shared" si="57"/>
        <v>44688101333.333328</v>
      </c>
      <c r="H68" s="36">
        <f t="shared" si="32"/>
        <v>43190010859.666672</v>
      </c>
      <c r="I68" s="36">
        <f t="shared" si="45"/>
        <v>53961381020.800003</v>
      </c>
      <c r="K68" s="2">
        <f t="shared" si="58"/>
        <v>-1.4076594584739132E-2</v>
      </c>
      <c r="M68" s="1">
        <f t="shared" si="12"/>
        <v>66</v>
      </c>
      <c r="N68" s="2">
        <f t="shared" ref="N68:N131" si="59">SMALL($K$3:$K$800,M68)</f>
        <v>-3.8329745280554273E-2</v>
      </c>
      <c r="O68" s="8">
        <f t="shared" ref="O68:O131" si="60">M68/$T$8</f>
        <v>8.2706766917293228E-2</v>
      </c>
      <c r="P68" s="2">
        <f t="shared" ref="P68:P131" si="61">_xlfn.NORM.DIST(N68,$T$2,$T$3,TRUE)</f>
        <v>7.9849575147408869E-2</v>
      </c>
      <c r="Q68" s="2">
        <f t="shared" ref="Q68:Q131" si="62">(1/PI())*ATAN((N68-$T$2)/$T$7)+0.5</f>
        <v>0.13521867673167598</v>
      </c>
      <c r="R68" s="2">
        <f t="shared" ref="R68:R131" si="63">ABS(O68-P67)</f>
        <v>3.021549172531654E-3</v>
      </c>
      <c r="V68" s="1">
        <f t="shared" ref="V68:V131" si="64">IF(K68&lt;0,-K68,0)</f>
        <v>1.4076594584739132E-2</v>
      </c>
      <c r="W68" s="1">
        <f t="shared" ref="W68:W131" si="65">IF(K68&gt;=0,K68,0)</f>
        <v>0</v>
      </c>
      <c r="X68" s="2">
        <f t="shared" si="25"/>
        <v>8.5296018387920856E-3</v>
      </c>
      <c r="Y68" s="2">
        <f t="shared" si="26"/>
        <v>1.1320854809123339E-2</v>
      </c>
      <c r="Z68" s="2">
        <f t="shared" si="27"/>
        <v>9.351419230104777E-3</v>
      </c>
      <c r="AA68" s="2">
        <f t="shared" si="28"/>
        <v>1.4460967657973917E-2</v>
      </c>
      <c r="AB68" s="3">
        <f t="shared" si="29"/>
        <v>0.91211843132141524</v>
      </c>
      <c r="AC68" s="3">
        <f t="shared" si="30"/>
        <v>0.78285596627283172</v>
      </c>
      <c r="AD68" s="4">
        <f t="shared" si="24"/>
        <v>46.186890337929242</v>
      </c>
      <c r="AE68" s="5">
        <f t="shared" si="40"/>
        <v>42.771338099121728</v>
      </c>
      <c r="AF68" s="5">
        <f t="shared" si="41"/>
        <v>29.656328418953755</v>
      </c>
      <c r="AG68" s="5">
        <f t="shared" si="42"/>
        <v>55.8863477792897</v>
      </c>
      <c r="AH68" s="5"/>
      <c r="AI68" s="6">
        <f t="shared" si="31"/>
        <v>2.9792934929210469E-2</v>
      </c>
      <c r="AJ68" s="6">
        <f t="shared" si="33"/>
        <v>1.6410294238846185E-2</v>
      </c>
      <c r="AK68" s="6">
        <f t="shared" si="43"/>
        <v>-0.1510424902905512</v>
      </c>
      <c r="AL68" s="6">
        <f t="shared" si="44"/>
        <v>0.18386307876824357</v>
      </c>
      <c r="AM68" s="6"/>
      <c r="AT68" s="5"/>
      <c r="AU68" s="5"/>
      <c r="AV68" s="5"/>
      <c r="AW68" s="14">
        <v>67</v>
      </c>
      <c r="AX68" s="14">
        <v>1.1926227900071393</v>
      </c>
      <c r="AY68" s="13"/>
      <c r="AZ68" s="5"/>
      <c r="BA68" s="5"/>
      <c r="BB68" s="5"/>
      <c r="BC68" s="14">
        <v>67</v>
      </c>
      <c r="BD68" s="23">
        <v>1.164988656489107</v>
      </c>
      <c r="BE68" s="5"/>
      <c r="BF68" s="6"/>
      <c r="BG68" s="6"/>
      <c r="BH68" s="6"/>
      <c r="BI68" s="6"/>
      <c r="BJ68" s="6"/>
      <c r="BK68" s="6"/>
      <c r="BL68" s="6"/>
      <c r="BM68" s="6"/>
      <c r="BN68" s="5"/>
      <c r="BO68" s="5"/>
      <c r="BP68" s="5"/>
      <c r="BQ68" s="5"/>
      <c r="BR68" s="5"/>
      <c r="BS68" s="5"/>
      <c r="BT68" s="5"/>
      <c r="BU68" s="5"/>
      <c r="BV68" s="2">
        <f t="shared" si="34"/>
        <v>-0.92309693430529549</v>
      </c>
      <c r="BW68" s="2">
        <f t="shared" si="50"/>
        <v>-0.42496090447188772</v>
      </c>
      <c r="BX68" s="2">
        <f t="shared" si="51"/>
        <v>-1.3683606535532258</v>
      </c>
      <c r="BY68" s="2">
        <f t="shared" si="52"/>
        <v>0.51843884460945044</v>
      </c>
      <c r="BZ68" s="2"/>
      <c r="CA68" s="2">
        <f t="shared" si="53"/>
        <v>0.56612943896879175</v>
      </c>
      <c r="CB68" s="2">
        <f t="shared" si="54"/>
        <v>0.36672091077071983</v>
      </c>
      <c r="CC68" s="2">
        <f t="shared" si="55"/>
        <v>9.0227172085979079E-2</v>
      </c>
      <c r="CD68" s="2">
        <f t="shared" si="56"/>
        <v>0.64321464945546059</v>
      </c>
      <c r="CE68" s="5"/>
      <c r="CF68" s="8">
        <f t="shared" si="36"/>
        <v>8.7606916069805363E-3</v>
      </c>
      <c r="CG68" s="8">
        <f t="shared" si="37"/>
        <v>3.9496712906216171E-3</v>
      </c>
      <c r="CH68" s="5">
        <f t="shared" si="38"/>
        <v>11424.166666666666</v>
      </c>
      <c r="CI68" s="5">
        <f t="shared" si="39"/>
        <v>11424.166666666666</v>
      </c>
      <c r="CJ68" s="5"/>
      <c r="CK68" s="5">
        <f t="shared" si="13"/>
        <v>11641.722123908019</v>
      </c>
      <c r="CL68" s="5">
        <f t="shared" si="17"/>
        <v>11537.512723828871</v>
      </c>
      <c r="CM68" s="5">
        <f t="shared" si="46"/>
        <v>11360.401236070971</v>
      </c>
      <c r="CN68" s="5"/>
      <c r="CO68" s="5"/>
      <c r="CP68" s="5"/>
      <c r="CQ68" s="5"/>
      <c r="CR68" s="5"/>
      <c r="CS68" s="32">
        <f t="shared" si="14"/>
        <v>7.8692145758381127E-3</v>
      </c>
      <c r="CT68" s="32">
        <f t="shared" si="18"/>
        <v>1.6972515150516454E-2</v>
      </c>
      <c r="CU68" s="32">
        <f t="shared" si="47"/>
        <v>3.2827370223355024E-2</v>
      </c>
      <c r="CV68" s="32"/>
      <c r="CW68" s="32"/>
      <c r="CX68" s="32"/>
      <c r="CY68" s="32"/>
      <c r="CZ68" s="5"/>
      <c r="DA68" s="6">
        <f t="shared" si="15"/>
        <v>4.8844142898984609E-2</v>
      </c>
      <c r="DB68" s="6">
        <f t="shared" si="19"/>
        <v>0</v>
      </c>
      <c r="DC68" s="6">
        <f t="shared" si="48"/>
        <v>4.6520015634892699E-2</v>
      </c>
      <c r="DD68" s="5"/>
      <c r="DE68" s="5"/>
      <c r="DF68" s="5"/>
      <c r="DG68" s="5"/>
      <c r="DI68" s="6">
        <f t="shared" si="16"/>
        <v>0.68085353914736602</v>
      </c>
      <c r="DJ68" s="6">
        <f t="shared" si="20"/>
        <v>0.75034706679844887</v>
      </c>
      <c r="DK68" s="6">
        <f t="shared" si="49"/>
        <v>0.42463452475120178</v>
      </c>
      <c r="DX68">
        <f t="shared" si="21"/>
        <v>11390.8</v>
      </c>
      <c r="DY68">
        <f t="shared" si="22"/>
        <v>10706.683070423385</v>
      </c>
      <c r="DZ68">
        <f t="shared" si="23"/>
        <v>12074.916929576613</v>
      </c>
    </row>
    <row r="69" spans="1:130" x14ac:dyDescent="0.25">
      <c r="A69" s="1">
        <v>68</v>
      </c>
      <c r="B69" s="1">
        <v>68</v>
      </c>
      <c r="C69" s="7">
        <v>20191102</v>
      </c>
      <c r="D69" s="7">
        <f>34379*(1/3)</f>
        <v>11459.666666666666</v>
      </c>
      <c r="E69" s="7">
        <v>3734366</v>
      </c>
      <c r="F69" s="7"/>
      <c r="G69" s="7">
        <f t="shared" si="57"/>
        <v>42794589571.333328</v>
      </c>
      <c r="H69" s="36">
        <f t="shared" si="32"/>
        <v>42666306524.900009</v>
      </c>
      <c r="I69" s="36">
        <f t="shared" si="45"/>
        <v>53750034668.226669</v>
      </c>
      <c r="K69" s="2">
        <f t="shared" si="58"/>
        <v>-2.3600169750675172E-2</v>
      </c>
      <c r="M69" s="1">
        <f t="shared" ref="M69:M132" si="66">M68+1</f>
        <v>67</v>
      </c>
      <c r="N69" s="2">
        <f t="shared" si="59"/>
        <v>-3.8146706733429972E-2</v>
      </c>
      <c r="O69" s="8">
        <f t="shared" si="60"/>
        <v>8.3959899749373429E-2</v>
      </c>
      <c r="P69" s="2">
        <f t="shared" si="61"/>
        <v>8.0780283231895192E-2</v>
      </c>
      <c r="Q69" s="2">
        <f t="shared" si="62"/>
        <v>0.13575124786921949</v>
      </c>
      <c r="R69" s="2">
        <f t="shared" si="63"/>
        <v>4.1103246019645601E-3</v>
      </c>
      <c r="V69" s="1">
        <f t="shared" si="64"/>
        <v>2.3600169750675172E-2</v>
      </c>
      <c r="W69" s="1">
        <f t="shared" si="65"/>
        <v>0</v>
      </c>
      <c r="X69" s="2">
        <f t="shared" si="25"/>
        <v>8.6128097755262707E-3</v>
      </c>
      <c r="Y69" s="2">
        <f t="shared" si="26"/>
        <v>1.1320854809123339E-2</v>
      </c>
      <c r="Z69" s="2">
        <f t="shared" si="27"/>
        <v>9.4888409658879409E-3</v>
      </c>
      <c r="AA69" s="2">
        <f t="shared" si="28"/>
        <v>1.4460967657973917E-2</v>
      </c>
      <c r="AB69" s="3">
        <f t="shared" si="29"/>
        <v>0.90767774552118929</v>
      </c>
      <c r="AC69" s="3">
        <f t="shared" si="30"/>
        <v>0.78285596627283172</v>
      </c>
      <c r="AD69" s="4">
        <f t="shared" si="24"/>
        <v>46.308213838696702</v>
      </c>
      <c r="AE69" s="5">
        <f t="shared" si="40"/>
        <v>42.522393373444103</v>
      </c>
      <c r="AF69" s="5">
        <f t="shared" si="41"/>
        <v>29.908547995480632</v>
      </c>
      <c r="AG69" s="5">
        <f t="shared" si="42"/>
        <v>55.136238751407575</v>
      </c>
      <c r="AH69" s="5"/>
      <c r="AI69" s="6">
        <f t="shared" si="31"/>
        <v>-5.8447754311374028E-2</v>
      </c>
      <c r="AJ69" s="6">
        <f t="shared" si="33"/>
        <v>2.3693646668647554E-3</v>
      </c>
      <c r="AK69" s="6">
        <f t="shared" si="43"/>
        <v>-0.13712830149895303</v>
      </c>
      <c r="AL69" s="6">
        <f t="shared" si="44"/>
        <v>0.14186703083268251</v>
      </c>
      <c r="AM69" s="6"/>
      <c r="AT69" s="5"/>
      <c r="AU69" s="5"/>
      <c r="AV69" s="5"/>
      <c r="AW69" s="14">
        <v>68</v>
      </c>
      <c r="AX69" s="14">
        <v>1.1692404980676814</v>
      </c>
      <c r="AY69" s="13"/>
      <c r="AZ69" s="5"/>
      <c r="BA69" s="5"/>
      <c r="BB69" s="5"/>
      <c r="BC69" s="14">
        <v>68</v>
      </c>
      <c r="BD69" s="23">
        <v>1.1435591335856476</v>
      </c>
      <c r="BE69" s="5"/>
      <c r="BF69" s="6"/>
      <c r="BG69" s="6"/>
      <c r="BH69" s="6"/>
      <c r="BI69" s="6"/>
      <c r="BJ69" s="6"/>
      <c r="BK69" s="6"/>
      <c r="BL69" s="6"/>
      <c r="BM69" s="6"/>
      <c r="BN69" s="5"/>
      <c r="BO69" s="5"/>
      <c r="BP69" s="5"/>
      <c r="BQ69" s="5"/>
      <c r="BR69" s="5"/>
      <c r="BS69" s="5"/>
      <c r="BT69" s="5"/>
      <c r="BU69" s="5"/>
      <c r="BV69" s="2">
        <f t="shared" si="34"/>
        <v>-0.78309151939850752</v>
      </c>
      <c r="BW69" s="2">
        <f t="shared" si="50"/>
        <v>-0.4976497898953367</v>
      </c>
      <c r="BX69" s="2">
        <f t="shared" si="51"/>
        <v>-1.2989193304134226</v>
      </c>
      <c r="BY69" s="2">
        <f t="shared" si="52"/>
        <v>0.30361975062274926</v>
      </c>
      <c r="BZ69" s="2"/>
      <c r="CA69" s="2">
        <f t="shared" si="53"/>
        <v>0.69102129473985341</v>
      </c>
      <c r="CB69" s="2">
        <f t="shared" si="54"/>
        <v>0.39562996283723673</v>
      </c>
      <c r="CC69" s="2">
        <f t="shared" si="55"/>
        <v>0.11014517632800941</v>
      </c>
      <c r="CD69" s="2">
        <f t="shared" si="56"/>
        <v>0.68111474934646399</v>
      </c>
      <c r="CE69" s="5"/>
      <c r="CF69" s="8">
        <f t="shared" si="36"/>
        <v>7.3097688395479532E-3</v>
      </c>
      <c r="CG69" s="8">
        <f t="shared" si="37"/>
        <v>3.9496712906216171E-3</v>
      </c>
      <c r="CH69" s="5">
        <f t="shared" si="38"/>
        <v>11424.166666666666</v>
      </c>
      <c r="CI69" s="5">
        <f t="shared" si="39"/>
        <v>11424.166666666666</v>
      </c>
      <c r="CJ69" s="5"/>
      <c r="CK69" s="5">
        <f t="shared" si="13"/>
        <v>11646.187328586768</v>
      </c>
      <c r="CL69" s="5">
        <f t="shared" si="17"/>
        <v>11521.584175631257</v>
      </c>
      <c r="CM69" s="5">
        <f t="shared" si="46"/>
        <v>11365.200701539379</v>
      </c>
      <c r="CN69" s="5"/>
      <c r="CO69" s="5"/>
      <c r="CP69" s="5"/>
      <c r="CQ69" s="5"/>
      <c r="CR69" s="5"/>
      <c r="CS69" s="32">
        <f t="shared" si="14"/>
        <v>-1.6015598638214223E-2</v>
      </c>
      <c r="CT69" s="32">
        <f t="shared" si="18"/>
        <v>-5.3740447512026224E-3</v>
      </c>
      <c r="CU69" s="32">
        <f t="shared" si="47"/>
        <v>8.3118607060315153E-3</v>
      </c>
      <c r="CV69" s="32"/>
      <c r="CW69" s="32"/>
      <c r="CX69" s="32"/>
      <c r="CY69" s="32"/>
      <c r="CZ69" s="5"/>
      <c r="DA69" s="6">
        <f t="shared" si="15"/>
        <v>4.5463726985782292E-2</v>
      </c>
      <c r="DB69" s="6">
        <f t="shared" si="19"/>
        <v>-3.5134111839379067E-3</v>
      </c>
      <c r="DC69" s="6">
        <f t="shared" si="48"/>
        <v>3.7338777028857212E-2</v>
      </c>
      <c r="DD69" s="5"/>
      <c r="DE69" s="5"/>
      <c r="DF69" s="5"/>
      <c r="DG69" s="5"/>
      <c r="DI69" s="6">
        <f t="shared" si="16"/>
        <v>0.51391804052769463</v>
      </c>
      <c r="DJ69" s="6">
        <f t="shared" si="20"/>
        <v>0.56189124624979125</v>
      </c>
      <c r="DK69" s="6">
        <f t="shared" si="49"/>
        <v>0.53281287407739431</v>
      </c>
      <c r="DX69">
        <f t="shared" si="21"/>
        <v>11377.116666666665</v>
      </c>
      <c r="DY69">
        <f t="shared" si="22"/>
        <v>10710.221063475614</v>
      </c>
      <c r="DZ69">
        <f t="shared" si="23"/>
        <v>12044.012269857716</v>
      </c>
    </row>
    <row r="70" spans="1:130" x14ac:dyDescent="0.25">
      <c r="A70" s="1">
        <v>69</v>
      </c>
      <c r="B70" s="1">
        <v>69</v>
      </c>
      <c r="C70" s="7">
        <v>20191103</v>
      </c>
      <c r="D70" s="7">
        <f>33967*(1/3)</f>
        <v>11322.333333333332</v>
      </c>
      <c r="E70" s="7">
        <v>2638784</v>
      </c>
      <c r="F70" s="7"/>
      <c r="G70" s="7">
        <f t="shared" si="57"/>
        <v>29877192042.666664</v>
      </c>
      <c r="H70" s="36">
        <f t="shared" si="32"/>
        <v>41411038227.03334</v>
      </c>
      <c r="I70" s="36">
        <f t="shared" si="45"/>
        <v>53134296621.49334</v>
      </c>
      <c r="K70" s="2">
        <f t="shared" si="58"/>
        <v>-1.2056447798270408E-2</v>
      </c>
      <c r="M70" s="1">
        <f t="shared" si="66"/>
        <v>68</v>
      </c>
      <c r="N70" s="2">
        <f t="shared" si="59"/>
        <v>-3.7890264260210131E-2</v>
      </c>
      <c r="O70" s="8">
        <f t="shared" si="60"/>
        <v>8.5213032581453629E-2</v>
      </c>
      <c r="P70" s="2">
        <f t="shared" si="61"/>
        <v>8.2097978777389891E-2</v>
      </c>
      <c r="Q70" s="2">
        <f t="shared" si="62"/>
        <v>0.13650405112736858</v>
      </c>
      <c r="R70" s="2">
        <f t="shared" si="63"/>
        <v>4.4327493495584375E-3</v>
      </c>
      <c r="V70" s="1">
        <f t="shared" si="64"/>
        <v>1.2056447798270408E-2</v>
      </c>
      <c r="W70" s="1">
        <f t="shared" si="65"/>
        <v>0</v>
      </c>
      <c r="X70" s="2">
        <f t="shared" si="25"/>
        <v>9.4739846182598734E-3</v>
      </c>
      <c r="Y70" s="2">
        <f t="shared" si="26"/>
        <v>9.5307849931902701E-3</v>
      </c>
      <c r="Z70" s="2">
        <f t="shared" si="27"/>
        <v>9.1894202481087248E-3</v>
      </c>
      <c r="AA70" s="2">
        <f t="shared" si="28"/>
        <v>1.4177621851638997E-2</v>
      </c>
      <c r="AB70" s="3">
        <f t="shared" si="29"/>
        <v>1.0309665204624541</v>
      </c>
      <c r="AC70" s="3">
        <f t="shared" si="30"/>
        <v>0.67224144450491663</v>
      </c>
      <c r="AD70" s="4">
        <f t="shared" si="24"/>
        <v>39.469134617262966</v>
      </c>
      <c r="AE70" s="5">
        <f t="shared" si="40"/>
        <v>42.134623149096448</v>
      </c>
      <c r="AF70" s="5">
        <f t="shared" si="41"/>
        <v>29.653284641995263</v>
      </c>
      <c r="AG70" s="5">
        <f t="shared" si="42"/>
        <v>54.615961656197634</v>
      </c>
      <c r="AH70" s="5"/>
      <c r="AI70" s="6">
        <f t="shared" si="31"/>
        <v>-3.9178023071986777E-2</v>
      </c>
      <c r="AJ70" s="6">
        <f t="shared" si="33"/>
        <v>-7.0225225216989998E-3</v>
      </c>
      <c r="AK70" s="6">
        <f t="shared" si="43"/>
        <v>-0.12927701194325664</v>
      </c>
      <c r="AL70" s="6">
        <f t="shared" si="44"/>
        <v>0.11523196689985862</v>
      </c>
      <c r="AM70" s="6"/>
      <c r="AT70" s="5"/>
      <c r="AU70" s="5"/>
      <c r="AV70" s="5"/>
      <c r="AW70" s="14">
        <v>69</v>
      </c>
      <c r="AX70" s="14">
        <v>1.1201804639325086</v>
      </c>
      <c r="AY70" s="13"/>
      <c r="AZ70" s="5"/>
      <c r="BA70" s="5"/>
      <c r="BB70" s="5"/>
      <c r="BC70" s="14">
        <v>69</v>
      </c>
      <c r="BD70" s="23">
        <v>1.0973846339730904</v>
      </c>
      <c r="BE70" s="5"/>
      <c r="BF70" s="6"/>
      <c r="BG70" s="6"/>
      <c r="BH70" s="6"/>
      <c r="BI70" s="6"/>
      <c r="BJ70" s="6"/>
      <c r="BK70" s="6"/>
      <c r="BL70" s="6"/>
      <c r="BM70" s="6"/>
      <c r="BN70" s="5"/>
      <c r="BO70" s="5"/>
      <c r="BP70" s="5"/>
      <c r="BQ70" s="5"/>
      <c r="BR70" s="5"/>
      <c r="BS70" s="5"/>
      <c r="BT70" s="5"/>
      <c r="BU70" s="5"/>
      <c r="BV70" s="2">
        <f t="shared" si="34"/>
        <v>-0.73391536081565034</v>
      </c>
      <c r="BW70" s="2">
        <f t="shared" si="50"/>
        <v>-0.54235587040637001</v>
      </c>
      <c r="BX70" s="2">
        <f t="shared" si="51"/>
        <v>-1.2868416120301094</v>
      </c>
      <c r="BY70" s="2">
        <f t="shared" si="52"/>
        <v>0.20212987121736936</v>
      </c>
      <c r="BZ70" s="2"/>
      <c r="CA70" s="2">
        <f t="shared" si="53"/>
        <v>0.70023820004808079</v>
      </c>
      <c r="CB70" s="2">
        <f t="shared" si="54"/>
        <v>0.42554156981190311</v>
      </c>
      <c r="CC70" s="2">
        <f t="shared" si="55"/>
        <v>0.14426271459672829</v>
      </c>
      <c r="CD70" s="2">
        <f t="shared" si="56"/>
        <v>0.70682042502707798</v>
      </c>
      <c r="CE70" s="5"/>
      <c r="CF70" s="8">
        <f t="shared" si="36"/>
        <v>7.3097688395479532E-3</v>
      </c>
      <c r="CG70" s="8">
        <f t="shared" si="37"/>
        <v>3.9496712906216171E-3</v>
      </c>
      <c r="CH70" s="5">
        <f t="shared" si="38"/>
        <v>11424.166666666666</v>
      </c>
      <c r="CI70" s="5">
        <f t="shared" si="39"/>
        <v>11424.166666666666</v>
      </c>
      <c r="CJ70" s="5"/>
      <c r="CK70" s="5">
        <f t="shared" si="13"/>
        <v>11667.896000613899</v>
      </c>
      <c r="CL70" s="5">
        <f t="shared" si="17"/>
        <v>11515.708502827283</v>
      </c>
      <c r="CM70" s="5">
        <f t="shared" si="46"/>
        <v>11372.373835415479</v>
      </c>
      <c r="CN70" s="5"/>
      <c r="CO70" s="5"/>
      <c r="CP70" s="5"/>
      <c r="CQ70" s="5"/>
      <c r="CR70" s="5"/>
      <c r="CS70" s="32">
        <f t="shared" si="14"/>
        <v>-2.961653645716289E-2</v>
      </c>
      <c r="CT70" s="32">
        <f t="shared" si="18"/>
        <v>-1.6792294581481904E-2</v>
      </c>
      <c r="CU70" s="32">
        <f t="shared" si="47"/>
        <v>-4.4001808950663301E-3</v>
      </c>
      <c r="CV70" s="32"/>
      <c r="CW70" s="32"/>
      <c r="CX70" s="32"/>
      <c r="CY70" s="32"/>
      <c r="CZ70" s="5"/>
      <c r="DA70" s="6">
        <f t="shared" si="15"/>
        <v>3.0398204106589669E-2</v>
      </c>
      <c r="DB70" s="6">
        <f t="shared" si="19"/>
        <v>-9.1726286744732502E-3</v>
      </c>
      <c r="DC70" s="6">
        <f t="shared" si="48"/>
        <v>1.5935764623098553E-2</v>
      </c>
      <c r="DD70" s="5"/>
      <c r="DE70" s="5"/>
      <c r="DF70" s="5"/>
      <c r="DG70" s="5"/>
      <c r="DI70" s="6">
        <f t="shared" si="16"/>
        <v>0.4104773975622078</v>
      </c>
      <c r="DJ70" s="6">
        <f t="shared" si="20"/>
        <v>0.46548049621406912</v>
      </c>
      <c r="DK70" s="6">
        <f t="shared" si="49"/>
        <v>0.44952843469459203</v>
      </c>
      <c r="DX70">
        <f t="shared" si="21"/>
        <v>11368.233333333334</v>
      </c>
      <c r="DY70">
        <f t="shared" si="22"/>
        <v>10703.391794986705</v>
      </c>
      <c r="DZ70">
        <f t="shared" si="23"/>
        <v>12033.074871679963</v>
      </c>
    </row>
    <row r="71" spans="1:130" x14ac:dyDescent="0.25">
      <c r="A71" s="1">
        <v>70</v>
      </c>
      <c r="B71" s="1">
        <v>70</v>
      </c>
      <c r="C71" s="7">
        <v>20191104</v>
      </c>
      <c r="D71" s="7">
        <f>34390*(1/3)</f>
        <v>11463.333333333332</v>
      </c>
      <c r="E71" s="7">
        <v>3010466</v>
      </c>
      <c r="F71" s="7"/>
      <c r="G71" s="7">
        <f t="shared" si="57"/>
        <v>34509975246.666664</v>
      </c>
      <c r="H71" s="36">
        <f t="shared" si="32"/>
        <v>41451617284.699997</v>
      </c>
      <c r="I71" s="36">
        <f t="shared" si="45"/>
        <v>52524090521.626678</v>
      </c>
      <c r="K71" s="2">
        <f t="shared" si="58"/>
        <v>1.237635938906894E-2</v>
      </c>
      <c r="M71" s="1">
        <f t="shared" si="66"/>
        <v>69</v>
      </c>
      <c r="N71" s="2">
        <f t="shared" si="59"/>
        <v>-3.769469835693904E-2</v>
      </c>
      <c r="O71" s="8">
        <f t="shared" si="60"/>
        <v>8.646616541353383E-2</v>
      </c>
      <c r="P71" s="2">
        <f t="shared" si="61"/>
        <v>8.311370255585751E-2</v>
      </c>
      <c r="Q71" s="2">
        <f t="shared" si="62"/>
        <v>0.13708343012520691</v>
      </c>
      <c r="R71" s="2">
        <f t="shared" si="63"/>
        <v>4.3681866361439392E-3</v>
      </c>
      <c r="V71" s="1">
        <f t="shared" si="64"/>
        <v>0</v>
      </c>
      <c r="W71" s="1">
        <f t="shared" si="65"/>
        <v>1.237635938906894E-2</v>
      </c>
      <c r="X71" s="2">
        <f t="shared" si="25"/>
        <v>9.4739846182598734E-3</v>
      </c>
      <c r="Y71" s="2">
        <f t="shared" si="26"/>
        <v>9.4345322165782924E-3</v>
      </c>
      <c r="Z71" s="2">
        <f t="shared" si="27"/>
        <v>9.1894202481087248E-3</v>
      </c>
      <c r="AA71" s="2">
        <f t="shared" si="28"/>
        <v>1.4151514972412271E-2</v>
      </c>
      <c r="AB71" s="3">
        <f t="shared" si="29"/>
        <v>1.0309665204624541</v>
      </c>
      <c r="AC71" s="3">
        <f t="shared" si="30"/>
        <v>0.66668001517650088</v>
      </c>
      <c r="AD71" s="4">
        <f t="shared" si="24"/>
        <v>39.270837667369776</v>
      </c>
      <c r="AE71" s="5">
        <f t="shared" si="40"/>
        <v>41.733393030396101</v>
      </c>
      <c r="AF71" s="5">
        <f t="shared" si="41"/>
        <v>29.43601953214413</v>
      </c>
      <c r="AG71" s="5">
        <f t="shared" si="42"/>
        <v>54.030766528648073</v>
      </c>
      <c r="AH71" s="5"/>
      <c r="AI71" s="6">
        <f t="shared" si="31"/>
        <v>7.9957284504979711E-3</v>
      </c>
      <c r="AJ71" s="6">
        <f t="shared" si="33"/>
        <v>-1.2540123819657981E-2</v>
      </c>
      <c r="AK71" s="6">
        <f t="shared" si="43"/>
        <v>-0.12004113866475394</v>
      </c>
      <c r="AL71" s="6">
        <f t="shared" si="44"/>
        <v>9.4960891025437977E-2</v>
      </c>
      <c r="AM71" s="6"/>
      <c r="AT71" s="5"/>
      <c r="AU71" s="5"/>
      <c r="AV71" s="5"/>
      <c r="AW71" s="14">
        <v>70</v>
      </c>
      <c r="AX71" s="14">
        <v>1.1255918908573621</v>
      </c>
      <c r="AY71" s="13"/>
      <c r="AZ71" s="5"/>
      <c r="BA71" s="5"/>
      <c r="BB71" s="5"/>
      <c r="BC71" s="14">
        <v>70</v>
      </c>
      <c r="BD71" s="23">
        <v>1.1048788624560351</v>
      </c>
      <c r="BE71" s="5"/>
      <c r="BF71" s="6"/>
      <c r="BG71" s="6"/>
      <c r="BH71" s="6"/>
      <c r="BI71" s="6"/>
      <c r="BJ71" s="6"/>
      <c r="BK71" s="6"/>
      <c r="BL71" s="6"/>
      <c r="BM71" s="6"/>
      <c r="BN71" s="5"/>
      <c r="BO71" s="5"/>
      <c r="BP71" s="5"/>
      <c r="BQ71" s="5"/>
      <c r="BR71" s="5"/>
      <c r="BS71" s="5"/>
      <c r="BT71" s="5"/>
      <c r="BU71" s="5"/>
      <c r="BV71" s="2">
        <f t="shared" si="34"/>
        <v>-0.96865873093227783</v>
      </c>
      <c r="BW71" s="2">
        <f t="shared" si="50"/>
        <v>-0.59458800110656918</v>
      </c>
      <c r="BX71" s="2">
        <f t="shared" si="51"/>
        <v>-1.3020752539054885</v>
      </c>
      <c r="BY71" s="2">
        <f t="shared" si="52"/>
        <v>0.11289925169235027</v>
      </c>
      <c r="BZ71" s="2"/>
      <c r="CA71" s="2">
        <f t="shared" si="53"/>
        <v>0.5554012762975572</v>
      </c>
      <c r="CB71" s="2">
        <f t="shared" si="54"/>
        <v>0.44429906091686189</v>
      </c>
      <c r="CC71" s="2">
        <f t="shared" si="55"/>
        <v>0.18253622874448217</v>
      </c>
      <c r="CD71" s="2">
        <f t="shared" si="56"/>
        <v>0.70606189308924161</v>
      </c>
      <c r="CE71" s="5"/>
      <c r="CF71" s="8">
        <f t="shared" si="36"/>
        <v>7.3097688395479532E-3</v>
      </c>
      <c r="CG71" s="8">
        <f t="shared" si="37"/>
        <v>3.9496712906216171E-3</v>
      </c>
      <c r="CH71" s="5">
        <f t="shared" si="38"/>
        <v>11580.666666666666</v>
      </c>
      <c r="CI71" s="5">
        <f t="shared" si="39"/>
        <v>11424.166666666666</v>
      </c>
      <c r="CJ71" s="5"/>
      <c r="CK71" s="5">
        <f t="shared" si="13"/>
        <v>11678.966826003134</v>
      </c>
      <c r="CL71" s="5">
        <f t="shared" si="17"/>
        <v>11517.166078793152</v>
      </c>
      <c r="CM71" s="5">
        <f t="shared" si="46"/>
        <v>11379.351095426107</v>
      </c>
      <c r="CN71" s="5"/>
      <c r="CO71" s="5"/>
      <c r="CP71" s="5"/>
      <c r="CQ71" s="5"/>
      <c r="CR71" s="5"/>
      <c r="CS71" s="32">
        <f t="shared" si="14"/>
        <v>-1.8463404844142106E-2</v>
      </c>
      <c r="CT71" s="32">
        <f t="shared" si="18"/>
        <v>-4.674131213488697E-3</v>
      </c>
      <c r="CU71" s="32">
        <f t="shared" si="47"/>
        <v>7.3802308411927697E-3</v>
      </c>
      <c r="CV71" s="32"/>
      <c r="CW71" s="32"/>
      <c r="CX71" s="32"/>
      <c r="CY71" s="32"/>
      <c r="CZ71" s="5"/>
      <c r="DA71" s="6">
        <f t="shared" si="15"/>
        <v>6.347288771146864E-2</v>
      </c>
      <c r="DB71" s="6">
        <f t="shared" si="19"/>
        <v>1.2906425954280612E-2</v>
      </c>
      <c r="DC71" s="6">
        <f t="shared" si="48"/>
        <v>4.2440780057321062E-2</v>
      </c>
      <c r="DD71" s="5"/>
      <c r="DE71" s="5"/>
      <c r="DF71" s="5"/>
      <c r="DG71" s="5"/>
      <c r="DI71" s="6">
        <f t="shared" si="16"/>
        <v>0.4632143532946868</v>
      </c>
      <c r="DJ71" s="6">
        <f t="shared" si="20"/>
        <v>0.57005392643010877</v>
      </c>
      <c r="DK71" s="6">
        <f t="shared" si="49"/>
        <v>0.3544704839160121</v>
      </c>
      <c r="DX71">
        <f t="shared" si="21"/>
        <v>11370.066666666666</v>
      </c>
      <c r="DY71">
        <f t="shared" si="22"/>
        <v>10704.38901361094</v>
      </c>
      <c r="DZ71">
        <f t="shared" si="23"/>
        <v>12035.744319722391</v>
      </c>
    </row>
    <row r="72" spans="1:130" x14ac:dyDescent="0.25">
      <c r="A72" s="1">
        <v>71</v>
      </c>
      <c r="B72" s="1">
        <v>71</v>
      </c>
      <c r="C72" s="7">
        <v>20191105</v>
      </c>
      <c r="D72" s="7">
        <f>34760*(1/3)</f>
        <v>11586.666666666666</v>
      </c>
      <c r="E72" s="7">
        <v>2001070</v>
      </c>
      <c r="F72" s="7"/>
      <c r="G72" s="7">
        <f t="shared" si="57"/>
        <v>23185731066.666664</v>
      </c>
      <c r="H72" s="36">
        <f t="shared" si="32"/>
        <v>40278058130.049995</v>
      </c>
      <c r="I72" s="36">
        <f t="shared" si="45"/>
        <v>51777280116.18</v>
      </c>
      <c r="K72" s="2">
        <f t="shared" si="58"/>
        <v>1.0701475953016602E-2</v>
      </c>
      <c r="M72" s="1">
        <f t="shared" si="66"/>
        <v>70</v>
      </c>
      <c r="N72" s="2">
        <f t="shared" si="59"/>
        <v>-3.7654871544214541E-2</v>
      </c>
      <c r="O72" s="8">
        <f t="shared" si="60"/>
        <v>8.771929824561403E-2</v>
      </c>
      <c r="P72" s="2">
        <f t="shared" si="61"/>
        <v>8.3321707096215114E-2</v>
      </c>
      <c r="Q72" s="2">
        <f t="shared" si="62"/>
        <v>0.13720198559834906</v>
      </c>
      <c r="R72" s="2">
        <f t="shared" si="63"/>
        <v>4.6055956897565198E-3</v>
      </c>
      <c r="V72" s="1">
        <f t="shared" si="64"/>
        <v>0</v>
      </c>
      <c r="W72" s="1">
        <f t="shared" si="65"/>
        <v>1.0701475953016602E-2</v>
      </c>
      <c r="X72" s="2">
        <f t="shared" si="25"/>
        <v>8.7877377535026044E-3</v>
      </c>
      <c r="Y72" s="2">
        <f t="shared" si="26"/>
        <v>1.0198923356079479E-2</v>
      </c>
      <c r="Z72" s="2">
        <f t="shared" si="27"/>
        <v>9.5310676685407443E-3</v>
      </c>
      <c r="AA72" s="2">
        <f t="shared" si="28"/>
        <v>1.3889300040720023E-2</v>
      </c>
      <c r="AB72" s="3">
        <f t="shared" si="29"/>
        <v>0.92200979566101982</v>
      </c>
      <c r="AC72" s="3">
        <f t="shared" si="30"/>
        <v>0.73430074418284119</v>
      </c>
      <c r="AD72" s="4">
        <f t="shared" si="24"/>
        <v>44.333518776742373</v>
      </c>
      <c r="AE72" s="5">
        <f t="shared" si="40"/>
        <v>41.691728128296369</v>
      </c>
      <c r="AF72" s="5">
        <f t="shared" si="41"/>
        <v>29.437764973516781</v>
      </c>
      <c r="AG72" s="5">
        <f t="shared" si="42"/>
        <v>53.945691283075959</v>
      </c>
      <c r="AH72" s="5"/>
      <c r="AI72" s="6">
        <f t="shared" si="31"/>
        <v>5.894651091685358E-2</v>
      </c>
      <c r="AJ72" s="6">
        <f t="shared" si="33"/>
        <v>-1.3955096537388991E-2</v>
      </c>
      <c r="AK72" s="6">
        <f t="shared" si="43"/>
        <v>-0.11655935040370984</v>
      </c>
      <c r="AL72" s="6">
        <f t="shared" si="44"/>
        <v>8.8649157328931846E-2</v>
      </c>
      <c r="AM72" s="6"/>
      <c r="AT72" s="5"/>
      <c r="AU72" s="5"/>
      <c r="AV72" s="5"/>
      <c r="AW72" s="14">
        <v>71</v>
      </c>
      <c r="AX72" s="14">
        <v>1.1138578216861295</v>
      </c>
      <c r="AY72" s="13"/>
      <c r="AZ72" s="5"/>
      <c r="BA72" s="5"/>
      <c r="BB72" s="5"/>
      <c r="BC72" s="14">
        <v>71</v>
      </c>
      <c r="BD72" s="23">
        <v>1.0956289665927355</v>
      </c>
      <c r="BE72" s="5"/>
      <c r="BF72" s="6"/>
      <c r="BG72" s="6"/>
      <c r="BH72" s="6"/>
      <c r="BI72" s="6"/>
      <c r="BJ72" s="6"/>
      <c r="BK72" s="6"/>
      <c r="BL72" s="6"/>
      <c r="BM72" s="6"/>
      <c r="BN72" s="5"/>
      <c r="BO72" s="5"/>
      <c r="BP72" s="5"/>
      <c r="BQ72" s="5"/>
      <c r="BR72" s="5"/>
      <c r="BS72" s="5"/>
      <c r="BT72" s="5"/>
      <c r="BU72" s="5"/>
      <c r="BV72" s="2">
        <f t="shared" si="34"/>
        <v>-1.0967816788078877</v>
      </c>
      <c r="BW72" s="2">
        <f t="shared" si="50"/>
        <v>-0.64654997922455382</v>
      </c>
      <c r="BX72" s="2">
        <f t="shared" si="51"/>
        <v>-1.3404839629559921</v>
      </c>
      <c r="BY72" s="2">
        <f t="shared" si="52"/>
        <v>4.7384004506884514E-2</v>
      </c>
      <c r="BZ72" s="2"/>
      <c r="CA72" s="2">
        <f t="shared" si="53"/>
        <v>0.41353815566294394</v>
      </c>
      <c r="CB72" s="2">
        <f t="shared" si="54"/>
        <v>0.45279204930799077</v>
      </c>
      <c r="CC72" s="2">
        <f t="shared" si="55"/>
        <v>0.20796174577944099</v>
      </c>
      <c r="CD72" s="2">
        <f t="shared" si="56"/>
        <v>0.69762235283654062</v>
      </c>
      <c r="CE72" s="5"/>
      <c r="CF72" s="8">
        <f t="shared" si="36"/>
        <v>7.3097688395479532E-3</v>
      </c>
      <c r="CG72" s="8">
        <f t="shared" si="37"/>
        <v>3.9496712906216171E-3</v>
      </c>
      <c r="CH72" s="5">
        <f t="shared" si="38"/>
        <v>11706.166666666666</v>
      </c>
      <c r="CI72" s="5">
        <f t="shared" si="39"/>
        <v>11424.166666666666</v>
      </c>
      <c r="CJ72" s="5"/>
      <c r="CK72" s="5">
        <f t="shared" si="13"/>
        <v>11715.851039163172</v>
      </c>
      <c r="CL72" s="5">
        <f t="shared" si="17"/>
        <v>11531.009441411888</v>
      </c>
      <c r="CM72" s="5">
        <f t="shared" si="46"/>
        <v>11390.686390591878</v>
      </c>
      <c r="CN72" s="5"/>
      <c r="CO72" s="5"/>
      <c r="CP72" s="5"/>
      <c r="CQ72" s="5"/>
      <c r="CR72" s="5"/>
      <c r="CS72" s="32">
        <f t="shared" si="14"/>
        <v>-1.1026460823432616E-2</v>
      </c>
      <c r="CT72" s="32">
        <f t="shared" si="18"/>
        <v>4.8267435333886333E-3</v>
      </c>
      <c r="CU72" s="32">
        <f t="shared" si="47"/>
        <v>1.7205308736851777E-2</v>
      </c>
      <c r="CV72" s="32"/>
      <c r="CW72" s="32"/>
      <c r="CX72" s="32"/>
      <c r="CY72" s="32"/>
      <c r="CZ72" s="5"/>
      <c r="DA72" s="6">
        <f t="shared" si="15"/>
        <v>4.5495826612630012E-2</v>
      </c>
      <c r="DB72" s="6">
        <f t="shared" si="19"/>
        <v>2.3578446392486071E-2</v>
      </c>
      <c r="DC72" s="6">
        <f t="shared" si="48"/>
        <v>6.2010074784212534E-2</v>
      </c>
      <c r="DD72" s="5"/>
      <c r="DE72" s="5"/>
      <c r="DF72" s="5"/>
      <c r="DG72" s="5"/>
      <c r="DI72" s="6">
        <f t="shared" si="16"/>
        <v>0.48601575192000507</v>
      </c>
      <c r="DJ72" s="6">
        <f t="shared" si="20"/>
        <v>0.6511676892973921</v>
      </c>
      <c r="DK72" s="6">
        <f t="shared" si="49"/>
        <v>0.31880111556959673</v>
      </c>
      <c r="DX72">
        <f t="shared" si="21"/>
        <v>11383.583333333332</v>
      </c>
      <c r="DY72">
        <f t="shared" si="22"/>
        <v>10711.867921537201</v>
      </c>
      <c r="DZ72">
        <f t="shared" si="23"/>
        <v>12055.298745129463</v>
      </c>
    </row>
    <row r="73" spans="1:130" x14ac:dyDescent="0.25">
      <c r="A73" s="1">
        <v>72</v>
      </c>
      <c r="B73" s="1">
        <v>72</v>
      </c>
      <c r="C73" s="7">
        <v>20191109</v>
      </c>
      <c r="D73" s="7">
        <f>34699*(1/3)</f>
        <v>11566.333333333332</v>
      </c>
      <c r="E73" s="7">
        <v>1814409</v>
      </c>
      <c r="F73" s="7"/>
      <c r="G73" s="7">
        <f t="shared" si="57"/>
        <v>20986059296.999996</v>
      </c>
      <c r="H73" s="36">
        <f t="shared" si="32"/>
        <v>40099678735.73333</v>
      </c>
      <c r="I73" s="36">
        <f t="shared" si="45"/>
        <v>50950676739.120003</v>
      </c>
      <c r="K73" s="2">
        <f t="shared" si="58"/>
        <v>-1.7564323034412455E-3</v>
      </c>
      <c r="M73" s="1">
        <f t="shared" si="66"/>
        <v>71</v>
      </c>
      <c r="N73" s="2">
        <f t="shared" si="59"/>
        <v>-3.7596017426279507E-2</v>
      </c>
      <c r="O73" s="8">
        <f t="shared" si="60"/>
        <v>8.8972431077694231E-2</v>
      </c>
      <c r="P73" s="2">
        <f t="shared" si="61"/>
        <v>8.3629802126501868E-2</v>
      </c>
      <c r="Q73" s="2">
        <f t="shared" si="62"/>
        <v>0.13737753335428327</v>
      </c>
      <c r="R73" s="2">
        <f t="shared" si="63"/>
        <v>5.6507239814791166E-3</v>
      </c>
      <c r="V73" s="1">
        <f t="shared" si="64"/>
        <v>1.7564323034412455E-3</v>
      </c>
      <c r="W73" s="1">
        <f t="shared" si="65"/>
        <v>0</v>
      </c>
      <c r="X73" s="2">
        <f t="shared" si="25"/>
        <v>7.7339998997449618E-3</v>
      </c>
      <c r="Y73" s="2">
        <f t="shared" si="26"/>
        <v>1.0198923356079479E-2</v>
      </c>
      <c r="Z73" s="2">
        <f t="shared" si="27"/>
        <v>9.4267059675848686E-3</v>
      </c>
      <c r="AA73" s="2">
        <f t="shared" si="28"/>
        <v>1.3889300040720023E-2</v>
      </c>
      <c r="AB73" s="3">
        <f t="shared" si="29"/>
        <v>0.82043504129008282</v>
      </c>
      <c r="AC73" s="3">
        <f t="shared" si="30"/>
        <v>0.73430074418284119</v>
      </c>
      <c r="AD73" s="4">
        <f t="shared" si="24"/>
        <v>47.229937783896794</v>
      </c>
      <c r="AE73" s="5">
        <f t="shared" si="40"/>
        <v>41.961054020178125</v>
      </c>
      <c r="AF73" s="5">
        <f t="shared" si="41"/>
        <v>29.458791582356525</v>
      </c>
      <c r="AG73" s="5">
        <f t="shared" si="42"/>
        <v>54.463316457999724</v>
      </c>
      <c r="AH73" s="5"/>
      <c r="AI73" s="6">
        <f t="shared" si="31"/>
        <v>5.4461815883505661E-2</v>
      </c>
      <c r="AJ73" s="6">
        <f t="shared" si="33"/>
        <v>-1.4555344470518917E-2</v>
      </c>
      <c r="AK73" s="6">
        <f t="shared" si="43"/>
        <v>-0.11530228845913963</v>
      </c>
      <c r="AL73" s="6">
        <f t="shared" si="44"/>
        <v>8.6191599518101805E-2</v>
      </c>
      <c r="AM73" s="6"/>
      <c r="AT73" s="5"/>
      <c r="AU73" s="5"/>
      <c r="AV73" s="5"/>
      <c r="AW73" s="14">
        <v>72</v>
      </c>
      <c r="AX73" s="14">
        <v>1.099129364651114</v>
      </c>
      <c r="AY73" s="13"/>
      <c r="AZ73" s="5"/>
      <c r="BA73" s="5"/>
      <c r="BB73" s="5"/>
      <c r="BC73" s="14">
        <v>72</v>
      </c>
      <c r="BD73" s="23">
        <v>1.0824202461231711</v>
      </c>
      <c r="BE73" s="5"/>
      <c r="BF73" s="6"/>
      <c r="BG73" s="6"/>
      <c r="BH73" s="6"/>
      <c r="BI73" s="6"/>
      <c r="BJ73" s="6"/>
      <c r="BK73" s="6"/>
      <c r="BL73" s="6"/>
      <c r="BM73" s="6"/>
      <c r="BN73" s="5"/>
      <c r="BO73" s="5"/>
      <c r="BP73" s="5"/>
      <c r="BQ73" s="5"/>
      <c r="BR73" s="5"/>
      <c r="BS73" s="5"/>
      <c r="BT73" s="5"/>
      <c r="BU73" s="5"/>
      <c r="BV73" s="2">
        <f t="shared" si="34"/>
        <v>-1.0913119163672302</v>
      </c>
      <c r="BW73" s="2">
        <f t="shared" si="50"/>
        <v>-0.70184035918946563</v>
      </c>
      <c r="BX73" s="2">
        <f t="shared" si="51"/>
        <v>-1.348618132199723</v>
      </c>
      <c r="BY73" s="2">
        <f t="shared" si="52"/>
        <v>-5.5062586179208228E-2</v>
      </c>
      <c r="BZ73" s="2"/>
      <c r="CA73" s="2">
        <f t="shared" si="53"/>
        <v>0.42651632241963994</v>
      </c>
      <c r="CB73" s="2">
        <f t="shared" si="54"/>
        <v>0.45868909745286662</v>
      </c>
      <c r="CC73" s="2">
        <f t="shared" si="55"/>
        <v>0.22297277601087068</v>
      </c>
      <c r="CD73" s="2">
        <f t="shared" si="56"/>
        <v>0.69440541889486251</v>
      </c>
      <c r="CE73" s="5"/>
      <c r="CF73" s="8">
        <f t="shared" si="36"/>
        <v>5.1796689102929817E-3</v>
      </c>
      <c r="CG73" s="8">
        <f t="shared" si="37"/>
        <v>3.9496712906216171E-3</v>
      </c>
      <c r="CH73" s="5">
        <f t="shared" si="38"/>
        <v>11706.166666666666</v>
      </c>
      <c r="CI73" s="5">
        <f t="shared" si="39"/>
        <v>11424.166666666666</v>
      </c>
      <c r="CJ73" s="5"/>
      <c r="CK73" s="5">
        <f t="shared" si="13"/>
        <v>11748.703989120753</v>
      </c>
      <c r="CL73" s="5">
        <f t="shared" si="17"/>
        <v>11538.622535177494</v>
      </c>
      <c r="CM73" s="5">
        <f t="shared" si="46"/>
        <v>11404.939759890414</v>
      </c>
      <c r="CN73" s="5"/>
      <c r="CO73" s="5"/>
      <c r="CP73" s="5"/>
      <c r="CQ73" s="5"/>
      <c r="CR73" s="5"/>
      <c r="CS73" s="32">
        <f t="shared" si="14"/>
        <v>-1.5522619001746563E-2</v>
      </c>
      <c r="CT73" s="32">
        <f t="shared" si="18"/>
        <v>2.4015689976299992E-3</v>
      </c>
      <c r="CU73" s="32">
        <f t="shared" si="47"/>
        <v>1.4151199115537416E-2</v>
      </c>
      <c r="CV73" s="32"/>
      <c r="CW73" s="32"/>
      <c r="CX73" s="32"/>
      <c r="CY73" s="32"/>
      <c r="CZ73" s="5"/>
      <c r="DA73" s="6">
        <f t="shared" si="15"/>
        <v>5.519686879417853E-3</v>
      </c>
      <c r="DB73" s="6">
        <f t="shared" si="19"/>
        <v>2.4742327074336396E-2</v>
      </c>
      <c r="DC73" s="6">
        <f t="shared" si="48"/>
        <v>6.1999886203776985E-2</v>
      </c>
      <c r="DD73" s="5"/>
      <c r="DE73" s="5"/>
      <c r="DF73" s="5"/>
      <c r="DG73" s="5"/>
      <c r="DI73" s="6">
        <f t="shared" si="16"/>
        <v>0.40710333335808546</v>
      </c>
      <c r="DJ73" s="6">
        <f t="shared" si="20"/>
        <v>0.62602154612391225</v>
      </c>
      <c r="DK73" s="6">
        <f t="shared" si="49"/>
        <v>0.54431698402355322</v>
      </c>
      <c r="DX73">
        <f t="shared" si="21"/>
        <v>11396.066666666668</v>
      </c>
      <c r="DY73">
        <f t="shared" si="22"/>
        <v>10720.520810011145</v>
      </c>
      <c r="DZ73">
        <f t="shared" si="23"/>
        <v>12071.61252332219</v>
      </c>
    </row>
    <row r="74" spans="1:130" x14ac:dyDescent="0.25">
      <c r="A74" s="1">
        <v>73</v>
      </c>
      <c r="B74" s="1">
        <v>73</v>
      </c>
      <c r="C74" s="7">
        <v>20191110</v>
      </c>
      <c r="D74" s="7">
        <f>34602*(1/3)</f>
        <v>11534</v>
      </c>
      <c r="E74" s="7">
        <v>1456230</v>
      </c>
      <c r="F74" s="7"/>
      <c r="G74" s="7">
        <f t="shared" si="57"/>
        <v>16796156820</v>
      </c>
      <c r="H74" s="36">
        <f t="shared" si="32"/>
        <v>39516504501.766663</v>
      </c>
      <c r="I74" s="36">
        <f t="shared" si="45"/>
        <v>50249399722.300003</v>
      </c>
      <c r="K74" s="2">
        <f t="shared" si="58"/>
        <v>-2.7993842324195053E-3</v>
      </c>
      <c r="M74" s="1">
        <f t="shared" si="66"/>
        <v>72</v>
      </c>
      <c r="N74" s="2">
        <f t="shared" si="59"/>
        <v>-3.7322828338572846E-2</v>
      </c>
      <c r="O74" s="8">
        <f t="shared" si="60"/>
        <v>9.0225563909774431E-2</v>
      </c>
      <c r="P74" s="2">
        <f t="shared" si="61"/>
        <v>8.5071133279040742E-2</v>
      </c>
      <c r="Q74" s="2">
        <f t="shared" si="62"/>
        <v>0.13819793202518676</v>
      </c>
      <c r="R74" s="2">
        <f t="shared" si="63"/>
        <v>6.5957617832725635E-3</v>
      </c>
      <c r="V74" s="1">
        <f t="shared" si="64"/>
        <v>2.7993842324195053E-3</v>
      </c>
      <c r="W74" s="1">
        <f t="shared" si="65"/>
        <v>0</v>
      </c>
      <c r="X74" s="2">
        <f t="shared" si="25"/>
        <v>6.4896877850982859E-3</v>
      </c>
      <c r="Y74" s="2">
        <f t="shared" si="26"/>
        <v>1.0198923356079479E-2</v>
      </c>
      <c r="Z74" s="2">
        <f t="shared" si="27"/>
        <v>8.7793298046317299E-3</v>
      </c>
      <c r="AA74" s="2">
        <f t="shared" si="28"/>
        <v>1.3889300040720023E-2</v>
      </c>
      <c r="AB74" s="3">
        <f t="shared" si="29"/>
        <v>0.73920081936943605</v>
      </c>
      <c r="AC74" s="3">
        <f t="shared" si="30"/>
        <v>0.73430074418284119</v>
      </c>
      <c r="AD74" s="4">
        <f t="shared" si="24"/>
        <v>49.833726841294215</v>
      </c>
      <c r="AE74" s="5">
        <f t="shared" si="40"/>
        <v>42.272096118789293</v>
      </c>
      <c r="AF74" s="5">
        <f t="shared" si="41"/>
        <v>29.29623450247221</v>
      </c>
      <c r="AG74" s="5">
        <f t="shared" si="42"/>
        <v>55.247957735106375</v>
      </c>
      <c r="AH74" s="5"/>
      <c r="AI74" s="6">
        <f t="shared" si="31"/>
        <v>5.4767055157384371E-2</v>
      </c>
      <c r="AJ74" s="6">
        <f t="shared" si="33"/>
        <v>-1.4095823932281884E-2</v>
      </c>
      <c r="AK74" s="6">
        <f t="shared" si="43"/>
        <v>-0.11607390491824134</v>
      </c>
      <c r="AL74" s="6">
        <f t="shared" si="44"/>
        <v>8.7882257053677568E-2</v>
      </c>
      <c r="AM74" s="6"/>
      <c r="AT74" s="5"/>
      <c r="AU74" s="5"/>
      <c r="AV74" s="5"/>
      <c r="AW74" s="14">
        <v>73</v>
      </c>
      <c r="AX74" s="14">
        <v>1.0961688730607986</v>
      </c>
      <c r="AY74" s="13"/>
      <c r="AZ74" s="5"/>
      <c r="BA74" s="5"/>
      <c r="BB74" s="5"/>
      <c r="BC74" s="14">
        <v>73</v>
      </c>
      <c r="BD74" s="23">
        <v>1.0803831828832882</v>
      </c>
      <c r="BE74" s="5"/>
      <c r="BF74" s="6"/>
      <c r="BG74" s="6"/>
      <c r="BH74" s="6"/>
      <c r="BI74" s="6"/>
      <c r="BJ74" s="6"/>
      <c r="BK74" s="6"/>
      <c r="BL74" s="6"/>
      <c r="BM74" s="6"/>
      <c r="BN74" s="5"/>
      <c r="BO74" s="5"/>
      <c r="BP74" s="5"/>
      <c r="BQ74" s="5"/>
      <c r="BR74" s="5"/>
      <c r="BS74" s="5"/>
      <c r="BT74" s="5"/>
      <c r="BU74" s="5"/>
      <c r="BV74" s="2">
        <f t="shared" si="34"/>
        <v>-1.0913995696123164</v>
      </c>
      <c r="BW74" s="2">
        <f t="shared" si="50"/>
        <v>-0.75854372960887295</v>
      </c>
      <c r="BX74" s="2">
        <f t="shared" si="51"/>
        <v>-1.3242636795999108</v>
      </c>
      <c r="BY74" s="2">
        <f t="shared" si="52"/>
        <v>-0.19282377961783526</v>
      </c>
      <c r="BZ74" s="2"/>
      <c r="CA74" s="2">
        <f t="shared" si="53"/>
        <v>0.42570560629616444</v>
      </c>
      <c r="CB74" s="2">
        <f t="shared" si="54"/>
        <v>0.4614242929746511</v>
      </c>
      <c r="CC74" s="2">
        <f t="shared" si="55"/>
        <v>0.22874218350373987</v>
      </c>
      <c r="CD74" s="2">
        <f t="shared" si="56"/>
        <v>0.69410640244556232</v>
      </c>
      <c r="CE74" s="5"/>
      <c r="CF74" s="8">
        <f t="shared" si="36"/>
        <v>-3.8799526207288111E-3</v>
      </c>
      <c r="CG74" s="8">
        <f t="shared" si="37"/>
        <v>7.3097688395479532E-3</v>
      </c>
      <c r="CH74" s="5">
        <f t="shared" si="38"/>
        <v>11706.166666666666</v>
      </c>
      <c r="CI74" s="5">
        <f t="shared" si="39"/>
        <v>11424.166666666666</v>
      </c>
      <c r="CJ74" s="5"/>
      <c r="CK74" s="5">
        <f t="shared" si="13"/>
        <v>11764.428821524827</v>
      </c>
      <c r="CL74" s="5">
        <f t="shared" si="17"/>
        <v>11547.920101010766</v>
      </c>
      <c r="CM74" s="5">
        <f t="shared" si="46"/>
        <v>11417.368804753756</v>
      </c>
      <c r="CN74" s="5"/>
      <c r="CO74" s="5"/>
      <c r="CP74" s="5"/>
      <c r="CQ74" s="5"/>
      <c r="CR74" s="5"/>
      <c r="CS74" s="32">
        <f t="shared" si="14"/>
        <v>-1.958691110470423E-2</v>
      </c>
      <c r="CT74" s="32">
        <f t="shared" si="18"/>
        <v>-1.2054206202507523E-3</v>
      </c>
      <c r="CU74" s="32">
        <f t="shared" si="47"/>
        <v>1.0215242867313012E-2</v>
      </c>
      <c r="CV74" s="32"/>
      <c r="CW74" s="32"/>
      <c r="CX74" s="32"/>
      <c r="CY74" s="32"/>
      <c r="CZ74" s="5"/>
      <c r="DA74" s="6">
        <f t="shared" si="15"/>
        <v>-3.1239204924262777E-2</v>
      </c>
      <c r="DB74" s="6">
        <f t="shared" si="19"/>
        <v>4.4378201478313513E-2</v>
      </c>
      <c r="DC74" s="6">
        <f t="shared" si="48"/>
        <v>4.6192535208553348E-2</v>
      </c>
      <c r="DD74" s="5"/>
      <c r="DE74" s="5"/>
      <c r="DF74" s="5"/>
      <c r="DG74" s="5"/>
      <c r="DI74" s="6">
        <f t="shared" si="16"/>
        <v>0.36777045849122036</v>
      </c>
      <c r="DJ74" s="6">
        <f t="shared" si="20"/>
        <v>0.59275995962783112</v>
      </c>
      <c r="DK74" s="6">
        <f t="shared" si="49"/>
        <v>0.82726548179128845</v>
      </c>
      <c r="DX74">
        <f t="shared" si="21"/>
        <v>11408.583333333332</v>
      </c>
      <c r="DY74">
        <f t="shared" si="22"/>
        <v>10732.555297261191</v>
      </c>
      <c r="DZ74">
        <f t="shared" si="23"/>
        <v>12084.611369405473</v>
      </c>
    </row>
    <row r="75" spans="1:130" x14ac:dyDescent="0.25">
      <c r="A75" s="1">
        <v>74</v>
      </c>
      <c r="B75" s="1">
        <v>74</v>
      </c>
      <c r="C75" s="7">
        <v>20191111</v>
      </c>
      <c r="D75" s="7">
        <f>34704*(1/3)</f>
        <v>11568</v>
      </c>
      <c r="E75" s="7">
        <v>1881355</v>
      </c>
      <c r="F75" s="7"/>
      <c r="G75" s="7">
        <f t="shared" si="57"/>
        <v>21763514640</v>
      </c>
      <c r="H75" s="36">
        <f t="shared" si="32"/>
        <v>38734722765.433334</v>
      </c>
      <c r="I75" s="36">
        <f t="shared" si="45"/>
        <v>49697612350.033333</v>
      </c>
      <c r="K75" s="2">
        <f t="shared" si="58"/>
        <v>2.9434702231879561E-3</v>
      </c>
      <c r="M75" s="1">
        <f t="shared" si="66"/>
        <v>73</v>
      </c>
      <c r="N75" s="2">
        <f t="shared" si="59"/>
        <v>-3.6874312835316399E-2</v>
      </c>
      <c r="O75" s="8">
        <f t="shared" si="60"/>
        <v>9.1478696741854632E-2</v>
      </c>
      <c r="P75" s="2">
        <f t="shared" si="61"/>
        <v>8.7477728680853309E-2</v>
      </c>
      <c r="Q75" s="2">
        <f t="shared" si="62"/>
        <v>0.13956491191542975</v>
      </c>
      <c r="R75" s="2">
        <f t="shared" si="63"/>
        <v>6.4075634628138894E-3</v>
      </c>
      <c r="V75" s="1">
        <f t="shared" si="64"/>
        <v>0</v>
      </c>
      <c r="W75" s="1">
        <f t="shared" si="65"/>
        <v>2.9434702231879561E-3</v>
      </c>
      <c r="X75" s="2">
        <f t="shared" si="25"/>
        <v>6.4896877850982859E-3</v>
      </c>
      <c r="Y75" s="2">
        <f t="shared" si="26"/>
        <v>1.0194237294812737E-2</v>
      </c>
      <c r="Z75" s="2">
        <f t="shared" si="27"/>
        <v>8.7793298046317299E-3</v>
      </c>
      <c r="AA75" s="2">
        <f t="shared" si="28"/>
        <v>1.3891923214007127E-2</v>
      </c>
      <c r="AB75" s="3">
        <f t="shared" si="29"/>
        <v>0.73920081936943605</v>
      </c>
      <c r="AC75" s="3">
        <f t="shared" si="30"/>
        <v>0.73382476549639719</v>
      </c>
      <c r="AD75" s="4">
        <f t="shared" si="24"/>
        <v>49.817516615859439</v>
      </c>
      <c r="AE75" s="5">
        <f t="shared" si="40"/>
        <v>42.609254976495272</v>
      </c>
      <c r="AF75" s="5">
        <f t="shared" si="41"/>
        <v>29.202360195334368</v>
      </c>
      <c r="AG75" s="5">
        <f t="shared" si="42"/>
        <v>56.01614975765618</v>
      </c>
      <c r="AH75" s="5"/>
      <c r="AI75" s="6">
        <f t="shared" si="31"/>
        <v>0.12289749488863645</v>
      </c>
      <c r="AJ75" s="6">
        <f t="shared" si="33"/>
        <v>-4.2757597711837493E-3</v>
      </c>
      <c r="AK75" s="6">
        <f t="shared" si="43"/>
        <v>-0.11917338259688122</v>
      </c>
      <c r="AL75" s="6">
        <f t="shared" si="44"/>
        <v>0.11062186305451373</v>
      </c>
      <c r="AM75" s="6"/>
      <c r="AT75" s="5"/>
      <c r="AU75" s="5"/>
      <c r="AV75" s="5"/>
      <c r="AW75" s="14">
        <v>74</v>
      </c>
      <c r="AX75" s="14">
        <v>1.0842478730947078</v>
      </c>
      <c r="AY75" s="13"/>
      <c r="AZ75" s="5"/>
      <c r="BA75" s="5"/>
      <c r="BB75" s="5"/>
      <c r="BC75" s="14">
        <v>74</v>
      </c>
      <c r="BD75" s="23">
        <v>1.0695290519373899</v>
      </c>
      <c r="BE75" s="5"/>
      <c r="BF75" s="6"/>
      <c r="BG75" s="6"/>
      <c r="BH75" s="6"/>
      <c r="BI75" s="6"/>
      <c r="BJ75" s="6"/>
      <c r="BK75" s="6"/>
      <c r="BL75" s="6"/>
      <c r="BM75" s="6"/>
      <c r="BN75" s="5"/>
      <c r="BO75" s="5"/>
      <c r="BP75" s="5"/>
      <c r="BQ75" s="5"/>
      <c r="BR75" s="5"/>
      <c r="BS75" s="5"/>
      <c r="BT75" s="5"/>
      <c r="BU75" s="5"/>
      <c r="BV75" s="2">
        <f t="shared" si="34"/>
        <v>-0.99900995804699555</v>
      </c>
      <c r="BW75" s="2">
        <f t="shared" si="50"/>
        <v>-0.8169372051676671</v>
      </c>
      <c r="BX75" s="2">
        <f t="shared" si="51"/>
        <v>-1.1867840417634652</v>
      </c>
      <c r="BY75" s="2">
        <f t="shared" si="52"/>
        <v>-0.44709036857186907</v>
      </c>
      <c r="BZ75" s="2"/>
      <c r="CA75" s="2">
        <f t="shared" si="53"/>
        <v>0.37508740485514835</v>
      </c>
      <c r="CB75" s="2">
        <f t="shared" si="54"/>
        <v>0.45467821501058187</v>
      </c>
      <c r="CC75" s="2">
        <f t="shared" si="55"/>
        <v>0.2201112114789861</v>
      </c>
      <c r="CD75" s="2">
        <f t="shared" si="56"/>
        <v>0.68924521854217757</v>
      </c>
      <c r="CE75" s="5"/>
      <c r="CF75" s="8">
        <f t="shared" si="36"/>
        <v>-5.6119051808031159E-3</v>
      </c>
      <c r="CG75" s="8">
        <f t="shared" si="37"/>
        <v>7.3097688395479532E-3</v>
      </c>
      <c r="CH75" s="5">
        <f t="shared" si="38"/>
        <v>11611</v>
      </c>
      <c r="CI75" s="5">
        <f t="shared" si="39"/>
        <v>11424.166666666666</v>
      </c>
      <c r="CJ75" s="5"/>
      <c r="CK75" s="5">
        <f t="shared" ref="CK75:CK138" si="67">AVERAGE(G66:G75)/AVERAGE(E66:E75)</f>
        <v>11685.006857007891</v>
      </c>
      <c r="CL75" s="5">
        <f t="shared" si="17"/>
        <v>11574.545286224355</v>
      </c>
      <c r="CM75" s="5">
        <f t="shared" si="46"/>
        <v>11426.998074767191</v>
      </c>
      <c r="CN75" s="5"/>
      <c r="CO75" s="5"/>
      <c r="CP75" s="5"/>
      <c r="CQ75" s="5"/>
      <c r="CR75" s="5"/>
      <c r="CS75" s="32">
        <f t="shared" ref="CS75:CS138" si="68">D75/CK75-1</f>
        <v>-1.0013417915772815E-2</v>
      </c>
      <c r="CT75" s="32">
        <f t="shared" si="18"/>
        <v>-5.6548970715464275E-4</v>
      </c>
      <c r="CU75" s="32">
        <f t="shared" si="47"/>
        <v>1.233936719952422E-2</v>
      </c>
      <c r="CV75" s="32"/>
      <c r="CW75" s="32"/>
      <c r="CX75" s="32"/>
      <c r="CY75" s="32"/>
      <c r="CZ75" s="5"/>
      <c r="DA75" s="6">
        <f t="shared" ref="DA75:DA138" si="69">LN(D75/D66)</f>
        <v>-4.4135999210292438E-2</v>
      </c>
      <c r="DB75" s="6">
        <f t="shared" si="19"/>
        <v>2.2260694278438457E-2</v>
      </c>
      <c r="DC75" s="6">
        <f t="shared" si="48"/>
        <v>2.0494429468357347E-2</v>
      </c>
      <c r="DD75" s="5"/>
      <c r="DE75" s="5"/>
      <c r="DF75" s="5"/>
      <c r="DG75" s="5"/>
      <c r="DI75" s="6">
        <f t="shared" ref="DI75:DI138" si="70">(D75-(AVERAGE(D66:D75)-2*_xlfn.STDEV.P(D66:D75)))/(4*_xlfn.STDEV.P(D66:D75))</f>
        <v>0.43699872801640166</v>
      </c>
      <c r="DJ75" s="6">
        <f t="shared" si="20"/>
        <v>0.60104381525090766</v>
      </c>
      <c r="DK75" s="6">
        <f t="shared" si="49"/>
        <v>1.0386566731020641</v>
      </c>
      <c r="DX75">
        <f t="shared" si="21"/>
        <v>11435.316666666668</v>
      </c>
      <c r="DY75">
        <f t="shared" si="22"/>
        <v>10778.753308464784</v>
      </c>
      <c r="DZ75">
        <f t="shared" si="23"/>
        <v>12091.880024868551</v>
      </c>
    </row>
    <row r="76" spans="1:130" x14ac:dyDescent="0.25">
      <c r="A76" s="1">
        <v>75</v>
      </c>
      <c r="B76" s="1">
        <v>75</v>
      </c>
      <c r="C76" s="7">
        <v>20191112</v>
      </c>
      <c r="D76" s="7">
        <f>35223*(1/3)</f>
        <v>11741</v>
      </c>
      <c r="E76" s="7">
        <v>3689905</v>
      </c>
      <c r="F76" s="7"/>
      <c r="G76" s="7">
        <f t="shared" si="57"/>
        <v>43323174605</v>
      </c>
      <c r="H76" s="36">
        <f t="shared" si="32"/>
        <v>39762152070.683334</v>
      </c>
      <c r="I76" s="36">
        <f t="shared" si="45"/>
        <v>48861420668.800003</v>
      </c>
      <c r="K76" s="2">
        <f t="shared" si="58"/>
        <v>1.484432423166587E-2</v>
      </c>
      <c r="M76" s="1">
        <f t="shared" si="66"/>
        <v>74</v>
      </c>
      <c r="N76" s="2">
        <f t="shared" si="59"/>
        <v>-3.6576247689158965E-2</v>
      </c>
      <c r="O76" s="8">
        <f t="shared" si="60"/>
        <v>9.2731829573934832E-2</v>
      </c>
      <c r="P76" s="2">
        <f t="shared" si="61"/>
        <v>8.9104928495836982E-2</v>
      </c>
      <c r="Q76" s="2">
        <f t="shared" si="62"/>
        <v>0.14048741808265924</v>
      </c>
      <c r="R76" s="2">
        <f t="shared" si="63"/>
        <v>5.2541008930815231E-3</v>
      </c>
      <c r="V76" s="1">
        <f t="shared" si="64"/>
        <v>0</v>
      </c>
      <c r="W76" s="1">
        <f t="shared" si="65"/>
        <v>1.484432423166587E-2</v>
      </c>
      <c r="X76" s="2">
        <f t="shared" si="25"/>
        <v>5.0112360553975716E-3</v>
      </c>
      <c r="Y76" s="2">
        <f t="shared" si="26"/>
        <v>1.1254546168503157E-2</v>
      </c>
      <c r="Z76" s="2">
        <f t="shared" si="27"/>
        <v>7.9014382270647925E-3</v>
      </c>
      <c r="AA76" s="2">
        <f t="shared" si="28"/>
        <v>1.3617785777828821E-2</v>
      </c>
      <c r="AB76" s="3">
        <f t="shared" si="29"/>
        <v>0.63421821589803573</v>
      </c>
      <c r="AC76" s="3">
        <f t="shared" si="30"/>
        <v>0.82645933429403295</v>
      </c>
      <c r="AD76" s="4">
        <f t="shared" si="24"/>
        <v>56.580546075029318</v>
      </c>
      <c r="AE76" s="5">
        <f t="shared" si="40"/>
        <v>43.015669856264907</v>
      </c>
      <c r="AF76" s="5">
        <f t="shared" si="41"/>
        <v>28.422658751524853</v>
      </c>
      <c r="AG76" s="5">
        <f t="shared" si="42"/>
        <v>57.608680961004964</v>
      </c>
      <c r="AH76" s="5"/>
      <c r="AI76" s="6">
        <f t="shared" si="31"/>
        <v>9.8959638812727707E-2</v>
      </c>
      <c r="AJ76" s="6">
        <f t="shared" si="33"/>
        <v>5.3145196451648345E-4</v>
      </c>
      <c r="AK76" s="6">
        <f t="shared" si="43"/>
        <v>-0.12331227804233254</v>
      </c>
      <c r="AL76" s="6">
        <f t="shared" si="44"/>
        <v>0.1243751819713655</v>
      </c>
      <c r="AM76" s="6"/>
      <c r="AT76" s="5"/>
      <c r="AU76" s="5"/>
      <c r="AV76" s="5"/>
      <c r="AW76" s="14">
        <v>75</v>
      </c>
      <c r="AX76" s="14">
        <v>1.0888155856151114</v>
      </c>
      <c r="AY76" s="13"/>
      <c r="AZ76" s="5"/>
      <c r="BA76" s="5"/>
      <c r="BB76" s="5"/>
      <c r="BC76" s="14">
        <v>75</v>
      </c>
      <c r="BD76" s="23">
        <v>1.0747371802001982</v>
      </c>
      <c r="BE76" s="5">
        <f t="shared" ref="BE76:BE139" si="71">D76-D75</f>
        <v>173</v>
      </c>
      <c r="BF76" s="6">
        <f t="shared" ref="BF76:BF139" si="72">IF(BE76&lt;0,-BE76,0)</f>
        <v>0</v>
      </c>
      <c r="BG76" s="6">
        <f t="shared" ref="BG76:BG139" si="73">IF(BE76&gt;=0,BE76,0)</f>
        <v>173</v>
      </c>
      <c r="BH76" s="6">
        <f t="shared" ref="BH76:BH139" si="74">AVERAGE(BF63:BF76)</f>
        <v>0</v>
      </c>
      <c r="BI76" s="6">
        <f t="shared" ref="BI76:BI139" si="75">AVERAGE(BG63:BG76)</f>
        <v>173</v>
      </c>
      <c r="BJ76" s="6"/>
      <c r="BK76" s="6"/>
      <c r="BL76" s="6"/>
      <c r="BM76" s="6"/>
      <c r="BN76" s="5"/>
      <c r="BO76" s="5"/>
      <c r="BP76" s="5"/>
      <c r="BQ76" s="5"/>
      <c r="BR76" s="5"/>
      <c r="BS76" s="5"/>
      <c r="BT76" s="5"/>
      <c r="BU76" s="5"/>
      <c r="BV76" s="2">
        <f t="shared" si="34"/>
        <v>-0.8013384997253401</v>
      </c>
      <c r="BW76" s="2">
        <f t="shared" si="50"/>
        <v>-0.83459957713529387</v>
      </c>
      <c r="BX76" s="2">
        <f t="shared" si="51"/>
        <v>-1.1615289580421295</v>
      </c>
      <c r="BY76" s="2">
        <f t="shared" si="52"/>
        <v>-0.50767019622845821</v>
      </c>
      <c r="BZ76" s="2"/>
      <c r="CA76" s="2">
        <f t="shared" si="53"/>
        <v>0.41023720862367874</v>
      </c>
      <c r="CB76" s="2">
        <f t="shared" si="54"/>
        <v>0.45560203501672508</v>
      </c>
      <c r="CC76" s="2">
        <f t="shared" si="55"/>
        <v>0.22193456545177967</v>
      </c>
      <c r="CD76" s="2">
        <f t="shared" si="56"/>
        <v>0.68926950458167047</v>
      </c>
      <c r="CE76" s="5"/>
      <c r="CF76" s="8">
        <f t="shared" si="36"/>
        <v>-4.3779227595046512E-3</v>
      </c>
      <c r="CG76" s="8">
        <f t="shared" si="37"/>
        <v>7.3097688395479532E-3</v>
      </c>
      <c r="CH76" s="5">
        <f t="shared" si="38"/>
        <v>11531.666666666666</v>
      </c>
      <c r="CI76" s="5">
        <f t="shared" si="39"/>
        <v>11424.166666666666</v>
      </c>
      <c r="CJ76" s="5"/>
      <c r="CK76" s="5">
        <f t="shared" si="67"/>
        <v>11609.014187299024</v>
      </c>
      <c r="CL76" s="5">
        <f t="shared" si="17"/>
        <v>11591.1620979379</v>
      </c>
      <c r="CM76" s="5">
        <f t="shared" si="46"/>
        <v>11435.7148975584</v>
      </c>
      <c r="CN76" s="5"/>
      <c r="CO76" s="5"/>
      <c r="CP76" s="5"/>
      <c r="CQ76" s="5"/>
      <c r="CR76" s="5"/>
      <c r="CS76" s="32">
        <f t="shared" si="68"/>
        <v>1.1369252425014409E-2</v>
      </c>
      <c r="CT76" s="32">
        <f t="shared" si="18"/>
        <v>1.2926909381135943E-2</v>
      </c>
      <c r="CU76" s="32">
        <f t="shared" si="47"/>
        <v>2.6695760184330952E-2</v>
      </c>
      <c r="CV76" s="32"/>
      <c r="CW76" s="32"/>
      <c r="CX76" s="32"/>
      <c r="CY76" s="32"/>
      <c r="CZ76" s="5"/>
      <c r="DA76" s="6">
        <f t="shared" si="69"/>
        <v>-1.3423398872605933E-2</v>
      </c>
      <c r="DB76" s="6">
        <f t="shared" si="19"/>
        <v>2.3381120248467689E-2</v>
      </c>
      <c r="DC76" s="6">
        <f t="shared" si="48"/>
        <v>5.9149402393741758E-2</v>
      </c>
      <c r="DD76" s="5"/>
      <c r="DE76" s="5"/>
      <c r="DF76" s="5"/>
      <c r="DG76" s="5"/>
      <c r="DI76" s="6">
        <f t="shared" si="70"/>
        <v>0.74376722698257269</v>
      </c>
      <c r="DJ76" s="6">
        <f t="shared" si="20"/>
        <v>0.7131016934795994</v>
      </c>
      <c r="DK76" s="6">
        <f t="shared" si="49"/>
        <v>1.0203756096589676</v>
      </c>
      <c r="DX76">
        <f t="shared" si="21"/>
        <v>11456.7</v>
      </c>
      <c r="DY76">
        <f t="shared" si="22"/>
        <v>10789.647581603298</v>
      </c>
      <c r="DZ76">
        <f t="shared" si="23"/>
        <v>12123.752418396703</v>
      </c>
    </row>
    <row r="77" spans="1:130" x14ac:dyDescent="0.25">
      <c r="A77" s="1">
        <v>76</v>
      </c>
      <c r="B77" s="1">
        <v>76</v>
      </c>
      <c r="C77" s="7">
        <v>20191113</v>
      </c>
      <c r="D77" s="7">
        <f>35210*(1/3)</f>
        <v>11736.666666666666</v>
      </c>
      <c r="E77" s="7">
        <v>1570535</v>
      </c>
      <c r="F77" s="7"/>
      <c r="G77" s="7">
        <f t="shared" si="57"/>
        <v>18432845783.333332</v>
      </c>
      <c r="H77" s="36">
        <f t="shared" si="32"/>
        <v>39262514557.316666</v>
      </c>
      <c r="I77" s="36">
        <f t="shared" si="45"/>
        <v>48242728176.46666</v>
      </c>
      <c r="K77" s="2">
        <f t="shared" si="58"/>
        <v>-3.6914514922341941E-4</v>
      </c>
      <c r="M77" s="1">
        <f t="shared" si="66"/>
        <v>75</v>
      </c>
      <c r="N77" s="2">
        <f t="shared" si="59"/>
        <v>-3.642696846715783E-2</v>
      </c>
      <c r="O77" s="8">
        <f t="shared" si="60"/>
        <v>9.3984962406015032E-2</v>
      </c>
      <c r="P77" s="2">
        <f t="shared" si="61"/>
        <v>8.9928292348111352E-2</v>
      </c>
      <c r="Q77" s="2">
        <f t="shared" si="62"/>
        <v>0.14095372872688494</v>
      </c>
      <c r="R77" s="2">
        <f t="shared" si="63"/>
        <v>4.8800339101780499E-3</v>
      </c>
      <c r="V77" s="1">
        <f t="shared" si="64"/>
        <v>3.6914514922341941E-4</v>
      </c>
      <c r="W77" s="1">
        <f t="shared" si="65"/>
        <v>0</v>
      </c>
      <c r="X77" s="2">
        <f t="shared" si="25"/>
        <v>5.0376035660563865E-3</v>
      </c>
      <c r="Y77" s="2">
        <f t="shared" si="26"/>
        <v>9.206079236227795E-3</v>
      </c>
      <c r="Z77" s="2">
        <f t="shared" si="27"/>
        <v>7.884025848166179E-3</v>
      </c>
      <c r="AA77" s="2">
        <f t="shared" si="28"/>
        <v>1.293503138386356E-2</v>
      </c>
      <c r="AB77" s="3">
        <f t="shared" si="29"/>
        <v>0.63896334982566438</v>
      </c>
      <c r="AC77" s="3">
        <f t="shared" si="30"/>
        <v>0.71171680709738128</v>
      </c>
      <c r="AD77" s="4">
        <f t="shared" si="24"/>
        <v>52.693215595817101</v>
      </c>
      <c r="AE77" s="5">
        <f t="shared" si="40"/>
        <v>43.267384221754703</v>
      </c>
      <c r="AF77" s="5">
        <f t="shared" si="41"/>
        <v>28.172116838621818</v>
      </c>
      <c r="AG77" s="5">
        <f t="shared" si="42"/>
        <v>58.362651604887589</v>
      </c>
      <c r="AH77" s="5"/>
      <c r="AI77" s="6">
        <f t="shared" si="31"/>
        <v>6.2054665214692127E-2</v>
      </c>
      <c r="AJ77" s="6">
        <f t="shared" si="33"/>
        <v>5.764910079267601E-4</v>
      </c>
      <c r="AK77" s="6">
        <f t="shared" si="43"/>
        <v>-0.12336068818502752</v>
      </c>
      <c r="AL77" s="6">
        <f t="shared" si="44"/>
        <v>0.12451367020088103</v>
      </c>
      <c r="AM77" s="6"/>
      <c r="AT77" s="5"/>
      <c r="AU77" s="5"/>
      <c r="AV77" s="5"/>
      <c r="AW77" s="14">
        <v>76</v>
      </c>
      <c r="AX77" s="14">
        <v>1.0826818503090416</v>
      </c>
      <c r="AY77" s="13"/>
      <c r="AZ77" s="5"/>
      <c r="BA77" s="5"/>
      <c r="BB77" s="5"/>
      <c r="BC77" s="14">
        <v>76</v>
      </c>
      <c r="BD77" s="23">
        <v>1.0694431886291402</v>
      </c>
      <c r="BE77" s="5">
        <f t="shared" si="71"/>
        <v>-4.3333333333339397</v>
      </c>
      <c r="BF77" s="6">
        <f t="shared" si="72"/>
        <v>4.3333333333339397</v>
      </c>
      <c r="BG77" s="6">
        <f t="shared" si="73"/>
        <v>0</v>
      </c>
      <c r="BH77" s="6">
        <f t="shared" si="74"/>
        <v>2.1666666666669698</v>
      </c>
      <c r="BI77" s="6">
        <f t="shared" si="75"/>
        <v>86.5</v>
      </c>
      <c r="BJ77" s="6"/>
      <c r="BK77" s="6"/>
      <c r="BL77" s="6"/>
      <c r="BM77" s="6"/>
      <c r="BN77" s="5"/>
      <c r="BO77" s="5"/>
      <c r="BP77" s="5"/>
      <c r="BQ77" s="5"/>
      <c r="BR77" s="5"/>
      <c r="BS77" s="5"/>
      <c r="BT77" s="5"/>
      <c r="BU77" s="5"/>
      <c r="BV77" s="2">
        <f t="shared" si="34"/>
        <v>-0.59458334574425109</v>
      </c>
      <c r="BW77" s="2">
        <f t="shared" si="50"/>
        <v>-0.8318263127586214</v>
      </c>
      <c r="BX77" s="2">
        <f t="shared" si="51"/>
        <v>-1.1662034449476246</v>
      </c>
      <c r="BY77" s="2">
        <f t="shared" si="52"/>
        <v>-0.49744918056961812</v>
      </c>
      <c r="BZ77" s="2"/>
      <c r="CA77" s="2">
        <f t="shared" si="53"/>
        <v>0.52682949940239321</v>
      </c>
      <c r="CB77" s="2">
        <f t="shared" si="54"/>
        <v>0.47051045009879439</v>
      </c>
      <c r="CC77" s="2">
        <f t="shared" si="55"/>
        <v>0.26101064412249803</v>
      </c>
      <c r="CD77" s="2">
        <f t="shared" si="56"/>
        <v>0.68001025607509069</v>
      </c>
      <c r="CE77" s="5"/>
      <c r="CF77" s="8">
        <f t="shared" si="36"/>
        <v>-4.3779227595046512E-3</v>
      </c>
      <c r="CG77" s="8">
        <f t="shared" si="37"/>
        <v>7.3097688395479532E-3</v>
      </c>
      <c r="CH77" s="5">
        <f t="shared" si="38"/>
        <v>11531.666666666666</v>
      </c>
      <c r="CI77" s="5">
        <f t="shared" si="39"/>
        <v>11424.166666666666</v>
      </c>
      <c r="CJ77" s="5"/>
      <c r="CK77" s="5">
        <f t="shared" si="67"/>
        <v>11573.852232339083</v>
      </c>
      <c r="CL77" s="5">
        <f t="shared" si="17"/>
        <v>11598.985232762903</v>
      </c>
      <c r="CM77" s="5">
        <f t="shared" si="46"/>
        <v>11445.769467989549</v>
      </c>
      <c r="CN77" s="5"/>
      <c r="CO77" s="5"/>
      <c r="CP77" s="5"/>
      <c r="CQ77" s="5"/>
      <c r="CR77" s="5"/>
      <c r="CS77" s="32">
        <f t="shared" si="68"/>
        <v>1.4067436758234741E-2</v>
      </c>
      <c r="CT77" s="32">
        <f t="shared" si="18"/>
        <v>1.1870127527610075E-2</v>
      </c>
      <c r="CU77" s="32">
        <f t="shared" si="47"/>
        <v>2.5415259279043756E-2</v>
      </c>
      <c r="CV77" s="32"/>
      <c r="CW77" s="32"/>
      <c r="CX77" s="32"/>
      <c r="CY77" s="32"/>
      <c r="CZ77" s="5"/>
      <c r="DA77" s="6">
        <f t="shared" si="69"/>
        <v>2.8405056290970002E-4</v>
      </c>
      <c r="DB77" s="6">
        <f t="shared" si="19"/>
        <v>3.2619431205846018E-2</v>
      </c>
      <c r="DC77" s="6">
        <f t="shared" si="48"/>
        <v>6.4519587301859568E-2</v>
      </c>
      <c r="DD77" s="5"/>
      <c r="DE77" s="5"/>
      <c r="DF77" s="5"/>
      <c r="DG77" s="5"/>
      <c r="DI77" s="6">
        <f t="shared" si="70"/>
        <v>0.81724182180754712</v>
      </c>
      <c r="DJ77" s="6">
        <f t="shared" si="20"/>
        <v>0.69657620178122315</v>
      </c>
      <c r="DK77" s="6">
        <f t="shared" si="49"/>
        <v>0.92808348855818157</v>
      </c>
      <c r="DX77">
        <f t="shared" si="21"/>
        <v>11470.05</v>
      </c>
      <c r="DY77">
        <f t="shared" si="22"/>
        <v>10791.899073665094</v>
      </c>
      <c r="DZ77">
        <f t="shared" si="23"/>
        <v>12148.200926334905</v>
      </c>
    </row>
    <row r="78" spans="1:130" x14ac:dyDescent="0.25">
      <c r="A78" s="1">
        <v>77</v>
      </c>
      <c r="B78" s="1">
        <v>77</v>
      </c>
      <c r="C78" s="7">
        <v>20191116</v>
      </c>
      <c r="D78" s="7">
        <f>34984*(1/3)</f>
        <v>11661.333333333332</v>
      </c>
      <c r="E78" s="7">
        <v>1615374</v>
      </c>
      <c r="F78" s="7"/>
      <c r="G78" s="7">
        <f t="shared" si="57"/>
        <v>18837414671.999996</v>
      </c>
      <c r="H78" s="36">
        <f t="shared" si="32"/>
        <v>38578325682.916664</v>
      </c>
      <c r="I78" s="36">
        <f t="shared" si="45"/>
        <v>47411332256.506668</v>
      </c>
      <c r="K78" s="2">
        <f t="shared" si="58"/>
        <v>-6.4393190563417305E-3</v>
      </c>
      <c r="M78" s="1">
        <f t="shared" si="66"/>
        <v>76</v>
      </c>
      <c r="N78" s="2">
        <f t="shared" si="59"/>
        <v>-3.50264089824983E-2</v>
      </c>
      <c r="O78" s="8">
        <f t="shared" si="60"/>
        <v>9.5238095238095233E-2</v>
      </c>
      <c r="P78" s="2">
        <f t="shared" si="61"/>
        <v>9.7930206875987219E-2</v>
      </c>
      <c r="Q78" s="2">
        <f t="shared" si="62"/>
        <v>0.14547338639181662</v>
      </c>
      <c r="R78" s="2">
        <f t="shared" si="63"/>
        <v>5.3098028899838806E-3</v>
      </c>
      <c r="V78" s="1">
        <f t="shared" si="64"/>
        <v>6.4393190563417305E-3</v>
      </c>
      <c r="W78" s="1">
        <f t="shared" si="65"/>
        <v>0</v>
      </c>
      <c r="X78" s="2">
        <f t="shared" si="25"/>
        <v>5.4975549272236537E-3</v>
      </c>
      <c r="Y78" s="2">
        <f t="shared" si="26"/>
        <v>6.4761001341012902E-3</v>
      </c>
      <c r="Z78" s="2">
        <f t="shared" si="27"/>
        <v>7.7542931509989952E-3</v>
      </c>
      <c r="AA78" s="2">
        <f t="shared" si="28"/>
        <v>1.0052622126734394E-2</v>
      </c>
      <c r="AB78" s="3">
        <f t="shared" si="29"/>
        <v>0.70896918908919471</v>
      </c>
      <c r="AC78" s="3">
        <f t="shared" si="30"/>
        <v>0.64421999081000558</v>
      </c>
      <c r="AD78" s="4">
        <f t="shared" si="24"/>
        <v>47.607533401796324</v>
      </c>
      <c r="AE78" s="5">
        <f t="shared" si="40"/>
        <v>43.570734842771017</v>
      </c>
      <c r="AF78" s="5">
        <f t="shared" si="41"/>
        <v>28.378055727879708</v>
      </c>
      <c r="AG78" s="5">
        <f t="shared" si="42"/>
        <v>58.763413957662323</v>
      </c>
      <c r="AH78" s="5"/>
      <c r="AI78" s="6">
        <f t="shared" si="31"/>
        <v>7.0916927776807262E-2</v>
      </c>
      <c r="AJ78" s="6">
        <f t="shared" si="33"/>
        <v>2.1509882002775484E-3</v>
      </c>
      <c r="AK78" s="6">
        <f t="shared" si="43"/>
        <v>-0.1246317528228446</v>
      </c>
      <c r="AL78" s="6">
        <f t="shared" si="44"/>
        <v>0.12893372922339968</v>
      </c>
      <c r="AM78" s="6"/>
      <c r="AT78" s="5"/>
      <c r="AU78" s="5"/>
      <c r="AV78" s="5"/>
      <c r="AW78" s="14">
        <v>77</v>
      </c>
      <c r="AX78" s="14">
        <v>1.1339967282336447</v>
      </c>
      <c r="AY78" s="13"/>
      <c r="AZ78" s="5"/>
      <c r="BA78" s="5"/>
      <c r="BB78" s="5"/>
      <c r="BC78" s="14">
        <v>77</v>
      </c>
      <c r="BD78" s="23">
        <v>1.1207010197402059</v>
      </c>
      <c r="BE78" s="5">
        <f t="shared" si="71"/>
        <v>-75.33333333333394</v>
      </c>
      <c r="BF78" s="6">
        <f t="shared" si="72"/>
        <v>75.33333333333394</v>
      </c>
      <c r="BG78" s="6">
        <f t="shared" si="73"/>
        <v>0</v>
      </c>
      <c r="BH78" s="6">
        <f t="shared" si="74"/>
        <v>26.555555555555959</v>
      </c>
      <c r="BI78" s="6">
        <f t="shared" si="75"/>
        <v>57.666666666666664</v>
      </c>
      <c r="BJ78" s="6"/>
      <c r="BK78" s="6"/>
      <c r="BL78" s="6"/>
      <c r="BM78" s="6"/>
      <c r="BN78" s="5"/>
      <c r="BO78" s="5"/>
      <c r="BP78" s="5"/>
      <c r="BQ78" s="5"/>
      <c r="BR78" s="5"/>
      <c r="BS78" s="5"/>
      <c r="BT78" s="5"/>
      <c r="BU78" s="5"/>
      <c r="BV78" s="2">
        <f t="shared" si="34"/>
        <v>-0.57150787317187257</v>
      </c>
      <c r="BW78" s="2">
        <f t="shared" si="50"/>
        <v>-0.82486188935019444</v>
      </c>
      <c r="BX78" s="2">
        <f t="shared" si="51"/>
        <v>-1.1752708799105103</v>
      </c>
      <c r="BY78" s="2">
        <f t="shared" si="52"/>
        <v>-0.47445289878987856</v>
      </c>
      <c r="BZ78" s="2"/>
      <c r="CA78" s="2">
        <f t="shared" si="53"/>
        <v>0.51452443593361274</v>
      </c>
      <c r="CB78" s="2">
        <f t="shared" si="54"/>
        <v>0.48241766117213414</v>
      </c>
      <c r="CC78" s="2">
        <f t="shared" si="55"/>
        <v>0.29329595132360836</v>
      </c>
      <c r="CD78" s="2">
        <f t="shared" si="56"/>
        <v>0.67153937102065986</v>
      </c>
      <c r="CE78" s="5"/>
      <c r="CF78" s="8">
        <f t="shared" si="36"/>
        <v>1.3939382166977309E-3</v>
      </c>
      <c r="CG78" s="8">
        <f t="shared" si="37"/>
        <v>7.3097688395479532E-3</v>
      </c>
      <c r="CH78" s="5">
        <f t="shared" si="38"/>
        <v>11531.666666666666</v>
      </c>
      <c r="CI78" s="5">
        <f t="shared" si="39"/>
        <v>11424.166666666666</v>
      </c>
      <c r="CJ78" s="5"/>
      <c r="CK78" s="5">
        <f t="shared" si="67"/>
        <v>11553.944391599916</v>
      </c>
      <c r="CL78" s="5">
        <f t="shared" si="17"/>
        <v>11610.796343155716</v>
      </c>
      <c r="CM78" s="5">
        <f t="shared" si="46"/>
        <v>11459.194049432803</v>
      </c>
      <c r="CN78" s="5"/>
      <c r="CO78" s="5"/>
      <c r="CP78" s="5"/>
      <c r="CQ78" s="5"/>
      <c r="CR78" s="5"/>
      <c r="CS78" s="32">
        <f t="shared" si="68"/>
        <v>9.2945697238677738E-3</v>
      </c>
      <c r="CT78" s="32">
        <f t="shared" si="18"/>
        <v>4.3525860487085843E-3</v>
      </c>
      <c r="CU78" s="32">
        <f t="shared" si="47"/>
        <v>1.7639921536238834E-2</v>
      </c>
      <c r="CV78" s="32"/>
      <c r="CW78" s="32"/>
      <c r="CX78" s="32"/>
      <c r="CY78" s="32"/>
      <c r="CZ78" s="5"/>
      <c r="DA78" s="6">
        <f t="shared" si="69"/>
        <v>1.7444901257243219E-2</v>
      </c>
      <c r="DB78" s="6">
        <f t="shared" si="19"/>
        <v>4.2688874405552725E-2</v>
      </c>
      <c r="DC78" s="6">
        <f t="shared" si="48"/>
        <v>5.9171441971632675E-2</v>
      </c>
      <c r="DD78" s="5"/>
      <c r="DE78" s="5"/>
      <c r="DF78" s="5"/>
      <c r="DG78" s="5"/>
      <c r="DI78" s="6">
        <f t="shared" si="70"/>
        <v>0.69784737878090453</v>
      </c>
      <c r="DJ78" s="6">
        <f t="shared" si="20"/>
        <v>0.62936472898279849</v>
      </c>
      <c r="DK78" s="6">
        <f t="shared" si="49"/>
        <v>0.64606247107470161</v>
      </c>
      <c r="DX78">
        <f t="shared" si="21"/>
        <v>11485.116666666667</v>
      </c>
      <c r="DY78">
        <f t="shared" si="22"/>
        <v>10804.031999878951</v>
      </c>
      <c r="DZ78">
        <f t="shared" si="23"/>
        <v>12166.201333454383</v>
      </c>
    </row>
    <row r="79" spans="1:130" x14ac:dyDescent="0.25">
      <c r="A79" s="1">
        <v>78</v>
      </c>
      <c r="B79" s="1">
        <v>78</v>
      </c>
      <c r="C79" s="7">
        <v>20191117</v>
      </c>
      <c r="D79" s="7">
        <f>34005*(1/3)</f>
        <v>11335</v>
      </c>
      <c r="E79" s="7">
        <v>1356304</v>
      </c>
      <c r="F79" s="7"/>
      <c r="G79" s="7">
        <f t="shared" si="57"/>
        <v>15373705840</v>
      </c>
      <c r="H79" s="36">
        <f t="shared" si="32"/>
        <v>38295463826.516663</v>
      </c>
      <c r="I79" s="36">
        <f t="shared" si="45"/>
        <v>46657937828.186668</v>
      </c>
      <c r="K79" s="2">
        <f t="shared" si="58"/>
        <v>-2.8383241483017338E-2</v>
      </c>
      <c r="M79" s="1">
        <f t="shared" si="66"/>
        <v>77</v>
      </c>
      <c r="N79" s="2">
        <f t="shared" si="59"/>
        <v>-3.4907018988441577E-2</v>
      </c>
      <c r="O79" s="8">
        <f t="shared" si="60"/>
        <v>9.6491228070175433E-2</v>
      </c>
      <c r="P79" s="2">
        <f t="shared" si="61"/>
        <v>9.8635729641546793E-2</v>
      </c>
      <c r="Q79" s="2">
        <f t="shared" si="62"/>
        <v>0.14587115341365714</v>
      </c>
      <c r="R79" s="2">
        <f t="shared" si="63"/>
        <v>1.4389788058117858E-3</v>
      </c>
      <c r="V79" s="1">
        <f t="shared" si="64"/>
        <v>2.8383241483017338E-2</v>
      </c>
      <c r="W79" s="1">
        <f t="shared" si="65"/>
        <v>0</v>
      </c>
      <c r="X79" s="2">
        <f t="shared" si="25"/>
        <v>7.5249293188677496E-3</v>
      </c>
      <c r="Y79" s="2">
        <f t="shared" si="26"/>
        <v>4.050421021868352E-3</v>
      </c>
      <c r="Z79" s="2">
        <f t="shared" si="27"/>
        <v>9.6781510136089693E-3</v>
      </c>
      <c r="AA79" s="2">
        <f t="shared" si="28"/>
        <v>6.3120463066844729E-3</v>
      </c>
      <c r="AB79" s="3">
        <f t="shared" si="29"/>
        <v>0.77751724562744906</v>
      </c>
      <c r="AC79" s="3">
        <f t="shared" si="30"/>
        <v>0.64169697512816815</v>
      </c>
      <c r="AD79" s="4">
        <f t="shared" si="24"/>
        <v>45.214948225822901</v>
      </c>
      <c r="AE79" s="5">
        <f t="shared" si="40"/>
        <v>44.152120048816109</v>
      </c>
      <c r="AF79" s="5">
        <f t="shared" si="41"/>
        <v>29.695970063077056</v>
      </c>
      <c r="AG79" s="5">
        <f t="shared" si="42"/>
        <v>58.608270034555161</v>
      </c>
      <c r="AH79" s="5"/>
      <c r="AI79" s="6">
        <f t="shared" si="31"/>
        <v>3.7184211242573949E-2</v>
      </c>
      <c r="AJ79" s="6">
        <f t="shared" si="33"/>
        <v>6.2785853236079813E-3</v>
      </c>
      <c r="AK79" s="6">
        <f t="shared" si="43"/>
        <v>-0.11936033599425397</v>
      </c>
      <c r="AL79" s="6">
        <f t="shared" si="44"/>
        <v>0.13191750664146992</v>
      </c>
      <c r="AM79" s="6"/>
      <c r="AT79" s="5"/>
      <c r="AU79" s="5"/>
      <c r="AV79" s="5"/>
      <c r="AW79" s="14">
        <v>78</v>
      </c>
      <c r="AX79" s="14">
        <v>1.1286156517542081</v>
      </c>
      <c r="AY79" s="13"/>
      <c r="AZ79" s="5"/>
      <c r="BA79" s="5"/>
      <c r="BB79" s="5"/>
      <c r="BC79" s="14">
        <v>78</v>
      </c>
      <c r="BD79" s="23">
        <v>1.1162006600133396</v>
      </c>
      <c r="BE79" s="5">
        <f t="shared" si="71"/>
        <v>-326.33333333333212</v>
      </c>
      <c r="BF79" s="6">
        <f t="shared" si="72"/>
        <v>326.33333333333212</v>
      </c>
      <c r="BG79" s="6">
        <f t="shared" si="73"/>
        <v>0</v>
      </c>
      <c r="BH79" s="6">
        <f t="shared" si="74"/>
        <v>101.5</v>
      </c>
      <c r="BI79" s="6">
        <f t="shared" si="75"/>
        <v>43.25</v>
      </c>
      <c r="BJ79" s="6"/>
      <c r="BK79" s="6"/>
      <c r="BL79" s="6"/>
      <c r="BM79" s="6"/>
      <c r="BN79" s="5"/>
      <c r="BO79" s="5"/>
      <c r="BP79" s="5"/>
      <c r="BQ79" s="5"/>
      <c r="BR79" s="5"/>
      <c r="BS79" s="5"/>
      <c r="BT79" s="5"/>
      <c r="BU79" s="5"/>
      <c r="BV79" s="2">
        <f t="shared" si="34"/>
        <v>-0.60907138924894078</v>
      </c>
      <c r="BW79" s="2">
        <f t="shared" si="50"/>
        <v>-0.82537617587064249</v>
      </c>
      <c r="BX79" s="2">
        <f t="shared" si="51"/>
        <v>-1.1744156024721195</v>
      </c>
      <c r="BY79" s="2">
        <f t="shared" si="52"/>
        <v>-0.47633674926916547</v>
      </c>
      <c r="BZ79" s="2"/>
      <c r="CA79" s="2">
        <f t="shared" ref="CA79:CA142" si="76">_xlfn.SKEW.P(K60:K79)</f>
        <v>0.39395041059793384</v>
      </c>
      <c r="CB79" s="2">
        <f t="shared" si="54"/>
        <v>0.47903226128638643</v>
      </c>
      <c r="CC79" s="2">
        <f t="shared" si="55"/>
        <v>0.28596306747600947</v>
      </c>
      <c r="CD79" s="2">
        <f t="shared" si="56"/>
        <v>0.67210145509676344</v>
      </c>
      <c r="CE79" s="5"/>
      <c r="CF79" s="8">
        <f t="shared" si="36"/>
        <v>-6.7694586256757342E-3</v>
      </c>
      <c r="CG79" s="8">
        <f t="shared" si="37"/>
        <v>4.9182329733768702E-3</v>
      </c>
      <c r="CH79" s="5">
        <f t="shared" si="38"/>
        <v>11538</v>
      </c>
      <c r="CI79" s="5">
        <f t="shared" si="39"/>
        <v>11424.166666666666</v>
      </c>
      <c r="CJ79" s="5"/>
      <c r="CK79" s="5">
        <f t="shared" si="67"/>
        <v>11556.564494507546</v>
      </c>
      <c r="CL79" s="5">
        <f t="shared" si="17"/>
        <v>11617.592449149846</v>
      </c>
      <c r="CM79" s="5">
        <f t="shared" si="46"/>
        <v>11469.466480501411</v>
      </c>
      <c r="CN79" s="5"/>
      <c r="CO79" s="5"/>
      <c r="CP79" s="5"/>
      <c r="CQ79" s="5"/>
      <c r="CR79" s="5"/>
      <c r="CS79" s="32">
        <f t="shared" si="68"/>
        <v>-1.917217652467984E-2</v>
      </c>
      <c r="CT79" s="32">
        <f t="shared" si="18"/>
        <v>-2.4324527683920127E-2</v>
      </c>
      <c r="CU79" s="32">
        <f t="shared" si="47"/>
        <v>-1.1723865336718986E-2</v>
      </c>
      <c r="CV79" s="32"/>
      <c r="CW79" s="32"/>
      <c r="CX79" s="32"/>
      <c r="CY79" s="32"/>
      <c r="CZ79" s="5"/>
      <c r="DA79" s="6">
        <f t="shared" si="69"/>
        <v>1.1181075724963512E-3</v>
      </c>
      <c r="DB79" s="6">
        <f t="shared" si="19"/>
        <v>3.4525386760008173E-2</v>
      </c>
      <c r="DC79" s="6">
        <f t="shared" si="48"/>
        <v>3.1850206566007733E-2</v>
      </c>
      <c r="DD79" s="5"/>
      <c r="DE79" s="5"/>
      <c r="DF79" s="5"/>
      <c r="DG79" s="5"/>
      <c r="DI79" s="6">
        <f t="shared" si="70"/>
        <v>0.10889467879489045</v>
      </c>
      <c r="DJ79" s="6">
        <f t="shared" si="20"/>
        <v>0.38194747412792424</v>
      </c>
      <c r="DK79" s="6">
        <f t="shared" si="49"/>
        <v>0.75032973297077121</v>
      </c>
      <c r="DX79">
        <f t="shared" si="21"/>
        <v>11493.166666666668</v>
      </c>
      <c r="DY79">
        <f t="shared" si="22"/>
        <v>10823.267121958657</v>
      </c>
      <c r="DZ79">
        <f t="shared" si="23"/>
        <v>12163.066211374678</v>
      </c>
    </row>
    <row r="80" spans="1:130" x14ac:dyDescent="0.25">
      <c r="A80" s="1">
        <v>79</v>
      </c>
      <c r="B80" s="1">
        <v>79</v>
      </c>
      <c r="C80" s="7">
        <v>20191118</v>
      </c>
      <c r="D80" s="7">
        <f>34671*(1/3)</f>
        <v>11557</v>
      </c>
      <c r="E80" s="7">
        <v>1635802</v>
      </c>
      <c r="F80" s="7"/>
      <c r="G80" s="7">
        <f t="shared" si="57"/>
        <v>18904963714</v>
      </c>
      <c r="H80" s="36">
        <f t="shared" si="32"/>
        <v>37801333401.849998</v>
      </c>
      <c r="I80" s="36">
        <f t="shared" si="45"/>
        <v>45774067593.986671</v>
      </c>
      <c r="K80" s="2">
        <f t="shared" si="58"/>
        <v>1.9396030033812003E-2</v>
      </c>
      <c r="M80" s="1">
        <f t="shared" si="66"/>
        <v>78</v>
      </c>
      <c r="N80" s="2">
        <f t="shared" si="59"/>
        <v>-3.4778447520779118E-2</v>
      </c>
      <c r="O80" s="8">
        <f t="shared" si="60"/>
        <v>9.7744360902255634E-2</v>
      </c>
      <c r="P80" s="2">
        <f t="shared" si="61"/>
        <v>9.939966228502102E-2</v>
      </c>
      <c r="Q80" s="2">
        <f t="shared" si="62"/>
        <v>0.14630177557399254</v>
      </c>
      <c r="R80" s="2">
        <f t="shared" si="63"/>
        <v>8.9136873929115956E-4</v>
      </c>
      <c r="V80" s="1">
        <f t="shared" si="64"/>
        <v>0</v>
      </c>
      <c r="W80" s="1">
        <f t="shared" si="65"/>
        <v>1.9396030033812003E-2</v>
      </c>
      <c r="X80" s="2">
        <f t="shared" ref="X80:X143" si="77">AVERAGE(V67:V80)</f>
        <v>7.5249293188677496E-3</v>
      </c>
      <c r="Y80" s="2">
        <f t="shared" ref="Y80:Y143" si="78">AVERAGE(W67:W80)</f>
        <v>4.3044042736250978E-3</v>
      </c>
      <c r="Z80" s="2">
        <f t="shared" ref="Z80:Z143" si="79">_xlfn.STDEV.S(V67:V80)</f>
        <v>9.6781510136089693E-3</v>
      </c>
      <c r="AA80" s="2">
        <f t="shared" ref="AA80:AA143" si="80">_xlfn.STDEV.S(W67:W80)</f>
        <v>6.8698296536450617E-3</v>
      </c>
      <c r="AB80" s="3">
        <f t="shared" si="29"/>
        <v>0.77751724562744906</v>
      </c>
      <c r="AC80" s="3">
        <f t="shared" si="30"/>
        <v>0.62656637655363467</v>
      </c>
      <c r="AD80" s="4">
        <f t="shared" si="24"/>
        <v>44.624576959336316</v>
      </c>
      <c r="AE80" s="5">
        <f t="shared" si="40"/>
        <v>44.850091999225313</v>
      </c>
      <c r="AF80" s="5">
        <f t="shared" si="41"/>
        <v>31.862344522170325</v>
      </c>
      <c r="AG80" s="5">
        <f t="shared" si="42"/>
        <v>57.837839476280301</v>
      </c>
      <c r="AH80" s="5"/>
      <c r="AI80" s="6">
        <f t="shared" si="31"/>
        <v>0.14185922180512736</v>
      </c>
      <c r="AJ80" s="6">
        <f t="shared" si="33"/>
        <v>1.706472111050962E-2</v>
      </c>
      <c r="AK80" s="6">
        <f t="shared" si="43"/>
        <v>-0.11640078772309172</v>
      </c>
      <c r="AL80" s="6">
        <f t="shared" si="44"/>
        <v>0.15053022994411097</v>
      </c>
      <c r="AM80" s="6"/>
      <c r="AT80" s="5"/>
      <c r="AU80" s="5"/>
      <c r="AV80" s="5"/>
      <c r="AW80" s="14">
        <v>79</v>
      </c>
      <c r="AX80" s="14">
        <v>1.1124493248929774</v>
      </c>
      <c r="AY80" s="13"/>
      <c r="AZ80" s="5"/>
      <c r="BA80" s="5"/>
      <c r="BB80" s="5"/>
      <c r="BC80" s="14">
        <v>79</v>
      </c>
      <c r="BD80" s="23">
        <v>1.1013853255238679</v>
      </c>
      <c r="BE80" s="5">
        <f t="shared" si="71"/>
        <v>222</v>
      </c>
      <c r="BF80" s="6">
        <f t="shared" si="72"/>
        <v>0</v>
      </c>
      <c r="BG80" s="6">
        <f t="shared" si="73"/>
        <v>222</v>
      </c>
      <c r="BH80" s="6">
        <f t="shared" si="74"/>
        <v>81.2</v>
      </c>
      <c r="BI80" s="6">
        <f t="shared" si="75"/>
        <v>79</v>
      </c>
      <c r="BJ80" s="6"/>
      <c r="BK80" s="6"/>
      <c r="BL80" s="6"/>
      <c r="BM80" s="6"/>
      <c r="BN80" s="5"/>
      <c r="BO80" s="5"/>
      <c r="BP80" s="5"/>
      <c r="BQ80" s="5"/>
      <c r="BR80" s="5"/>
      <c r="BS80" s="5"/>
      <c r="BT80" s="5"/>
      <c r="BU80" s="5"/>
      <c r="BV80" s="2">
        <f t="shared" si="34"/>
        <v>-0.70968579037102497</v>
      </c>
      <c r="BW80" s="2">
        <f t="shared" si="50"/>
        <v>-0.82517637134900512</v>
      </c>
      <c r="BX80" s="2">
        <f t="shared" si="51"/>
        <v>-1.174489480054917</v>
      </c>
      <c r="BY80" s="2">
        <f t="shared" si="52"/>
        <v>-0.47586326264309314</v>
      </c>
      <c r="BZ80" s="2"/>
      <c r="CA80" s="2">
        <f t="shared" si="76"/>
        <v>0.2099242105924311</v>
      </c>
      <c r="CB80" s="2">
        <f t="shared" si="54"/>
        <v>0.46650461139978933</v>
      </c>
      <c r="CC80" s="2">
        <f t="shared" si="55"/>
        <v>0.23893361504339405</v>
      </c>
      <c r="CD80" s="2">
        <f t="shared" si="56"/>
        <v>0.6940756077561846</v>
      </c>
      <c r="CE80" s="5"/>
      <c r="CF80" s="8">
        <f t="shared" si="36"/>
        <v>-4.4936057246026673E-3</v>
      </c>
      <c r="CG80" s="8">
        <f t="shared" si="37"/>
        <v>4.9182329733768702E-3</v>
      </c>
      <c r="CH80" s="5">
        <f t="shared" si="38"/>
        <v>11538</v>
      </c>
      <c r="CI80" s="5">
        <f t="shared" si="39"/>
        <v>11424.166666666666</v>
      </c>
      <c r="CJ80" s="5"/>
      <c r="CK80" s="5">
        <f t="shared" si="67"/>
        <v>11587.455809972153</v>
      </c>
      <c r="CL80" s="5">
        <f t="shared" si="17"/>
        <v>11643.080886419315</v>
      </c>
      <c r="CM80" s="5">
        <f t="shared" si="46"/>
        <v>11484.309164649503</v>
      </c>
      <c r="CN80" s="5"/>
      <c r="CO80" s="5"/>
      <c r="CP80" s="5"/>
      <c r="CQ80" s="5"/>
      <c r="CR80" s="5"/>
      <c r="CS80" s="32">
        <f t="shared" si="68"/>
        <v>-2.6283431386157075E-3</v>
      </c>
      <c r="CT80" s="32">
        <f t="shared" si="18"/>
        <v>-7.3933082883347323E-3</v>
      </c>
      <c r="CU80" s="32">
        <f t="shared" si="47"/>
        <v>6.3295784107111341E-3</v>
      </c>
      <c r="CV80" s="32"/>
      <c r="CW80" s="32"/>
      <c r="CX80" s="32"/>
      <c r="CY80" s="32"/>
      <c r="CZ80" s="5"/>
      <c r="DA80" s="6">
        <f t="shared" si="69"/>
        <v>8.1377782172393099E-3</v>
      </c>
      <c r="DB80" s="6">
        <f t="shared" si="19"/>
        <v>5.0912341712897762E-2</v>
      </c>
      <c r="DC80" s="6">
        <f t="shared" si="48"/>
        <v>4.8487363258715575E-2</v>
      </c>
      <c r="DD80" s="5"/>
      <c r="DE80" s="5"/>
      <c r="DF80" s="5"/>
      <c r="DG80" s="5"/>
      <c r="DI80" s="6">
        <f t="shared" si="70"/>
        <v>0.46119455738041087</v>
      </c>
      <c r="DJ80" s="6">
        <f t="shared" si="20"/>
        <v>0.52692639702664634</v>
      </c>
      <c r="DK80" s="6">
        <f t="shared" si="49"/>
        <v>0.55922346460977246</v>
      </c>
      <c r="DX80">
        <f t="shared" si="21"/>
        <v>11523.5</v>
      </c>
      <c r="DY80">
        <f t="shared" si="22"/>
        <v>10901.433854892513</v>
      </c>
      <c r="DZ80">
        <f t="shared" si="23"/>
        <v>12145.566145107487</v>
      </c>
    </row>
    <row r="81" spans="1:130" x14ac:dyDescent="0.25">
      <c r="A81" s="1">
        <v>80</v>
      </c>
      <c r="B81" s="1">
        <v>80</v>
      </c>
      <c r="C81" s="7">
        <v>20191119</v>
      </c>
      <c r="D81" s="7">
        <f>34816*(1/3)</f>
        <v>11605.333333333332</v>
      </c>
      <c r="E81" s="7">
        <v>1099644</v>
      </c>
      <c r="F81" s="7"/>
      <c r="G81" s="7">
        <f t="shared" si="57"/>
        <v>12761735167.999998</v>
      </c>
      <c r="H81" s="36">
        <f t="shared" si="32"/>
        <v>37534506621.916672</v>
      </c>
      <c r="I81" s="36">
        <f t="shared" si="45"/>
        <v>45077526552.546669</v>
      </c>
      <c r="K81" s="2">
        <f t="shared" si="58"/>
        <v>4.173448572063314E-3</v>
      </c>
      <c r="M81" s="1">
        <f t="shared" si="66"/>
        <v>79</v>
      </c>
      <c r="N81" s="2">
        <f t="shared" si="59"/>
        <v>-3.4643580613688538E-2</v>
      </c>
      <c r="O81" s="8">
        <f t="shared" si="60"/>
        <v>9.8997493734335834E-2</v>
      </c>
      <c r="P81" s="2">
        <f t="shared" si="61"/>
        <v>0.10020563896530599</v>
      </c>
      <c r="Q81" s="2">
        <f t="shared" si="62"/>
        <v>0.14675602676458344</v>
      </c>
      <c r="R81" s="2">
        <f t="shared" si="63"/>
        <v>4.0216855068518631E-4</v>
      </c>
      <c r="V81" s="1">
        <f t="shared" si="64"/>
        <v>0</v>
      </c>
      <c r="W81" s="1">
        <f t="shared" si="65"/>
        <v>4.173448572063314E-3</v>
      </c>
      <c r="X81" s="2">
        <f t="shared" si="77"/>
        <v>6.3914810255805681E-3</v>
      </c>
      <c r="Y81" s="2">
        <f t="shared" si="78"/>
        <v>4.602507743058191E-3</v>
      </c>
      <c r="Z81" s="2">
        <f t="shared" si="79"/>
        <v>9.5542706790948395E-3</v>
      </c>
      <c r="AA81" s="2">
        <f t="shared" si="80"/>
        <v>6.7583248200756094E-3</v>
      </c>
      <c r="AB81" s="3">
        <f t="shared" si="29"/>
        <v>0.66896587298551291</v>
      </c>
      <c r="AC81" s="3">
        <f t="shared" si="30"/>
        <v>0.68101310096644629</v>
      </c>
      <c r="AD81" s="4">
        <f t="shared" ref="AD81:AD144" si="81">(AC81/(AB81+AC81))*100</f>
        <v>50.446200578430712</v>
      </c>
      <c r="AE81" s="5">
        <f t="shared" si="40"/>
        <v>45.656282378326935</v>
      </c>
      <c r="AF81" s="5">
        <f t="shared" si="41"/>
        <v>33.441341976069651</v>
      </c>
      <c r="AG81" s="5">
        <f t="shared" si="42"/>
        <v>57.871222780584219</v>
      </c>
      <c r="AH81" s="5"/>
      <c r="AI81" s="6">
        <f t="shared" si="31"/>
        <v>0.14490122443760065</v>
      </c>
      <c r="AJ81" s="6">
        <f t="shared" si="33"/>
        <v>2.6104886734375964E-2</v>
      </c>
      <c r="AK81" s="6">
        <f t="shared" si="43"/>
        <v>-0.1164390282349442</v>
      </c>
      <c r="AL81" s="6">
        <f t="shared" si="44"/>
        <v>0.16864880170369614</v>
      </c>
      <c r="AM81" s="6"/>
      <c r="AT81" s="5"/>
      <c r="AU81" s="5"/>
      <c r="AV81" s="5"/>
      <c r="AW81" s="14">
        <v>80</v>
      </c>
      <c r="AX81" s="14">
        <v>1.096239940588527</v>
      </c>
      <c r="AY81" s="13"/>
      <c r="AZ81" s="5"/>
      <c r="BA81" s="5"/>
      <c r="BB81" s="5"/>
      <c r="BC81" s="14">
        <v>80</v>
      </c>
      <c r="BD81" s="23">
        <v>1.0868357571435028</v>
      </c>
      <c r="BE81" s="5">
        <f t="shared" si="71"/>
        <v>48.333333333332121</v>
      </c>
      <c r="BF81" s="6">
        <f t="shared" si="72"/>
        <v>0</v>
      </c>
      <c r="BG81" s="6">
        <f t="shared" si="73"/>
        <v>48.333333333332121</v>
      </c>
      <c r="BH81" s="6">
        <f t="shared" si="74"/>
        <v>67.666666666666671</v>
      </c>
      <c r="BI81" s="6">
        <f t="shared" si="75"/>
        <v>73.888888888888687</v>
      </c>
      <c r="BJ81" s="6"/>
      <c r="BK81" s="6"/>
      <c r="BL81" s="6"/>
      <c r="BM81" s="6"/>
      <c r="BN81" s="5"/>
      <c r="BO81" s="5"/>
      <c r="BP81" s="5"/>
      <c r="BQ81" s="5"/>
      <c r="BR81" s="5"/>
      <c r="BS81" s="5"/>
      <c r="BT81" s="5"/>
      <c r="BU81" s="5"/>
      <c r="BV81" s="2">
        <f t="shared" si="34"/>
        <v>-0.71470781126132232</v>
      </c>
      <c r="BW81" s="2">
        <f t="shared" si="50"/>
        <v>-0.82439347899193582</v>
      </c>
      <c r="BX81" s="2">
        <f t="shared" si="51"/>
        <v>-1.1746701517912947</v>
      </c>
      <c r="BY81" s="2">
        <f t="shared" si="52"/>
        <v>-0.4741168061925769</v>
      </c>
      <c r="BZ81" s="2"/>
      <c r="CA81" s="2">
        <f t="shared" si="76"/>
        <v>0.20042955269388713</v>
      </c>
      <c r="CB81" s="2">
        <f t="shared" si="54"/>
        <v>0.45853070500526183</v>
      </c>
      <c r="CC81" s="2">
        <f t="shared" si="55"/>
        <v>0.2054831663635967</v>
      </c>
      <c r="CD81" s="2">
        <f t="shared" si="56"/>
        <v>0.7115782436469269</v>
      </c>
      <c r="CE81" s="5"/>
      <c r="CF81" s="8">
        <f t="shared" si="36"/>
        <v>-4.4936057246026673E-3</v>
      </c>
      <c r="CG81" s="8">
        <f t="shared" si="37"/>
        <v>4.9182329733768702E-3</v>
      </c>
      <c r="CH81" s="5">
        <f t="shared" si="38"/>
        <v>11538</v>
      </c>
      <c r="CI81" s="5">
        <f t="shared" si="39"/>
        <v>11424.166666666666</v>
      </c>
      <c r="CJ81" s="5"/>
      <c r="CK81" s="5">
        <f t="shared" si="67"/>
        <v>11609.161757859605</v>
      </c>
      <c r="CL81" s="5">
        <f t="shared" si="17"/>
        <v>11659.32088895567</v>
      </c>
      <c r="CM81" s="5">
        <f t="shared" si="46"/>
        <v>11495.44414543429</v>
      </c>
      <c r="CN81" s="5"/>
      <c r="CO81" s="5"/>
      <c r="CP81" s="5"/>
      <c r="CQ81" s="5"/>
      <c r="CR81" s="5"/>
      <c r="CS81" s="32">
        <f t="shared" si="68"/>
        <v>-3.2977613768547798E-4</v>
      </c>
      <c r="CT81" s="32">
        <f t="shared" si="18"/>
        <v>-4.6304202565929931E-3</v>
      </c>
      <c r="CU81" s="32">
        <f t="shared" si="47"/>
        <v>9.559368608013985E-3</v>
      </c>
      <c r="CV81" s="32"/>
      <c r="CW81" s="32"/>
      <c r="CX81" s="32"/>
      <c r="CY81" s="32"/>
      <c r="CZ81" s="5"/>
      <c r="DA81" s="6">
        <f t="shared" si="69"/>
        <v>1.609750836286111E-3</v>
      </c>
      <c r="DB81" s="6">
        <f t="shared" si="19"/>
        <v>7.5784114500771285E-2</v>
      </c>
      <c r="DC81" s="6">
        <f t="shared" si="48"/>
        <v>5.2963612741495338E-2</v>
      </c>
      <c r="DD81" s="5"/>
      <c r="DE81" s="5"/>
      <c r="DF81" s="5"/>
      <c r="DG81" s="5"/>
      <c r="DI81" s="6">
        <f t="shared" si="70"/>
        <v>0.53698153985837338</v>
      </c>
      <c r="DJ81" s="6">
        <f t="shared" si="20"/>
        <v>0.54442227537396504</v>
      </c>
      <c r="DK81" s="6">
        <f t="shared" si="49"/>
        <v>0.49102132722441377</v>
      </c>
      <c r="DX81">
        <f t="shared" si="21"/>
        <v>11554.6</v>
      </c>
      <c r="DY81">
        <f t="shared" si="22"/>
        <v>10983.565165491436</v>
      </c>
      <c r="DZ81">
        <f t="shared" si="23"/>
        <v>12125.634834508564</v>
      </c>
    </row>
    <row r="82" spans="1:130" x14ac:dyDescent="0.25">
      <c r="A82" s="1">
        <v>81</v>
      </c>
      <c r="B82" s="1">
        <v>81</v>
      </c>
      <c r="C82" s="7">
        <v>20191120</v>
      </c>
      <c r="D82" s="7">
        <f>34700*(1/3)</f>
        <v>11566.666666666666</v>
      </c>
      <c r="E82" s="7">
        <v>1075636</v>
      </c>
      <c r="F82" s="7"/>
      <c r="G82" s="7">
        <f t="shared" si="57"/>
        <v>12441523066.666666</v>
      </c>
      <c r="H82" s="36">
        <f t="shared" si="32"/>
        <v>37052709997.75</v>
      </c>
      <c r="I82" s="36">
        <f t="shared" si="45"/>
        <v>43892155987.613335</v>
      </c>
      <c r="K82" s="2">
        <f t="shared" si="58"/>
        <v>-3.3373642806638908E-3</v>
      </c>
      <c r="M82" s="1">
        <f t="shared" si="66"/>
        <v>80</v>
      </c>
      <c r="N82" s="2">
        <f t="shared" si="59"/>
        <v>-3.4463825924396375E-2</v>
      </c>
      <c r="O82" s="8">
        <f t="shared" si="60"/>
        <v>0.10025062656641603</v>
      </c>
      <c r="P82" s="2">
        <f t="shared" si="61"/>
        <v>0.10128727115892271</v>
      </c>
      <c r="Q82" s="2">
        <f t="shared" si="62"/>
        <v>0.14736555102424792</v>
      </c>
      <c r="R82" s="2">
        <f t="shared" si="63"/>
        <v>4.498760111004696E-5</v>
      </c>
      <c r="V82" s="1">
        <f t="shared" si="64"/>
        <v>3.3373642806638908E-3</v>
      </c>
      <c r="W82" s="1">
        <f t="shared" si="65"/>
        <v>0</v>
      </c>
      <c r="X82" s="2">
        <f t="shared" si="77"/>
        <v>5.6243931467180501E-3</v>
      </c>
      <c r="Y82" s="2">
        <f t="shared" si="78"/>
        <v>4.602507743058191E-3</v>
      </c>
      <c r="Z82" s="2">
        <f t="shared" si="79"/>
        <v>9.3179804348788135E-3</v>
      </c>
      <c r="AA82" s="2">
        <f t="shared" si="80"/>
        <v>6.7583248200756094E-3</v>
      </c>
      <c r="AB82" s="3">
        <f t="shared" si="29"/>
        <v>0.60360645592954598</v>
      </c>
      <c r="AC82" s="3">
        <f t="shared" si="30"/>
        <v>0.68101310096644629</v>
      </c>
      <c r="AD82" s="4">
        <f t="shared" si="81"/>
        <v>53.012823704160979</v>
      </c>
      <c r="AE82" s="5">
        <f t="shared" si="40"/>
        <v>46.651124765236126</v>
      </c>
      <c r="AF82" s="5">
        <f t="shared" si="41"/>
        <v>35.546001805533244</v>
      </c>
      <c r="AG82" s="5">
        <f t="shared" si="42"/>
        <v>57.756247724939008</v>
      </c>
      <c r="AH82" s="5"/>
      <c r="AI82" s="6">
        <f t="shared" si="31"/>
        <v>0.19834892266989382</v>
      </c>
      <c r="AJ82" s="6">
        <f t="shared" si="33"/>
        <v>4.0122934268095524E-2</v>
      </c>
      <c r="AK82" s="6">
        <f t="shared" si="43"/>
        <v>-0.11244303012264162</v>
      </c>
      <c r="AL82" s="6">
        <f t="shared" si="44"/>
        <v>0.19268889865883265</v>
      </c>
      <c r="AM82" s="6"/>
      <c r="AT82" s="5"/>
      <c r="AU82" s="5"/>
      <c r="AV82" s="5"/>
      <c r="AW82" s="14">
        <v>81</v>
      </c>
      <c r="AX82" s="14">
        <v>1.0881463423382065</v>
      </c>
      <c r="AY82" s="13"/>
      <c r="AZ82" s="5"/>
      <c r="BA82" s="5"/>
      <c r="BB82" s="5"/>
      <c r="BC82" s="14">
        <v>81</v>
      </c>
      <c r="BD82" s="23">
        <v>1.0800027900597964</v>
      </c>
      <c r="BE82" s="5">
        <f t="shared" si="71"/>
        <v>-38.66666666666606</v>
      </c>
      <c r="BF82" s="6">
        <f t="shared" si="72"/>
        <v>38.66666666666606</v>
      </c>
      <c r="BG82" s="6">
        <f t="shared" si="73"/>
        <v>0</v>
      </c>
      <c r="BH82" s="6">
        <f t="shared" si="74"/>
        <v>63.52380952380944</v>
      </c>
      <c r="BI82" s="6">
        <f t="shared" si="75"/>
        <v>63.333333333333158</v>
      </c>
      <c r="BJ82" s="6"/>
      <c r="BK82" s="6"/>
      <c r="BL82" s="6"/>
      <c r="BM82" s="6"/>
      <c r="BN82" s="5"/>
      <c r="BO82" s="5"/>
      <c r="BP82" s="5"/>
      <c r="BQ82" s="5"/>
      <c r="BR82" s="5"/>
      <c r="BS82" s="5"/>
      <c r="BT82" s="5"/>
      <c r="BU82" s="5"/>
      <c r="BV82" s="2">
        <f t="shared" si="34"/>
        <v>-0.48743199748871424</v>
      </c>
      <c r="BW82" s="2">
        <f t="shared" si="50"/>
        <v>-0.80556077977453222</v>
      </c>
      <c r="BX82" s="2">
        <f t="shared" si="51"/>
        <v>-1.1860506121854972</v>
      </c>
      <c r="BY82" s="2">
        <f t="shared" si="52"/>
        <v>-0.42507094736356732</v>
      </c>
      <c r="BZ82" s="2"/>
      <c r="CA82" s="2">
        <f t="shared" si="76"/>
        <v>0.19193599286051383</v>
      </c>
      <c r="CB82" s="2">
        <f t="shared" si="54"/>
        <v>0.44778038203052717</v>
      </c>
      <c r="CC82" s="2">
        <f t="shared" si="55"/>
        <v>0.16858717456123556</v>
      </c>
      <c r="CD82" s="2">
        <f t="shared" si="56"/>
        <v>0.72697358949981883</v>
      </c>
      <c r="CE82" s="5"/>
      <c r="CF82" s="8">
        <f t="shared" si="36"/>
        <v>-4.4936057246026673E-3</v>
      </c>
      <c r="CG82" s="8">
        <f t="shared" si="37"/>
        <v>4.9182329733768702E-3</v>
      </c>
      <c r="CH82" s="5">
        <f t="shared" si="38"/>
        <v>11538</v>
      </c>
      <c r="CI82" s="5">
        <f t="shared" si="39"/>
        <v>11424.166666666666</v>
      </c>
      <c r="CJ82" s="5"/>
      <c r="CK82" s="5">
        <f t="shared" si="67"/>
        <v>11609.121339718527</v>
      </c>
      <c r="CL82" s="5">
        <f t="shared" si="17"/>
        <v>11686.908140507934</v>
      </c>
      <c r="CM82" s="5">
        <f t="shared" si="46"/>
        <v>11512.551164038885</v>
      </c>
      <c r="CN82" s="5"/>
      <c r="CO82" s="5"/>
      <c r="CP82" s="5"/>
      <c r="CQ82" s="5"/>
      <c r="CR82" s="5"/>
      <c r="CS82" s="32">
        <f t="shared" si="68"/>
        <v>-3.6570100190623789E-3</v>
      </c>
      <c r="CT82" s="32">
        <f t="shared" si="18"/>
        <v>-1.0288561559280152E-2</v>
      </c>
      <c r="CU82" s="32">
        <f t="shared" si="47"/>
        <v>4.70056565714283E-3</v>
      </c>
      <c r="CV82" s="32"/>
      <c r="CW82" s="32"/>
      <c r="CX82" s="32"/>
      <c r="CY82" s="32"/>
      <c r="CZ82" s="5"/>
      <c r="DA82" s="6">
        <f t="shared" si="69"/>
        <v>2.8818859063430029E-5</v>
      </c>
      <c r="DB82" s="6">
        <f t="shared" si="19"/>
        <v>4.3768213168252225E-2</v>
      </c>
      <c r="DC82" s="6">
        <f t="shared" si="48"/>
        <v>4.2925550303895194E-2</v>
      </c>
      <c r="DD82" s="5"/>
      <c r="DE82" s="5"/>
      <c r="DF82" s="5"/>
      <c r="DG82" s="5"/>
      <c r="DI82" s="6">
        <f t="shared" si="70"/>
        <v>0.45336755031213799</v>
      </c>
      <c r="DJ82" s="6">
        <f t="shared" si="20"/>
        <v>0.46771462215680865</v>
      </c>
      <c r="DK82" s="6">
        <f t="shared" si="49"/>
        <v>0.3904361331155829</v>
      </c>
      <c r="DX82">
        <f t="shared" si="21"/>
        <v>11595.016666666666</v>
      </c>
      <c r="DY82">
        <f t="shared" si="22"/>
        <v>11155.963418820298</v>
      </c>
      <c r="DZ82">
        <f t="shared" si="23"/>
        <v>12034.069914513035</v>
      </c>
    </row>
    <row r="83" spans="1:130" x14ac:dyDescent="0.25">
      <c r="A83" s="1">
        <v>82</v>
      </c>
      <c r="B83" s="1">
        <v>82</v>
      </c>
      <c r="C83" s="7">
        <v>20191123</v>
      </c>
      <c r="D83" s="7">
        <f>34301*(1/3)</f>
        <v>11433.666666666666</v>
      </c>
      <c r="E83" s="7">
        <v>1527408</v>
      </c>
      <c r="F83" s="7"/>
      <c r="G83" s="7">
        <f t="shared" si="57"/>
        <v>17463873936</v>
      </c>
      <c r="H83" s="36">
        <f t="shared" si="32"/>
        <v>36414723711.916664</v>
      </c>
      <c r="I83" s="36">
        <f t="shared" si="45"/>
        <v>43361339105.986671</v>
      </c>
      <c r="K83" s="2">
        <f t="shared" si="58"/>
        <v>-1.1565178686953602E-2</v>
      </c>
      <c r="M83" s="1">
        <f t="shared" si="66"/>
        <v>81</v>
      </c>
      <c r="N83" s="2">
        <f t="shared" si="59"/>
        <v>-3.4390411326293252E-2</v>
      </c>
      <c r="O83" s="8">
        <f t="shared" si="60"/>
        <v>0.10150375939849623</v>
      </c>
      <c r="P83" s="2">
        <f t="shared" si="61"/>
        <v>0.10173146446849886</v>
      </c>
      <c r="Q83" s="2">
        <f t="shared" si="62"/>
        <v>0.14761584278353967</v>
      </c>
      <c r="R83" s="2">
        <f t="shared" si="63"/>
        <v>2.1648823957352847E-4</v>
      </c>
      <c r="V83" s="1">
        <f t="shared" si="64"/>
        <v>1.1565178686953602E-2</v>
      </c>
      <c r="W83" s="1">
        <f t="shared" si="65"/>
        <v>0</v>
      </c>
      <c r="X83" s="2">
        <f t="shared" si="77"/>
        <v>4.7647509278807964E-3</v>
      </c>
      <c r="Y83" s="2">
        <f t="shared" si="78"/>
        <v>4.602507743058191E-3</v>
      </c>
      <c r="Z83" s="2">
        <f t="shared" si="79"/>
        <v>7.9929799675435963E-3</v>
      </c>
      <c r="AA83" s="2">
        <f t="shared" si="80"/>
        <v>6.7583248200756094E-3</v>
      </c>
      <c r="AB83" s="3">
        <f t="shared" si="29"/>
        <v>0.59611696103688605</v>
      </c>
      <c r="AC83" s="3">
        <f t="shared" si="30"/>
        <v>0.68101310096644629</v>
      </c>
      <c r="AD83" s="4">
        <f t="shared" si="81"/>
        <v>53.323707680813278</v>
      </c>
      <c r="AE83" s="5">
        <f t="shared" si="40"/>
        <v>47.652382025728841</v>
      </c>
      <c r="AF83" s="5">
        <f t="shared" si="41"/>
        <v>38.116080616769111</v>
      </c>
      <c r="AG83" s="5">
        <f t="shared" si="42"/>
        <v>57.188683434688571</v>
      </c>
      <c r="AH83" s="5"/>
      <c r="AI83" s="6">
        <f t="shared" si="31"/>
        <v>9.1694472653731068E-2</v>
      </c>
      <c r="AJ83" s="6">
        <f t="shared" si="33"/>
        <v>4.8709809654908391E-2</v>
      </c>
      <c r="AK83" s="6">
        <f t="shared" si="43"/>
        <v>-9.4419023648350892E-2</v>
      </c>
      <c r="AL83" s="6">
        <f t="shared" si="44"/>
        <v>0.19183864295816769</v>
      </c>
      <c r="AM83" s="6"/>
      <c r="AT83" s="5"/>
      <c r="AU83" s="5"/>
      <c r="AV83" s="5"/>
      <c r="AW83" s="14">
        <v>82</v>
      </c>
      <c r="AX83" s="14">
        <v>1.0846702846366878</v>
      </c>
      <c r="AY83" s="13"/>
      <c r="AZ83" s="5"/>
      <c r="BA83" s="5"/>
      <c r="BB83" s="5"/>
      <c r="BC83" s="14">
        <v>82</v>
      </c>
      <c r="BD83" s="23">
        <v>1.0775988538360235</v>
      </c>
      <c r="BE83" s="5">
        <f t="shared" si="71"/>
        <v>-133</v>
      </c>
      <c r="BF83" s="6">
        <f t="shared" si="72"/>
        <v>133</v>
      </c>
      <c r="BG83" s="6">
        <f t="shared" si="73"/>
        <v>0</v>
      </c>
      <c r="BH83" s="6">
        <f t="shared" si="74"/>
        <v>72.208333333333258</v>
      </c>
      <c r="BI83" s="6">
        <f t="shared" si="75"/>
        <v>55.416666666666515</v>
      </c>
      <c r="BJ83" s="6"/>
      <c r="BK83" s="6"/>
      <c r="BL83" s="6"/>
      <c r="BM83" s="6"/>
      <c r="BN83" s="5"/>
      <c r="BO83" s="5"/>
      <c r="BP83" s="5"/>
      <c r="BQ83" s="5"/>
      <c r="BR83" s="5"/>
      <c r="BS83" s="5"/>
      <c r="BT83" s="5"/>
      <c r="BU83" s="5"/>
      <c r="BV83" s="2">
        <f t="shared" si="34"/>
        <v>-0.10437457144563389</v>
      </c>
      <c r="BW83" s="2">
        <f t="shared" si="50"/>
        <v>-0.76788185279748611</v>
      </c>
      <c r="BX83" s="2">
        <f t="shared" si="51"/>
        <v>-1.2595369621912211</v>
      </c>
      <c r="BY83" s="2">
        <f t="shared" si="52"/>
        <v>-0.27622674340375103</v>
      </c>
      <c r="BZ83" s="2"/>
      <c r="CA83" s="2">
        <f t="shared" si="76"/>
        <v>0.37841564227208935</v>
      </c>
      <c r="CB83" s="2">
        <f t="shared" si="54"/>
        <v>0.44607911834459724</v>
      </c>
      <c r="CC83" s="2">
        <f t="shared" si="55"/>
        <v>0.16556765802522755</v>
      </c>
      <c r="CD83" s="2">
        <f t="shared" si="56"/>
        <v>0.72659057866396692</v>
      </c>
      <c r="CE83" s="5"/>
      <c r="CF83" s="8">
        <f t="shared" si="36"/>
        <v>-4.4936057246026673E-3</v>
      </c>
      <c r="CG83" s="8">
        <f t="shared" si="37"/>
        <v>4.9182329733768702E-3</v>
      </c>
      <c r="CH83" s="5">
        <f t="shared" si="38"/>
        <v>11538</v>
      </c>
      <c r="CI83" s="5">
        <f t="shared" si="39"/>
        <v>11424.166666666666</v>
      </c>
      <c r="CJ83" s="5"/>
      <c r="CK83" s="5">
        <f t="shared" si="67"/>
        <v>11597.86313327509</v>
      </c>
      <c r="CL83" s="5">
        <f t="shared" si="17"/>
        <v>11707.704267003226</v>
      </c>
      <c r="CM83" s="5">
        <f t="shared" si="46"/>
        <v>11521.025108832906</v>
      </c>
      <c r="CN83" s="5"/>
      <c r="CO83" s="5"/>
      <c r="CP83" s="5"/>
      <c r="CQ83" s="5"/>
      <c r="CR83" s="5"/>
      <c r="CS83" s="32">
        <f t="shared" si="68"/>
        <v>-1.4157475797186514E-2</v>
      </c>
      <c r="CT83" s="32">
        <f t="shared" si="18"/>
        <v>-2.3406604239987749E-2</v>
      </c>
      <c r="CU83" s="32">
        <f t="shared" si="47"/>
        <v>-7.5825233727911945E-3</v>
      </c>
      <c r="CV83" s="32"/>
      <c r="CW83" s="32"/>
      <c r="CX83" s="32"/>
      <c r="CY83" s="32"/>
      <c r="CZ83" s="5"/>
      <c r="DA83" s="6">
        <f t="shared" si="69"/>
        <v>-8.7369755954706356E-3</v>
      </c>
      <c r="DB83" s="6">
        <f t="shared" si="19"/>
        <v>-6.016672948472435E-3</v>
      </c>
      <c r="DC83" s="6">
        <f t="shared" si="48"/>
        <v>2.7667061910290155E-2</v>
      </c>
      <c r="DD83" s="5"/>
      <c r="DE83" s="5"/>
      <c r="DF83" s="5"/>
      <c r="DG83" s="5"/>
      <c r="DI83" s="6">
        <f t="shared" si="70"/>
        <v>0.20560910228119472</v>
      </c>
      <c r="DJ83" s="6">
        <f t="shared" si="20"/>
        <v>0.26171535488889713</v>
      </c>
      <c r="DK83" s="6">
        <f t="shared" si="49"/>
        <v>0.38310438349023296</v>
      </c>
      <c r="DX83">
        <f t="shared" si="21"/>
        <v>11613.133333333333</v>
      </c>
      <c r="DY83">
        <f t="shared" si="22"/>
        <v>11236.552906627725</v>
      </c>
      <c r="DZ83">
        <f t="shared" si="23"/>
        <v>11989.713760038941</v>
      </c>
    </row>
    <row r="84" spans="1:130" x14ac:dyDescent="0.25">
      <c r="A84" s="1">
        <v>83</v>
      </c>
      <c r="B84" s="1">
        <v>83</v>
      </c>
      <c r="C84" s="7">
        <v>20191124</v>
      </c>
      <c r="D84" s="7">
        <f>34050*(1/3)</f>
        <v>11350</v>
      </c>
      <c r="E84" s="7">
        <v>1660396</v>
      </c>
      <c r="F84" s="7"/>
      <c r="G84" s="7">
        <f t="shared" si="57"/>
        <v>18845494600</v>
      </c>
      <c r="H84" s="36">
        <f t="shared" si="32"/>
        <v>35054672417.983337</v>
      </c>
      <c r="I84" s="36">
        <f t="shared" si="45"/>
        <v>42865254440.286667</v>
      </c>
      <c r="K84" s="2">
        <f t="shared" si="58"/>
        <v>-7.3444756703385612E-3</v>
      </c>
      <c r="M84" s="1">
        <f t="shared" si="66"/>
        <v>82</v>
      </c>
      <c r="N84" s="2">
        <f t="shared" si="59"/>
        <v>-3.4118849892773626E-2</v>
      </c>
      <c r="O84" s="8">
        <f t="shared" si="60"/>
        <v>0.10275689223057644</v>
      </c>
      <c r="P84" s="2">
        <f t="shared" si="61"/>
        <v>0.10338686459678882</v>
      </c>
      <c r="Q84" s="2">
        <f t="shared" si="62"/>
        <v>0.14854856326817295</v>
      </c>
      <c r="R84" s="2">
        <f t="shared" si="63"/>
        <v>1.025427762077577E-3</v>
      </c>
      <c r="V84" s="1">
        <f t="shared" si="64"/>
        <v>7.3444756703385612E-3</v>
      </c>
      <c r="W84" s="1">
        <f t="shared" si="65"/>
        <v>0</v>
      </c>
      <c r="X84" s="2">
        <f t="shared" si="77"/>
        <v>4.4281814901713772E-3</v>
      </c>
      <c r="Y84" s="2">
        <f t="shared" si="78"/>
        <v>4.602507743058191E-3</v>
      </c>
      <c r="Z84" s="2">
        <f t="shared" si="79"/>
        <v>7.7580762117133847E-3</v>
      </c>
      <c r="AA84" s="2">
        <f t="shared" si="80"/>
        <v>6.7583248200756094E-3</v>
      </c>
      <c r="AB84" s="3">
        <f t="shared" si="29"/>
        <v>0.57078344802614478</v>
      </c>
      <c r="AC84" s="3">
        <f t="shared" si="30"/>
        <v>0.68101310096644629</v>
      </c>
      <c r="AD84" s="4">
        <f t="shared" si="81"/>
        <v>54.402858157302447</v>
      </c>
      <c r="AE84" s="5">
        <f t="shared" si="40"/>
        <v>48.3688031178812</v>
      </c>
      <c r="AF84" s="5">
        <f t="shared" si="41"/>
        <v>39.079891280378185</v>
      </c>
      <c r="AG84" s="5">
        <f t="shared" si="42"/>
        <v>57.657714955384215</v>
      </c>
      <c r="AH84" s="5"/>
      <c r="AI84" s="6">
        <f t="shared" si="31"/>
        <v>-4.3434481199614225E-2</v>
      </c>
      <c r="AJ84" s="6">
        <f t="shared" si="33"/>
        <v>4.9710851849180844E-2</v>
      </c>
      <c r="AK84" s="6">
        <f t="shared" si="43"/>
        <v>-9.0362332074851837E-2</v>
      </c>
      <c r="AL84" s="6">
        <f t="shared" si="44"/>
        <v>0.18978403577321351</v>
      </c>
      <c r="AM84" s="6"/>
      <c r="AT84" s="5"/>
      <c r="AU84" s="5"/>
      <c r="AV84" s="5"/>
      <c r="AW84" s="14">
        <v>83</v>
      </c>
      <c r="AX84" s="14">
        <v>1.058340249952423</v>
      </c>
      <c r="AY84" s="13"/>
      <c r="AZ84" s="5"/>
      <c r="BA84" s="5"/>
      <c r="BB84" s="5"/>
      <c r="BC84" s="14">
        <v>83</v>
      </c>
      <c r="BD84" s="23">
        <v>1.0525456157337467</v>
      </c>
      <c r="BE84" s="5">
        <f t="shared" si="71"/>
        <v>-83.66666666666606</v>
      </c>
      <c r="BF84" s="6">
        <f t="shared" si="72"/>
        <v>83.66666666666606</v>
      </c>
      <c r="BG84" s="6">
        <f t="shared" si="73"/>
        <v>0</v>
      </c>
      <c r="BH84" s="6">
        <f t="shared" si="74"/>
        <v>73.481481481481353</v>
      </c>
      <c r="BI84" s="6">
        <f t="shared" si="75"/>
        <v>49.259259259259125</v>
      </c>
      <c r="BJ84" s="6"/>
      <c r="BK84" s="6"/>
      <c r="BL84" s="6"/>
      <c r="BM84" s="6"/>
      <c r="BN84" s="5"/>
      <c r="BO84" s="5"/>
      <c r="BP84" s="5"/>
      <c r="BQ84" s="5"/>
      <c r="BR84" s="5"/>
      <c r="BS84" s="5"/>
      <c r="BT84" s="5"/>
      <c r="BU84" s="5"/>
      <c r="BV84" s="2">
        <f t="shared" si="34"/>
        <v>2.9522309901750088E-2</v>
      </c>
      <c r="BW84" s="2">
        <f t="shared" si="50"/>
        <v>-0.73601021750875695</v>
      </c>
      <c r="BX84" s="2">
        <f t="shared" si="51"/>
        <v>-1.340926750290717</v>
      </c>
      <c r="BY84" s="2">
        <f t="shared" si="52"/>
        <v>-0.13109368472679694</v>
      </c>
      <c r="BZ84" s="2"/>
      <c r="CA84" s="2">
        <f t="shared" si="76"/>
        <v>0.2837141106564941</v>
      </c>
      <c r="CB84" s="2">
        <f t="shared" si="54"/>
        <v>0.43502812323349521</v>
      </c>
      <c r="CC84" s="2">
        <f t="shared" si="55"/>
        <v>0.14693411948882584</v>
      </c>
      <c r="CD84" s="2">
        <f t="shared" si="56"/>
        <v>0.72312212697816458</v>
      </c>
      <c r="CE84" s="5"/>
      <c r="CF84" s="8">
        <f t="shared" si="36"/>
        <v>-4.4936057246026673E-3</v>
      </c>
      <c r="CG84" s="8">
        <f t="shared" si="37"/>
        <v>4.9182329733768702E-3</v>
      </c>
      <c r="CH84" s="5">
        <f t="shared" si="38"/>
        <v>11538</v>
      </c>
      <c r="CI84" s="5">
        <f t="shared" si="39"/>
        <v>11424.166666666666</v>
      </c>
      <c r="CJ84" s="5"/>
      <c r="CK84" s="5">
        <f t="shared" si="67"/>
        <v>11579.247842158989</v>
      </c>
      <c r="CL84" s="5">
        <f t="shared" si="17"/>
        <v>11711.493854668453</v>
      </c>
      <c r="CM84" s="5">
        <f t="shared" si="46"/>
        <v>11527.928170578725</v>
      </c>
      <c r="CN84" s="5"/>
      <c r="CO84" s="5"/>
      <c r="CP84" s="5"/>
      <c r="CQ84" s="5"/>
      <c r="CR84" s="5"/>
      <c r="CS84" s="32">
        <f t="shared" si="68"/>
        <v>-1.9798163514932243E-2</v>
      </c>
      <c r="CT84" s="32">
        <f t="shared" si="18"/>
        <v>-3.0866587913919608E-2</v>
      </c>
      <c r="CU84" s="32">
        <f t="shared" si="47"/>
        <v>-1.5434531508691118E-2</v>
      </c>
      <c r="CV84" s="32"/>
      <c r="CW84" s="32"/>
      <c r="CX84" s="32"/>
      <c r="CY84" s="32"/>
      <c r="CZ84" s="5"/>
      <c r="DA84" s="6">
        <f t="shared" si="69"/>
        <v>-1.9024921488997235E-2</v>
      </c>
      <c r="DB84" s="6">
        <f t="shared" si="19"/>
        <v>-4.7320656190071961E-2</v>
      </c>
      <c r="DC84" s="6">
        <f t="shared" si="48"/>
        <v>4.4150182091166933E-3</v>
      </c>
      <c r="DD84" s="5"/>
      <c r="DE84" s="5"/>
      <c r="DF84" s="5"/>
      <c r="DG84" s="5"/>
      <c r="DI84" s="6">
        <f t="shared" si="70"/>
        <v>0.12426192852132661</v>
      </c>
      <c r="DJ84" s="6">
        <f t="shared" si="20"/>
        <v>0.1733868662330364</v>
      </c>
      <c r="DK84" s="6">
        <f t="shared" si="49"/>
        <v>0.34985971990945397</v>
      </c>
      <c r="DX84">
        <f t="shared" si="21"/>
        <v>11605.499999999998</v>
      </c>
      <c r="DY84">
        <f t="shared" si="22"/>
        <v>11214.3644736156</v>
      </c>
      <c r="DZ84">
        <f t="shared" si="23"/>
        <v>11996.635526384396</v>
      </c>
    </row>
    <row r="85" spans="1:130" x14ac:dyDescent="0.25">
      <c r="A85" s="1">
        <v>84</v>
      </c>
      <c r="B85" s="1">
        <v>84</v>
      </c>
      <c r="C85" s="7">
        <v>20191125</v>
      </c>
      <c r="D85" s="7">
        <f>34112*(1/3)</f>
        <v>11370.666666666666</v>
      </c>
      <c r="E85" s="7">
        <v>1758663</v>
      </c>
      <c r="F85" s="7"/>
      <c r="G85" s="7">
        <f t="shared" si="57"/>
        <v>19997170752</v>
      </c>
      <c r="H85" s="36">
        <f t="shared" si="32"/>
        <v>27266890275.583332</v>
      </c>
      <c r="I85" s="36">
        <f t="shared" si="45"/>
        <v>41933362905.326675</v>
      </c>
      <c r="K85" s="2">
        <f t="shared" si="58"/>
        <v>1.8191959478579323E-3</v>
      </c>
      <c r="M85" s="1">
        <f t="shared" si="66"/>
        <v>83</v>
      </c>
      <c r="N85" s="2">
        <f t="shared" si="59"/>
        <v>-3.4111834506863149E-2</v>
      </c>
      <c r="O85" s="8">
        <f t="shared" si="60"/>
        <v>0.10401002506265664</v>
      </c>
      <c r="P85" s="2">
        <f t="shared" si="61"/>
        <v>0.10342988698510187</v>
      </c>
      <c r="Q85" s="2">
        <f t="shared" si="62"/>
        <v>0.14857280341496637</v>
      </c>
      <c r="R85" s="2">
        <f t="shared" si="63"/>
        <v>6.2316046586781415E-4</v>
      </c>
      <c r="V85" s="1">
        <f t="shared" si="64"/>
        <v>0</v>
      </c>
      <c r="W85" s="1">
        <f t="shared" si="65"/>
        <v>1.8191959478579323E-3</v>
      </c>
      <c r="X85" s="2">
        <f t="shared" si="77"/>
        <v>4.4281814901713772E-3</v>
      </c>
      <c r="Y85" s="2">
        <f t="shared" si="78"/>
        <v>3.8484246401145486E-3</v>
      </c>
      <c r="Z85" s="2">
        <f t="shared" si="79"/>
        <v>7.7580762117133847E-3</v>
      </c>
      <c r="AA85" s="2">
        <f t="shared" si="80"/>
        <v>6.4038899441999945E-3</v>
      </c>
      <c r="AB85" s="3">
        <f t="shared" si="29"/>
        <v>0.57078344802614478</v>
      </c>
      <c r="AC85" s="3">
        <f t="shared" si="30"/>
        <v>0.60095108967324906</v>
      </c>
      <c r="AD85" s="4">
        <f t="shared" si="81"/>
        <v>51.287307008391856</v>
      </c>
      <c r="AE85" s="5">
        <f t="shared" si="40"/>
        <v>48.621092317823035</v>
      </c>
      <c r="AF85" s="5">
        <f t="shared" si="41"/>
        <v>39.301415427842322</v>
      </c>
      <c r="AG85" s="5">
        <f t="shared" si="42"/>
        <v>57.940769207803747</v>
      </c>
      <c r="AH85" s="5"/>
      <c r="AI85" s="6">
        <f t="shared" si="31"/>
        <v>-0.17394480738153098</v>
      </c>
      <c r="AJ85" s="6">
        <f t="shared" ref="AJ85:AJ148" si="82">AVERAGE(AI66:AI85)</f>
        <v>4.2747651270097706E-2</v>
      </c>
      <c r="AK85" s="6">
        <f t="shared" si="43"/>
        <v>-0.12591741111302496</v>
      </c>
      <c r="AL85" s="6">
        <f t="shared" si="44"/>
        <v>0.2114127136532204</v>
      </c>
      <c r="AM85" s="6"/>
      <c r="AT85" s="5"/>
      <c r="AU85" s="5"/>
      <c r="AV85" s="5"/>
      <c r="AW85" s="14">
        <v>84</v>
      </c>
      <c r="AX85" s="14">
        <v>1.0284847797236043</v>
      </c>
      <c r="AY85" s="13"/>
      <c r="AZ85" s="5"/>
      <c r="BA85" s="5"/>
      <c r="BB85" s="5"/>
      <c r="BC85" s="14">
        <v>84</v>
      </c>
      <c r="BD85" s="23">
        <v>1.0239964113051783</v>
      </c>
      <c r="BE85" s="5">
        <f t="shared" si="71"/>
        <v>20.66666666666606</v>
      </c>
      <c r="BF85" s="6">
        <f t="shared" si="72"/>
        <v>0</v>
      </c>
      <c r="BG85" s="6">
        <f t="shared" si="73"/>
        <v>20.66666666666606</v>
      </c>
      <c r="BH85" s="6">
        <f t="shared" si="74"/>
        <v>66.133333333333212</v>
      </c>
      <c r="BI85" s="6">
        <f t="shared" si="75"/>
        <v>46.399999999999821</v>
      </c>
      <c r="BJ85" s="6"/>
      <c r="BK85" s="6"/>
      <c r="BL85" s="6"/>
      <c r="BM85" s="6"/>
      <c r="BN85" s="5"/>
      <c r="BO85" s="5"/>
      <c r="BP85" s="5"/>
      <c r="BQ85" s="5"/>
      <c r="BR85" s="5"/>
      <c r="BS85" s="5"/>
      <c r="BT85" s="5"/>
      <c r="BU85" s="5"/>
      <c r="BV85" s="2">
        <f t="shared" si="34"/>
        <v>-0.49333300934293378</v>
      </c>
      <c r="BW85" s="2">
        <f t="shared" si="50"/>
        <v>-0.72912856002489856</v>
      </c>
      <c r="BX85" s="2">
        <f t="shared" si="51"/>
        <v>-1.3421538251007732</v>
      </c>
      <c r="BY85" s="2">
        <f t="shared" si="52"/>
        <v>-0.11610329494902383</v>
      </c>
      <c r="BZ85" s="2"/>
      <c r="CA85" s="2">
        <f t="shared" si="76"/>
        <v>-0.16013122887701264</v>
      </c>
      <c r="CB85" s="2">
        <f t="shared" si="54"/>
        <v>0.39929267291823478</v>
      </c>
      <c r="CC85" s="2">
        <f t="shared" si="55"/>
        <v>1.3049410978274778E-2</v>
      </c>
      <c r="CD85" s="2">
        <f t="shared" si="56"/>
        <v>0.78553593485819473</v>
      </c>
      <c r="CE85" s="5"/>
      <c r="CF85" s="8">
        <f t="shared" si="36"/>
        <v>-4.4936057246026673E-3</v>
      </c>
      <c r="CG85" s="8">
        <f t="shared" si="37"/>
        <v>4.9182329733768702E-3</v>
      </c>
      <c r="CH85" s="5">
        <f t="shared" si="38"/>
        <v>11535.833333333332</v>
      </c>
      <c r="CI85" s="5">
        <f t="shared" si="39"/>
        <v>11424.166666666666</v>
      </c>
      <c r="CJ85" s="5"/>
      <c r="CK85" s="5">
        <f t="shared" si="67"/>
        <v>11558.902369128247</v>
      </c>
      <c r="CL85" s="5">
        <f t="shared" ref="CL85:CL148" si="83">AVERAGE(G66:G85)/AVERAGE(E66:E85)</f>
        <v>11639.279520953096</v>
      </c>
      <c r="CM85" s="5">
        <f t="shared" si="46"/>
        <v>11533.795702521389</v>
      </c>
      <c r="CN85" s="5"/>
      <c r="CO85" s="5"/>
      <c r="CP85" s="5"/>
      <c r="CQ85" s="5"/>
      <c r="CR85" s="5"/>
      <c r="CS85" s="32">
        <f t="shared" si="68"/>
        <v>-1.628491152969036E-2</v>
      </c>
      <c r="CT85" s="32">
        <f t="shared" ref="CT85:CT148" si="84">D85/CL85-1</f>
        <v>-2.3078134157949459E-2</v>
      </c>
      <c r="CU85" s="32">
        <f t="shared" si="47"/>
        <v>-1.414356904371572E-2</v>
      </c>
      <c r="CV85" s="32"/>
      <c r="CW85" s="32"/>
      <c r="CX85" s="32"/>
      <c r="CY85" s="32"/>
      <c r="CZ85" s="5"/>
      <c r="DA85" s="6">
        <f t="shared" si="69"/>
        <v>-3.2050049772805192E-2</v>
      </c>
      <c r="DB85" s="6">
        <f t="shared" ref="DB85:DB148" si="85">LN(D85/D66)</f>
        <v>-6.1341724751431681E-2</v>
      </c>
      <c r="DC85" s="6">
        <f t="shared" si="48"/>
        <v>6.0277457975172451E-3</v>
      </c>
      <c r="DD85" s="5"/>
      <c r="DE85" s="5"/>
      <c r="DF85" s="5"/>
      <c r="DG85" s="5"/>
      <c r="DI85" s="6">
        <f t="shared" si="70"/>
        <v>0.21985885076074455</v>
      </c>
      <c r="DJ85" s="6">
        <f t="shared" ref="DJ85:DJ148" si="86">(D85-(AVERAGE(D66:D85)-2*_xlfn.STDEV.P(D66:D85)))/(4*_xlfn.STDEV.P(D66:D85))</f>
        <v>0.22532722482986806</v>
      </c>
      <c r="DK85" s="6">
        <f t="shared" si="49"/>
        <v>0.13544620939179164</v>
      </c>
      <c r="DX85">
        <f t="shared" ref="DX85:DX148" si="87">AVERAGE(D66:D85)</f>
        <v>11579.033333333333</v>
      </c>
      <c r="DY85">
        <f t="shared" ref="DY85:DY148" si="88">DX85-2*_xlfn.STDEV.P(D66:D85)</f>
        <v>11199.733516419179</v>
      </c>
      <c r="DZ85">
        <f t="shared" ref="DZ85:DZ148" si="89">DX85+2*_xlfn.STDEV.P(D66:D85)</f>
        <v>11958.333150247487</v>
      </c>
    </row>
    <row r="86" spans="1:130" x14ac:dyDescent="0.25">
      <c r="A86" s="1">
        <v>85</v>
      </c>
      <c r="B86" s="1">
        <v>85</v>
      </c>
      <c r="C86" s="7">
        <v>20191126</v>
      </c>
      <c r="D86" s="7">
        <f>33857*(1/3)</f>
        <v>11285.666666666666</v>
      </c>
      <c r="E86" s="7">
        <v>1682513</v>
      </c>
      <c r="F86" s="7"/>
      <c r="G86" s="7">
        <f t="shared" si="57"/>
        <v>18988280880.333332</v>
      </c>
      <c r="H86" s="36">
        <f t="shared" si="32"/>
        <v>24752044182.599998</v>
      </c>
      <c r="I86" s="36">
        <f t="shared" si="45"/>
        <v>41045740922.506668</v>
      </c>
      <c r="K86" s="2">
        <f t="shared" si="58"/>
        <v>-7.5034558817458959E-3</v>
      </c>
      <c r="M86" s="1">
        <f t="shared" si="66"/>
        <v>84</v>
      </c>
      <c r="N86" s="2">
        <f t="shared" si="59"/>
        <v>-3.409680878807711E-2</v>
      </c>
      <c r="O86" s="8">
        <f t="shared" si="60"/>
        <v>0.10526315789473684</v>
      </c>
      <c r="P86" s="2">
        <f t="shared" si="61"/>
        <v>0.10352207706999526</v>
      </c>
      <c r="Q86" s="2">
        <f t="shared" si="62"/>
        <v>0.14862474619553501</v>
      </c>
      <c r="R86" s="2">
        <f t="shared" si="63"/>
        <v>1.8332709096349625E-3</v>
      </c>
      <c r="V86" s="1">
        <f t="shared" si="64"/>
        <v>7.5034558817458959E-3</v>
      </c>
      <c r="W86" s="1">
        <f t="shared" si="65"/>
        <v>0</v>
      </c>
      <c r="X86" s="2">
        <f t="shared" si="77"/>
        <v>4.964142624581799E-3</v>
      </c>
      <c r="Y86" s="2">
        <f t="shared" si="78"/>
        <v>3.0840335006133627E-3</v>
      </c>
      <c r="Z86" s="2">
        <f t="shared" si="79"/>
        <v>7.6874906635840193E-3</v>
      </c>
      <c r="AA86" s="2">
        <f t="shared" si="80"/>
        <v>6.156881265592413E-3</v>
      </c>
      <c r="AB86" s="3">
        <f t="shared" si="29"/>
        <v>0.64574291427723751</v>
      </c>
      <c r="AC86" s="3">
        <f t="shared" si="30"/>
        <v>0.50090839299572198</v>
      </c>
      <c r="AD86" s="4">
        <f t="shared" si="81"/>
        <v>43.684456627622467</v>
      </c>
      <c r="AE86" s="5">
        <f t="shared" si="40"/>
        <v>48.193471800083167</v>
      </c>
      <c r="AF86" s="5">
        <f t="shared" si="41"/>
        <v>38.787906239387652</v>
      </c>
      <c r="AG86" s="5">
        <f t="shared" si="42"/>
        <v>57.599037360778681</v>
      </c>
      <c r="AH86" s="5"/>
      <c r="AI86" s="6">
        <f t="shared" si="31"/>
        <v>-0.27756503916027719</v>
      </c>
      <c r="AJ86" s="6">
        <f t="shared" si="82"/>
        <v>2.856139644254585E-2</v>
      </c>
      <c r="AK86" s="6">
        <f t="shared" si="43"/>
        <v>-0.19261446196717191</v>
      </c>
      <c r="AL86" s="6">
        <f t="shared" si="44"/>
        <v>0.24973725485226361</v>
      </c>
      <c r="AM86" s="6"/>
      <c r="AT86" s="5"/>
      <c r="AU86" s="5"/>
      <c r="AV86" s="5"/>
      <c r="AW86" s="14">
        <v>85</v>
      </c>
      <c r="AX86" s="14">
        <v>1.027060147050449</v>
      </c>
      <c r="AY86" s="13"/>
      <c r="AZ86" s="5"/>
      <c r="BA86" s="5"/>
      <c r="BB86" s="5"/>
      <c r="BC86" s="14">
        <v>85</v>
      </c>
      <c r="BD86" s="23">
        <v>1.0237312672120193</v>
      </c>
      <c r="BE86" s="5">
        <f t="shared" si="71"/>
        <v>-85</v>
      </c>
      <c r="BF86" s="6">
        <f t="shared" si="72"/>
        <v>85</v>
      </c>
      <c r="BG86" s="6">
        <f t="shared" si="73"/>
        <v>0</v>
      </c>
      <c r="BH86" s="6">
        <f t="shared" si="74"/>
        <v>67.848484848484745</v>
      </c>
      <c r="BI86" s="6">
        <f t="shared" si="75"/>
        <v>42.181818181818016</v>
      </c>
      <c r="BJ86" s="6"/>
      <c r="BK86" s="6"/>
      <c r="BL86" s="6"/>
      <c r="BM86" s="6"/>
      <c r="BN86" s="5"/>
      <c r="BO86" s="5"/>
      <c r="BP86" s="5"/>
      <c r="BQ86" s="5"/>
      <c r="BR86" s="5"/>
      <c r="BS86" s="5"/>
      <c r="BT86" s="5"/>
      <c r="BU86" s="5"/>
      <c r="BV86" s="2">
        <f t="shared" si="34"/>
        <v>-0.20573854353870402</v>
      </c>
      <c r="BW86" s="2">
        <f t="shared" si="50"/>
        <v>-0.69469292628913049</v>
      </c>
      <c r="BX86" s="2">
        <f t="shared" si="51"/>
        <v>-1.3448652362143609</v>
      </c>
      <c r="BY86" s="2">
        <f t="shared" si="52"/>
        <v>-4.4520616363899923E-2</v>
      </c>
      <c r="BZ86" s="2"/>
      <c r="CA86" s="2">
        <f t="shared" si="76"/>
        <v>-6.9607129803620937E-2</v>
      </c>
      <c r="CB86" s="2">
        <f t="shared" si="54"/>
        <v>0.3742010339564309</v>
      </c>
      <c r="CC86" s="2">
        <f t="shared" si="55"/>
        <v>-6.4652486686023358E-2</v>
      </c>
      <c r="CD86" s="2">
        <f t="shared" si="56"/>
        <v>0.8130545545988852</v>
      </c>
      <c r="CE86" s="5"/>
      <c r="CF86" s="8">
        <f t="shared" si="36"/>
        <v>-4.4936057246026673E-3</v>
      </c>
      <c r="CG86" s="8">
        <f t="shared" si="37"/>
        <v>4.9182329733768702E-3</v>
      </c>
      <c r="CH86" s="5">
        <f t="shared" si="38"/>
        <v>11473.5</v>
      </c>
      <c r="CI86" s="5">
        <f t="shared" si="39"/>
        <v>11424.166666666666</v>
      </c>
      <c r="CJ86" s="5"/>
      <c r="CK86" s="5">
        <f t="shared" si="67"/>
        <v>11483.370076462576</v>
      </c>
      <c r="CL86" s="5">
        <f t="shared" si="83"/>
        <v>11565.037160231499</v>
      </c>
      <c r="CM86" s="5">
        <f t="shared" si="46"/>
        <v>11538.744928056702</v>
      </c>
      <c r="CN86" s="5"/>
      <c r="CO86" s="5"/>
      <c r="CP86" s="5"/>
      <c r="CQ86" s="5"/>
      <c r="CR86" s="5"/>
      <c r="CS86" s="32">
        <f t="shared" si="68"/>
        <v>-1.7216497289514465E-2</v>
      </c>
      <c r="CT86" s="32">
        <f t="shared" si="84"/>
        <v>-2.4156471760030329E-2</v>
      </c>
      <c r="CU86" s="32">
        <f t="shared" si="47"/>
        <v>-2.1932910638718606E-2</v>
      </c>
      <c r="CV86" s="32"/>
      <c r="CW86" s="32"/>
      <c r="CX86" s="32"/>
      <c r="CY86" s="32"/>
      <c r="CZ86" s="5"/>
      <c r="DA86" s="6">
        <f t="shared" si="69"/>
        <v>-3.9184360505327732E-2</v>
      </c>
      <c r="DB86" s="6">
        <f t="shared" si="85"/>
        <v>-5.2976904527156983E-2</v>
      </c>
      <c r="DC86" s="6">
        <f t="shared" si="48"/>
        <v>5.1822026277708547E-3</v>
      </c>
      <c r="DD86" s="5"/>
      <c r="DE86" s="5"/>
      <c r="DF86" s="5"/>
      <c r="DG86" s="5"/>
      <c r="DI86" s="6">
        <f t="shared" si="70"/>
        <v>0.15261102816066269</v>
      </c>
      <c r="DJ86" s="6">
        <f t="shared" si="86"/>
        <v>0.10444200621327517</v>
      </c>
      <c r="DK86" s="6">
        <f t="shared" si="49"/>
        <v>0.37394461653249778</v>
      </c>
      <c r="DX86">
        <f t="shared" si="87"/>
        <v>11538.816666666666</v>
      </c>
      <c r="DY86">
        <f t="shared" si="88"/>
        <v>11218.825661584751</v>
      </c>
      <c r="DZ86">
        <f t="shared" si="89"/>
        <v>11858.80767174858</v>
      </c>
    </row>
    <row r="87" spans="1:130" x14ac:dyDescent="0.25">
      <c r="A87" s="1">
        <v>86</v>
      </c>
      <c r="B87" s="1">
        <v>86</v>
      </c>
      <c r="C87" s="7">
        <v>20191127</v>
      </c>
      <c r="D87" s="7">
        <f>35574*(1/3)</f>
        <v>11858</v>
      </c>
      <c r="E87" s="7">
        <v>4722545</v>
      </c>
      <c r="F87" s="7"/>
      <c r="G87" s="7">
        <f t="shared" si="57"/>
        <v>55999938610</v>
      </c>
      <c r="H87" s="36">
        <f t="shared" si="32"/>
        <v>25298572082.249996</v>
      </c>
      <c r="I87" s="36">
        <f t="shared" si="45"/>
        <v>40448282613.733337</v>
      </c>
      <c r="K87" s="2">
        <f t="shared" si="58"/>
        <v>4.94692612916523E-2</v>
      </c>
      <c r="M87" s="1">
        <f t="shared" si="66"/>
        <v>85</v>
      </c>
      <c r="N87" s="2">
        <f t="shared" si="59"/>
        <v>-3.3976310154856797E-2</v>
      </c>
      <c r="O87" s="8">
        <f t="shared" si="60"/>
        <v>0.10651629072681704</v>
      </c>
      <c r="P87" s="2">
        <f t="shared" si="61"/>
        <v>0.10426355218824607</v>
      </c>
      <c r="Q87" s="2">
        <f t="shared" si="62"/>
        <v>0.14904252047226996</v>
      </c>
      <c r="R87" s="2">
        <f t="shared" si="63"/>
        <v>2.9942136568217731E-3</v>
      </c>
      <c r="V87" s="1">
        <f t="shared" si="64"/>
        <v>0</v>
      </c>
      <c r="W87" s="1">
        <f t="shared" si="65"/>
        <v>4.94692612916523E-2</v>
      </c>
      <c r="X87" s="2">
        <f t="shared" si="77"/>
        <v>4.8386831743359952E-3</v>
      </c>
      <c r="Y87" s="2">
        <f t="shared" si="78"/>
        <v>6.6175521643028123E-3</v>
      </c>
      <c r="Z87" s="2">
        <f t="shared" si="79"/>
        <v>7.7578774386805032E-3</v>
      </c>
      <c r="AA87" s="2">
        <f t="shared" si="80"/>
        <v>1.3756315938177744E-2</v>
      </c>
      <c r="AB87" s="3">
        <f t="shared" ref="AB87:AB150" si="90">IFERROR(X87/Z87,0)</f>
        <v>0.62371224765816635</v>
      </c>
      <c r="AC87" s="3">
        <f t="shared" ref="AC87:AC150" si="91">IFERROR(Y87/AA87,0)</f>
        <v>0.48105555252167453</v>
      </c>
      <c r="AD87" s="4">
        <f t="shared" si="81"/>
        <v>43.543589199772597</v>
      </c>
      <c r="AE87" s="5">
        <f t="shared" si="40"/>
        <v>47.943576984667388</v>
      </c>
      <c r="AF87" s="5">
        <f t="shared" si="41"/>
        <v>38.314033649768</v>
      </c>
      <c r="AG87" s="5">
        <f t="shared" si="42"/>
        <v>57.573120319566776</v>
      </c>
      <c r="AH87" s="5"/>
      <c r="AI87" s="6">
        <f t="shared" ref="AI87:AI150" si="92">AVERAGE(K68:K87)/_xlfn.STDEV.S(K68:K87)</f>
        <v>-1.0447774210865542E-2</v>
      </c>
      <c r="AJ87" s="6">
        <f t="shared" si="82"/>
        <v>2.8588147275179686E-2</v>
      </c>
      <c r="AK87" s="6">
        <f t="shared" si="43"/>
        <v>-0.19256770154202921</v>
      </c>
      <c r="AL87" s="6">
        <f t="shared" si="44"/>
        <v>0.24974399609238859</v>
      </c>
      <c r="AM87" s="6"/>
      <c r="AT87" s="5"/>
      <c r="AU87" s="5"/>
      <c r="AV87" s="5"/>
      <c r="AW87" s="14">
        <v>86</v>
      </c>
      <c r="AX87" s="14">
        <v>1.0387411954776733</v>
      </c>
      <c r="AY87" s="13"/>
      <c r="AZ87" s="5"/>
      <c r="BA87" s="5"/>
      <c r="BB87" s="5"/>
      <c r="BC87" s="14">
        <v>86</v>
      </c>
      <c r="BD87" s="23">
        <v>1.0365379251450952</v>
      </c>
      <c r="BE87" s="5">
        <f t="shared" si="71"/>
        <v>572.33333333333394</v>
      </c>
      <c r="BF87" s="6">
        <f t="shared" si="72"/>
        <v>0</v>
      </c>
      <c r="BG87" s="6">
        <f t="shared" si="73"/>
        <v>572.33333333333394</v>
      </c>
      <c r="BH87" s="6">
        <f t="shared" si="74"/>
        <v>62.194444444444343</v>
      </c>
      <c r="BI87" s="6">
        <f t="shared" si="75"/>
        <v>86.361111111111015</v>
      </c>
      <c r="BJ87" s="6"/>
      <c r="BK87" s="6"/>
      <c r="BL87" s="6"/>
      <c r="BM87" s="6"/>
      <c r="BN87" s="5"/>
      <c r="BO87" s="5"/>
      <c r="BP87" s="5"/>
      <c r="BQ87" s="5"/>
      <c r="BR87" s="5"/>
      <c r="BS87" s="5"/>
      <c r="BT87" s="5"/>
      <c r="BU87" s="5"/>
      <c r="BV87" s="2">
        <f t="shared" si="34"/>
        <v>3.1262694948840011</v>
      </c>
      <c r="BW87" s="2">
        <f t="shared" si="50"/>
        <v>-0.49116233474195747</v>
      </c>
      <c r="BX87" s="2">
        <f t="shared" si="51"/>
        <v>-2.3101773439174349</v>
      </c>
      <c r="BY87" s="2">
        <f t="shared" si="52"/>
        <v>1.3278526744335202</v>
      </c>
      <c r="BZ87" s="2"/>
      <c r="CA87" s="2">
        <f t="shared" si="76"/>
        <v>1.0778959797540428</v>
      </c>
      <c r="CB87" s="2">
        <f t="shared" si="54"/>
        <v>0.40558781919973119</v>
      </c>
      <c r="CC87" s="2">
        <f t="shared" si="55"/>
        <v>-0.13430069257719246</v>
      </c>
      <c r="CD87" s="2">
        <f t="shared" si="56"/>
        <v>0.94547633097665484</v>
      </c>
      <c r="CE87" s="5"/>
      <c r="CF87" s="8">
        <f t="shared" si="36"/>
        <v>1.0543009904317481E-2</v>
      </c>
      <c r="CG87" s="8">
        <f t="shared" si="37"/>
        <v>1.0543009904317481E-2</v>
      </c>
      <c r="CH87" s="5">
        <f t="shared" si="38"/>
        <v>11571.833333333332</v>
      </c>
      <c r="CI87" s="5">
        <f t="shared" si="39"/>
        <v>11424.166666666666</v>
      </c>
      <c r="CJ87" s="5"/>
      <c r="CK87" s="5">
        <f t="shared" si="67"/>
        <v>11558.994536536733</v>
      </c>
      <c r="CL87" s="5">
        <f t="shared" si="83"/>
        <v>11567.692347059501</v>
      </c>
      <c r="CM87" s="5">
        <f t="shared" si="46"/>
        <v>11560.97921865434</v>
      </c>
      <c r="CN87" s="5"/>
      <c r="CO87" s="5"/>
      <c r="CP87" s="5"/>
      <c r="CQ87" s="5"/>
      <c r="CR87" s="5"/>
      <c r="CS87" s="32">
        <f t="shared" si="68"/>
        <v>2.5867774443369074E-2</v>
      </c>
      <c r="CT87" s="32">
        <f t="shared" si="84"/>
        <v>2.5096418907985196E-2</v>
      </c>
      <c r="CU87" s="32">
        <f t="shared" si="47"/>
        <v>2.5691662940315663E-2</v>
      </c>
      <c r="CV87" s="32"/>
      <c r="CW87" s="32"/>
      <c r="CX87" s="32"/>
      <c r="CY87" s="32"/>
      <c r="CZ87" s="5"/>
      <c r="DA87" s="6">
        <f t="shared" si="69"/>
        <v>1.6724219842666171E-2</v>
      </c>
      <c r="DB87" s="6">
        <f t="shared" si="85"/>
        <v>1.0568951349234345E-2</v>
      </c>
      <c r="DC87" s="6">
        <f t="shared" si="48"/>
        <v>5.6791392216271414E-2</v>
      </c>
      <c r="DD87" s="5"/>
      <c r="DE87" s="5"/>
      <c r="DF87" s="5"/>
      <c r="DG87" s="5"/>
      <c r="DI87" s="6">
        <f t="shared" si="70"/>
        <v>1.0223910976100523</v>
      </c>
      <c r="DJ87" s="6">
        <f t="shared" si="86"/>
        <v>1.0165354345306992</v>
      </c>
      <c r="DK87" s="6">
        <f t="shared" si="49"/>
        <v>0.49613784600030647</v>
      </c>
      <c r="DX87">
        <f t="shared" si="87"/>
        <v>11536.733333333332</v>
      </c>
      <c r="DY87">
        <f t="shared" si="88"/>
        <v>11225.751118765074</v>
      </c>
      <c r="DZ87">
        <f t="shared" si="89"/>
        <v>11847.715547901589</v>
      </c>
    </row>
    <row r="88" spans="1:130" x14ac:dyDescent="0.25">
      <c r="A88" s="1">
        <v>87</v>
      </c>
      <c r="B88" s="1">
        <v>87</v>
      </c>
      <c r="C88" s="7">
        <v>20191130</v>
      </c>
      <c r="D88" s="7">
        <f>37120*(1/3)</f>
        <v>12373.333333333332</v>
      </c>
      <c r="E88" s="7">
        <v>15351560</v>
      </c>
      <c r="F88" s="7"/>
      <c r="G88" s="7">
        <f t="shared" si="57"/>
        <v>189949969066.66666</v>
      </c>
      <c r="H88" s="36">
        <f t="shared" si="32"/>
        <v>32561665468.916664</v>
      </c>
      <c r="I88" s="36">
        <f t="shared" si="45"/>
        <v>42768806999.666672</v>
      </c>
      <c r="K88" s="2">
        <f t="shared" si="58"/>
        <v>4.2540873964714065E-2</v>
      </c>
      <c r="M88" s="1">
        <f t="shared" si="66"/>
        <v>86</v>
      </c>
      <c r="N88" s="2">
        <f t="shared" si="59"/>
        <v>-3.3931826724502123E-2</v>
      </c>
      <c r="O88" s="8">
        <f t="shared" si="60"/>
        <v>0.10776942355889724</v>
      </c>
      <c r="P88" s="2">
        <f t="shared" si="61"/>
        <v>0.1045382465880276</v>
      </c>
      <c r="Q88" s="2">
        <f t="shared" si="62"/>
        <v>0.14919729658508457</v>
      </c>
      <c r="R88" s="2">
        <f t="shared" si="63"/>
        <v>3.5058713706511702E-3</v>
      </c>
      <c r="V88" s="1">
        <f t="shared" si="64"/>
        <v>0</v>
      </c>
      <c r="W88" s="1">
        <f t="shared" si="65"/>
        <v>4.2540873964714065E-2</v>
      </c>
      <c r="X88" s="2">
        <f t="shared" si="77"/>
        <v>4.6387271577346028E-3</v>
      </c>
      <c r="Y88" s="2">
        <f t="shared" si="78"/>
        <v>9.6561860189252457E-3</v>
      </c>
      <c r="Z88" s="2">
        <f t="shared" si="79"/>
        <v>7.8500121095628917E-3</v>
      </c>
      <c r="AA88" s="2">
        <f t="shared" si="80"/>
        <v>1.6588916316385992E-2</v>
      </c>
      <c r="AB88" s="3">
        <f t="shared" si="90"/>
        <v>0.59091974547194659</v>
      </c>
      <c r="AC88" s="3">
        <f t="shared" si="91"/>
        <v>0.58208660739262263</v>
      </c>
      <c r="AD88" s="4">
        <f t="shared" si="81"/>
        <v>49.623482939467777</v>
      </c>
      <c r="AE88" s="5">
        <f t="shared" si="40"/>
        <v>48.115406614744316</v>
      </c>
      <c r="AF88" s="5">
        <f t="shared" si="41"/>
        <v>38.495207190281683</v>
      </c>
      <c r="AG88" s="5">
        <f t="shared" si="42"/>
        <v>57.735606039206949</v>
      </c>
      <c r="AH88" s="5"/>
      <c r="AI88" s="6">
        <f t="shared" si="92"/>
        <v>0.14010895928041453</v>
      </c>
      <c r="AJ88" s="6">
        <f t="shared" si="82"/>
        <v>3.4103948492739886E-2</v>
      </c>
      <c r="AK88" s="6">
        <f t="shared" si="43"/>
        <v>-0.19261128151101736</v>
      </c>
      <c r="AL88" s="6">
        <f t="shared" si="44"/>
        <v>0.26081917849649711</v>
      </c>
      <c r="AM88" s="6"/>
      <c r="AT88" s="5"/>
      <c r="AU88" s="5"/>
      <c r="AV88" s="5"/>
      <c r="AW88" s="14">
        <v>87</v>
      </c>
      <c r="AX88" s="14">
        <v>1.0811153023845472</v>
      </c>
      <c r="AY88" s="13"/>
      <c r="AZ88" s="5"/>
      <c r="BA88" s="5"/>
      <c r="BB88" s="5"/>
      <c r="BC88" s="14">
        <v>87</v>
      </c>
      <c r="BD88" s="23">
        <v>1.0799469123507046</v>
      </c>
      <c r="BE88" s="5">
        <f t="shared" si="71"/>
        <v>515.33333333333212</v>
      </c>
      <c r="BF88" s="6">
        <f t="shared" si="72"/>
        <v>0</v>
      </c>
      <c r="BG88" s="6">
        <f t="shared" si="73"/>
        <v>515.33333333333212</v>
      </c>
      <c r="BH88" s="6">
        <f t="shared" si="74"/>
        <v>57.410256410256316</v>
      </c>
      <c r="BI88" s="6">
        <f t="shared" si="75"/>
        <v>119.35897435897417</v>
      </c>
      <c r="BJ88" s="6"/>
      <c r="BK88" s="6"/>
      <c r="BL88" s="6"/>
      <c r="BM88" s="6"/>
      <c r="BN88" s="5"/>
      <c r="BO88" s="5"/>
      <c r="BP88" s="5"/>
      <c r="BQ88" s="5"/>
      <c r="BR88" s="5"/>
      <c r="BS88" s="5"/>
      <c r="BT88" s="5"/>
      <c r="BU88" s="5"/>
      <c r="BV88" s="2">
        <f t="shared" si="34"/>
        <v>1.4816760841314913</v>
      </c>
      <c r="BW88" s="2">
        <f t="shared" si="50"/>
        <v>-0.37092368382011809</v>
      </c>
      <c r="BX88" s="2">
        <f t="shared" si="51"/>
        <v>-2.377924661046952</v>
      </c>
      <c r="BY88" s="2">
        <f t="shared" si="52"/>
        <v>1.6360772934067156</v>
      </c>
      <c r="BZ88" s="2"/>
      <c r="CA88" s="2">
        <f t="shared" si="76"/>
        <v>0.92507882696788002</v>
      </c>
      <c r="CB88" s="2">
        <f t="shared" si="54"/>
        <v>0.42353528859968559</v>
      </c>
      <c r="CC88" s="2">
        <f t="shared" si="55"/>
        <v>-0.16085520571635226</v>
      </c>
      <c r="CD88" s="2">
        <f t="shared" si="56"/>
        <v>1.0079257829157235</v>
      </c>
      <c r="CE88" s="5"/>
      <c r="CF88" s="8">
        <f t="shared" si="36"/>
        <v>1.895204130234935E-2</v>
      </c>
      <c r="CG88" s="8">
        <f t="shared" si="37"/>
        <v>1.0543009904317481E-2</v>
      </c>
      <c r="CH88" s="5">
        <f t="shared" si="38"/>
        <v>11829.5</v>
      </c>
      <c r="CI88" s="5">
        <f t="shared" si="39"/>
        <v>11722.333333333332</v>
      </c>
      <c r="CJ88" s="5"/>
      <c r="CK88" s="5">
        <f t="shared" si="67"/>
        <v>11946.063038530765</v>
      </c>
      <c r="CL88" s="5">
        <f t="shared" si="83"/>
        <v>11779.999668583863</v>
      </c>
      <c r="CM88" s="5">
        <f t="shared" si="46"/>
        <v>11641.718342602782</v>
      </c>
      <c r="CN88" s="5"/>
      <c r="CO88" s="5"/>
      <c r="CP88" s="5"/>
      <c r="CQ88" s="5"/>
      <c r="CR88" s="5"/>
      <c r="CS88" s="32">
        <f t="shared" si="68"/>
        <v>3.5766619799715738E-2</v>
      </c>
      <c r="CT88" s="32">
        <f t="shared" si="84"/>
        <v>5.0367884672512631E-2</v>
      </c>
      <c r="CU88" s="32">
        <f t="shared" si="47"/>
        <v>6.2844244225803925E-2</v>
      </c>
      <c r="CV88" s="32"/>
      <c r="CW88" s="32"/>
      <c r="CX88" s="32"/>
      <c r="CY88" s="32"/>
      <c r="CZ88" s="5"/>
      <c r="DA88" s="6">
        <f t="shared" si="69"/>
        <v>8.7648335290397741E-2</v>
      </c>
      <c r="DB88" s="6">
        <f t="shared" si="85"/>
        <v>7.6709995064623476E-2</v>
      </c>
      <c r="DC88" s="6">
        <f t="shared" si="48"/>
        <v>8.5856088479614359E-2</v>
      </c>
      <c r="DD88" s="5"/>
      <c r="DE88" s="5"/>
      <c r="DF88" s="5"/>
      <c r="DG88" s="5"/>
      <c r="DI88" s="6">
        <f t="shared" si="70"/>
        <v>1.1412135555427636</v>
      </c>
      <c r="DJ88" s="6">
        <f t="shared" si="86"/>
        <v>1.3483801782429545</v>
      </c>
      <c r="DK88" s="6">
        <f t="shared" si="49"/>
        <v>0.39253498340203491</v>
      </c>
      <c r="DX88">
        <f t="shared" si="87"/>
        <v>11568.733333333332</v>
      </c>
      <c r="DY88">
        <f t="shared" si="88"/>
        <v>11094.535549937229</v>
      </c>
      <c r="DZ88">
        <f t="shared" si="89"/>
        <v>12042.931116729435</v>
      </c>
    </row>
    <row r="89" spans="1:130" x14ac:dyDescent="0.25">
      <c r="A89" s="1">
        <v>88</v>
      </c>
      <c r="B89" s="1">
        <v>88</v>
      </c>
      <c r="C89" s="7">
        <v>20191201</v>
      </c>
      <c r="D89" s="7">
        <f>37100*(1/3)</f>
        <v>12366.666666666666</v>
      </c>
      <c r="E89" s="7">
        <v>4280137</v>
      </c>
      <c r="F89" s="7"/>
      <c r="G89" s="7">
        <f t="shared" si="57"/>
        <v>52931027566.666664</v>
      </c>
      <c r="H89" s="36">
        <f t="shared" si="32"/>
        <v>33068487368.683331</v>
      </c>
      <c r="I89" s="36">
        <f t="shared" si="45"/>
        <v>42348026563.106667</v>
      </c>
      <c r="K89" s="2">
        <f t="shared" si="58"/>
        <v>-5.3893830461027026E-4</v>
      </c>
      <c r="M89" s="1">
        <f t="shared" si="66"/>
        <v>87</v>
      </c>
      <c r="N89" s="2">
        <f t="shared" si="59"/>
        <v>-3.3397699850492485E-2</v>
      </c>
      <c r="O89" s="8">
        <f t="shared" si="60"/>
        <v>0.10902255639097744</v>
      </c>
      <c r="P89" s="2">
        <f t="shared" si="61"/>
        <v>0.10787760736622215</v>
      </c>
      <c r="Q89" s="2">
        <f t="shared" si="62"/>
        <v>0.15107922843766092</v>
      </c>
      <c r="R89" s="2">
        <f t="shared" si="63"/>
        <v>4.4843098029498374E-3</v>
      </c>
      <c r="V89" s="1">
        <f t="shared" si="64"/>
        <v>5.3893830461027026E-4</v>
      </c>
      <c r="W89" s="1">
        <f t="shared" si="65"/>
        <v>0</v>
      </c>
      <c r="X89" s="2">
        <f t="shared" si="77"/>
        <v>4.6772227509210501E-3</v>
      </c>
      <c r="Y89" s="2">
        <f t="shared" si="78"/>
        <v>9.4459381458403928E-3</v>
      </c>
      <c r="Z89" s="2">
        <f t="shared" si="79"/>
        <v>7.8268016053826411E-3</v>
      </c>
      <c r="AA89" s="2">
        <f t="shared" si="80"/>
        <v>1.669882629661917E-2</v>
      </c>
      <c r="AB89" s="3">
        <f t="shared" si="90"/>
        <v>0.59759055955940354</v>
      </c>
      <c r="AC89" s="3">
        <f t="shared" si="91"/>
        <v>0.5656647945222838</v>
      </c>
      <c r="AD89" s="4">
        <f t="shared" si="81"/>
        <v>48.627740464503468</v>
      </c>
      <c r="AE89" s="5">
        <f t="shared" si="40"/>
        <v>48.231382946034657</v>
      </c>
      <c r="AF89" s="5">
        <f t="shared" si="41"/>
        <v>38.647057412880706</v>
      </c>
      <c r="AG89" s="5">
        <f t="shared" si="42"/>
        <v>57.815708479188608</v>
      </c>
      <c r="AH89" s="5"/>
      <c r="AI89" s="6">
        <f t="shared" si="92"/>
        <v>0.21221818876510334</v>
      </c>
      <c r="AJ89" s="6">
        <f t="shared" si="82"/>
        <v>4.7637245646563763E-2</v>
      </c>
      <c r="AK89" s="6">
        <f t="shared" si="43"/>
        <v>-0.18795602159623728</v>
      </c>
      <c r="AL89" s="6">
        <f t="shared" si="44"/>
        <v>0.28323051288936479</v>
      </c>
      <c r="AM89" s="6"/>
      <c r="AT89" s="5"/>
      <c r="AU89" s="5"/>
      <c r="AV89" s="5"/>
      <c r="AW89" s="14">
        <v>88</v>
      </c>
      <c r="AX89" s="14">
        <v>1.069444418246124</v>
      </c>
      <c r="AY89" s="13"/>
      <c r="AZ89" s="5"/>
      <c r="BA89" s="5"/>
      <c r="BB89" s="5"/>
      <c r="BC89" s="14">
        <v>88</v>
      </c>
      <c r="BD89" s="23">
        <v>1.0693934344471596</v>
      </c>
      <c r="BE89" s="5">
        <f t="shared" si="71"/>
        <v>-6.6666666666660603</v>
      </c>
      <c r="BF89" s="6">
        <f t="shared" si="72"/>
        <v>6.6666666666660603</v>
      </c>
      <c r="BG89" s="6">
        <f t="shared" si="73"/>
        <v>0</v>
      </c>
      <c r="BH89" s="6">
        <f t="shared" si="74"/>
        <v>53.785714285714157</v>
      </c>
      <c r="BI89" s="6">
        <f t="shared" si="75"/>
        <v>110.83333333333316</v>
      </c>
      <c r="BJ89" s="6">
        <f t="shared" ref="BJ89:BJ139" si="93">100*(SUM(BG76:BG89)/(SUM(BG76:BG89)+SUM(BF76:BF89)))</f>
        <v>67.327162279433054</v>
      </c>
      <c r="BK89" s="6"/>
      <c r="BL89" s="6"/>
      <c r="BM89" s="6"/>
      <c r="BN89" s="5"/>
      <c r="BO89" s="5"/>
      <c r="BP89" s="5"/>
      <c r="BQ89" s="5"/>
      <c r="BR89" s="5"/>
      <c r="BS89" s="5"/>
      <c r="BT89" s="5"/>
      <c r="BU89" s="5"/>
      <c r="BV89" s="2">
        <f t="shared" si="34"/>
        <v>1.9771025263689959</v>
      </c>
      <c r="BW89" s="2">
        <f t="shared" si="50"/>
        <v>-0.23291398153174278</v>
      </c>
      <c r="BX89" s="2">
        <f t="shared" si="51"/>
        <v>-2.4851952850261689</v>
      </c>
      <c r="BY89" s="2">
        <f t="shared" si="52"/>
        <v>2.0193673219626831</v>
      </c>
      <c r="BZ89" s="2"/>
      <c r="CA89" s="2">
        <f t="shared" si="76"/>
        <v>1.0603832928742847</v>
      </c>
      <c r="CB89" s="2">
        <f t="shared" si="54"/>
        <v>0.44200338850640719</v>
      </c>
      <c r="CC89" s="2">
        <f t="shared" si="55"/>
        <v>-0.19861939886249091</v>
      </c>
      <c r="CD89" s="2">
        <f t="shared" si="56"/>
        <v>1.0826261758753053</v>
      </c>
      <c r="CE89" s="5"/>
      <c r="CF89" s="8">
        <f t="shared" si="36"/>
        <v>1.895204130234935E-2</v>
      </c>
      <c r="CG89" s="8">
        <f t="shared" si="37"/>
        <v>1.0543009904317481E-2</v>
      </c>
      <c r="CH89" s="5">
        <f t="shared" si="38"/>
        <v>11829.5</v>
      </c>
      <c r="CI89" s="5">
        <f t="shared" si="39"/>
        <v>11829.5</v>
      </c>
      <c r="CJ89" s="5"/>
      <c r="CK89" s="5">
        <f t="shared" si="67"/>
        <v>12021.622198861438</v>
      </c>
      <c r="CL89" s="5">
        <f t="shared" si="83"/>
        <v>11846.403747590966</v>
      </c>
      <c r="CM89" s="5">
        <f t="shared" si="46"/>
        <v>11669.09957277275</v>
      </c>
      <c r="CN89" s="5"/>
      <c r="CO89" s="5"/>
      <c r="CP89" s="5"/>
      <c r="CQ89" s="5"/>
      <c r="CR89" s="5"/>
      <c r="CS89" s="32">
        <f t="shared" si="68"/>
        <v>2.8701988974325632E-2</v>
      </c>
      <c r="CT89" s="32">
        <f t="shared" si="84"/>
        <v>4.3917371901282642E-2</v>
      </c>
      <c r="CU89" s="32">
        <f t="shared" si="47"/>
        <v>5.9778999188723647E-2</v>
      </c>
      <c r="CV89" s="32"/>
      <c r="CW89" s="32"/>
      <c r="CX89" s="32"/>
      <c r="CY89" s="32"/>
      <c r="CZ89" s="5"/>
      <c r="DA89" s="6">
        <f t="shared" si="69"/>
        <v>6.771336695197544E-2</v>
      </c>
      <c r="DB89" s="6">
        <f t="shared" si="85"/>
        <v>8.8227504558283654E-2</v>
      </c>
      <c r="DC89" s="6">
        <f t="shared" si="48"/>
        <v>9.478471141801971E-2</v>
      </c>
      <c r="DD89" s="5"/>
      <c r="DE89" s="5"/>
      <c r="DF89" s="5"/>
      <c r="DG89" s="5"/>
      <c r="DI89" s="6">
        <f t="shared" si="70"/>
        <v>0.95485375240943371</v>
      </c>
      <c r="DJ89" s="6">
        <f t="shared" si="86"/>
        <v>1.1438241801387248</v>
      </c>
      <c r="DK89" s="6">
        <f t="shared" si="49"/>
        <v>0.24849315814715914</v>
      </c>
      <c r="DX89">
        <f t="shared" si="87"/>
        <v>11614.083333333332</v>
      </c>
      <c r="DY89">
        <f t="shared" si="88"/>
        <v>11029.619937464</v>
      </c>
      <c r="DZ89">
        <f t="shared" si="89"/>
        <v>12198.546729202664</v>
      </c>
    </row>
    <row r="90" spans="1:130" x14ac:dyDescent="0.25">
      <c r="A90" s="1">
        <v>89</v>
      </c>
      <c r="B90" s="1">
        <v>89</v>
      </c>
      <c r="C90" s="7">
        <v>20191202</v>
      </c>
      <c r="D90" s="7">
        <f>38000*(1/3)</f>
        <v>12666.666666666666</v>
      </c>
      <c r="E90" s="7">
        <v>7045098</v>
      </c>
      <c r="F90" s="7"/>
      <c r="G90" s="7">
        <f t="shared" si="57"/>
        <v>89237908000</v>
      </c>
      <c r="H90" s="36">
        <f t="shared" si="32"/>
        <v>36036523166.549995</v>
      </c>
      <c r="I90" s="36">
        <f t="shared" si="45"/>
        <v>43409970197.606667</v>
      </c>
      <c r="K90" s="2">
        <f t="shared" si="58"/>
        <v>2.3969190112996402E-2</v>
      </c>
      <c r="M90" s="1">
        <f t="shared" si="66"/>
        <v>88</v>
      </c>
      <c r="N90" s="2">
        <f t="shared" si="59"/>
        <v>-3.3282257056256447E-2</v>
      </c>
      <c r="O90" s="8">
        <f t="shared" si="60"/>
        <v>0.11027568922305764</v>
      </c>
      <c r="P90" s="2">
        <f t="shared" si="61"/>
        <v>0.1086093428235349</v>
      </c>
      <c r="Q90" s="2">
        <f t="shared" si="62"/>
        <v>0.15149175466879006</v>
      </c>
      <c r="R90" s="2">
        <f t="shared" si="63"/>
        <v>2.3980818568354878E-3</v>
      </c>
      <c r="V90" s="1">
        <f t="shared" si="64"/>
        <v>0</v>
      </c>
      <c r="W90" s="1">
        <f t="shared" si="65"/>
        <v>2.3969190112996402E-2</v>
      </c>
      <c r="X90" s="2">
        <f t="shared" si="77"/>
        <v>4.6772227509210501E-3</v>
      </c>
      <c r="Y90" s="2">
        <f t="shared" si="78"/>
        <v>1.0097714280221144E-2</v>
      </c>
      <c r="Z90" s="2">
        <f t="shared" si="79"/>
        <v>7.8268016053826411E-3</v>
      </c>
      <c r="AA90" s="2">
        <f t="shared" si="80"/>
        <v>1.7099022242535861E-2</v>
      </c>
      <c r="AB90" s="3">
        <f t="shared" si="90"/>
        <v>0.59759055955940354</v>
      </c>
      <c r="AC90" s="3">
        <f t="shared" si="91"/>
        <v>0.59054337359137843</v>
      </c>
      <c r="AD90" s="4">
        <f t="shared" si="81"/>
        <v>49.703434698252536</v>
      </c>
      <c r="AE90" s="5">
        <f t="shared" si="40"/>
        <v>48.743097950084135</v>
      </c>
      <c r="AF90" s="5">
        <f t="shared" si="41"/>
        <v>40.079993470380685</v>
      </c>
      <c r="AG90" s="5">
        <f t="shared" si="42"/>
        <v>57.406202429787584</v>
      </c>
      <c r="AH90" s="5"/>
      <c r="AI90" s="6">
        <f t="shared" si="92"/>
        <v>0.31031813408831399</v>
      </c>
      <c r="AJ90" s="6">
        <f t="shared" si="82"/>
        <v>6.5112053504578798E-2</v>
      </c>
      <c r="AK90" s="6">
        <f t="shared" si="43"/>
        <v>-0.19403710940907973</v>
      </c>
      <c r="AL90" s="6">
        <f t="shared" si="44"/>
        <v>0.32426121641823735</v>
      </c>
      <c r="AM90" s="6"/>
      <c r="AT90" s="5"/>
      <c r="AU90" s="5"/>
      <c r="AV90" s="5"/>
      <c r="AW90" s="14">
        <v>89</v>
      </c>
      <c r="AX90" s="14">
        <v>1.0470793609084317</v>
      </c>
      <c r="AY90" s="13"/>
      <c r="AZ90" s="5"/>
      <c r="BA90" s="5"/>
      <c r="BB90" s="5"/>
      <c r="BC90" s="14">
        <v>89</v>
      </c>
      <c r="BD90" s="23">
        <v>1.0472634679086152</v>
      </c>
      <c r="BE90" s="5">
        <f t="shared" si="71"/>
        <v>300</v>
      </c>
      <c r="BF90" s="6">
        <f t="shared" si="72"/>
        <v>0</v>
      </c>
      <c r="BG90" s="6">
        <f t="shared" si="73"/>
        <v>300</v>
      </c>
      <c r="BH90" s="6">
        <f t="shared" si="74"/>
        <v>53.785714285714157</v>
      </c>
      <c r="BI90" s="6">
        <f t="shared" si="75"/>
        <v>119.90476190476173</v>
      </c>
      <c r="BJ90" s="6">
        <f t="shared" si="93"/>
        <v>69.033584647018529</v>
      </c>
      <c r="BK90" s="6"/>
      <c r="BL90" s="6"/>
      <c r="BM90" s="6"/>
      <c r="BN90" s="5"/>
      <c r="BO90" s="5"/>
      <c r="BP90" s="5"/>
      <c r="BQ90" s="5"/>
      <c r="BR90" s="5"/>
      <c r="BS90" s="5"/>
      <c r="BT90" s="5"/>
      <c r="BU90" s="5"/>
      <c r="BV90" s="2">
        <f t="shared" si="34"/>
        <v>1.3571133769119745</v>
      </c>
      <c r="BW90" s="2">
        <f t="shared" si="50"/>
        <v>-0.12836254464536151</v>
      </c>
      <c r="BX90" s="2">
        <f t="shared" si="51"/>
        <v>-2.4748818994744224</v>
      </c>
      <c r="BY90" s="2">
        <f t="shared" si="52"/>
        <v>2.2181568101836997</v>
      </c>
      <c r="BZ90" s="2"/>
      <c r="CA90" s="2">
        <f t="shared" si="76"/>
        <v>0.84108678521773439</v>
      </c>
      <c r="CB90" s="2">
        <f t="shared" si="54"/>
        <v>0.44904581776488994</v>
      </c>
      <c r="CC90" s="2">
        <f t="shared" si="55"/>
        <v>-0.20645380092685817</v>
      </c>
      <c r="CD90" s="2">
        <f t="shared" si="56"/>
        <v>1.1045454364566381</v>
      </c>
      <c r="CE90" s="5"/>
      <c r="CF90" s="8">
        <f t="shared" si="36"/>
        <v>1.895204130234935E-2</v>
      </c>
      <c r="CG90" s="8">
        <f t="shared" si="37"/>
        <v>1.0543009904317481E-2</v>
      </c>
      <c r="CH90" s="5">
        <f t="shared" si="38"/>
        <v>11976.166666666666</v>
      </c>
      <c r="CI90" s="5">
        <f t="shared" si="39"/>
        <v>11976.166666666666</v>
      </c>
      <c r="CJ90" s="5"/>
      <c r="CK90" s="5">
        <f t="shared" si="67"/>
        <v>12153.561413563295</v>
      </c>
      <c r="CL90" s="5">
        <f t="shared" si="83"/>
        <v>11965.300324827487</v>
      </c>
      <c r="CM90" s="5">
        <f t="shared" si="46"/>
        <v>11714.326313463376</v>
      </c>
      <c r="CN90" s="5"/>
      <c r="CO90" s="5"/>
      <c r="CP90" s="5"/>
      <c r="CQ90" s="5"/>
      <c r="CR90" s="5"/>
      <c r="CS90" s="32">
        <f t="shared" si="68"/>
        <v>4.2218509920125102E-2</v>
      </c>
      <c r="CT90" s="32">
        <f t="shared" si="84"/>
        <v>5.8616693505291639E-2</v>
      </c>
      <c r="CU90" s="32">
        <f t="shared" si="47"/>
        <v>8.1297065466646279E-2</v>
      </c>
      <c r="CV90" s="32"/>
      <c r="CW90" s="32"/>
      <c r="CX90" s="32"/>
      <c r="CY90" s="32"/>
      <c r="CZ90" s="5"/>
      <c r="DA90" s="6">
        <f t="shared" si="69"/>
        <v>8.7509108492908425E-2</v>
      </c>
      <c r="DB90" s="6">
        <f t="shared" si="85"/>
        <v>9.9820335282210987E-2</v>
      </c>
      <c r="DC90" s="6">
        <f t="shared" si="48"/>
        <v>0.12962924149269678</v>
      </c>
      <c r="DD90" s="5"/>
      <c r="DE90" s="5"/>
      <c r="DF90" s="5"/>
      <c r="DG90" s="5"/>
      <c r="DI90" s="6">
        <f t="shared" si="70"/>
        <v>0.96014693908008786</v>
      </c>
      <c r="DJ90" s="6">
        <f t="shared" si="86"/>
        <v>1.177976714845604</v>
      </c>
      <c r="DK90" s="6">
        <f t="shared" si="49"/>
        <v>0.10322236297894474</v>
      </c>
      <c r="DX90">
        <f t="shared" si="87"/>
        <v>11681.299999999997</v>
      </c>
      <c r="DY90">
        <f t="shared" si="88"/>
        <v>10954.60345932967</v>
      </c>
      <c r="DZ90">
        <f t="shared" si="89"/>
        <v>12407.996540670325</v>
      </c>
    </row>
    <row r="91" spans="1:130" x14ac:dyDescent="0.25">
      <c r="A91" s="1">
        <v>90</v>
      </c>
      <c r="B91" s="1">
        <v>90</v>
      </c>
      <c r="C91" s="7">
        <v>20191203</v>
      </c>
      <c r="D91" s="7">
        <f>39170*(1/3)</f>
        <v>13056.666666666666</v>
      </c>
      <c r="E91" s="7">
        <v>6565333</v>
      </c>
      <c r="F91" s="7"/>
      <c r="G91" s="7">
        <f t="shared" si="57"/>
        <v>85721364536.666656</v>
      </c>
      <c r="H91" s="36">
        <f t="shared" si="32"/>
        <v>38597092631.049995</v>
      </c>
      <c r="I91" s="36">
        <f t="shared" si="45"/>
        <v>44271871398.206673</v>
      </c>
      <c r="K91" s="2">
        <f t="shared" si="58"/>
        <v>3.0324987951354122E-2</v>
      </c>
      <c r="M91" s="1">
        <f t="shared" si="66"/>
        <v>89</v>
      </c>
      <c r="N91" s="2">
        <f t="shared" si="59"/>
        <v>-3.2671437597328774E-2</v>
      </c>
      <c r="O91" s="8">
        <f t="shared" si="60"/>
        <v>0.11152882205513784</v>
      </c>
      <c r="P91" s="2">
        <f t="shared" si="61"/>
        <v>0.11254047267335569</v>
      </c>
      <c r="Q91" s="2">
        <f t="shared" si="62"/>
        <v>0.15370951872776972</v>
      </c>
      <c r="R91" s="2">
        <f t="shared" si="63"/>
        <v>2.9194792316029339E-3</v>
      </c>
      <c r="V91" s="1">
        <f t="shared" si="64"/>
        <v>0</v>
      </c>
      <c r="W91" s="1">
        <f t="shared" si="65"/>
        <v>3.0324987951354122E-2</v>
      </c>
      <c r="X91" s="2">
        <f t="shared" si="77"/>
        <v>4.6508552402622343E-3</v>
      </c>
      <c r="Y91" s="2">
        <f t="shared" si="78"/>
        <v>1.2263784848175011E-2</v>
      </c>
      <c r="Z91" s="2">
        <f t="shared" si="79"/>
        <v>7.8430363547794205E-3</v>
      </c>
      <c r="AA91" s="2">
        <f t="shared" si="80"/>
        <v>1.7633857303203167E-2</v>
      </c>
      <c r="AB91" s="3">
        <f t="shared" si="90"/>
        <v>0.59299167183230994</v>
      </c>
      <c r="AC91" s="3">
        <f t="shared" si="91"/>
        <v>0.69546807810151157</v>
      </c>
      <c r="AD91" s="4">
        <f t="shared" si="81"/>
        <v>53.976701882789314</v>
      </c>
      <c r="AE91" s="5">
        <f t="shared" si="40"/>
        <v>49.478391160855111</v>
      </c>
      <c r="AF91" s="5">
        <f t="shared" si="41"/>
        <v>41.755038678122226</v>
      </c>
      <c r="AG91" s="5">
        <f t="shared" si="42"/>
        <v>57.201743643587996</v>
      </c>
      <c r="AH91" s="5"/>
      <c r="AI91" s="6">
        <f t="shared" si="92"/>
        <v>0.34503239664719199</v>
      </c>
      <c r="AJ91" s="6">
        <f t="shared" si="82"/>
        <v>8.1963886914413503E-2</v>
      </c>
      <c r="AK91" s="6">
        <f t="shared" si="43"/>
        <v>-0.20399352955707353</v>
      </c>
      <c r="AL91" s="6">
        <f t="shared" si="44"/>
        <v>0.36792130338590057</v>
      </c>
      <c r="AM91" s="6"/>
      <c r="AT91" s="5"/>
      <c r="AU91" s="5"/>
      <c r="AV91" s="5"/>
      <c r="AW91" s="14">
        <v>90</v>
      </c>
      <c r="AX91" s="14">
        <v>1.0839035888580382</v>
      </c>
      <c r="AY91" s="13"/>
      <c r="AZ91" s="5"/>
      <c r="BA91" s="5"/>
      <c r="BB91" s="5"/>
      <c r="BC91" s="14">
        <v>90</v>
      </c>
      <c r="BD91" s="23">
        <v>1.0842570626840553</v>
      </c>
      <c r="BE91" s="5">
        <f t="shared" si="71"/>
        <v>390</v>
      </c>
      <c r="BF91" s="6">
        <f t="shared" si="72"/>
        <v>0</v>
      </c>
      <c r="BG91" s="6">
        <f t="shared" si="73"/>
        <v>390</v>
      </c>
      <c r="BH91" s="6">
        <f t="shared" si="74"/>
        <v>53.476190476190304</v>
      </c>
      <c r="BI91" s="6">
        <f t="shared" si="75"/>
        <v>147.76190476190459</v>
      </c>
      <c r="BJ91" s="6">
        <f t="shared" si="93"/>
        <v>73.426407950780927</v>
      </c>
      <c r="BK91" s="6"/>
      <c r="BL91" s="6"/>
      <c r="BM91" s="6"/>
      <c r="BN91" s="5"/>
      <c r="BO91" s="5"/>
      <c r="BP91" s="5"/>
      <c r="BQ91" s="5"/>
      <c r="BR91" s="5"/>
      <c r="BS91" s="5"/>
      <c r="BT91" s="5"/>
      <c r="BU91" s="5"/>
      <c r="BV91" s="2">
        <f t="shared" si="34"/>
        <v>0.60559293117519353</v>
      </c>
      <c r="BW91" s="2">
        <f t="shared" si="50"/>
        <v>-4.964996153998804E-2</v>
      </c>
      <c r="BX91" s="2">
        <f t="shared" si="51"/>
        <v>-2.3830642969047013</v>
      </c>
      <c r="BY91" s="2">
        <f t="shared" si="52"/>
        <v>2.2837643738247251</v>
      </c>
      <c r="BZ91" s="2"/>
      <c r="CA91" s="2">
        <f t="shared" si="76"/>
        <v>0.71317074501745981</v>
      </c>
      <c r="CB91" s="2">
        <f t="shared" si="54"/>
        <v>0.45693429120088497</v>
      </c>
      <c r="CC91" s="2">
        <f t="shared" si="55"/>
        <v>-0.2076882366293436</v>
      </c>
      <c r="CD91" s="2">
        <f t="shared" si="56"/>
        <v>1.1215568190311136</v>
      </c>
      <c r="CE91" s="5"/>
      <c r="CF91" s="8">
        <f t="shared" si="36"/>
        <v>1.895204130234935E-2</v>
      </c>
      <c r="CG91" s="8">
        <f t="shared" si="37"/>
        <v>1.0543009904317481E-2</v>
      </c>
      <c r="CH91" s="5">
        <f t="shared" si="38"/>
        <v>12171.166666666666</v>
      </c>
      <c r="CI91" s="5">
        <f t="shared" si="39"/>
        <v>12171.166666666666</v>
      </c>
      <c r="CJ91" s="5"/>
      <c r="CK91" s="5">
        <f t="shared" si="67"/>
        <v>12296.590626033174</v>
      </c>
      <c r="CL91" s="5">
        <f t="shared" si="83"/>
        <v>12101.314579559648</v>
      </c>
      <c r="CM91" s="5">
        <f t="shared" si="46"/>
        <v>11773.172336987262</v>
      </c>
      <c r="CN91" s="5"/>
      <c r="CO91" s="5"/>
      <c r="CP91" s="5"/>
      <c r="CQ91" s="5"/>
      <c r="CR91" s="5"/>
      <c r="CS91" s="32">
        <f t="shared" si="68"/>
        <v>6.181193338455393E-2</v>
      </c>
      <c r="CT91" s="32">
        <f t="shared" si="84"/>
        <v>7.8946141001962289E-2</v>
      </c>
      <c r="CU91" s="32">
        <f t="shared" si="47"/>
        <v>0.10901856296175216</v>
      </c>
      <c r="CV91" s="32"/>
      <c r="CW91" s="32"/>
      <c r="CX91" s="32"/>
      <c r="CY91" s="32"/>
      <c r="CZ91" s="5"/>
      <c r="DA91" s="6">
        <f t="shared" si="69"/>
        <v>0.12117146072492636</v>
      </c>
      <c r="DB91" s="6">
        <f t="shared" si="85"/>
        <v>0.11944384728054869</v>
      </c>
      <c r="DC91" s="6">
        <f t="shared" si="48"/>
        <v>0.16310478339656453</v>
      </c>
      <c r="DD91" s="5"/>
      <c r="DE91" s="5"/>
      <c r="DF91" s="5"/>
      <c r="DG91" s="5"/>
      <c r="DI91" s="6">
        <f t="shared" si="70"/>
        <v>0.96524033733099401</v>
      </c>
      <c r="DJ91" s="6">
        <f t="shared" si="86"/>
        <v>1.1939599403684409</v>
      </c>
      <c r="DK91" s="6">
        <f t="shared" si="49"/>
        <v>0.14711318993011308</v>
      </c>
      <c r="DX91">
        <f t="shared" si="87"/>
        <v>11760.966666666664</v>
      </c>
      <c r="DY91">
        <f t="shared" si="88"/>
        <v>10827.411338305719</v>
      </c>
      <c r="DZ91">
        <f t="shared" si="89"/>
        <v>12694.521995027608</v>
      </c>
    </row>
    <row r="92" spans="1:130" x14ac:dyDescent="0.25">
      <c r="A92" s="1">
        <v>91</v>
      </c>
      <c r="B92" s="1">
        <v>91</v>
      </c>
      <c r="C92" s="7">
        <v>20191204</v>
      </c>
      <c r="D92" s="7">
        <f>39250*(1/3)</f>
        <v>13083.333333333332</v>
      </c>
      <c r="E92" s="7">
        <v>2849720</v>
      </c>
      <c r="F92" s="7"/>
      <c r="G92" s="7">
        <f t="shared" si="57"/>
        <v>37283836666.666664</v>
      </c>
      <c r="H92" s="36">
        <f t="shared" si="32"/>
        <v>39301997911.049995</v>
      </c>
      <c r="I92" s="36">
        <f t="shared" si="45"/>
        <v>44417069034.373337</v>
      </c>
      <c r="K92" s="2">
        <f t="shared" si="58"/>
        <v>2.0402965506775422E-3</v>
      </c>
      <c r="M92" s="1">
        <f t="shared" si="66"/>
        <v>90</v>
      </c>
      <c r="N92" s="2">
        <f t="shared" si="59"/>
        <v>-3.1341047465177865E-2</v>
      </c>
      <c r="O92" s="8">
        <f t="shared" si="60"/>
        <v>0.11278195488721804</v>
      </c>
      <c r="P92" s="2">
        <f t="shared" si="61"/>
        <v>0.12145186057806746</v>
      </c>
      <c r="Q92" s="2">
        <f t="shared" si="62"/>
        <v>0.15875256047347813</v>
      </c>
      <c r="R92" s="2">
        <f t="shared" si="63"/>
        <v>2.414822138623457E-4</v>
      </c>
      <c r="V92" s="1">
        <f t="shared" si="64"/>
        <v>0</v>
      </c>
      <c r="W92" s="1">
        <f t="shared" si="65"/>
        <v>2.0402965506775422E-3</v>
      </c>
      <c r="X92" s="2">
        <f t="shared" si="77"/>
        <v>4.190903879094968E-3</v>
      </c>
      <c r="Y92" s="2">
        <f t="shared" si="78"/>
        <v>1.2409520316080549E-2</v>
      </c>
      <c r="Z92" s="2">
        <f t="shared" si="79"/>
        <v>7.9185368136106202E-3</v>
      </c>
      <c r="AA92" s="2">
        <f t="shared" si="80"/>
        <v>1.7532848192553782E-2</v>
      </c>
      <c r="AB92" s="3">
        <f t="shared" si="90"/>
        <v>0.52925230730651096</v>
      </c>
      <c r="AC92" s="3">
        <f t="shared" si="91"/>
        <v>0.70778690260666743</v>
      </c>
      <c r="AD92" s="4">
        <f t="shared" si="81"/>
        <v>57.216205996925794</v>
      </c>
      <c r="AE92" s="5">
        <f t="shared" si="40"/>
        <v>50.122525521864283</v>
      </c>
      <c r="AF92" s="5">
        <f t="shared" si="41"/>
        <v>42.064261250650766</v>
      </c>
      <c r="AG92" s="5">
        <f t="shared" si="42"/>
        <v>58.1807897930778</v>
      </c>
      <c r="AH92" s="5"/>
      <c r="AI92" s="6">
        <f t="shared" si="92"/>
        <v>0.32210355665388518</v>
      </c>
      <c r="AJ92" s="6">
        <f t="shared" si="82"/>
        <v>9.5121739201265071E-2</v>
      </c>
      <c r="AK92" s="6">
        <f t="shared" si="43"/>
        <v>-0.20995460638255339</v>
      </c>
      <c r="AL92" s="6">
        <f t="shared" si="44"/>
        <v>0.40019808478508356</v>
      </c>
      <c r="AM92" s="6"/>
      <c r="AT92" s="5"/>
      <c r="AU92" s="5"/>
      <c r="AV92" s="5"/>
      <c r="AW92" s="14">
        <v>91</v>
      </c>
      <c r="AX92" s="14">
        <v>1.0635202731355806</v>
      </c>
      <c r="AY92" s="13"/>
      <c r="AZ92" s="5"/>
      <c r="BA92" s="5"/>
      <c r="BB92" s="5"/>
      <c r="BC92" s="14">
        <v>91</v>
      </c>
      <c r="BD92" s="23">
        <v>1.0640142555296777</v>
      </c>
      <c r="BE92" s="5">
        <f t="shared" si="71"/>
        <v>26.66666666666606</v>
      </c>
      <c r="BF92" s="6">
        <f t="shared" si="72"/>
        <v>0</v>
      </c>
      <c r="BG92" s="6">
        <f t="shared" si="73"/>
        <v>26.66666666666606</v>
      </c>
      <c r="BH92" s="6">
        <f t="shared" si="74"/>
        <v>48.095238095237882</v>
      </c>
      <c r="BI92" s="6">
        <f t="shared" si="75"/>
        <v>149.66666666666646</v>
      </c>
      <c r="BJ92" s="6">
        <f t="shared" si="93"/>
        <v>75.68023115819895</v>
      </c>
      <c r="BK92" s="6"/>
      <c r="BL92" s="6"/>
      <c r="BM92" s="6"/>
      <c r="BN92" s="5"/>
      <c r="BO92" s="5"/>
      <c r="BP92" s="5"/>
      <c r="BQ92" s="5"/>
      <c r="BR92" s="5"/>
      <c r="BS92" s="5"/>
      <c r="BT92" s="5"/>
      <c r="BU92" s="5"/>
      <c r="BV92" s="2">
        <f t="shared" si="34"/>
        <v>0.69919582208546416</v>
      </c>
      <c r="BW92" s="2">
        <f t="shared" si="50"/>
        <v>4.0148913504679487E-2</v>
      </c>
      <c r="BX92" s="2">
        <f t="shared" si="51"/>
        <v>-2.2616085433080051</v>
      </c>
      <c r="BY92" s="2">
        <f t="shared" si="52"/>
        <v>2.3419063703173637</v>
      </c>
      <c r="BZ92" s="2"/>
      <c r="CA92" s="2">
        <f t="shared" si="76"/>
        <v>0.78277444170685528</v>
      </c>
      <c r="CB92" s="2">
        <f t="shared" si="54"/>
        <v>0.47539610550308053</v>
      </c>
      <c r="CC92" s="2">
        <f t="shared" si="55"/>
        <v>-0.20448880019445625</v>
      </c>
      <c r="CD92" s="2">
        <f t="shared" si="56"/>
        <v>1.1552810112006173</v>
      </c>
      <c r="CE92" s="5"/>
      <c r="CF92" s="8">
        <f t="shared" si="36"/>
        <v>2.0982902704953201E-2</v>
      </c>
      <c r="CG92" s="8">
        <f t="shared" si="37"/>
        <v>1.0543009904317481E-2</v>
      </c>
      <c r="CH92" s="5">
        <f t="shared" si="38"/>
        <v>12184.5</v>
      </c>
      <c r="CI92" s="5">
        <f t="shared" si="39"/>
        <v>12184.5</v>
      </c>
      <c r="CJ92" s="5"/>
      <c r="CK92" s="5">
        <f t="shared" si="67"/>
        <v>12360.395720915543</v>
      </c>
      <c r="CL92" s="5">
        <f t="shared" si="83"/>
        <v>12160.541217149816</v>
      </c>
      <c r="CM92" s="5">
        <f t="shared" si="46"/>
        <v>11802.818737996267</v>
      </c>
      <c r="CN92" s="5"/>
      <c r="CO92" s="5"/>
      <c r="CP92" s="5"/>
      <c r="CQ92" s="5"/>
      <c r="CR92" s="5"/>
      <c r="CS92" s="32">
        <f t="shared" si="68"/>
        <v>5.8488225518093628E-2</v>
      </c>
      <c r="CT92" s="32">
        <f t="shared" si="84"/>
        <v>7.5884132104426127E-2</v>
      </c>
      <c r="CU92" s="32">
        <f t="shared" si="47"/>
        <v>0.1084922698350661</v>
      </c>
      <c r="CV92" s="32"/>
      <c r="CW92" s="32"/>
      <c r="CX92" s="32"/>
      <c r="CY92" s="32"/>
      <c r="CZ92" s="5"/>
      <c r="DA92" s="6">
        <f t="shared" si="69"/>
        <v>0.13477693596255755</v>
      </c>
      <c r="DB92" s="6">
        <f t="shared" si="85"/>
        <v>0.12324057613466721</v>
      </c>
      <c r="DC92" s="6">
        <f t="shared" si="48"/>
        <v>0.13711195351454675</v>
      </c>
      <c r="DD92" s="5"/>
      <c r="DE92" s="5"/>
      <c r="DF92" s="5"/>
      <c r="DG92" s="5"/>
      <c r="DI92" s="6">
        <f t="shared" si="70"/>
        <v>0.86791505984089179</v>
      </c>
      <c r="DJ92" s="6">
        <f t="shared" si="86"/>
        <v>1.0711392110921398</v>
      </c>
      <c r="DK92" s="6">
        <f t="shared" si="49"/>
        <v>3.8289577424906365E-2</v>
      </c>
      <c r="DX92">
        <f t="shared" si="87"/>
        <v>11835.8</v>
      </c>
      <c r="DY92">
        <f t="shared" si="88"/>
        <v>10743.655292453321</v>
      </c>
      <c r="DZ92">
        <f t="shared" si="89"/>
        <v>12927.944707546678</v>
      </c>
    </row>
    <row r="93" spans="1:130" x14ac:dyDescent="0.25">
      <c r="A93" s="1">
        <v>92</v>
      </c>
      <c r="B93" s="1">
        <v>92</v>
      </c>
      <c r="C93" s="7">
        <v>20191207</v>
      </c>
      <c r="D93" s="7">
        <f>39380*(1/3)</f>
        <v>13126.666666666666</v>
      </c>
      <c r="E93" s="7">
        <v>4637628</v>
      </c>
      <c r="F93" s="7"/>
      <c r="G93" s="7">
        <f t="shared" si="57"/>
        <v>60876596880</v>
      </c>
      <c r="H93" s="36">
        <f t="shared" si="32"/>
        <v>41296524790.199997</v>
      </c>
      <c r="I93" s="36">
        <f t="shared" si="45"/>
        <v>44261727913.053337</v>
      </c>
      <c r="K93" s="2">
        <f t="shared" si="58"/>
        <v>3.3066289825619982E-3</v>
      </c>
      <c r="M93" s="1">
        <f t="shared" si="66"/>
        <v>91</v>
      </c>
      <c r="N93" s="2">
        <f t="shared" si="59"/>
        <v>-3.0988395051138807E-2</v>
      </c>
      <c r="O93" s="8">
        <f t="shared" si="60"/>
        <v>0.11403508771929824</v>
      </c>
      <c r="P93" s="2">
        <f t="shared" si="61"/>
        <v>0.12389504483800003</v>
      </c>
      <c r="Q93" s="2">
        <f t="shared" si="62"/>
        <v>0.16014052471592505</v>
      </c>
      <c r="R93" s="2">
        <f t="shared" si="63"/>
        <v>7.4167728587692244E-3</v>
      </c>
      <c r="V93" s="1">
        <f t="shared" si="64"/>
        <v>0</v>
      </c>
      <c r="W93" s="1">
        <f t="shared" si="65"/>
        <v>3.3066289825619982E-3</v>
      </c>
      <c r="X93" s="2">
        <f t="shared" si="77"/>
        <v>2.1635294874508726E-3</v>
      </c>
      <c r="Y93" s="2">
        <f t="shared" si="78"/>
        <v>1.2645708100549265E-2</v>
      </c>
      <c r="Z93" s="2">
        <f t="shared" si="79"/>
        <v>3.8219301219080321E-3</v>
      </c>
      <c r="AA93" s="2">
        <f t="shared" si="80"/>
        <v>1.7374374156834793E-2</v>
      </c>
      <c r="AB93" s="3">
        <f t="shared" si="90"/>
        <v>0.56608295244570517</v>
      </c>
      <c r="AC93" s="3">
        <f t="shared" si="91"/>
        <v>0.72783675465942765</v>
      </c>
      <c r="AD93" s="4">
        <f t="shared" si="81"/>
        <v>56.250534763691476</v>
      </c>
      <c r="AE93" s="5">
        <f t="shared" si="40"/>
        <v>50.573555370854017</v>
      </c>
      <c r="AF93" s="5">
        <f t="shared" si="41"/>
        <v>42.193615859580198</v>
      </c>
      <c r="AG93" s="5">
        <f t="shared" si="42"/>
        <v>58.953494882127835</v>
      </c>
      <c r="AH93" s="5"/>
      <c r="AI93" s="6">
        <f t="shared" si="92"/>
        <v>0.3369002799460003</v>
      </c>
      <c r="AJ93" s="6">
        <f t="shared" si="82"/>
        <v>0.1092436624043898</v>
      </c>
      <c r="AK93" s="6">
        <f t="shared" si="43"/>
        <v>-0.213541926563872</v>
      </c>
      <c r="AL93" s="6">
        <f t="shared" si="44"/>
        <v>0.43202925137265163</v>
      </c>
      <c r="AM93" s="6"/>
      <c r="AT93" s="5"/>
      <c r="AU93" s="5"/>
      <c r="AV93" s="5"/>
      <c r="AW93" s="14">
        <v>92</v>
      </c>
      <c r="AX93" s="14">
        <v>1.0645291159818386</v>
      </c>
      <c r="AY93" s="13"/>
      <c r="AZ93" s="5"/>
      <c r="BA93" s="5"/>
      <c r="BB93" s="5"/>
      <c r="BC93" s="14">
        <v>92</v>
      </c>
      <c r="BD93" s="23">
        <v>1.0651145528281274</v>
      </c>
      <c r="BE93" s="5">
        <f t="shared" si="71"/>
        <v>43.33333333333394</v>
      </c>
      <c r="BF93" s="6">
        <f t="shared" si="72"/>
        <v>0</v>
      </c>
      <c r="BG93" s="6">
        <f t="shared" si="73"/>
        <v>43.33333333333394</v>
      </c>
      <c r="BH93" s="6">
        <f t="shared" si="74"/>
        <v>24.785714285714157</v>
      </c>
      <c r="BI93" s="6">
        <f t="shared" si="75"/>
        <v>152.76190476190459</v>
      </c>
      <c r="BJ93" s="6">
        <f t="shared" si="93"/>
        <v>86.039962451388007</v>
      </c>
      <c r="BK93" s="6"/>
      <c r="BL93" s="6"/>
      <c r="BM93" s="6"/>
      <c r="BN93" s="5"/>
      <c r="BO93" s="5"/>
      <c r="BP93" s="5"/>
      <c r="BQ93" s="5"/>
      <c r="BR93" s="5"/>
      <c r="BS93" s="5"/>
      <c r="BT93" s="5"/>
      <c r="BU93" s="5"/>
      <c r="BV93" s="2">
        <f t="shared" si="34"/>
        <v>0.71089349055710382</v>
      </c>
      <c r="BW93" s="2">
        <f t="shared" si="50"/>
        <v>0.13025918385089627</v>
      </c>
      <c r="BX93" s="2">
        <f t="shared" si="51"/>
        <v>-2.1256436026015799</v>
      </c>
      <c r="BY93" s="2">
        <f t="shared" si="52"/>
        <v>2.3861619703033727</v>
      </c>
      <c r="BZ93" s="2"/>
      <c r="CA93" s="2">
        <f t="shared" si="76"/>
        <v>0.75467037570803552</v>
      </c>
      <c r="CB93" s="2">
        <f t="shared" si="54"/>
        <v>0.4918038081675003</v>
      </c>
      <c r="CC93" s="2">
        <f t="shared" si="55"/>
        <v>-0.19886744189483113</v>
      </c>
      <c r="CD93" s="2">
        <f t="shared" si="56"/>
        <v>1.1824750582298318</v>
      </c>
      <c r="CE93" s="5"/>
      <c r="CF93" s="8">
        <f t="shared" si="36"/>
        <v>2.0982902704953201E-2</v>
      </c>
      <c r="CG93" s="8">
        <f t="shared" si="37"/>
        <v>1.0543009904317481E-2</v>
      </c>
      <c r="CH93" s="5">
        <f t="shared" si="38"/>
        <v>12206.166666666666</v>
      </c>
      <c r="CI93" s="5">
        <f t="shared" si="39"/>
        <v>12206.166666666666</v>
      </c>
      <c r="CJ93" s="5"/>
      <c r="CK93" s="5">
        <f t="shared" si="67"/>
        <v>12458.690870083161</v>
      </c>
      <c r="CL93" s="5">
        <f t="shared" si="83"/>
        <v>12242.938480816383</v>
      </c>
      <c r="CM93" s="5">
        <f t="shared" si="46"/>
        <v>11848.440810090051</v>
      </c>
      <c r="CN93" s="5"/>
      <c r="CO93" s="5"/>
      <c r="CP93" s="5"/>
      <c r="CQ93" s="5"/>
      <c r="CR93" s="5"/>
      <c r="CS93" s="32">
        <f t="shared" si="68"/>
        <v>5.3615247665186327E-2</v>
      </c>
      <c r="CT93" s="32">
        <f t="shared" si="84"/>
        <v>7.2182686144752539E-2</v>
      </c>
      <c r="CU93" s="32">
        <f t="shared" si="47"/>
        <v>0.10788135562006484</v>
      </c>
      <c r="CV93" s="32"/>
      <c r="CW93" s="32"/>
      <c r="CX93" s="32"/>
      <c r="CY93" s="32"/>
      <c r="CZ93" s="5"/>
      <c r="DA93" s="6">
        <f t="shared" si="69"/>
        <v>0.14542804061545808</v>
      </c>
      <c r="DB93" s="6">
        <f t="shared" si="85"/>
        <v>0.12934658934964879</v>
      </c>
      <c r="DC93" s="6">
        <f t="shared" si="48"/>
        <v>0.10767683544153683</v>
      </c>
      <c r="DD93" s="5"/>
      <c r="DE93" s="5"/>
      <c r="DF93" s="5"/>
      <c r="DG93" s="5"/>
      <c r="DI93" s="6">
        <f t="shared" si="70"/>
        <v>0.80914828678549189</v>
      </c>
      <c r="DJ93" s="6">
        <f t="shared" si="86"/>
        <v>0.99727375620928282</v>
      </c>
      <c r="DK93" s="6">
        <f t="shared" si="49"/>
        <v>0.2135051486795011</v>
      </c>
      <c r="DX93">
        <f t="shared" si="87"/>
        <v>11913.816666666666</v>
      </c>
      <c r="DY93">
        <f t="shared" si="88"/>
        <v>10694.317361851594</v>
      </c>
      <c r="DZ93">
        <f t="shared" si="89"/>
        <v>13133.315971481738</v>
      </c>
    </row>
    <row r="94" spans="1:130" x14ac:dyDescent="0.25">
      <c r="A94" s="1">
        <v>93</v>
      </c>
      <c r="B94" s="1">
        <v>93</v>
      </c>
      <c r="C94" s="7">
        <v>20191208</v>
      </c>
      <c r="D94" s="7">
        <f>40213*(1/3)</f>
        <v>13404.333333333332</v>
      </c>
      <c r="E94" s="7">
        <v>3929386</v>
      </c>
      <c r="F94" s="7"/>
      <c r="G94" s="7">
        <f t="shared" si="57"/>
        <v>52670799739.333328</v>
      </c>
      <c r="H94" s="36">
        <f t="shared" si="32"/>
        <v>43090256936.166672</v>
      </c>
      <c r="I94" s="36">
        <f t="shared" si="45"/>
        <v>43372209972.90667</v>
      </c>
      <c r="K94" s="2">
        <f t="shared" si="58"/>
        <v>2.0932253221533404E-2</v>
      </c>
      <c r="M94" s="1">
        <f t="shared" si="66"/>
        <v>92</v>
      </c>
      <c r="N94" s="2">
        <f t="shared" si="59"/>
        <v>-3.0424175023945316E-2</v>
      </c>
      <c r="O94" s="8">
        <f t="shared" si="60"/>
        <v>0.11528822055137844</v>
      </c>
      <c r="P94" s="2">
        <f t="shared" si="61"/>
        <v>0.12787514142466277</v>
      </c>
      <c r="Q94" s="2">
        <f t="shared" si="62"/>
        <v>0.16240785756780574</v>
      </c>
      <c r="R94" s="2">
        <f t="shared" si="63"/>
        <v>8.6068242866215866E-3</v>
      </c>
      <c r="V94" s="1">
        <f t="shared" si="64"/>
        <v>0</v>
      </c>
      <c r="W94" s="1">
        <f t="shared" si="65"/>
        <v>2.0932253221533404E-2</v>
      </c>
      <c r="X94" s="2">
        <f t="shared" si="77"/>
        <v>2.1635294874508726E-3</v>
      </c>
      <c r="Y94" s="2">
        <f t="shared" si="78"/>
        <v>1.275543832824365E-2</v>
      </c>
      <c r="Z94" s="2">
        <f t="shared" si="79"/>
        <v>3.8219301219080321E-3</v>
      </c>
      <c r="AA94" s="2">
        <f t="shared" si="80"/>
        <v>1.742506333541341E-2</v>
      </c>
      <c r="AB94" s="3">
        <f t="shared" si="90"/>
        <v>0.56608295244570517</v>
      </c>
      <c r="AC94" s="3">
        <f t="shared" si="91"/>
        <v>0.73201675556153878</v>
      </c>
      <c r="AD94" s="4">
        <f t="shared" si="81"/>
        <v>56.391412080762429</v>
      </c>
      <c r="AE94" s="5">
        <f t="shared" si="40"/>
        <v>50.901439632827426</v>
      </c>
      <c r="AF94" s="5">
        <f t="shared" si="41"/>
        <v>42.138947399404728</v>
      </c>
      <c r="AG94" s="5">
        <f t="shared" si="42"/>
        <v>59.663931866250124</v>
      </c>
      <c r="AH94" s="5"/>
      <c r="AI94" s="6">
        <f t="shared" si="92"/>
        <v>0.39707410857160713</v>
      </c>
      <c r="AJ94" s="6">
        <f t="shared" si="82"/>
        <v>0.12635901507510094</v>
      </c>
      <c r="AK94" s="6">
        <f t="shared" si="43"/>
        <v>-0.21972433575525974</v>
      </c>
      <c r="AL94" s="6">
        <f t="shared" si="44"/>
        <v>0.47244236590546163</v>
      </c>
      <c r="AM94" s="6"/>
      <c r="AT94" s="5"/>
      <c r="AU94" s="5"/>
      <c r="AV94" s="5"/>
      <c r="AW94" s="14">
        <v>93</v>
      </c>
      <c r="AX94" s="14">
        <v>1.0604225962717819</v>
      </c>
      <c r="AY94" s="13"/>
      <c r="AZ94" s="5"/>
      <c r="BA94" s="5"/>
      <c r="BB94" s="5"/>
      <c r="BC94" s="14">
        <v>93</v>
      </c>
      <c r="BD94" s="23">
        <v>1.0609901532685586</v>
      </c>
      <c r="BE94" s="5">
        <f t="shared" si="71"/>
        <v>277.66666666666606</v>
      </c>
      <c r="BF94" s="6">
        <f t="shared" si="72"/>
        <v>0</v>
      </c>
      <c r="BG94" s="6">
        <f t="shared" si="73"/>
        <v>277.66666666666606</v>
      </c>
      <c r="BH94" s="6">
        <f t="shared" si="74"/>
        <v>24.785714285714157</v>
      </c>
      <c r="BI94" s="6">
        <f t="shared" si="75"/>
        <v>156.73809523809501</v>
      </c>
      <c r="BJ94" s="6">
        <f t="shared" si="93"/>
        <v>86.345750262329531</v>
      </c>
      <c r="BK94" s="6"/>
      <c r="BL94" s="6"/>
      <c r="BM94" s="6"/>
      <c r="BN94" s="5"/>
      <c r="BO94" s="5"/>
      <c r="BP94" s="5"/>
      <c r="BQ94" s="5"/>
      <c r="BR94" s="5"/>
      <c r="BS94" s="5"/>
      <c r="BT94" s="5"/>
      <c r="BU94" s="5"/>
      <c r="BV94" s="2">
        <f t="shared" si="34"/>
        <v>0.38085097435721416</v>
      </c>
      <c r="BW94" s="2">
        <f t="shared" si="50"/>
        <v>0.20387171104937277</v>
      </c>
      <c r="BX94" s="2">
        <f t="shared" si="51"/>
        <v>-1.979085366739916</v>
      </c>
      <c r="BY94" s="2">
        <f t="shared" si="52"/>
        <v>2.3868287888386615</v>
      </c>
      <c r="BZ94" s="2"/>
      <c r="CA94" s="2">
        <f t="shared" si="76"/>
        <v>0.57540421162371547</v>
      </c>
      <c r="CB94" s="2">
        <f t="shared" si="54"/>
        <v>0.49928873843387783</v>
      </c>
      <c r="CC94" s="2">
        <f t="shared" si="55"/>
        <v>-0.19161101908193906</v>
      </c>
      <c r="CD94" s="2">
        <f t="shared" si="56"/>
        <v>1.1901884959496947</v>
      </c>
      <c r="CE94" s="5"/>
      <c r="CF94" s="8">
        <f t="shared" si="36"/>
        <v>2.0982902704953201E-2</v>
      </c>
      <c r="CG94" s="8">
        <f t="shared" si="37"/>
        <v>1.0543009904317481E-2</v>
      </c>
      <c r="CH94" s="5">
        <f t="shared" si="38"/>
        <v>12345</v>
      </c>
      <c r="CI94" s="5">
        <f t="shared" si="39"/>
        <v>12345</v>
      </c>
      <c r="CJ94" s="5"/>
      <c r="CK94" s="5">
        <f t="shared" si="67"/>
        <v>12563.885652815074</v>
      </c>
      <c r="CL94" s="5">
        <f t="shared" si="83"/>
        <v>12322.954936079499</v>
      </c>
      <c r="CM94" s="5">
        <f t="shared" si="46"/>
        <v>11884.736320843962</v>
      </c>
      <c r="CN94" s="5"/>
      <c r="CO94" s="5"/>
      <c r="CP94" s="5"/>
      <c r="CQ94" s="5"/>
      <c r="CR94" s="5"/>
      <c r="CS94" s="32">
        <f t="shared" si="68"/>
        <v>6.689392945326178E-2</v>
      </c>
      <c r="CT94" s="32">
        <f t="shared" si="84"/>
        <v>8.7753173071155377E-2</v>
      </c>
      <c r="CU94" s="32">
        <f t="shared" si="47"/>
        <v>0.12786123069674127</v>
      </c>
      <c r="CV94" s="32"/>
      <c r="CW94" s="32"/>
      <c r="CX94" s="32"/>
      <c r="CY94" s="32"/>
      <c r="CZ94" s="5"/>
      <c r="DA94" s="6">
        <f t="shared" si="69"/>
        <v>0.16454109788913343</v>
      </c>
      <c r="DB94" s="6">
        <f t="shared" si="85"/>
        <v>0.14733537234799415</v>
      </c>
      <c r="DC94" s="6">
        <f t="shared" si="48"/>
        <v>0.10513120760078744</v>
      </c>
      <c r="DD94" s="5"/>
      <c r="DE94" s="5"/>
      <c r="DF94" s="5"/>
      <c r="DG94" s="5"/>
      <c r="DI94" s="6">
        <f t="shared" si="70"/>
        <v>0.83191223234745459</v>
      </c>
      <c r="DJ94" s="6">
        <f t="shared" si="86"/>
        <v>1.0111119063641614</v>
      </c>
      <c r="DK94" s="6">
        <f t="shared" si="49"/>
        <v>0.41691155514807127</v>
      </c>
      <c r="DX94">
        <f t="shared" si="87"/>
        <v>12007.333333333332</v>
      </c>
      <c r="DY94">
        <f t="shared" si="88"/>
        <v>10640.705024928544</v>
      </c>
      <c r="DZ94">
        <f t="shared" si="89"/>
        <v>13373.96164173812</v>
      </c>
    </row>
    <row r="95" spans="1:130" x14ac:dyDescent="0.25">
      <c r="A95" s="1">
        <v>94</v>
      </c>
      <c r="B95" s="1">
        <v>94</v>
      </c>
      <c r="C95" s="7">
        <v>20191209</v>
      </c>
      <c r="D95" s="7">
        <f>41399*(1/3)</f>
        <v>13799.666666666666</v>
      </c>
      <c r="E95" s="7">
        <v>3481293</v>
      </c>
      <c r="F95" s="7"/>
      <c r="G95" s="7">
        <f t="shared" si="57"/>
        <v>48040682969</v>
      </c>
      <c r="H95" s="36">
        <f t="shared" si="32"/>
        <v>44404115352.616669</v>
      </c>
      <c r="I95" s="36">
        <f t="shared" si="45"/>
        <v>41810154649.620003</v>
      </c>
      <c r="K95" s="2">
        <f t="shared" si="58"/>
        <v>2.9066399517657063E-2</v>
      </c>
      <c r="M95" s="1">
        <f t="shared" si="66"/>
        <v>93</v>
      </c>
      <c r="N95" s="2">
        <f t="shared" si="59"/>
        <v>-3.0320364848527844E-2</v>
      </c>
      <c r="O95" s="8">
        <f t="shared" si="60"/>
        <v>0.11654135338345864</v>
      </c>
      <c r="P95" s="2">
        <f t="shared" si="61"/>
        <v>0.12861700560620293</v>
      </c>
      <c r="Q95" s="2">
        <f t="shared" si="62"/>
        <v>0.16283141111403876</v>
      </c>
      <c r="R95" s="2">
        <f t="shared" si="63"/>
        <v>1.1333788041204135E-2</v>
      </c>
      <c r="V95" s="1">
        <f t="shared" si="64"/>
        <v>0</v>
      </c>
      <c r="W95" s="1">
        <f t="shared" si="65"/>
        <v>2.9066399517657063E-2</v>
      </c>
      <c r="X95" s="2">
        <f t="shared" si="77"/>
        <v>2.1635294874508726E-3</v>
      </c>
      <c r="Y95" s="2">
        <f t="shared" si="78"/>
        <v>1.4533506252928917E-2</v>
      </c>
      <c r="Z95" s="2">
        <f t="shared" si="79"/>
        <v>3.8219301219080321E-3</v>
      </c>
      <c r="AA95" s="2">
        <f t="shared" si="80"/>
        <v>1.7749024606529436E-2</v>
      </c>
      <c r="AB95" s="3">
        <f t="shared" si="90"/>
        <v>0.56608295244570517</v>
      </c>
      <c r="AC95" s="3">
        <f t="shared" si="91"/>
        <v>0.81883408103352295</v>
      </c>
      <c r="AD95" s="4">
        <f t="shared" si="81"/>
        <v>59.125136108437104</v>
      </c>
      <c r="AE95" s="5">
        <f t="shared" si="40"/>
        <v>51.36682060745629</v>
      </c>
      <c r="AF95" s="5">
        <f t="shared" si="41"/>
        <v>41.887383151861002</v>
      </c>
      <c r="AG95" s="5">
        <f t="shared" si="42"/>
        <v>60.846258063051579</v>
      </c>
      <c r="AH95" s="5"/>
      <c r="AI95" s="6">
        <f t="shared" si="92"/>
        <v>0.45267376500979289</v>
      </c>
      <c r="AJ95" s="6">
        <f t="shared" si="82"/>
        <v>0.14284782858115877</v>
      </c>
      <c r="AK95" s="6">
        <f t="shared" si="43"/>
        <v>-0.23270978397734296</v>
      </c>
      <c r="AL95" s="6">
        <f t="shared" si="44"/>
        <v>0.51840544113966047</v>
      </c>
      <c r="AM95" s="6"/>
      <c r="AT95" s="5"/>
      <c r="AU95" s="5"/>
      <c r="AV95" s="5"/>
      <c r="AW95" s="14">
        <v>94</v>
      </c>
      <c r="AX95" s="14">
        <v>1.1067050091698549</v>
      </c>
      <c r="AY95" s="13"/>
      <c r="AZ95" s="5"/>
      <c r="BA95" s="5"/>
      <c r="BB95" s="5"/>
      <c r="BC95" s="14">
        <v>94</v>
      </c>
      <c r="BD95" s="23">
        <v>1.1073225427215512</v>
      </c>
      <c r="BE95" s="5">
        <f t="shared" si="71"/>
        <v>395.33333333333394</v>
      </c>
      <c r="BF95" s="6">
        <f t="shared" si="72"/>
        <v>0</v>
      </c>
      <c r="BG95" s="6">
        <f t="shared" si="73"/>
        <v>395.33333333333394</v>
      </c>
      <c r="BH95" s="6">
        <f t="shared" si="74"/>
        <v>24.785714285714157</v>
      </c>
      <c r="BI95" s="6">
        <f t="shared" si="75"/>
        <v>181.52380952380943</v>
      </c>
      <c r="BJ95" s="6">
        <f t="shared" si="93"/>
        <v>87.986151182919841</v>
      </c>
      <c r="BK95" s="6"/>
      <c r="BL95" s="6"/>
      <c r="BM95" s="6"/>
      <c r="BN95" s="5"/>
      <c r="BO95" s="5"/>
      <c r="BP95" s="5"/>
      <c r="BQ95" s="5"/>
      <c r="BR95" s="5"/>
      <c r="BS95" s="5"/>
      <c r="BT95" s="5"/>
      <c r="BU95" s="5"/>
      <c r="BV95" s="2">
        <f t="shared" si="34"/>
        <v>-0.12213135480657655</v>
      </c>
      <c r="BW95" s="2">
        <f t="shared" si="50"/>
        <v>0.24771564121139372</v>
      </c>
      <c r="BX95" s="2">
        <f t="shared" si="51"/>
        <v>-1.8676960022602196</v>
      </c>
      <c r="BY95" s="2">
        <f t="shared" si="52"/>
        <v>2.3631272846830069</v>
      </c>
      <c r="BZ95" s="2"/>
      <c r="CA95" s="2">
        <f t="shared" si="76"/>
        <v>0.39423053653694667</v>
      </c>
      <c r="CB95" s="2">
        <f t="shared" si="54"/>
        <v>0.50024589501796779</v>
      </c>
      <c r="CC95" s="2">
        <f t="shared" si="55"/>
        <v>-0.18998208981812914</v>
      </c>
      <c r="CD95" s="2">
        <f t="shared" si="56"/>
        <v>1.1904738798540646</v>
      </c>
      <c r="CE95" s="5"/>
      <c r="CF95" s="8">
        <f t="shared" si="36"/>
        <v>2.4465161493521015E-2</v>
      </c>
      <c r="CG95" s="8">
        <f t="shared" si="37"/>
        <v>1.0543009904317481E-2</v>
      </c>
      <c r="CH95" s="5">
        <f t="shared" si="38"/>
        <v>12828.833333333332</v>
      </c>
      <c r="CI95" s="5">
        <f t="shared" si="39"/>
        <v>12542.666666666666</v>
      </c>
      <c r="CJ95" s="5"/>
      <c r="CK95" s="5">
        <f t="shared" si="67"/>
        <v>12681.230246829056</v>
      </c>
      <c r="CL95" s="5">
        <f t="shared" si="83"/>
        <v>12414.675289206236</v>
      </c>
      <c r="CM95" s="5">
        <f t="shared" si="46"/>
        <v>11911.885154016887</v>
      </c>
      <c r="CN95" s="5"/>
      <c r="CO95" s="5"/>
      <c r="CP95" s="5"/>
      <c r="CQ95" s="5"/>
      <c r="CR95" s="5"/>
      <c r="CS95" s="32">
        <f t="shared" si="68"/>
        <v>8.8196207944199578E-2</v>
      </c>
      <c r="CT95" s="32">
        <f t="shared" si="84"/>
        <v>0.11156082178521354</v>
      </c>
      <c r="CU95" s="32">
        <f t="shared" si="47"/>
        <v>0.15847882079464037</v>
      </c>
      <c r="CV95" s="32"/>
      <c r="CW95" s="32"/>
      <c r="CX95" s="32"/>
      <c r="CY95" s="32"/>
      <c r="CZ95" s="5"/>
      <c r="DA95" s="6">
        <f t="shared" si="69"/>
        <v>0.20111095328853643</v>
      </c>
      <c r="DB95" s="6">
        <f t="shared" si="85"/>
        <v>0.16155744763398544</v>
      </c>
      <c r="DC95" s="6">
        <f t="shared" si="48"/>
        <v>0.13477788594487944</v>
      </c>
      <c r="DD95" s="5"/>
      <c r="DE95" s="5"/>
      <c r="DF95" s="5"/>
      <c r="DG95" s="5"/>
      <c r="DI95" s="6">
        <f t="shared" si="70"/>
        <v>0.88461209555996501</v>
      </c>
      <c r="DJ95" s="6">
        <f t="shared" si="86"/>
        <v>1.0400173352131907</v>
      </c>
      <c r="DK95" s="6">
        <f t="shared" si="49"/>
        <v>0.56811007361646504</v>
      </c>
      <c r="DX95">
        <f t="shared" si="87"/>
        <v>12118.916666666666</v>
      </c>
      <c r="DY95">
        <f t="shared" si="88"/>
        <v>10562.716624184268</v>
      </c>
      <c r="DZ95">
        <f t="shared" si="89"/>
        <v>13675.116709149064</v>
      </c>
    </row>
    <row r="96" spans="1:130" x14ac:dyDescent="0.25">
      <c r="A96" s="1">
        <v>95</v>
      </c>
      <c r="B96" s="1">
        <v>95</v>
      </c>
      <c r="C96" s="7">
        <v>20191210</v>
      </c>
      <c r="D96" s="7">
        <f>43099*(1/3)</f>
        <v>14366.333333333332</v>
      </c>
      <c r="E96" s="7">
        <v>7773646</v>
      </c>
      <c r="F96" s="7"/>
      <c r="G96" s="7">
        <f t="shared" si="57"/>
        <v>111678789651.33333</v>
      </c>
      <c r="H96" s="36">
        <f t="shared" ref="H96:H159" si="94">AVERAGE(G77:G96)</f>
        <v>47821896104.933334</v>
      </c>
      <c r="I96" s="36">
        <f t="shared" si="45"/>
        <v>43189758191.133331</v>
      </c>
      <c r="K96" s="2">
        <f t="shared" si="58"/>
        <v>4.0243069034216386E-2</v>
      </c>
      <c r="M96" s="1">
        <f t="shared" si="66"/>
        <v>94</v>
      </c>
      <c r="N96" s="2">
        <f t="shared" si="59"/>
        <v>-3.0297944172382799E-2</v>
      </c>
      <c r="O96" s="8">
        <f t="shared" si="60"/>
        <v>0.11779448621553884</v>
      </c>
      <c r="P96" s="2">
        <f t="shared" si="61"/>
        <v>0.12877762307955348</v>
      </c>
      <c r="Q96" s="2">
        <f t="shared" si="62"/>
        <v>0.16292315367355115</v>
      </c>
      <c r="R96" s="2">
        <f t="shared" si="63"/>
        <v>1.0822519390664087E-2</v>
      </c>
      <c r="V96" s="1">
        <f t="shared" si="64"/>
        <v>0</v>
      </c>
      <c r="W96" s="1">
        <f t="shared" si="65"/>
        <v>4.0243069034216386E-2</v>
      </c>
      <c r="X96" s="2">
        <f t="shared" si="77"/>
        <v>1.9251463245463091E-3</v>
      </c>
      <c r="Y96" s="2">
        <f t="shared" si="78"/>
        <v>1.7408011183944371E-2</v>
      </c>
      <c r="Z96" s="2">
        <f t="shared" si="79"/>
        <v>3.8470802955572771E-3</v>
      </c>
      <c r="AA96" s="2">
        <f t="shared" si="80"/>
        <v>1.8458773778559416E-2</v>
      </c>
      <c r="AB96" s="3">
        <f t="shared" si="90"/>
        <v>0.50041750539221275</v>
      </c>
      <c r="AC96" s="3">
        <f t="shared" si="91"/>
        <v>0.94307516808968395</v>
      </c>
      <c r="AD96" s="4">
        <f t="shared" si="81"/>
        <v>65.332868355671039</v>
      </c>
      <c r="AE96" s="5">
        <f t="shared" si="40"/>
        <v>51.804436721488386</v>
      </c>
      <c r="AF96" s="5">
        <f t="shared" si="41"/>
        <v>40.651234321393176</v>
      </c>
      <c r="AG96" s="5">
        <f t="shared" si="42"/>
        <v>62.957639121583597</v>
      </c>
      <c r="AH96" s="5"/>
      <c r="AI96" s="6">
        <f t="shared" si="92"/>
        <v>0.4877176501768794</v>
      </c>
      <c r="AJ96" s="6">
        <f t="shared" si="82"/>
        <v>0.16228572914936637</v>
      </c>
      <c r="AK96" s="6">
        <f t="shared" si="43"/>
        <v>-0.24278972912109673</v>
      </c>
      <c r="AL96" s="6">
        <f t="shared" si="44"/>
        <v>0.56736118741982944</v>
      </c>
      <c r="AM96" s="6"/>
      <c r="AT96" s="5"/>
      <c r="AU96" s="5"/>
      <c r="AV96" s="5"/>
      <c r="AW96" s="14">
        <v>95</v>
      </c>
      <c r="AX96" s="14">
        <v>1.1481834469594612</v>
      </c>
      <c r="AY96" s="13"/>
      <c r="AZ96" s="5"/>
      <c r="BA96" s="5"/>
      <c r="BB96" s="5"/>
      <c r="BC96" s="14">
        <v>95</v>
      </c>
      <c r="BD96" s="23">
        <v>1.1489931463853678</v>
      </c>
      <c r="BE96" s="5">
        <f t="shared" si="71"/>
        <v>566.66666666666606</v>
      </c>
      <c r="BF96" s="6">
        <f t="shared" si="72"/>
        <v>0</v>
      </c>
      <c r="BG96" s="6">
        <f t="shared" si="73"/>
        <v>566.66666666666606</v>
      </c>
      <c r="BH96" s="6">
        <f t="shared" si="74"/>
        <v>22.023809523809437</v>
      </c>
      <c r="BI96" s="6">
        <f t="shared" si="75"/>
        <v>221.99999999999986</v>
      </c>
      <c r="BJ96" s="6">
        <f t="shared" si="93"/>
        <v>90.974729241877284</v>
      </c>
      <c r="BK96" s="6"/>
      <c r="BL96" s="6"/>
      <c r="BM96" s="6"/>
      <c r="BN96" s="5"/>
      <c r="BO96" s="5"/>
      <c r="BP96" s="5"/>
      <c r="BQ96" s="5"/>
      <c r="BR96" s="5"/>
      <c r="BS96" s="5"/>
      <c r="BT96" s="5"/>
      <c r="BU96" s="5"/>
      <c r="BV96" s="2">
        <f t="shared" si="34"/>
        <v>-0.60555735895406082</v>
      </c>
      <c r="BW96" s="2">
        <f t="shared" si="50"/>
        <v>0.25750469824995764</v>
      </c>
      <c r="BX96" s="2">
        <f t="shared" si="51"/>
        <v>-1.839196179484208</v>
      </c>
      <c r="BY96" s="2">
        <f t="shared" si="52"/>
        <v>2.3542055759841234</v>
      </c>
      <c r="BZ96" s="2"/>
      <c r="CA96" s="2">
        <f t="shared" si="76"/>
        <v>0.32803232852433617</v>
      </c>
      <c r="CB96" s="2">
        <f t="shared" si="54"/>
        <v>0.49613565101300061</v>
      </c>
      <c r="CC96" s="2">
        <f t="shared" si="55"/>
        <v>-0.19732064355094447</v>
      </c>
      <c r="CD96" s="2">
        <f t="shared" si="56"/>
        <v>1.1895919455769457</v>
      </c>
      <c r="CE96" s="5"/>
      <c r="CF96" s="8">
        <f t="shared" si="36"/>
        <v>2.1000967830051898E-2</v>
      </c>
      <c r="CG96" s="8">
        <f t="shared" si="37"/>
        <v>1.0543009904317481E-2</v>
      </c>
      <c r="CH96" s="5">
        <f t="shared" si="38"/>
        <v>13366.5</v>
      </c>
      <c r="CI96" s="5">
        <f t="shared" si="39"/>
        <v>12826</v>
      </c>
      <c r="CJ96" s="5"/>
      <c r="CK96" s="5">
        <f t="shared" si="67"/>
        <v>12935.985847272748</v>
      </c>
      <c r="CL96" s="5">
        <f t="shared" si="83"/>
        <v>12648.179898687476</v>
      </c>
      <c r="CM96" s="5">
        <f t="shared" si="46"/>
        <v>12015.132829089593</v>
      </c>
      <c r="CN96" s="5"/>
      <c r="CO96" s="5"/>
      <c r="CP96" s="5"/>
      <c r="CQ96" s="5"/>
      <c r="CR96" s="5"/>
      <c r="CS96" s="32">
        <f t="shared" si="68"/>
        <v>0.11057120059868808</v>
      </c>
      <c r="CT96" s="32">
        <f t="shared" si="84"/>
        <v>0.13584195104816232</v>
      </c>
      <c r="CU96" s="32">
        <f t="shared" si="47"/>
        <v>0.195686601029603</v>
      </c>
      <c r="CV96" s="32"/>
      <c r="CW96" s="32"/>
      <c r="CX96" s="32"/>
      <c r="CY96" s="32"/>
      <c r="CZ96" s="5"/>
      <c r="DA96" s="6">
        <f t="shared" si="69"/>
        <v>0.19188476103110072</v>
      </c>
      <c r="DB96" s="6">
        <f t="shared" si="85"/>
        <v>0.20216966181742518</v>
      </c>
      <c r="DC96" s="6">
        <f t="shared" si="48"/>
        <v>0.18384944097200775</v>
      </c>
      <c r="DD96" s="5"/>
      <c r="DE96" s="5"/>
      <c r="DF96" s="5"/>
      <c r="DG96" s="5"/>
      <c r="DI96" s="6">
        <f t="shared" si="70"/>
        <v>0.98414358378863276</v>
      </c>
      <c r="DJ96" s="6">
        <f t="shared" si="86"/>
        <v>1.0794347624974296</v>
      </c>
      <c r="DK96" s="6">
        <f t="shared" si="49"/>
        <v>0.60785650016752568</v>
      </c>
      <c r="DX96">
        <f t="shared" si="87"/>
        <v>12250.183333333332</v>
      </c>
      <c r="DY96">
        <f t="shared" si="88"/>
        <v>10424.136522749212</v>
      </c>
      <c r="DZ96">
        <f t="shared" si="89"/>
        <v>14076.230143917453</v>
      </c>
    </row>
    <row r="97" spans="1:130" x14ac:dyDescent="0.25">
      <c r="A97" s="1">
        <v>96</v>
      </c>
      <c r="B97" s="1">
        <v>96</v>
      </c>
      <c r="C97" s="7">
        <v>20191211</v>
      </c>
      <c r="D97" s="7">
        <f>43540*(1/3)</f>
        <v>14513.333333333332</v>
      </c>
      <c r="E97" s="7">
        <v>4530602</v>
      </c>
      <c r="F97" s="7"/>
      <c r="G97" s="7">
        <f t="shared" si="57"/>
        <v>65754137026.666664</v>
      </c>
      <c r="H97" s="36">
        <f t="shared" si="94"/>
        <v>50187960667.099998</v>
      </c>
      <c r="I97" s="36">
        <f t="shared" si="45"/>
        <v>43533424775.559998</v>
      </c>
      <c r="K97" s="2">
        <f t="shared" si="58"/>
        <v>1.0180260822014954E-2</v>
      </c>
      <c r="M97" s="1">
        <f t="shared" si="66"/>
        <v>95</v>
      </c>
      <c r="N97" s="2">
        <f t="shared" si="59"/>
        <v>-3.0106480707129721E-2</v>
      </c>
      <c r="O97" s="8">
        <f t="shared" si="60"/>
        <v>0.11904761904761904</v>
      </c>
      <c r="P97" s="2">
        <f t="shared" si="61"/>
        <v>0.13015489947834943</v>
      </c>
      <c r="Q97" s="2">
        <f t="shared" si="62"/>
        <v>0.16371044952721242</v>
      </c>
      <c r="R97" s="2">
        <f t="shared" si="63"/>
        <v>9.7300040319344416E-3</v>
      </c>
      <c r="V97" s="1">
        <f t="shared" si="64"/>
        <v>0</v>
      </c>
      <c r="W97" s="1">
        <f t="shared" si="65"/>
        <v>1.0180260822014954E-2</v>
      </c>
      <c r="X97" s="2">
        <f t="shared" si="77"/>
        <v>1.099062132621052E-3</v>
      </c>
      <c r="Y97" s="2">
        <f t="shared" si="78"/>
        <v>1.8135172671231155E-2</v>
      </c>
      <c r="Z97" s="2">
        <f t="shared" si="79"/>
        <v>2.6836040854764532E-3</v>
      </c>
      <c r="AA97" s="2">
        <f t="shared" si="80"/>
        <v>1.7912696637211872E-2</v>
      </c>
      <c r="AB97" s="3">
        <f t="shared" si="90"/>
        <v>0.40954704852669127</v>
      </c>
      <c r="AC97" s="3">
        <f t="shared" si="91"/>
        <v>1.0124200190806063</v>
      </c>
      <c r="AD97" s="4">
        <f t="shared" si="81"/>
        <v>71.198556010455007</v>
      </c>
      <c r="AE97" s="5">
        <f t="shared" si="40"/>
        <v>52.729703742220295</v>
      </c>
      <c r="AF97" s="5">
        <f t="shared" si="41"/>
        <v>38.59433792782503</v>
      </c>
      <c r="AG97" s="5">
        <f t="shared" si="42"/>
        <v>66.865069556615566</v>
      </c>
      <c r="AH97" s="5"/>
      <c r="AI97" s="6">
        <f t="shared" si="92"/>
        <v>0.51687994755244648</v>
      </c>
      <c r="AJ97" s="6">
        <f t="shared" si="82"/>
        <v>0.18502699326625408</v>
      </c>
      <c r="AK97" s="6">
        <f t="shared" si="43"/>
        <v>-0.2465567717121909</v>
      </c>
      <c r="AL97" s="6">
        <f t="shared" si="44"/>
        <v>0.61661075824469902</v>
      </c>
      <c r="AM97" s="6"/>
      <c r="AT97" s="5"/>
      <c r="AU97" s="5"/>
      <c r="AV97" s="5"/>
      <c r="AW97" s="14">
        <v>96</v>
      </c>
      <c r="AX97" s="14">
        <v>1.1967254058722656</v>
      </c>
      <c r="AY97" s="13"/>
      <c r="AZ97" s="5"/>
      <c r="BA97" s="5"/>
      <c r="BB97" s="5"/>
      <c r="BC97" s="14">
        <v>96</v>
      </c>
      <c r="BD97" s="23">
        <v>1.198085051107229</v>
      </c>
      <c r="BE97" s="5">
        <f t="shared" si="71"/>
        <v>147</v>
      </c>
      <c r="BF97" s="6">
        <f t="shared" si="72"/>
        <v>0</v>
      </c>
      <c r="BG97" s="6">
        <f t="shared" si="73"/>
        <v>147</v>
      </c>
      <c r="BH97" s="6">
        <f t="shared" si="74"/>
        <v>12.523809523809437</v>
      </c>
      <c r="BI97" s="6">
        <f t="shared" si="75"/>
        <v>232.49999999999986</v>
      </c>
      <c r="BJ97" s="6">
        <f t="shared" si="93"/>
        <v>94.888737731998859</v>
      </c>
      <c r="BK97" s="6"/>
      <c r="BL97" s="6"/>
      <c r="BM97" s="6"/>
      <c r="BN97" s="5"/>
      <c r="BO97" s="5"/>
      <c r="BP97" s="5"/>
      <c r="BQ97" s="5"/>
      <c r="BR97" s="5"/>
      <c r="BS97" s="5"/>
      <c r="BT97" s="5"/>
      <c r="BU97" s="5"/>
      <c r="BV97" s="2">
        <f t="shared" si="34"/>
        <v>-0.56727829400855967</v>
      </c>
      <c r="BW97" s="2">
        <f t="shared" si="50"/>
        <v>0.25886995083674219</v>
      </c>
      <c r="BX97" s="2">
        <f t="shared" si="51"/>
        <v>-1.8355290903199994</v>
      </c>
      <c r="BY97" s="2">
        <f t="shared" si="52"/>
        <v>2.3532689919934837</v>
      </c>
      <c r="BZ97" s="2"/>
      <c r="CA97" s="2">
        <f t="shared" si="76"/>
        <v>0.26318650932243987</v>
      </c>
      <c r="CB97" s="2">
        <f t="shared" si="54"/>
        <v>0.48295350150900296</v>
      </c>
      <c r="CC97" s="2">
        <f t="shared" si="55"/>
        <v>-0.21802860100427557</v>
      </c>
      <c r="CD97" s="2">
        <f t="shared" si="56"/>
        <v>1.1839356040222815</v>
      </c>
      <c r="CE97" s="5"/>
      <c r="CF97" s="8">
        <f t="shared" si="36"/>
        <v>1.9852065364803058E-2</v>
      </c>
      <c r="CG97" s="8">
        <f t="shared" si="37"/>
        <v>1.0543009904317481E-2</v>
      </c>
      <c r="CH97" s="5">
        <f t="shared" si="38"/>
        <v>13440</v>
      </c>
      <c r="CI97" s="5">
        <f t="shared" si="39"/>
        <v>12899.5</v>
      </c>
      <c r="CJ97" s="5"/>
      <c r="CK97" s="5">
        <f t="shared" si="67"/>
        <v>13138.43917199414</v>
      </c>
      <c r="CL97" s="5">
        <f t="shared" si="83"/>
        <v>12773.937041835059</v>
      </c>
      <c r="CM97" s="5">
        <f t="shared" si="46"/>
        <v>12079.329455769433</v>
      </c>
      <c r="CN97" s="5"/>
      <c r="CO97" s="5"/>
      <c r="CP97" s="5"/>
      <c r="CQ97" s="5"/>
      <c r="CR97" s="5"/>
      <c r="CS97" s="32">
        <f t="shared" si="68"/>
        <v>0.10464668925589837</v>
      </c>
      <c r="CT97" s="32">
        <f t="shared" si="84"/>
        <v>0.1361675954564121</v>
      </c>
      <c r="CU97" s="32">
        <f t="shared" si="47"/>
        <v>0.20150157229144439</v>
      </c>
      <c r="CV97" s="32"/>
      <c r="CW97" s="32"/>
      <c r="CX97" s="32"/>
      <c r="CY97" s="32"/>
      <c r="CZ97" s="5"/>
      <c r="DA97" s="6">
        <f t="shared" si="69"/>
        <v>0.15952414788840158</v>
      </c>
      <c r="DB97" s="6">
        <f t="shared" si="85"/>
        <v>0.21878924169578196</v>
      </c>
      <c r="DC97" s="6">
        <f t="shared" si="48"/>
        <v>0.22435006664255069</v>
      </c>
      <c r="DD97" s="5"/>
      <c r="DE97" s="5"/>
      <c r="DF97" s="5"/>
      <c r="DG97" s="5"/>
      <c r="DI97" s="6">
        <f t="shared" si="70"/>
        <v>0.93194647297011257</v>
      </c>
      <c r="DJ97" s="6">
        <f t="shared" si="86"/>
        <v>1.0165014601551623</v>
      </c>
      <c r="DK97" s="6">
        <f t="shared" si="49"/>
        <v>0.52295549786562057</v>
      </c>
      <c r="DX97">
        <f t="shared" si="87"/>
        <v>12389.016666666666</v>
      </c>
      <c r="DY97">
        <f t="shared" si="88"/>
        <v>10332.568785543059</v>
      </c>
      <c r="DZ97">
        <f t="shared" si="89"/>
        <v>14445.464547790274</v>
      </c>
    </row>
    <row r="98" spans="1:130" x14ac:dyDescent="0.25">
      <c r="A98" s="1">
        <v>97</v>
      </c>
      <c r="B98" s="1">
        <v>97</v>
      </c>
      <c r="C98" s="7">
        <v>20191214</v>
      </c>
      <c r="D98" s="7">
        <f>45331*(1/3)</f>
        <v>15110.333333333332</v>
      </c>
      <c r="E98" s="7">
        <v>4719708</v>
      </c>
      <c r="F98" s="7"/>
      <c r="G98" s="7">
        <f t="shared" si="57"/>
        <v>71316361116</v>
      </c>
      <c r="H98" s="36">
        <f t="shared" si="94"/>
        <v>52811907989.300003</v>
      </c>
      <c r="I98" s="36">
        <f t="shared" si="45"/>
        <v>43810900614.480003</v>
      </c>
      <c r="K98" s="2">
        <f t="shared" si="58"/>
        <v>4.031106934864951E-2</v>
      </c>
      <c r="M98" s="1">
        <f t="shared" si="66"/>
        <v>96</v>
      </c>
      <c r="N98" s="2">
        <f t="shared" si="59"/>
        <v>-3.0098031157279413E-2</v>
      </c>
      <c r="O98" s="8">
        <f t="shared" si="60"/>
        <v>0.12030075187969924</v>
      </c>
      <c r="P98" s="2">
        <f t="shared" si="61"/>
        <v>0.13021591456660322</v>
      </c>
      <c r="Q98" s="2">
        <f t="shared" si="62"/>
        <v>0.16374535359374859</v>
      </c>
      <c r="R98" s="2">
        <f t="shared" si="63"/>
        <v>9.8541475986501925E-3</v>
      </c>
      <c r="V98" s="1">
        <f t="shared" si="64"/>
        <v>0</v>
      </c>
      <c r="W98" s="1">
        <f t="shared" si="65"/>
        <v>4.031106934864951E-2</v>
      </c>
      <c r="X98" s="2">
        <f t="shared" si="77"/>
        <v>5.7445672759686903E-4</v>
      </c>
      <c r="Y98" s="2">
        <f t="shared" si="78"/>
        <v>2.1014534767563264E-2</v>
      </c>
      <c r="Z98" s="2">
        <f t="shared" si="79"/>
        <v>1.9994671832409029E-3</v>
      </c>
      <c r="AA98" s="2">
        <f t="shared" si="80"/>
        <v>1.8012937340241807E-2</v>
      </c>
      <c r="AB98" s="3">
        <f t="shared" si="90"/>
        <v>0.2873049042324074</v>
      </c>
      <c r="AC98" s="3">
        <f t="shared" si="91"/>
        <v>1.1666356447382815</v>
      </c>
      <c r="AD98" s="4">
        <f t="shared" si="81"/>
        <v>80.239570012968983</v>
      </c>
      <c r="AE98" s="5">
        <f t="shared" si="40"/>
        <v>54.361305572778917</v>
      </c>
      <c r="AF98" s="5">
        <f t="shared" si="41"/>
        <v>35.857227419567607</v>
      </c>
      <c r="AG98" s="5">
        <f t="shared" si="42"/>
        <v>72.865383725990228</v>
      </c>
      <c r="AH98" s="5"/>
      <c r="AI98" s="6">
        <f t="shared" si="92"/>
        <v>0.6125487646056017</v>
      </c>
      <c r="AJ98" s="6">
        <f t="shared" si="82"/>
        <v>0.21210858510769376</v>
      </c>
      <c r="AK98" s="6">
        <f t="shared" si="43"/>
        <v>-0.25577401375353581</v>
      </c>
      <c r="AL98" s="6">
        <f t="shared" si="44"/>
        <v>0.67999118396892333</v>
      </c>
      <c r="AM98" s="6"/>
      <c r="AT98" s="5"/>
      <c r="AU98" s="5"/>
      <c r="AV98" s="5"/>
      <c r="AW98" s="14">
        <v>97</v>
      </c>
      <c r="AX98" s="14">
        <v>1.2419721379860609</v>
      </c>
      <c r="AY98" s="13"/>
      <c r="AZ98" s="5"/>
      <c r="BA98" s="5"/>
      <c r="BB98" s="5"/>
      <c r="BC98" s="14">
        <v>97</v>
      </c>
      <c r="BD98" s="23">
        <v>1.2440558065542946</v>
      </c>
      <c r="BE98" s="5">
        <f t="shared" si="71"/>
        <v>597</v>
      </c>
      <c r="BF98" s="6">
        <f t="shared" si="72"/>
        <v>0</v>
      </c>
      <c r="BG98" s="6">
        <f t="shared" si="73"/>
        <v>597</v>
      </c>
      <c r="BH98" s="6">
        <f t="shared" si="74"/>
        <v>6.5476190476190039</v>
      </c>
      <c r="BI98" s="6">
        <f t="shared" si="75"/>
        <v>275.142857142857</v>
      </c>
      <c r="BJ98" s="6">
        <f t="shared" si="93"/>
        <v>97.675598005240488</v>
      </c>
      <c r="BK98" s="6"/>
      <c r="BL98" s="6"/>
      <c r="BM98" s="6"/>
      <c r="BN98" s="5"/>
      <c r="BO98" s="5"/>
      <c r="BP98" s="5"/>
      <c r="BQ98" s="5"/>
      <c r="BR98" s="5"/>
      <c r="BS98" s="5"/>
      <c r="BT98" s="5"/>
      <c r="BU98" s="5"/>
      <c r="BV98" s="2">
        <f t="shared" si="34"/>
        <v>-0.79087117595170753</v>
      </c>
      <c r="BW98" s="2">
        <f t="shared" si="50"/>
        <v>0.24790178569775048</v>
      </c>
      <c r="BX98" s="2">
        <f t="shared" si="51"/>
        <v>-1.8670043573896691</v>
      </c>
      <c r="BY98" s="2">
        <f t="shared" si="52"/>
        <v>2.3628079287851702</v>
      </c>
      <c r="BZ98" s="2"/>
      <c r="CA98" s="2">
        <f t="shared" si="76"/>
        <v>7.7265714788964782E-2</v>
      </c>
      <c r="CB98" s="2">
        <f t="shared" si="54"/>
        <v>0.46109056545177046</v>
      </c>
      <c r="CC98" s="2">
        <f t="shared" si="55"/>
        <v>-0.26265141534426578</v>
      </c>
      <c r="CD98" s="2">
        <f t="shared" si="56"/>
        <v>1.1848325462478067</v>
      </c>
      <c r="CE98" s="5"/>
      <c r="CF98" s="8">
        <f t="shared" si="36"/>
        <v>2.1175682949663526E-2</v>
      </c>
      <c r="CG98" s="8">
        <f t="shared" si="37"/>
        <v>1.0543009904317481E-2</v>
      </c>
      <c r="CH98" s="5">
        <f t="shared" si="38"/>
        <v>13888.5</v>
      </c>
      <c r="CI98" s="5">
        <f t="shared" si="39"/>
        <v>13198</v>
      </c>
      <c r="CJ98" s="5"/>
      <c r="CK98" s="5">
        <f t="shared" si="67"/>
        <v>13561.070264245918</v>
      </c>
      <c r="CL98" s="5">
        <f t="shared" si="83"/>
        <v>12930.938815975736</v>
      </c>
      <c r="CM98" s="5">
        <f t="shared" si="46"/>
        <v>12172.104827134715</v>
      </c>
      <c r="CN98" s="5"/>
      <c r="CO98" s="5"/>
      <c r="CP98" s="5"/>
      <c r="CQ98" s="5"/>
      <c r="CR98" s="5"/>
      <c r="CS98" s="32">
        <f t="shared" si="68"/>
        <v>0.11424342171370361</v>
      </c>
      <c r="CT98" s="32">
        <f t="shared" si="84"/>
        <v>0.16854108958160308</v>
      </c>
      <c r="CU98" s="32">
        <f t="shared" si="47"/>
        <v>0.24139033864123149</v>
      </c>
      <c r="CV98" s="32"/>
      <c r="CW98" s="32"/>
      <c r="CX98" s="32"/>
      <c r="CY98" s="32"/>
      <c r="CZ98" s="5"/>
      <c r="DA98" s="6">
        <f t="shared" si="69"/>
        <v>0.20037415554166138</v>
      </c>
      <c r="DB98" s="6">
        <f t="shared" si="85"/>
        <v>0.28748355252744873</v>
      </c>
      <c r="DC98" s="6">
        <f t="shared" si="48"/>
        <v>0.25294504255099948</v>
      </c>
      <c r="DD98" s="5"/>
      <c r="DE98" s="5"/>
      <c r="DF98" s="5"/>
      <c r="DG98" s="5"/>
      <c r="DI98" s="6">
        <f t="shared" si="70"/>
        <v>0.96864869185822888</v>
      </c>
      <c r="DJ98" s="6">
        <f t="shared" si="86"/>
        <v>1.0441513297634351</v>
      </c>
      <c r="DK98" s="6">
        <f t="shared" si="49"/>
        <v>0.45773277773221815</v>
      </c>
      <c r="DX98">
        <f t="shared" si="87"/>
        <v>12561.466666666667</v>
      </c>
      <c r="DY98">
        <f t="shared" si="88"/>
        <v>10219.40984602565</v>
      </c>
      <c r="DZ98">
        <f t="shared" si="89"/>
        <v>14903.523487307684</v>
      </c>
    </row>
    <row r="99" spans="1:130" x14ac:dyDescent="0.25">
      <c r="A99" s="1">
        <v>98</v>
      </c>
      <c r="B99" s="1">
        <v>98</v>
      </c>
      <c r="C99" s="7">
        <v>20191215</v>
      </c>
      <c r="D99" s="7">
        <f>44899*(1/3)</f>
        <v>14966.333333333332</v>
      </c>
      <c r="E99" s="7">
        <v>4283847</v>
      </c>
      <c r="F99" s="7"/>
      <c r="G99" s="7">
        <f t="shared" si="57"/>
        <v>64113482150.999992</v>
      </c>
      <c r="H99" s="36">
        <f t="shared" si="94"/>
        <v>55248896804.849998</v>
      </c>
      <c r="I99" s="36">
        <f t="shared" si="45"/>
        <v>44027796732.166672</v>
      </c>
      <c r="K99" s="2">
        <f t="shared" si="58"/>
        <v>-9.5756023697826115E-3</v>
      </c>
      <c r="M99" s="1">
        <f t="shared" si="66"/>
        <v>97</v>
      </c>
      <c r="N99" s="2">
        <f t="shared" si="59"/>
        <v>-3.002646883242753E-2</v>
      </c>
      <c r="O99" s="8">
        <f t="shared" si="60"/>
        <v>0.12155388471177944</v>
      </c>
      <c r="P99" s="2">
        <f t="shared" si="61"/>
        <v>0.13073346728349677</v>
      </c>
      <c r="Q99" s="2">
        <f t="shared" si="62"/>
        <v>0.16404151291245783</v>
      </c>
      <c r="R99" s="2">
        <f t="shared" si="63"/>
        <v>8.6620298548237828E-3</v>
      </c>
      <c r="V99" s="1">
        <f t="shared" si="64"/>
        <v>9.5756023697826115E-3</v>
      </c>
      <c r="W99" s="1">
        <f t="shared" si="65"/>
        <v>0</v>
      </c>
      <c r="X99" s="2">
        <f t="shared" si="77"/>
        <v>1.2584283254384841E-3</v>
      </c>
      <c r="Y99" s="2">
        <f t="shared" si="78"/>
        <v>2.0884592199859126E-2</v>
      </c>
      <c r="Z99" s="2">
        <f t="shared" si="79"/>
        <v>3.1146487578975644E-3</v>
      </c>
      <c r="AA99" s="2">
        <f t="shared" si="80"/>
        <v>1.8167955939397223E-2</v>
      </c>
      <c r="AB99" s="3">
        <f t="shared" si="90"/>
        <v>0.40403538994488181</v>
      </c>
      <c r="AC99" s="3">
        <f t="shared" si="91"/>
        <v>1.1495289987230142</v>
      </c>
      <c r="AD99" s="4">
        <f t="shared" si="81"/>
        <v>73.99300647646011</v>
      </c>
      <c r="AE99" s="5">
        <f t="shared" si="40"/>
        <v>55.800208485310783</v>
      </c>
      <c r="AF99" s="5">
        <f t="shared" si="41"/>
        <v>35.870102666565984</v>
      </c>
      <c r="AG99" s="5">
        <f t="shared" si="42"/>
        <v>75.730314304055582</v>
      </c>
      <c r="AH99" s="5"/>
      <c r="AI99" s="6">
        <f t="shared" si="92"/>
        <v>0.70988968726177559</v>
      </c>
      <c r="AJ99" s="6">
        <f t="shared" si="82"/>
        <v>0.24574385890865388</v>
      </c>
      <c r="AK99" s="6">
        <f t="shared" si="43"/>
        <v>-0.26403482500545894</v>
      </c>
      <c r="AL99" s="6">
        <f t="shared" si="44"/>
        <v>0.75552254282276676</v>
      </c>
      <c r="AM99" s="6"/>
      <c r="AT99" s="5"/>
      <c r="AU99" s="5"/>
      <c r="AV99" s="5"/>
      <c r="AW99" s="14">
        <v>98</v>
      </c>
      <c r="AX99" s="14">
        <v>1.1661093363012982</v>
      </c>
      <c r="AY99" s="13"/>
      <c r="AZ99" s="5"/>
      <c r="BA99" s="5"/>
      <c r="BB99" s="5"/>
      <c r="BC99" s="14">
        <v>98</v>
      </c>
      <c r="BD99" s="23">
        <v>1.1691816257096523</v>
      </c>
      <c r="BE99" s="5">
        <f t="shared" si="71"/>
        <v>-144</v>
      </c>
      <c r="BF99" s="6">
        <f t="shared" si="72"/>
        <v>144</v>
      </c>
      <c r="BG99" s="6">
        <f t="shared" si="73"/>
        <v>0</v>
      </c>
      <c r="BH99" s="6">
        <f t="shared" si="74"/>
        <v>16.83333333333329</v>
      </c>
      <c r="BI99" s="6">
        <f t="shared" si="75"/>
        <v>273.66666666666657</v>
      </c>
      <c r="BJ99" s="6">
        <f t="shared" si="93"/>
        <v>94.205393000573736</v>
      </c>
      <c r="BK99" s="6"/>
      <c r="BL99" s="6"/>
      <c r="BM99" s="6"/>
      <c r="BN99" s="5"/>
      <c r="BO99" s="5"/>
      <c r="BP99" s="5"/>
      <c r="BQ99" s="5"/>
      <c r="BR99" s="5"/>
      <c r="BS99" s="5"/>
      <c r="BT99" s="5"/>
      <c r="BU99" s="5"/>
      <c r="BV99" s="2">
        <f t="shared" si="34"/>
        <v>-1.2192822104843088</v>
      </c>
      <c r="BW99" s="2">
        <f t="shared" si="50"/>
        <v>0.21739124463598208</v>
      </c>
      <c r="BX99" s="2">
        <f t="shared" si="51"/>
        <v>-1.9660652602076667</v>
      </c>
      <c r="BY99" s="2">
        <f t="shared" si="52"/>
        <v>2.400847749479631</v>
      </c>
      <c r="BZ99" s="2"/>
      <c r="CA99" s="2">
        <f t="shared" si="76"/>
        <v>0.37575028731499305</v>
      </c>
      <c r="CB99" s="2">
        <f t="shared" si="54"/>
        <v>0.46018055928762347</v>
      </c>
      <c r="CC99" s="2">
        <f t="shared" si="55"/>
        <v>-0.26396252930533315</v>
      </c>
      <c r="CD99" s="2">
        <f t="shared" si="56"/>
        <v>1.1843236478805801</v>
      </c>
      <c r="CE99" s="5"/>
      <c r="CF99" s="8">
        <f t="shared" si="36"/>
        <v>1.536773348943345E-2</v>
      </c>
      <c r="CG99" s="8">
        <f t="shared" si="37"/>
        <v>1.0543009904317481E-2</v>
      </c>
      <c r="CH99" s="5">
        <f t="shared" si="38"/>
        <v>14083.5</v>
      </c>
      <c r="CI99" s="5">
        <f t="shared" si="39"/>
        <v>13198</v>
      </c>
      <c r="CJ99" s="5"/>
      <c r="CK99" s="5">
        <f t="shared" si="67"/>
        <v>13784.534305709269</v>
      </c>
      <c r="CL99" s="5">
        <f t="shared" si="83"/>
        <v>13059.57401533721</v>
      </c>
      <c r="CM99" s="5">
        <f t="shared" si="46"/>
        <v>12249.797668501915</v>
      </c>
      <c r="CN99" s="5"/>
      <c r="CO99" s="5"/>
      <c r="CP99" s="5"/>
      <c r="CQ99" s="5"/>
      <c r="CR99" s="5"/>
      <c r="CS99" s="32">
        <f t="shared" si="68"/>
        <v>8.5733692659793803E-2</v>
      </c>
      <c r="CT99" s="32">
        <f t="shared" si="84"/>
        <v>0.14600471008907467</v>
      </c>
      <c r="CU99" s="32">
        <f t="shared" si="47"/>
        <v>0.22176167626151777</v>
      </c>
      <c r="CV99" s="32"/>
      <c r="CW99" s="32"/>
      <c r="CX99" s="32"/>
      <c r="CY99" s="32"/>
      <c r="CZ99" s="5"/>
      <c r="DA99" s="6">
        <f t="shared" si="69"/>
        <v>0.16682936305888241</v>
      </c>
      <c r="DB99" s="6">
        <f t="shared" si="85"/>
        <v>0.25851192012385421</v>
      </c>
      <c r="DC99" s="6">
        <f t="shared" si="48"/>
        <v>0.26345619874795412</v>
      </c>
      <c r="DD99" s="5"/>
      <c r="DE99" s="5"/>
      <c r="DF99" s="5"/>
      <c r="DG99" s="5"/>
      <c r="DI99" s="6">
        <f t="shared" si="70"/>
        <v>0.84905346968497197</v>
      </c>
      <c r="DJ99" s="6">
        <f t="shared" si="86"/>
        <v>0.94611862375693845</v>
      </c>
      <c r="DK99" s="6">
        <f t="shared" si="49"/>
        <v>0.38024284587262425</v>
      </c>
      <c r="DX99">
        <f t="shared" si="87"/>
        <v>12743.033333333336</v>
      </c>
      <c r="DY99">
        <f t="shared" si="88"/>
        <v>10251.207301417518</v>
      </c>
      <c r="DZ99">
        <f t="shared" si="89"/>
        <v>15234.859365249155</v>
      </c>
    </row>
    <row r="100" spans="1:130" x14ac:dyDescent="0.25">
      <c r="A100" s="1">
        <v>99</v>
      </c>
      <c r="B100" s="1">
        <v>99</v>
      </c>
      <c r="C100" s="7">
        <v>20191216</v>
      </c>
      <c r="D100" s="7">
        <f>44420*(1/3)</f>
        <v>14806.666666666666</v>
      </c>
      <c r="E100" s="7">
        <v>4306689</v>
      </c>
      <c r="F100" s="7"/>
      <c r="G100" s="7">
        <f t="shared" si="57"/>
        <v>63767708460</v>
      </c>
      <c r="H100" s="36">
        <f t="shared" si="94"/>
        <v>57492034042.150002</v>
      </c>
      <c r="I100" s="36">
        <f t="shared" si="45"/>
        <v>44203499741.366669</v>
      </c>
      <c r="K100" s="2">
        <f t="shared" si="58"/>
        <v>-1.0725704318986756E-2</v>
      </c>
      <c r="M100" s="1">
        <f t="shared" si="66"/>
        <v>98</v>
      </c>
      <c r="N100" s="2">
        <f t="shared" si="59"/>
        <v>-2.9841240576107229E-2</v>
      </c>
      <c r="O100" s="8">
        <f t="shared" si="60"/>
        <v>0.12280701754385964</v>
      </c>
      <c r="P100" s="2">
        <f t="shared" si="61"/>
        <v>0.1320796716696418</v>
      </c>
      <c r="Q100" s="2">
        <f t="shared" si="62"/>
        <v>0.16481262049018713</v>
      </c>
      <c r="R100" s="2">
        <f t="shared" si="63"/>
        <v>7.9264497396371314E-3</v>
      </c>
      <c r="V100" s="1">
        <f t="shared" si="64"/>
        <v>1.0725704318986756E-2</v>
      </c>
      <c r="W100" s="1">
        <f t="shared" si="65"/>
        <v>0</v>
      </c>
      <c r="X100" s="2">
        <f t="shared" si="77"/>
        <v>1.4885889280985454E-3</v>
      </c>
      <c r="Y100" s="2">
        <f t="shared" si="78"/>
        <v>2.0884592199859126E-2</v>
      </c>
      <c r="Z100" s="2">
        <f t="shared" si="79"/>
        <v>3.679473106330136E-3</v>
      </c>
      <c r="AA100" s="2">
        <f t="shared" si="80"/>
        <v>1.8167955939397223E-2</v>
      </c>
      <c r="AB100" s="3">
        <f t="shared" si="90"/>
        <v>0.40456578566577617</v>
      </c>
      <c r="AC100" s="3">
        <f t="shared" si="91"/>
        <v>1.1495289987230142</v>
      </c>
      <c r="AD100" s="4">
        <f t="shared" si="81"/>
        <v>73.967753464606872</v>
      </c>
      <c r="AE100" s="5">
        <f t="shared" si="40"/>
        <v>57.267367310574322</v>
      </c>
      <c r="AF100" s="5">
        <f t="shared" si="41"/>
        <v>36.498680554611845</v>
      </c>
      <c r="AG100" s="5">
        <f t="shared" si="42"/>
        <v>78.036054066536792</v>
      </c>
      <c r="AH100" s="5"/>
      <c r="AI100" s="6">
        <f t="shared" si="92"/>
        <v>0.61106950080610423</v>
      </c>
      <c r="AJ100" s="6">
        <f t="shared" si="82"/>
        <v>0.26920437285870269</v>
      </c>
      <c r="AK100" s="6">
        <f t="shared" si="43"/>
        <v>-0.26313225366892445</v>
      </c>
      <c r="AL100" s="6">
        <f t="shared" si="44"/>
        <v>0.80154099938632983</v>
      </c>
      <c r="AM100" s="6"/>
      <c r="AT100" s="5"/>
      <c r="AU100" s="5"/>
      <c r="AV100" s="5"/>
      <c r="AW100" s="14">
        <v>99</v>
      </c>
      <c r="AX100" s="14">
        <v>1.1108342146207582</v>
      </c>
      <c r="AY100" s="13"/>
      <c r="AZ100" s="5"/>
      <c r="BA100" s="5"/>
      <c r="BB100" s="5"/>
      <c r="BC100" s="14">
        <v>99</v>
      </c>
      <c r="BD100" s="23">
        <v>1.1141914369638817</v>
      </c>
      <c r="BE100" s="5">
        <f t="shared" si="71"/>
        <v>-159.66666666666606</v>
      </c>
      <c r="BF100" s="6">
        <f t="shared" si="72"/>
        <v>159.66666666666606</v>
      </c>
      <c r="BG100" s="6">
        <f t="shared" si="73"/>
        <v>0</v>
      </c>
      <c r="BH100" s="6">
        <f t="shared" si="74"/>
        <v>22.166666666666579</v>
      </c>
      <c r="BI100" s="6">
        <f t="shared" si="75"/>
        <v>273.66666666666657</v>
      </c>
      <c r="BJ100" s="6">
        <f t="shared" si="93"/>
        <v>92.507042253521149</v>
      </c>
      <c r="BK100" s="6"/>
      <c r="BL100" s="6"/>
      <c r="BM100" s="6"/>
      <c r="BN100" s="5"/>
      <c r="BO100" s="5"/>
      <c r="BP100" s="5"/>
      <c r="BQ100" s="5"/>
      <c r="BR100" s="5"/>
      <c r="BS100" s="5"/>
      <c r="BT100" s="5"/>
      <c r="BU100" s="5"/>
      <c r="BV100" s="2">
        <f t="shared" si="34"/>
        <v>-1.2259559366058661</v>
      </c>
      <c r="BW100" s="2">
        <f t="shared" si="50"/>
        <v>0.19157773732424005</v>
      </c>
      <c r="BX100" s="2">
        <f t="shared" si="51"/>
        <v>-2.0494743407550171</v>
      </c>
      <c r="BY100" s="2">
        <f t="shared" si="52"/>
        <v>2.4326298154034971</v>
      </c>
      <c r="BZ100" s="2"/>
      <c r="CA100" s="2">
        <f t="shared" si="76"/>
        <v>0.4694216218572822</v>
      </c>
      <c r="CB100" s="2">
        <f t="shared" si="54"/>
        <v>0.47315542985086606</v>
      </c>
      <c r="CC100" s="2">
        <f t="shared" si="55"/>
        <v>-0.24134262324920402</v>
      </c>
      <c r="CD100" s="2">
        <f t="shared" si="56"/>
        <v>1.1876534829509362</v>
      </c>
      <c r="CE100" s="5"/>
      <c r="CF100" s="8">
        <f t="shared" si="36"/>
        <v>1.4792682514831377E-2</v>
      </c>
      <c r="CG100" s="8">
        <f t="shared" si="37"/>
        <v>1.0543009904317481E-2</v>
      </c>
      <c r="CH100" s="5">
        <f t="shared" si="38"/>
        <v>14096.833333333332</v>
      </c>
      <c r="CI100" s="5">
        <f t="shared" si="39"/>
        <v>13198</v>
      </c>
      <c r="CJ100" s="5"/>
      <c r="CK100" s="5">
        <f t="shared" si="67"/>
        <v>14045.32558530212</v>
      </c>
      <c r="CL100" s="5">
        <f t="shared" si="83"/>
        <v>13173.940791486833</v>
      </c>
      <c r="CM100" s="5">
        <f t="shared" si="46"/>
        <v>12331.235915640076</v>
      </c>
      <c r="CN100" s="5"/>
      <c r="CO100" s="5"/>
      <c r="CP100" s="5"/>
      <c r="CQ100" s="5"/>
      <c r="CR100" s="5"/>
      <c r="CS100" s="32">
        <f t="shared" si="68"/>
        <v>5.4206011583046498E-2</v>
      </c>
      <c r="CT100" s="32">
        <f t="shared" si="84"/>
        <v>0.12393602651037572</v>
      </c>
      <c r="CU100" s="32">
        <f t="shared" si="47"/>
        <v>0.20074474026459321</v>
      </c>
      <c r="CV100" s="32"/>
      <c r="CW100" s="32"/>
      <c r="CX100" s="32"/>
      <c r="CY100" s="32"/>
      <c r="CZ100" s="5"/>
      <c r="DA100" s="6">
        <f t="shared" si="69"/>
        <v>0.12577867078854138</v>
      </c>
      <c r="DB100" s="6">
        <f t="shared" si="85"/>
        <v>0.24361276723280398</v>
      </c>
      <c r="DC100" s="6">
        <f t="shared" si="48"/>
        <v>0.25912772473670231</v>
      </c>
      <c r="DD100" s="5"/>
      <c r="DE100" s="5"/>
      <c r="DF100" s="5"/>
      <c r="DG100" s="5"/>
      <c r="DI100" s="6">
        <f t="shared" si="70"/>
        <v>0.75078123033134392</v>
      </c>
      <c r="DJ100" s="6">
        <f t="shared" si="86"/>
        <v>0.86795448097937344</v>
      </c>
      <c r="DK100" s="6">
        <f t="shared" si="49"/>
        <v>0.34219901789144541</v>
      </c>
      <c r="DX100">
        <f t="shared" si="87"/>
        <v>12905.516666666668</v>
      </c>
      <c r="DY100">
        <f t="shared" si="88"/>
        <v>10322.112878595159</v>
      </c>
      <c r="DZ100">
        <f t="shared" si="89"/>
        <v>15488.920454738178</v>
      </c>
    </row>
    <row r="101" spans="1:130" x14ac:dyDescent="0.25">
      <c r="A101" s="1">
        <v>100</v>
      </c>
      <c r="B101" s="1">
        <v>100</v>
      </c>
      <c r="C101" s="7">
        <v>20191217</v>
      </c>
      <c r="D101" s="7">
        <f>46251*(1/3)</f>
        <v>15417</v>
      </c>
      <c r="E101" s="7">
        <v>4825061</v>
      </c>
      <c r="F101" s="7"/>
      <c r="G101" s="7">
        <f t="shared" si="57"/>
        <v>74387965437</v>
      </c>
      <c r="H101" s="36">
        <f t="shared" si="94"/>
        <v>60573345555.599998</v>
      </c>
      <c r="I101" s="36">
        <f t="shared" si="45"/>
        <v>45017291168.239998</v>
      </c>
      <c r="K101" s="2">
        <f t="shared" si="58"/>
        <v>4.0393266880030601E-2</v>
      </c>
      <c r="M101" s="1">
        <f t="shared" si="66"/>
        <v>99</v>
      </c>
      <c r="N101" s="2">
        <f t="shared" si="59"/>
        <v>-2.9791714502791118E-2</v>
      </c>
      <c r="O101" s="8">
        <f t="shared" si="60"/>
        <v>0.12406015037593984</v>
      </c>
      <c r="P101" s="2">
        <f t="shared" si="61"/>
        <v>0.1324412318373773</v>
      </c>
      <c r="Q101" s="2">
        <f t="shared" si="62"/>
        <v>0.16501991587178272</v>
      </c>
      <c r="R101" s="2">
        <f t="shared" si="63"/>
        <v>8.0195212937019533E-3</v>
      </c>
      <c r="V101" s="1">
        <f t="shared" si="64"/>
        <v>0</v>
      </c>
      <c r="W101" s="1">
        <f t="shared" si="65"/>
        <v>4.0393266880030601E-2</v>
      </c>
      <c r="X101" s="2">
        <f t="shared" si="77"/>
        <v>1.4885889280985454E-3</v>
      </c>
      <c r="Y101" s="2">
        <f t="shared" si="78"/>
        <v>2.0236306884743288E-2</v>
      </c>
      <c r="Z101" s="2">
        <f t="shared" si="79"/>
        <v>3.679473106330136E-3</v>
      </c>
      <c r="AA101" s="2">
        <f t="shared" si="80"/>
        <v>1.7205972455916277E-2</v>
      </c>
      <c r="AB101" s="3">
        <f t="shared" si="90"/>
        <v>0.40456578566577617</v>
      </c>
      <c r="AC101" s="3">
        <f t="shared" si="91"/>
        <v>1.1761210786888729</v>
      </c>
      <c r="AD101" s="4">
        <f t="shared" si="81"/>
        <v>74.405696992304087</v>
      </c>
      <c r="AE101" s="5">
        <f t="shared" si="40"/>
        <v>58.465342131267981</v>
      </c>
      <c r="AF101" s="5">
        <f t="shared" si="41"/>
        <v>36.617310468914098</v>
      </c>
      <c r="AG101" s="5">
        <f t="shared" si="42"/>
        <v>80.313373793621864</v>
      </c>
      <c r="AH101" s="5"/>
      <c r="AI101" s="6">
        <f t="shared" si="92"/>
        <v>0.67290388236971455</v>
      </c>
      <c r="AJ101" s="6">
        <f t="shared" si="82"/>
        <v>0.29560450575530844</v>
      </c>
      <c r="AK101" s="6">
        <f t="shared" si="43"/>
        <v>-0.26252178247423802</v>
      </c>
      <c r="AL101" s="6">
        <f t="shared" si="44"/>
        <v>0.85373079398485485</v>
      </c>
      <c r="AM101" s="6"/>
      <c r="AT101" s="5"/>
      <c r="AU101" s="5"/>
      <c r="AV101" s="5"/>
      <c r="AW101" s="14">
        <v>100</v>
      </c>
      <c r="AX101" s="14">
        <v>1</v>
      </c>
      <c r="AY101" s="13"/>
      <c r="AZ101" s="5"/>
      <c r="BA101" s="5"/>
      <c r="BB101" s="5"/>
      <c r="BC101" s="14">
        <v>100</v>
      </c>
      <c r="BD101" s="23">
        <v>1</v>
      </c>
      <c r="BE101" s="5">
        <f t="shared" si="71"/>
        <v>610.33333333333394</v>
      </c>
      <c r="BF101" s="6">
        <f t="shared" si="72"/>
        <v>0</v>
      </c>
      <c r="BG101" s="6">
        <f t="shared" si="73"/>
        <v>610.33333333333394</v>
      </c>
      <c r="BH101" s="6">
        <f t="shared" si="74"/>
        <v>22.166666666666579</v>
      </c>
      <c r="BI101" s="6">
        <f t="shared" si="75"/>
        <v>276.38095238095229</v>
      </c>
      <c r="BJ101" s="6">
        <f t="shared" si="93"/>
        <v>92.57516548369091</v>
      </c>
      <c r="BK101" s="6"/>
      <c r="BL101" s="6"/>
      <c r="BM101" s="6"/>
      <c r="BN101" s="5"/>
      <c r="BO101" s="5"/>
      <c r="BP101" s="5"/>
      <c r="BQ101" s="5"/>
      <c r="BR101" s="5"/>
      <c r="BS101" s="5"/>
      <c r="BT101" s="5"/>
      <c r="BU101" s="5"/>
      <c r="BV101" s="2">
        <f t="shared" si="34"/>
        <v>-1.5356232336258504</v>
      </c>
      <c r="BW101" s="2">
        <f t="shared" si="50"/>
        <v>0.15053196620601367</v>
      </c>
      <c r="BX101" s="2">
        <f t="shared" si="51"/>
        <v>-2.1883462206309354</v>
      </c>
      <c r="BY101" s="2">
        <f t="shared" si="52"/>
        <v>2.4894101530429631</v>
      </c>
      <c r="BZ101" s="2"/>
      <c r="CA101" s="2">
        <f t="shared" si="76"/>
        <v>0.2808441469040569</v>
      </c>
      <c r="CB101" s="2">
        <f t="shared" si="54"/>
        <v>0.47717615956137455</v>
      </c>
      <c r="CC101" s="2">
        <f t="shared" si="55"/>
        <v>-0.23174316219051544</v>
      </c>
      <c r="CD101" s="2">
        <f t="shared" si="56"/>
        <v>1.1860954813132645</v>
      </c>
      <c r="CE101" s="5"/>
      <c r="CF101" s="8">
        <f t="shared" si="36"/>
        <v>1.4833781280521922E-2</v>
      </c>
      <c r="CG101" s="8">
        <f t="shared" si="37"/>
        <v>1.0543009904317481E-2</v>
      </c>
      <c r="CH101" s="5">
        <f t="shared" si="38"/>
        <v>14271.833333333332</v>
      </c>
      <c r="CI101" s="5">
        <f t="shared" si="39"/>
        <v>13351.333333333332</v>
      </c>
      <c r="CJ101" s="5"/>
      <c r="CK101" s="5">
        <f t="shared" si="67"/>
        <v>14334.473963916909</v>
      </c>
      <c r="CL101" s="5">
        <f t="shared" si="83"/>
        <v>13311.818376171143</v>
      </c>
      <c r="CM101" s="5">
        <f t="shared" si="46"/>
        <v>12428.175254485652</v>
      </c>
      <c r="CN101" s="5">
        <f t="shared" ref="CN101:CN164" si="95">AVERAGE(G2:G101)/AVERAGE(E2:E101)</f>
        <v>11339.418176695068</v>
      </c>
      <c r="CO101" s="5"/>
      <c r="CP101" s="5"/>
      <c r="CQ101" s="5"/>
      <c r="CR101" s="5"/>
      <c r="CS101" s="32">
        <f t="shared" si="68"/>
        <v>7.5519062562606099E-2</v>
      </c>
      <c r="CT101" s="32">
        <f t="shared" si="84"/>
        <v>0.15814380607815703</v>
      </c>
      <c r="CU101" s="32">
        <f t="shared" si="47"/>
        <v>0.24048781774585959</v>
      </c>
      <c r="CV101" s="32">
        <f t="shared" ref="CV101:CV164" si="96">D101/CN101-1</f>
        <v>0.35959356642170892</v>
      </c>
      <c r="CW101" s="32"/>
      <c r="CX101" s="32"/>
      <c r="CY101" s="32"/>
      <c r="CZ101" s="5"/>
      <c r="DA101" s="6">
        <f t="shared" si="69"/>
        <v>0.16413164111789463</v>
      </c>
      <c r="DB101" s="6">
        <f t="shared" si="85"/>
        <v>0.28734339839349854</v>
      </c>
      <c r="DC101" s="6">
        <f t="shared" si="48"/>
        <v>0.30922368685641782</v>
      </c>
      <c r="DD101" s="6">
        <f t="shared" ref="DD101:DD164" si="97">LN(D101/D2)</f>
        <v>0.39206370916390143</v>
      </c>
      <c r="DE101" s="5"/>
      <c r="DF101" s="5"/>
      <c r="DG101" s="5"/>
      <c r="DI101" s="6">
        <f t="shared" si="70"/>
        <v>0.85763819204494851</v>
      </c>
      <c r="DJ101" s="6">
        <f t="shared" si="86"/>
        <v>0.92509603379600558</v>
      </c>
      <c r="DK101" s="6">
        <f t="shared" si="49"/>
        <v>0.36711598851334692</v>
      </c>
      <c r="DL101" s="6">
        <f t="shared" ref="DL101:DL164" si="98">(D21-(AVERAGE(D2:D101)-2*_xlfn.STDEV.P(D2:D101)))/(4*_xlfn.STDEV.P(D2:D101))</f>
        <v>0.35531496329111817</v>
      </c>
      <c r="DX101">
        <f t="shared" si="87"/>
        <v>13096.100000000002</v>
      </c>
      <c r="DY101">
        <f t="shared" si="88"/>
        <v>10366.246254629905</v>
      </c>
      <c r="DZ101">
        <f t="shared" si="89"/>
        <v>15825.9537453701</v>
      </c>
    </row>
    <row r="102" spans="1:130" x14ac:dyDescent="0.25">
      <c r="A102" s="1">
        <v>1</v>
      </c>
      <c r="B102" s="1">
        <v>101</v>
      </c>
      <c r="C102" s="7">
        <v>20191222</v>
      </c>
      <c r="D102" s="7">
        <f>48495*(1/3)</f>
        <v>16165</v>
      </c>
      <c r="E102" s="7">
        <v>2589705</v>
      </c>
      <c r="F102" s="7"/>
      <c r="G102" s="7">
        <f t="shared" si="57"/>
        <v>41862581325</v>
      </c>
      <c r="H102" s="36">
        <f t="shared" si="94"/>
        <v>62044398468.516678</v>
      </c>
      <c r="I102" s="36">
        <f t="shared" si="45"/>
        <v>44921404511.546669</v>
      </c>
      <c r="K102" s="2">
        <f t="shared" si="58"/>
        <v>4.7377614499194157E-2</v>
      </c>
      <c r="M102" s="1">
        <f t="shared" si="66"/>
        <v>100</v>
      </c>
      <c r="N102" s="2">
        <f t="shared" si="59"/>
        <v>-2.921520802602412E-2</v>
      </c>
      <c r="O102" s="8">
        <f t="shared" si="60"/>
        <v>0.12531328320802004</v>
      </c>
      <c r="P102" s="2">
        <f t="shared" si="61"/>
        <v>0.13670015826698587</v>
      </c>
      <c r="Q102" s="2">
        <f t="shared" si="62"/>
        <v>0.1674682120857342</v>
      </c>
      <c r="R102" s="2">
        <f t="shared" si="63"/>
        <v>7.1279486293572558E-3</v>
      </c>
      <c r="V102" s="1">
        <f t="shared" si="64"/>
        <v>0</v>
      </c>
      <c r="W102" s="1">
        <f t="shared" si="65"/>
        <v>4.7377614499194157E-2</v>
      </c>
      <c r="X102" s="2">
        <f t="shared" si="77"/>
        <v>1.4885889280985454E-3</v>
      </c>
      <c r="Y102" s="2">
        <f t="shared" si="78"/>
        <v>2.0581788351491864E-2</v>
      </c>
      <c r="Z102" s="2">
        <f t="shared" si="79"/>
        <v>3.679473106330136E-3</v>
      </c>
      <c r="AA102" s="2">
        <f t="shared" si="80"/>
        <v>1.7728892559847356E-2</v>
      </c>
      <c r="AB102" s="3">
        <f t="shared" si="90"/>
        <v>0.40456578566577617</v>
      </c>
      <c r="AC102" s="3">
        <f t="shared" si="91"/>
        <v>1.1609178792196975</v>
      </c>
      <c r="AD102" s="4">
        <f t="shared" si="81"/>
        <v>74.157137839226621</v>
      </c>
      <c r="AE102" s="5">
        <f t="shared" si="40"/>
        <v>59.522557838021257</v>
      </c>
      <c r="AF102" s="5">
        <f t="shared" si="41"/>
        <v>36.758335169675817</v>
      </c>
      <c r="AG102" s="5">
        <f t="shared" si="42"/>
        <v>82.286780506366696</v>
      </c>
      <c r="AH102" s="5"/>
      <c r="AI102" s="6">
        <f t="shared" si="92"/>
        <v>0.7636426918970195</v>
      </c>
      <c r="AJ102" s="6">
        <f t="shared" si="82"/>
        <v>0.32386919421666477</v>
      </c>
      <c r="AK102" s="6">
        <f t="shared" si="43"/>
        <v>-0.26965228105310507</v>
      </c>
      <c r="AL102" s="6">
        <f t="shared" si="44"/>
        <v>0.91739066948643466</v>
      </c>
      <c r="AM102" s="6"/>
      <c r="AT102" s="5"/>
      <c r="AU102" s="5"/>
      <c r="AV102" s="12"/>
      <c r="AW102" s="5"/>
      <c r="AX102" s="5"/>
      <c r="AY102" s="5"/>
      <c r="AZ102" s="5"/>
      <c r="BA102" s="5"/>
      <c r="BB102" s="5"/>
      <c r="BC102" s="5"/>
      <c r="BD102" s="5"/>
      <c r="BE102" s="5">
        <f t="shared" si="71"/>
        <v>748</v>
      </c>
      <c r="BF102" s="6">
        <f t="shared" si="72"/>
        <v>0</v>
      </c>
      <c r="BG102" s="6">
        <f t="shared" si="73"/>
        <v>748</v>
      </c>
      <c r="BH102" s="6">
        <f t="shared" si="74"/>
        <v>22.166666666666579</v>
      </c>
      <c r="BI102" s="6">
        <f t="shared" si="75"/>
        <v>293</v>
      </c>
      <c r="BJ102" s="6">
        <f t="shared" si="93"/>
        <v>92.966684294024347</v>
      </c>
      <c r="BK102" s="6"/>
      <c r="BL102" s="6"/>
      <c r="BM102" s="6"/>
      <c r="BN102" s="5"/>
      <c r="BO102" s="5"/>
      <c r="BP102" s="5"/>
      <c r="BQ102" s="5"/>
      <c r="BR102" s="5"/>
      <c r="BS102" s="5"/>
      <c r="BT102" s="5"/>
      <c r="BU102" s="5"/>
      <c r="BV102" s="2">
        <f t="shared" si="34"/>
        <v>-1.6443723940909396</v>
      </c>
      <c r="BW102" s="2">
        <f t="shared" si="50"/>
        <v>9.2684946375902494E-2</v>
      </c>
      <c r="BX102" s="2">
        <f t="shared" si="51"/>
        <v>-2.3667512817342575</v>
      </c>
      <c r="BY102" s="2">
        <f t="shared" si="52"/>
        <v>2.5521211744860621</v>
      </c>
      <c r="BZ102" s="2"/>
      <c r="CA102" s="2">
        <f t="shared" si="76"/>
        <v>0.1079398940373832</v>
      </c>
      <c r="CB102" s="2">
        <f t="shared" si="54"/>
        <v>0.47297635462021803</v>
      </c>
      <c r="CC102" s="2">
        <f t="shared" si="55"/>
        <v>-0.24400739656103243</v>
      </c>
      <c r="CD102" s="2">
        <f t="shared" si="56"/>
        <v>1.1899601058014686</v>
      </c>
      <c r="CE102" s="5"/>
      <c r="CF102" s="8">
        <f t="shared" si="36"/>
        <v>1.83259550901037E-2</v>
      </c>
      <c r="CG102" s="8">
        <f t="shared" si="37"/>
        <v>1.0543009904317481E-2</v>
      </c>
      <c r="CH102" s="5">
        <f t="shared" si="38"/>
        <v>14784.666666666666</v>
      </c>
      <c r="CI102" s="5">
        <f t="shared" si="39"/>
        <v>13725.333333333332</v>
      </c>
      <c r="CJ102" s="5"/>
      <c r="CK102" s="5">
        <f t="shared" si="67"/>
        <v>14518.732428322897</v>
      </c>
      <c r="CL102" s="5">
        <f t="shared" si="83"/>
        <v>13411.969184427566</v>
      </c>
      <c r="CM102" s="5">
        <f t="shared" si="46"/>
        <v>12507.591890823995</v>
      </c>
      <c r="CN102" s="5">
        <f t="shared" si="95"/>
        <v>11686.35768449533</v>
      </c>
      <c r="CO102" s="5"/>
      <c r="CP102" s="5"/>
      <c r="CQ102" s="5"/>
      <c r="CR102" s="5"/>
      <c r="CS102" s="32">
        <f t="shared" si="68"/>
        <v>0.11338920803207264</v>
      </c>
      <c r="CT102" s="32">
        <f t="shared" si="84"/>
        <v>0.20526671197313351</v>
      </c>
      <c r="CU102" s="32">
        <f t="shared" si="47"/>
        <v>0.29241505008323854</v>
      </c>
      <c r="CV102" s="32">
        <f t="shared" si="96"/>
        <v>0.38323679938759958</v>
      </c>
      <c r="CW102" s="32"/>
      <c r="CX102" s="32"/>
      <c r="CY102" s="32"/>
      <c r="CZ102" s="5"/>
      <c r="DA102" s="6">
        <f t="shared" si="69"/>
        <v>0.20820262663452666</v>
      </c>
      <c r="DB102" s="6">
        <f t="shared" si="85"/>
        <v>0.34628619157964619</v>
      </c>
      <c r="DC102" s="6">
        <f t="shared" si="48"/>
        <v>0.35657184584080098</v>
      </c>
      <c r="DD102" s="6">
        <f t="shared" si="97"/>
        <v>0.39066639770500267</v>
      </c>
      <c r="DE102" s="5"/>
      <c r="DF102" s="5"/>
      <c r="DG102" s="5"/>
      <c r="DI102" s="6">
        <f t="shared" si="70"/>
        <v>0.95084181491482822</v>
      </c>
      <c r="DJ102" s="6">
        <f t="shared" si="86"/>
        <v>0.98246177567798121</v>
      </c>
      <c r="DK102" s="6">
        <f t="shared" si="49"/>
        <v>0.38425008525237081</v>
      </c>
      <c r="DL102" s="6">
        <f t="shared" si="98"/>
        <v>0.31711350641163288</v>
      </c>
      <c r="DX102">
        <f t="shared" si="87"/>
        <v>13326.016666666668</v>
      </c>
      <c r="DY102">
        <f t="shared" si="88"/>
        <v>10383.831941935015</v>
      </c>
      <c r="DZ102">
        <f t="shared" si="89"/>
        <v>16268.201391398321</v>
      </c>
    </row>
    <row r="103" spans="1:130" x14ac:dyDescent="0.25">
      <c r="A103" s="1">
        <v>2</v>
      </c>
      <c r="B103" s="1">
        <v>102</v>
      </c>
      <c r="C103" s="7">
        <v>20191223</v>
      </c>
      <c r="D103" s="7">
        <f>48204*(1/3)</f>
        <v>16068</v>
      </c>
      <c r="E103" s="7">
        <v>4030544</v>
      </c>
      <c r="F103" s="7"/>
      <c r="G103" s="7">
        <f t="shared" si="57"/>
        <v>64762780992</v>
      </c>
      <c r="H103" s="36">
        <f t="shared" si="94"/>
        <v>64409343821.316673</v>
      </c>
      <c r="I103" s="36">
        <f t="shared" si="45"/>
        <v>45725587187.720001</v>
      </c>
      <c r="K103" s="2">
        <f t="shared" si="58"/>
        <v>-6.0186946803605966E-3</v>
      </c>
      <c r="M103" s="1">
        <f t="shared" si="66"/>
        <v>101</v>
      </c>
      <c r="N103" s="2">
        <f t="shared" si="59"/>
        <v>-2.8899860729387754E-2</v>
      </c>
      <c r="O103" s="8">
        <f t="shared" si="60"/>
        <v>0.12656641604010024</v>
      </c>
      <c r="P103" s="2">
        <f t="shared" si="61"/>
        <v>0.13906897773414351</v>
      </c>
      <c r="Q103" s="2">
        <f t="shared" si="62"/>
        <v>0.16883545626081403</v>
      </c>
      <c r="R103" s="2">
        <f t="shared" si="63"/>
        <v>1.0133742226885623E-2</v>
      </c>
      <c r="V103" s="1">
        <f t="shared" si="64"/>
        <v>6.0186946803605966E-3</v>
      </c>
      <c r="W103" s="1">
        <f t="shared" si="65"/>
        <v>0</v>
      </c>
      <c r="X103" s="2">
        <f t="shared" si="77"/>
        <v>1.8800000977949973E-3</v>
      </c>
      <c r="Y103" s="2">
        <f t="shared" si="78"/>
        <v>2.0581788351491864E-2</v>
      </c>
      <c r="Z103" s="2">
        <f t="shared" si="79"/>
        <v>3.8578189771901476E-3</v>
      </c>
      <c r="AA103" s="2">
        <f t="shared" si="80"/>
        <v>1.7728892559847356E-2</v>
      </c>
      <c r="AB103" s="3">
        <f t="shared" si="90"/>
        <v>0.48732200990008612</v>
      </c>
      <c r="AC103" s="3">
        <f t="shared" si="91"/>
        <v>1.1609178792196975</v>
      </c>
      <c r="AD103" s="4">
        <f t="shared" si="81"/>
        <v>70.433793459498617</v>
      </c>
      <c r="AE103" s="5">
        <f t="shared" si="40"/>
        <v>60.378062126955534</v>
      </c>
      <c r="AF103" s="5">
        <f t="shared" si="41"/>
        <v>37.310708673964854</v>
      </c>
      <c r="AG103" s="5">
        <f t="shared" si="42"/>
        <v>83.445415579946214</v>
      </c>
      <c r="AH103" s="5"/>
      <c r="AI103" s="6">
        <f t="shared" si="92"/>
        <v>0.7886972985092815</v>
      </c>
      <c r="AJ103" s="6">
        <f t="shared" si="82"/>
        <v>0.35871933550944224</v>
      </c>
      <c r="AK103" s="6">
        <f t="shared" si="43"/>
        <v>-0.25876984033863959</v>
      </c>
      <c r="AL103" s="6">
        <f t="shared" si="44"/>
        <v>0.97620851135752407</v>
      </c>
      <c r="AM103" s="6"/>
      <c r="AT103" s="5"/>
      <c r="AU103" s="5"/>
      <c r="AV103" s="12"/>
      <c r="AW103" s="5"/>
      <c r="AX103" s="5"/>
      <c r="AY103" s="5"/>
      <c r="AZ103" s="5"/>
      <c r="BA103" s="5"/>
      <c r="BB103" s="5"/>
      <c r="BC103" s="5"/>
      <c r="BD103" s="5"/>
      <c r="BE103" s="5">
        <f t="shared" si="71"/>
        <v>-97</v>
      </c>
      <c r="BF103" s="6">
        <f t="shared" si="72"/>
        <v>97</v>
      </c>
      <c r="BG103" s="6">
        <f t="shared" si="73"/>
        <v>0</v>
      </c>
      <c r="BH103" s="6">
        <f t="shared" si="74"/>
        <v>28.619047619047574</v>
      </c>
      <c r="BI103" s="6">
        <f t="shared" si="75"/>
        <v>293</v>
      </c>
      <c r="BJ103" s="6">
        <f t="shared" si="93"/>
        <v>91.101569440331659</v>
      </c>
      <c r="BK103" s="6"/>
      <c r="BL103" s="6"/>
      <c r="BM103" s="6"/>
      <c r="BN103" s="5"/>
      <c r="BO103" s="5"/>
      <c r="BP103" s="5"/>
      <c r="BQ103" s="5"/>
      <c r="BR103" s="5"/>
      <c r="BS103" s="5"/>
      <c r="BT103" s="5"/>
      <c r="BU103" s="5"/>
      <c r="BV103" s="2">
        <f t="shared" si="34"/>
        <v>-1.6554091678730698</v>
      </c>
      <c r="BW103" s="2">
        <f t="shared" si="50"/>
        <v>1.5133216554530616E-2</v>
      </c>
      <c r="BX103" s="2">
        <f t="shared" si="51"/>
        <v>-2.5653049887207535</v>
      </c>
      <c r="BY103" s="2">
        <f t="shared" si="52"/>
        <v>2.5955714218298152</v>
      </c>
      <c r="BZ103" s="2"/>
      <c r="CA103" s="2">
        <f t="shared" si="76"/>
        <v>0.13218608092970813</v>
      </c>
      <c r="CB103" s="2">
        <f t="shared" si="54"/>
        <v>0.46066487655309896</v>
      </c>
      <c r="CC103" s="2">
        <f t="shared" si="55"/>
        <v>-0.2714520115695741</v>
      </c>
      <c r="CD103" s="2">
        <f t="shared" si="56"/>
        <v>1.1927817646757721</v>
      </c>
      <c r="CE103" s="5"/>
      <c r="CF103" s="8">
        <f t="shared" si="36"/>
        <v>1.83259550901037E-2</v>
      </c>
      <c r="CG103" s="8">
        <f t="shared" si="37"/>
        <v>1.0543009904317481E-2</v>
      </c>
      <c r="CH103" s="5">
        <f t="shared" si="38"/>
        <v>14982.333333333332</v>
      </c>
      <c r="CI103" s="5">
        <f t="shared" si="39"/>
        <v>13725.333333333332</v>
      </c>
      <c r="CJ103" s="5"/>
      <c r="CK103" s="5">
        <f t="shared" si="67"/>
        <v>14804.321295003158</v>
      </c>
      <c r="CL103" s="5">
        <f t="shared" si="83"/>
        <v>13556.426515940933</v>
      </c>
      <c r="CM103" s="5">
        <f t="shared" si="46"/>
        <v>12600.926111041699</v>
      </c>
      <c r="CN103" s="5">
        <f t="shared" si="95"/>
        <v>11831.178459736459</v>
      </c>
      <c r="CO103" s="5"/>
      <c r="CP103" s="5"/>
      <c r="CQ103" s="5"/>
      <c r="CR103" s="5"/>
      <c r="CS103" s="32">
        <f t="shared" si="68"/>
        <v>8.5358773280836964E-2</v>
      </c>
      <c r="CT103" s="32">
        <f t="shared" si="84"/>
        <v>0.1852681074253395</v>
      </c>
      <c r="CU103" s="32">
        <f t="shared" si="47"/>
        <v>0.27514437100938482</v>
      </c>
      <c r="CV103" s="32">
        <f t="shared" si="96"/>
        <v>0.35810646882575359</v>
      </c>
      <c r="CW103" s="32"/>
      <c r="CX103" s="32"/>
      <c r="CY103" s="32"/>
      <c r="CZ103" s="5"/>
      <c r="DA103" s="6">
        <f t="shared" si="69"/>
        <v>0.18125167873263268</v>
      </c>
      <c r="DB103" s="6">
        <f t="shared" si="85"/>
        <v>0.34761197256962417</v>
      </c>
      <c r="DC103" s="6">
        <f t="shared" si="48"/>
        <v>0.35347346414573172</v>
      </c>
      <c r="DD103" s="6">
        <f t="shared" si="97"/>
        <v>0.33587495423821823</v>
      </c>
      <c r="DE103" s="5"/>
      <c r="DF103" s="5"/>
      <c r="DG103" s="5"/>
      <c r="DI103" s="6">
        <f t="shared" si="70"/>
        <v>0.85648846997057282</v>
      </c>
      <c r="DJ103" s="6">
        <f t="shared" si="86"/>
        <v>0.9131505817123261</v>
      </c>
      <c r="DK103" s="6">
        <f t="shared" si="49"/>
        <v>0.37211932997581648</v>
      </c>
      <c r="DL103" s="6">
        <f t="shared" si="98"/>
        <v>0.29740976048395595</v>
      </c>
      <c r="DX103">
        <f t="shared" si="87"/>
        <v>13557.733333333334</v>
      </c>
      <c r="DY103">
        <f t="shared" si="88"/>
        <v>10519.777225099473</v>
      </c>
      <c r="DZ103">
        <f t="shared" si="89"/>
        <v>16595.689441567192</v>
      </c>
    </row>
    <row r="104" spans="1:130" x14ac:dyDescent="0.25">
      <c r="A104" s="1">
        <v>3</v>
      </c>
      <c r="B104" s="1">
        <v>103</v>
      </c>
      <c r="C104" s="7">
        <v>20191224</v>
      </c>
      <c r="D104" s="7">
        <f>47900*(1/3)</f>
        <v>15966.666666666666</v>
      </c>
      <c r="E104" s="7">
        <v>2407328</v>
      </c>
      <c r="F104" s="7"/>
      <c r="G104" s="7">
        <f t="shared" si="57"/>
        <v>38437003733.333328</v>
      </c>
      <c r="H104" s="36">
        <f t="shared" si="94"/>
        <v>65388919277.983337</v>
      </c>
      <c r="I104" s="36">
        <f t="shared" si="45"/>
        <v>45925134432.400009</v>
      </c>
      <c r="K104" s="2">
        <f t="shared" si="58"/>
        <v>-6.3265007482759357E-3</v>
      </c>
      <c r="M104" s="1">
        <f t="shared" si="66"/>
        <v>102</v>
      </c>
      <c r="N104" s="2">
        <f t="shared" si="59"/>
        <v>-2.8756484335498489E-2</v>
      </c>
      <c r="O104" s="8">
        <f t="shared" si="60"/>
        <v>0.12781954887218044</v>
      </c>
      <c r="P104" s="2">
        <f t="shared" si="61"/>
        <v>0.14015517599033375</v>
      </c>
      <c r="Q104" s="2">
        <f t="shared" si="62"/>
        <v>0.16946378734269996</v>
      </c>
      <c r="R104" s="2">
        <f t="shared" si="63"/>
        <v>1.1249428861963062E-2</v>
      </c>
      <c r="V104" s="1">
        <f t="shared" si="64"/>
        <v>6.3265007482759357E-3</v>
      </c>
      <c r="W104" s="1">
        <f t="shared" si="65"/>
        <v>0</v>
      </c>
      <c r="X104" s="2">
        <f t="shared" si="77"/>
        <v>2.3318930083861358E-3</v>
      </c>
      <c r="Y104" s="2">
        <f t="shared" si="78"/>
        <v>1.8869703343420693E-2</v>
      </c>
      <c r="Z104" s="2">
        <f t="shared" si="79"/>
        <v>3.9889659467857511E-3</v>
      </c>
      <c r="AA104" s="2">
        <f t="shared" si="80"/>
        <v>1.8516469671381826E-2</v>
      </c>
      <c r="AB104" s="3">
        <f t="shared" si="90"/>
        <v>0.58458583991300805</v>
      </c>
      <c r="AC104" s="3">
        <f t="shared" si="91"/>
        <v>1.0190767288963731</v>
      </c>
      <c r="AD104" s="4">
        <f t="shared" si="81"/>
        <v>63.546830157230247</v>
      </c>
      <c r="AE104" s="5">
        <f t="shared" si="40"/>
        <v>60.835260726951937</v>
      </c>
      <c r="AF104" s="5">
        <f t="shared" si="41"/>
        <v>37.904492176705283</v>
      </c>
      <c r="AG104" s="5">
        <f t="shared" si="42"/>
        <v>83.766029277198584</v>
      </c>
      <c r="AH104" s="5"/>
      <c r="AI104" s="6">
        <f t="shared" si="92"/>
        <v>0.79324035588643782</v>
      </c>
      <c r="AJ104" s="6">
        <f t="shared" si="82"/>
        <v>0.40055307736374485</v>
      </c>
      <c r="AK104" s="6">
        <f t="shared" si="43"/>
        <v>-0.21558442891916546</v>
      </c>
      <c r="AL104" s="6">
        <f t="shared" si="44"/>
        <v>1.0166905836466551</v>
      </c>
      <c r="AM104" s="6"/>
      <c r="AT104" s="5"/>
      <c r="AU104" s="5"/>
      <c r="AV104" s="12"/>
      <c r="AW104" s="5"/>
      <c r="AX104" s="5"/>
      <c r="AY104" s="5"/>
      <c r="AZ104" s="5"/>
      <c r="BA104" s="5"/>
      <c r="BB104" s="5"/>
      <c r="BC104" s="5"/>
      <c r="BD104" s="5"/>
      <c r="BE104" s="5">
        <f t="shared" si="71"/>
        <v>-101.33333333333394</v>
      </c>
      <c r="BF104" s="6">
        <f t="shared" si="72"/>
        <v>101.33333333333394</v>
      </c>
      <c r="BG104" s="6">
        <f t="shared" si="73"/>
        <v>0</v>
      </c>
      <c r="BH104" s="6">
        <f t="shared" si="74"/>
        <v>35.857142857142854</v>
      </c>
      <c r="BI104" s="6">
        <f t="shared" si="75"/>
        <v>271.57142857142856</v>
      </c>
      <c r="BJ104" s="6">
        <f t="shared" si="93"/>
        <v>88.336431226765797</v>
      </c>
      <c r="BK104" s="6"/>
      <c r="BL104" s="6"/>
      <c r="BM104" s="6"/>
      <c r="BN104" s="5"/>
      <c r="BO104" s="5"/>
      <c r="BP104" s="5"/>
      <c r="BQ104" s="5"/>
      <c r="BR104" s="5"/>
      <c r="BS104" s="5"/>
      <c r="BT104" s="5"/>
      <c r="BU104" s="5"/>
      <c r="BV104" s="2">
        <f t="shared" si="34"/>
        <v>-1.6549242233199879</v>
      </c>
      <c r="BW104" s="2">
        <f t="shared" si="50"/>
        <v>-6.9089110106556301E-2</v>
      </c>
      <c r="BX104" s="2">
        <f t="shared" si="51"/>
        <v>-2.7553370558565704</v>
      </c>
      <c r="BY104" s="2">
        <f t="shared" si="52"/>
        <v>2.6171588356434579</v>
      </c>
      <c r="BZ104" s="2"/>
      <c r="CA104" s="2">
        <f t="shared" si="76"/>
        <v>0.13542427272692015</v>
      </c>
      <c r="CB104" s="2">
        <f t="shared" si="54"/>
        <v>0.45325038465662021</v>
      </c>
      <c r="CC104" s="2">
        <f t="shared" si="55"/>
        <v>-0.28934071029440772</v>
      </c>
      <c r="CD104" s="2">
        <f t="shared" si="56"/>
        <v>1.1958414796076482</v>
      </c>
      <c r="CE104" s="5"/>
      <c r="CF104" s="8">
        <f t="shared" si="36"/>
        <v>1.83259550901037E-2</v>
      </c>
      <c r="CG104" s="8">
        <f t="shared" si="37"/>
        <v>1.0543009904317481E-2</v>
      </c>
      <c r="CH104" s="5">
        <f t="shared" si="38"/>
        <v>15265.666666666666</v>
      </c>
      <c r="CI104" s="5">
        <f t="shared" si="39"/>
        <v>13725.333333333332</v>
      </c>
      <c r="CJ104" s="5"/>
      <c r="CK104" s="5">
        <f t="shared" si="67"/>
        <v>14997.55864985621</v>
      </c>
      <c r="CL104" s="5">
        <f t="shared" si="83"/>
        <v>13655.264157501559</v>
      </c>
      <c r="CM104" s="5">
        <f t="shared" si="46"/>
        <v>12663.934443074775</v>
      </c>
      <c r="CN104" s="5">
        <f t="shared" si="95"/>
        <v>11898.280083642128</v>
      </c>
      <c r="CO104" s="5"/>
      <c r="CP104" s="5"/>
      <c r="CQ104" s="5"/>
      <c r="CR104" s="5"/>
      <c r="CS104" s="32">
        <f t="shared" si="68"/>
        <v>6.46177180857197E-2</v>
      </c>
      <c r="CT104" s="32">
        <f t="shared" si="84"/>
        <v>0.16926823842476391</v>
      </c>
      <c r="CU104" s="32">
        <f t="shared" si="47"/>
        <v>0.26079827232507324</v>
      </c>
      <c r="CV104" s="32">
        <f t="shared" si="96"/>
        <v>0.3419306449692503</v>
      </c>
      <c r="CW104" s="32"/>
      <c r="CX104" s="32"/>
      <c r="CY104" s="32"/>
      <c r="CZ104" s="5"/>
      <c r="DA104" s="6">
        <f t="shared" si="69"/>
        <v>0.14585877846669965</v>
      </c>
      <c r="DB104" s="6">
        <f t="shared" si="85"/>
        <v>0.33946627587349021</v>
      </c>
      <c r="DC104" s="6">
        <f t="shared" si="48"/>
        <v>0.36958222203385238</v>
      </c>
      <c r="DD104" s="6">
        <f t="shared" si="97"/>
        <v>0.28077487568154597</v>
      </c>
      <c r="DE104" s="5"/>
      <c r="DF104" s="5"/>
      <c r="DG104" s="5"/>
      <c r="DI104" s="6">
        <f t="shared" si="70"/>
        <v>0.78361883781336839</v>
      </c>
      <c r="DJ104" s="6">
        <f t="shared" si="86"/>
        <v>0.85901372344522664</v>
      </c>
      <c r="DK104" s="6">
        <f t="shared" si="49"/>
        <v>0.35817626203097874</v>
      </c>
      <c r="DL104" s="6">
        <f t="shared" si="98"/>
        <v>0.29614174753748834</v>
      </c>
      <c r="DX104">
        <f t="shared" si="87"/>
        <v>13788.566666666669</v>
      </c>
      <c r="DY104">
        <f t="shared" si="88"/>
        <v>10755.117166327025</v>
      </c>
      <c r="DZ104">
        <f t="shared" si="89"/>
        <v>16822.016167006313</v>
      </c>
    </row>
    <row r="105" spans="1:130" x14ac:dyDescent="0.25">
      <c r="A105" s="1">
        <v>4</v>
      </c>
      <c r="B105" s="1">
        <v>104</v>
      </c>
      <c r="C105" s="7">
        <v>20191225</v>
      </c>
      <c r="D105" s="7">
        <f>47255*(1/3)</f>
        <v>15751.666666666666</v>
      </c>
      <c r="E105" s="7">
        <v>2218369</v>
      </c>
      <c r="F105" s="7"/>
      <c r="G105" s="7">
        <f t="shared" si="57"/>
        <v>34943009031.666664</v>
      </c>
      <c r="H105" s="36">
        <f t="shared" si="94"/>
        <v>66136211191.966675</v>
      </c>
      <c r="I105" s="36">
        <f t="shared" si="45"/>
        <v>45876011625.699997</v>
      </c>
      <c r="K105" s="2">
        <f t="shared" si="58"/>
        <v>-1.3557035969850129E-2</v>
      </c>
      <c r="M105" s="1">
        <f t="shared" si="66"/>
        <v>103</v>
      </c>
      <c r="N105" s="2">
        <f t="shared" si="59"/>
        <v>-2.8383241483017338E-2</v>
      </c>
      <c r="O105" s="8">
        <f t="shared" si="60"/>
        <v>0.12907268170426064</v>
      </c>
      <c r="P105" s="2">
        <f t="shared" si="61"/>
        <v>0.14300978086867053</v>
      </c>
      <c r="Q105" s="2">
        <f t="shared" si="62"/>
        <v>0.17111945924733296</v>
      </c>
      <c r="R105" s="2">
        <f t="shared" si="63"/>
        <v>1.1082494286073108E-2</v>
      </c>
      <c r="V105" s="1">
        <f t="shared" si="64"/>
        <v>1.3557035969850129E-2</v>
      </c>
      <c r="W105" s="1">
        <f t="shared" si="65"/>
        <v>0</v>
      </c>
      <c r="X105" s="2">
        <f t="shared" si="77"/>
        <v>3.3002527205182874E-3</v>
      </c>
      <c r="Y105" s="2">
        <f t="shared" si="78"/>
        <v>1.6703632775466829E-2</v>
      </c>
      <c r="Z105" s="2">
        <f t="shared" si="79"/>
        <v>4.9169413825578424E-3</v>
      </c>
      <c r="AA105" s="2">
        <f t="shared" si="80"/>
        <v>1.8844161579264562E-2</v>
      </c>
      <c r="AB105" s="3">
        <f t="shared" si="90"/>
        <v>0.67120033853270444</v>
      </c>
      <c r="AC105" s="3">
        <f t="shared" si="91"/>
        <v>0.88640891266008393</v>
      </c>
      <c r="AD105" s="4">
        <f t="shared" si="81"/>
        <v>56.908297891867832</v>
      </c>
      <c r="AE105" s="5">
        <f t="shared" si="40"/>
        <v>61.116310271125727</v>
      </c>
      <c r="AF105" s="5">
        <f t="shared" si="41"/>
        <v>38.543277758298771</v>
      </c>
      <c r="AG105" s="5">
        <f t="shared" si="42"/>
        <v>83.689342783952682</v>
      </c>
      <c r="AH105" s="5"/>
      <c r="AI105" s="6">
        <f t="shared" si="92"/>
        <v>0.72928981791757996</v>
      </c>
      <c r="AJ105" s="6">
        <f t="shared" si="82"/>
        <v>0.44571480862870044</v>
      </c>
      <c r="AK105" s="6">
        <f t="shared" si="43"/>
        <v>-0.12376309855825923</v>
      </c>
      <c r="AL105" s="6">
        <f t="shared" si="44"/>
        <v>1.0151927158156602</v>
      </c>
      <c r="AM105" s="6"/>
      <c r="AT105" s="5"/>
      <c r="AU105" s="5"/>
      <c r="AV105" s="12"/>
      <c r="AW105" s="5"/>
      <c r="AX105" s="5"/>
      <c r="AY105" s="5"/>
      <c r="AZ105" s="5"/>
      <c r="BA105" s="5"/>
      <c r="BB105" s="5"/>
      <c r="BC105" s="5"/>
      <c r="BD105" s="5"/>
      <c r="BE105" s="5">
        <f t="shared" si="71"/>
        <v>-215</v>
      </c>
      <c r="BF105" s="6">
        <f t="shared" si="72"/>
        <v>215</v>
      </c>
      <c r="BG105" s="6">
        <f t="shared" si="73"/>
        <v>0</v>
      </c>
      <c r="BH105" s="6">
        <f t="shared" si="74"/>
        <v>51.214285714285715</v>
      </c>
      <c r="BI105" s="6">
        <f t="shared" si="75"/>
        <v>243.71428571428572</v>
      </c>
      <c r="BJ105" s="6">
        <f t="shared" si="93"/>
        <v>82.635020586098335</v>
      </c>
      <c r="BK105" s="6"/>
      <c r="BL105" s="6"/>
      <c r="BM105" s="6"/>
      <c r="BN105" s="5"/>
      <c r="BO105" s="5"/>
      <c r="BP105" s="5"/>
      <c r="BQ105" s="5"/>
      <c r="BR105" s="5"/>
      <c r="BS105" s="5"/>
      <c r="BT105" s="5"/>
      <c r="BU105" s="5"/>
      <c r="BV105" s="2">
        <f t="shared" ref="BV105:BV168" si="99">KURT(K86:K105)</f>
        <v>-1.6716149996885721</v>
      </c>
      <c r="BW105" s="2">
        <f t="shared" si="50"/>
        <v>-0.12800320962383824</v>
      </c>
      <c r="BX105" s="2">
        <f t="shared" si="51"/>
        <v>-2.9036244124320167</v>
      </c>
      <c r="BY105" s="2">
        <f t="shared" si="52"/>
        <v>2.64761799318434</v>
      </c>
      <c r="BZ105" s="2"/>
      <c r="CA105" s="2">
        <f t="shared" si="76"/>
        <v>0.10496702453573943</v>
      </c>
      <c r="CB105" s="2">
        <f t="shared" si="54"/>
        <v>0.46650529732725782</v>
      </c>
      <c r="CC105" s="2">
        <f t="shared" si="55"/>
        <v>-0.23849902947477414</v>
      </c>
      <c r="CD105" s="2">
        <f t="shared" si="56"/>
        <v>1.1715096241292897</v>
      </c>
      <c r="CE105" s="5"/>
      <c r="CF105" s="8">
        <f t="shared" ref="CF105:CF168" si="100">(MAX(K97:K105)+MIN(K97:K105))*0.5</f>
        <v>1.6910289264672015E-2</v>
      </c>
      <c r="CG105" s="8">
        <f t="shared" ref="CG105:CG168" si="101">(MAX(K80:K105)+MIN(K80:K105))*0.5</f>
        <v>1.7956112660901087E-2</v>
      </c>
      <c r="CH105" s="5">
        <f t="shared" ref="CH105:CH168" si="102">(MAX(D97:D105)+MIN(D97:D105))*0.5</f>
        <v>15339.166666666666</v>
      </c>
      <c r="CI105" s="5">
        <f t="shared" ref="CI105:CI168" si="103">(MAX(D80:D105)+MIN(D80:D105))*0.5</f>
        <v>13725.333333333332</v>
      </c>
      <c r="CJ105" s="5"/>
      <c r="CK105" s="5">
        <f t="shared" si="67"/>
        <v>15137.729763628355</v>
      </c>
      <c r="CL105" s="5">
        <f t="shared" si="83"/>
        <v>13745.343834090447</v>
      </c>
      <c r="CM105" s="5">
        <f t="shared" si="46"/>
        <v>12732.637256870621</v>
      </c>
      <c r="CN105" s="5">
        <f t="shared" si="95"/>
        <v>11889.648386750197</v>
      </c>
      <c r="CO105" s="5"/>
      <c r="CP105" s="5"/>
      <c r="CQ105" s="5"/>
      <c r="CR105" s="5"/>
      <c r="CS105" s="32">
        <f t="shared" si="68"/>
        <v>4.0556735562384372E-2</v>
      </c>
      <c r="CT105" s="32">
        <f t="shared" si="84"/>
        <v>0.1459638155867915</v>
      </c>
      <c r="CU105" s="32">
        <f t="shared" si="47"/>
        <v>0.23710951226282329</v>
      </c>
      <c r="CV105" s="32">
        <f t="shared" si="96"/>
        <v>0.32482190846116987</v>
      </c>
      <c r="CW105" s="32"/>
      <c r="CX105" s="32"/>
      <c r="CY105" s="32"/>
      <c r="CZ105" s="5"/>
      <c r="DA105" s="6">
        <f t="shared" si="69"/>
        <v>9.2058673462633106E-2</v>
      </c>
      <c r="DB105" s="6">
        <f t="shared" si="85"/>
        <v>0.33341269578538596</v>
      </c>
      <c r="DC105" s="6">
        <f t="shared" si="48"/>
        <v>0.33096420864093917</v>
      </c>
      <c r="DD105" s="6">
        <f t="shared" si="97"/>
        <v>0.2298584594330233</v>
      </c>
      <c r="DE105" s="5"/>
      <c r="DF105" s="5"/>
      <c r="DG105" s="5"/>
      <c r="DI105" s="6">
        <f t="shared" si="70"/>
        <v>0.67601199391288924</v>
      </c>
      <c r="DJ105" s="6">
        <f t="shared" si="86"/>
        <v>0.7971613649098096</v>
      </c>
      <c r="DK105" s="6">
        <f t="shared" si="49"/>
        <v>0.3538513920682344</v>
      </c>
      <c r="DL105" s="6">
        <f t="shared" si="98"/>
        <v>0.32620625422548527</v>
      </c>
      <c r="DX105">
        <f t="shared" si="87"/>
        <v>14007.616666666669</v>
      </c>
      <c r="DY105">
        <f t="shared" si="88"/>
        <v>11073.09992602421</v>
      </c>
      <c r="DZ105">
        <f t="shared" si="89"/>
        <v>16942.133407309128</v>
      </c>
    </row>
    <row r="106" spans="1:130" x14ac:dyDescent="0.25">
      <c r="A106" s="1">
        <v>5</v>
      </c>
      <c r="B106" s="1">
        <v>105</v>
      </c>
      <c r="C106" s="7">
        <v>20191228</v>
      </c>
      <c r="D106" s="7">
        <f>47550*(1/3)</f>
        <v>15850</v>
      </c>
      <c r="E106" s="7">
        <v>2328762</v>
      </c>
      <c r="F106" s="7"/>
      <c r="G106" s="7">
        <f t="shared" si="57"/>
        <v>36910877700</v>
      </c>
      <c r="H106" s="36">
        <f t="shared" si="94"/>
        <v>67032341032.949997</v>
      </c>
      <c r="I106" s="36">
        <f t="shared" si="45"/>
        <v>46158737409.699997</v>
      </c>
      <c r="K106" s="2">
        <f t="shared" si="58"/>
        <v>6.2233205443798243E-3</v>
      </c>
      <c r="M106" s="1">
        <f t="shared" si="66"/>
        <v>104</v>
      </c>
      <c r="N106" s="2">
        <f t="shared" si="59"/>
        <v>-2.7642431280004712E-2</v>
      </c>
      <c r="O106" s="8">
        <f t="shared" si="60"/>
        <v>0.13032581453634084</v>
      </c>
      <c r="P106" s="2">
        <f t="shared" si="61"/>
        <v>0.14879124576744621</v>
      </c>
      <c r="Q106" s="2">
        <f t="shared" si="62"/>
        <v>0.17449339953387771</v>
      </c>
      <c r="R106" s="2">
        <f t="shared" si="63"/>
        <v>1.2683966332329683E-2</v>
      </c>
      <c r="V106" s="1">
        <f t="shared" si="64"/>
        <v>0</v>
      </c>
      <c r="W106" s="1">
        <f t="shared" si="65"/>
        <v>6.2233205443798243E-3</v>
      </c>
      <c r="X106" s="2">
        <f t="shared" si="77"/>
        <v>3.3002527205182874E-3</v>
      </c>
      <c r="Y106" s="2">
        <f t="shared" si="78"/>
        <v>1.7002420203588421E-2</v>
      </c>
      <c r="Z106" s="2">
        <f t="shared" si="79"/>
        <v>4.9169413825578424E-3</v>
      </c>
      <c r="AA106" s="2">
        <f t="shared" si="80"/>
        <v>1.862567544127771E-2</v>
      </c>
      <c r="AB106" s="3">
        <f t="shared" si="90"/>
        <v>0.67120033853270444</v>
      </c>
      <c r="AC106" s="3">
        <f t="shared" si="91"/>
        <v>0.91284851694065949</v>
      </c>
      <c r="AD106" s="4">
        <f t="shared" si="81"/>
        <v>57.62754815209734</v>
      </c>
      <c r="AE106" s="5">
        <f t="shared" ref="AE106:AE169" si="104">AVERAGE(AD87:AD106)</f>
        <v>61.813464847349465</v>
      </c>
      <c r="AF106" s="5">
        <f t="shared" ref="AF106:AF169" si="105">AE106-2*_xlfn.STDEV.S(AD87:AD106)</f>
        <v>40.69273427520109</v>
      </c>
      <c r="AG106" s="5">
        <f t="shared" ref="AG106:AG169" si="106">AE106+2*_xlfn.STDEV.S(AD87:AD106)</f>
        <v>82.93419541949784</v>
      </c>
      <c r="AH106" s="5"/>
      <c r="AI106" s="6">
        <f t="shared" si="92"/>
        <v>0.77975255335206295</v>
      </c>
      <c r="AJ106" s="6">
        <f t="shared" si="82"/>
        <v>0.49858068825431739</v>
      </c>
      <c r="AK106" s="6">
        <f t="shared" ref="AK106:AK169" si="107">AJ106-2*_xlfn.STDEV.S(AI87:AI106)</f>
        <v>2.3296703498143334E-2</v>
      </c>
      <c r="AL106" s="6">
        <f t="shared" ref="AL106:AL169" si="108">AJ106+2*_xlfn.STDEV.S(AI87:AI106)</f>
        <v>0.9738646730104914</v>
      </c>
      <c r="AM106" s="6"/>
      <c r="AT106" s="5"/>
      <c r="AU106" s="5"/>
      <c r="AV106" s="12"/>
      <c r="AW106" s="5"/>
      <c r="AX106" s="5"/>
      <c r="AY106" s="5"/>
      <c r="AZ106" s="5"/>
      <c r="BA106" s="5"/>
      <c r="BB106" s="5"/>
      <c r="BC106" s="5"/>
      <c r="BD106" s="5"/>
      <c r="BE106" s="5">
        <f t="shared" si="71"/>
        <v>98.33333333333394</v>
      </c>
      <c r="BF106" s="6">
        <f t="shared" si="72"/>
        <v>0</v>
      </c>
      <c r="BG106" s="6">
        <f t="shared" si="73"/>
        <v>98.33333333333394</v>
      </c>
      <c r="BH106" s="6">
        <f t="shared" si="74"/>
        <v>51.214285714285715</v>
      </c>
      <c r="BI106" s="6">
        <f t="shared" si="75"/>
        <v>248.83333333333343</v>
      </c>
      <c r="BJ106" s="6">
        <f t="shared" si="93"/>
        <v>82.931280749087449</v>
      </c>
      <c r="BK106" s="6"/>
      <c r="BL106" s="6"/>
      <c r="BM106" s="6"/>
      <c r="BN106" s="5"/>
      <c r="BO106" s="5"/>
      <c r="BP106" s="5"/>
      <c r="BQ106" s="5"/>
      <c r="BR106" s="5"/>
      <c r="BS106" s="5"/>
      <c r="BT106" s="5"/>
      <c r="BU106" s="5"/>
      <c r="BV106" s="2">
        <f t="shared" si="99"/>
        <v>-1.591451164778974</v>
      </c>
      <c r="BW106" s="2">
        <f t="shared" si="50"/>
        <v>-0.19728884068585173</v>
      </c>
      <c r="BX106" s="2">
        <f t="shared" si="51"/>
        <v>-3.0492124465091468</v>
      </c>
      <c r="BY106" s="2">
        <f t="shared" si="52"/>
        <v>2.6546347651374429</v>
      </c>
      <c r="BZ106" s="2"/>
      <c r="CA106" s="2">
        <f t="shared" si="76"/>
        <v>8.1453173434696977E-2</v>
      </c>
      <c r="CB106" s="2">
        <f t="shared" si="54"/>
        <v>0.47405831248917379</v>
      </c>
      <c r="CC106" s="2">
        <f t="shared" si="55"/>
        <v>-0.20967838224134533</v>
      </c>
      <c r="CD106" s="2">
        <f t="shared" si="56"/>
        <v>1.157795007219693</v>
      </c>
      <c r="CE106" s="5"/>
      <c r="CF106" s="8">
        <f t="shared" si="100"/>
        <v>1.6910289264672015E-2</v>
      </c>
      <c r="CG106" s="8">
        <f t="shared" si="101"/>
        <v>1.7956112660901087E-2</v>
      </c>
      <c r="CH106" s="5">
        <f t="shared" si="102"/>
        <v>15485.833333333332</v>
      </c>
      <c r="CI106" s="5">
        <f t="shared" si="103"/>
        <v>13725.333333333332</v>
      </c>
      <c r="CJ106" s="5"/>
      <c r="CK106" s="5">
        <f t="shared" si="67"/>
        <v>15348.964331114872</v>
      </c>
      <c r="CL106" s="5">
        <f t="shared" si="83"/>
        <v>13838.654792845948</v>
      </c>
      <c r="CM106" s="5">
        <f t="shared" si="46"/>
        <v>12788.696062046643</v>
      </c>
      <c r="CN106" s="5">
        <f t="shared" si="95"/>
        <v>11872.525451654103</v>
      </c>
      <c r="CO106" s="5"/>
      <c r="CP106" s="5"/>
      <c r="CQ106" s="5"/>
      <c r="CR106" s="5"/>
      <c r="CS106" s="32">
        <f t="shared" si="68"/>
        <v>3.2642962617969395E-2</v>
      </c>
      <c r="CT106" s="32">
        <f t="shared" si="84"/>
        <v>0.14534253778725947</v>
      </c>
      <c r="CU106" s="32">
        <f t="shared" si="47"/>
        <v>0.23937576771712243</v>
      </c>
      <c r="CV106" s="32">
        <f t="shared" si="96"/>
        <v>0.3350150365684621</v>
      </c>
      <c r="CW106" s="32"/>
      <c r="CX106" s="32"/>
      <c r="CY106" s="32"/>
      <c r="CZ106" s="5"/>
      <c r="DA106" s="6">
        <f t="shared" si="69"/>
        <v>8.8101733184997949E-2</v>
      </c>
      <c r="DB106" s="6">
        <f t="shared" si="85"/>
        <v>0.29016675503811368</v>
      </c>
      <c r="DC106" s="6">
        <f t="shared" si="48"/>
        <v>0.32346363092368258</v>
      </c>
      <c r="DD106" s="6">
        <f t="shared" si="97"/>
        <v>0.22801871743612945</v>
      </c>
      <c r="DE106" s="5"/>
      <c r="DF106" s="5"/>
      <c r="DG106" s="5"/>
      <c r="DI106" s="6">
        <f t="shared" si="70"/>
        <v>0.67582557324803949</v>
      </c>
      <c r="DJ106" s="6">
        <f t="shared" si="86"/>
        <v>0.79275739083307473</v>
      </c>
      <c r="DK106" s="6">
        <f t="shared" si="49"/>
        <v>0.37185771677115714</v>
      </c>
      <c r="DL106" s="6">
        <f t="shared" si="98"/>
        <v>0.38723413832042169</v>
      </c>
      <c r="DX106">
        <f t="shared" si="87"/>
        <v>14235.833333333334</v>
      </c>
      <c r="DY106">
        <f t="shared" si="88"/>
        <v>11479.000001007596</v>
      </c>
      <c r="DZ106">
        <f t="shared" si="89"/>
        <v>16992.666665659071</v>
      </c>
    </row>
    <row r="107" spans="1:130" x14ac:dyDescent="0.25">
      <c r="A107" s="1">
        <v>6</v>
      </c>
      <c r="B107" s="1">
        <v>106</v>
      </c>
      <c r="C107" s="7">
        <v>20191229</v>
      </c>
      <c r="D107" s="7">
        <f>48296*(1/3)</f>
        <v>16098.666666666666</v>
      </c>
      <c r="E107" s="7">
        <v>3441629</v>
      </c>
      <c r="F107" s="7"/>
      <c r="G107" s="7">
        <f t="shared" si="57"/>
        <v>55405638061.333328</v>
      </c>
      <c r="H107" s="36">
        <f t="shared" si="94"/>
        <v>67002626005.516663</v>
      </c>
      <c r="I107" s="36">
        <f t="shared" si="45"/>
        <v>46698338249.913338</v>
      </c>
      <c r="K107" s="2">
        <f t="shared" si="58"/>
        <v>1.5566952502725721E-2</v>
      </c>
      <c r="M107" s="1">
        <f t="shared" si="66"/>
        <v>105</v>
      </c>
      <c r="N107" s="2">
        <f t="shared" si="59"/>
        <v>-2.7531613376557112E-2</v>
      </c>
      <c r="O107" s="8">
        <f t="shared" si="60"/>
        <v>0.13157894736842105</v>
      </c>
      <c r="P107" s="2">
        <f t="shared" si="61"/>
        <v>0.14966934246540001</v>
      </c>
      <c r="Q107" s="2">
        <f t="shared" si="62"/>
        <v>0.17500840378080862</v>
      </c>
      <c r="R107" s="2">
        <f t="shared" si="63"/>
        <v>1.7212298399025161E-2</v>
      </c>
      <c r="V107" s="1">
        <f t="shared" si="64"/>
        <v>0</v>
      </c>
      <c r="W107" s="1">
        <f t="shared" si="65"/>
        <v>1.5566952502725721E-2</v>
      </c>
      <c r="X107" s="2">
        <f t="shared" si="77"/>
        <v>3.3002527205182874E-3</v>
      </c>
      <c r="Y107" s="2">
        <f t="shared" si="78"/>
        <v>1.787815759788583E-2</v>
      </c>
      <c r="Z107" s="2">
        <f t="shared" si="79"/>
        <v>4.9169413825578424E-3</v>
      </c>
      <c r="AA107" s="2">
        <f t="shared" si="80"/>
        <v>1.8215914977224405E-2</v>
      </c>
      <c r="AB107" s="3">
        <f t="shared" si="90"/>
        <v>0.67120033853270444</v>
      </c>
      <c r="AC107" s="3">
        <f t="shared" si="91"/>
        <v>0.98145811617144252</v>
      </c>
      <c r="AD107" s="4">
        <f t="shared" si="81"/>
        <v>59.386627247620851</v>
      </c>
      <c r="AE107" s="5">
        <f t="shared" si="104"/>
        <v>62.605616749741863</v>
      </c>
      <c r="AF107" s="5">
        <f t="shared" si="105"/>
        <v>43.255893094109403</v>
      </c>
      <c r="AG107" s="5">
        <f t="shared" si="106"/>
        <v>81.955340405374329</v>
      </c>
      <c r="AH107" s="5"/>
      <c r="AI107" s="6">
        <f t="shared" si="92"/>
        <v>0.74964251781244373</v>
      </c>
      <c r="AJ107" s="6">
        <f t="shared" si="82"/>
        <v>0.53658520285548295</v>
      </c>
      <c r="AK107" s="6">
        <f t="shared" si="107"/>
        <v>0.11405253371127566</v>
      </c>
      <c r="AL107" s="6">
        <f t="shared" si="108"/>
        <v>0.95911787199969023</v>
      </c>
      <c r="AM107" s="6"/>
      <c r="AT107" s="5"/>
      <c r="AU107" s="5"/>
      <c r="AV107" s="12"/>
      <c r="AW107" s="5"/>
      <c r="AX107" s="5"/>
      <c r="AY107" s="5"/>
      <c r="AZ107" s="5"/>
      <c r="BA107" s="5"/>
      <c r="BB107" s="5"/>
      <c r="BC107" s="5"/>
      <c r="BD107" s="5"/>
      <c r="BE107" s="5">
        <f t="shared" si="71"/>
        <v>248.66666666666606</v>
      </c>
      <c r="BF107" s="6">
        <f t="shared" si="72"/>
        <v>0</v>
      </c>
      <c r="BG107" s="6">
        <f t="shared" si="73"/>
        <v>248.66666666666606</v>
      </c>
      <c r="BH107" s="6">
        <f t="shared" si="74"/>
        <v>51.214285714285715</v>
      </c>
      <c r="BI107" s="6">
        <f t="shared" si="75"/>
        <v>263.5</v>
      </c>
      <c r="BJ107" s="6">
        <f t="shared" si="93"/>
        <v>83.726736268724466</v>
      </c>
      <c r="BK107" s="6"/>
      <c r="BL107" s="6"/>
      <c r="BM107" s="6"/>
      <c r="BN107" s="5"/>
      <c r="BO107" s="5"/>
      <c r="BP107" s="5"/>
      <c r="BQ107" s="5"/>
      <c r="BR107" s="5"/>
      <c r="BS107" s="5"/>
      <c r="BT107" s="5"/>
      <c r="BU107" s="5"/>
      <c r="BV107" s="2">
        <f t="shared" si="99"/>
        <v>-1.4664661276373017</v>
      </c>
      <c r="BW107" s="2">
        <f t="shared" si="50"/>
        <v>-0.42692562181191684</v>
      </c>
      <c r="BX107" s="2">
        <f t="shared" si="51"/>
        <v>-2.861072361096503</v>
      </c>
      <c r="BY107" s="2">
        <f t="shared" si="52"/>
        <v>2.0072211174726693</v>
      </c>
      <c r="BZ107" s="2"/>
      <c r="CA107" s="2">
        <f t="shared" si="76"/>
        <v>0.13733279670481177</v>
      </c>
      <c r="CB107" s="2">
        <f t="shared" si="54"/>
        <v>0.42703015333671218</v>
      </c>
      <c r="CC107" s="2">
        <f t="shared" si="55"/>
        <v>-0.20959525270456542</v>
      </c>
      <c r="CD107" s="2">
        <f t="shared" si="56"/>
        <v>1.0636555593779897</v>
      </c>
      <c r="CE107" s="5"/>
      <c r="CF107" s="8">
        <f t="shared" si="100"/>
        <v>1.6910289264672015E-2</v>
      </c>
      <c r="CG107" s="8">
        <f t="shared" si="101"/>
        <v>1.7956112660901087E-2</v>
      </c>
      <c r="CH107" s="5">
        <f t="shared" si="102"/>
        <v>15485.833333333332</v>
      </c>
      <c r="CI107" s="5">
        <f t="shared" si="103"/>
        <v>13725.333333333332</v>
      </c>
      <c r="CJ107" s="5"/>
      <c r="CK107" s="5">
        <f t="shared" si="67"/>
        <v>15530.068496013168</v>
      </c>
      <c r="CL107" s="5">
        <f t="shared" si="83"/>
        <v>14017.865698422285</v>
      </c>
      <c r="CM107" s="5">
        <f t="shared" si="46"/>
        <v>12869.502205845951</v>
      </c>
      <c r="CN107" s="5">
        <f t="shared" si="95"/>
        <v>11846.435792660486</v>
      </c>
      <c r="CO107" s="5"/>
      <c r="CP107" s="5"/>
      <c r="CQ107" s="5"/>
      <c r="CR107" s="5"/>
      <c r="CS107" s="32">
        <f t="shared" si="68"/>
        <v>3.6612727806027756E-2</v>
      </c>
      <c r="CT107" s="32">
        <f t="shared" si="84"/>
        <v>0.1484392141436035</v>
      </c>
      <c r="CU107" s="32">
        <f t="shared" si="47"/>
        <v>0.25091603460418788</v>
      </c>
      <c r="CV107" s="32">
        <f t="shared" si="96"/>
        <v>0.35894601114038616</v>
      </c>
      <c r="CW107" s="32"/>
      <c r="CX107" s="32"/>
      <c r="CY107" s="32"/>
      <c r="CZ107" s="5"/>
      <c r="DA107" s="6">
        <f t="shared" si="69"/>
        <v>6.3357616339074233E-2</v>
      </c>
      <c r="DB107" s="6">
        <f t="shared" si="85"/>
        <v>0.26319283357612527</v>
      </c>
      <c r="DC107" s="6">
        <f t="shared" si="48"/>
        <v>0.34863803953300998</v>
      </c>
      <c r="DD107" s="6">
        <f t="shared" si="97"/>
        <v>0.36014768407566344</v>
      </c>
      <c r="DE107" s="5"/>
      <c r="DF107" s="5"/>
      <c r="DG107" s="5"/>
      <c r="DI107" s="6">
        <f t="shared" si="70"/>
        <v>0.74912470653737262</v>
      </c>
      <c r="DJ107" s="6">
        <f t="shared" si="86"/>
        <v>0.8123400112592114</v>
      </c>
      <c r="DK107" s="6">
        <f t="shared" si="49"/>
        <v>0.36245133767192411</v>
      </c>
      <c r="DL107" s="6">
        <f t="shared" si="98"/>
        <v>0.3383055031569438</v>
      </c>
      <c r="DX107">
        <f t="shared" si="87"/>
        <v>14447.866666666665</v>
      </c>
      <c r="DY107">
        <f t="shared" si="88"/>
        <v>11805.233733817728</v>
      </c>
      <c r="DZ107">
        <f t="shared" si="89"/>
        <v>17090.499599515602</v>
      </c>
    </row>
    <row r="108" spans="1:130" x14ac:dyDescent="0.25">
      <c r="A108" s="1">
        <v>7</v>
      </c>
      <c r="B108" s="1">
        <v>107</v>
      </c>
      <c r="C108" s="7">
        <v>20191230</v>
      </c>
      <c r="D108" s="7">
        <f>50009*(1/3)</f>
        <v>16669.666666666664</v>
      </c>
      <c r="E108" s="7">
        <v>7546942</v>
      </c>
      <c r="F108" s="7"/>
      <c r="G108" s="7">
        <f t="shared" si="57"/>
        <v>125805007492.66664</v>
      </c>
      <c r="H108" s="36">
        <f t="shared" si="94"/>
        <v>63795377926.816666</v>
      </c>
      <c r="I108" s="36">
        <f t="shared" si="45"/>
        <v>48564014556.566673</v>
      </c>
      <c r="K108" s="2">
        <f t="shared" si="58"/>
        <v>3.4854247735964579E-2</v>
      </c>
      <c r="M108" s="1">
        <f t="shared" si="66"/>
        <v>106</v>
      </c>
      <c r="N108" s="2">
        <f t="shared" si="59"/>
        <v>-2.73323325913571E-2</v>
      </c>
      <c r="O108" s="8">
        <f t="shared" si="60"/>
        <v>0.13283208020050125</v>
      </c>
      <c r="P108" s="2">
        <f t="shared" si="61"/>
        <v>0.1512570823540251</v>
      </c>
      <c r="Q108" s="2">
        <f t="shared" si="62"/>
        <v>0.17594141263505941</v>
      </c>
      <c r="R108" s="2">
        <f t="shared" si="63"/>
        <v>1.6837262264898761E-2</v>
      </c>
      <c r="V108" s="1">
        <f t="shared" si="64"/>
        <v>0</v>
      </c>
      <c r="W108" s="1">
        <f t="shared" si="65"/>
        <v>3.4854247735964579E-2</v>
      </c>
      <c r="X108" s="2">
        <f t="shared" si="77"/>
        <v>3.3002527205182874E-3</v>
      </c>
      <c r="Y108" s="2">
        <f t="shared" si="78"/>
        <v>1.8872585777488054E-2</v>
      </c>
      <c r="Z108" s="2">
        <f t="shared" si="79"/>
        <v>4.9169413825578424E-3</v>
      </c>
      <c r="AA108" s="2">
        <f t="shared" si="80"/>
        <v>1.8767135703309124E-2</v>
      </c>
      <c r="AB108" s="3">
        <f t="shared" si="90"/>
        <v>0.67120033853270444</v>
      </c>
      <c r="AC108" s="3">
        <f t="shared" si="91"/>
        <v>1.0056188688485019</v>
      </c>
      <c r="AD108" s="4">
        <f t="shared" si="81"/>
        <v>59.971812370818434</v>
      </c>
      <c r="AE108" s="5">
        <f t="shared" si="104"/>
        <v>63.123033221309399</v>
      </c>
      <c r="AF108" s="5">
        <f t="shared" si="105"/>
        <v>44.703919536152739</v>
      </c>
      <c r="AG108" s="5">
        <f t="shared" si="106"/>
        <v>81.542146906466058</v>
      </c>
      <c r="AH108" s="5"/>
      <c r="AI108" s="6">
        <f t="shared" si="92"/>
        <v>0.7481777855526075</v>
      </c>
      <c r="AJ108" s="6">
        <f t="shared" si="82"/>
        <v>0.56698864416909256</v>
      </c>
      <c r="AK108" s="6">
        <f t="shared" si="107"/>
        <v>0.17843493107507608</v>
      </c>
      <c r="AL108" s="6">
        <f t="shared" si="108"/>
        <v>0.95554235726310899</v>
      </c>
      <c r="AM108" s="6"/>
      <c r="AT108" s="5"/>
      <c r="AU108" s="5"/>
      <c r="AV108" s="12"/>
      <c r="AW108" s="5"/>
      <c r="AX108" s="5"/>
      <c r="AY108" s="5"/>
      <c r="AZ108" s="5"/>
      <c r="BA108" s="5"/>
      <c r="BB108" s="5"/>
      <c r="BC108" s="5"/>
      <c r="BD108" s="5"/>
      <c r="BE108" s="5">
        <f t="shared" si="71"/>
        <v>570.99999999999818</v>
      </c>
      <c r="BF108" s="6">
        <f t="shared" si="72"/>
        <v>0</v>
      </c>
      <c r="BG108" s="6">
        <f t="shared" si="73"/>
        <v>570.99999999999818</v>
      </c>
      <c r="BH108" s="6">
        <f t="shared" si="74"/>
        <v>51.214285714285715</v>
      </c>
      <c r="BI108" s="6">
        <f t="shared" si="75"/>
        <v>284.45238095238085</v>
      </c>
      <c r="BJ108" s="6">
        <f t="shared" si="93"/>
        <v>84.742516669031062</v>
      </c>
      <c r="BK108" s="6"/>
      <c r="BL108" s="6"/>
      <c r="BM108" s="6"/>
      <c r="BN108" s="5"/>
      <c r="BO108" s="5"/>
      <c r="BP108" s="5"/>
      <c r="BQ108" s="5"/>
      <c r="BR108" s="5"/>
      <c r="BS108" s="5"/>
      <c r="BT108" s="5"/>
      <c r="BU108" s="5"/>
      <c r="BV108" s="2">
        <f t="shared" si="99"/>
        <v>-1.4387651367308383</v>
      </c>
      <c r="BW108" s="2">
        <f t="shared" si="50"/>
        <v>-0.57294768285503339</v>
      </c>
      <c r="BX108" s="2">
        <f t="shared" si="51"/>
        <v>-2.871628954254934</v>
      </c>
      <c r="BY108" s="2">
        <f t="shared" si="52"/>
        <v>1.725733588544867</v>
      </c>
      <c r="BZ108" s="2"/>
      <c r="CA108" s="2">
        <f t="shared" si="76"/>
        <v>0.11962674611166553</v>
      </c>
      <c r="CB108" s="2">
        <f t="shared" si="54"/>
        <v>0.38675754929390144</v>
      </c>
      <c r="CC108" s="2">
        <f t="shared" si="55"/>
        <v>-0.21833370644610334</v>
      </c>
      <c r="CD108" s="2">
        <f t="shared" si="56"/>
        <v>0.99184880503390627</v>
      </c>
      <c r="CE108" s="5"/>
      <c r="CF108" s="8">
        <f t="shared" si="100"/>
        <v>1.6910289264672015E-2</v>
      </c>
      <c r="CG108" s="8">
        <f t="shared" si="101"/>
        <v>1.7956112660901087E-2</v>
      </c>
      <c r="CH108" s="5">
        <f t="shared" si="102"/>
        <v>15738.166666666664</v>
      </c>
      <c r="CI108" s="5">
        <f t="shared" si="103"/>
        <v>13977.666666666664</v>
      </c>
      <c r="CJ108" s="5"/>
      <c r="CK108" s="5">
        <f t="shared" si="67"/>
        <v>15808.684132305549</v>
      </c>
      <c r="CL108" s="5">
        <f t="shared" si="83"/>
        <v>14533.395823903551</v>
      </c>
      <c r="CM108" s="5">
        <f t="shared" si="46"/>
        <v>13046.81784773807</v>
      </c>
      <c r="CN108" s="5">
        <f t="shared" si="95"/>
        <v>11958.866033743048</v>
      </c>
      <c r="CO108" s="5"/>
      <c r="CP108" s="5"/>
      <c r="CQ108" s="5"/>
      <c r="CR108" s="5"/>
      <c r="CS108" s="32">
        <f t="shared" si="68"/>
        <v>5.4462631244663218E-2</v>
      </c>
      <c r="CT108" s="32">
        <f t="shared" si="84"/>
        <v>0.14699048100303713</v>
      </c>
      <c r="CU108" s="32">
        <f t="shared" si="47"/>
        <v>0.27768064682199034</v>
      </c>
      <c r="CV108" s="32">
        <f t="shared" si="96"/>
        <v>0.39391700012623732</v>
      </c>
      <c r="CW108" s="32"/>
      <c r="CX108" s="32"/>
      <c r="CY108" s="32"/>
      <c r="CZ108" s="5"/>
      <c r="DA108" s="6">
        <f t="shared" si="69"/>
        <v>0.10778746644482141</v>
      </c>
      <c r="DB108" s="6">
        <f t="shared" si="85"/>
        <v>0.29858601961670023</v>
      </c>
      <c r="DC108" s="6">
        <f t="shared" si="48"/>
        <v>0.40000104952502291</v>
      </c>
      <c r="DD108" s="6">
        <f t="shared" si="97"/>
        <v>0.41873033145876348</v>
      </c>
      <c r="DE108" s="5"/>
      <c r="DF108" s="5"/>
      <c r="DG108" s="5"/>
      <c r="DI108" s="6">
        <f t="shared" si="70"/>
        <v>0.91447489973800822</v>
      </c>
      <c r="DJ108" s="6">
        <f t="shared" si="86"/>
        <v>0.88131974138941427</v>
      </c>
      <c r="DK108" s="6">
        <f t="shared" si="49"/>
        <v>0.34299450853341074</v>
      </c>
      <c r="DL108" s="6">
        <f t="shared" si="98"/>
        <v>0.32643665048976894</v>
      </c>
      <c r="DX108">
        <f t="shared" si="87"/>
        <v>14662.683333333334</v>
      </c>
      <c r="DY108">
        <f t="shared" si="88"/>
        <v>12031.055442759813</v>
      </c>
      <c r="DZ108">
        <f t="shared" si="89"/>
        <v>17294.311223906858</v>
      </c>
    </row>
    <row r="109" spans="1:130" x14ac:dyDescent="0.25">
      <c r="A109" s="1">
        <v>8</v>
      </c>
      <c r="B109" s="1">
        <v>108</v>
      </c>
      <c r="C109" s="7">
        <v>20191231</v>
      </c>
      <c r="D109" s="7">
        <f>50313*(1/3)</f>
        <v>16771</v>
      </c>
      <c r="E109" s="7">
        <v>2755583</v>
      </c>
      <c r="F109" s="7"/>
      <c r="G109" s="7">
        <f t="shared" si="57"/>
        <v>46213882493</v>
      </c>
      <c r="H109" s="36">
        <f t="shared" si="94"/>
        <v>63459520673.133339</v>
      </c>
      <c r="I109" s="36">
        <f t="shared" si="45"/>
        <v>49067673347.066673</v>
      </c>
      <c r="K109" s="2">
        <f t="shared" si="58"/>
        <v>6.060503787510863E-3</v>
      </c>
      <c r="M109" s="1">
        <f t="shared" si="66"/>
        <v>107</v>
      </c>
      <c r="N109" s="2">
        <f t="shared" si="59"/>
        <v>-2.724452210656551E-2</v>
      </c>
      <c r="O109" s="8">
        <f t="shared" si="60"/>
        <v>0.13408521303258145</v>
      </c>
      <c r="P109" s="2">
        <f t="shared" si="61"/>
        <v>0.15196024245386391</v>
      </c>
      <c r="Q109" s="2">
        <f t="shared" si="62"/>
        <v>0.17635536542772789</v>
      </c>
      <c r="R109" s="2">
        <f t="shared" si="63"/>
        <v>1.7171869321443656E-2</v>
      </c>
      <c r="V109" s="1">
        <f t="shared" si="64"/>
        <v>0</v>
      </c>
      <c r="W109" s="1">
        <f t="shared" si="65"/>
        <v>6.060503787510863E-3</v>
      </c>
      <c r="X109" s="2">
        <f t="shared" si="77"/>
        <v>3.3002527205182874E-3</v>
      </c>
      <c r="Y109" s="2">
        <f t="shared" si="78"/>
        <v>1.7229307511049039E-2</v>
      </c>
      <c r="Z109" s="2">
        <f t="shared" si="79"/>
        <v>4.9169413825578424E-3</v>
      </c>
      <c r="AA109" s="2">
        <f t="shared" si="80"/>
        <v>1.8813048848071036E-2</v>
      </c>
      <c r="AB109" s="3">
        <f t="shared" si="90"/>
        <v>0.67120033853270444</v>
      </c>
      <c r="AC109" s="3">
        <f t="shared" si="91"/>
        <v>0.91581686999210743</v>
      </c>
      <c r="AD109" s="4">
        <f t="shared" si="81"/>
        <v>57.706801480961332</v>
      </c>
      <c r="AE109" s="5">
        <f t="shared" si="104"/>
        <v>63.576986272132295</v>
      </c>
      <c r="AF109" s="5">
        <f t="shared" si="105"/>
        <v>46.246736514102309</v>
      </c>
      <c r="AG109" s="5">
        <f t="shared" si="106"/>
        <v>80.907236030162281</v>
      </c>
      <c r="AH109" s="5"/>
      <c r="AI109" s="6">
        <f t="shared" si="92"/>
        <v>0.7731193513191571</v>
      </c>
      <c r="AJ109" s="6">
        <f t="shared" si="82"/>
        <v>0.5950337022967952</v>
      </c>
      <c r="AK109" s="6">
        <f t="shared" si="107"/>
        <v>0.23432570565368516</v>
      </c>
      <c r="AL109" s="6">
        <f t="shared" si="108"/>
        <v>0.95574169893990524</v>
      </c>
      <c r="AM109" s="6"/>
      <c r="AT109" s="5"/>
      <c r="AU109" s="5"/>
      <c r="AV109" s="12"/>
      <c r="AW109" s="5"/>
      <c r="AX109" s="5"/>
      <c r="AY109" s="5"/>
      <c r="AZ109" s="5"/>
      <c r="BA109" s="5"/>
      <c r="BB109" s="5"/>
      <c r="BC109" s="5"/>
      <c r="BD109" s="5"/>
      <c r="BE109" s="5">
        <f t="shared" si="71"/>
        <v>101.33333333333576</v>
      </c>
      <c r="BF109" s="6">
        <f t="shared" si="72"/>
        <v>0</v>
      </c>
      <c r="BG109" s="6">
        <f t="shared" si="73"/>
        <v>101.33333333333576</v>
      </c>
      <c r="BH109" s="6">
        <f t="shared" si="74"/>
        <v>51.214285714285715</v>
      </c>
      <c r="BI109" s="6">
        <f t="shared" si="75"/>
        <v>263.45238095238102</v>
      </c>
      <c r="BJ109" s="6">
        <f t="shared" si="93"/>
        <v>83.724273607748188</v>
      </c>
      <c r="BK109" s="6">
        <f t="shared" ref="BK109:BK172" si="109">AVERAGE(BJ90:BJ109)</f>
        <v>86.575163310567476</v>
      </c>
      <c r="BL109" s="6">
        <f t="shared" ref="BL109:BL172" si="110">BK109-2*_xlfn.STDEV.S(BJ90:BJ109)</f>
        <v>71.667945083729535</v>
      </c>
      <c r="BM109" s="6">
        <f t="shared" ref="BM109:BM172" si="111">BK109+1.4*_xlfn.STDEV.S(BJ90:BJ109)</f>
        <v>97.01021606935403</v>
      </c>
      <c r="BN109" s="5"/>
      <c r="BO109" s="5"/>
      <c r="BP109" s="5"/>
      <c r="BQ109" s="5"/>
      <c r="BR109" s="5"/>
      <c r="BS109" s="5"/>
      <c r="BT109" s="5"/>
      <c r="BU109" s="5"/>
      <c r="BV109" s="2">
        <f t="shared" si="99"/>
        <v>-1.3802120847488153</v>
      </c>
      <c r="BW109" s="2">
        <f t="shared" si="50"/>
        <v>-0.74081341341092399</v>
      </c>
      <c r="BX109" s="2">
        <f t="shared" si="51"/>
        <v>-2.7241139966043084</v>
      </c>
      <c r="BY109" s="2">
        <f t="shared" si="52"/>
        <v>1.2424871697824607</v>
      </c>
      <c r="BZ109" s="2"/>
      <c r="CA109" s="2">
        <f t="shared" si="76"/>
        <v>9.3160392857117497E-2</v>
      </c>
      <c r="CB109" s="2">
        <f t="shared" si="54"/>
        <v>0.33839640429304307</v>
      </c>
      <c r="CC109" s="2">
        <f t="shared" si="55"/>
        <v>-0.18971740378832802</v>
      </c>
      <c r="CD109" s="2">
        <f t="shared" si="56"/>
        <v>0.86651021237441417</v>
      </c>
      <c r="CE109" s="5"/>
      <c r="CF109" s="8">
        <f t="shared" si="100"/>
        <v>1.6910289264672015E-2</v>
      </c>
      <c r="CG109" s="8">
        <f t="shared" si="101"/>
        <v>1.7956112660901087E-2</v>
      </c>
      <c r="CH109" s="5">
        <f t="shared" si="102"/>
        <v>16094</v>
      </c>
      <c r="CI109" s="5">
        <f t="shared" si="103"/>
        <v>14028.333333333332</v>
      </c>
      <c r="CJ109" s="5"/>
      <c r="CK109" s="5">
        <f t="shared" si="67"/>
        <v>15980.430032999171</v>
      </c>
      <c r="CL109" s="5">
        <f t="shared" si="83"/>
        <v>14712.37300397647</v>
      </c>
      <c r="CM109" s="5">
        <f t="shared" si="46"/>
        <v>13120.550890074297</v>
      </c>
      <c r="CN109" s="5">
        <f t="shared" si="95"/>
        <v>12030.308424473023</v>
      </c>
      <c r="CO109" s="5"/>
      <c r="CP109" s="5"/>
      <c r="CQ109" s="5"/>
      <c r="CR109" s="5"/>
      <c r="CS109" s="32">
        <f t="shared" si="68"/>
        <v>4.9471132214109481E-2</v>
      </c>
      <c r="CT109" s="32">
        <f t="shared" si="84"/>
        <v>0.13992487788796026</v>
      </c>
      <c r="CU109" s="32">
        <f t="shared" si="47"/>
        <v>0.27822376823272488</v>
      </c>
      <c r="CV109" s="32">
        <f t="shared" si="96"/>
        <v>0.39406234721988342</v>
      </c>
      <c r="CW109" s="32"/>
      <c r="CX109" s="32"/>
      <c r="CY109" s="32"/>
      <c r="CZ109" s="5"/>
      <c r="DA109" s="6">
        <f t="shared" si="69"/>
        <v>0.12457367455131912</v>
      </c>
      <c r="DB109" s="6">
        <f t="shared" si="85"/>
        <v>0.28067733329121475</v>
      </c>
      <c r="DC109" s="6">
        <f t="shared" si="48"/>
        <v>0.42628130715000667</v>
      </c>
      <c r="DD109" s="6">
        <f t="shared" si="97"/>
        <v>0.427804490287368</v>
      </c>
      <c r="DE109" s="5"/>
      <c r="DF109" s="5"/>
      <c r="DG109" s="5"/>
      <c r="DI109" s="6">
        <f t="shared" si="70"/>
        <v>0.87719751026423143</v>
      </c>
      <c r="DJ109" s="6">
        <f t="shared" si="86"/>
        <v>0.8684170805736966</v>
      </c>
      <c r="DK109" s="6">
        <f t="shared" si="49"/>
        <v>0.28955184706668546</v>
      </c>
      <c r="DL109" s="6">
        <f t="shared" si="98"/>
        <v>0.32293910560229999</v>
      </c>
      <c r="DX109">
        <f t="shared" si="87"/>
        <v>14882.9</v>
      </c>
      <c r="DY109">
        <f t="shared" si="88"/>
        <v>12320.45094489666</v>
      </c>
      <c r="DZ109">
        <f t="shared" si="89"/>
        <v>17445.349055103339</v>
      </c>
    </row>
    <row r="110" spans="1:130" x14ac:dyDescent="0.25">
      <c r="A110" s="1">
        <v>9</v>
      </c>
      <c r="B110" s="1">
        <v>109</v>
      </c>
      <c r="C110" s="7">
        <v>20200101</v>
      </c>
      <c r="D110" s="7">
        <f>50653*(1/3)</f>
        <v>16884.333333333332</v>
      </c>
      <c r="E110" s="7">
        <v>2665296</v>
      </c>
      <c r="F110" s="7"/>
      <c r="G110" s="7">
        <f t="shared" si="57"/>
        <v>45001746096</v>
      </c>
      <c r="H110" s="36">
        <f t="shared" si="94"/>
        <v>61247712577.933334</v>
      </c>
      <c r="I110" s="36">
        <f t="shared" si="45"/>
        <v>49391956824.839996</v>
      </c>
      <c r="K110" s="2">
        <f t="shared" si="58"/>
        <v>6.734965932935765E-3</v>
      </c>
      <c r="M110" s="1">
        <f t="shared" si="66"/>
        <v>108</v>
      </c>
      <c r="N110" s="2">
        <f t="shared" si="59"/>
        <v>-2.7197560261674809E-2</v>
      </c>
      <c r="O110" s="8">
        <f t="shared" si="60"/>
        <v>0.13533834586466165</v>
      </c>
      <c r="P110" s="2">
        <f t="shared" si="61"/>
        <v>0.15233718862233825</v>
      </c>
      <c r="Q110" s="2">
        <f t="shared" si="62"/>
        <v>0.17657746778139871</v>
      </c>
      <c r="R110" s="2">
        <f t="shared" si="63"/>
        <v>1.6621896589202267E-2</v>
      </c>
      <c r="V110" s="1">
        <f t="shared" si="64"/>
        <v>0</v>
      </c>
      <c r="W110" s="1">
        <f t="shared" si="65"/>
        <v>6.734965932935765E-3</v>
      </c>
      <c r="X110" s="2">
        <f t="shared" si="77"/>
        <v>3.3002527205182874E-3</v>
      </c>
      <c r="Y110" s="2">
        <f t="shared" si="78"/>
        <v>1.4835871575243282E-2</v>
      </c>
      <c r="Z110" s="2">
        <f t="shared" si="79"/>
        <v>4.9169413825578424E-3</v>
      </c>
      <c r="AA110" s="2">
        <f t="shared" si="80"/>
        <v>1.7762100919759549E-2</v>
      </c>
      <c r="AB110" s="3">
        <f t="shared" si="90"/>
        <v>0.67120033853270444</v>
      </c>
      <c r="AC110" s="3">
        <f t="shared" si="91"/>
        <v>0.83525432280024003</v>
      </c>
      <c r="AD110" s="4">
        <f t="shared" si="81"/>
        <v>55.445035568557266</v>
      </c>
      <c r="AE110" s="5">
        <f t="shared" si="104"/>
        <v>63.864066315647541</v>
      </c>
      <c r="AF110" s="5">
        <f t="shared" si="105"/>
        <v>47.329520125423358</v>
      </c>
      <c r="AG110" s="5">
        <f t="shared" si="106"/>
        <v>80.398612505871725</v>
      </c>
      <c r="AH110" s="5"/>
      <c r="AI110" s="6">
        <f t="shared" si="92"/>
        <v>0.73032328309707628</v>
      </c>
      <c r="AJ110" s="6">
        <f t="shared" si="82"/>
        <v>0.6160339597472333</v>
      </c>
      <c r="AK110" s="6">
        <f t="shared" si="107"/>
        <v>0.27685730056580615</v>
      </c>
      <c r="AL110" s="6">
        <f t="shared" si="108"/>
        <v>0.95521061892866044</v>
      </c>
      <c r="AM110" s="6"/>
      <c r="AT110" s="5"/>
      <c r="AU110" s="5"/>
      <c r="AV110" s="12"/>
      <c r="AW110" s="5"/>
      <c r="AX110" s="5"/>
      <c r="AY110" s="5"/>
      <c r="AZ110" s="5"/>
      <c r="BA110" s="5"/>
      <c r="BB110" s="5"/>
      <c r="BC110" s="5"/>
      <c r="BD110" s="5"/>
      <c r="BE110" s="5">
        <f t="shared" si="71"/>
        <v>113.33333333333212</v>
      </c>
      <c r="BF110" s="6">
        <f t="shared" si="72"/>
        <v>0</v>
      </c>
      <c r="BG110" s="6">
        <f t="shared" si="73"/>
        <v>113.33333333333212</v>
      </c>
      <c r="BH110" s="6">
        <f t="shared" si="74"/>
        <v>51.214285714285715</v>
      </c>
      <c r="BI110" s="6">
        <f t="shared" si="75"/>
        <v>231.07142857142858</v>
      </c>
      <c r="BJ110" s="6">
        <f t="shared" si="93"/>
        <v>81.857287449392715</v>
      </c>
      <c r="BK110" s="6">
        <f t="shared" si="109"/>
        <v>87.216348450686183</v>
      </c>
      <c r="BL110" s="6">
        <f t="shared" si="110"/>
        <v>74.551448837968707</v>
      </c>
      <c r="BM110" s="6">
        <f t="shared" si="111"/>
        <v>96.081778179588412</v>
      </c>
      <c r="BN110" s="5"/>
      <c r="BO110" s="5"/>
      <c r="BP110" s="5"/>
      <c r="BQ110" s="5"/>
      <c r="BR110" s="5"/>
      <c r="BS110" s="5"/>
      <c r="BT110" s="5"/>
      <c r="BU110" s="5"/>
      <c r="BV110" s="2">
        <f t="shared" si="99"/>
        <v>-1.3337546822464437</v>
      </c>
      <c r="BW110" s="2">
        <f t="shared" si="50"/>
        <v>-0.87535681636884488</v>
      </c>
      <c r="BX110" s="2">
        <f t="shared" si="51"/>
        <v>-2.6087611152343722</v>
      </c>
      <c r="BY110" s="2">
        <f t="shared" si="52"/>
        <v>0.8580474824966825</v>
      </c>
      <c r="BZ110" s="2"/>
      <c r="CA110" s="2">
        <f t="shared" si="76"/>
        <v>0.21932735837866466</v>
      </c>
      <c r="CB110" s="2">
        <f t="shared" si="54"/>
        <v>0.30730843295108956</v>
      </c>
      <c r="CC110" s="2">
        <f t="shared" si="55"/>
        <v>-0.16663260318539058</v>
      </c>
      <c r="CD110" s="2">
        <f t="shared" si="56"/>
        <v>0.78124946908756976</v>
      </c>
      <c r="CE110" s="5"/>
      <c r="CF110" s="8">
        <f t="shared" si="100"/>
        <v>1.6910289264672015E-2</v>
      </c>
      <c r="CG110" s="8">
        <f t="shared" si="101"/>
        <v>1.7956112660901087E-2</v>
      </c>
      <c r="CH110" s="5">
        <f t="shared" si="102"/>
        <v>16318</v>
      </c>
      <c r="CI110" s="5">
        <f t="shared" si="103"/>
        <v>14085</v>
      </c>
      <c r="CJ110" s="5"/>
      <c r="CK110" s="5">
        <f t="shared" si="67"/>
        <v>16194.861837089766</v>
      </c>
      <c r="CL110" s="5">
        <f t="shared" si="83"/>
        <v>14959.06785527433</v>
      </c>
      <c r="CM110" s="5">
        <f t="shared" si="46"/>
        <v>13204.694677511541</v>
      </c>
      <c r="CN110" s="5">
        <f t="shared" si="95"/>
        <v>12087.293513471308</v>
      </c>
      <c r="CO110" s="5"/>
      <c r="CP110" s="5"/>
      <c r="CQ110" s="5"/>
      <c r="CR110" s="5"/>
      <c r="CS110" s="32">
        <f t="shared" si="68"/>
        <v>4.2573471955440034E-2</v>
      </c>
      <c r="CT110" s="32">
        <f t="shared" si="84"/>
        <v>0.12870223577334627</v>
      </c>
      <c r="CU110" s="32">
        <f t="shared" si="47"/>
        <v>0.27866139624481101</v>
      </c>
      <c r="CV110" s="32">
        <f t="shared" si="96"/>
        <v>0.39686633029269247</v>
      </c>
      <c r="CW110" s="32"/>
      <c r="CX110" s="32"/>
      <c r="CY110" s="32"/>
      <c r="CZ110" s="5"/>
      <c r="DA110" s="6">
        <f t="shared" si="69"/>
        <v>9.0915373604224303E-2</v>
      </c>
      <c r="DB110" s="6">
        <f t="shared" si="85"/>
        <v>0.25708731127279627</v>
      </c>
      <c r="DC110" s="6">
        <f t="shared" si="48"/>
        <v>0.43000719800202009</v>
      </c>
      <c r="DD110" s="6">
        <f t="shared" si="97"/>
        <v>0.41911078618085934</v>
      </c>
      <c r="DE110" s="5"/>
      <c r="DF110" s="5"/>
      <c r="DG110" s="5"/>
      <c r="DI110" s="6">
        <f t="shared" si="70"/>
        <v>0.90036311646326361</v>
      </c>
      <c r="DJ110" s="6">
        <f t="shared" si="86"/>
        <v>0.8593463499428684</v>
      </c>
      <c r="DK110" s="6">
        <f t="shared" si="49"/>
        <v>0.30992888086634868</v>
      </c>
      <c r="DL110" s="6">
        <f t="shared" si="98"/>
        <v>0.31933808633726779</v>
      </c>
      <c r="DX110">
        <f t="shared" si="87"/>
        <v>15093.783333333331</v>
      </c>
      <c r="DY110">
        <f t="shared" si="88"/>
        <v>12602.384714306481</v>
      </c>
      <c r="DZ110">
        <f t="shared" si="89"/>
        <v>17585.181952360181</v>
      </c>
    </row>
    <row r="111" spans="1:130" x14ac:dyDescent="0.25">
      <c r="A111" s="1">
        <v>10</v>
      </c>
      <c r="B111" s="1">
        <v>110</v>
      </c>
      <c r="C111" s="7">
        <v>20200104</v>
      </c>
      <c r="D111" s="7">
        <f>48481*(1/3)</f>
        <v>16160.333333333332</v>
      </c>
      <c r="E111" s="7">
        <v>14412560</v>
      </c>
      <c r="F111" s="7"/>
      <c r="G111" s="7">
        <f t="shared" si="57"/>
        <v>232911773786.66666</v>
      </c>
      <c r="H111" s="36">
        <f t="shared" si="94"/>
        <v>68607233040.433334</v>
      </c>
      <c r="I111" s="36">
        <f t="shared" si="45"/>
        <v>53688226885.239998</v>
      </c>
      <c r="K111" s="2">
        <f t="shared" si="58"/>
        <v>-4.3826490339505975E-2</v>
      </c>
      <c r="M111" s="1">
        <f t="shared" si="66"/>
        <v>109</v>
      </c>
      <c r="N111" s="2">
        <f t="shared" si="59"/>
        <v>-2.6354301082979918E-2</v>
      </c>
      <c r="O111" s="8">
        <f t="shared" si="60"/>
        <v>0.13659147869674185</v>
      </c>
      <c r="P111" s="2">
        <f t="shared" si="61"/>
        <v>0.15921131343561576</v>
      </c>
      <c r="Q111" s="2">
        <f t="shared" si="62"/>
        <v>0.18065236143787661</v>
      </c>
      <c r="R111" s="2">
        <f t="shared" si="63"/>
        <v>1.5745709925596402E-2</v>
      </c>
      <c r="V111" s="1">
        <f t="shared" si="64"/>
        <v>4.3826490339505975E-2</v>
      </c>
      <c r="W111" s="1">
        <f t="shared" si="65"/>
        <v>0</v>
      </c>
      <c r="X111" s="2">
        <f t="shared" si="77"/>
        <v>6.4307163161972858E-3</v>
      </c>
      <c r="Y111" s="2">
        <f t="shared" si="78"/>
        <v>1.41087100879565E-2</v>
      </c>
      <c r="Z111" s="2">
        <f t="shared" si="79"/>
        <v>1.1794976434811269E-2</v>
      </c>
      <c r="AA111" s="2">
        <f t="shared" si="80"/>
        <v>1.8171034978354622E-2</v>
      </c>
      <c r="AB111" s="3">
        <f t="shared" si="90"/>
        <v>0.54520806817535483</v>
      </c>
      <c r="AC111" s="3">
        <f t="shared" si="91"/>
        <v>0.77643954264370896</v>
      </c>
      <c r="AD111" s="4">
        <f t="shared" si="81"/>
        <v>58.747848994523331</v>
      </c>
      <c r="AE111" s="5">
        <f t="shared" si="104"/>
        <v>64.102623671234241</v>
      </c>
      <c r="AF111" s="5">
        <f t="shared" si="105"/>
        <v>48.037717190173488</v>
      </c>
      <c r="AG111" s="5">
        <f t="shared" si="106"/>
        <v>80.167530152295001</v>
      </c>
      <c r="AH111" s="5"/>
      <c r="AI111" s="6">
        <f t="shared" si="92"/>
        <v>0.45989665723325968</v>
      </c>
      <c r="AJ111" s="6">
        <f t="shared" si="82"/>
        <v>0.62177717277653666</v>
      </c>
      <c r="AK111" s="6">
        <f t="shared" si="107"/>
        <v>0.29839987993387662</v>
      </c>
      <c r="AL111" s="6">
        <f t="shared" si="108"/>
        <v>0.94515446561919669</v>
      </c>
      <c r="AM111" s="6"/>
      <c r="AT111" s="5"/>
      <c r="AU111" s="5"/>
      <c r="AV111" s="12"/>
      <c r="AW111" s="5"/>
      <c r="AX111" s="5"/>
      <c r="AY111" s="5"/>
      <c r="AZ111" s="5"/>
      <c r="BA111" s="5"/>
      <c r="BB111" s="5"/>
      <c r="BC111" s="5"/>
      <c r="BD111" s="5"/>
      <c r="BE111" s="5">
        <f t="shared" si="71"/>
        <v>-724</v>
      </c>
      <c r="BF111" s="6">
        <f t="shared" si="72"/>
        <v>724</v>
      </c>
      <c r="BG111" s="6">
        <f t="shared" si="73"/>
        <v>0</v>
      </c>
      <c r="BH111" s="6">
        <f t="shared" si="74"/>
        <v>102.92857142857143</v>
      </c>
      <c r="BI111" s="6">
        <f t="shared" si="75"/>
        <v>220.57142857142858</v>
      </c>
      <c r="BJ111" s="6">
        <f t="shared" si="93"/>
        <v>68.182821814970197</v>
      </c>
      <c r="BK111" s="6">
        <f t="shared" si="109"/>
        <v>86.954169143895655</v>
      </c>
      <c r="BL111" s="6">
        <f t="shared" si="110"/>
        <v>72.941870727114534</v>
      </c>
      <c r="BM111" s="6">
        <f t="shared" si="111"/>
        <v>96.762778035642441</v>
      </c>
      <c r="BN111" s="5"/>
      <c r="BO111" s="5"/>
      <c r="BP111" s="5"/>
      <c r="BQ111" s="5"/>
      <c r="BR111" s="5"/>
      <c r="BS111" s="5"/>
      <c r="BT111" s="5"/>
      <c r="BU111" s="5"/>
      <c r="BV111" s="2">
        <f t="shared" si="99"/>
        <v>3.8490468472696548E-2</v>
      </c>
      <c r="BW111" s="2">
        <f t="shared" si="50"/>
        <v>-0.90371193950396955</v>
      </c>
      <c r="BX111" s="2">
        <f t="shared" si="51"/>
        <v>-2.5515560906616943</v>
      </c>
      <c r="BY111" s="2">
        <f t="shared" si="52"/>
        <v>0.74413221165375532</v>
      </c>
      <c r="BZ111" s="2"/>
      <c r="CA111" s="2">
        <f t="shared" si="76"/>
        <v>-0.24086709504819898</v>
      </c>
      <c r="CB111" s="2">
        <f t="shared" si="54"/>
        <v>0.25960654094780666</v>
      </c>
      <c r="CC111" s="2">
        <f t="shared" si="55"/>
        <v>-0.23397506012629565</v>
      </c>
      <c r="CD111" s="2">
        <f t="shared" si="56"/>
        <v>0.75318814202190898</v>
      </c>
      <c r="CE111" s="5"/>
      <c r="CF111" s="8">
        <f t="shared" si="100"/>
        <v>-4.4861213017706979E-3</v>
      </c>
      <c r="CG111" s="8">
        <f t="shared" si="101"/>
        <v>2.8213854760731627E-3</v>
      </c>
      <c r="CH111" s="5">
        <f t="shared" si="102"/>
        <v>16318</v>
      </c>
      <c r="CI111" s="5">
        <f t="shared" si="103"/>
        <v>14085</v>
      </c>
      <c r="CJ111" s="5"/>
      <c r="CK111" s="5">
        <f t="shared" si="67"/>
        <v>16268.191281879588</v>
      </c>
      <c r="CL111" s="5">
        <f t="shared" si="83"/>
        <v>15291.19513264222</v>
      </c>
      <c r="CM111" s="5">
        <f t="shared" si="46"/>
        <v>13436.232282273606</v>
      </c>
      <c r="CN111" s="5">
        <f t="shared" si="95"/>
        <v>12230.101648714464</v>
      </c>
      <c r="CO111" s="5"/>
      <c r="CP111" s="5"/>
      <c r="CQ111" s="5"/>
      <c r="CR111" s="5"/>
      <c r="CS111" s="32">
        <f t="shared" si="68"/>
        <v>-6.629990186210466E-3</v>
      </c>
      <c r="CT111" s="32">
        <f t="shared" si="84"/>
        <v>5.683912821410253E-2</v>
      </c>
      <c r="CU111" s="32">
        <f t="shared" si="47"/>
        <v>0.20274292627804802</v>
      </c>
      <c r="CV111" s="32">
        <f t="shared" si="96"/>
        <v>0.32135723786334869</v>
      </c>
      <c r="CW111" s="32"/>
      <c r="CX111" s="32"/>
      <c r="CY111" s="32"/>
      <c r="CZ111" s="5"/>
      <c r="DA111" s="6">
        <f t="shared" si="69"/>
        <v>-2.8873123447578864E-4</v>
      </c>
      <c r="DB111" s="6">
        <f t="shared" si="85"/>
        <v>0.21122052438261299</v>
      </c>
      <c r="DC111" s="6">
        <f t="shared" si="48"/>
        <v>0.40687903187832414</v>
      </c>
      <c r="DD111" s="6">
        <f t="shared" si="97"/>
        <v>0.33241702259126027</v>
      </c>
      <c r="DE111" s="5"/>
      <c r="DF111" s="5"/>
      <c r="DG111" s="5"/>
      <c r="DI111" s="6">
        <f t="shared" si="70"/>
        <v>0.44790887481270319</v>
      </c>
      <c r="DJ111" s="6">
        <f t="shared" si="86"/>
        <v>0.69415799436339543</v>
      </c>
      <c r="DK111" s="6">
        <f t="shared" si="49"/>
        <v>0.30552314800406477</v>
      </c>
      <c r="DL111" s="6">
        <f t="shared" si="98"/>
        <v>0.32122382426814672</v>
      </c>
      <c r="DX111">
        <f t="shared" si="87"/>
        <v>15248.966666666664</v>
      </c>
      <c r="DY111">
        <f t="shared" si="88"/>
        <v>12901.994888206409</v>
      </c>
      <c r="DZ111">
        <f t="shared" si="89"/>
        <v>17595.938445126918</v>
      </c>
    </row>
    <row r="112" spans="1:130" x14ac:dyDescent="0.25">
      <c r="A112" s="1">
        <v>11</v>
      </c>
      <c r="B112" s="1">
        <v>111</v>
      </c>
      <c r="C112" s="7">
        <v>20200105</v>
      </c>
      <c r="D112" s="7">
        <f>50000*(1/3)</f>
        <v>16666.666666666664</v>
      </c>
      <c r="E112" s="7">
        <v>11516838</v>
      </c>
      <c r="F112" s="7"/>
      <c r="G112" s="7">
        <f t="shared" si="57"/>
        <v>191947299999.99997</v>
      </c>
      <c r="H112" s="36">
        <f t="shared" si="94"/>
        <v>76340406207.100006</v>
      </c>
      <c r="I112" s="36">
        <f t="shared" si="45"/>
        <v>57085623774.239998</v>
      </c>
      <c r="K112" s="2">
        <f t="shared" si="58"/>
        <v>3.0851036817115592E-2</v>
      </c>
      <c r="M112" s="1">
        <f t="shared" si="66"/>
        <v>110</v>
      </c>
      <c r="N112" s="2">
        <f t="shared" si="59"/>
        <v>-2.6318733581171892E-2</v>
      </c>
      <c r="O112" s="8">
        <f t="shared" si="60"/>
        <v>0.13784461152882205</v>
      </c>
      <c r="P112" s="2">
        <f t="shared" si="61"/>
        <v>0.15950565184830459</v>
      </c>
      <c r="Q112" s="2">
        <f t="shared" si="62"/>
        <v>0.18082791844213136</v>
      </c>
      <c r="R112" s="2">
        <f t="shared" si="63"/>
        <v>2.1366701906793711E-2</v>
      </c>
      <c r="V112" s="1">
        <f t="shared" si="64"/>
        <v>0</v>
      </c>
      <c r="W112" s="1">
        <f t="shared" si="65"/>
        <v>3.0851036817115592E-2</v>
      </c>
      <c r="X112" s="2">
        <f t="shared" si="77"/>
        <v>6.4307163161972858E-3</v>
      </c>
      <c r="Y112" s="2">
        <f t="shared" si="78"/>
        <v>1.3432993478561221E-2</v>
      </c>
      <c r="Z112" s="2">
        <f t="shared" si="79"/>
        <v>1.1794976434811269E-2</v>
      </c>
      <c r="AA112" s="2">
        <f t="shared" si="80"/>
        <v>1.7275536796228862E-2</v>
      </c>
      <c r="AB112" s="3">
        <f t="shared" si="90"/>
        <v>0.54520806817535483</v>
      </c>
      <c r="AC112" s="3">
        <f t="shared" si="91"/>
        <v>0.77757314502051</v>
      </c>
      <c r="AD112" s="4">
        <f t="shared" si="81"/>
        <v>58.783201429197675</v>
      </c>
      <c r="AE112" s="5">
        <f t="shared" si="104"/>
        <v>64.180973442847829</v>
      </c>
      <c r="AF112" s="5">
        <f t="shared" si="105"/>
        <v>48.242694284368739</v>
      </c>
      <c r="AG112" s="5">
        <f t="shared" si="106"/>
        <v>80.11925260132692</v>
      </c>
      <c r="AH112" s="5"/>
      <c r="AI112" s="6">
        <f t="shared" si="92"/>
        <v>0.51472866875466461</v>
      </c>
      <c r="AJ112" s="6">
        <f t="shared" si="82"/>
        <v>0.63140842838157563</v>
      </c>
      <c r="AK112" s="6">
        <f t="shared" si="107"/>
        <v>0.33528575338552435</v>
      </c>
      <c r="AL112" s="6">
        <f t="shared" si="108"/>
        <v>0.9275311033776269</v>
      </c>
      <c r="AM112" s="6"/>
      <c r="AT112" s="5"/>
      <c r="AU112" s="5"/>
      <c r="AV112" s="12"/>
      <c r="AW112" s="5"/>
      <c r="AX112" s="5"/>
      <c r="AY112" s="5"/>
      <c r="AZ112" s="5"/>
      <c r="BA112" s="5"/>
      <c r="BB112" s="5"/>
      <c r="BC112" s="5"/>
      <c r="BD112" s="5"/>
      <c r="BE112" s="5">
        <f t="shared" si="71"/>
        <v>506.33333333333212</v>
      </c>
      <c r="BF112" s="6">
        <f t="shared" si="72"/>
        <v>0</v>
      </c>
      <c r="BG112" s="6">
        <f t="shared" si="73"/>
        <v>506.33333333333212</v>
      </c>
      <c r="BH112" s="6">
        <f t="shared" si="74"/>
        <v>102.92857142857143</v>
      </c>
      <c r="BI112" s="6">
        <f t="shared" si="75"/>
        <v>214.09523809523802</v>
      </c>
      <c r="BJ112" s="6">
        <f t="shared" si="93"/>
        <v>67.532857679309046</v>
      </c>
      <c r="BK112" s="6">
        <f t="shared" si="109"/>
        <v>86.546800469951151</v>
      </c>
      <c r="BL112" s="6">
        <f t="shared" si="110"/>
        <v>70.789408991708484</v>
      </c>
      <c r="BM112" s="6">
        <f t="shared" si="111"/>
        <v>97.576974504721022</v>
      </c>
      <c r="BN112" s="5"/>
      <c r="BO112" s="5"/>
      <c r="BP112" s="5"/>
      <c r="BQ112" s="5"/>
      <c r="BR112" s="5"/>
      <c r="BS112" s="5"/>
      <c r="BT112" s="5"/>
      <c r="BU112" s="5"/>
      <c r="BV112" s="2">
        <f t="shared" si="99"/>
        <v>-2.4898468808317809E-2</v>
      </c>
      <c r="BW112" s="2">
        <f t="shared" si="50"/>
        <v>-0.93991665404865865</v>
      </c>
      <c r="BX112" s="2">
        <f t="shared" si="51"/>
        <v>-2.4668598228049521</v>
      </c>
      <c r="BY112" s="2">
        <f t="shared" si="52"/>
        <v>0.58702651470763489</v>
      </c>
      <c r="BZ112" s="2"/>
      <c r="CA112" s="2">
        <f t="shared" si="76"/>
        <v>-0.38287933921149397</v>
      </c>
      <c r="CB112" s="2">
        <f t="shared" si="54"/>
        <v>0.20132385190188923</v>
      </c>
      <c r="CC112" s="2">
        <f t="shared" si="55"/>
        <v>-0.30720432406761383</v>
      </c>
      <c r="CD112" s="2">
        <f t="shared" si="56"/>
        <v>0.70985202787139223</v>
      </c>
      <c r="CE112" s="5"/>
      <c r="CF112" s="8">
        <f t="shared" si="100"/>
        <v>-4.4861213017706979E-3</v>
      </c>
      <c r="CG112" s="8">
        <f t="shared" si="101"/>
        <v>2.8213854760731627E-3</v>
      </c>
      <c r="CH112" s="5">
        <f t="shared" si="102"/>
        <v>16318</v>
      </c>
      <c r="CI112" s="5">
        <f t="shared" si="103"/>
        <v>14371.166666666666</v>
      </c>
      <c r="CJ112" s="5"/>
      <c r="CK112" s="5">
        <f t="shared" si="67"/>
        <v>16359.265188605126</v>
      </c>
      <c r="CL112" s="5">
        <f t="shared" si="83"/>
        <v>15516.119444277105</v>
      </c>
      <c r="CM112" s="5">
        <f t="shared" si="46"/>
        <v>13640.289721185201</v>
      </c>
      <c r="CN112" s="5">
        <f t="shared" si="95"/>
        <v>12357.206075627939</v>
      </c>
      <c r="CO112" s="5"/>
      <c r="CP112" s="5"/>
      <c r="CQ112" s="5"/>
      <c r="CR112" s="5"/>
      <c r="CS112" s="32">
        <f t="shared" si="68"/>
        <v>1.879066538243146E-2</v>
      </c>
      <c r="CT112" s="32">
        <f t="shared" si="84"/>
        <v>7.415173790853502E-2</v>
      </c>
      <c r="CU112" s="32">
        <f t="shared" si="47"/>
        <v>0.22187042997929085</v>
      </c>
      <c r="CV112" s="32">
        <f t="shared" si="96"/>
        <v>0.34874069143657449</v>
      </c>
      <c r="CW112" s="32"/>
      <c r="CX112" s="32"/>
      <c r="CY112" s="32"/>
      <c r="CZ112" s="5"/>
      <c r="DA112" s="6">
        <f t="shared" si="69"/>
        <v>3.6581000263000554E-2</v>
      </c>
      <c r="DB112" s="6">
        <f t="shared" si="85"/>
        <v>0.23876493221716655</v>
      </c>
      <c r="DC112" s="6">
        <f t="shared" si="48"/>
        <v>0.40905153164358465</v>
      </c>
      <c r="DD112" s="6">
        <f t="shared" si="97"/>
        <v>0.35063607182948642</v>
      </c>
      <c r="DE112" s="5"/>
      <c r="DF112" s="5"/>
      <c r="DG112" s="5"/>
      <c r="DI112" s="6">
        <f t="shared" si="70"/>
        <v>0.73914248852428388</v>
      </c>
      <c r="DJ112" s="6">
        <f t="shared" si="86"/>
        <v>0.78137281981037821</v>
      </c>
      <c r="DK112" s="6">
        <f t="shared" si="49"/>
        <v>0.2888418215109177</v>
      </c>
      <c r="DL112" s="6">
        <f t="shared" si="98"/>
        <v>0.31933066307088198</v>
      </c>
      <c r="DX112">
        <f t="shared" si="87"/>
        <v>15428.133333333331</v>
      </c>
      <c r="DY112">
        <f t="shared" si="88"/>
        <v>13227.257402658859</v>
      </c>
      <c r="DZ112">
        <f t="shared" si="89"/>
        <v>17629.009264007804</v>
      </c>
    </row>
    <row r="113" spans="1:130" x14ac:dyDescent="0.25">
      <c r="A113" s="1">
        <v>12</v>
      </c>
      <c r="B113" s="1">
        <v>112</v>
      </c>
      <c r="C113" s="7">
        <v>20200107</v>
      </c>
      <c r="D113" s="7">
        <f>47900*(1/3)</f>
        <v>15966.666666666666</v>
      </c>
      <c r="E113" s="7">
        <v>8223153</v>
      </c>
      <c r="F113" s="7"/>
      <c r="G113" s="7">
        <f t="shared" si="57"/>
        <v>131296342900</v>
      </c>
      <c r="H113" s="36">
        <f t="shared" si="94"/>
        <v>79861393508.100006</v>
      </c>
      <c r="I113" s="36">
        <f t="shared" si="45"/>
        <v>59107078639.186661</v>
      </c>
      <c r="K113" s="2">
        <f t="shared" si="58"/>
        <v>-4.2907501011276432E-2</v>
      </c>
      <c r="M113" s="1">
        <f t="shared" si="66"/>
        <v>111</v>
      </c>
      <c r="N113" s="2">
        <f t="shared" si="59"/>
        <v>-2.6288132958879128E-2</v>
      </c>
      <c r="O113" s="8">
        <f t="shared" si="60"/>
        <v>0.13909774436090225</v>
      </c>
      <c r="P113" s="2">
        <f t="shared" si="61"/>
        <v>0.15975917178519514</v>
      </c>
      <c r="Q113" s="2">
        <f t="shared" si="62"/>
        <v>0.18097920270996071</v>
      </c>
      <c r="R113" s="2">
        <f t="shared" si="63"/>
        <v>2.0407907487402344E-2</v>
      </c>
      <c r="V113" s="1">
        <f t="shared" si="64"/>
        <v>4.2907501011276432E-2</v>
      </c>
      <c r="W113" s="1">
        <f t="shared" si="65"/>
        <v>0</v>
      </c>
      <c r="X113" s="2">
        <f t="shared" si="77"/>
        <v>8.8115662191611301E-3</v>
      </c>
      <c r="Y113" s="2">
        <f t="shared" si="78"/>
        <v>1.3432993478561221E-2</v>
      </c>
      <c r="Z113" s="2">
        <f t="shared" si="79"/>
        <v>1.5316874465327234E-2</v>
      </c>
      <c r="AA113" s="2">
        <f t="shared" si="80"/>
        <v>1.7275536796228862E-2</v>
      </c>
      <c r="AB113" s="3">
        <f t="shared" si="90"/>
        <v>0.57528487545601081</v>
      </c>
      <c r="AC113" s="3">
        <f t="shared" si="91"/>
        <v>0.77757314502051</v>
      </c>
      <c r="AD113" s="4">
        <f t="shared" si="81"/>
        <v>57.476330350366212</v>
      </c>
      <c r="AE113" s="5">
        <f t="shared" si="104"/>
        <v>64.242263222181563</v>
      </c>
      <c r="AF113" s="5">
        <f t="shared" si="105"/>
        <v>48.42340851849697</v>
      </c>
      <c r="AG113" s="5">
        <f t="shared" si="106"/>
        <v>80.061117925866156</v>
      </c>
      <c r="AH113" s="5"/>
      <c r="AI113" s="6">
        <f t="shared" si="92"/>
        <v>0.36947335542674925</v>
      </c>
      <c r="AJ113" s="6">
        <f t="shared" si="82"/>
        <v>0.63303708215561305</v>
      </c>
      <c r="AK113" s="6">
        <f t="shared" si="107"/>
        <v>0.34344829338637306</v>
      </c>
      <c r="AL113" s="6">
        <f t="shared" si="108"/>
        <v>0.92262587092485304</v>
      </c>
      <c r="AM113" s="6"/>
      <c r="AT113" s="5"/>
      <c r="AU113" s="5"/>
      <c r="AV113" s="12"/>
      <c r="AW113" s="5"/>
      <c r="AX113" s="5"/>
      <c r="AY113" s="5"/>
      <c r="AZ113" s="5"/>
      <c r="BA113" s="5"/>
      <c r="BB113" s="5"/>
      <c r="BC113" s="5"/>
      <c r="BD113" s="5"/>
      <c r="BE113" s="5">
        <f t="shared" si="71"/>
        <v>-699.99999999999818</v>
      </c>
      <c r="BF113" s="6">
        <f t="shared" si="72"/>
        <v>699.99999999999818</v>
      </c>
      <c r="BG113" s="6">
        <f t="shared" si="73"/>
        <v>0</v>
      </c>
      <c r="BH113" s="6">
        <f t="shared" si="74"/>
        <v>142.64285714285703</v>
      </c>
      <c r="BI113" s="6">
        <f t="shared" si="75"/>
        <v>214.09523809523802</v>
      </c>
      <c r="BJ113" s="6">
        <f t="shared" si="93"/>
        <v>60.014683307748797</v>
      </c>
      <c r="BK113" s="6">
        <f t="shared" si="109"/>
        <v>85.245536512769178</v>
      </c>
      <c r="BL113" s="6">
        <f t="shared" si="110"/>
        <v>65.514536681886526</v>
      </c>
      <c r="BM113" s="6">
        <f t="shared" si="111"/>
        <v>99.057236394387033</v>
      </c>
      <c r="BN113" s="5"/>
      <c r="BO113" s="5"/>
      <c r="BP113" s="5"/>
      <c r="BQ113" s="5"/>
      <c r="BR113" s="5"/>
      <c r="BS113" s="5"/>
      <c r="BT113" s="5"/>
      <c r="BU113" s="5"/>
      <c r="BV113" s="2">
        <f t="shared" si="99"/>
        <v>-0.30869887695956066</v>
      </c>
      <c r="BW113" s="2">
        <f t="shared" si="50"/>
        <v>-0.99089627242449185</v>
      </c>
      <c r="BX113" s="2">
        <f t="shared" si="51"/>
        <v>-2.3439568702575571</v>
      </c>
      <c r="BY113" s="2">
        <f t="shared" si="52"/>
        <v>0.36216432540857313</v>
      </c>
      <c r="BZ113" s="2"/>
      <c r="CA113" s="2">
        <f t="shared" si="76"/>
        <v>-0.47911518073345088</v>
      </c>
      <c r="CB113" s="2">
        <f t="shared" si="54"/>
        <v>0.13963457407981497</v>
      </c>
      <c r="CC113" s="2">
        <f t="shared" si="55"/>
        <v>-0.38533116196434203</v>
      </c>
      <c r="CD113" s="2">
        <f t="shared" si="56"/>
        <v>0.66460031012397192</v>
      </c>
      <c r="CE113" s="5"/>
      <c r="CF113" s="8">
        <f t="shared" si="100"/>
        <v>-4.4861213017706979E-3</v>
      </c>
      <c r="CG113" s="8">
        <f t="shared" si="101"/>
        <v>1.775562079844091E-3</v>
      </c>
      <c r="CH113" s="5">
        <f t="shared" si="102"/>
        <v>16318</v>
      </c>
      <c r="CI113" s="5">
        <f t="shared" si="103"/>
        <v>14625.5</v>
      </c>
      <c r="CJ113" s="5"/>
      <c r="CK113" s="5">
        <f t="shared" si="67"/>
        <v>16323.546012648669</v>
      </c>
      <c r="CL113" s="5">
        <f t="shared" si="83"/>
        <v>15661.1018479513</v>
      </c>
      <c r="CM113" s="5">
        <f t="shared" si="46"/>
        <v>13762.02899763166</v>
      </c>
      <c r="CN113" s="5">
        <f t="shared" si="95"/>
        <v>12435.418583918117</v>
      </c>
      <c r="CO113" s="5"/>
      <c r="CP113" s="5"/>
      <c r="CQ113" s="5"/>
      <c r="CR113" s="5"/>
      <c r="CS113" s="32">
        <f t="shared" si="68"/>
        <v>-2.1862856618621085E-2</v>
      </c>
      <c r="CT113" s="32">
        <f t="shared" si="84"/>
        <v>1.9511067719372388E-2</v>
      </c>
      <c r="CU113" s="32">
        <f t="shared" si="47"/>
        <v>0.16019713876597752</v>
      </c>
      <c r="CV113" s="32">
        <f t="shared" si="96"/>
        <v>0.28396696572122404</v>
      </c>
      <c r="CW113" s="32"/>
      <c r="CX113" s="32"/>
      <c r="CY113" s="32"/>
      <c r="CZ113" s="5"/>
      <c r="DA113" s="6">
        <f t="shared" si="69"/>
        <v>0</v>
      </c>
      <c r="DB113" s="6">
        <f t="shared" si="85"/>
        <v>0.17492517798435672</v>
      </c>
      <c r="DC113" s="6">
        <f t="shared" si="48"/>
        <v>0.32792432320253728</v>
      </c>
      <c r="DD113" s="6">
        <f t="shared" si="97"/>
        <v>0.3255508814677921</v>
      </c>
      <c r="DE113" s="5"/>
      <c r="DF113" s="5"/>
      <c r="DG113" s="5"/>
      <c r="DI113" s="6">
        <f t="shared" si="70"/>
        <v>0.30598334960130225</v>
      </c>
      <c r="DJ113" s="6">
        <f t="shared" si="86"/>
        <v>0.60222304426266482</v>
      </c>
      <c r="DK113" s="6">
        <f t="shared" si="49"/>
        <v>0.26093482742214702</v>
      </c>
      <c r="DL113" s="6">
        <f t="shared" si="98"/>
        <v>0.32784386187271963</v>
      </c>
      <c r="DX113">
        <f t="shared" si="87"/>
        <v>15570.133333333331</v>
      </c>
      <c r="DY113">
        <f t="shared" si="88"/>
        <v>13630.583713218164</v>
      </c>
      <c r="DZ113">
        <f t="shared" si="89"/>
        <v>17509.682953448497</v>
      </c>
    </row>
    <row r="114" spans="1:130" x14ac:dyDescent="0.25">
      <c r="A114" s="1">
        <v>13</v>
      </c>
      <c r="B114" s="1">
        <v>113</v>
      </c>
      <c r="C114" s="7">
        <v>20200108</v>
      </c>
      <c r="D114" s="7">
        <f>48499*(1/3)</f>
        <v>16166.333333333332</v>
      </c>
      <c r="E114" s="7">
        <v>9387543</v>
      </c>
      <c r="F114" s="7"/>
      <c r="G114" s="7">
        <f t="shared" si="57"/>
        <v>151762149319</v>
      </c>
      <c r="H114" s="36">
        <f t="shared" si="94"/>
        <v>84815960987.083344</v>
      </c>
      <c r="I114" s="36">
        <f t="shared" si="45"/>
        <v>61221391215.993332</v>
      </c>
      <c r="K114" s="2">
        <f t="shared" si="58"/>
        <v>1.2427674757301558E-2</v>
      </c>
      <c r="M114" s="1">
        <f t="shared" si="66"/>
        <v>112</v>
      </c>
      <c r="N114" s="2">
        <f t="shared" si="59"/>
        <v>-2.6274089370180196E-2</v>
      </c>
      <c r="O114" s="8">
        <f t="shared" si="60"/>
        <v>0.14035087719298245</v>
      </c>
      <c r="P114" s="2">
        <f t="shared" si="61"/>
        <v>0.15987560827245967</v>
      </c>
      <c r="Q114" s="2">
        <f t="shared" si="62"/>
        <v>0.18104870725363154</v>
      </c>
      <c r="R114" s="2">
        <f t="shared" si="63"/>
        <v>1.9408294592212688E-2</v>
      </c>
      <c r="V114" s="1">
        <f t="shared" si="64"/>
        <v>0</v>
      </c>
      <c r="W114" s="1">
        <f t="shared" si="65"/>
        <v>1.2427674757301558E-2</v>
      </c>
      <c r="X114" s="2">
        <f t="shared" si="77"/>
        <v>8.0454444820906475E-3</v>
      </c>
      <c r="Y114" s="2">
        <f t="shared" si="78"/>
        <v>1.4320684532654188E-2</v>
      </c>
      <c r="Z114" s="2">
        <f t="shared" si="79"/>
        <v>1.5481127327692619E-2</v>
      </c>
      <c r="AA114" s="2">
        <f t="shared" si="80"/>
        <v>1.684615374271884E-2</v>
      </c>
      <c r="AB114" s="3">
        <f t="shared" si="90"/>
        <v>0.51969370910727974</v>
      </c>
      <c r="AC114" s="3">
        <f t="shared" si="91"/>
        <v>0.85008630167843524</v>
      </c>
      <c r="AD114" s="4">
        <f t="shared" si="81"/>
        <v>62.060060373550066</v>
      </c>
      <c r="AE114" s="5">
        <f t="shared" si="104"/>
        <v>64.525695636820927</v>
      </c>
      <c r="AF114" s="5">
        <f t="shared" si="105"/>
        <v>49.100895055652394</v>
      </c>
      <c r="AG114" s="5">
        <f t="shared" si="106"/>
        <v>79.950496217989453</v>
      </c>
      <c r="AH114" s="5"/>
      <c r="AI114" s="6">
        <f t="shared" si="92"/>
        <v>0.35503968808709974</v>
      </c>
      <c r="AJ114" s="6">
        <f t="shared" si="82"/>
        <v>0.63093536113138771</v>
      </c>
      <c r="AK114" s="6">
        <f t="shared" si="107"/>
        <v>0.33362864449722968</v>
      </c>
      <c r="AL114" s="6">
        <f t="shared" si="108"/>
        <v>0.92824207776554579</v>
      </c>
      <c r="AM114" s="6"/>
      <c r="AT114" s="5"/>
      <c r="AU114" s="5"/>
      <c r="AV114" s="12"/>
      <c r="AW114" s="5"/>
      <c r="AX114" s="5"/>
      <c r="AY114" s="5"/>
      <c r="AZ114" s="5"/>
      <c r="BA114" s="5"/>
      <c r="BB114" s="5"/>
      <c r="BC114" s="5"/>
      <c r="BD114" s="5"/>
      <c r="BE114" s="5">
        <f t="shared" si="71"/>
        <v>199.66666666666606</v>
      </c>
      <c r="BF114" s="6">
        <f t="shared" si="72"/>
        <v>0</v>
      </c>
      <c r="BG114" s="6">
        <f t="shared" si="73"/>
        <v>199.66666666666606</v>
      </c>
      <c r="BH114" s="6">
        <f t="shared" si="74"/>
        <v>131.23809523809516</v>
      </c>
      <c r="BI114" s="6">
        <f t="shared" si="75"/>
        <v>228.35714285714272</v>
      </c>
      <c r="BJ114" s="6">
        <f t="shared" si="93"/>
        <v>63.5039396146461</v>
      </c>
      <c r="BK114" s="6">
        <f t="shared" si="109"/>
        <v>84.103445980385018</v>
      </c>
      <c r="BL114" s="6">
        <f t="shared" si="110"/>
        <v>62.124351450151856</v>
      </c>
      <c r="BM114" s="6">
        <f t="shared" si="111"/>
        <v>99.488812151548231</v>
      </c>
      <c r="BN114" s="5"/>
      <c r="BO114" s="5"/>
      <c r="BP114" s="5"/>
      <c r="BQ114" s="5"/>
      <c r="BR114" s="5"/>
      <c r="BS114" s="5"/>
      <c r="BT114" s="5"/>
      <c r="BU114" s="5"/>
      <c r="BV114" s="2">
        <f t="shared" si="99"/>
        <v>-0.29182289679587159</v>
      </c>
      <c r="BW114" s="2">
        <f t="shared" si="50"/>
        <v>-1.0245299659821463</v>
      </c>
      <c r="BX114" s="2">
        <f t="shared" si="51"/>
        <v>-2.2625725832490167</v>
      </c>
      <c r="BY114" s="2">
        <f t="shared" si="52"/>
        <v>0.21351265128472408</v>
      </c>
      <c r="BZ114" s="2"/>
      <c r="CA114" s="2">
        <f t="shared" si="76"/>
        <v>-0.44009138354749117</v>
      </c>
      <c r="CB114" s="2">
        <f t="shared" si="54"/>
        <v>8.8859794321254626E-2</v>
      </c>
      <c r="CC114" s="2">
        <f t="shared" si="55"/>
        <v>-0.45474867698254767</v>
      </c>
      <c r="CD114" s="2">
        <f t="shared" si="56"/>
        <v>0.63246826562505687</v>
      </c>
      <c r="CE114" s="5"/>
      <c r="CF114" s="8">
        <f t="shared" si="100"/>
        <v>-4.4861213017706979E-3</v>
      </c>
      <c r="CG114" s="8">
        <f t="shared" si="101"/>
        <v>1.775562079844091E-3</v>
      </c>
      <c r="CH114" s="5">
        <f t="shared" si="102"/>
        <v>16367.166666666666</v>
      </c>
      <c r="CI114" s="5">
        <f t="shared" si="103"/>
        <v>14625.5</v>
      </c>
      <c r="CJ114" s="5"/>
      <c r="CK114" s="5">
        <f t="shared" si="67"/>
        <v>16313.984044609017</v>
      </c>
      <c r="CL114" s="5">
        <f t="shared" si="83"/>
        <v>15787.776746610318</v>
      </c>
      <c r="CM114" s="5">
        <f t="shared" si="46"/>
        <v>13905.647780197609</v>
      </c>
      <c r="CN114" s="5">
        <f t="shared" si="95"/>
        <v>12535.28364823829</v>
      </c>
      <c r="CO114" s="5"/>
      <c r="CP114" s="5"/>
      <c r="CQ114" s="5"/>
      <c r="CR114" s="5"/>
      <c r="CS114" s="32">
        <f t="shared" si="68"/>
        <v>-9.0505612161901894E-3</v>
      </c>
      <c r="CT114" s="32">
        <f t="shared" si="84"/>
        <v>2.3977827454666256E-2</v>
      </c>
      <c r="CU114" s="32">
        <f t="shared" si="47"/>
        <v>0.16257319248047275</v>
      </c>
      <c r="CV114" s="32">
        <f t="shared" si="96"/>
        <v>0.28966633599913405</v>
      </c>
      <c r="CW114" s="32"/>
      <c r="CX114" s="32"/>
      <c r="CY114" s="32"/>
      <c r="CZ114" s="5"/>
      <c r="DA114" s="6">
        <f t="shared" si="69"/>
        <v>2.5984710727151666E-2</v>
      </c>
      <c r="DB114" s="6">
        <f t="shared" si="85"/>
        <v>0.15828645322400117</v>
      </c>
      <c r="DC114" s="6">
        <f t="shared" si="48"/>
        <v>0.30639249038857769</v>
      </c>
      <c r="DD114" s="6">
        <f t="shared" si="97"/>
        <v>0.35019511304697054</v>
      </c>
      <c r="DE114" s="5"/>
      <c r="DF114" s="5"/>
      <c r="DG114" s="5"/>
      <c r="DI114" s="6">
        <f t="shared" si="70"/>
        <v>0.41541065614616213</v>
      </c>
      <c r="DJ114" s="6">
        <f t="shared" si="86"/>
        <v>0.63643311456327356</v>
      </c>
      <c r="DK114" s="6">
        <f t="shared" si="49"/>
        <v>0.24140534933732483</v>
      </c>
      <c r="DL114" s="6">
        <f t="shared" si="98"/>
        <v>0.33095838000514627</v>
      </c>
      <c r="DX114">
        <f t="shared" si="87"/>
        <v>15708.233333333332</v>
      </c>
      <c r="DY114">
        <f t="shared" si="88"/>
        <v>14029.388716077498</v>
      </c>
      <c r="DZ114">
        <f t="shared" si="89"/>
        <v>17387.077950589166</v>
      </c>
    </row>
    <row r="115" spans="1:130" x14ac:dyDescent="0.25">
      <c r="A115" s="1">
        <v>14</v>
      </c>
      <c r="B115" s="1">
        <v>114</v>
      </c>
      <c r="C115" s="7">
        <v>20200111</v>
      </c>
      <c r="D115" s="7">
        <f>48464*(1/3)</f>
        <v>16154.666666666666</v>
      </c>
      <c r="E115" s="7">
        <v>220544</v>
      </c>
      <c r="F115" s="7"/>
      <c r="G115" s="7">
        <f t="shared" si="57"/>
        <v>3562814805.333333</v>
      </c>
      <c r="H115" s="36">
        <f t="shared" si="94"/>
        <v>82592067578.899994</v>
      </c>
      <c r="I115" s="36">
        <f t="shared" ref="I115:I154" si="112">AVERAGE(G66:G115)</f>
        <v>57777591240.099998</v>
      </c>
      <c r="K115" s="2">
        <f t="shared" si="58"/>
        <v>-7.2192488928955203E-4</v>
      </c>
      <c r="M115" s="1">
        <f t="shared" si="66"/>
        <v>113</v>
      </c>
      <c r="N115" s="2">
        <f t="shared" si="59"/>
        <v>-2.5994243378511424E-2</v>
      </c>
      <c r="O115" s="8">
        <f t="shared" si="60"/>
        <v>0.14160401002506265</v>
      </c>
      <c r="P115" s="2">
        <f t="shared" si="61"/>
        <v>0.16220740362508643</v>
      </c>
      <c r="Q115" s="2">
        <f t="shared" si="62"/>
        <v>0.18244368408495171</v>
      </c>
      <c r="R115" s="2">
        <f t="shared" si="63"/>
        <v>1.827159824739702E-2</v>
      </c>
      <c r="V115" s="1">
        <f t="shared" si="64"/>
        <v>7.2192488928955203E-4</v>
      </c>
      <c r="W115" s="1">
        <f t="shared" si="65"/>
        <v>0</v>
      </c>
      <c r="X115" s="2">
        <f t="shared" si="77"/>
        <v>8.0970105456113304E-3</v>
      </c>
      <c r="Y115" s="2">
        <f t="shared" si="78"/>
        <v>1.1435451184080575E-2</v>
      </c>
      <c r="Z115" s="2">
        <f t="shared" si="79"/>
        <v>1.5453444920539803E-2</v>
      </c>
      <c r="AA115" s="2">
        <f t="shared" si="80"/>
        <v>1.5437382454404274E-2</v>
      </c>
      <c r="AB115" s="3">
        <f t="shared" si="90"/>
        <v>0.52396152361142878</v>
      </c>
      <c r="AC115" s="3">
        <f t="shared" si="91"/>
        <v>0.74076361182708461</v>
      </c>
      <c r="AD115" s="4">
        <f t="shared" si="81"/>
        <v>58.571114866807996</v>
      </c>
      <c r="AE115" s="5">
        <f t="shared" si="104"/>
        <v>64.497994574739494</v>
      </c>
      <c r="AF115" s="5">
        <f t="shared" si="105"/>
        <v>49.03042654522055</v>
      </c>
      <c r="AG115" s="5">
        <f t="shared" si="106"/>
        <v>79.965562604258437</v>
      </c>
      <c r="AH115" s="5"/>
      <c r="AI115" s="6">
        <f t="shared" si="92"/>
        <v>0.30239293292645436</v>
      </c>
      <c r="AJ115" s="6">
        <f t="shared" si="82"/>
        <v>0.62342131952722069</v>
      </c>
      <c r="AK115" s="6">
        <f t="shared" si="107"/>
        <v>0.30063988397731867</v>
      </c>
      <c r="AL115" s="6">
        <f t="shared" si="108"/>
        <v>0.9462027550771227</v>
      </c>
      <c r="AM115" s="6"/>
      <c r="AT115" s="5"/>
      <c r="AU115" s="5"/>
      <c r="AV115" s="12"/>
      <c r="AW115" s="5"/>
      <c r="AX115" s="5"/>
      <c r="AY115" s="5"/>
      <c r="AZ115" s="5"/>
      <c r="BA115" s="5"/>
      <c r="BB115" s="5"/>
      <c r="BC115" s="5"/>
      <c r="BD115" s="5"/>
      <c r="BE115" s="5">
        <f t="shared" si="71"/>
        <v>-11.66666666666606</v>
      </c>
      <c r="BF115" s="6">
        <f t="shared" si="72"/>
        <v>11.66666666666606</v>
      </c>
      <c r="BG115" s="6">
        <f t="shared" si="73"/>
        <v>0</v>
      </c>
      <c r="BH115" s="6">
        <f t="shared" si="74"/>
        <v>132.07142857142844</v>
      </c>
      <c r="BI115" s="6">
        <f t="shared" si="75"/>
        <v>184.76190476190459</v>
      </c>
      <c r="BJ115" s="6">
        <f t="shared" si="93"/>
        <v>58.315172465619604</v>
      </c>
      <c r="BK115" s="6">
        <f t="shared" si="109"/>
        <v>82.619897044520002</v>
      </c>
      <c r="BL115" s="6">
        <f t="shared" si="110"/>
        <v>57.90862054324036</v>
      </c>
      <c r="BM115" s="6">
        <f t="shared" si="111"/>
        <v>99.917790595415752</v>
      </c>
      <c r="BN115" s="5"/>
      <c r="BO115" s="5"/>
      <c r="BP115" s="5"/>
      <c r="BQ115" s="5"/>
      <c r="BR115" s="5"/>
      <c r="BS115" s="5"/>
      <c r="BT115" s="5"/>
      <c r="BU115" s="5"/>
      <c r="BV115" s="2">
        <f t="shared" si="99"/>
        <v>-0.26615689364819195</v>
      </c>
      <c r="BW115" s="2">
        <f t="shared" si="50"/>
        <v>-1.0317312429242269</v>
      </c>
      <c r="BX115" s="2">
        <f t="shared" si="51"/>
        <v>-2.2491771912240601</v>
      </c>
      <c r="BY115" s="2">
        <f t="shared" si="52"/>
        <v>0.1857147053756063</v>
      </c>
      <c r="BZ115" s="2"/>
      <c r="CA115" s="2">
        <f t="shared" si="76"/>
        <v>-0.30743682788656873</v>
      </c>
      <c r="CB115" s="2">
        <f t="shared" si="54"/>
        <v>5.3776426100078864E-2</v>
      </c>
      <c r="CC115" s="2">
        <f t="shared" si="55"/>
        <v>-0.49736710777053311</v>
      </c>
      <c r="CD115" s="2">
        <f t="shared" si="56"/>
        <v>0.60491995997069081</v>
      </c>
      <c r="CE115" s="5"/>
      <c r="CF115" s="8">
        <f t="shared" si="100"/>
        <v>-4.4861213017706979E-3</v>
      </c>
      <c r="CG115" s="8">
        <f t="shared" si="101"/>
        <v>1.775562079844091E-3</v>
      </c>
      <c r="CH115" s="5">
        <f t="shared" si="102"/>
        <v>16425.5</v>
      </c>
      <c r="CI115" s="5">
        <f t="shared" si="103"/>
        <v>14775.5</v>
      </c>
      <c r="CJ115" s="5"/>
      <c r="CK115" s="5">
        <f t="shared" si="67"/>
        <v>16333.381056675442</v>
      </c>
      <c r="CL115" s="5">
        <f t="shared" si="83"/>
        <v>15854.985585003749</v>
      </c>
      <c r="CM115" s="5">
        <f t="shared" ref="CM115:CM178" si="113">AVERAGE(G66:G115)/AVERAGE(E66:E115)</f>
        <v>14052.146952851195</v>
      </c>
      <c r="CN115" s="5">
        <f t="shared" si="95"/>
        <v>12561.378998834633</v>
      </c>
      <c r="CO115" s="5"/>
      <c r="CP115" s="5"/>
      <c r="CQ115" s="5"/>
      <c r="CR115" s="5"/>
      <c r="CS115" s="32">
        <f t="shared" si="68"/>
        <v>-1.0941665377710352E-2</v>
      </c>
      <c r="CT115" s="32">
        <f t="shared" si="84"/>
        <v>1.890137837440653E-2</v>
      </c>
      <c r="CU115" s="32">
        <f t="shared" ref="CU115:CU178" si="114">D115/CM115-1</f>
        <v>0.14962266768700894</v>
      </c>
      <c r="CV115" s="32">
        <f t="shared" si="96"/>
        <v>0.28605837529186862</v>
      </c>
      <c r="CW115" s="32"/>
      <c r="CX115" s="32"/>
      <c r="CY115" s="32"/>
      <c r="CZ115" s="5"/>
      <c r="DA115" s="6">
        <f t="shared" si="69"/>
        <v>1.903946529348205E-2</v>
      </c>
      <c r="DB115" s="6">
        <f t="shared" si="85"/>
        <v>0.1173214593004951</v>
      </c>
      <c r="DC115" s="6">
        <f t="shared" ref="DC115:DC178" si="115">LN(D115/D66)</f>
        <v>0.2898303009900704</v>
      </c>
      <c r="DD115" s="6">
        <f t="shared" si="97"/>
        <v>0.35740623989847692</v>
      </c>
      <c r="DE115" s="5"/>
      <c r="DF115" s="5"/>
      <c r="DG115" s="5"/>
      <c r="DI115" s="6">
        <f t="shared" si="70"/>
        <v>0.36882373259776036</v>
      </c>
      <c r="DJ115" s="6">
        <f t="shared" si="86"/>
        <v>0.61410430824668005</v>
      </c>
      <c r="DK115" s="6">
        <f t="shared" ref="DK115:DK178" si="116">(D85-(AVERAGE(D66:D115)-2*_xlfn.STDEV.P(D66:D115)))/(4*_xlfn.STDEV.P(D66:D115))</f>
        <v>0.23651255168130775</v>
      </c>
      <c r="DL115" s="6">
        <f t="shared" si="98"/>
        <v>0.35225170238671821</v>
      </c>
      <c r="DX115">
        <f t="shared" si="87"/>
        <v>15825.983333333334</v>
      </c>
      <c r="DY115">
        <f t="shared" si="88"/>
        <v>14385.707596229882</v>
      </c>
      <c r="DZ115">
        <f t="shared" si="89"/>
        <v>17266.259070436783</v>
      </c>
    </row>
    <row r="116" spans="1:130" x14ac:dyDescent="0.25">
      <c r="A116" s="1">
        <v>15</v>
      </c>
      <c r="B116" s="1">
        <v>115</v>
      </c>
      <c r="C116" s="7">
        <v>20200112</v>
      </c>
      <c r="D116" s="7">
        <f>50887*(1/3)</f>
        <v>16962.333333333332</v>
      </c>
      <c r="E116" s="7">
        <v>447477</v>
      </c>
      <c r="F116" s="7"/>
      <c r="G116" s="7">
        <f t="shared" si="57"/>
        <v>7590254032.999999</v>
      </c>
      <c r="H116" s="36">
        <f t="shared" si="94"/>
        <v>77387640797.983322</v>
      </c>
      <c r="I116" s="36">
        <f t="shared" si="112"/>
        <v>56543692265.959999</v>
      </c>
      <c r="K116" s="2">
        <f t="shared" si="58"/>
        <v>4.878623390026738E-2</v>
      </c>
      <c r="M116" s="1">
        <f t="shared" si="66"/>
        <v>114</v>
      </c>
      <c r="N116" s="2">
        <f t="shared" si="59"/>
        <v>-2.5966983761064665E-2</v>
      </c>
      <c r="O116" s="8">
        <f t="shared" si="60"/>
        <v>0.14285714285714285</v>
      </c>
      <c r="P116" s="2">
        <f t="shared" si="61"/>
        <v>0.16243571997335773</v>
      </c>
      <c r="Q116" s="2">
        <f t="shared" si="62"/>
        <v>0.18258058885695339</v>
      </c>
      <c r="R116" s="2">
        <f t="shared" si="63"/>
        <v>1.9350260767943578E-2</v>
      </c>
      <c r="V116" s="1">
        <f t="shared" si="64"/>
        <v>0</v>
      </c>
      <c r="W116" s="1">
        <f t="shared" si="65"/>
        <v>4.878623390026738E-2</v>
      </c>
      <c r="X116" s="2">
        <f t="shared" si="77"/>
        <v>8.0970105456113304E-3</v>
      </c>
      <c r="Y116" s="2">
        <f t="shared" si="78"/>
        <v>1.1536066855585806E-2</v>
      </c>
      <c r="Z116" s="2">
        <f t="shared" si="79"/>
        <v>1.5453444920539803E-2</v>
      </c>
      <c r="AA116" s="2">
        <f t="shared" si="80"/>
        <v>1.5692149527025152E-2</v>
      </c>
      <c r="AB116" s="3">
        <f t="shared" si="90"/>
        <v>0.52396152361142878</v>
      </c>
      <c r="AC116" s="3">
        <f t="shared" si="91"/>
        <v>0.73514892499069651</v>
      </c>
      <c r="AD116" s="4">
        <f t="shared" si="81"/>
        <v>58.386373157880215</v>
      </c>
      <c r="AE116" s="5">
        <f t="shared" si="104"/>
        <v>64.150669814849948</v>
      </c>
      <c r="AF116" s="5">
        <f t="shared" si="105"/>
        <v>48.451798914194896</v>
      </c>
      <c r="AG116" s="5">
        <f t="shared" si="106"/>
        <v>79.849540715505</v>
      </c>
      <c r="AH116" s="5"/>
      <c r="AI116" s="6">
        <f t="shared" si="92"/>
        <v>0.31136454484218046</v>
      </c>
      <c r="AJ116" s="6">
        <f t="shared" si="82"/>
        <v>0.61460366426048574</v>
      </c>
      <c r="AK116" s="6">
        <f t="shared" si="107"/>
        <v>0.2674949339094726</v>
      </c>
      <c r="AL116" s="6">
        <f t="shared" si="108"/>
        <v>0.96171239461149893</v>
      </c>
      <c r="AM116" s="6"/>
      <c r="AT116" s="5"/>
      <c r="AU116" s="5"/>
      <c r="AV116" s="12"/>
      <c r="AW116" s="5"/>
      <c r="AX116" s="5"/>
      <c r="AY116" s="5"/>
      <c r="AZ116" s="5"/>
      <c r="BA116" s="5"/>
      <c r="BB116" s="5"/>
      <c r="BC116" s="5"/>
      <c r="BD116" s="5"/>
      <c r="BE116" s="5">
        <f t="shared" si="71"/>
        <v>807.66666666666606</v>
      </c>
      <c r="BF116" s="6">
        <f t="shared" si="72"/>
        <v>0</v>
      </c>
      <c r="BG116" s="6">
        <f t="shared" si="73"/>
        <v>807.66666666666606</v>
      </c>
      <c r="BH116" s="6">
        <f t="shared" si="74"/>
        <v>132.07142857142844</v>
      </c>
      <c r="BI116" s="6">
        <f t="shared" si="75"/>
        <v>189.02380952380932</v>
      </c>
      <c r="BJ116" s="6">
        <f t="shared" si="93"/>
        <v>58.868456176775908</v>
      </c>
      <c r="BK116" s="6">
        <f t="shared" si="109"/>
        <v>81.014583391264949</v>
      </c>
      <c r="BL116" s="6">
        <f t="shared" si="110"/>
        <v>54.484119397170495</v>
      </c>
      <c r="BM116" s="6">
        <f t="shared" si="111"/>
        <v>99.585908187131068</v>
      </c>
      <c r="BN116" s="5"/>
      <c r="BO116" s="5"/>
      <c r="BP116" s="5"/>
      <c r="BQ116" s="5"/>
      <c r="BR116" s="5"/>
      <c r="BS116" s="5"/>
      <c r="BT116" s="5"/>
      <c r="BU116" s="5"/>
      <c r="BV116" s="2">
        <f t="shared" si="99"/>
        <v>-0.29928777189887912</v>
      </c>
      <c r="BW116" s="2">
        <f t="shared" si="50"/>
        <v>-1.016417763571468</v>
      </c>
      <c r="BX116" s="2">
        <f t="shared" si="51"/>
        <v>-2.2637719091867439</v>
      </c>
      <c r="BY116" s="2">
        <f t="shared" si="52"/>
        <v>0.23093638204380795</v>
      </c>
      <c r="BZ116" s="2"/>
      <c r="CA116" s="2">
        <f t="shared" si="76"/>
        <v>-0.23742794005315399</v>
      </c>
      <c r="CB116" s="2">
        <f t="shared" si="54"/>
        <v>2.5503412671204363E-2</v>
      </c>
      <c r="CC116" s="2">
        <f t="shared" si="55"/>
        <v>-0.52441573793957041</v>
      </c>
      <c r="CD116" s="2">
        <f t="shared" si="56"/>
        <v>0.57542256328197916</v>
      </c>
      <c r="CE116" s="5"/>
      <c r="CF116" s="8">
        <f t="shared" si="100"/>
        <v>2.4798717803807026E-3</v>
      </c>
      <c r="CG116" s="8">
        <f t="shared" si="101"/>
        <v>2.4798717803807026E-3</v>
      </c>
      <c r="CH116" s="5">
        <f t="shared" si="102"/>
        <v>16464.5</v>
      </c>
      <c r="CI116" s="5">
        <f t="shared" si="103"/>
        <v>15009.5</v>
      </c>
      <c r="CJ116" s="5"/>
      <c r="CK116" s="5">
        <f t="shared" si="67"/>
        <v>16356.594148692709</v>
      </c>
      <c r="CL116" s="5">
        <f t="shared" si="83"/>
        <v>15979.57772858902</v>
      </c>
      <c r="CM116" s="5">
        <f t="shared" si="113"/>
        <v>14114.787583562373</v>
      </c>
      <c r="CN116" s="5">
        <f t="shared" si="95"/>
        <v>12588.138343495513</v>
      </c>
      <c r="CO116" s="5"/>
      <c r="CP116" s="5"/>
      <c r="CQ116" s="5"/>
      <c r="CR116" s="5"/>
      <c r="CS116" s="32">
        <f t="shared" si="68"/>
        <v>3.703333219214433E-2</v>
      </c>
      <c r="CT116" s="32">
        <f t="shared" si="84"/>
        <v>6.1500724326780443E-2</v>
      </c>
      <c r="CU116" s="32">
        <f t="shared" si="114"/>
        <v>0.20174201934764646</v>
      </c>
      <c r="CV116" s="32">
        <f t="shared" si="96"/>
        <v>0.34748545579005596</v>
      </c>
      <c r="CW116" s="32"/>
      <c r="CX116" s="32"/>
      <c r="CY116" s="32"/>
      <c r="CZ116" s="5"/>
      <c r="DA116" s="6">
        <f t="shared" si="69"/>
        <v>5.225874669102399E-2</v>
      </c>
      <c r="DB116" s="6">
        <f t="shared" si="85"/>
        <v>0.1559274323787477</v>
      </c>
      <c r="DC116" s="6">
        <f t="shared" si="115"/>
        <v>0.35448481099635848</v>
      </c>
      <c r="DD116" s="6">
        <f t="shared" si="97"/>
        <v>0.42192022883460883</v>
      </c>
      <c r="DE116" s="5"/>
      <c r="DF116" s="5"/>
      <c r="DG116" s="5"/>
      <c r="DI116" s="6">
        <f t="shared" si="70"/>
        <v>0.86107202086095003</v>
      </c>
      <c r="DJ116" s="6">
        <f t="shared" si="86"/>
        <v>0.87110551635367028</v>
      </c>
      <c r="DK116" s="6">
        <f t="shared" si="116"/>
        <v>0.22038219587039135</v>
      </c>
      <c r="DL116" s="6">
        <f t="shared" si="98"/>
        <v>0.34916334024561019</v>
      </c>
      <c r="DX116">
        <f t="shared" si="87"/>
        <v>15955.783333333331</v>
      </c>
      <c r="DY116">
        <f t="shared" si="88"/>
        <v>14599.632648900038</v>
      </c>
      <c r="DZ116">
        <f t="shared" si="89"/>
        <v>17311.934017766624</v>
      </c>
    </row>
    <row r="117" spans="1:130" x14ac:dyDescent="0.25">
      <c r="A117" s="1">
        <v>16</v>
      </c>
      <c r="B117" s="1">
        <v>116</v>
      </c>
      <c r="C117" s="7">
        <v>20200113</v>
      </c>
      <c r="D117" s="7">
        <f>53431*(1/3)</f>
        <v>17810.333333333332</v>
      </c>
      <c r="E117" s="7">
        <v>1821105</v>
      </c>
      <c r="F117" s="7"/>
      <c r="G117" s="7">
        <f t="shared" si="57"/>
        <v>32434487084.999996</v>
      </c>
      <c r="H117" s="36">
        <f t="shared" si="94"/>
        <v>75721658300.899994</v>
      </c>
      <c r="I117" s="36">
        <f t="shared" si="112"/>
        <v>56290994395.32</v>
      </c>
      <c r="K117" s="2">
        <f t="shared" si="58"/>
        <v>4.8783613686497564E-2</v>
      </c>
      <c r="M117" s="1">
        <f t="shared" si="66"/>
        <v>115</v>
      </c>
      <c r="N117" s="2">
        <f t="shared" si="59"/>
        <v>-2.5636035610648502E-2</v>
      </c>
      <c r="O117" s="8">
        <f t="shared" si="60"/>
        <v>0.14411027568922305</v>
      </c>
      <c r="P117" s="2">
        <f t="shared" si="61"/>
        <v>0.16522429068828978</v>
      </c>
      <c r="Q117" s="2">
        <f t="shared" si="62"/>
        <v>0.18425734843263297</v>
      </c>
      <c r="R117" s="2">
        <f t="shared" si="63"/>
        <v>1.8325444284134684E-2</v>
      </c>
      <c r="V117" s="1">
        <f t="shared" si="64"/>
        <v>0</v>
      </c>
      <c r="W117" s="1">
        <f t="shared" si="65"/>
        <v>4.8783613686497564E-2</v>
      </c>
      <c r="X117" s="2">
        <f t="shared" si="77"/>
        <v>7.6671037827284313E-3</v>
      </c>
      <c r="Y117" s="2">
        <f t="shared" si="78"/>
        <v>1.5020610690335631E-2</v>
      </c>
      <c r="Z117" s="2">
        <f t="shared" si="79"/>
        <v>1.5598745472858288E-2</v>
      </c>
      <c r="AA117" s="2">
        <f t="shared" si="80"/>
        <v>1.8156322281438583E-2</v>
      </c>
      <c r="AB117" s="3">
        <f t="shared" si="90"/>
        <v>0.4915205390118802</v>
      </c>
      <c r="AC117" s="3">
        <f t="shared" si="91"/>
        <v>0.82729368081835464</v>
      </c>
      <c r="AD117" s="4">
        <f t="shared" si="81"/>
        <v>62.730115309558045</v>
      </c>
      <c r="AE117" s="5">
        <f t="shared" si="104"/>
        <v>63.727247779805097</v>
      </c>
      <c r="AF117" s="5">
        <f t="shared" si="105"/>
        <v>48.37579558194993</v>
      </c>
      <c r="AG117" s="5">
        <f t="shared" si="106"/>
        <v>79.078699977660264</v>
      </c>
      <c r="AH117" s="5"/>
      <c r="AI117" s="6">
        <f t="shared" si="92"/>
        <v>0.36332857724385975</v>
      </c>
      <c r="AJ117" s="6">
        <f t="shared" si="82"/>
        <v>0.60692609574505629</v>
      </c>
      <c r="AK117" s="6">
        <f t="shared" si="107"/>
        <v>0.24427167734191091</v>
      </c>
      <c r="AL117" s="6">
        <f t="shared" si="108"/>
        <v>0.96958051414820168</v>
      </c>
      <c r="AM117" s="6"/>
      <c r="AT117" s="5"/>
      <c r="AU117" s="5"/>
      <c r="AV117" s="12"/>
      <c r="AW117" s="5"/>
      <c r="AX117" s="5"/>
      <c r="AY117" s="5"/>
      <c r="AZ117" s="5"/>
      <c r="BA117" s="5"/>
      <c r="BB117" s="5"/>
      <c r="BC117" s="5"/>
      <c r="BD117" s="5"/>
      <c r="BE117" s="5">
        <f t="shared" si="71"/>
        <v>848</v>
      </c>
      <c r="BF117" s="6">
        <f t="shared" si="72"/>
        <v>0</v>
      </c>
      <c r="BG117" s="6">
        <f t="shared" si="73"/>
        <v>848</v>
      </c>
      <c r="BH117" s="6">
        <f t="shared" si="74"/>
        <v>125.14285714285701</v>
      </c>
      <c r="BI117" s="6">
        <f t="shared" si="75"/>
        <v>249.59523809523787</v>
      </c>
      <c r="BJ117" s="6">
        <f t="shared" si="93"/>
        <v>66.605248109790978</v>
      </c>
      <c r="BK117" s="6">
        <f t="shared" si="109"/>
        <v>79.600408910154528</v>
      </c>
      <c r="BL117" s="6">
        <f t="shared" si="110"/>
        <v>53.168768325043892</v>
      </c>
      <c r="BM117" s="6">
        <f t="shared" si="111"/>
        <v>98.102557319731972</v>
      </c>
      <c r="BN117" s="5"/>
      <c r="BO117" s="5"/>
      <c r="BP117" s="5"/>
      <c r="BQ117" s="5"/>
      <c r="BR117" s="5"/>
      <c r="BS117" s="5"/>
      <c r="BT117" s="5"/>
      <c r="BU117" s="5"/>
      <c r="BV117" s="2">
        <f t="shared" si="99"/>
        <v>-0.57333107906642145</v>
      </c>
      <c r="BW117" s="2">
        <f t="shared" si="50"/>
        <v>-1.016720402824361</v>
      </c>
      <c r="BX117" s="2">
        <f t="shared" si="51"/>
        <v>-2.263618570854744</v>
      </c>
      <c r="BY117" s="2">
        <f t="shared" si="52"/>
        <v>0.23017776520602196</v>
      </c>
      <c r="BZ117" s="2"/>
      <c r="CA117" s="2">
        <f t="shared" si="76"/>
        <v>-0.25260809154191544</v>
      </c>
      <c r="CB117" s="2">
        <f t="shared" si="54"/>
        <v>-2.8631737201340599E-4</v>
      </c>
      <c r="CC117" s="2">
        <f t="shared" si="55"/>
        <v>-0.55164886765672394</v>
      </c>
      <c r="CD117" s="2">
        <f t="shared" si="56"/>
        <v>0.55107623291269703</v>
      </c>
      <c r="CE117" s="5"/>
      <c r="CF117" s="8">
        <f t="shared" si="100"/>
        <v>2.4798717803807026E-3</v>
      </c>
      <c r="CG117" s="8">
        <f t="shared" si="101"/>
        <v>2.4798717803807026E-3</v>
      </c>
      <c r="CH117" s="5">
        <f t="shared" si="102"/>
        <v>16888.5</v>
      </c>
      <c r="CI117" s="5">
        <f t="shared" si="103"/>
        <v>15446.833333333332</v>
      </c>
      <c r="CJ117" s="5"/>
      <c r="CK117" s="5">
        <f t="shared" si="67"/>
        <v>16416.514143661319</v>
      </c>
      <c r="CL117" s="5">
        <f t="shared" si="83"/>
        <v>16085.548068877391</v>
      </c>
      <c r="CM117" s="5">
        <f t="shared" si="113"/>
        <v>14191.021109886549</v>
      </c>
      <c r="CN117" s="5">
        <f t="shared" si="95"/>
        <v>12629.347308746124</v>
      </c>
      <c r="CO117" s="5"/>
      <c r="CP117" s="5"/>
      <c r="CQ117" s="5"/>
      <c r="CR117" s="5"/>
      <c r="CS117" s="32">
        <f t="shared" si="68"/>
        <v>8.4903480572956491E-2</v>
      </c>
      <c r="CT117" s="32">
        <f t="shared" si="84"/>
        <v>0.1072257691855143</v>
      </c>
      <c r="CU117" s="32">
        <f t="shared" si="114"/>
        <v>0.25504240994506677</v>
      </c>
      <c r="CV117" s="32">
        <f t="shared" si="96"/>
        <v>0.41023387020160973</v>
      </c>
      <c r="CW117" s="32"/>
      <c r="CX117" s="32"/>
      <c r="CY117" s="32"/>
      <c r="CZ117" s="5"/>
      <c r="DA117" s="6">
        <f t="shared" si="69"/>
        <v>6.6188112641556829E-2</v>
      </c>
      <c r="DB117" s="6">
        <f t="shared" si="85"/>
        <v>0.16439997671659581</v>
      </c>
      <c r="DC117" s="6">
        <f t="shared" si="115"/>
        <v>0.41734501926759532</v>
      </c>
      <c r="DD117" s="6">
        <f t="shared" si="97"/>
        <v>0.4782537723545876</v>
      </c>
      <c r="DE117" s="5"/>
      <c r="DF117" s="5"/>
      <c r="DG117" s="5"/>
      <c r="DI117" s="6">
        <f t="shared" si="70"/>
        <v>1.0729688175124643</v>
      </c>
      <c r="DJ117" s="6">
        <f t="shared" si="86"/>
        <v>1.0970736493180999</v>
      </c>
      <c r="DK117" s="6">
        <f t="shared" si="116"/>
        <v>0.28232585716101916</v>
      </c>
      <c r="DL117" s="6">
        <f t="shared" si="98"/>
        <v>0.33637179357247443</v>
      </c>
      <c r="DX117">
        <f t="shared" si="87"/>
        <v>16120.633333333331</v>
      </c>
      <c r="DY117">
        <f t="shared" si="88"/>
        <v>14705.648764905503</v>
      </c>
      <c r="DZ117">
        <f t="shared" si="89"/>
        <v>17535.617901761161</v>
      </c>
    </row>
    <row r="118" spans="1:130" x14ac:dyDescent="0.25">
      <c r="A118" s="1">
        <v>17</v>
      </c>
      <c r="B118" s="1">
        <v>117</v>
      </c>
      <c r="C118" s="7">
        <v>20200114</v>
      </c>
      <c r="D118" s="7">
        <f>56102*(1/3)</f>
        <v>18700.666666666664</v>
      </c>
      <c r="E118" s="7">
        <v>13180017</v>
      </c>
      <c r="F118" s="7"/>
      <c r="G118" s="7">
        <f t="shared" si="57"/>
        <v>246475104577.99997</v>
      </c>
      <c r="H118" s="36">
        <f t="shared" si="94"/>
        <v>84479595473.999985</v>
      </c>
      <c r="I118" s="36">
        <f t="shared" si="112"/>
        <v>60326734460.213333</v>
      </c>
      <c r="K118" s="2">
        <f t="shared" si="58"/>
        <v>4.8780360645421551E-2</v>
      </c>
      <c r="M118" s="1">
        <f t="shared" si="66"/>
        <v>116</v>
      </c>
      <c r="N118" s="2">
        <f t="shared" si="59"/>
        <v>-2.5533302005164762E-2</v>
      </c>
      <c r="O118" s="8">
        <f t="shared" si="60"/>
        <v>0.14536340852130325</v>
      </c>
      <c r="P118" s="2">
        <f t="shared" si="61"/>
        <v>0.16609618924647213</v>
      </c>
      <c r="Q118" s="2">
        <f t="shared" si="62"/>
        <v>0.18478341242005719</v>
      </c>
      <c r="R118" s="2">
        <f t="shared" si="63"/>
        <v>1.9860882166986532E-2</v>
      </c>
      <c r="V118" s="1">
        <f t="shared" si="64"/>
        <v>0</v>
      </c>
      <c r="W118" s="1">
        <f t="shared" si="65"/>
        <v>4.8780360645421551E-2</v>
      </c>
      <c r="X118" s="2">
        <f t="shared" si="77"/>
        <v>7.2152108721372918E-3</v>
      </c>
      <c r="Y118" s="2">
        <f t="shared" si="78"/>
        <v>1.8504922165008601E-2</v>
      </c>
      <c r="Z118" s="2">
        <f t="shared" si="79"/>
        <v>1.5731642653076805E-2</v>
      </c>
      <c r="AA118" s="2">
        <f t="shared" si="80"/>
        <v>1.9669602681491895E-2</v>
      </c>
      <c r="AB118" s="3">
        <f t="shared" si="90"/>
        <v>0.45864319647040391</v>
      </c>
      <c r="AC118" s="3">
        <f t="shared" si="91"/>
        <v>0.94078779651308353</v>
      </c>
      <c r="AD118" s="4">
        <f t="shared" si="81"/>
        <v>67.226451409897024</v>
      </c>
      <c r="AE118" s="5">
        <f t="shared" si="104"/>
        <v>63.076591849651493</v>
      </c>
      <c r="AF118" s="5">
        <f t="shared" si="105"/>
        <v>49.695228301055501</v>
      </c>
      <c r="AG118" s="5">
        <f t="shared" si="106"/>
        <v>76.457955398247492</v>
      </c>
      <c r="AH118" s="5"/>
      <c r="AI118" s="6">
        <f t="shared" si="92"/>
        <v>0.37131572490048614</v>
      </c>
      <c r="AJ118" s="6">
        <f t="shared" si="82"/>
        <v>0.59486444375980063</v>
      </c>
      <c r="AK118" s="6">
        <f t="shared" si="107"/>
        <v>0.21725909628096246</v>
      </c>
      <c r="AL118" s="6">
        <f t="shared" si="108"/>
        <v>0.97246979123863886</v>
      </c>
      <c r="AM118" s="6"/>
      <c r="AT118" s="5"/>
      <c r="AU118" s="5"/>
      <c r="AV118" s="12"/>
      <c r="AW118" s="5"/>
      <c r="AX118" s="5"/>
      <c r="AY118" s="5"/>
      <c r="AZ118" s="5"/>
      <c r="BA118" s="5"/>
      <c r="BB118" s="5"/>
      <c r="BC118" s="5"/>
      <c r="BD118" s="5"/>
      <c r="BE118" s="5">
        <f t="shared" si="71"/>
        <v>890.33333333333212</v>
      </c>
      <c r="BF118" s="6">
        <f t="shared" si="72"/>
        <v>0</v>
      </c>
      <c r="BG118" s="6">
        <f t="shared" si="73"/>
        <v>890.33333333333212</v>
      </c>
      <c r="BH118" s="6">
        <f t="shared" si="74"/>
        <v>117.90476190476173</v>
      </c>
      <c r="BI118" s="6">
        <f t="shared" si="75"/>
        <v>313.19047619047586</v>
      </c>
      <c r="BJ118" s="6">
        <f t="shared" si="93"/>
        <v>72.649950292720661</v>
      </c>
      <c r="BK118" s="6">
        <f t="shared" si="109"/>
        <v>78.349126524528543</v>
      </c>
      <c r="BL118" s="6">
        <f t="shared" si="110"/>
        <v>53.181133165814963</v>
      </c>
      <c r="BM118" s="6">
        <f t="shared" si="111"/>
        <v>95.966721875628053</v>
      </c>
      <c r="BN118" s="5"/>
      <c r="BO118" s="5"/>
      <c r="BP118" s="5"/>
      <c r="BQ118" s="5"/>
      <c r="BR118" s="5"/>
      <c r="BS118" s="5"/>
      <c r="BT118" s="5"/>
      <c r="BU118" s="5"/>
      <c r="BV118" s="2">
        <f t="shared" si="99"/>
        <v>-0.62511438748506931</v>
      </c>
      <c r="BW118" s="2">
        <f t="shared" si="50"/>
        <v>-1.0084325634010292</v>
      </c>
      <c r="BX118" s="2">
        <f t="shared" si="51"/>
        <v>-2.2638259870904909</v>
      </c>
      <c r="BY118" s="2">
        <f t="shared" si="52"/>
        <v>0.24696086028843234</v>
      </c>
      <c r="BZ118" s="2"/>
      <c r="CA118" s="2">
        <f t="shared" si="76"/>
        <v>-0.21554395105702984</v>
      </c>
      <c r="CB118" s="2">
        <f t="shared" si="54"/>
        <v>-1.492680066431315E-2</v>
      </c>
      <c r="CC118" s="2">
        <f t="shared" si="55"/>
        <v>-0.57312650082167804</v>
      </c>
      <c r="CD118" s="2">
        <f t="shared" si="56"/>
        <v>0.54327289949305169</v>
      </c>
      <c r="CE118" s="5"/>
      <c r="CF118" s="8">
        <f t="shared" si="100"/>
        <v>2.4798717803807026E-3</v>
      </c>
      <c r="CG118" s="8">
        <f t="shared" si="101"/>
        <v>2.4798717803807026E-3</v>
      </c>
      <c r="CH118" s="5">
        <f t="shared" si="102"/>
        <v>17333.666666666664</v>
      </c>
      <c r="CI118" s="5">
        <f t="shared" si="103"/>
        <v>15913.666666666664</v>
      </c>
      <c r="CJ118" s="5"/>
      <c r="CK118" s="5">
        <f t="shared" si="67"/>
        <v>16852.76033074117</v>
      </c>
      <c r="CL118" s="5">
        <f t="shared" si="83"/>
        <v>16466.314272729625</v>
      </c>
      <c r="CM118" s="5">
        <f t="shared" si="113"/>
        <v>14522.249671204376</v>
      </c>
      <c r="CN118" s="5">
        <f t="shared" si="95"/>
        <v>12835.529114010946</v>
      </c>
      <c r="CO118" s="5"/>
      <c r="CP118" s="5"/>
      <c r="CQ118" s="5"/>
      <c r="CR118" s="5"/>
      <c r="CS118" s="32">
        <f t="shared" si="68"/>
        <v>0.10965006916728792</v>
      </c>
      <c r="CT118" s="32">
        <f t="shared" si="84"/>
        <v>0.13569232051142244</v>
      </c>
      <c r="CU118" s="32">
        <f t="shared" si="114"/>
        <v>0.28772518652860746</v>
      </c>
      <c r="CV118" s="32">
        <f t="shared" si="96"/>
        <v>0.45694552211747008</v>
      </c>
      <c r="CW118" s="32"/>
      <c r="CX118" s="32"/>
      <c r="CY118" s="32"/>
      <c r="CZ118" s="5"/>
      <c r="DA118" s="6">
        <f t="shared" si="69"/>
        <v>0.10890796949946766</v>
      </c>
      <c r="DB118" s="6">
        <f t="shared" si="85"/>
        <v>0.22275593973179994</v>
      </c>
      <c r="DC118" s="6">
        <f t="shared" si="115"/>
        <v>0.48972554966369192</v>
      </c>
      <c r="DD118" s="6">
        <f t="shared" si="97"/>
        <v>0.51264539554790955</v>
      </c>
      <c r="DE118" s="5"/>
      <c r="DF118" s="5"/>
      <c r="DG118" s="5"/>
      <c r="DI118" s="6">
        <f t="shared" si="70"/>
        <v>1.077354627141633</v>
      </c>
      <c r="DJ118" s="6">
        <f t="shared" si="86"/>
        <v>1.1929175538647543</v>
      </c>
      <c r="DK118" s="6">
        <f t="shared" si="116"/>
        <v>0.33344151641080555</v>
      </c>
      <c r="DL118" s="6">
        <f t="shared" si="98"/>
        <v>0.3312075496705148</v>
      </c>
      <c r="DX118">
        <f t="shared" si="87"/>
        <v>16300.15</v>
      </c>
      <c r="DY118">
        <f t="shared" si="88"/>
        <v>14567.969415688231</v>
      </c>
      <c r="DZ118">
        <f t="shared" si="89"/>
        <v>18032.330584311771</v>
      </c>
    </row>
    <row r="119" spans="1:130" x14ac:dyDescent="0.25">
      <c r="A119" s="1">
        <v>18</v>
      </c>
      <c r="B119" s="1">
        <v>118</v>
      </c>
      <c r="C119" s="7">
        <v>20200115</v>
      </c>
      <c r="D119" s="7">
        <f>58712*(1/3)</f>
        <v>19570.666666666664</v>
      </c>
      <c r="E119" s="7">
        <v>6859443</v>
      </c>
      <c r="F119" s="7"/>
      <c r="G119" s="7">
        <f t="shared" si="57"/>
        <v>134243872471.99998</v>
      </c>
      <c r="H119" s="36">
        <f t="shared" si="94"/>
        <v>87986114990.049988</v>
      </c>
      <c r="I119" s="36">
        <f t="shared" si="112"/>
        <v>62155720118.226669</v>
      </c>
      <c r="K119" s="2">
        <f t="shared" si="58"/>
        <v>4.5472672725693469E-2</v>
      </c>
      <c r="M119" s="1">
        <f t="shared" si="66"/>
        <v>117</v>
      </c>
      <c r="N119" s="2">
        <f t="shared" si="59"/>
        <v>-2.5317807984289783E-2</v>
      </c>
      <c r="O119" s="8">
        <f t="shared" si="60"/>
        <v>0.14661654135338345</v>
      </c>
      <c r="P119" s="2">
        <f t="shared" si="61"/>
        <v>0.16793472227379372</v>
      </c>
      <c r="Q119" s="2">
        <f t="shared" si="62"/>
        <v>0.18589556115158773</v>
      </c>
      <c r="R119" s="2">
        <f t="shared" si="63"/>
        <v>1.9479647893088675E-2</v>
      </c>
      <c r="V119" s="1">
        <f t="shared" si="64"/>
        <v>0</v>
      </c>
      <c r="W119" s="1">
        <f t="shared" si="65"/>
        <v>4.5472672725693469E-2</v>
      </c>
      <c r="X119" s="2">
        <f t="shared" si="77"/>
        <v>6.2468511600051405E-3</v>
      </c>
      <c r="Y119" s="2">
        <f t="shared" si="78"/>
        <v>2.1752970216843852E-2</v>
      </c>
      <c r="Z119" s="2">
        <f t="shared" si="79"/>
        <v>1.5728494431943154E-2</v>
      </c>
      <c r="AA119" s="2">
        <f t="shared" si="80"/>
        <v>2.0127941744543642E-2</v>
      </c>
      <c r="AB119" s="3">
        <f t="shared" si="90"/>
        <v>0.39716777642228418</v>
      </c>
      <c r="AC119" s="3">
        <f t="shared" si="91"/>
        <v>1.0807349550651759</v>
      </c>
      <c r="AD119" s="4">
        <f t="shared" si="81"/>
        <v>73.126257367252578</v>
      </c>
      <c r="AE119" s="5">
        <f t="shared" si="104"/>
        <v>63.033254394191111</v>
      </c>
      <c r="AF119" s="5">
        <f t="shared" si="105"/>
        <v>49.795912193917978</v>
      </c>
      <c r="AG119" s="5">
        <f t="shared" si="106"/>
        <v>76.270596594464251</v>
      </c>
      <c r="AH119" s="5"/>
      <c r="AI119" s="6">
        <f t="shared" si="92"/>
        <v>0.45777767480253162</v>
      </c>
      <c r="AJ119" s="6">
        <f t="shared" si="82"/>
        <v>0.58225884313683829</v>
      </c>
      <c r="AK119" s="6">
        <f t="shared" si="107"/>
        <v>0.20398951695965606</v>
      </c>
      <c r="AL119" s="6">
        <f t="shared" si="108"/>
        <v>0.96052816931402052</v>
      </c>
      <c r="AM119" s="6"/>
      <c r="AT119" s="5"/>
      <c r="AU119" s="5"/>
      <c r="AV119" s="12"/>
      <c r="AW119" s="5"/>
      <c r="AX119" s="5"/>
      <c r="AY119" s="5"/>
      <c r="AZ119" s="5"/>
      <c r="BA119" s="5"/>
      <c r="BB119" s="5"/>
      <c r="BC119" s="5"/>
      <c r="BD119" s="5"/>
      <c r="BE119" s="5">
        <f t="shared" si="71"/>
        <v>870</v>
      </c>
      <c r="BF119" s="6">
        <f t="shared" si="72"/>
        <v>0</v>
      </c>
      <c r="BG119" s="6">
        <f t="shared" si="73"/>
        <v>870</v>
      </c>
      <c r="BH119" s="6">
        <f t="shared" si="74"/>
        <v>102.54761904761888</v>
      </c>
      <c r="BI119" s="6">
        <f t="shared" si="75"/>
        <v>375.33333333333303</v>
      </c>
      <c r="BJ119" s="6">
        <f t="shared" si="93"/>
        <v>78.541178815206038</v>
      </c>
      <c r="BK119" s="6">
        <f t="shared" si="109"/>
        <v>77.565915815260141</v>
      </c>
      <c r="BL119" s="6">
        <f t="shared" si="110"/>
        <v>53.525906211461397</v>
      </c>
      <c r="BM119" s="6">
        <f t="shared" si="111"/>
        <v>94.393922537919252</v>
      </c>
      <c r="BN119" s="5"/>
      <c r="BO119" s="5"/>
      <c r="BP119" s="5"/>
      <c r="BQ119" s="5"/>
      <c r="BR119" s="5"/>
      <c r="BS119" s="5"/>
      <c r="BT119" s="5"/>
      <c r="BU119" s="5"/>
      <c r="BV119" s="2">
        <f t="shared" si="99"/>
        <v>-0.60507101824876308</v>
      </c>
      <c r="BW119" s="2">
        <f t="shared" si="50"/>
        <v>-0.97772200378925189</v>
      </c>
      <c r="BX119" s="2">
        <f t="shared" si="51"/>
        <v>-2.2414208580014789</v>
      </c>
      <c r="BY119" s="2">
        <f t="shared" si="52"/>
        <v>0.28597685042297505</v>
      </c>
      <c r="BZ119" s="2"/>
      <c r="CA119" s="2">
        <f t="shared" si="76"/>
        <v>-0.38443102179645849</v>
      </c>
      <c r="CB119" s="2">
        <f t="shared" si="54"/>
        <v>-5.2935866119885766E-2</v>
      </c>
      <c r="CC119" s="2">
        <f t="shared" si="55"/>
        <v>-0.60258624326239352</v>
      </c>
      <c r="CD119" s="2">
        <f t="shared" si="56"/>
        <v>0.49671451102262199</v>
      </c>
      <c r="CE119" s="5"/>
      <c r="CF119" s="8">
        <f t="shared" si="100"/>
        <v>2.4798717803807026E-3</v>
      </c>
      <c r="CG119" s="8">
        <f t="shared" si="101"/>
        <v>2.4798717803807026E-3</v>
      </c>
      <c r="CH119" s="5">
        <f t="shared" si="102"/>
        <v>17768.666666666664</v>
      </c>
      <c r="CI119" s="5">
        <f t="shared" si="103"/>
        <v>16487.5</v>
      </c>
      <c r="CJ119" s="5"/>
      <c r="CK119" s="5">
        <f t="shared" si="67"/>
        <v>17127.27698271085</v>
      </c>
      <c r="CL119" s="5">
        <f t="shared" si="83"/>
        <v>16729.849241801465</v>
      </c>
      <c r="CM119" s="5">
        <f t="shared" si="113"/>
        <v>14740.749055268185</v>
      </c>
      <c r="CN119" s="5">
        <f t="shared" si="95"/>
        <v>12956.235660912256</v>
      </c>
      <c r="CO119" s="5"/>
      <c r="CP119" s="5"/>
      <c r="CQ119" s="5"/>
      <c r="CR119" s="5"/>
      <c r="CS119" s="32">
        <f t="shared" si="68"/>
        <v>0.14266072104878647</v>
      </c>
      <c r="CT119" s="32">
        <f t="shared" si="84"/>
        <v>0.16980532124384529</v>
      </c>
      <c r="CU119" s="32">
        <f t="shared" si="114"/>
        <v>0.32765754259091184</v>
      </c>
      <c r="CV119" s="32">
        <f t="shared" si="96"/>
        <v>0.51052104784644547</v>
      </c>
      <c r="CW119" s="32"/>
      <c r="CX119" s="32"/>
      <c r="CY119" s="32"/>
      <c r="CZ119" s="5"/>
      <c r="DA119" s="6">
        <f t="shared" si="69"/>
        <v>0.14764567629222533</v>
      </c>
      <c r="DB119" s="6">
        <f t="shared" si="85"/>
        <v>0.27895431677648019</v>
      </c>
      <c r="DC119" s="6">
        <f t="shared" si="115"/>
        <v>0.54725467018765583</v>
      </c>
      <c r="DD119" s="6">
        <f t="shared" si="97"/>
        <v>0.57253699941824265</v>
      </c>
      <c r="DE119" s="5"/>
      <c r="DF119" s="5"/>
      <c r="DG119" s="5"/>
      <c r="DI119" s="6">
        <f t="shared" si="70"/>
        <v>1.0335154686086836</v>
      </c>
      <c r="DJ119" s="6">
        <f t="shared" si="86"/>
        <v>1.2109489312906132</v>
      </c>
      <c r="DK119" s="6">
        <f t="shared" si="116"/>
        <v>0.32336826586575806</v>
      </c>
      <c r="DL119" s="6">
        <f t="shared" si="98"/>
        <v>0.34779517911036523</v>
      </c>
      <c r="DX119">
        <f t="shared" si="87"/>
        <v>16530.366666666669</v>
      </c>
      <c r="DY119">
        <f t="shared" si="88"/>
        <v>14392.168080109388</v>
      </c>
      <c r="DZ119">
        <f t="shared" si="89"/>
        <v>18668.565253223947</v>
      </c>
    </row>
    <row r="120" spans="1:130" x14ac:dyDescent="0.25">
      <c r="A120" s="1">
        <v>19</v>
      </c>
      <c r="B120" s="1">
        <v>119</v>
      </c>
      <c r="C120" s="7">
        <v>20200118</v>
      </c>
      <c r="D120" s="7">
        <f>60191*(1/3)</f>
        <v>20063.666666666664</v>
      </c>
      <c r="E120" s="7">
        <v>9394613</v>
      </c>
      <c r="F120" s="7"/>
      <c r="G120" s="7">
        <f t="shared" si="57"/>
        <v>188490383694.33331</v>
      </c>
      <c r="H120" s="36">
        <f t="shared" si="94"/>
        <v>94222248751.766647</v>
      </c>
      <c r="I120" s="36">
        <f t="shared" si="112"/>
        <v>65327983951.260002</v>
      </c>
      <c r="K120" s="2">
        <f t="shared" si="58"/>
        <v>2.4878704234396795E-2</v>
      </c>
      <c r="M120" s="1">
        <f t="shared" si="66"/>
        <v>118</v>
      </c>
      <c r="N120" s="2">
        <f t="shared" si="59"/>
        <v>-2.4811196696287455E-2</v>
      </c>
      <c r="O120" s="8">
        <f t="shared" si="60"/>
        <v>0.14786967418546365</v>
      </c>
      <c r="P120" s="2">
        <f t="shared" si="61"/>
        <v>0.17230836509182229</v>
      </c>
      <c r="Q120" s="2">
        <f t="shared" si="62"/>
        <v>0.18855724549182706</v>
      </c>
      <c r="R120" s="2">
        <f t="shared" si="63"/>
        <v>2.0065048088330067E-2</v>
      </c>
      <c r="V120" s="1">
        <f t="shared" si="64"/>
        <v>0</v>
      </c>
      <c r="W120" s="1">
        <f t="shared" si="65"/>
        <v>2.4878704234396795E-2</v>
      </c>
      <c r="X120" s="2">
        <f t="shared" si="77"/>
        <v>6.2468511600051405E-3</v>
      </c>
      <c r="Y120" s="2">
        <f t="shared" si="78"/>
        <v>2.3085497623273631E-2</v>
      </c>
      <c r="Z120" s="2">
        <f t="shared" si="79"/>
        <v>1.5728494431943154E-2</v>
      </c>
      <c r="AA120" s="2">
        <f t="shared" si="80"/>
        <v>1.9632163346225171E-2</v>
      </c>
      <c r="AB120" s="3">
        <f t="shared" si="90"/>
        <v>0.39716777642228418</v>
      </c>
      <c r="AC120" s="3">
        <f t="shared" si="91"/>
        <v>1.1759018716453609</v>
      </c>
      <c r="AD120" s="4">
        <f t="shared" si="81"/>
        <v>74.752053927798798</v>
      </c>
      <c r="AE120" s="5">
        <f t="shared" si="104"/>
        <v>63.072469417350725</v>
      </c>
      <c r="AF120" s="5">
        <f t="shared" si="105"/>
        <v>49.694832369052662</v>
      </c>
      <c r="AG120" s="5">
        <f t="shared" si="106"/>
        <v>76.450106465648787</v>
      </c>
      <c r="AH120" s="5"/>
      <c r="AI120" s="6">
        <f t="shared" si="92"/>
        <v>0.52692105434243897</v>
      </c>
      <c r="AJ120" s="6">
        <f t="shared" si="82"/>
        <v>0.57805142081365513</v>
      </c>
      <c r="AK120" s="6">
        <f t="shared" si="107"/>
        <v>0.19925980648079011</v>
      </c>
      <c r="AL120" s="6">
        <f t="shared" si="108"/>
        <v>0.95684303514652014</v>
      </c>
      <c r="AM120" s="6"/>
      <c r="AT120" s="5"/>
      <c r="AU120" s="5"/>
      <c r="AV120" s="12"/>
      <c r="AW120" s="5"/>
      <c r="AX120" s="5"/>
      <c r="AY120" s="5"/>
      <c r="AZ120" s="5"/>
      <c r="BA120" s="5"/>
      <c r="BB120" s="5"/>
      <c r="BC120" s="5"/>
      <c r="BD120" s="5"/>
      <c r="BE120" s="5">
        <f t="shared" si="71"/>
        <v>493</v>
      </c>
      <c r="BF120" s="6">
        <f t="shared" si="72"/>
        <v>0</v>
      </c>
      <c r="BG120" s="6">
        <f t="shared" si="73"/>
        <v>493</v>
      </c>
      <c r="BH120" s="6">
        <f t="shared" si="74"/>
        <v>102.54761904761888</v>
      </c>
      <c r="BI120" s="6">
        <f t="shared" si="75"/>
        <v>403.52380952380918</v>
      </c>
      <c r="BJ120" s="6">
        <f t="shared" si="93"/>
        <v>79.736532580569289</v>
      </c>
      <c r="BK120" s="6">
        <f t="shared" si="109"/>
        <v>76.927390331612557</v>
      </c>
      <c r="BL120" s="6">
        <f t="shared" si="110"/>
        <v>53.901318996580756</v>
      </c>
      <c r="BM120" s="6">
        <f t="shared" si="111"/>
        <v>93.045640266134825</v>
      </c>
      <c r="BN120" s="5"/>
      <c r="BO120" s="5"/>
      <c r="BP120" s="5"/>
      <c r="BQ120" s="5"/>
      <c r="BR120" s="5"/>
      <c r="BS120" s="5"/>
      <c r="BT120" s="5"/>
      <c r="BU120" s="5"/>
      <c r="BV120" s="2">
        <f t="shared" si="99"/>
        <v>-0.29132064681470649</v>
      </c>
      <c r="BW120" s="2">
        <f t="shared" si="50"/>
        <v>-0.93099023929969371</v>
      </c>
      <c r="BX120" s="2">
        <f t="shared" si="51"/>
        <v>-2.2248046613101673</v>
      </c>
      <c r="BY120" s="2">
        <f t="shared" si="52"/>
        <v>0.36282418271077976</v>
      </c>
      <c r="BZ120" s="2"/>
      <c r="CA120" s="2">
        <f t="shared" si="76"/>
        <v>-0.55859161072310282</v>
      </c>
      <c r="CB120" s="2">
        <f t="shared" si="54"/>
        <v>-0.10433652774890501</v>
      </c>
      <c r="CC120" s="2">
        <f t="shared" si="55"/>
        <v>-0.64041166538849059</v>
      </c>
      <c r="CD120" s="2">
        <f t="shared" si="56"/>
        <v>0.43173860989068058</v>
      </c>
      <c r="CE120" s="5"/>
      <c r="CF120" s="8">
        <f t="shared" si="100"/>
        <v>2.939366444495474E-3</v>
      </c>
      <c r="CG120" s="8">
        <f t="shared" si="101"/>
        <v>2.4798717803807026E-3</v>
      </c>
      <c r="CH120" s="5">
        <f t="shared" si="102"/>
        <v>18015.166666666664</v>
      </c>
      <c r="CI120" s="5">
        <f t="shared" si="103"/>
        <v>16931.666666666664</v>
      </c>
      <c r="CJ120" s="5"/>
      <c r="CK120" s="5">
        <f t="shared" si="67"/>
        <v>17501.415988742148</v>
      </c>
      <c r="CL120" s="5">
        <f t="shared" si="83"/>
        <v>17088.982021515327</v>
      </c>
      <c r="CM120" s="5">
        <f t="shared" si="113"/>
        <v>15012.031999364626</v>
      </c>
      <c r="CN120" s="5">
        <f t="shared" si="95"/>
        <v>13127.565164257467</v>
      </c>
      <c r="CO120" s="5"/>
      <c r="CP120" s="5"/>
      <c r="CQ120" s="5"/>
      <c r="CR120" s="5"/>
      <c r="CS120" s="32">
        <f t="shared" si="68"/>
        <v>0.14640247849503685</v>
      </c>
      <c r="CT120" s="32">
        <f t="shared" si="84"/>
        <v>0.17407032445854043</v>
      </c>
      <c r="CU120" s="32">
        <f t="shared" si="114"/>
        <v>0.3365057220445471</v>
      </c>
      <c r="CV120" s="32">
        <f t="shared" si="96"/>
        <v>0.52836161280647698</v>
      </c>
      <c r="CW120" s="32"/>
      <c r="CX120" s="32"/>
      <c r="CY120" s="32"/>
      <c r="CZ120" s="5"/>
      <c r="DA120" s="6">
        <f t="shared" si="69"/>
        <v>0.21635087086612806</v>
      </c>
      <c r="DB120" s="6">
        <f t="shared" si="85"/>
        <v>0.26343975413084653</v>
      </c>
      <c r="DC120" s="6">
        <f t="shared" si="115"/>
        <v>0.55975701503298358</v>
      </c>
      <c r="DD120" s="6">
        <f t="shared" si="97"/>
        <v>0.58806913904515123</v>
      </c>
      <c r="DE120" s="5"/>
      <c r="DF120" s="5"/>
      <c r="DG120" s="5"/>
      <c r="DI120" s="6">
        <f t="shared" si="70"/>
        <v>0.95509049797976098</v>
      </c>
      <c r="DJ120" s="6">
        <f t="shared" si="86"/>
        <v>1.1568203684228406</v>
      </c>
      <c r="DK120" s="6">
        <f t="shared" si="116"/>
        <v>0.34443374702876872</v>
      </c>
      <c r="DL120" s="6">
        <f t="shared" si="98"/>
        <v>0.33383845532951151</v>
      </c>
      <c r="DX120">
        <f t="shared" si="87"/>
        <v>16793.216666666667</v>
      </c>
      <c r="DY120">
        <f t="shared" si="88"/>
        <v>14303.609037831242</v>
      </c>
      <c r="DZ120">
        <f t="shared" si="89"/>
        <v>19282.824295502091</v>
      </c>
    </row>
    <row r="121" spans="1:130" x14ac:dyDescent="0.25">
      <c r="A121" s="1">
        <v>20</v>
      </c>
      <c r="B121" s="1">
        <v>120</v>
      </c>
      <c r="C121" s="7">
        <v>20200119</v>
      </c>
      <c r="D121" s="7">
        <f>59397*(1/3)</f>
        <v>19799</v>
      </c>
      <c r="E121" s="7">
        <v>4376265</v>
      </c>
      <c r="F121" s="7"/>
      <c r="G121" s="7">
        <f t="shared" si="57"/>
        <v>86645670735</v>
      </c>
      <c r="H121" s="36">
        <f t="shared" si="94"/>
        <v>94835134016.666656</v>
      </c>
      <c r="I121" s="36">
        <f t="shared" si="112"/>
        <v>66370697861.026672</v>
      </c>
      <c r="K121" s="2">
        <f t="shared" si="58"/>
        <v>-1.3279119434487169E-2</v>
      </c>
      <c r="M121" s="1">
        <f t="shared" si="66"/>
        <v>119</v>
      </c>
      <c r="N121" s="2">
        <f t="shared" si="59"/>
        <v>-2.480851334633969E-2</v>
      </c>
      <c r="O121" s="8">
        <f t="shared" si="60"/>
        <v>0.14912280701754385</v>
      </c>
      <c r="P121" s="2">
        <f t="shared" si="61"/>
        <v>0.17233172260937149</v>
      </c>
      <c r="Q121" s="2">
        <f t="shared" si="62"/>
        <v>0.18857152220039908</v>
      </c>
      <c r="R121" s="2">
        <f t="shared" si="63"/>
        <v>2.318555807427844E-2</v>
      </c>
      <c r="V121" s="1">
        <f t="shared" si="64"/>
        <v>1.3279119434487169E-2</v>
      </c>
      <c r="W121" s="1">
        <f t="shared" si="65"/>
        <v>0</v>
      </c>
      <c r="X121" s="2">
        <f t="shared" si="77"/>
        <v>7.1953596910399389E-3</v>
      </c>
      <c r="Y121" s="2">
        <f t="shared" si="78"/>
        <v>2.1973572444507511E-2</v>
      </c>
      <c r="Z121" s="2">
        <f t="shared" si="79"/>
        <v>1.5723197638776762E-2</v>
      </c>
      <c r="AA121" s="2">
        <f t="shared" si="80"/>
        <v>2.0511884515356699E-2</v>
      </c>
      <c r="AB121" s="3">
        <f t="shared" si="90"/>
        <v>0.4576269952426627</v>
      </c>
      <c r="AC121" s="3">
        <f t="shared" si="91"/>
        <v>1.0712605381556475</v>
      </c>
      <c r="AD121" s="4">
        <f t="shared" si="81"/>
        <v>70.067975227355035</v>
      </c>
      <c r="AE121" s="5">
        <f t="shared" si="104"/>
        <v>62.855583329103283</v>
      </c>
      <c r="AF121" s="5">
        <f t="shared" si="105"/>
        <v>50.126670244503934</v>
      </c>
      <c r="AG121" s="5">
        <f t="shared" si="106"/>
        <v>75.584496413702624</v>
      </c>
      <c r="AH121" s="5"/>
      <c r="AI121" s="6">
        <f t="shared" si="92"/>
        <v>0.43340895279352409</v>
      </c>
      <c r="AJ121" s="6">
        <f t="shared" si="82"/>
        <v>0.56607667433484576</v>
      </c>
      <c r="AK121" s="6">
        <f t="shared" si="107"/>
        <v>0.18477661934310696</v>
      </c>
      <c r="AL121" s="6">
        <f t="shared" si="108"/>
        <v>0.94737672932658457</v>
      </c>
      <c r="AM121" s="6"/>
      <c r="AT121" s="5"/>
      <c r="AU121" s="5"/>
      <c r="AV121" s="12"/>
      <c r="AW121" s="5"/>
      <c r="AX121" s="5"/>
      <c r="AY121" s="5"/>
      <c r="AZ121" s="5"/>
      <c r="BA121" s="5"/>
      <c r="BB121" s="5"/>
      <c r="BC121" s="5"/>
      <c r="BD121" s="5"/>
      <c r="BE121" s="5">
        <f t="shared" si="71"/>
        <v>-264.66666666666424</v>
      </c>
      <c r="BF121" s="6">
        <f t="shared" si="72"/>
        <v>264.66666666666424</v>
      </c>
      <c r="BG121" s="6">
        <f t="shared" si="73"/>
        <v>0</v>
      </c>
      <c r="BH121" s="6">
        <f t="shared" si="74"/>
        <v>121.45238095238061</v>
      </c>
      <c r="BI121" s="6">
        <f t="shared" si="75"/>
        <v>385.76190476190447</v>
      </c>
      <c r="BJ121" s="6">
        <f t="shared" si="93"/>
        <v>76.055015725484708</v>
      </c>
      <c r="BK121" s="6">
        <f t="shared" si="109"/>
        <v>76.101382843702254</v>
      </c>
      <c r="BL121" s="6">
        <f t="shared" si="110"/>
        <v>54.28534712783928</v>
      </c>
      <c r="BM121" s="6">
        <f t="shared" si="111"/>
        <v>91.372607844806339</v>
      </c>
      <c r="BN121" s="5"/>
      <c r="BO121" s="5"/>
      <c r="BP121" s="5"/>
      <c r="BQ121" s="5"/>
      <c r="BR121" s="5"/>
      <c r="BS121" s="5"/>
      <c r="BT121" s="5"/>
      <c r="BU121" s="5"/>
      <c r="BV121" s="2">
        <f t="shared" si="99"/>
        <v>-0.5270757399722692</v>
      </c>
      <c r="BW121" s="2">
        <f t="shared" si="50"/>
        <v>-0.88056286461701505</v>
      </c>
      <c r="BX121" s="2">
        <f t="shared" si="51"/>
        <v>-2.1536029322836558</v>
      </c>
      <c r="BY121" s="2">
        <f t="shared" si="52"/>
        <v>0.39247720304962563</v>
      </c>
      <c r="BZ121" s="2"/>
      <c r="CA121" s="2">
        <f t="shared" si="76"/>
        <v>-0.35765045378139548</v>
      </c>
      <c r="CB121" s="2">
        <f t="shared" si="54"/>
        <v>-0.13626125778317763</v>
      </c>
      <c r="CC121" s="2">
        <f t="shared" si="55"/>
        <v>-0.65139203380404453</v>
      </c>
      <c r="CD121" s="2">
        <f t="shared" si="56"/>
        <v>0.37886951823768922</v>
      </c>
      <c r="CE121" s="5"/>
      <c r="CF121" s="8">
        <f t="shared" si="100"/>
        <v>2.939366444495474E-3</v>
      </c>
      <c r="CG121" s="8">
        <f t="shared" si="101"/>
        <v>2.4798717803807026E-3</v>
      </c>
      <c r="CH121" s="5">
        <f t="shared" si="102"/>
        <v>18015.166666666664</v>
      </c>
      <c r="CI121" s="5">
        <f t="shared" si="103"/>
        <v>17215</v>
      </c>
      <c r="CJ121" s="5"/>
      <c r="CK121" s="5">
        <f t="shared" si="67"/>
        <v>17950.516079335728</v>
      </c>
      <c r="CL121" s="5">
        <f t="shared" si="83"/>
        <v>17270.428914764943</v>
      </c>
      <c r="CM121" s="5">
        <f t="shared" si="113"/>
        <v>15156.503805490833</v>
      </c>
      <c r="CN121" s="5">
        <f t="shared" si="95"/>
        <v>13218.226313306339</v>
      </c>
      <c r="CO121" s="5"/>
      <c r="CP121" s="5"/>
      <c r="CQ121" s="5"/>
      <c r="CR121" s="5"/>
      <c r="CS121" s="32">
        <f t="shared" si="68"/>
        <v>0.10297664493291148</v>
      </c>
      <c r="CT121" s="32">
        <f t="shared" si="84"/>
        <v>0.14641043935355391</v>
      </c>
      <c r="CU121" s="32">
        <f t="shared" si="114"/>
        <v>0.30630389792316781</v>
      </c>
      <c r="CV121" s="32">
        <f t="shared" si="96"/>
        <v>0.4978560308102018</v>
      </c>
      <c r="CW121" s="32"/>
      <c r="CX121" s="32"/>
      <c r="CY121" s="32"/>
      <c r="CZ121" s="5"/>
      <c r="DA121" s="6">
        <f t="shared" si="69"/>
        <v>0.17222071461452532</v>
      </c>
      <c r="DB121" s="6">
        <f t="shared" si="85"/>
        <v>0.20278302019716507</v>
      </c>
      <c r="DC121" s="6">
        <f t="shared" si="115"/>
        <v>0.53577641964547995</v>
      </c>
      <c r="DD121" s="6">
        <f t="shared" si="97"/>
        <v>0.58891867565581768</v>
      </c>
      <c r="DE121" s="5"/>
      <c r="DF121" s="5"/>
      <c r="DG121" s="5"/>
      <c r="DI121" s="6">
        <f t="shared" si="70"/>
        <v>0.82627422046614607</v>
      </c>
      <c r="DJ121" s="6">
        <f t="shared" si="86"/>
        <v>1.0110203473412731</v>
      </c>
      <c r="DK121" s="6">
        <f t="shared" si="116"/>
        <v>0.37187810722159031</v>
      </c>
      <c r="DL121" s="6">
        <f t="shared" si="98"/>
        <v>0.31885538424156662</v>
      </c>
      <c r="DX121">
        <f t="shared" si="87"/>
        <v>17012.316666666669</v>
      </c>
      <c r="DY121">
        <f t="shared" si="88"/>
        <v>14285.729214883357</v>
      </c>
      <c r="DZ121">
        <f t="shared" si="89"/>
        <v>19738.90411844998</v>
      </c>
    </row>
    <row r="122" spans="1:130" x14ac:dyDescent="0.25">
      <c r="A122" s="1">
        <v>21</v>
      </c>
      <c r="B122" s="1">
        <v>121</v>
      </c>
      <c r="C122" s="7">
        <v>20200120</v>
      </c>
      <c r="D122" s="7">
        <f>59125*(1/3)</f>
        <v>19708.333333333332</v>
      </c>
      <c r="E122" s="7">
        <v>8616860</v>
      </c>
      <c r="F122" s="7"/>
      <c r="G122" s="7">
        <f t="shared" si="57"/>
        <v>169823949166.66666</v>
      </c>
      <c r="H122" s="36">
        <f t="shared" si="94"/>
        <v>101233202408.74998</v>
      </c>
      <c r="I122" s="36">
        <f t="shared" si="112"/>
        <v>69303462223.026672</v>
      </c>
      <c r="K122" s="2">
        <f t="shared" si="58"/>
        <v>-4.5898732305741695E-3</v>
      </c>
      <c r="M122" s="1">
        <f t="shared" si="66"/>
        <v>120</v>
      </c>
      <c r="N122" s="2">
        <f t="shared" si="59"/>
        <v>-2.4777740708240237E-2</v>
      </c>
      <c r="O122" s="8">
        <f t="shared" si="60"/>
        <v>0.15037593984962405</v>
      </c>
      <c r="P122" s="2">
        <f t="shared" si="61"/>
        <v>0.17259973085228875</v>
      </c>
      <c r="Q122" s="2">
        <f t="shared" si="62"/>
        <v>0.18873538352214125</v>
      </c>
      <c r="R122" s="2">
        <f t="shared" si="63"/>
        <v>2.1955782759747439E-2</v>
      </c>
      <c r="V122" s="1">
        <f t="shared" si="64"/>
        <v>4.5898732305741695E-3</v>
      </c>
      <c r="W122" s="1">
        <f t="shared" si="65"/>
        <v>0</v>
      </c>
      <c r="X122" s="2">
        <f t="shared" si="77"/>
        <v>7.5232077789380934E-3</v>
      </c>
      <c r="Y122" s="2">
        <f t="shared" si="78"/>
        <v>1.9483983320510039E-2</v>
      </c>
      <c r="Z122" s="2">
        <f t="shared" si="79"/>
        <v>1.5609062577909781E-2</v>
      </c>
      <c r="AA122" s="2">
        <f t="shared" si="80"/>
        <v>2.0938994937214059E-2</v>
      </c>
      <c r="AB122" s="3">
        <f t="shared" si="90"/>
        <v>0.48197691189892911</v>
      </c>
      <c r="AC122" s="3">
        <f t="shared" si="91"/>
        <v>0.93051186931049468</v>
      </c>
      <c r="AD122" s="4">
        <f t="shared" si="81"/>
        <v>65.877469732096344</v>
      </c>
      <c r="AE122" s="5">
        <f t="shared" si="104"/>
        <v>62.441599923746764</v>
      </c>
      <c r="AF122" s="5">
        <f t="shared" si="105"/>
        <v>50.765273425123063</v>
      </c>
      <c r="AG122" s="5">
        <f t="shared" si="106"/>
        <v>74.117926422370459</v>
      </c>
      <c r="AH122" s="5"/>
      <c r="AI122" s="6">
        <f t="shared" si="92"/>
        <v>0.35546928695720581</v>
      </c>
      <c r="AJ122" s="6">
        <f t="shared" si="82"/>
        <v>0.5456680040878551</v>
      </c>
      <c r="AK122" s="6">
        <f t="shared" si="107"/>
        <v>0.1651990163214439</v>
      </c>
      <c r="AL122" s="6">
        <f t="shared" si="108"/>
        <v>0.92613699185426634</v>
      </c>
      <c r="AM122" s="6"/>
      <c r="AT122" s="5"/>
      <c r="AU122" s="5"/>
      <c r="AV122" s="12"/>
      <c r="AW122" s="5"/>
      <c r="AX122" s="5"/>
      <c r="AY122" s="5"/>
      <c r="AZ122" s="5"/>
      <c r="BA122" s="5"/>
      <c r="BB122" s="5"/>
      <c r="BC122" s="5"/>
      <c r="BD122" s="5"/>
      <c r="BE122" s="5">
        <f t="shared" si="71"/>
        <v>-90.666666666667879</v>
      </c>
      <c r="BF122" s="6">
        <f t="shared" si="72"/>
        <v>90.666666666667879</v>
      </c>
      <c r="BG122" s="6">
        <f t="shared" si="73"/>
        <v>0</v>
      </c>
      <c r="BH122" s="6">
        <f t="shared" si="74"/>
        <v>127.92857142857117</v>
      </c>
      <c r="BI122" s="6">
        <f t="shared" si="75"/>
        <v>344.97619047619031</v>
      </c>
      <c r="BJ122" s="6">
        <f t="shared" si="93"/>
        <v>72.948343570637434</v>
      </c>
      <c r="BK122" s="6">
        <f t="shared" si="109"/>
        <v>75.100465807532913</v>
      </c>
      <c r="BL122" s="6">
        <f t="shared" si="110"/>
        <v>54.755137707727634</v>
      </c>
      <c r="BM122" s="6">
        <f t="shared" si="111"/>
        <v>89.342195477396615</v>
      </c>
      <c r="BN122" s="5"/>
      <c r="BO122" s="5"/>
      <c r="BP122" s="5"/>
      <c r="BQ122" s="5"/>
      <c r="BR122" s="5"/>
      <c r="BS122" s="5"/>
      <c r="BT122" s="5"/>
      <c r="BU122" s="5"/>
      <c r="BV122" s="2">
        <f t="shared" si="99"/>
        <v>-0.43126877216947701</v>
      </c>
      <c r="BW122" s="2">
        <f t="shared" si="50"/>
        <v>-0.81990768352094157</v>
      </c>
      <c r="BX122" s="2">
        <f t="shared" si="51"/>
        <v>-2.0547421263145278</v>
      </c>
      <c r="BY122" s="2">
        <f t="shared" si="52"/>
        <v>0.41492675927264489</v>
      </c>
      <c r="BZ122" s="2"/>
      <c r="CA122" s="2">
        <f t="shared" si="76"/>
        <v>-0.22716289687478222</v>
      </c>
      <c r="CB122" s="2">
        <f t="shared" si="54"/>
        <v>-0.15301639732878594</v>
      </c>
      <c r="CC122" s="2">
        <f t="shared" si="55"/>
        <v>-0.65636787321888779</v>
      </c>
      <c r="CD122" s="2">
        <f t="shared" si="56"/>
        <v>0.35033507856131596</v>
      </c>
      <c r="CE122" s="5"/>
      <c r="CF122" s="8">
        <f t="shared" si="100"/>
        <v>1.7753557232890106E-2</v>
      </c>
      <c r="CG122" s="8">
        <f t="shared" si="101"/>
        <v>2.4798717803807026E-3</v>
      </c>
      <c r="CH122" s="5">
        <f t="shared" si="102"/>
        <v>18109.166666666664</v>
      </c>
      <c r="CI122" s="5">
        <f t="shared" si="103"/>
        <v>17288.5</v>
      </c>
      <c r="CJ122" s="5"/>
      <c r="CK122" s="5">
        <f t="shared" si="67"/>
        <v>18429.233134544607</v>
      </c>
      <c r="CL122" s="5">
        <f t="shared" si="83"/>
        <v>17476.468072259893</v>
      </c>
      <c r="CM122" s="5">
        <f t="shared" si="113"/>
        <v>15362.056794944134</v>
      </c>
      <c r="CN122" s="5">
        <f t="shared" si="95"/>
        <v>13368.864579974299</v>
      </c>
      <c r="CO122" s="5"/>
      <c r="CP122" s="5"/>
      <c r="CQ122" s="5"/>
      <c r="CR122" s="5"/>
      <c r="CS122" s="32">
        <f t="shared" si="68"/>
        <v>6.9406045788802828E-2</v>
      </c>
      <c r="CT122" s="32">
        <f t="shared" si="84"/>
        <v>0.1277068828693162</v>
      </c>
      <c r="CU122" s="32">
        <f t="shared" si="114"/>
        <v>0.28292282709302441</v>
      </c>
      <c r="CV122" s="32">
        <f t="shared" si="96"/>
        <v>0.47419649704995526</v>
      </c>
      <c r="CW122" s="32"/>
      <c r="CX122" s="32"/>
      <c r="CY122" s="32"/>
      <c r="CZ122" s="5"/>
      <c r="DA122" s="6">
        <f t="shared" si="69"/>
        <v>0.21053834239522742</v>
      </c>
      <c r="DB122" s="6">
        <f t="shared" si="85"/>
        <v>0.20421184164695161</v>
      </c>
      <c r="DC122" s="6">
        <f t="shared" si="115"/>
        <v>0.53294297871834695</v>
      </c>
      <c r="DD122" s="6">
        <f t="shared" si="97"/>
        <v>0.5931966211991182</v>
      </c>
      <c r="DE122" s="5"/>
      <c r="DF122" s="5"/>
      <c r="DG122" s="5"/>
      <c r="DI122" s="6">
        <f t="shared" si="70"/>
        <v>0.75429368314198986</v>
      </c>
      <c r="DJ122" s="6">
        <f t="shared" si="86"/>
        <v>0.92899074577409535</v>
      </c>
      <c r="DK122" s="6">
        <f t="shared" si="116"/>
        <v>0.36263305263624046</v>
      </c>
      <c r="DL122" s="6">
        <f t="shared" si="98"/>
        <v>0.31298234923192714</v>
      </c>
      <c r="DX122">
        <f t="shared" si="87"/>
        <v>17189.483333333334</v>
      </c>
      <c r="DY122">
        <f t="shared" si="88"/>
        <v>14253.697392945687</v>
      </c>
      <c r="DZ122">
        <f t="shared" si="89"/>
        <v>20125.26927372098</v>
      </c>
    </row>
    <row r="123" spans="1:130" x14ac:dyDescent="0.25">
      <c r="A123" s="1">
        <v>22</v>
      </c>
      <c r="B123" s="1">
        <v>122</v>
      </c>
      <c r="C123" s="7">
        <v>20200121</v>
      </c>
      <c r="D123" s="7">
        <f>58400*(1/3)</f>
        <v>19466.666666666664</v>
      </c>
      <c r="E123" s="7">
        <v>9826045</v>
      </c>
      <c r="F123" s="7"/>
      <c r="G123" s="7">
        <f t="shared" si="57"/>
        <v>191280342666.66666</v>
      </c>
      <c r="H123" s="36">
        <f t="shared" si="94"/>
        <v>107559080492.48334</v>
      </c>
      <c r="I123" s="36">
        <f t="shared" si="112"/>
        <v>72709347890.419998</v>
      </c>
      <c r="K123" s="2">
        <f t="shared" si="58"/>
        <v>-1.2337956977915761E-2</v>
      </c>
      <c r="M123" s="1">
        <f t="shared" si="66"/>
        <v>121</v>
      </c>
      <c r="N123" s="2">
        <f t="shared" si="59"/>
        <v>-2.4509419723714058E-2</v>
      </c>
      <c r="O123" s="8">
        <f t="shared" si="60"/>
        <v>0.15162907268170425</v>
      </c>
      <c r="P123" s="2">
        <f t="shared" si="61"/>
        <v>0.17494787112983748</v>
      </c>
      <c r="Q123" s="2">
        <f t="shared" si="62"/>
        <v>0.19017484611525215</v>
      </c>
      <c r="R123" s="2">
        <f t="shared" si="63"/>
        <v>2.0970658170584494E-2</v>
      </c>
      <c r="V123" s="1">
        <f t="shared" si="64"/>
        <v>1.2337956977915761E-2</v>
      </c>
      <c r="W123" s="1">
        <f t="shared" si="65"/>
        <v>0</v>
      </c>
      <c r="X123" s="2">
        <f t="shared" si="77"/>
        <v>8.40449042021779E-3</v>
      </c>
      <c r="Y123" s="2">
        <f t="shared" si="78"/>
        <v>1.9051090192830689E-2</v>
      </c>
      <c r="Z123" s="2">
        <f t="shared" si="79"/>
        <v>1.5499545344559764E-2</v>
      </c>
      <c r="AA123" s="2">
        <f t="shared" si="80"/>
        <v>2.1297439119383428E-2</v>
      </c>
      <c r="AB123" s="3">
        <f t="shared" si="90"/>
        <v>0.54224109374716012</v>
      </c>
      <c r="AC123" s="3">
        <f t="shared" si="91"/>
        <v>0.89452492790514559</v>
      </c>
      <c r="AD123" s="4">
        <f t="shared" si="81"/>
        <v>62.259610432353242</v>
      </c>
      <c r="AE123" s="5">
        <f t="shared" si="104"/>
        <v>62.0328907723895</v>
      </c>
      <c r="AF123" s="5">
        <f t="shared" si="105"/>
        <v>50.97880411069027</v>
      </c>
      <c r="AG123" s="5">
        <f t="shared" si="106"/>
        <v>73.086977434088723</v>
      </c>
      <c r="AH123" s="5"/>
      <c r="AI123" s="6">
        <f t="shared" si="92"/>
        <v>0.34138088659415672</v>
      </c>
      <c r="AJ123" s="6">
        <f t="shared" si="82"/>
        <v>0.52330218349209889</v>
      </c>
      <c r="AK123" s="6">
        <f t="shared" si="107"/>
        <v>0.15047246917893647</v>
      </c>
      <c r="AL123" s="6">
        <f t="shared" si="108"/>
        <v>0.89613189780526126</v>
      </c>
      <c r="AM123" s="6"/>
      <c r="AT123" s="5"/>
      <c r="AU123" s="5"/>
      <c r="AV123" s="12"/>
      <c r="AW123" s="5"/>
      <c r="AX123" s="5"/>
      <c r="AY123" s="5"/>
      <c r="AZ123" s="5"/>
      <c r="BA123" s="5"/>
      <c r="BB123" s="5"/>
      <c r="BC123" s="5"/>
      <c r="BD123" s="5"/>
      <c r="BE123" s="5">
        <f t="shared" si="71"/>
        <v>-241.66666666666788</v>
      </c>
      <c r="BF123" s="6">
        <f t="shared" si="72"/>
        <v>241.66666666666788</v>
      </c>
      <c r="BG123" s="6">
        <f t="shared" si="73"/>
        <v>0</v>
      </c>
      <c r="BH123" s="6">
        <f t="shared" si="74"/>
        <v>145.19047619047601</v>
      </c>
      <c r="BI123" s="6">
        <f t="shared" si="75"/>
        <v>337.7380952380949</v>
      </c>
      <c r="BJ123" s="6">
        <f t="shared" si="93"/>
        <v>69.935413893408267</v>
      </c>
      <c r="BK123" s="6">
        <f t="shared" si="109"/>
        <v>74.042158030186741</v>
      </c>
      <c r="BL123" s="6">
        <f t="shared" si="110"/>
        <v>55.043981273634586</v>
      </c>
      <c r="BM123" s="6">
        <f t="shared" si="111"/>
        <v>87.340881759773254</v>
      </c>
      <c r="BN123" s="5"/>
      <c r="BO123" s="5"/>
      <c r="BP123" s="5"/>
      <c r="BQ123" s="5"/>
      <c r="BR123" s="5"/>
      <c r="BS123" s="5"/>
      <c r="BT123" s="5"/>
      <c r="BU123" s="5"/>
      <c r="BV123" s="2">
        <f t="shared" si="99"/>
        <v>-0.52198768054106326</v>
      </c>
      <c r="BW123" s="2">
        <f t="shared" si="50"/>
        <v>-0.76323660915434144</v>
      </c>
      <c r="BX123" s="2">
        <f t="shared" si="51"/>
        <v>-1.9392546778208519</v>
      </c>
      <c r="BY123" s="2">
        <f t="shared" si="52"/>
        <v>0.41278145951216905</v>
      </c>
      <c r="BZ123" s="2"/>
      <c r="CA123" s="2">
        <f t="shared" si="76"/>
        <v>-0.20410341559970982</v>
      </c>
      <c r="CB123" s="2">
        <f t="shared" si="54"/>
        <v>-0.16983087215525677</v>
      </c>
      <c r="CC123" s="2">
        <f t="shared" si="55"/>
        <v>-0.6552146623321391</v>
      </c>
      <c r="CD123" s="2">
        <f t="shared" si="56"/>
        <v>0.31555291802162549</v>
      </c>
      <c r="CE123" s="5"/>
      <c r="CF123" s="8">
        <f t="shared" si="100"/>
        <v>1.7753557232890106E-2</v>
      </c>
      <c r="CG123" s="8">
        <f t="shared" si="101"/>
        <v>2.4798717803807026E-3</v>
      </c>
      <c r="CH123" s="5">
        <f t="shared" si="102"/>
        <v>18109.166666666664</v>
      </c>
      <c r="CI123" s="5">
        <f t="shared" si="103"/>
        <v>17435.166666666664</v>
      </c>
      <c r="CJ123" s="5"/>
      <c r="CK123" s="5">
        <f t="shared" si="67"/>
        <v>18903.955903681883</v>
      </c>
      <c r="CL123" s="5">
        <f t="shared" si="83"/>
        <v>17683.894508992566</v>
      </c>
      <c r="CM123" s="5">
        <f t="shared" si="113"/>
        <v>15564.211736506435</v>
      </c>
      <c r="CN123" s="5">
        <f t="shared" si="95"/>
        <v>13531.031589573322</v>
      </c>
      <c r="CO123" s="5"/>
      <c r="CP123" s="5"/>
      <c r="CQ123" s="5"/>
      <c r="CR123" s="5"/>
      <c r="CS123" s="32">
        <f t="shared" si="68"/>
        <v>2.9766825835389588E-2</v>
      </c>
      <c r="CT123" s="32">
        <f t="shared" si="84"/>
        <v>0.10081332235766993</v>
      </c>
      <c r="CU123" s="32">
        <f t="shared" si="114"/>
        <v>0.25073257780263147</v>
      </c>
      <c r="CV123" s="32">
        <f t="shared" si="96"/>
        <v>0.43866833343787293</v>
      </c>
      <c r="CW123" s="32"/>
      <c r="CX123" s="32"/>
      <c r="CY123" s="32"/>
      <c r="CZ123" s="5"/>
      <c r="DA123" s="6">
        <f t="shared" si="69"/>
        <v>0.18577271066001022</v>
      </c>
      <c r="DB123" s="6">
        <f t="shared" si="85"/>
        <v>0.19820038541731166</v>
      </c>
      <c r="DC123" s="6">
        <f t="shared" si="115"/>
        <v>0.52340440597285065</v>
      </c>
      <c r="DD123" s="6">
        <f t="shared" si="97"/>
        <v>0.58260490794420827</v>
      </c>
      <c r="DE123" s="5"/>
      <c r="DF123" s="5"/>
      <c r="DG123" s="5"/>
      <c r="DI123" s="6">
        <f t="shared" si="70"/>
        <v>0.67514428371159818</v>
      </c>
      <c r="DJ123" s="6">
        <f t="shared" si="86"/>
        <v>0.84570366229776417</v>
      </c>
      <c r="DK123" s="6">
        <f t="shared" si="116"/>
        <v>0.35471793415059383</v>
      </c>
      <c r="DL123" s="6">
        <f t="shared" si="98"/>
        <v>0.34124921472944658</v>
      </c>
      <c r="DX123">
        <f t="shared" si="87"/>
        <v>17359.416666666664</v>
      </c>
      <c r="DY123">
        <f t="shared" si="88"/>
        <v>14311.647392262843</v>
      </c>
      <c r="DZ123">
        <f t="shared" si="89"/>
        <v>20407.185941070486</v>
      </c>
    </row>
    <row r="124" spans="1:130" x14ac:dyDescent="0.25">
      <c r="A124" s="1">
        <v>23</v>
      </c>
      <c r="B124" s="1">
        <v>123</v>
      </c>
      <c r="C124" s="7">
        <v>20200122</v>
      </c>
      <c r="D124" s="7">
        <f>58200*(1/3)</f>
        <v>19400</v>
      </c>
      <c r="E124" s="7">
        <v>3910659</v>
      </c>
      <c r="F124" s="7"/>
      <c r="G124" s="7">
        <f t="shared" si="57"/>
        <v>75866784600</v>
      </c>
      <c r="H124" s="36">
        <f t="shared" si="94"/>
        <v>109430569535.81667</v>
      </c>
      <c r="I124" s="36">
        <f t="shared" si="112"/>
        <v>73890760446.020004</v>
      </c>
      <c r="K124" s="2">
        <f t="shared" si="58"/>
        <v>-3.4305350967891368E-3</v>
      </c>
      <c r="M124" s="1">
        <f t="shared" si="66"/>
        <v>122</v>
      </c>
      <c r="N124" s="2">
        <f t="shared" si="59"/>
        <v>-2.3810648693718447E-2</v>
      </c>
      <c r="O124" s="8">
        <f t="shared" si="60"/>
        <v>0.15288220551378445</v>
      </c>
      <c r="P124" s="2">
        <f t="shared" si="61"/>
        <v>0.18115757695946766</v>
      </c>
      <c r="Q124" s="2">
        <f t="shared" si="62"/>
        <v>0.19401539046846888</v>
      </c>
      <c r="R124" s="2">
        <f t="shared" si="63"/>
        <v>2.2065665616053026E-2</v>
      </c>
      <c r="V124" s="1">
        <f t="shared" si="64"/>
        <v>3.4305350967891368E-3</v>
      </c>
      <c r="W124" s="1">
        <f t="shared" si="65"/>
        <v>0</v>
      </c>
      <c r="X124" s="2">
        <f t="shared" si="77"/>
        <v>8.6495286414170151E-3</v>
      </c>
      <c r="Y124" s="2">
        <f t="shared" si="78"/>
        <v>1.8570021197620992E-2</v>
      </c>
      <c r="Z124" s="2">
        <f t="shared" si="79"/>
        <v>1.5383134962736323E-2</v>
      </c>
      <c r="AA124" s="2">
        <f t="shared" si="80"/>
        <v>2.1669846130272705E-2</v>
      </c>
      <c r="AB124" s="3">
        <f t="shared" si="90"/>
        <v>0.56227346781845133</v>
      </c>
      <c r="AC124" s="3">
        <f t="shared" si="91"/>
        <v>0.85695214843628864</v>
      </c>
      <c r="AD124" s="4">
        <f t="shared" si="81"/>
        <v>60.381671428517414</v>
      </c>
      <c r="AE124" s="5">
        <f t="shared" si="104"/>
        <v>61.874632835953854</v>
      </c>
      <c r="AF124" s="5">
        <f t="shared" si="105"/>
        <v>50.821178476986745</v>
      </c>
      <c r="AG124" s="5">
        <f t="shared" si="106"/>
        <v>72.928087194920963</v>
      </c>
      <c r="AH124" s="5"/>
      <c r="AI124" s="6">
        <f t="shared" si="92"/>
        <v>0.34751021964297402</v>
      </c>
      <c r="AJ124" s="6">
        <f t="shared" si="82"/>
        <v>0.50101567667992575</v>
      </c>
      <c r="AK124" s="6">
        <f t="shared" si="107"/>
        <v>0.14313833505631463</v>
      </c>
      <c r="AL124" s="6">
        <f t="shared" si="108"/>
        <v>0.85889301830353681</v>
      </c>
      <c r="AM124" s="6"/>
      <c r="AT124" s="5"/>
      <c r="AU124" s="5"/>
      <c r="AV124" s="12"/>
      <c r="AW124" s="5"/>
      <c r="AX124" s="5"/>
      <c r="AY124" s="5"/>
      <c r="AZ124" s="5"/>
      <c r="BA124" s="5"/>
      <c r="BB124" s="5"/>
      <c r="BC124" s="5"/>
      <c r="BD124" s="5"/>
      <c r="BE124" s="5">
        <f t="shared" si="71"/>
        <v>-66.666666666664241</v>
      </c>
      <c r="BF124" s="6">
        <f t="shared" si="72"/>
        <v>66.666666666664241</v>
      </c>
      <c r="BG124" s="6">
        <f t="shared" si="73"/>
        <v>0</v>
      </c>
      <c r="BH124" s="6">
        <f t="shared" si="74"/>
        <v>149.95238095238059</v>
      </c>
      <c r="BI124" s="6">
        <f t="shared" si="75"/>
        <v>329.64285714285688</v>
      </c>
      <c r="BJ124" s="6">
        <f t="shared" si="93"/>
        <v>68.733555081169669</v>
      </c>
      <c r="BK124" s="6">
        <f t="shared" si="109"/>
        <v>73.062014222906939</v>
      </c>
      <c r="BL124" s="6">
        <f t="shared" si="110"/>
        <v>55.178989035872313</v>
      </c>
      <c r="BM124" s="6">
        <f t="shared" si="111"/>
        <v>85.580131853831176</v>
      </c>
      <c r="BN124" s="5"/>
      <c r="BO124" s="5"/>
      <c r="BP124" s="5"/>
      <c r="BQ124" s="2">
        <f t="shared" ref="BQ124:BQ187" si="117">(_xlfn.PERCENTILE.EXC(D105:D124,0.25)+_xlfn.PERCENTILE.EXC(D105:D124,0.75))*0.5</f>
        <v>17803.041666666664</v>
      </c>
      <c r="BR124" s="2"/>
      <c r="BS124" s="2"/>
      <c r="BT124" s="5"/>
      <c r="BU124" s="5"/>
      <c r="BV124" s="2">
        <f t="shared" si="99"/>
        <v>-0.48618903038403172</v>
      </c>
      <c r="BW124" s="2">
        <f t="shared" si="50"/>
        <v>-0.7047998495075436</v>
      </c>
      <c r="BX124" s="2">
        <f t="shared" si="51"/>
        <v>-1.8081621106538268</v>
      </c>
      <c r="BY124" s="2">
        <f t="shared" si="52"/>
        <v>0.39856241163873962</v>
      </c>
      <c r="BZ124" s="2"/>
      <c r="CA124" s="2">
        <f t="shared" si="76"/>
        <v>-0.21725856171842328</v>
      </c>
      <c r="CB124" s="2">
        <f t="shared" si="54"/>
        <v>-0.18746501387752396</v>
      </c>
      <c r="CC124" s="2">
        <f t="shared" si="55"/>
        <v>-0.65130191490051348</v>
      </c>
      <c r="CD124" s="2">
        <f t="shared" si="56"/>
        <v>0.27637188714546562</v>
      </c>
      <c r="CE124" s="5"/>
      <c r="CF124" s="8">
        <f t="shared" si="100"/>
        <v>1.7753557232890106E-2</v>
      </c>
      <c r="CG124" s="8">
        <f t="shared" si="101"/>
        <v>2.4798717803807026E-3</v>
      </c>
      <c r="CH124" s="5">
        <f t="shared" si="102"/>
        <v>18513</v>
      </c>
      <c r="CI124" s="5">
        <f t="shared" si="103"/>
        <v>17435.166666666664</v>
      </c>
      <c r="CJ124" s="5"/>
      <c r="CK124" s="5">
        <f t="shared" si="67"/>
        <v>19375.191743485095</v>
      </c>
      <c r="CL124" s="5">
        <f t="shared" si="83"/>
        <v>17771.958335265601</v>
      </c>
      <c r="CM124" s="5">
        <f t="shared" si="113"/>
        <v>15652.628903256047</v>
      </c>
      <c r="CN124" s="5">
        <f t="shared" si="95"/>
        <v>13609.176690021755</v>
      </c>
      <c r="CO124" s="5"/>
      <c r="CP124" s="5"/>
      <c r="CQ124" s="5"/>
      <c r="CR124" s="5"/>
      <c r="CS124" s="32">
        <f t="shared" si="68"/>
        <v>1.2804134711723592E-3</v>
      </c>
      <c r="CT124" s="32">
        <f t="shared" si="84"/>
        <v>9.1607330718518121E-2</v>
      </c>
      <c r="CU124" s="32">
        <f t="shared" si="114"/>
        <v>0.2394084163053547</v>
      </c>
      <c r="CV124" s="32">
        <f t="shared" si="96"/>
        <v>0.42550871679284419</v>
      </c>
      <c r="CW124" s="32"/>
      <c r="CX124" s="32"/>
      <c r="CY124" s="32"/>
      <c r="CZ124" s="5"/>
      <c r="DA124" s="6">
        <f t="shared" si="69"/>
        <v>0.18306410045251059</v>
      </c>
      <c r="DB124" s="6">
        <f t="shared" si="85"/>
        <v>0.20832688629037269</v>
      </c>
      <c r="DC124" s="6">
        <f t="shared" si="115"/>
        <v>0.51703040065287365</v>
      </c>
      <c r="DD124" s="6">
        <f t="shared" si="97"/>
        <v>0.56616640608461499</v>
      </c>
      <c r="DE124" s="5"/>
      <c r="DF124" s="5"/>
      <c r="DG124" s="5"/>
      <c r="DI124" s="6">
        <f t="shared" si="70"/>
        <v>0.62511326930433264</v>
      </c>
      <c r="DJ124" s="6">
        <f t="shared" si="86"/>
        <v>0.80134622486432294</v>
      </c>
      <c r="DK124" s="6">
        <f t="shared" si="116"/>
        <v>0.36799616909634181</v>
      </c>
      <c r="DL124" s="6">
        <f t="shared" si="98"/>
        <v>0.37375411938382824</v>
      </c>
      <c r="DX124">
        <f t="shared" si="87"/>
        <v>17531.083333333332</v>
      </c>
      <c r="DY124">
        <f t="shared" si="88"/>
        <v>14430.137457027558</v>
      </c>
      <c r="DZ124">
        <f t="shared" si="89"/>
        <v>20632.029209639106</v>
      </c>
    </row>
    <row r="125" spans="1:130" x14ac:dyDescent="0.25">
      <c r="A125" s="1">
        <v>24</v>
      </c>
      <c r="B125" s="1">
        <v>124</v>
      </c>
      <c r="C125" s="7">
        <v>20200125</v>
      </c>
      <c r="D125" s="7">
        <f>56980*(1/3)</f>
        <v>18993.333333333332</v>
      </c>
      <c r="E125" s="7">
        <v>3627111</v>
      </c>
      <c r="F125" s="7"/>
      <c r="G125" s="7">
        <f t="shared" si="57"/>
        <v>68890928260</v>
      </c>
      <c r="H125" s="36">
        <f t="shared" si="94"/>
        <v>111127965497.23335</v>
      </c>
      <c r="I125" s="36">
        <f t="shared" si="112"/>
        <v>74833308718.419998</v>
      </c>
      <c r="K125" s="2">
        <f t="shared" si="58"/>
        <v>-2.1185025667629941E-2</v>
      </c>
      <c r="M125" s="1">
        <f t="shared" si="66"/>
        <v>123</v>
      </c>
      <c r="N125" s="2">
        <f t="shared" si="59"/>
        <v>-2.3764588941051247E-2</v>
      </c>
      <c r="O125" s="8">
        <f t="shared" si="60"/>
        <v>0.15413533834586465</v>
      </c>
      <c r="P125" s="2">
        <f t="shared" si="61"/>
        <v>0.18157168565581849</v>
      </c>
      <c r="Q125" s="2">
        <f t="shared" si="62"/>
        <v>0.19427330456829728</v>
      </c>
      <c r="R125" s="2">
        <f t="shared" si="63"/>
        <v>2.7022238613603006E-2</v>
      </c>
      <c r="V125" s="1">
        <f t="shared" si="64"/>
        <v>2.1185025667629941E-2</v>
      </c>
      <c r="W125" s="1">
        <f t="shared" si="65"/>
        <v>0</v>
      </c>
      <c r="X125" s="2">
        <f t="shared" si="77"/>
        <v>7.0322811648544387E-3</v>
      </c>
      <c r="Y125" s="2">
        <f t="shared" si="78"/>
        <v>1.8570021197620992E-2</v>
      </c>
      <c r="Z125" s="2">
        <f t="shared" si="79"/>
        <v>1.2277039659593434E-2</v>
      </c>
      <c r="AA125" s="2">
        <f t="shared" si="80"/>
        <v>2.1669846130272705E-2</v>
      </c>
      <c r="AB125" s="3">
        <f t="shared" si="90"/>
        <v>0.57279941743605312</v>
      </c>
      <c r="AC125" s="3">
        <f t="shared" si="91"/>
        <v>0.85695214843628864</v>
      </c>
      <c r="AD125" s="4">
        <f t="shared" si="81"/>
        <v>59.937136555149138</v>
      </c>
      <c r="AE125" s="5">
        <f t="shared" si="104"/>
        <v>62.026074769117919</v>
      </c>
      <c r="AF125" s="5">
        <f t="shared" si="105"/>
        <v>51.178030862095341</v>
      </c>
      <c r="AG125" s="5">
        <f t="shared" si="106"/>
        <v>72.874118676140498</v>
      </c>
      <c r="AH125" s="5"/>
      <c r="AI125" s="6">
        <f t="shared" si="92"/>
        <v>0.32939806052717047</v>
      </c>
      <c r="AJ125" s="6">
        <f t="shared" si="82"/>
        <v>0.48102108881040523</v>
      </c>
      <c r="AK125" s="6">
        <f t="shared" si="107"/>
        <v>0.13227604181724401</v>
      </c>
      <c r="AL125" s="6">
        <f t="shared" si="108"/>
        <v>0.8297661358035664</v>
      </c>
      <c r="AM125" s="6"/>
      <c r="AT125" s="5"/>
      <c r="AU125" s="5"/>
      <c r="AV125" s="12"/>
      <c r="AW125" s="5"/>
      <c r="AX125" s="5"/>
      <c r="AY125" s="5"/>
      <c r="AZ125" s="5"/>
      <c r="BA125" s="5"/>
      <c r="BB125" s="5"/>
      <c r="BC125" s="5"/>
      <c r="BD125" s="5"/>
      <c r="BE125" s="5">
        <f t="shared" si="71"/>
        <v>-406.66666666666788</v>
      </c>
      <c r="BF125" s="6">
        <f t="shared" si="72"/>
        <v>406.66666666666788</v>
      </c>
      <c r="BG125" s="6">
        <f t="shared" si="73"/>
        <v>0</v>
      </c>
      <c r="BH125" s="6">
        <f t="shared" si="74"/>
        <v>127.28571428571402</v>
      </c>
      <c r="BI125" s="6">
        <f t="shared" si="75"/>
        <v>329.64285714285688</v>
      </c>
      <c r="BJ125" s="6">
        <f t="shared" si="93"/>
        <v>72.143192121306882</v>
      </c>
      <c r="BK125" s="6">
        <f t="shared" si="109"/>
        <v>72.537422799667382</v>
      </c>
      <c r="BL125" s="6">
        <f t="shared" si="110"/>
        <v>55.230532405872182</v>
      </c>
      <c r="BM125" s="6">
        <f t="shared" si="111"/>
        <v>84.65224607532403</v>
      </c>
      <c r="BN125" s="5"/>
      <c r="BO125" s="5"/>
      <c r="BP125" s="5"/>
      <c r="BQ125" s="2">
        <f t="shared" si="117"/>
        <v>17805.916666666664</v>
      </c>
      <c r="BR125" s="2"/>
      <c r="BS125" s="2"/>
      <c r="BT125" s="5"/>
      <c r="BU125" s="5"/>
      <c r="BV125" s="2">
        <f t="shared" si="99"/>
        <v>-0.59514354243913381</v>
      </c>
      <c r="BW125" s="2">
        <f t="shared" ref="BW125:BW188" si="118">AVERAGE(BV106:BV125)</f>
        <v>-0.65097627664507174</v>
      </c>
      <c r="BX125" s="2">
        <f t="shared" ref="BX125:BX188" si="119">BW125-2*_xlfn.STDEV.S(BV106:BV125)</f>
        <v>-1.6564395380771151</v>
      </c>
      <c r="BY125" s="2">
        <f t="shared" ref="BY125:BY188" si="120">BW125+2*_xlfn.STDEV.S(BV106:BV125)</f>
        <v>0.3544869847869716</v>
      </c>
      <c r="BZ125" s="2"/>
      <c r="CA125" s="2">
        <f t="shared" si="76"/>
        <v>-0.20713996301144116</v>
      </c>
      <c r="CB125" s="2">
        <f t="shared" ref="CB125:CB188" si="121">AVERAGE(CA106:CA125)</f>
        <v>-0.20307036325488298</v>
      </c>
      <c r="CC125" s="2">
        <f t="shared" ref="CC125:CC188" si="122">CB125-2*_xlfn.STDEV.S(CA106:CA125)</f>
        <v>-0.64601202604427466</v>
      </c>
      <c r="CD125" s="2">
        <f t="shared" ref="CD125:CD188" si="123">CB125+2*_xlfn.STDEV.S(CA106:CA125)</f>
        <v>0.2398712995345087</v>
      </c>
      <c r="CE125" s="5"/>
      <c r="CF125" s="8">
        <f t="shared" si="100"/>
        <v>1.3799294009433812E-2</v>
      </c>
      <c r="CG125" s="8">
        <f t="shared" si="101"/>
        <v>2.4798717803807026E-3</v>
      </c>
      <c r="CH125" s="5">
        <f t="shared" si="102"/>
        <v>18937</v>
      </c>
      <c r="CI125" s="5">
        <f t="shared" si="103"/>
        <v>17435.166666666664</v>
      </c>
      <c r="CJ125" s="5"/>
      <c r="CK125" s="5">
        <f t="shared" si="67"/>
        <v>19364.31872123346</v>
      </c>
      <c r="CL125" s="5">
        <f t="shared" si="83"/>
        <v>17843.50559245234</v>
      </c>
      <c r="CM125" s="5">
        <f t="shared" si="113"/>
        <v>15735.906894387701</v>
      </c>
      <c r="CN125" s="5">
        <f t="shared" si="95"/>
        <v>13677.627832121832</v>
      </c>
      <c r="CO125" s="5"/>
      <c r="CP125" s="5"/>
      <c r="CQ125" s="5"/>
      <c r="CR125" s="5"/>
      <c r="CS125" s="32">
        <f t="shared" si="68"/>
        <v>-1.9158194679647189E-2</v>
      </c>
      <c r="CT125" s="32">
        <f t="shared" si="84"/>
        <v>6.4439565136088506E-2</v>
      </c>
      <c r="CU125" s="32">
        <f t="shared" si="114"/>
        <v>0.20700595528481491</v>
      </c>
      <c r="CV125" s="32">
        <f t="shared" si="96"/>
        <v>0.38864235571080497</v>
      </c>
      <c r="CW125" s="32"/>
      <c r="CX125" s="32"/>
      <c r="CY125" s="32"/>
      <c r="CZ125" s="5"/>
      <c r="DA125" s="6">
        <f t="shared" si="69"/>
        <v>0.11309284088461315</v>
      </c>
      <c r="DB125" s="6">
        <f t="shared" si="85"/>
        <v>0.18091854007836286</v>
      </c>
      <c r="DC125" s="6">
        <f t="shared" si="115"/>
        <v>0.48100105075357774</v>
      </c>
      <c r="DD125" s="6">
        <f t="shared" si="97"/>
        <v>0.51633980445360095</v>
      </c>
      <c r="DE125" s="5"/>
      <c r="DF125" s="5"/>
      <c r="DG125" s="5"/>
      <c r="DI125" s="6">
        <f t="shared" si="70"/>
        <v>0.4854056502409963</v>
      </c>
      <c r="DJ125" s="6">
        <f t="shared" si="86"/>
        <v>0.71311170606456731</v>
      </c>
      <c r="DK125" s="6">
        <f t="shared" si="116"/>
        <v>0.39150652126084146</v>
      </c>
      <c r="DL125" s="6">
        <f t="shared" si="98"/>
        <v>0.39527087888084173</v>
      </c>
      <c r="DX125">
        <f t="shared" si="87"/>
        <v>17693.166666666664</v>
      </c>
      <c r="DY125">
        <f t="shared" si="88"/>
        <v>14642.732012756212</v>
      </c>
      <c r="DZ125">
        <f t="shared" si="89"/>
        <v>20743.601320577116</v>
      </c>
    </row>
    <row r="126" spans="1:130" x14ac:dyDescent="0.25">
      <c r="A126" s="1">
        <v>25</v>
      </c>
      <c r="B126" s="1">
        <v>125</v>
      </c>
      <c r="C126" s="7">
        <v>20200126</v>
      </c>
      <c r="D126" s="7">
        <f>57460*(1/3)</f>
        <v>19153.333333333332</v>
      </c>
      <c r="E126" s="7">
        <v>3971176</v>
      </c>
      <c r="F126" s="7"/>
      <c r="G126" s="7">
        <f t="shared" si="57"/>
        <v>76061257653.333328</v>
      </c>
      <c r="H126" s="36">
        <f t="shared" si="94"/>
        <v>113085484494.89999</v>
      </c>
      <c r="I126" s="36">
        <f t="shared" si="112"/>
        <v>75488070379.386673</v>
      </c>
      <c r="K126" s="2">
        <f t="shared" si="58"/>
        <v>8.3887244813812024E-3</v>
      </c>
      <c r="M126" s="1">
        <f t="shared" si="66"/>
        <v>124</v>
      </c>
      <c r="N126" s="2">
        <f t="shared" si="59"/>
        <v>-2.3728399647135346E-2</v>
      </c>
      <c r="O126" s="8">
        <f t="shared" si="60"/>
        <v>0.15538847117794485</v>
      </c>
      <c r="P126" s="2">
        <f t="shared" si="61"/>
        <v>0.18189746742993687</v>
      </c>
      <c r="Q126" s="2">
        <f t="shared" si="62"/>
        <v>0.19447636859771694</v>
      </c>
      <c r="R126" s="2">
        <f t="shared" si="63"/>
        <v>2.618321447787364E-2</v>
      </c>
      <c r="V126" s="1">
        <f t="shared" si="64"/>
        <v>0</v>
      </c>
      <c r="W126" s="1">
        <f t="shared" si="65"/>
        <v>8.3887244813812024E-3</v>
      </c>
      <c r="X126" s="2">
        <f t="shared" si="77"/>
        <v>7.0322811648544387E-3</v>
      </c>
      <c r="Y126" s="2">
        <f t="shared" si="78"/>
        <v>1.6965570316497109E-2</v>
      </c>
      <c r="Z126" s="2">
        <f t="shared" si="79"/>
        <v>1.2277039659593434E-2</v>
      </c>
      <c r="AA126" s="2">
        <f t="shared" si="80"/>
        <v>2.1521661339190923E-2</v>
      </c>
      <c r="AB126" s="3">
        <f t="shared" si="90"/>
        <v>0.57279941743605312</v>
      </c>
      <c r="AC126" s="3">
        <f t="shared" si="91"/>
        <v>0.78830207617860915</v>
      </c>
      <c r="AD126" s="4">
        <f t="shared" si="81"/>
        <v>57.91648013588788</v>
      </c>
      <c r="AE126" s="5">
        <f t="shared" si="104"/>
        <v>62.040521368307452</v>
      </c>
      <c r="AF126" s="5">
        <f t="shared" si="105"/>
        <v>51.216397954614678</v>
      </c>
      <c r="AG126" s="5">
        <f t="shared" si="106"/>
        <v>72.864644782000227</v>
      </c>
      <c r="AH126" s="5"/>
      <c r="AI126" s="6">
        <f t="shared" si="92"/>
        <v>0.33330861758997021</v>
      </c>
      <c r="AJ126" s="6">
        <f t="shared" si="82"/>
        <v>0.45869889202230063</v>
      </c>
      <c r="AK126" s="6">
        <f t="shared" si="107"/>
        <v>0.13415138875411786</v>
      </c>
      <c r="AL126" s="6">
        <f t="shared" si="108"/>
        <v>0.78324639529048334</v>
      </c>
      <c r="AM126" s="6"/>
      <c r="AT126" s="5"/>
      <c r="AU126" s="5"/>
      <c r="AV126" s="12"/>
      <c r="AW126" s="5"/>
      <c r="AX126" s="5"/>
      <c r="AY126" s="5"/>
      <c r="AZ126" s="5"/>
      <c r="BA126" s="5"/>
      <c r="BB126" s="5"/>
      <c r="BC126" s="5"/>
      <c r="BD126" s="5"/>
      <c r="BE126" s="5">
        <f t="shared" si="71"/>
        <v>160</v>
      </c>
      <c r="BF126" s="6">
        <f t="shared" si="72"/>
        <v>0</v>
      </c>
      <c r="BG126" s="6">
        <f t="shared" si="73"/>
        <v>160</v>
      </c>
      <c r="BH126" s="6">
        <f t="shared" si="74"/>
        <v>127.28571428571402</v>
      </c>
      <c r="BI126" s="6">
        <f t="shared" si="75"/>
        <v>304.90476190476176</v>
      </c>
      <c r="BJ126" s="6">
        <f t="shared" si="93"/>
        <v>70.548699867783199</v>
      </c>
      <c r="BK126" s="6">
        <f t="shared" si="109"/>
        <v>71.91829375560215</v>
      </c>
      <c r="BL126" s="6">
        <f t="shared" si="110"/>
        <v>55.304941597891577</v>
      </c>
      <c r="BM126" s="6">
        <f t="shared" si="111"/>
        <v>83.547640265999547</v>
      </c>
      <c r="BN126" s="5"/>
      <c r="BO126" s="5"/>
      <c r="BP126" s="5"/>
      <c r="BQ126" s="2">
        <f t="shared" si="117"/>
        <v>17870.708333333332</v>
      </c>
      <c r="BR126" s="2"/>
      <c r="BS126" s="2"/>
      <c r="BT126" s="5"/>
      <c r="BU126" s="5"/>
      <c r="BV126" s="2">
        <f t="shared" si="99"/>
        <v>-0.58730151270270925</v>
      </c>
      <c r="BW126" s="2">
        <f t="shared" si="118"/>
        <v>-0.60076879404125827</v>
      </c>
      <c r="BX126" s="2">
        <f t="shared" si="119"/>
        <v>-1.5035351148096205</v>
      </c>
      <c r="BY126" s="2">
        <f t="shared" si="120"/>
        <v>0.301997526727104</v>
      </c>
      <c r="BZ126" s="2"/>
      <c r="CA126" s="2">
        <f t="shared" si="76"/>
        <v>-0.21898935832427022</v>
      </c>
      <c r="CB126" s="2">
        <f t="shared" si="121"/>
        <v>-0.21809248984283136</v>
      </c>
      <c r="CC126" s="2">
        <f t="shared" si="122"/>
        <v>-0.64029816178450805</v>
      </c>
      <c r="CD126" s="2">
        <f t="shared" si="123"/>
        <v>0.20411318209884538</v>
      </c>
      <c r="CE126" s="5"/>
      <c r="CF126" s="8">
        <f t="shared" si="100"/>
        <v>1.3797667488895805E-2</v>
      </c>
      <c r="CG126" s="8">
        <f t="shared" si="101"/>
        <v>2.4798717803807026E-3</v>
      </c>
      <c r="CH126" s="5">
        <f t="shared" si="102"/>
        <v>19382.166666666664</v>
      </c>
      <c r="CI126" s="5">
        <f t="shared" si="103"/>
        <v>17740.333333333332</v>
      </c>
      <c r="CJ126" s="5"/>
      <c r="CK126" s="5">
        <f t="shared" si="67"/>
        <v>19367.932036335347</v>
      </c>
      <c r="CL126" s="5">
        <f t="shared" si="83"/>
        <v>17921.507886867868</v>
      </c>
      <c r="CM126" s="5">
        <f t="shared" si="113"/>
        <v>15854.834969167485</v>
      </c>
      <c r="CN126" s="5">
        <f t="shared" si="95"/>
        <v>13764.754401913602</v>
      </c>
      <c r="CO126" s="5"/>
      <c r="CP126" s="5"/>
      <c r="CQ126" s="5"/>
      <c r="CR126" s="5"/>
      <c r="CS126" s="32">
        <f t="shared" si="68"/>
        <v>-1.1080104091619858E-2</v>
      </c>
      <c r="CT126" s="32">
        <f t="shared" si="84"/>
        <v>6.8734475594438793E-2</v>
      </c>
      <c r="CU126" s="32">
        <f t="shared" si="114"/>
        <v>0.20804368954835284</v>
      </c>
      <c r="CV126" s="32">
        <f t="shared" si="96"/>
        <v>0.39147657663042645</v>
      </c>
      <c r="CW126" s="32"/>
      <c r="CX126" s="32"/>
      <c r="CY126" s="32"/>
      <c r="CZ126" s="5"/>
      <c r="DA126" s="6">
        <f t="shared" si="69"/>
        <v>7.2697951679496831E-2</v>
      </c>
      <c r="DB126" s="6">
        <f t="shared" si="85"/>
        <v>0.17374031205701851</v>
      </c>
      <c r="DC126" s="6">
        <f t="shared" si="115"/>
        <v>0.48975892038418234</v>
      </c>
      <c r="DD126" s="6">
        <f t="shared" si="97"/>
        <v>0.54853917762870064</v>
      </c>
      <c r="DE126" s="5"/>
      <c r="DF126" s="5"/>
      <c r="DG126" s="5"/>
      <c r="DI126" s="6">
        <f t="shared" si="70"/>
        <v>0.45401992863505886</v>
      </c>
      <c r="DJ126" s="6">
        <f t="shared" si="86"/>
        <v>0.7165201160865623</v>
      </c>
      <c r="DK126" s="6">
        <f t="shared" si="116"/>
        <v>0.43025532395070115</v>
      </c>
      <c r="DL126" s="6">
        <f t="shared" si="98"/>
        <v>0.38970128027195028</v>
      </c>
      <c r="DX126">
        <f t="shared" si="87"/>
        <v>17858.333333333332</v>
      </c>
      <c r="DY126">
        <f t="shared" si="88"/>
        <v>14867.849069316328</v>
      </c>
      <c r="DZ126">
        <f t="shared" si="89"/>
        <v>20848.817597350338</v>
      </c>
    </row>
    <row r="127" spans="1:130" x14ac:dyDescent="0.25">
      <c r="A127" s="1">
        <v>26</v>
      </c>
      <c r="B127" s="1">
        <v>126</v>
      </c>
      <c r="C127" s="7">
        <v>20200127</v>
      </c>
      <c r="D127" s="7">
        <f>58130*(1/3)</f>
        <v>19376.666666666664</v>
      </c>
      <c r="E127" s="7">
        <v>2514559</v>
      </c>
      <c r="F127" s="7"/>
      <c r="G127" s="7">
        <f t="shared" si="57"/>
        <v>48723771556.666664</v>
      </c>
      <c r="H127" s="36">
        <f t="shared" si="94"/>
        <v>112751391169.66666</v>
      </c>
      <c r="I127" s="36">
        <f t="shared" si="112"/>
        <v>76093888894.853333</v>
      </c>
      <c r="K127" s="2">
        <f t="shared" si="58"/>
        <v>1.1592828162115732E-2</v>
      </c>
      <c r="M127" s="1">
        <f t="shared" si="66"/>
        <v>125</v>
      </c>
      <c r="N127" s="2">
        <f t="shared" si="59"/>
        <v>-2.3600169750675172E-2</v>
      </c>
      <c r="O127" s="8">
        <f t="shared" si="60"/>
        <v>0.15664160401002505</v>
      </c>
      <c r="P127" s="2">
        <f t="shared" si="61"/>
        <v>0.18305475332804938</v>
      </c>
      <c r="Q127" s="2">
        <f t="shared" si="62"/>
        <v>0.19519887636809152</v>
      </c>
      <c r="R127" s="2">
        <f t="shared" si="63"/>
        <v>2.5255863419911817E-2</v>
      </c>
      <c r="V127" s="1">
        <f t="shared" si="64"/>
        <v>0</v>
      </c>
      <c r="W127" s="1">
        <f t="shared" si="65"/>
        <v>1.1592828162115732E-2</v>
      </c>
      <c r="X127" s="2">
        <f t="shared" si="77"/>
        <v>3.9674596640489803E-3</v>
      </c>
      <c r="Y127" s="2">
        <f t="shared" si="78"/>
        <v>1.7793629470933946E-2</v>
      </c>
      <c r="Z127" s="2">
        <f t="shared" si="79"/>
        <v>6.7388191395894052E-3</v>
      </c>
      <c r="AA127" s="2">
        <f t="shared" si="80"/>
        <v>2.1036234349684015E-2</v>
      </c>
      <c r="AB127" s="3">
        <f t="shared" si="90"/>
        <v>0.58874701663097562</v>
      </c>
      <c r="AC127" s="3">
        <f t="shared" si="91"/>
        <v>0.84585621053424065</v>
      </c>
      <c r="AD127" s="4">
        <f t="shared" si="81"/>
        <v>58.960986181918543</v>
      </c>
      <c r="AE127" s="5">
        <f t="shared" si="104"/>
        <v>62.019239315022347</v>
      </c>
      <c r="AF127" s="5">
        <f t="shared" si="105"/>
        <v>51.171497363231069</v>
      </c>
      <c r="AG127" s="5">
        <f t="shared" si="106"/>
        <v>72.866981266813625</v>
      </c>
      <c r="AH127" s="5"/>
      <c r="AI127" s="6">
        <f t="shared" si="92"/>
        <v>0.32666869338340909</v>
      </c>
      <c r="AJ127" s="6">
        <f t="shared" si="82"/>
        <v>0.43755020080084883</v>
      </c>
      <c r="AK127" s="6">
        <f t="shared" si="107"/>
        <v>0.13872404958993523</v>
      </c>
      <c r="AL127" s="6">
        <f t="shared" si="108"/>
        <v>0.73637635201176244</v>
      </c>
      <c r="AM127" s="6"/>
      <c r="AT127" s="5"/>
      <c r="AU127" s="5"/>
      <c r="AV127" s="12"/>
      <c r="AW127" s="5"/>
      <c r="AX127" s="5"/>
      <c r="AY127" s="5"/>
      <c r="AZ127" s="5"/>
      <c r="BA127" s="5"/>
      <c r="BB127" s="5"/>
      <c r="BC127" s="5"/>
      <c r="BD127" s="5"/>
      <c r="BE127" s="5">
        <f t="shared" si="71"/>
        <v>223.33333333333212</v>
      </c>
      <c r="BF127" s="6">
        <f t="shared" si="72"/>
        <v>0</v>
      </c>
      <c r="BG127" s="6">
        <f t="shared" si="73"/>
        <v>223.33333333333212</v>
      </c>
      <c r="BH127" s="6">
        <f t="shared" si="74"/>
        <v>77.28571428571415</v>
      </c>
      <c r="BI127" s="6">
        <f t="shared" si="75"/>
        <v>320.85714285714261</v>
      </c>
      <c r="BJ127" s="6">
        <f t="shared" si="93"/>
        <v>80.588446358091147</v>
      </c>
      <c r="BK127" s="6">
        <f t="shared" si="109"/>
        <v>71.761379260070484</v>
      </c>
      <c r="BL127" s="6">
        <f t="shared" si="110"/>
        <v>55.563547888081828</v>
      </c>
      <c r="BM127" s="6">
        <f t="shared" si="111"/>
        <v>83.099861220462543</v>
      </c>
      <c r="BN127" s="5"/>
      <c r="BO127" s="5"/>
      <c r="BP127" s="5"/>
      <c r="BQ127" s="2">
        <f t="shared" si="117"/>
        <v>18058.708333333332</v>
      </c>
      <c r="BR127" s="2"/>
      <c r="BS127" s="2"/>
      <c r="BT127" s="5"/>
      <c r="BU127" s="5"/>
      <c r="BV127" s="2">
        <f t="shared" si="99"/>
        <v>-0.58235736120901072</v>
      </c>
      <c r="BW127" s="2">
        <f t="shared" si="118"/>
        <v>-0.55656335571984383</v>
      </c>
      <c r="BX127" s="2">
        <f t="shared" si="119"/>
        <v>-1.3622030928898154</v>
      </c>
      <c r="BY127" s="2">
        <f t="shared" si="120"/>
        <v>0.24907638145012789</v>
      </c>
      <c r="BZ127" s="2"/>
      <c r="CA127" s="2">
        <f t="shared" si="76"/>
        <v>-0.19866322457258487</v>
      </c>
      <c r="CB127" s="2">
        <f t="shared" si="121"/>
        <v>-0.23489229090670119</v>
      </c>
      <c r="CC127" s="2">
        <f t="shared" si="122"/>
        <v>-0.62290461720559831</v>
      </c>
      <c r="CD127" s="2">
        <f t="shared" si="123"/>
        <v>0.15312003539219596</v>
      </c>
      <c r="CE127" s="5"/>
      <c r="CF127" s="8">
        <f t="shared" si="100"/>
        <v>1.2143823529031764E-2</v>
      </c>
      <c r="CG127" s="8">
        <f t="shared" si="101"/>
        <v>2.4798717803807026E-3</v>
      </c>
      <c r="CH127" s="5">
        <f t="shared" si="102"/>
        <v>19528.5</v>
      </c>
      <c r="CI127" s="5">
        <f t="shared" si="103"/>
        <v>17907.666666666664</v>
      </c>
      <c r="CJ127" s="5"/>
      <c r="CK127" s="5">
        <f t="shared" si="67"/>
        <v>19411.062012014627</v>
      </c>
      <c r="CL127" s="5">
        <f t="shared" si="83"/>
        <v>18000.795229346284</v>
      </c>
      <c r="CM127" s="5">
        <f t="shared" si="113"/>
        <v>15918.949266069623</v>
      </c>
      <c r="CN127" s="5">
        <f t="shared" si="95"/>
        <v>13822.892234106974</v>
      </c>
      <c r="CO127" s="5"/>
      <c r="CP127" s="5"/>
      <c r="CQ127" s="5"/>
      <c r="CR127" s="5"/>
      <c r="CS127" s="32">
        <f t="shared" si="68"/>
        <v>-1.7719455703492093E-3</v>
      </c>
      <c r="CT127" s="32">
        <f t="shared" si="84"/>
        <v>7.643392526777526E-2</v>
      </c>
      <c r="CU127" s="32">
        <f t="shared" si="114"/>
        <v>0.21720763995190162</v>
      </c>
      <c r="CV127" s="32">
        <f t="shared" si="96"/>
        <v>0.40178092533024024</v>
      </c>
      <c r="CW127" s="32"/>
      <c r="CX127" s="32"/>
      <c r="CY127" s="32"/>
      <c r="CZ127" s="5"/>
      <c r="DA127" s="6">
        <f t="shared" si="69"/>
        <v>3.5510419196191051E-2</v>
      </c>
      <c r="DB127" s="6">
        <f t="shared" si="85"/>
        <v>0.15047889248316948</v>
      </c>
      <c r="DC127" s="6">
        <f t="shared" si="115"/>
        <v>0.5077910676026397</v>
      </c>
      <c r="DD127" s="6">
        <f t="shared" si="97"/>
        <v>0.56587133584815763</v>
      </c>
      <c r="DE127" s="5"/>
      <c r="DF127" s="5"/>
      <c r="DG127" s="5"/>
      <c r="DI127" s="6">
        <f t="shared" si="70"/>
        <v>0.46930799166948645</v>
      </c>
      <c r="DJ127" s="6">
        <f t="shared" si="86"/>
        <v>0.7298977399528761</v>
      </c>
      <c r="DK127" s="6">
        <f t="shared" si="116"/>
        <v>0.43021099260932194</v>
      </c>
      <c r="DL127" s="6">
        <f t="shared" si="98"/>
        <v>0.37497655679373393</v>
      </c>
      <c r="DX127">
        <f t="shared" si="87"/>
        <v>18022.23333333333</v>
      </c>
      <c r="DY127">
        <f t="shared" si="88"/>
        <v>15076.503345707173</v>
      </c>
      <c r="DZ127">
        <f t="shared" si="89"/>
        <v>20967.963320959487</v>
      </c>
    </row>
    <row r="128" spans="1:130" x14ac:dyDescent="0.25">
      <c r="A128" s="1">
        <v>27</v>
      </c>
      <c r="B128" s="1">
        <v>127</v>
      </c>
      <c r="C128" s="7">
        <v>20200128</v>
      </c>
      <c r="D128" s="7">
        <f>57523*(1/3)</f>
        <v>19174.333333333332</v>
      </c>
      <c r="E128" s="7">
        <v>2606501</v>
      </c>
      <c r="F128" s="7"/>
      <c r="G128" s="7">
        <f t="shared" si="57"/>
        <v>49977919007.666664</v>
      </c>
      <c r="H128" s="36">
        <f t="shared" si="94"/>
        <v>108960036745.41667</v>
      </c>
      <c r="I128" s="36">
        <f t="shared" si="112"/>
        <v>76716698981.566666</v>
      </c>
      <c r="K128" s="2">
        <f t="shared" si="58"/>
        <v>-1.0497013888627444E-2</v>
      </c>
      <c r="M128" s="1">
        <f t="shared" si="66"/>
        <v>126</v>
      </c>
      <c r="N128" s="2">
        <f t="shared" si="59"/>
        <v>-2.3054420276708121E-2</v>
      </c>
      <c r="O128" s="8">
        <f t="shared" si="60"/>
        <v>0.15789473684210525</v>
      </c>
      <c r="P128" s="2">
        <f t="shared" si="61"/>
        <v>0.18803139510250294</v>
      </c>
      <c r="Q128" s="2">
        <f t="shared" si="62"/>
        <v>0.19832681941752894</v>
      </c>
      <c r="R128" s="2">
        <f t="shared" si="63"/>
        <v>2.5160016485944126E-2</v>
      </c>
      <c r="V128" s="1">
        <f t="shared" si="64"/>
        <v>1.0497013888627444E-2</v>
      </c>
      <c r="W128" s="1">
        <f t="shared" si="65"/>
        <v>0</v>
      </c>
      <c r="X128" s="2">
        <f t="shared" si="77"/>
        <v>4.7172463703795122E-3</v>
      </c>
      <c r="Y128" s="2">
        <f t="shared" si="78"/>
        <v>1.6905938416840981E-2</v>
      </c>
      <c r="Z128" s="2">
        <f t="shared" si="79"/>
        <v>6.8465359285118646E-3</v>
      </c>
      <c r="AA128" s="2">
        <f t="shared" si="80"/>
        <v>2.1536353642955287E-2</v>
      </c>
      <c r="AB128" s="3">
        <f t="shared" si="90"/>
        <v>0.68899753388204799</v>
      </c>
      <c r="AC128" s="3">
        <f t="shared" si="91"/>
        <v>0.78499539416557862</v>
      </c>
      <c r="AD128" s="4">
        <f t="shared" si="81"/>
        <v>53.256388089008141</v>
      </c>
      <c r="AE128" s="5">
        <f t="shared" si="104"/>
        <v>61.683468100931819</v>
      </c>
      <c r="AF128" s="5">
        <f t="shared" si="105"/>
        <v>50.173381821560014</v>
      </c>
      <c r="AG128" s="5">
        <f t="shared" si="106"/>
        <v>73.193554380303624</v>
      </c>
      <c r="AH128" s="5"/>
      <c r="AI128" s="6">
        <f t="shared" si="92"/>
        <v>0.2497477614567595</v>
      </c>
      <c r="AJ128" s="6">
        <f t="shared" si="82"/>
        <v>0.41262869959605641</v>
      </c>
      <c r="AK128" s="6">
        <f t="shared" si="107"/>
        <v>0.14097888188577901</v>
      </c>
      <c r="AL128" s="6">
        <f t="shared" si="108"/>
        <v>0.68427851730633382</v>
      </c>
      <c r="AM128" s="6"/>
      <c r="AT128" s="5"/>
      <c r="AU128" s="5"/>
      <c r="AV128" s="12"/>
      <c r="AW128" s="5"/>
      <c r="AX128" s="5"/>
      <c r="AY128" s="5"/>
      <c r="AZ128" s="5"/>
      <c r="BA128" s="5"/>
      <c r="BB128" s="5"/>
      <c r="BC128" s="5"/>
      <c r="BD128" s="5"/>
      <c r="BE128" s="5">
        <f t="shared" si="71"/>
        <v>-202.33333333333212</v>
      </c>
      <c r="BF128" s="6">
        <f t="shared" si="72"/>
        <v>202.33333333333212</v>
      </c>
      <c r="BG128" s="6">
        <f t="shared" si="73"/>
        <v>0</v>
      </c>
      <c r="BH128" s="6">
        <f t="shared" si="74"/>
        <v>91.738095238095028</v>
      </c>
      <c r="BI128" s="6">
        <f t="shared" si="75"/>
        <v>306.5952380952379</v>
      </c>
      <c r="BJ128" s="6">
        <f t="shared" si="93"/>
        <v>76.96951583980875</v>
      </c>
      <c r="BK128" s="6">
        <f t="shared" si="109"/>
        <v>71.372729218609379</v>
      </c>
      <c r="BL128" s="6">
        <f t="shared" si="110"/>
        <v>56.142219315292891</v>
      </c>
      <c r="BM128" s="6">
        <f t="shared" si="111"/>
        <v>82.034086150930918</v>
      </c>
      <c r="BN128" s="5"/>
      <c r="BO128" s="5"/>
      <c r="BP128" s="5"/>
      <c r="BQ128" s="2">
        <f t="shared" si="117"/>
        <v>18071.375</v>
      </c>
      <c r="BR128" s="2"/>
      <c r="BS128" s="2"/>
      <c r="BT128" s="5"/>
      <c r="BU128" s="5"/>
      <c r="BV128" s="2">
        <f t="shared" si="99"/>
        <v>-0.52858178104378428</v>
      </c>
      <c r="BW128" s="2">
        <f t="shared" si="118"/>
        <v>-0.51105418793549118</v>
      </c>
      <c r="BX128" s="2">
        <f t="shared" si="119"/>
        <v>-1.2014536730642216</v>
      </c>
      <c r="BY128" s="2">
        <f t="shared" si="120"/>
        <v>0.17934529719323922</v>
      </c>
      <c r="BZ128" s="2"/>
      <c r="CA128" s="2">
        <f t="shared" si="76"/>
        <v>-1.6459057421124086E-2</v>
      </c>
      <c r="CB128" s="2">
        <f t="shared" si="121"/>
        <v>-0.24169658108334069</v>
      </c>
      <c r="CC128" s="2">
        <f t="shared" si="122"/>
        <v>-0.60767984157077559</v>
      </c>
      <c r="CD128" s="2">
        <f t="shared" si="123"/>
        <v>0.12428667940409427</v>
      </c>
      <c r="CE128" s="5"/>
      <c r="CF128" s="8">
        <f t="shared" si="100"/>
        <v>1.8468392833834273E-3</v>
      </c>
      <c r="CG128" s="8">
        <f t="shared" si="101"/>
        <v>2.4798717803807026E-3</v>
      </c>
      <c r="CH128" s="5">
        <f t="shared" si="102"/>
        <v>19528.5</v>
      </c>
      <c r="CI128" s="5">
        <f t="shared" si="103"/>
        <v>17907.666666666664</v>
      </c>
      <c r="CJ128" s="5"/>
      <c r="CK128" s="5">
        <f t="shared" si="67"/>
        <v>19568.072456053054</v>
      </c>
      <c r="CL128" s="5">
        <f t="shared" si="83"/>
        <v>18109.699190853837</v>
      </c>
      <c r="CM128" s="5">
        <f t="shared" si="113"/>
        <v>15982.962217002971</v>
      </c>
      <c r="CN128" s="5">
        <f t="shared" si="95"/>
        <v>13888.745683273271</v>
      </c>
      <c r="CO128" s="5"/>
      <c r="CP128" s="5"/>
      <c r="CQ128" s="5"/>
      <c r="CR128" s="5"/>
      <c r="CS128" s="32">
        <f t="shared" si="68"/>
        <v>-2.0121507808395611E-2</v>
      </c>
      <c r="CT128" s="32">
        <f t="shared" si="84"/>
        <v>5.8788063305721838E-2</v>
      </c>
      <c r="CU128" s="32">
        <f t="shared" si="114"/>
        <v>0.19967331918831177</v>
      </c>
      <c r="CV128" s="32">
        <f t="shared" si="96"/>
        <v>0.38056623474830342</v>
      </c>
      <c r="CW128" s="32"/>
      <c r="CX128" s="32"/>
      <c r="CY128" s="32"/>
      <c r="CZ128" s="5"/>
      <c r="DA128" s="6">
        <f t="shared" si="69"/>
        <v>-2.045926741812994E-2</v>
      </c>
      <c r="DB128" s="6">
        <f t="shared" si="85"/>
        <v>0.13392137480703123</v>
      </c>
      <c r="DC128" s="6">
        <f t="shared" si="115"/>
        <v>0.52567729519702955</v>
      </c>
      <c r="DD128" s="6">
        <f t="shared" si="97"/>
        <v>0.55646549568564485</v>
      </c>
      <c r="DE128" s="5"/>
      <c r="DF128" s="5"/>
      <c r="DG128" s="5"/>
      <c r="DI128" s="6">
        <f t="shared" si="70"/>
        <v>0.26046931419143499</v>
      </c>
      <c r="DJ128" s="6">
        <f t="shared" si="86"/>
        <v>0.67595956193356377</v>
      </c>
      <c r="DK128" s="6">
        <f t="shared" si="116"/>
        <v>0.47046226139246816</v>
      </c>
      <c r="DL128" s="6">
        <f t="shared" si="98"/>
        <v>0.33835312785997573</v>
      </c>
      <c r="DX128">
        <f t="shared" si="87"/>
        <v>18147.466666666664</v>
      </c>
      <c r="DY128">
        <f t="shared" si="88"/>
        <v>15229.561395186225</v>
      </c>
      <c r="DZ128">
        <f t="shared" si="89"/>
        <v>21065.371938147102</v>
      </c>
    </row>
    <row r="129" spans="1:130" x14ac:dyDescent="0.25">
      <c r="A129" s="1">
        <v>28</v>
      </c>
      <c r="B129" s="1">
        <v>128</v>
      </c>
      <c r="C129" s="7">
        <v>20200201</v>
      </c>
      <c r="D129" s="7">
        <f>56047*(1/3)</f>
        <v>18682.333333333332</v>
      </c>
      <c r="E129" s="7">
        <v>2552952</v>
      </c>
      <c r="F129" s="7"/>
      <c r="G129" s="7">
        <f t="shared" si="57"/>
        <v>47695100248</v>
      </c>
      <c r="H129" s="36">
        <f t="shared" si="94"/>
        <v>109034097633.16667</v>
      </c>
      <c r="I129" s="36">
        <f t="shared" si="112"/>
        <v>77363126869.726669</v>
      </c>
      <c r="K129" s="2">
        <f t="shared" si="58"/>
        <v>-2.5994243378511424E-2</v>
      </c>
      <c r="M129" s="1">
        <f t="shared" si="66"/>
        <v>127</v>
      </c>
      <c r="N129" s="2">
        <f t="shared" si="59"/>
        <v>-2.3049576056876391E-2</v>
      </c>
      <c r="O129" s="8">
        <f t="shared" si="60"/>
        <v>0.15914786967418545</v>
      </c>
      <c r="P129" s="2">
        <f t="shared" si="61"/>
        <v>0.18807593979339665</v>
      </c>
      <c r="Q129" s="2">
        <f t="shared" si="62"/>
        <v>0.19835497323868789</v>
      </c>
      <c r="R129" s="2">
        <f t="shared" si="63"/>
        <v>2.8883525428317486E-2</v>
      </c>
      <c r="V129" s="1">
        <f t="shared" si="64"/>
        <v>2.5994243378511424E-2</v>
      </c>
      <c r="W129" s="1">
        <f t="shared" si="65"/>
        <v>0</v>
      </c>
      <c r="X129" s="2">
        <f t="shared" si="77"/>
        <v>6.5224119767525041E-3</v>
      </c>
      <c r="Y129" s="2">
        <f t="shared" si="78"/>
        <v>1.6905938416840981E-2</v>
      </c>
      <c r="Z129" s="2">
        <f t="shared" si="79"/>
        <v>8.7727856845956249E-3</v>
      </c>
      <c r="AA129" s="2">
        <f t="shared" si="80"/>
        <v>2.1536353642955287E-2</v>
      </c>
      <c r="AB129" s="3">
        <f t="shared" si="90"/>
        <v>0.74348242522388142</v>
      </c>
      <c r="AC129" s="3">
        <f t="shared" si="91"/>
        <v>0.78499539416557862</v>
      </c>
      <c r="AD129" s="4">
        <f t="shared" si="81"/>
        <v>51.357984015701298</v>
      </c>
      <c r="AE129" s="5">
        <f t="shared" si="104"/>
        <v>61.366027227668802</v>
      </c>
      <c r="AF129" s="5">
        <f t="shared" si="105"/>
        <v>49.070745468684386</v>
      </c>
      <c r="AG129" s="5">
        <f t="shared" si="106"/>
        <v>73.661308986653225</v>
      </c>
      <c r="AH129" s="5"/>
      <c r="AI129" s="6">
        <f t="shared" si="92"/>
        <v>0.18620048112226692</v>
      </c>
      <c r="AJ129" s="6">
        <f t="shared" si="82"/>
        <v>0.38328275608621182</v>
      </c>
      <c r="AK129" s="6">
        <f t="shared" si="107"/>
        <v>0.15176044770265679</v>
      </c>
      <c r="AL129" s="6">
        <f t="shared" si="108"/>
        <v>0.6148050644697669</v>
      </c>
      <c r="AM129" s="6"/>
      <c r="AT129" s="5"/>
      <c r="AU129" s="5"/>
      <c r="AV129" s="12"/>
      <c r="AW129" s="5"/>
      <c r="AX129" s="5"/>
      <c r="AY129" s="5"/>
      <c r="AZ129" s="5"/>
      <c r="BA129" s="5"/>
      <c r="BB129" s="5"/>
      <c r="BC129" s="5"/>
      <c r="BD129" s="5"/>
      <c r="BE129" s="5">
        <f t="shared" si="71"/>
        <v>-492</v>
      </c>
      <c r="BF129" s="6">
        <f t="shared" si="72"/>
        <v>492</v>
      </c>
      <c r="BG129" s="6">
        <f t="shared" si="73"/>
        <v>0</v>
      </c>
      <c r="BH129" s="6">
        <f t="shared" si="74"/>
        <v>126.04761904761888</v>
      </c>
      <c r="BI129" s="6">
        <f t="shared" si="75"/>
        <v>306.5952380952379</v>
      </c>
      <c r="BJ129" s="6">
        <f t="shared" si="93"/>
        <v>70.865665070717085</v>
      </c>
      <c r="BK129" s="6">
        <f t="shared" si="109"/>
        <v>70.72979879175783</v>
      </c>
      <c r="BL129" s="6">
        <f t="shared" si="110"/>
        <v>56.652722793232989</v>
      </c>
      <c r="BM129" s="6">
        <f t="shared" si="111"/>
        <v>80.583751990725219</v>
      </c>
      <c r="BN129" s="5"/>
      <c r="BO129" s="5"/>
      <c r="BP129" s="5"/>
      <c r="BQ129" s="2">
        <f t="shared" si="117"/>
        <v>18085.541666666664</v>
      </c>
      <c r="BR129" s="2"/>
      <c r="BS129" s="2"/>
      <c r="BT129" s="5"/>
      <c r="BU129" s="5"/>
      <c r="BV129" s="2">
        <f t="shared" si="99"/>
        <v>-0.78830634835112878</v>
      </c>
      <c r="BW129" s="2">
        <f t="shared" si="118"/>
        <v>-0.4814589011156068</v>
      </c>
      <c r="BX129" s="2">
        <f t="shared" si="119"/>
        <v>-1.0560086239213478</v>
      </c>
      <c r="BY129" s="2">
        <f t="shared" si="120"/>
        <v>9.3090821690134218E-2</v>
      </c>
      <c r="BZ129" s="2"/>
      <c r="CA129" s="2">
        <f t="shared" si="76"/>
        <v>7.5847302017442372E-2</v>
      </c>
      <c r="CB129" s="2">
        <f t="shared" si="121"/>
        <v>-0.24256223562532445</v>
      </c>
      <c r="CC129" s="2">
        <f t="shared" si="122"/>
        <v>-0.60527793858905765</v>
      </c>
      <c r="CD129" s="2">
        <f t="shared" si="123"/>
        <v>0.12015346733840873</v>
      </c>
      <c r="CE129" s="5"/>
      <c r="CF129" s="8">
        <f t="shared" si="100"/>
        <v>-7.200707608197846E-3</v>
      </c>
      <c r="CG129" s="8">
        <f t="shared" si="101"/>
        <v>2.4798717803807026E-3</v>
      </c>
      <c r="CH129" s="5">
        <f t="shared" si="102"/>
        <v>19240.666666666664</v>
      </c>
      <c r="CI129" s="5">
        <f t="shared" si="103"/>
        <v>17907.666666666664</v>
      </c>
      <c r="CJ129" s="5"/>
      <c r="CK129" s="5">
        <f t="shared" si="67"/>
        <v>19523.730261191722</v>
      </c>
      <c r="CL129" s="5">
        <f t="shared" si="83"/>
        <v>18152.575853379229</v>
      </c>
      <c r="CM129" s="5">
        <f t="shared" si="113"/>
        <v>16037.671413145972</v>
      </c>
      <c r="CN129" s="5">
        <f t="shared" si="95"/>
        <v>13947.722188266283</v>
      </c>
      <c r="CO129" s="5"/>
      <c r="CP129" s="5"/>
      <c r="CQ129" s="5"/>
      <c r="CR129" s="5"/>
      <c r="CS129" s="32">
        <f t="shared" si="68"/>
        <v>-4.3096115168671179E-2</v>
      </c>
      <c r="CT129" s="32">
        <f t="shared" si="84"/>
        <v>2.9183598197469296E-2</v>
      </c>
      <c r="CU129" s="32">
        <f t="shared" si="114"/>
        <v>0.16490311168362926</v>
      </c>
      <c r="CV129" s="32">
        <f t="shared" si="96"/>
        <v>0.33945407580960474</v>
      </c>
      <c r="CW129" s="32"/>
      <c r="CX129" s="32"/>
      <c r="CY129" s="32"/>
      <c r="CZ129" s="5"/>
      <c r="DA129" s="6">
        <f t="shared" si="69"/>
        <v>-7.1332215031038149E-2</v>
      </c>
      <c r="DB129" s="6">
        <f t="shared" si="85"/>
        <v>0.10119216549558399</v>
      </c>
      <c r="DC129" s="6">
        <f t="shared" si="115"/>
        <v>0.48028702178470634</v>
      </c>
      <c r="DD129" s="6">
        <f t="shared" si="97"/>
        <v>0.53153325838452592</v>
      </c>
      <c r="DE129" s="5"/>
      <c r="DF129" s="5"/>
      <c r="DG129" s="5"/>
      <c r="DI129" s="6">
        <f t="shared" si="70"/>
        <v>4.6789410711252311E-2</v>
      </c>
      <c r="DJ129" s="6">
        <f t="shared" si="86"/>
        <v>0.5769120935924974</v>
      </c>
      <c r="DK129" s="6">
        <f t="shared" si="116"/>
        <v>0.44375466391659663</v>
      </c>
      <c r="DL129" s="6">
        <f t="shared" si="98"/>
        <v>0.34567430038180463</v>
      </c>
      <c r="DX129">
        <f t="shared" si="87"/>
        <v>18243.033333333329</v>
      </c>
      <c r="DY129">
        <f t="shared" si="88"/>
        <v>15387.175564543792</v>
      </c>
      <c r="DZ129">
        <f t="shared" si="89"/>
        <v>21098.891102122867</v>
      </c>
    </row>
    <row r="130" spans="1:130" x14ac:dyDescent="0.25">
      <c r="A130" s="1">
        <v>29</v>
      </c>
      <c r="B130" s="1">
        <v>129</v>
      </c>
      <c r="C130" s="7">
        <v>20200202</v>
      </c>
      <c r="D130" s="7">
        <f>56102*(1/3)</f>
        <v>18700.666666666664</v>
      </c>
      <c r="E130" s="7">
        <v>1546112</v>
      </c>
      <c r="F130" s="7"/>
      <c r="G130" s="7">
        <f t="shared" ref="G130:G193" si="124">D130*E130</f>
        <v>28913325141.333328</v>
      </c>
      <c r="H130" s="36">
        <f t="shared" si="94"/>
        <v>108229676585.43333</v>
      </c>
      <c r="I130" s="36">
        <f t="shared" si="112"/>
        <v>77563294098.273346</v>
      </c>
      <c r="K130" s="2">
        <f t="shared" si="58"/>
        <v>9.8083807094789029E-4</v>
      </c>
      <c r="M130" s="1">
        <f t="shared" si="66"/>
        <v>128</v>
      </c>
      <c r="N130" s="2">
        <f t="shared" si="59"/>
        <v>-2.2969813441756162E-2</v>
      </c>
      <c r="O130" s="8">
        <f t="shared" si="60"/>
        <v>0.16040100250626566</v>
      </c>
      <c r="P130" s="2">
        <f t="shared" si="61"/>
        <v>0.18881032772849526</v>
      </c>
      <c r="Q130" s="2">
        <f t="shared" si="62"/>
        <v>0.19881953889241072</v>
      </c>
      <c r="R130" s="2">
        <f t="shared" si="63"/>
        <v>2.7674937287130996E-2</v>
      </c>
      <c r="V130" s="1">
        <f t="shared" si="64"/>
        <v>0</v>
      </c>
      <c r="W130" s="1">
        <f t="shared" si="65"/>
        <v>9.8083807094789029E-4</v>
      </c>
      <c r="X130" s="2">
        <f t="shared" si="77"/>
        <v>6.5224119767525041E-3</v>
      </c>
      <c r="Y130" s="2">
        <f t="shared" si="78"/>
        <v>1.3491267286175303E-2</v>
      </c>
      <c r="Z130" s="2">
        <f t="shared" si="79"/>
        <v>8.7727856845956249E-3</v>
      </c>
      <c r="AA130" s="2">
        <f t="shared" si="80"/>
        <v>1.9813757347504783E-2</v>
      </c>
      <c r="AB130" s="3">
        <f t="shared" si="90"/>
        <v>0.74348242522388142</v>
      </c>
      <c r="AC130" s="3">
        <f t="shared" si="91"/>
        <v>0.68090403296850244</v>
      </c>
      <c r="AD130" s="4">
        <f t="shared" si="81"/>
        <v>47.803321145906082</v>
      </c>
      <c r="AE130" s="5">
        <f t="shared" si="104"/>
        <v>60.983941506536247</v>
      </c>
      <c r="AF130" s="5">
        <f t="shared" si="105"/>
        <v>47.496751924932845</v>
      </c>
      <c r="AG130" s="5">
        <f t="shared" si="106"/>
        <v>74.471131088139643</v>
      </c>
      <c r="AH130" s="5"/>
      <c r="AI130" s="6">
        <f t="shared" si="92"/>
        <v>0.17618464305882878</v>
      </c>
      <c r="AJ130" s="6">
        <f t="shared" si="82"/>
        <v>0.35557582408429944</v>
      </c>
      <c r="AK130" s="6">
        <f t="shared" si="107"/>
        <v>0.17106436616663226</v>
      </c>
      <c r="AL130" s="6">
        <f t="shared" si="108"/>
        <v>0.54008728200196665</v>
      </c>
      <c r="AM130" s="6"/>
      <c r="AT130" s="5"/>
      <c r="AU130" s="5"/>
      <c r="AV130" s="12"/>
      <c r="AW130" s="5"/>
      <c r="AX130" s="5"/>
      <c r="AY130" s="5"/>
      <c r="AZ130" s="5"/>
      <c r="BA130" s="5"/>
      <c r="BB130" s="5"/>
      <c r="BC130" s="5"/>
      <c r="BD130" s="5"/>
      <c r="BE130" s="5">
        <f t="shared" si="71"/>
        <v>18.333333333332121</v>
      </c>
      <c r="BF130" s="6">
        <f t="shared" si="72"/>
        <v>0</v>
      </c>
      <c r="BG130" s="6">
        <f t="shared" si="73"/>
        <v>18.333333333332121</v>
      </c>
      <c r="BH130" s="6">
        <f t="shared" si="74"/>
        <v>126.04761904761888</v>
      </c>
      <c r="BI130" s="6">
        <f t="shared" si="75"/>
        <v>250.21428571428547</v>
      </c>
      <c r="BJ130" s="6">
        <f t="shared" si="93"/>
        <v>66.500031639562124</v>
      </c>
      <c r="BK130" s="6">
        <f t="shared" si="109"/>
        <v>69.961936001266309</v>
      </c>
      <c r="BL130" s="6">
        <f t="shared" si="110"/>
        <v>56.794536168347761</v>
      </c>
      <c r="BM130" s="6">
        <f t="shared" si="111"/>
        <v>79.179115884309297</v>
      </c>
      <c r="BN130" s="5"/>
      <c r="BO130" s="5"/>
      <c r="BP130" s="5"/>
      <c r="BQ130" s="2">
        <f t="shared" si="117"/>
        <v>18095.291666666664</v>
      </c>
      <c r="BR130" s="2"/>
      <c r="BS130" s="2"/>
      <c r="BT130" s="5"/>
      <c r="BU130" s="5"/>
      <c r="BV130" s="2">
        <f t="shared" si="99"/>
        <v>-0.78897111911525863</v>
      </c>
      <c r="BW130" s="2">
        <f t="shared" si="118"/>
        <v>-0.45421972295904761</v>
      </c>
      <c r="BX130" s="2">
        <f t="shared" si="119"/>
        <v>-0.89463251569821223</v>
      </c>
      <c r="BY130" s="2">
        <f t="shared" si="120"/>
        <v>-1.3806930219882996E-2</v>
      </c>
      <c r="BZ130" s="2"/>
      <c r="CA130" s="2">
        <f t="shared" si="76"/>
        <v>0.10607821223296596</v>
      </c>
      <c r="CB130" s="2">
        <f t="shared" si="121"/>
        <v>-0.24822469293260938</v>
      </c>
      <c r="CC130" s="2">
        <f t="shared" si="122"/>
        <v>-0.58304267395223575</v>
      </c>
      <c r="CD130" s="2">
        <f t="shared" si="123"/>
        <v>8.6593288087017023E-2</v>
      </c>
      <c r="CE130" s="5"/>
      <c r="CF130" s="8">
        <f t="shared" si="100"/>
        <v>-7.200707608197846E-3</v>
      </c>
      <c r="CG130" s="8">
        <f t="shared" si="101"/>
        <v>2.4798717803807026E-3</v>
      </c>
      <c r="CH130" s="5">
        <f t="shared" si="102"/>
        <v>19195.333333333332</v>
      </c>
      <c r="CI130" s="5">
        <f t="shared" si="103"/>
        <v>17907.666666666664</v>
      </c>
      <c r="CJ130" s="5"/>
      <c r="CK130" s="5">
        <f t="shared" si="67"/>
        <v>19378.02880289383</v>
      </c>
      <c r="CL130" s="5">
        <f t="shared" si="83"/>
        <v>18188.098893816168</v>
      </c>
      <c r="CM130" s="5">
        <f t="shared" si="113"/>
        <v>16085.148292189262</v>
      </c>
      <c r="CN130" s="5">
        <f t="shared" si="95"/>
        <v>14003.139996249791</v>
      </c>
      <c r="CO130" s="5"/>
      <c r="CP130" s="5"/>
      <c r="CQ130" s="5"/>
      <c r="CR130" s="5"/>
      <c r="CS130" s="32">
        <f t="shared" si="68"/>
        <v>-3.4955162009358332E-2</v>
      </c>
      <c r="CT130" s="32">
        <f t="shared" si="84"/>
        <v>2.8181492515678253E-2</v>
      </c>
      <c r="CU130" s="32">
        <f t="shared" si="114"/>
        <v>0.1626045546466901</v>
      </c>
      <c r="CV130" s="32">
        <f t="shared" si="96"/>
        <v>0.33546237998584094</v>
      </c>
      <c r="CW130" s="32"/>
      <c r="CX130" s="32"/>
      <c r="CY130" s="32"/>
      <c r="CZ130" s="5"/>
      <c r="DA130" s="6">
        <f t="shared" si="69"/>
        <v>-5.707225752560318E-2</v>
      </c>
      <c r="DB130" s="6">
        <f t="shared" si="85"/>
        <v>0.1459994939060377</v>
      </c>
      <c r="DC130" s="6">
        <f t="shared" si="115"/>
        <v>0.4770944112835907</v>
      </c>
      <c r="DD130" s="6">
        <f t="shared" si="97"/>
        <v>0.52975522311436973</v>
      </c>
      <c r="DE130" s="5"/>
      <c r="DF130" s="5"/>
      <c r="DG130" s="5"/>
      <c r="DI130" s="6">
        <f t="shared" si="70"/>
        <v>0.12249795181063668</v>
      </c>
      <c r="DJ130" s="6">
        <f t="shared" si="86"/>
        <v>0.56568922517768006</v>
      </c>
      <c r="DK130" s="6">
        <f t="shared" si="116"/>
        <v>0.41543484406830566</v>
      </c>
      <c r="DL130" s="6">
        <f t="shared" si="98"/>
        <v>0.32073322218927386</v>
      </c>
      <c r="DX130">
        <f t="shared" si="87"/>
        <v>18333.849999999999</v>
      </c>
      <c r="DY130">
        <f t="shared" si="88"/>
        <v>15541.788853940812</v>
      </c>
      <c r="DZ130">
        <f t="shared" si="89"/>
        <v>21125.911146059185</v>
      </c>
    </row>
    <row r="131" spans="1:130" x14ac:dyDescent="0.25">
      <c r="A131" s="1">
        <v>30</v>
      </c>
      <c r="B131" s="1">
        <v>130</v>
      </c>
      <c r="C131" s="7">
        <v>20200203</v>
      </c>
      <c r="D131" s="7">
        <f>58000*(1/3)</f>
        <v>19333.333333333332</v>
      </c>
      <c r="E131" s="7">
        <v>1624751</v>
      </c>
      <c r="F131" s="7"/>
      <c r="G131" s="7">
        <f t="shared" si="124"/>
        <v>31411852666.666664</v>
      </c>
      <c r="H131" s="36">
        <f t="shared" si="94"/>
        <v>98154680529.433334</v>
      </c>
      <c r="I131" s="36">
        <f t="shared" si="112"/>
        <v>77936296448.246674</v>
      </c>
      <c r="K131" s="2">
        <f t="shared" ref="K131:K194" si="125">LN(D131/D130)</f>
        <v>3.3271548029351158E-2</v>
      </c>
      <c r="M131" s="1">
        <f t="shared" si="66"/>
        <v>129</v>
      </c>
      <c r="N131" s="2">
        <f t="shared" si="59"/>
        <v>-2.2668799812712939E-2</v>
      </c>
      <c r="O131" s="8">
        <f t="shared" si="60"/>
        <v>0.16165413533834586</v>
      </c>
      <c r="P131" s="2">
        <f t="shared" si="61"/>
        <v>0.19159769587488354</v>
      </c>
      <c r="Q131" s="2">
        <f t="shared" si="62"/>
        <v>0.20058984161134874</v>
      </c>
      <c r="R131" s="2">
        <f t="shared" si="63"/>
        <v>2.7156192390149408E-2</v>
      </c>
      <c r="V131" s="1">
        <f t="shared" si="64"/>
        <v>0</v>
      </c>
      <c r="W131" s="1">
        <f t="shared" si="65"/>
        <v>3.3271548029351158E-2</v>
      </c>
      <c r="X131" s="2">
        <f t="shared" si="77"/>
        <v>6.5224119767525041E-3</v>
      </c>
      <c r="Y131" s="2">
        <f t="shared" si="78"/>
        <v>1.2383262596379131E-2</v>
      </c>
      <c r="Z131" s="2">
        <f t="shared" si="79"/>
        <v>8.7727856845956249E-3</v>
      </c>
      <c r="AA131" s="2">
        <f t="shared" si="80"/>
        <v>1.8042955355052365E-2</v>
      </c>
      <c r="AB131" s="3">
        <f t="shared" si="90"/>
        <v>0.74348242522388142</v>
      </c>
      <c r="AC131" s="3">
        <f t="shared" si="91"/>
        <v>0.68632119033158201</v>
      </c>
      <c r="AD131" s="4">
        <f t="shared" si="81"/>
        <v>48.001080908230435</v>
      </c>
      <c r="AE131" s="5">
        <f t="shared" si="104"/>
        <v>60.446603102221601</v>
      </c>
      <c r="AF131" s="5">
        <f t="shared" si="105"/>
        <v>45.779595717397775</v>
      </c>
      <c r="AG131" s="5">
        <f t="shared" si="106"/>
        <v>75.113610487045435</v>
      </c>
      <c r="AH131" s="5"/>
      <c r="AI131" s="6">
        <f t="shared" si="92"/>
        <v>0.32932069548124487</v>
      </c>
      <c r="AJ131" s="6">
        <f t="shared" si="82"/>
        <v>0.34904702599669873</v>
      </c>
      <c r="AK131" s="6">
        <f t="shared" si="107"/>
        <v>0.17094873116843873</v>
      </c>
      <c r="AL131" s="6">
        <f t="shared" si="108"/>
        <v>0.5271453208249588</v>
      </c>
      <c r="AM131" s="6"/>
      <c r="AT131" s="5"/>
      <c r="AU131" s="5"/>
      <c r="AV131" s="12"/>
      <c r="AW131" s="5"/>
      <c r="AX131" s="5"/>
      <c r="AY131" s="5"/>
      <c r="AZ131" s="5"/>
      <c r="BA131" s="5"/>
      <c r="BB131" s="5"/>
      <c r="BC131" s="5"/>
      <c r="BD131" s="5"/>
      <c r="BE131" s="5">
        <f t="shared" si="71"/>
        <v>632.66666666666788</v>
      </c>
      <c r="BF131" s="6">
        <f t="shared" si="72"/>
        <v>0</v>
      </c>
      <c r="BG131" s="6">
        <f t="shared" si="73"/>
        <v>632.66666666666788</v>
      </c>
      <c r="BH131" s="6">
        <f t="shared" si="74"/>
        <v>126.04761904761888</v>
      </c>
      <c r="BI131" s="6">
        <f t="shared" si="75"/>
        <v>234.83333333333317</v>
      </c>
      <c r="BJ131" s="6">
        <f t="shared" si="93"/>
        <v>65.072243847727137</v>
      </c>
      <c r="BK131" s="6">
        <f t="shared" si="109"/>
        <v>69.80640710290416</v>
      </c>
      <c r="BL131" s="6">
        <f t="shared" si="110"/>
        <v>56.478027847276884</v>
      </c>
      <c r="BM131" s="6">
        <f t="shared" si="111"/>
        <v>79.136272581843258</v>
      </c>
      <c r="BN131" s="5"/>
      <c r="BO131" s="5"/>
      <c r="BP131" s="5"/>
      <c r="BQ131" s="2">
        <f t="shared" si="117"/>
        <v>18312.166666666664</v>
      </c>
      <c r="BR131" s="2"/>
      <c r="BS131" s="2"/>
      <c r="BT131" s="5"/>
      <c r="BU131" s="5"/>
      <c r="BV131" s="2">
        <f t="shared" si="99"/>
        <v>-0.88235994340509238</v>
      </c>
      <c r="BW131" s="2">
        <f t="shared" si="118"/>
        <v>-0.50026224355293702</v>
      </c>
      <c r="BX131" s="2">
        <f t="shared" si="119"/>
        <v>-0.91561718995029762</v>
      </c>
      <c r="BY131" s="2">
        <f t="shared" si="120"/>
        <v>-8.4907297155576489E-2</v>
      </c>
      <c r="BZ131" s="2"/>
      <c r="CA131" s="2">
        <f t="shared" si="76"/>
        <v>6.2882937040653036E-2</v>
      </c>
      <c r="CB131" s="2">
        <f t="shared" si="121"/>
        <v>-0.23303719132816675</v>
      </c>
      <c r="CC131" s="2">
        <f t="shared" si="122"/>
        <v>-0.59566219730194214</v>
      </c>
      <c r="CD131" s="2">
        <f t="shared" si="123"/>
        <v>0.12958781464560865</v>
      </c>
      <c r="CE131" s="5"/>
      <c r="CF131" s="8">
        <f t="shared" si="100"/>
        <v>3.6386523254198673E-3</v>
      </c>
      <c r="CG131" s="8">
        <f t="shared" si="101"/>
        <v>2.4798717803807026E-3</v>
      </c>
      <c r="CH131" s="5">
        <f t="shared" si="102"/>
        <v>19074.5</v>
      </c>
      <c r="CI131" s="5">
        <f t="shared" si="103"/>
        <v>17956.833333333332</v>
      </c>
      <c r="CJ131" s="5"/>
      <c r="CK131" s="5">
        <f t="shared" si="67"/>
        <v>19331.091199989914</v>
      </c>
      <c r="CL131" s="5">
        <f t="shared" si="83"/>
        <v>18480.745512072863</v>
      </c>
      <c r="CM131" s="5">
        <f t="shared" si="113"/>
        <v>16127.377349377255</v>
      </c>
      <c r="CN131" s="5">
        <f t="shared" si="95"/>
        <v>14052.483936073782</v>
      </c>
      <c r="CO131" s="5"/>
      <c r="CP131" s="5"/>
      <c r="CQ131" s="5"/>
      <c r="CR131" s="5"/>
      <c r="CS131" s="32">
        <f t="shared" si="68"/>
        <v>1.1598586547556522E-4</v>
      </c>
      <c r="CT131" s="32">
        <f t="shared" si="84"/>
        <v>4.613384350233618E-2</v>
      </c>
      <c r="CU131" s="32">
        <f t="shared" si="114"/>
        <v>0.19878966768765238</v>
      </c>
      <c r="CV131" s="32">
        <f t="shared" si="96"/>
        <v>0.37579472933629998</v>
      </c>
      <c r="CW131" s="32"/>
      <c r="CX131" s="32"/>
      <c r="CY131" s="32"/>
      <c r="CZ131" s="5"/>
      <c r="DA131" s="6">
        <f t="shared" si="69"/>
        <v>-1.9210836265677697E-2</v>
      </c>
      <c r="DB131" s="6">
        <f t="shared" si="85"/>
        <v>0.14842000511827341</v>
      </c>
      <c r="DC131" s="6">
        <f t="shared" si="115"/>
        <v>0.51370332359360582</v>
      </c>
      <c r="DD131" s="6">
        <f t="shared" si="97"/>
        <v>0.56332957205443734</v>
      </c>
      <c r="DE131" s="5"/>
      <c r="DF131" s="5"/>
      <c r="DG131" s="5"/>
      <c r="DI131" s="6">
        <f t="shared" si="70"/>
        <v>0.60728396441127241</v>
      </c>
      <c r="DJ131" s="6">
        <f t="shared" si="86"/>
        <v>0.6594744554433285</v>
      </c>
      <c r="DK131" s="6">
        <f t="shared" si="116"/>
        <v>0.45693907424146801</v>
      </c>
      <c r="DL131" s="6">
        <f t="shared" si="98"/>
        <v>0.31012358406700202</v>
      </c>
      <c r="DX131">
        <f t="shared" si="87"/>
        <v>18492.499999999996</v>
      </c>
      <c r="DY131">
        <f t="shared" si="88"/>
        <v>15856.236621655564</v>
      </c>
      <c r="DZ131">
        <f t="shared" si="89"/>
        <v>21128.763378344429</v>
      </c>
    </row>
    <row r="132" spans="1:130" x14ac:dyDescent="0.25">
      <c r="A132" s="1">
        <v>31</v>
      </c>
      <c r="B132" s="1">
        <v>131</v>
      </c>
      <c r="C132" s="7">
        <v>20200204</v>
      </c>
      <c r="D132" s="7">
        <f>56800*(1/3)</f>
        <v>18933.333333333332</v>
      </c>
      <c r="E132" s="7">
        <v>2123628</v>
      </c>
      <c r="F132" s="7"/>
      <c r="G132" s="7">
        <f t="shared" si="124"/>
        <v>40207356800</v>
      </c>
      <c r="H132" s="36">
        <f t="shared" si="94"/>
        <v>90567683369.433334</v>
      </c>
      <c r="I132" s="36">
        <f t="shared" si="112"/>
        <v>78491613122.91333</v>
      </c>
      <c r="K132" s="2">
        <f t="shared" si="125"/>
        <v>-2.0906684819313712E-2</v>
      </c>
      <c r="M132" s="1">
        <f t="shared" si="66"/>
        <v>130</v>
      </c>
      <c r="N132" s="2">
        <f t="shared" ref="N132:N195" si="126">SMALL($K$3:$K$800,M132)</f>
        <v>-2.2616905075985207E-2</v>
      </c>
      <c r="O132" s="8">
        <f t="shared" ref="O132:O195" si="127">M132/$T$8</f>
        <v>0.16290726817042606</v>
      </c>
      <c r="P132" s="2">
        <f t="shared" ref="P132:P195" si="128">_xlfn.NORM.DIST(N132,$T$2,$T$3,TRUE)</f>
        <v>0.19208077282809616</v>
      </c>
      <c r="Q132" s="2">
        <f t="shared" ref="Q132:Q195" si="129">(1/PI())*ATAN((N132-$T$2)/$T$7)+0.5</f>
        <v>0.20089779782670819</v>
      </c>
      <c r="R132" s="2">
        <f t="shared" ref="R132:R195" si="130">ABS(O132-P131)</f>
        <v>2.8690427704457483E-2</v>
      </c>
      <c r="V132" s="1">
        <f t="shared" ref="V132:V195" si="131">IF(K132&lt;0,-K132,0)</f>
        <v>2.0906684819313712E-2</v>
      </c>
      <c r="W132" s="1">
        <f t="shared" ref="W132:W195" si="132">IF(K132&gt;=0,K132,0)</f>
        <v>0</v>
      </c>
      <c r="X132" s="2">
        <f t="shared" si="77"/>
        <v>8.0157466067034833E-3</v>
      </c>
      <c r="Y132" s="2">
        <f t="shared" si="78"/>
        <v>8.8989511217061595E-3</v>
      </c>
      <c r="Z132" s="2">
        <f t="shared" si="79"/>
        <v>9.3382907489647383E-3</v>
      </c>
      <c r="AA132" s="2">
        <f t="shared" si="80"/>
        <v>1.4911940412045426E-2</v>
      </c>
      <c r="AB132" s="3">
        <f t="shared" si="90"/>
        <v>0.8583740667522185</v>
      </c>
      <c r="AC132" s="3">
        <f t="shared" si="91"/>
        <v>0.59676681074435145</v>
      </c>
      <c r="AD132" s="4">
        <f t="shared" si="81"/>
        <v>41.010930279893678</v>
      </c>
      <c r="AE132" s="5">
        <f t="shared" si="104"/>
        <v>59.55798954475641</v>
      </c>
      <c r="AF132" s="5">
        <f t="shared" si="105"/>
        <v>42.506914298116328</v>
      </c>
      <c r="AG132" s="5">
        <f t="shared" si="106"/>
        <v>76.609064791396492</v>
      </c>
      <c r="AH132" s="5"/>
      <c r="AI132" s="6">
        <f t="shared" si="92"/>
        <v>0.2319524770920468</v>
      </c>
      <c r="AJ132" s="6">
        <f t="shared" si="82"/>
        <v>0.33490821641356783</v>
      </c>
      <c r="AK132" s="6">
        <f t="shared" si="107"/>
        <v>0.16762159168876475</v>
      </c>
      <c r="AL132" s="6">
        <f t="shared" si="108"/>
        <v>0.50219484113837087</v>
      </c>
      <c r="AM132" s="6"/>
      <c r="AT132" s="5"/>
      <c r="AU132" s="5"/>
      <c r="AV132" s="12"/>
      <c r="AW132" s="5"/>
      <c r="AX132" s="5"/>
      <c r="AY132" s="5"/>
      <c r="AZ132" s="5"/>
      <c r="BA132" s="5"/>
      <c r="BB132" s="5"/>
      <c r="BC132" s="5"/>
      <c r="BD132" s="5"/>
      <c r="BE132" s="5">
        <f t="shared" si="71"/>
        <v>-400</v>
      </c>
      <c r="BF132" s="6">
        <f t="shared" si="72"/>
        <v>400</v>
      </c>
      <c r="BG132" s="6">
        <f t="shared" si="73"/>
        <v>0</v>
      </c>
      <c r="BH132" s="6">
        <f t="shared" si="74"/>
        <v>154.61904761904745</v>
      </c>
      <c r="BI132" s="6">
        <f t="shared" si="75"/>
        <v>171.23809523809516</v>
      </c>
      <c r="BJ132" s="6">
        <f t="shared" si="93"/>
        <v>52.550051147157696</v>
      </c>
      <c r="BK132" s="6">
        <f t="shared" si="109"/>
        <v>69.057266776296586</v>
      </c>
      <c r="BL132" s="6">
        <f t="shared" si="110"/>
        <v>53.666185190387182</v>
      </c>
      <c r="BM132" s="6">
        <f t="shared" si="111"/>
        <v>79.831023886433172</v>
      </c>
      <c r="BN132" s="5"/>
      <c r="BO132" s="5"/>
      <c r="BP132" s="5"/>
      <c r="BQ132" s="2">
        <f t="shared" si="117"/>
        <v>18739.166666666664</v>
      </c>
      <c r="BR132" s="2"/>
      <c r="BS132" s="2"/>
      <c r="BT132" s="5"/>
      <c r="BU132" s="5"/>
      <c r="BV132" s="2">
        <f t="shared" si="99"/>
        <v>-0.85756067529403923</v>
      </c>
      <c r="BW132" s="2">
        <f t="shared" si="118"/>
        <v>-0.5418953538772231</v>
      </c>
      <c r="BX132" s="2">
        <f t="shared" si="119"/>
        <v>-0.92205982191131186</v>
      </c>
      <c r="BY132" s="2">
        <f t="shared" si="120"/>
        <v>-0.16173088584313439</v>
      </c>
      <c r="BZ132" s="2"/>
      <c r="CA132" s="2">
        <f t="shared" si="76"/>
        <v>0.25518267003824568</v>
      </c>
      <c r="CB132" s="2">
        <f t="shared" si="121"/>
        <v>-0.20113409086567979</v>
      </c>
      <c r="CC132" s="2">
        <f t="shared" si="122"/>
        <v>-0.61666420464324745</v>
      </c>
      <c r="CD132" s="2">
        <f t="shared" si="123"/>
        <v>0.21439602291188786</v>
      </c>
      <c r="CE132" s="5"/>
      <c r="CF132" s="8">
        <f t="shared" si="100"/>
        <v>3.6386523254198673E-3</v>
      </c>
      <c r="CG132" s="8">
        <f t="shared" si="101"/>
        <v>2.4798717803807026E-3</v>
      </c>
      <c r="CH132" s="5">
        <f t="shared" si="102"/>
        <v>19041.166666666664</v>
      </c>
      <c r="CI132" s="5">
        <f t="shared" si="103"/>
        <v>18015.166666666664</v>
      </c>
      <c r="CJ132" s="5"/>
      <c r="CK132" s="5">
        <f t="shared" si="67"/>
        <v>19211.70591544795</v>
      </c>
      <c r="CL132" s="5">
        <f t="shared" si="83"/>
        <v>18706.434496347574</v>
      </c>
      <c r="CM132" s="5">
        <f t="shared" si="113"/>
        <v>16172.146928959091</v>
      </c>
      <c r="CN132" s="5">
        <f t="shared" si="95"/>
        <v>14122.202068115217</v>
      </c>
      <c r="CO132" s="5"/>
      <c r="CP132" s="5"/>
      <c r="CQ132" s="5"/>
      <c r="CR132" s="5"/>
      <c r="CS132" s="32">
        <f t="shared" si="68"/>
        <v>-1.4489737836908101E-2</v>
      </c>
      <c r="CT132" s="32">
        <f t="shared" si="84"/>
        <v>1.2129454013807939E-2</v>
      </c>
      <c r="CU132" s="32">
        <f t="shared" si="114"/>
        <v>0.17073715793602195</v>
      </c>
      <c r="CV132" s="32">
        <f t="shared" si="96"/>
        <v>0.34067854588206026</v>
      </c>
      <c r="CW132" s="32"/>
      <c r="CX132" s="32"/>
      <c r="CY132" s="32"/>
      <c r="CZ132" s="5"/>
      <c r="DA132" s="6">
        <f t="shared" si="69"/>
        <v>-2.7779564107075591E-2</v>
      </c>
      <c r="DB132" s="6">
        <f t="shared" si="85"/>
        <v>0.17042082131023617</v>
      </c>
      <c r="DC132" s="6">
        <f t="shared" si="115"/>
        <v>0.50436181746124564</v>
      </c>
      <c r="DD132" s="6">
        <f t="shared" si="97"/>
        <v>0.53572218907818725</v>
      </c>
      <c r="DE132" s="5"/>
      <c r="DF132" s="5"/>
      <c r="DG132" s="5"/>
      <c r="DI132" s="6">
        <f t="shared" si="70"/>
        <v>0.32625601831108991</v>
      </c>
      <c r="DJ132" s="6">
        <f t="shared" si="86"/>
        <v>0.56539211272867873</v>
      </c>
      <c r="DK132" s="6">
        <f t="shared" si="116"/>
        <v>0.51260700889943012</v>
      </c>
      <c r="DL132" s="6">
        <f t="shared" si="98"/>
        <v>0.29636326814064889</v>
      </c>
      <c r="DX132">
        <f t="shared" si="87"/>
        <v>18605.833333333332</v>
      </c>
      <c r="DY132">
        <f t="shared" si="88"/>
        <v>16101.708704734438</v>
      </c>
      <c r="DZ132">
        <f t="shared" si="89"/>
        <v>21109.957961932228</v>
      </c>
    </row>
    <row r="133" spans="1:130" x14ac:dyDescent="0.25">
      <c r="A133" s="1">
        <v>32</v>
      </c>
      <c r="B133" s="1">
        <v>132</v>
      </c>
      <c r="C133" s="7">
        <v>20200205</v>
      </c>
      <c r="D133" s="7">
        <f>58500*(1/3)</f>
        <v>19500</v>
      </c>
      <c r="E133" s="7">
        <v>1553287</v>
      </c>
      <c r="F133" s="7"/>
      <c r="G133" s="7">
        <f t="shared" si="124"/>
        <v>30289096500</v>
      </c>
      <c r="H133" s="36">
        <f t="shared" si="94"/>
        <v>85517321049.433319</v>
      </c>
      <c r="I133" s="36">
        <f t="shared" si="112"/>
        <v>78748117574.193329</v>
      </c>
      <c r="K133" s="2">
        <f t="shared" si="125"/>
        <v>2.9490428510705158E-2</v>
      </c>
      <c r="M133" s="1">
        <f t="shared" ref="M133:M196" si="133">M132+1</f>
        <v>131</v>
      </c>
      <c r="N133" s="2">
        <f t="shared" si="126"/>
        <v>-2.2435258636396605E-2</v>
      </c>
      <c r="O133" s="8">
        <f t="shared" si="127"/>
        <v>0.16416040100250626</v>
      </c>
      <c r="P133" s="2">
        <f t="shared" si="128"/>
        <v>0.19377754222510496</v>
      </c>
      <c r="Q133" s="2">
        <f t="shared" si="129"/>
        <v>0.20198218890471747</v>
      </c>
      <c r="R133" s="2">
        <f t="shared" si="130"/>
        <v>2.7920371825589901E-2</v>
      </c>
      <c r="V133" s="1">
        <f t="shared" si="131"/>
        <v>0</v>
      </c>
      <c r="W133" s="1">
        <f t="shared" si="132"/>
        <v>2.9490428510705158E-2</v>
      </c>
      <c r="X133" s="2">
        <f t="shared" si="77"/>
        <v>8.0157466067034833E-3</v>
      </c>
      <c r="Y133" s="2">
        <f t="shared" si="78"/>
        <v>7.7573622492069947E-3</v>
      </c>
      <c r="Z133" s="2">
        <f t="shared" si="79"/>
        <v>9.3382907489647383E-3</v>
      </c>
      <c r="AA133" s="2">
        <f t="shared" si="80"/>
        <v>1.2275316840728072E-2</v>
      </c>
      <c r="AB133" s="3">
        <f t="shared" si="90"/>
        <v>0.8583740667522185</v>
      </c>
      <c r="AC133" s="3">
        <f t="shared" si="91"/>
        <v>0.63194802625940949</v>
      </c>
      <c r="AD133" s="4">
        <f t="shared" si="81"/>
        <v>42.403452865841587</v>
      </c>
      <c r="AE133" s="5">
        <f t="shared" si="104"/>
        <v>58.804345670530189</v>
      </c>
      <c r="AF133" s="5">
        <f t="shared" si="105"/>
        <v>40.11240377907265</v>
      </c>
      <c r="AG133" s="5">
        <f t="shared" si="106"/>
        <v>77.496287561987728</v>
      </c>
      <c r="AH133" s="5"/>
      <c r="AI133" s="6">
        <f t="shared" si="92"/>
        <v>0.39448523314255962</v>
      </c>
      <c r="AJ133" s="6">
        <f t="shared" si="82"/>
        <v>0.33615881029935835</v>
      </c>
      <c r="AK133" s="6">
        <f t="shared" si="107"/>
        <v>0.16741655106661252</v>
      </c>
      <c r="AL133" s="6">
        <f t="shared" si="108"/>
        <v>0.50490106953210412</v>
      </c>
      <c r="AM133" s="6"/>
      <c r="AT133" s="5"/>
      <c r="AU133" s="5"/>
      <c r="AV133" s="12"/>
      <c r="AW133" s="5"/>
      <c r="AX133" s="5"/>
      <c r="AY133" s="5"/>
      <c r="AZ133" s="5"/>
      <c r="BA133" s="5"/>
      <c r="BB133" s="5"/>
      <c r="BC133" s="5"/>
      <c r="BD133" s="5"/>
      <c r="BE133" s="5">
        <f t="shared" si="71"/>
        <v>566.66666666666788</v>
      </c>
      <c r="BF133" s="6">
        <f t="shared" si="72"/>
        <v>0</v>
      </c>
      <c r="BG133" s="6">
        <f t="shared" si="73"/>
        <v>566.66666666666788</v>
      </c>
      <c r="BH133" s="6">
        <f t="shared" si="74"/>
        <v>154.61904761904745</v>
      </c>
      <c r="BI133" s="6">
        <f t="shared" si="75"/>
        <v>149.57142857142858</v>
      </c>
      <c r="BJ133" s="6">
        <f t="shared" si="93"/>
        <v>49.170319348778989</v>
      </c>
      <c r="BK133" s="6">
        <f t="shared" si="109"/>
        <v>68.515048578348086</v>
      </c>
      <c r="BL133" s="6">
        <f t="shared" si="110"/>
        <v>51.145698897826747</v>
      </c>
      <c r="BM133" s="6">
        <f t="shared" si="111"/>
        <v>80.67359335471302</v>
      </c>
      <c r="BN133" s="5"/>
      <c r="BO133" s="5"/>
      <c r="BP133" s="5"/>
      <c r="BQ133" s="2">
        <f t="shared" si="117"/>
        <v>19089.291666666664</v>
      </c>
      <c r="BR133" s="2"/>
      <c r="BS133" s="2"/>
      <c r="BT133" s="5"/>
      <c r="BU133" s="5"/>
      <c r="BV133" s="2">
        <f t="shared" si="99"/>
        <v>-1.2236269213465447</v>
      </c>
      <c r="BW133" s="2">
        <f t="shared" si="118"/>
        <v>-0.58764175609657232</v>
      </c>
      <c r="BX133" s="2">
        <f t="shared" si="119"/>
        <v>-1.0589258976784905</v>
      </c>
      <c r="BY133" s="2">
        <f t="shared" si="120"/>
        <v>-0.1163576145146541</v>
      </c>
      <c r="BZ133" s="2"/>
      <c r="CA133" s="2">
        <f t="shared" si="76"/>
        <v>0.32121468580463536</v>
      </c>
      <c r="CB133" s="2">
        <f t="shared" si="121"/>
        <v>-0.16111759753877547</v>
      </c>
      <c r="CC133" s="2">
        <f t="shared" si="122"/>
        <v>-0.61619617301367424</v>
      </c>
      <c r="CD133" s="2">
        <f t="shared" si="123"/>
        <v>0.29396097793612325</v>
      </c>
      <c r="CE133" s="5"/>
      <c r="CF133" s="8">
        <f t="shared" si="100"/>
        <v>3.6386523254198673E-3</v>
      </c>
      <c r="CG133" s="8">
        <f t="shared" si="101"/>
        <v>2.4798717803807026E-3</v>
      </c>
      <c r="CH133" s="5">
        <f t="shared" si="102"/>
        <v>19091.166666666664</v>
      </c>
      <c r="CI133" s="5">
        <f t="shared" si="103"/>
        <v>18015.166666666664</v>
      </c>
      <c r="CJ133" s="5"/>
      <c r="CK133" s="5">
        <f t="shared" si="67"/>
        <v>19132.66656900007</v>
      </c>
      <c r="CL133" s="5">
        <f t="shared" si="83"/>
        <v>18969.988114866544</v>
      </c>
      <c r="CM133" s="5">
        <f t="shared" si="113"/>
        <v>16223.266183803204</v>
      </c>
      <c r="CN133" s="5">
        <f t="shared" si="95"/>
        <v>14169.621091666397</v>
      </c>
      <c r="CO133" s="5"/>
      <c r="CP133" s="5"/>
      <c r="CQ133" s="5"/>
      <c r="CR133" s="5"/>
      <c r="CS133" s="32">
        <f t="shared" si="68"/>
        <v>1.9199280438781496E-2</v>
      </c>
      <c r="CT133" s="32">
        <f t="shared" si="84"/>
        <v>2.7939494844390067E-2</v>
      </c>
      <c r="CU133" s="32">
        <f t="shared" si="114"/>
        <v>0.20197744270929752</v>
      </c>
      <c r="CV133" s="32">
        <f t="shared" si="96"/>
        <v>0.37618358838604138</v>
      </c>
      <c r="CW133" s="32"/>
      <c r="CX133" s="32"/>
      <c r="CY133" s="32"/>
      <c r="CZ133" s="5"/>
      <c r="DA133" s="6">
        <f t="shared" si="69"/>
        <v>5.1413995004186523E-3</v>
      </c>
      <c r="DB133" s="6">
        <f t="shared" si="85"/>
        <v>0.18748357506363983</v>
      </c>
      <c r="DC133" s="6">
        <f t="shared" si="115"/>
        <v>0.54119672164228949</v>
      </c>
      <c r="DD133" s="6">
        <f t="shared" si="97"/>
        <v>0.56151930788224091</v>
      </c>
      <c r="DE133" s="5"/>
      <c r="DF133" s="5"/>
      <c r="DG133" s="5"/>
      <c r="DI133" s="6">
        <f t="shared" si="70"/>
        <v>0.84113809293163344</v>
      </c>
      <c r="DJ133" s="6">
        <f t="shared" si="86"/>
        <v>0.66185773198200837</v>
      </c>
      <c r="DK133" s="6">
        <f t="shared" si="116"/>
        <v>0.48822373321822282</v>
      </c>
      <c r="DL133" s="6">
        <f t="shared" si="98"/>
        <v>0.29227604298179249</v>
      </c>
      <c r="DX133">
        <f t="shared" si="87"/>
        <v>18782.499999999996</v>
      </c>
      <c r="DY133">
        <f t="shared" si="88"/>
        <v>16566.047343664253</v>
      </c>
      <c r="DZ133">
        <f t="shared" si="89"/>
        <v>20998.952656335739</v>
      </c>
    </row>
    <row r="134" spans="1:130" x14ac:dyDescent="0.25">
      <c r="A134" s="1">
        <v>33</v>
      </c>
      <c r="B134" s="1">
        <v>133</v>
      </c>
      <c r="C134" s="7">
        <v>20200208</v>
      </c>
      <c r="D134" s="7">
        <f>58554*(1/3)</f>
        <v>19518</v>
      </c>
      <c r="E134" s="7">
        <v>2282280</v>
      </c>
      <c r="F134" s="7"/>
      <c r="G134" s="7">
        <f t="shared" si="124"/>
        <v>44545541040</v>
      </c>
      <c r="H134" s="36">
        <f t="shared" si="94"/>
        <v>80156490635.483337</v>
      </c>
      <c r="I134" s="36">
        <f t="shared" si="112"/>
        <v>79262118502.993332</v>
      </c>
      <c r="K134" s="2">
        <f t="shared" si="125"/>
        <v>9.2265114956838949E-4</v>
      </c>
      <c r="M134" s="1">
        <f t="shared" si="133"/>
        <v>132</v>
      </c>
      <c r="N134" s="2">
        <f t="shared" si="126"/>
        <v>-2.2330820485013485E-2</v>
      </c>
      <c r="O134" s="8">
        <f t="shared" si="127"/>
        <v>0.16541353383458646</v>
      </c>
      <c r="P134" s="2">
        <f t="shared" si="128"/>
        <v>0.19475722866313588</v>
      </c>
      <c r="Q134" s="2">
        <f t="shared" si="129"/>
        <v>0.20261024220959911</v>
      </c>
      <c r="R134" s="2">
        <f t="shared" si="130"/>
        <v>2.8364008390518503E-2</v>
      </c>
      <c r="V134" s="1">
        <f t="shared" si="131"/>
        <v>0</v>
      </c>
      <c r="W134" s="1">
        <f t="shared" si="132"/>
        <v>9.2265114956838949E-4</v>
      </c>
      <c r="X134" s="2">
        <f t="shared" si="77"/>
        <v>8.0157466067034833E-3</v>
      </c>
      <c r="Y134" s="2">
        <f t="shared" si="78"/>
        <v>6.0462156002906806E-3</v>
      </c>
      <c r="Z134" s="2">
        <f t="shared" si="79"/>
        <v>9.3382907489647383E-3</v>
      </c>
      <c r="AA134" s="2">
        <f t="shared" si="80"/>
        <v>1.1339057247841483E-2</v>
      </c>
      <c r="AB134" s="3">
        <f t="shared" si="90"/>
        <v>0.8583740667522185</v>
      </c>
      <c r="AC134" s="3">
        <f t="shared" si="91"/>
        <v>0.53322030819111044</v>
      </c>
      <c r="AD134" s="4">
        <f t="shared" si="81"/>
        <v>38.317222158419924</v>
      </c>
      <c r="AE134" s="5">
        <f t="shared" si="104"/>
        <v>57.61720375977368</v>
      </c>
      <c r="AF134" s="5">
        <f t="shared" si="105"/>
        <v>36.890751204760583</v>
      </c>
      <c r="AG134" s="5">
        <f t="shared" si="106"/>
        <v>78.343656314786784</v>
      </c>
      <c r="AH134" s="5"/>
      <c r="AI134" s="6">
        <f t="shared" si="92"/>
        <v>0.37072345812306068</v>
      </c>
      <c r="AJ134" s="6">
        <f t="shared" si="82"/>
        <v>0.33694299880115641</v>
      </c>
      <c r="AK134" s="6">
        <f t="shared" si="107"/>
        <v>0.16768630116915734</v>
      </c>
      <c r="AL134" s="6">
        <f t="shared" si="108"/>
        <v>0.50619969643315543</v>
      </c>
      <c r="AM134" s="6"/>
      <c r="AT134" s="5"/>
      <c r="AU134" s="5"/>
      <c r="AV134" s="12"/>
      <c r="AW134" s="5"/>
      <c r="AX134" s="5"/>
      <c r="AY134" s="5"/>
      <c r="AZ134" s="5"/>
      <c r="BA134" s="5"/>
      <c r="BB134" s="5"/>
      <c r="BC134" s="5"/>
      <c r="BD134" s="5"/>
      <c r="BE134" s="5">
        <f t="shared" si="71"/>
        <v>18</v>
      </c>
      <c r="BF134" s="6">
        <f t="shared" si="72"/>
        <v>0</v>
      </c>
      <c r="BG134" s="6">
        <f t="shared" si="73"/>
        <v>18</v>
      </c>
      <c r="BH134" s="6">
        <f t="shared" si="74"/>
        <v>154.61904761904745</v>
      </c>
      <c r="BI134" s="6">
        <f t="shared" si="75"/>
        <v>115.64285714285714</v>
      </c>
      <c r="BJ134" s="6">
        <f t="shared" si="93"/>
        <v>42.789181569905764</v>
      </c>
      <c r="BK134" s="6">
        <f t="shared" si="109"/>
        <v>67.479310676111083</v>
      </c>
      <c r="BL134" s="6">
        <f t="shared" si="110"/>
        <v>46.713438244402937</v>
      </c>
      <c r="BM134" s="6">
        <f t="shared" si="111"/>
        <v>82.015421378306783</v>
      </c>
      <c r="BN134" s="5"/>
      <c r="BO134" s="5"/>
      <c r="BP134" s="5"/>
      <c r="BQ134" s="2">
        <f t="shared" si="117"/>
        <v>19107.083333333332</v>
      </c>
      <c r="BR134" s="2"/>
      <c r="BS134" s="2"/>
      <c r="BT134" s="5"/>
      <c r="BU134" s="5"/>
      <c r="BV134" s="2">
        <f t="shared" si="99"/>
        <v>-1.2062280182532681</v>
      </c>
      <c r="BW134" s="2">
        <f t="shared" si="118"/>
        <v>-0.6333620121694421</v>
      </c>
      <c r="BX134" s="2">
        <f t="shared" si="119"/>
        <v>-1.1581877687000259</v>
      </c>
      <c r="BY134" s="2">
        <f t="shared" si="120"/>
        <v>-0.10853625563885827</v>
      </c>
      <c r="BZ134" s="2"/>
      <c r="CA134" s="2">
        <f t="shared" si="76"/>
        <v>0.3856640737912389</v>
      </c>
      <c r="CB134" s="2">
        <f t="shared" si="121"/>
        <v>-0.11982982467183896</v>
      </c>
      <c r="CC134" s="2">
        <f t="shared" si="122"/>
        <v>-0.61629281759454724</v>
      </c>
      <c r="CD134" s="2">
        <f t="shared" si="123"/>
        <v>0.37663316825086929</v>
      </c>
      <c r="CE134" s="5"/>
      <c r="CF134" s="8">
        <f t="shared" si="100"/>
        <v>3.6386523254198673E-3</v>
      </c>
      <c r="CG134" s="8">
        <f t="shared" si="101"/>
        <v>2.4798717803807026E-3</v>
      </c>
      <c r="CH134" s="5">
        <f t="shared" si="102"/>
        <v>19100.166666666664</v>
      </c>
      <c r="CI134" s="5">
        <f t="shared" si="103"/>
        <v>18015.166666666664</v>
      </c>
      <c r="CJ134" s="5"/>
      <c r="CK134" s="5">
        <f t="shared" si="67"/>
        <v>19125.863492353077</v>
      </c>
      <c r="CL134" s="5">
        <f t="shared" si="83"/>
        <v>19301.93704730484</v>
      </c>
      <c r="CM134" s="5">
        <f t="shared" si="113"/>
        <v>16287.423918740471</v>
      </c>
      <c r="CN134" s="5">
        <f t="shared" si="95"/>
        <v>14225.927174191851</v>
      </c>
      <c r="CO134" s="5"/>
      <c r="CP134" s="5"/>
      <c r="CQ134" s="5"/>
      <c r="CR134" s="5"/>
      <c r="CS134" s="32">
        <f t="shared" si="68"/>
        <v>2.0502943974461951E-2</v>
      </c>
      <c r="CT134" s="32">
        <f t="shared" si="84"/>
        <v>1.119384817003799E-2</v>
      </c>
      <c r="CU134" s="32">
        <f t="shared" si="114"/>
        <v>0.19834788468558218</v>
      </c>
      <c r="CV134" s="32">
        <f t="shared" si="96"/>
        <v>0.37200196240346517</v>
      </c>
      <c r="CW134" s="32"/>
      <c r="CX134" s="32"/>
      <c r="CY134" s="32"/>
      <c r="CZ134" s="5"/>
      <c r="DA134" s="6">
        <f t="shared" si="69"/>
        <v>2.7249076317616902E-2</v>
      </c>
      <c r="DB134" s="6">
        <f t="shared" si="85"/>
        <v>0.18912815110249756</v>
      </c>
      <c r="DC134" s="6">
        <f t="shared" si="115"/>
        <v>0.54030017684399978</v>
      </c>
      <c r="DD134" s="6">
        <f t="shared" si="97"/>
        <v>0.54653439100097445</v>
      </c>
      <c r="DE134" s="5"/>
      <c r="DF134" s="5"/>
      <c r="DG134" s="5"/>
      <c r="DI134" s="6">
        <f t="shared" si="70"/>
        <v>0.8302665611144463</v>
      </c>
      <c r="DJ134" s="6">
        <f t="shared" si="86"/>
        <v>0.650929567427321</v>
      </c>
      <c r="DK134" s="6">
        <f t="shared" si="116"/>
        <v>0.46229038324476357</v>
      </c>
      <c r="DL134" s="6">
        <f t="shared" si="98"/>
        <v>0.28544325467475878</v>
      </c>
      <c r="DX134">
        <f t="shared" si="87"/>
        <v>18950.083333333332</v>
      </c>
      <c r="DY134">
        <f t="shared" si="88"/>
        <v>17068.687009381949</v>
      </c>
      <c r="DZ134">
        <f t="shared" si="89"/>
        <v>20831.479657284715</v>
      </c>
    </row>
    <row r="135" spans="1:130" x14ac:dyDescent="0.25">
      <c r="A135" s="1">
        <v>34</v>
      </c>
      <c r="B135" s="1">
        <v>134</v>
      </c>
      <c r="C135" s="7">
        <v>20200209</v>
      </c>
      <c r="D135" s="7">
        <f>58000*(1/3)</f>
        <v>19333.333333333332</v>
      </c>
      <c r="E135" s="7">
        <v>2317911</v>
      </c>
      <c r="F135" s="7"/>
      <c r="G135" s="7">
        <f t="shared" si="124"/>
        <v>44812946000</v>
      </c>
      <c r="H135" s="36">
        <f t="shared" si="94"/>
        <v>82218997195.21666</v>
      </c>
      <c r="I135" s="36">
        <f t="shared" si="112"/>
        <v>79758434007.953323</v>
      </c>
      <c r="K135" s="2">
        <f t="shared" si="125"/>
        <v>-9.5063948409598205E-3</v>
      </c>
      <c r="M135" s="1">
        <f t="shared" si="133"/>
        <v>133</v>
      </c>
      <c r="N135" s="2">
        <f t="shared" si="126"/>
        <v>-2.2289348227297771E-2</v>
      </c>
      <c r="O135" s="8">
        <f t="shared" si="127"/>
        <v>0.16666666666666666</v>
      </c>
      <c r="P135" s="2">
        <f t="shared" si="128"/>
        <v>0.19514709520974788</v>
      </c>
      <c r="Q135" s="2">
        <f t="shared" si="129"/>
        <v>0.20286057525556589</v>
      </c>
      <c r="R135" s="2">
        <f t="shared" si="130"/>
        <v>2.8090561996469227E-2</v>
      </c>
      <c r="V135" s="1">
        <f t="shared" si="131"/>
        <v>9.5063948409598205E-3</v>
      </c>
      <c r="W135" s="1">
        <f t="shared" si="132"/>
        <v>0</v>
      </c>
      <c r="X135" s="2">
        <f t="shared" si="77"/>
        <v>7.7462662785943862E-3</v>
      </c>
      <c r="Y135" s="2">
        <f t="shared" si="78"/>
        <v>6.0462156002906806E-3</v>
      </c>
      <c r="Z135" s="2">
        <f t="shared" si="79"/>
        <v>9.2285094514074507E-3</v>
      </c>
      <c r="AA135" s="2">
        <f t="shared" si="80"/>
        <v>1.1339057247841483E-2</v>
      </c>
      <c r="AB135" s="3">
        <f t="shared" si="90"/>
        <v>0.83938433604930573</v>
      </c>
      <c r="AC135" s="3">
        <f t="shared" si="91"/>
        <v>0.53322030819111044</v>
      </c>
      <c r="AD135" s="4">
        <f t="shared" si="81"/>
        <v>38.847333821035448</v>
      </c>
      <c r="AE135" s="5">
        <f t="shared" si="104"/>
        <v>56.631014707485043</v>
      </c>
      <c r="AF135" s="5">
        <f t="shared" si="105"/>
        <v>34.282203775370263</v>
      </c>
      <c r="AG135" s="5">
        <f t="shared" si="106"/>
        <v>78.979825639599824</v>
      </c>
      <c r="AH135" s="5"/>
      <c r="AI135" s="6">
        <f t="shared" si="92"/>
        <v>0.34987048166807316</v>
      </c>
      <c r="AJ135" s="6">
        <f t="shared" si="82"/>
        <v>0.33931687623823736</v>
      </c>
      <c r="AK135" s="6">
        <f t="shared" si="107"/>
        <v>0.17077021056356859</v>
      </c>
      <c r="AL135" s="6">
        <f t="shared" si="108"/>
        <v>0.50786354191290617</v>
      </c>
      <c r="AM135" s="6"/>
      <c r="AT135" s="5"/>
      <c r="AU135" s="5"/>
      <c r="AV135" s="12"/>
      <c r="AW135" s="5"/>
      <c r="AX135" s="5"/>
      <c r="AY135" s="5"/>
      <c r="AZ135" s="5"/>
      <c r="BA135" s="5"/>
      <c r="BB135" s="5"/>
      <c r="BC135" s="5"/>
      <c r="BD135" s="5"/>
      <c r="BE135" s="5">
        <f t="shared" si="71"/>
        <v>-184.66666666666788</v>
      </c>
      <c r="BF135" s="6">
        <f t="shared" si="72"/>
        <v>184.66666666666788</v>
      </c>
      <c r="BG135" s="6">
        <f t="shared" si="73"/>
        <v>0</v>
      </c>
      <c r="BH135" s="6">
        <f t="shared" si="74"/>
        <v>148.90476190476198</v>
      </c>
      <c r="BI135" s="6">
        <f t="shared" si="75"/>
        <v>115.64285714285714</v>
      </c>
      <c r="BJ135" s="6">
        <f t="shared" si="93"/>
        <v>43.713437134371333</v>
      </c>
      <c r="BK135" s="6">
        <f t="shared" si="109"/>
        <v>66.749223909548661</v>
      </c>
      <c r="BL135" s="6">
        <f t="shared" si="110"/>
        <v>43.723029639753349</v>
      </c>
      <c r="BM135" s="6">
        <f t="shared" si="111"/>
        <v>82.867559898405375</v>
      </c>
      <c r="BN135" s="5"/>
      <c r="BO135" s="5"/>
      <c r="BP135" s="5"/>
      <c r="BQ135" s="2">
        <f t="shared" si="117"/>
        <v>19136.166666666664</v>
      </c>
      <c r="BR135" s="2"/>
      <c r="BS135" s="2"/>
      <c r="BT135" s="5"/>
      <c r="BU135" s="5"/>
      <c r="BV135" s="2">
        <f t="shared" si="99"/>
        <v>-1.2444394810258781</v>
      </c>
      <c r="BW135" s="2">
        <f t="shared" si="118"/>
        <v>-0.6822761415383265</v>
      </c>
      <c r="BX135" s="2">
        <f t="shared" si="119"/>
        <v>-1.2440541624584625</v>
      </c>
      <c r="BY135" s="2">
        <f t="shared" si="120"/>
        <v>-0.12049812061819043</v>
      </c>
      <c r="BZ135" s="2"/>
      <c r="CA135" s="2">
        <f t="shared" si="76"/>
        <v>0.40845861699141228</v>
      </c>
      <c r="CB135" s="2">
        <f t="shared" si="121"/>
        <v>-8.4035052427939891E-2</v>
      </c>
      <c r="CC135" s="2">
        <f t="shared" si="122"/>
        <v>-0.62479973836878799</v>
      </c>
      <c r="CD135" s="2">
        <f t="shared" si="123"/>
        <v>0.45672963351290824</v>
      </c>
      <c r="CE135" s="5"/>
      <c r="CF135" s="8">
        <f t="shared" si="100"/>
        <v>3.6386523254198673E-3</v>
      </c>
      <c r="CG135" s="8">
        <f t="shared" si="101"/>
        <v>2.4798717803807026E-3</v>
      </c>
      <c r="CH135" s="5">
        <f t="shared" si="102"/>
        <v>19100.166666666664</v>
      </c>
      <c r="CI135" s="5">
        <f t="shared" si="103"/>
        <v>18015.166666666664</v>
      </c>
      <c r="CJ135" s="5"/>
      <c r="CK135" s="5">
        <f t="shared" si="67"/>
        <v>19167.503456269173</v>
      </c>
      <c r="CL135" s="5">
        <f t="shared" si="83"/>
        <v>19310.943043911644</v>
      </c>
      <c r="CM135" s="5">
        <f t="shared" si="113"/>
        <v>16351.828203490253</v>
      </c>
      <c r="CN135" s="5">
        <f t="shared" si="95"/>
        <v>14294.246346136126</v>
      </c>
      <c r="CO135" s="5"/>
      <c r="CP135" s="5"/>
      <c r="CQ135" s="5"/>
      <c r="CR135" s="5"/>
      <c r="CS135" s="32">
        <f t="shared" si="68"/>
        <v>8.6516158686238409E-3</v>
      </c>
      <c r="CT135" s="32">
        <f t="shared" si="84"/>
        <v>1.1594612117478142E-3</v>
      </c>
      <c r="CU135" s="32">
        <f t="shared" si="114"/>
        <v>0.18233466574744739</v>
      </c>
      <c r="CV135" s="32">
        <f t="shared" si="96"/>
        <v>0.35252554525613866</v>
      </c>
      <c r="CW135" s="32"/>
      <c r="CX135" s="32"/>
      <c r="CY135" s="32"/>
      <c r="CZ135" s="5"/>
      <c r="DA135" s="6">
        <f t="shared" si="69"/>
        <v>9.3539569952758774E-3</v>
      </c>
      <c r="DB135" s="6">
        <f t="shared" si="85"/>
        <v>0.13083552236127033</v>
      </c>
      <c r="DC135" s="6">
        <f t="shared" si="115"/>
        <v>0.5382972378847859</v>
      </c>
      <c r="DD135" s="6">
        <f t="shared" si="97"/>
        <v>0.53682152780055725</v>
      </c>
      <c r="DE135" s="5"/>
      <c r="DF135" s="5"/>
      <c r="DG135" s="5"/>
      <c r="DI135" s="6">
        <f t="shared" si="70"/>
        <v>0.64038923462928365</v>
      </c>
      <c r="DJ135" s="6">
        <f t="shared" si="86"/>
        <v>0.58125883456924832</v>
      </c>
      <c r="DK135" s="6">
        <f t="shared" si="116"/>
        <v>0.42396065290621471</v>
      </c>
      <c r="DL135" s="6">
        <f t="shared" si="98"/>
        <v>0.26119955928074873</v>
      </c>
      <c r="DX135">
        <f t="shared" si="87"/>
        <v>19109.016666666666</v>
      </c>
      <c r="DY135">
        <f t="shared" si="88"/>
        <v>17728.756490306991</v>
      </c>
      <c r="DZ135">
        <f t="shared" si="89"/>
        <v>20489.276843026342</v>
      </c>
    </row>
    <row r="136" spans="1:130" x14ac:dyDescent="0.25">
      <c r="A136" s="1">
        <v>35</v>
      </c>
      <c r="B136" s="1">
        <v>135</v>
      </c>
      <c r="C136" s="7">
        <v>20200210</v>
      </c>
      <c r="D136" s="7">
        <f>58370*(1/3)</f>
        <v>19456.666666666664</v>
      </c>
      <c r="E136" s="7">
        <v>2839983</v>
      </c>
      <c r="F136" s="7"/>
      <c r="G136" s="7">
        <f t="shared" si="124"/>
        <v>55256602569.999992</v>
      </c>
      <c r="H136" s="36">
        <f t="shared" si="94"/>
        <v>84602314622.066666</v>
      </c>
      <c r="I136" s="36">
        <f t="shared" si="112"/>
        <v>80483800441.746674</v>
      </c>
      <c r="K136" s="2">
        <f t="shared" si="125"/>
        <v>6.3590486692802657E-3</v>
      </c>
      <c r="M136" s="1">
        <f t="shared" si="133"/>
        <v>134</v>
      </c>
      <c r="N136" s="2">
        <f t="shared" si="126"/>
        <v>-2.2239611927838361E-2</v>
      </c>
      <c r="O136" s="8">
        <f t="shared" si="127"/>
        <v>0.16791979949874686</v>
      </c>
      <c r="P136" s="2">
        <f t="shared" si="128"/>
        <v>0.19561527421738464</v>
      </c>
      <c r="Q136" s="2">
        <f t="shared" si="129"/>
        <v>0.20316149431728431</v>
      </c>
      <c r="R136" s="2">
        <f t="shared" si="130"/>
        <v>2.7227295711001021E-2</v>
      </c>
      <c r="V136" s="1">
        <f t="shared" si="131"/>
        <v>0</v>
      </c>
      <c r="W136" s="1">
        <f t="shared" si="132"/>
        <v>6.3590486692802657E-3</v>
      </c>
      <c r="X136" s="2">
        <f t="shared" si="77"/>
        <v>7.4184181906962309E-3</v>
      </c>
      <c r="Y136" s="2">
        <f t="shared" si="78"/>
        <v>6.5004333623821286E-3</v>
      </c>
      <c r="Z136" s="2">
        <f t="shared" si="79"/>
        <v>9.4286269089825826E-3</v>
      </c>
      <c r="AA136" s="2">
        <f t="shared" si="80"/>
        <v>1.1204798419550877E-2</v>
      </c>
      <c r="AB136" s="3">
        <f t="shared" si="90"/>
        <v>0.78679729957590738</v>
      </c>
      <c r="AC136" s="3">
        <f t="shared" si="91"/>
        <v>0.58014728324248477</v>
      </c>
      <c r="AD136" s="4">
        <f t="shared" si="81"/>
        <v>42.441170661529391</v>
      </c>
      <c r="AE136" s="5">
        <f t="shared" si="104"/>
        <v>55.83375458266751</v>
      </c>
      <c r="AF136" s="5">
        <f t="shared" si="105"/>
        <v>32.627415478181447</v>
      </c>
      <c r="AG136" s="5">
        <f t="shared" si="106"/>
        <v>79.040093687153572</v>
      </c>
      <c r="AH136" s="5"/>
      <c r="AI136" s="6">
        <f t="shared" si="92"/>
        <v>0.28702827971862444</v>
      </c>
      <c r="AJ136" s="6">
        <f t="shared" si="82"/>
        <v>0.33810006298205952</v>
      </c>
      <c r="AK136" s="6">
        <f t="shared" si="107"/>
        <v>0.16835657246072666</v>
      </c>
      <c r="AL136" s="6">
        <f t="shared" si="108"/>
        <v>0.50784355350339239</v>
      </c>
      <c r="AM136" s="6"/>
      <c r="AT136" s="5"/>
      <c r="AU136" s="5"/>
      <c r="AV136" s="12"/>
      <c r="AW136" s="5"/>
      <c r="AX136" s="5"/>
      <c r="AY136" s="5"/>
      <c r="AZ136" s="5"/>
      <c r="BA136" s="5"/>
      <c r="BB136" s="5"/>
      <c r="BC136" s="5"/>
      <c r="BD136" s="5"/>
      <c r="BE136" s="5">
        <f t="shared" si="71"/>
        <v>123.33333333333212</v>
      </c>
      <c r="BF136" s="6">
        <f t="shared" si="72"/>
        <v>0</v>
      </c>
      <c r="BG136" s="6">
        <f t="shared" si="73"/>
        <v>123.33333333333212</v>
      </c>
      <c r="BH136" s="6">
        <f t="shared" si="74"/>
        <v>142.42857142857142</v>
      </c>
      <c r="BI136" s="6">
        <f t="shared" si="75"/>
        <v>124.45238095238086</v>
      </c>
      <c r="BJ136" s="6">
        <f t="shared" si="93"/>
        <v>46.632170577214723</v>
      </c>
      <c r="BK136" s="6">
        <f t="shared" si="109"/>
        <v>66.137409629570612</v>
      </c>
      <c r="BL136" s="6">
        <f t="shared" si="110"/>
        <v>41.627133771351424</v>
      </c>
      <c r="BM136" s="6">
        <f t="shared" si="111"/>
        <v>83.294602730324044</v>
      </c>
      <c r="BN136" s="5"/>
      <c r="BO136" s="5"/>
      <c r="BP136" s="5"/>
      <c r="BQ136" s="2">
        <f t="shared" si="117"/>
        <v>19230.916666666664</v>
      </c>
      <c r="BR136" s="2"/>
      <c r="BS136" s="2"/>
      <c r="BT136" s="5"/>
      <c r="BU136" s="5"/>
      <c r="BV136" s="2">
        <f t="shared" si="99"/>
        <v>-0.85388676374441852</v>
      </c>
      <c r="BW136" s="2">
        <f t="shared" si="118"/>
        <v>-0.71000609113060342</v>
      </c>
      <c r="BX136" s="2">
        <f t="shared" si="119"/>
        <v>-1.2463612758895497</v>
      </c>
      <c r="BY136" s="2">
        <f t="shared" si="120"/>
        <v>-0.17365090637165703</v>
      </c>
      <c r="BZ136" s="2"/>
      <c r="CA136" s="2">
        <f t="shared" si="76"/>
        <v>0.53053422022160235</v>
      </c>
      <c r="CB136" s="2">
        <f t="shared" si="121"/>
        <v>-4.5636944414202088E-2</v>
      </c>
      <c r="CC136" s="2">
        <f t="shared" si="122"/>
        <v>-0.64628630098259865</v>
      </c>
      <c r="CD136" s="2">
        <f t="shared" si="123"/>
        <v>0.5550124121541945</v>
      </c>
      <c r="CE136" s="5"/>
      <c r="CF136" s="8">
        <f t="shared" si="100"/>
        <v>3.6386523254198673E-3</v>
      </c>
      <c r="CG136" s="8">
        <f t="shared" si="101"/>
        <v>2.4798717803807026E-3</v>
      </c>
      <c r="CH136" s="5">
        <f t="shared" si="102"/>
        <v>19100.166666666664</v>
      </c>
      <c r="CI136" s="5">
        <f t="shared" si="103"/>
        <v>18015.166666666664</v>
      </c>
      <c r="CJ136" s="5"/>
      <c r="CK136" s="5">
        <f t="shared" si="67"/>
        <v>19207.458473674451</v>
      </c>
      <c r="CL136" s="5">
        <f t="shared" si="83"/>
        <v>19327.674977453757</v>
      </c>
      <c r="CM136" s="5">
        <f t="shared" si="113"/>
        <v>16422.598634380669</v>
      </c>
      <c r="CN136" s="5">
        <f t="shared" si="95"/>
        <v>14368.58088961567</v>
      </c>
      <c r="CO136" s="5"/>
      <c r="CP136" s="5"/>
      <c r="CQ136" s="5"/>
      <c r="CR136" s="5"/>
      <c r="CS136" s="32">
        <f t="shared" si="68"/>
        <v>1.2974553261889232E-2</v>
      </c>
      <c r="CT136" s="32">
        <f t="shared" si="84"/>
        <v>6.6739372099013927E-3</v>
      </c>
      <c r="CU136" s="32">
        <f t="shared" si="114"/>
        <v>0.18474956977479695</v>
      </c>
      <c r="CV136" s="32">
        <f t="shared" si="96"/>
        <v>0.35411192073451092</v>
      </c>
      <c r="CW136" s="32"/>
      <c r="CX136" s="32"/>
      <c r="CY136" s="32"/>
      <c r="CZ136" s="5"/>
      <c r="DA136" s="6">
        <f t="shared" si="69"/>
        <v>4.1201775024404391E-3</v>
      </c>
      <c r="DB136" s="6">
        <f t="shared" si="85"/>
        <v>8.8410957344052937E-2</v>
      </c>
      <c r="DC136" s="6">
        <f t="shared" si="115"/>
        <v>0.49518702526241382</v>
      </c>
      <c r="DD136" s="6">
        <f t="shared" si="97"/>
        <v>0.54983848918183709</v>
      </c>
      <c r="DE136" s="5"/>
      <c r="DF136" s="5"/>
      <c r="DG136" s="5"/>
      <c r="DI136" s="6">
        <f t="shared" si="70"/>
        <v>0.71166176542202342</v>
      </c>
      <c r="DJ136" s="6">
        <f t="shared" si="86"/>
        <v>0.61463885491521686</v>
      </c>
      <c r="DK136" s="6">
        <f t="shared" si="116"/>
        <v>0.41471266004855561</v>
      </c>
      <c r="DL136" s="6">
        <f t="shared" si="98"/>
        <v>0.27975819239131744</v>
      </c>
      <c r="DX136">
        <f t="shared" si="87"/>
        <v>19233.73333333333</v>
      </c>
      <c r="DY136">
        <f t="shared" si="88"/>
        <v>18261.404477212909</v>
      </c>
      <c r="DZ136">
        <f t="shared" si="89"/>
        <v>20206.062189453751</v>
      </c>
    </row>
    <row r="137" spans="1:130" x14ac:dyDescent="0.25">
      <c r="A137" s="1">
        <v>36</v>
      </c>
      <c r="B137" s="1">
        <v>136</v>
      </c>
      <c r="C137" s="7">
        <v>20200212</v>
      </c>
      <c r="D137" s="7">
        <f>60934*(1/3)</f>
        <v>20311.333333333332</v>
      </c>
      <c r="E137" s="7">
        <v>2519015</v>
      </c>
      <c r="F137" s="7"/>
      <c r="G137" s="7">
        <f t="shared" si="124"/>
        <v>51164553336.666664</v>
      </c>
      <c r="H137" s="36">
        <f t="shared" si="94"/>
        <v>85538817934.649994</v>
      </c>
      <c r="I137" s="36">
        <f t="shared" si="112"/>
        <v>80387092736.279999</v>
      </c>
      <c r="K137" s="2">
        <f t="shared" si="125"/>
        <v>4.2989251995426157E-2</v>
      </c>
      <c r="M137" s="1">
        <f t="shared" si="133"/>
        <v>135</v>
      </c>
      <c r="N137" s="2">
        <f t="shared" si="126"/>
        <v>-2.2080486281054645E-2</v>
      </c>
      <c r="O137" s="8">
        <f t="shared" si="127"/>
        <v>0.16917293233082706</v>
      </c>
      <c r="P137" s="2">
        <f t="shared" si="128"/>
        <v>0.19711773497489427</v>
      </c>
      <c r="Q137" s="2">
        <f t="shared" si="129"/>
        <v>0.20412942800710726</v>
      </c>
      <c r="R137" s="2">
        <f t="shared" si="130"/>
        <v>2.6442341886557585E-2</v>
      </c>
      <c r="V137" s="1">
        <f t="shared" si="131"/>
        <v>0</v>
      </c>
      <c r="W137" s="1">
        <f t="shared" si="132"/>
        <v>4.2989251995426157E-2</v>
      </c>
      <c r="X137" s="2">
        <f t="shared" si="77"/>
        <v>6.5371355494165334E-3</v>
      </c>
      <c r="Y137" s="2">
        <f t="shared" si="78"/>
        <v>9.5710942191982833E-3</v>
      </c>
      <c r="Z137" s="2">
        <f t="shared" si="79"/>
        <v>9.5096910461578733E-3</v>
      </c>
      <c r="AA137" s="2">
        <f t="shared" si="80"/>
        <v>1.4647894143911969E-2</v>
      </c>
      <c r="AB137" s="3">
        <f t="shared" si="90"/>
        <v>0.68741828916278847</v>
      </c>
      <c r="AC137" s="3">
        <f t="shared" si="91"/>
        <v>0.65341093574029341</v>
      </c>
      <c r="AD137" s="4">
        <f t="shared" si="81"/>
        <v>48.731853662238265</v>
      </c>
      <c r="AE137" s="5">
        <f t="shared" si="104"/>
        <v>55.133841500301514</v>
      </c>
      <c r="AF137" s="5">
        <f t="shared" si="105"/>
        <v>31.958914175349825</v>
      </c>
      <c r="AG137" s="5">
        <f t="shared" si="106"/>
        <v>78.308768825253196</v>
      </c>
      <c r="AH137" s="5"/>
      <c r="AI137" s="6">
        <f t="shared" si="92"/>
        <v>0.28084231647529823</v>
      </c>
      <c r="AJ137" s="6">
        <f t="shared" si="82"/>
        <v>0.33397574994363144</v>
      </c>
      <c r="AK137" s="6">
        <f t="shared" si="107"/>
        <v>0.16281081122530233</v>
      </c>
      <c r="AL137" s="6">
        <f t="shared" si="108"/>
        <v>0.50514068866196049</v>
      </c>
      <c r="AM137" s="6"/>
      <c r="AT137" s="5"/>
      <c r="AU137" s="5"/>
      <c r="AV137" s="12"/>
      <c r="AW137" s="5"/>
      <c r="AX137" s="5"/>
      <c r="AY137" s="5"/>
      <c r="AZ137" s="5"/>
      <c r="BA137" s="5"/>
      <c r="BB137" s="5"/>
      <c r="BC137" s="5"/>
      <c r="BD137" s="5"/>
      <c r="BE137" s="5">
        <f t="shared" si="71"/>
        <v>854.66666666666788</v>
      </c>
      <c r="BF137" s="6">
        <f t="shared" si="72"/>
        <v>0</v>
      </c>
      <c r="BG137" s="6">
        <f t="shared" si="73"/>
        <v>854.66666666666788</v>
      </c>
      <c r="BH137" s="6">
        <f t="shared" si="74"/>
        <v>125.16666666666659</v>
      </c>
      <c r="BI137" s="6">
        <f t="shared" si="75"/>
        <v>185.5</v>
      </c>
      <c r="BJ137" s="6">
        <f t="shared" si="93"/>
        <v>59.710300429184571</v>
      </c>
      <c r="BK137" s="6">
        <f t="shared" si="109"/>
        <v>65.792662245540299</v>
      </c>
      <c r="BL137" s="6">
        <f t="shared" si="110"/>
        <v>41.116692463615507</v>
      </c>
      <c r="BM137" s="6">
        <f t="shared" si="111"/>
        <v>83.065841092887652</v>
      </c>
      <c r="BN137" s="5"/>
      <c r="BO137" s="5"/>
      <c r="BP137" s="5"/>
      <c r="BQ137" s="2">
        <f t="shared" si="117"/>
        <v>19295.416666666664</v>
      </c>
      <c r="BR137" s="2"/>
      <c r="BS137" s="2"/>
      <c r="BT137" s="5"/>
      <c r="BU137" s="5"/>
      <c r="BV137" s="2">
        <f t="shared" si="99"/>
        <v>-0.9170876478339598</v>
      </c>
      <c r="BW137" s="2">
        <f t="shared" si="118"/>
        <v>-0.72719391956898027</v>
      </c>
      <c r="BX137" s="2">
        <f t="shared" si="119"/>
        <v>-1.2671275379664477</v>
      </c>
      <c r="BY137" s="2">
        <f t="shared" si="120"/>
        <v>-0.18726030117151271</v>
      </c>
      <c r="BZ137" s="2"/>
      <c r="CA137" s="2">
        <f t="shared" si="76"/>
        <v>0.49190042933939876</v>
      </c>
      <c r="CB137" s="2">
        <f t="shared" si="121"/>
        <v>-8.4115183701363814E-3</v>
      </c>
      <c r="CC137" s="2">
        <f t="shared" si="122"/>
        <v>-0.64618693848684339</v>
      </c>
      <c r="CD137" s="2">
        <f t="shared" si="123"/>
        <v>0.62936390174657053</v>
      </c>
      <c r="CE137" s="5"/>
      <c r="CF137" s="8">
        <f t="shared" si="100"/>
        <v>8.4975043084573668E-3</v>
      </c>
      <c r="CG137" s="8">
        <f t="shared" si="101"/>
        <v>2.939366444495474E-3</v>
      </c>
      <c r="CH137" s="5">
        <f t="shared" si="102"/>
        <v>19496.833333333332</v>
      </c>
      <c r="CI137" s="5">
        <f t="shared" si="103"/>
        <v>18139</v>
      </c>
      <c r="CJ137" s="5"/>
      <c r="CK137" s="5">
        <f t="shared" si="67"/>
        <v>19314.676370129193</v>
      </c>
      <c r="CL137" s="5">
        <f t="shared" si="83"/>
        <v>19387.068681543707</v>
      </c>
      <c r="CM137" s="5">
        <f t="shared" si="113"/>
        <v>16551.707459685982</v>
      </c>
      <c r="CN137" s="5">
        <f t="shared" si="95"/>
        <v>14461.92366313594</v>
      </c>
      <c r="CO137" s="5"/>
      <c r="CP137" s="5"/>
      <c r="CQ137" s="5"/>
      <c r="CR137" s="5"/>
      <c r="CS137" s="32">
        <f t="shared" si="68"/>
        <v>5.160101800853889E-2</v>
      </c>
      <c r="CT137" s="32">
        <f t="shared" si="84"/>
        <v>4.7674285729926602E-2</v>
      </c>
      <c r="CU137" s="32">
        <f t="shared" si="114"/>
        <v>0.22714429208010412</v>
      </c>
      <c r="CV137" s="32">
        <f t="shared" si="96"/>
        <v>0.40446968234992053</v>
      </c>
      <c r="CW137" s="32"/>
      <c r="CX137" s="32"/>
      <c r="CY137" s="32"/>
      <c r="CZ137" s="5"/>
      <c r="DA137" s="6">
        <f t="shared" si="69"/>
        <v>5.760644338649399E-2</v>
      </c>
      <c r="DB137" s="6">
        <f t="shared" si="85"/>
        <v>8.2619848694057654E-2</v>
      </c>
      <c r="DC137" s="6">
        <f t="shared" si="115"/>
        <v>0.49563540329312589</v>
      </c>
      <c r="DD137" s="6">
        <f t="shared" si="97"/>
        <v>0.59496766947411139</v>
      </c>
      <c r="DE137" s="5"/>
      <c r="DF137" s="5"/>
      <c r="DG137" s="5"/>
      <c r="DI137" s="6">
        <f t="shared" si="70"/>
        <v>1.0646217913444673</v>
      </c>
      <c r="DJ137" s="6">
        <f t="shared" si="86"/>
        <v>1.065272557823927</v>
      </c>
      <c r="DK137" s="6">
        <f t="shared" si="116"/>
        <v>0.42136817299598583</v>
      </c>
      <c r="DL137" s="6">
        <f t="shared" si="98"/>
        <v>0.2882173671583747</v>
      </c>
      <c r="DX137">
        <f t="shared" si="87"/>
        <v>19358.783333333333</v>
      </c>
      <c r="DY137">
        <f t="shared" si="88"/>
        <v>18516.225184334438</v>
      </c>
      <c r="DZ137">
        <f t="shared" si="89"/>
        <v>20201.341482332227</v>
      </c>
    </row>
    <row r="138" spans="1:130" x14ac:dyDescent="0.25">
      <c r="A138" s="1">
        <v>37</v>
      </c>
      <c r="B138" s="1">
        <v>137</v>
      </c>
      <c r="C138" s="7">
        <v>20200215</v>
      </c>
      <c r="D138" s="7">
        <f>63443*(1/3)</f>
        <v>21147.666666666664</v>
      </c>
      <c r="E138" s="7">
        <v>9267292</v>
      </c>
      <c r="F138" s="7"/>
      <c r="G138" s="7">
        <f t="shared" si="124"/>
        <v>195981602118.66666</v>
      </c>
      <c r="H138" s="36">
        <f t="shared" si="94"/>
        <v>83014142811.683334</v>
      </c>
      <c r="I138" s="36">
        <f t="shared" si="112"/>
        <v>80507725397.319977</v>
      </c>
      <c r="K138" s="2">
        <f t="shared" si="125"/>
        <v>4.0350553774184755E-2</v>
      </c>
      <c r="M138" s="1">
        <f t="shared" si="133"/>
        <v>136</v>
      </c>
      <c r="N138" s="2">
        <f t="shared" si="126"/>
        <v>-2.1860752290800568E-2</v>
      </c>
      <c r="O138" s="8">
        <f t="shared" si="127"/>
        <v>0.17042606516290726</v>
      </c>
      <c r="P138" s="2">
        <f t="shared" si="128"/>
        <v>0.19920390045958511</v>
      </c>
      <c r="Q138" s="2">
        <f t="shared" si="129"/>
        <v>0.20547911688229276</v>
      </c>
      <c r="R138" s="2">
        <f t="shared" si="130"/>
        <v>2.6691669811987007E-2</v>
      </c>
      <c r="V138" s="1">
        <f t="shared" si="131"/>
        <v>0</v>
      </c>
      <c r="W138" s="1">
        <f t="shared" si="132"/>
        <v>4.0350553774184755E-2</v>
      </c>
      <c r="X138" s="2">
        <f t="shared" si="77"/>
        <v>6.2920973282173101E-3</v>
      </c>
      <c r="Y138" s="2">
        <f t="shared" si="78"/>
        <v>1.245327663164005E-2</v>
      </c>
      <c r="Z138" s="2">
        <f t="shared" si="79"/>
        <v>9.6392126709888663E-3</v>
      </c>
      <c r="AA138" s="2">
        <f t="shared" si="80"/>
        <v>1.6475534464519232E-2</v>
      </c>
      <c r="AB138" s="3">
        <f t="shared" si="90"/>
        <v>0.65276050471991687</v>
      </c>
      <c r="AC138" s="3">
        <f t="shared" si="91"/>
        <v>0.75586480417122215</v>
      </c>
      <c r="AD138" s="4">
        <f t="shared" si="81"/>
        <v>53.659748933961303</v>
      </c>
      <c r="AE138" s="5">
        <f t="shared" si="104"/>
        <v>54.455506376504729</v>
      </c>
      <c r="AF138" s="5">
        <f t="shared" si="105"/>
        <v>31.98748965977823</v>
      </c>
      <c r="AG138" s="5">
        <f t="shared" si="106"/>
        <v>76.923523093231225</v>
      </c>
      <c r="AH138" s="5"/>
      <c r="AI138" s="6">
        <f t="shared" si="92"/>
        <v>0.271364736418791</v>
      </c>
      <c r="AJ138" s="6">
        <f t="shared" si="82"/>
        <v>0.32897820051954674</v>
      </c>
      <c r="AK138" s="6">
        <f t="shared" si="107"/>
        <v>0.15657159577944926</v>
      </c>
      <c r="AL138" s="6">
        <f t="shared" si="108"/>
        <v>0.50138480525964424</v>
      </c>
      <c r="AM138" s="6"/>
      <c r="AT138" s="5"/>
      <c r="AU138" s="5"/>
      <c r="AV138" s="12"/>
      <c r="AW138" s="5"/>
      <c r="AX138" s="5"/>
      <c r="AY138" s="5"/>
      <c r="AZ138" s="5"/>
      <c r="BA138" s="5"/>
      <c r="BB138" s="5"/>
      <c r="BC138" s="5"/>
      <c r="BD138" s="5"/>
      <c r="BE138" s="5">
        <f t="shared" si="71"/>
        <v>836.33333333333212</v>
      </c>
      <c r="BF138" s="6">
        <f t="shared" si="72"/>
        <v>0</v>
      </c>
      <c r="BG138" s="6">
        <f t="shared" si="73"/>
        <v>836.33333333333212</v>
      </c>
      <c r="BH138" s="6">
        <f t="shared" si="74"/>
        <v>120.404761904762</v>
      </c>
      <c r="BI138" s="6">
        <f t="shared" si="75"/>
        <v>245.23809523809516</v>
      </c>
      <c r="BJ138" s="6">
        <f t="shared" si="93"/>
        <v>67.070391352477671</v>
      </c>
      <c r="BK138" s="6">
        <f t="shared" si="109"/>
        <v>65.513684298528133</v>
      </c>
      <c r="BL138" s="6">
        <f t="shared" si="110"/>
        <v>41.038798478104837</v>
      </c>
      <c r="BM138" s="6">
        <f t="shared" si="111"/>
        <v>82.646104372824439</v>
      </c>
      <c r="BN138" s="5"/>
      <c r="BO138" s="5"/>
      <c r="BP138" s="5"/>
      <c r="BQ138" s="2">
        <f t="shared" si="117"/>
        <v>19416.25</v>
      </c>
      <c r="BR138" s="2"/>
      <c r="BS138" s="2"/>
      <c r="BT138" s="5"/>
      <c r="BU138" s="5"/>
      <c r="BV138" s="2">
        <f t="shared" si="99"/>
        <v>-1.0327306193286185</v>
      </c>
      <c r="BW138" s="2">
        <f t="shared" si="118"/>
        <v>-0.7475747311611578</v>
      </c>
      <c r="BX138" s="2">
        <f t="shared" si="119"/>
        <v>-1.3018660050969335</v>
      </c>
      <c r="BY138" s="2">
        <f t="shared" si="120"/>
        <v>-0.19328345722538209</v>
      </c>
      <c r="BZ138" s="2"/>
      <c r="CA138" s="2">
        <f t="shared" si="76"/>
        <v>0.42850478657812852</v>
      </c>
      <c r="CB138" s="2">
        <f t="shared" si="121"/>
        <v>2.3790918511621541E-2</v>
      </c>
      <c r="CC138" s="2">
        <f t="shared" si="122"/>
        <v>-0.63465224291424605</v>
      </c>
      <c r="CD138" s="2">
        <f t="shared" si="123"/>
        <v>0.68223407993748908</v>
      </c>
      <c r="CE138" s="5"/>
      <c r="CF138" s="8">
        <f t="shared" si="100"/>
        <v>1.1041283588056222E-2</v>
      </c>
      <c r="CG138" s="8">
        <f t="shared" si="101"/>
        <v>2.939366444495474E-3</v>
      </c>
      <c r="CH138" s="5">
        <f t="shared" si="102"/>
        <v>19924.166666666664</v>
      </c>
      <c r="CI138" s="5">
        <f t="shared" si="103"/>
        <v>18557.166666666664</v>
      </c>
      <c r="CJ138" s="5"/>
      <c r="CK138" s="5">
        <f t="shared" si="67"/>
        <v>19920.836033287818</v>
      </c>
      <c r="CL138" s="5">
        <f t="shared" si="83"/>
        <v>19687.823248286109</v>
      </c>
      <c r="CM138" s="5">
        <f t="shared" si="113"/>
        <v>17002.544890440746</v>
      </c>
      <c r="CN138" s="5">
        <f t="shared" si="95"/>
        <v>14660.43042961848</v>
      </c>
      <c r="CO138" s="5"/>
      <c r="CP138" s="5"/>
      <c r="CQ138" s="5"/>
      <c r="CR138" s="5"/>
      <c r="CS138" s="32">
        <f t="shared" si="68"/>
        <v>6.1585298494942986E-2</v>
      </c>
      <c r="CT138" s="32">
        <f t="shared" si="84"/>
        <v>7.4149559347940652E-2</v>
      </c>
      <c r="CU138" s="32">
        <f t="shared" si="114"/>
        <v>0.2437941968649886</v>
      </c>
      <c r="CV138" s="32">
        <f t="shared" si="96"/>
        <v>0.4424997116006919</v>
      </c>
      <c r="CW138" s="32"/>
      <c r="CX138" s="32"/>
      <c r="CY138" s="32"/>
      <c r="CZ138" s="5"/>
      <c r="DA138" s="6">
        <f t="shared" si="69"/>
        <v>0.12395124053919013</v>
      </c>
      <c r="DB138" s="6">
        <f t="shared" si="85"/>
        <v>7.7497729742548871E-2</v>
      </c>
      <c r="DC138" s="6">
        <f t="shared" si="115"/>
        <v>0.53652489537192105</v>
      </c>
      <c r="DD138" s="6">
        <f t="shared" si="97"/>
        <v>0.62184204554692513</v>
      </c>
      <c r="DE138" s="5"/>
      <c r="DF138" s="5"/>
      <c r="DG138" s="5"/>
      <c r="DI138" s="6">
        <f t="shared" si="70"/>
        <v>1.0820744952944854</v>
      </c>
      <c r="DJ138" s="6">
        <f t="shared" si="86"/>
        <v>1.2595822226068976</v>
      </c>
      <c r="DK138" s="6">
        <f t="shared" si="116"/>
        <v>0.4627304856840308</v>
      </c>
      <c r="DL138" s="6">
        <f t="shared" si="98"/>
        <v>0.27605593595651307</v>
      </c>
      <c r="DX138">
        <f t="shared" si="87"/>
        <v>19481.133333333335</v>
      </c>
      <c r="DY138">
        <f t="shared" si="88"/>
        <v>18384.126792281226</v>
      </c>
      <c r="DZ138">
        <f t="shared" si="89"/>
        <v>20578.139874385444</v>
      </c>
    </row>
    <row r="139" spans="1:130" x14ac:dyDescent="0.25">
      <c r="A139" s="1">
        <v>38</v>
      </c>
      <c r="B139" s="1">
        <v>138</v>
      </c>
      <c r="C139" s="7">
        <v>20200216</v>
      </c>
      <c r="D139" s="7">
        <f>66613*(1/3)</f>
        <v>22204.333333333332</v>
      </c>
      <c r="E139" s="7">
        <v>10891293</v>
      </c>
      <c r="F139" s="7"/>
      <c r="G139" s="7">
        <f t="shared" si="124"/>
        <v>241833900203</v>
      </c>
      <c r="H139" s="36">
        <f t="shared" si="94"/>
        <v>88393644198.233337</v>
      </c>
      <c r="I139" s="36">
        <f t="shared" si="112"/>
        <v>84285782850.046646</v>
      </c>
      <c r="K139" s="2">
        <f t="shared" si="125"/>
        <v>4.8757888708124635E-2</v>
      </c>
      <c r="M139" s="1">
        <f t="shared" si="133"/>
        <v>137</v>
      </c>
      <c r="N139" s="2">
        <f t="shared" si="126"/>
        <v>-2.1713760223784247E-2</v>
      </c>
      <c r="O139" s="8">
        <f t="shared" si="127"/>
        <v>0.17167919799498746</v>
      </c>
      <c r="P139" s="2">
        <f t="shared" si="128"/>
        <v>0.20060684498590634</v>
      </c>
      <c r="Q139" s="2">
        <f t="shared" si="129"/>
        <v>0.20639056419542168</v>
      </c>
      <c r="R139" s="2">
        <f t="shared" si="130"/>
        <v>2.752470246459765E-2</v>
      </c>
      <c r="V139" s="1">
        <f t="shared" si="131"/>
        <v>0</v>
      </c>
      <c r="W139" s="1">
        <f t="shared" si="132"/>
        <v>4.8757888708124635E-2</v>
      </c>
      <c r="X139" s="2">
        <f t="shared" si="77"/>
        <v>4.7788812091008855E-3</v>
      </c>
      <c r="Y139" s="2">
        <f t="shared" si="78"/>
        <v>1.5935982967934668E-2</v>
      </c>
      <c r="Z139" s="2">
        <f t="shared" si="79"/>
        <v>8.7425622184095463E-3</v>
      </c>
      <c r="AA139" s="2">
        <f t="shared" si="80"/>
        <v>1.8650414344339415E-2</v>
      </c>
      <c r="AB139" s="3">
        <f t="shared" si="90"/>
        <v>0.54662249918425665</v>
      </c>
      <c r="AC139" s="3">
        <f t="shared" si="91"/>
        <v>0.85445731519479062</v>
      </c>
      <c r="AD139" s="4">
        <f t="shared" si="81"/>
        <v>60.985627401496934</v>
      </c>
      <c r="AE139" s="5">
        <f t="shared" si="104"/>
        <v>53.848474878216948</v>
      </c>
      <c r="AF139" s="5">
        <f t="shared" si="105"/>
        <v>32.899756915364094</v>
      </c>
      <c r="AG139" s="5">
        <f t="shared" si="106"/>
        <v>74.797192841069801</v>
      </c>
      <c r="AH139" s="5"/>
      <c r="AI139" s="6">
        <f t="shared" si="92"/>
        <v>0.27485531121185136</v>
      </c>
      <c r="AJ139" s="6">
        <f t="shared" si="82"/>
        <v>0.31983208234001276</v>
      </c>
      <c r="AK139" s="6">
        <f t="shared" si="107"/>
        <v>0.15705607837531485</v>
      </c>
      <c r="AL139" s="6">
        <f t="shared" si="108"/>
        <v>0.48260808630471064</v>
      </c>
      <c r="AM139" s="6"/>
      <c r="AT139" s="5"/>
      <c r="AU139" s="5"/>
      <c r="AV139" s="12"/>
      <c r="AW139" s="5"/>
      <c r="AX139" s="5"/>
      <c r="AY139" s="5"/>
      <c r="AZ139" s="5"/>
      <c r="BA139" s="5"/>
      <c r="BB139" s="5"/>
      <c r="BC139" s="5"/>
      <c r="BD139" s="5"/>
      <c r="BE139" s="5">
        <f t="shared" si="71"/>
        <v>1056.6666666666679</v>
      </c>
      <c r="BF139" s="6">
        <f t="shared" si="72"/>
        <v>0</v>
      </c>
      <c r="BG139" s="6">
        <f t="shared" si="73"/>
        <v>1056.6666666666679</v>
      </c>
      <c r="BH139" s="6">
        <f t="shared" si="74"/>
        <v>91.357142857142861</v>
      </c>
      <c r="BI139" s="6">
        <f t="shared" si="75"/>
        <v>320.71428571428572</v>
      </c>
      <c r="BJ139" s="6">
        <f t="shared" si="93"/>
        <v>77.829779857860984</v>
      </c>
      <c r="BK139" s="6">
        <f t="shared" si="109"/>
        <v>65.478114350660874</v>
      </c>
      <c r="BL139" s="6">
        <f t="shared" si="110"/>
        <v>41.081002948504498</v>
      </c>
      <c r="BM139" s="6">
        <f t="shared" si="111"/>
        <v>82.556092332170337</v>
      </c>
      <c r="BN139" s="5"/>
      <c r="BO139" s="5"/>
      <c r="BP139" s="5"/>
      <c r="BQ139" s="2">
        <f t="shared" si="117"/>
        <v>19467.458333333332</v>
      </c>
      <c r="BR139" s="2"/>
      <c r="BS139" s="2"/>
      <c r="BT139" s="5"/>
      <c r="BU139" s="5"/>
      <c r="BV139" s="2">
        <f t="shared" si="99"/>
        <v>-0.94851128144221741</v>
      </c>
      <c r="BW139" s="2">
        <f t="shared" si="118"/>
        <v>-0.76474674432083034</v>
      </c>
      <c r="BX139" s="2">
        <f t="shared" si="119"/>
        <v>-1.3217226024468556</v>
      </c>
      <c r="BY139" s="2">
        <f t="shared" si="120"/>
        <v>-0.2077708861948051</v>
      </c>
      <c r="BZ139" s="2"/>
      <c r="CA139" s="2">
        <f t="shared" si="76"/>
        <v>0.46313944533564333</v>
      </c>
      <c r="CB139" s="2">
        <f t="shared" si="121"/>
        <v>6.6169441868226625E-2</v>
      </c>
      <c r="CC139" s="2">
        <f t="shared" si="122"/>
        <v>-0.59074733177107031</v>
      </c>
      <c r="CD139" s="2">
        <f t="shared" si="123"/>
        <v>0.7230862155075235</v>
      </c>
      <c r="CE139" s="5"/>
      <c r="CF139" s="8">
        <f t="shared" si="100"/>
        <v>1.3925601944405461E-2</v>
      </c>
      <c r="CG139" s="8">
        <f t="shared" si="101"/>
        <v>1.1395995260877978E-2</v>
      </c>
      <c r="CH139" s="5">
        <f t="shared" si="102"/>
        <v>20568.833333333332</v>
      </c>
      <c r="CI139" s="5">
        <f t="shared" si="103"/>
        <v>19179.5</v>
      </c>
      <c r="CJ139" s="5"/>
      <c r="CK139" s="5">
        <f t="shared" ref="CK139:CK202" si="134">AVERAGE(G130:G139)/AVERAGE(E130:E139)</f>
        <v>20679.165737233769</v>
      </c>
      <c r="CL139" s="5">
        <f t="shared" si="83"/>
        <v>20007.096058096486</v>
      </c>
      <c r="CM139" s="5">
        <f t="shared" si="113"/>
        <v>17316.875135111186</v>
      </c>
      <c r="CN139" s="5">
        <f t="shared" si="95"/>
        <v>14904.518371105713</v>
      </c>
      <c r="CO139" s="5"/>
      <c r="CP139" s="5"/>
      <c r="CQ139" s="5"/>
      <c r="CR139" s="5"/>
      <c r="CS139" s="32">
        <f t="shared" ref="CS139:CS202" si="135">D139/CK139-1</f>
        <v>7.3753826217149099E-2</v>
      </c>
      <c r="CT139" s="32">
        <f t="shared" si="84"/>
        <v>0.10982289827851699</v>
      </c>
      <c r="CU139" s="32">
        <f t="shared" si="114"/>
        <v>0.28223672920713505</v>
      </c>
      <c r="CV139" s="32">
        <f t="shared" si="96"/>
        <v>0.48977194569260485</v>
      </c>
      <c r="CW139" s="32"/>
      <c r="CX139" s="32"/>
      <c r="CY139" s="32"/>
      <c r="CZ139" s="5"/>
      <c r="DA139" s="6">
        <f t="shared" ref="DA139:DA202" si="136">LN(D139/D130)</f>
        <v>0.17172829117636715</v>
      </c>
      <c r="DB139" s="6">
        <f t="shared" si="85"/>
        <v>0.10137691421627675</v>
      </c>
      <c r="DC139" s="6">
        <f t="shared" si="115"/>
        <v>0.5613135939670495</v>
      </c>
      <c r="DD139" s="6">
        <f t="shared" si="97"/>
        <v>0.68006749549806556</v>
      </c>
      <c r="DE139" s="5"/>
      <c r="DF139" s="5"/>
      <c r="DG139" s="5"/>
      <c r="DI139" s="6">
        <f t="shared" ref="DI139:DI202" si="137">(D139-(AVERAGE(D130:D139)-2*_xlfn.STDEV.P(D130:D139)))/(4*_xlfn.STDEV.P(D130:D139))</f>
        <v>1.0752967530506379</v>
      </c>
      <c r="DJ139" s="6">
        <f t="shared" si="86"/>
        <v>1.3011918819691324</v>
      </c>
      <c r="DK139" s="6">
        <f t="shared" si="116"/>
        <v>0.45292008385495097</v>
      </c>
      <c r="DL139" s="6">
        <f t="shared" si="98"/>
        <v>0.25937950609394506</v>
      </c>
      <c r="DX139">
        <f t="shared" si="87"/>
        <v>19612.816666666666</v>
      </c>
      <c r="DY139">
        <f t="shared" si="88"/>
        <v>17995.528271096955</v>
      </c>
      <c r="DZ139">
        <f t="shared" si="89"/>
        <v>21230.105062236376</v>
      </c>
    </row>
    <row r="140" spans="1:130" x14ac:dyDescent="0.25">
      <c r="A140" s="1">
        <v>39</v>
      </c>
      <c r="B140" s="1">
        <v>139</v>
      </c>
      <c r="C140" s="7">
        <v>20200217</v>
      </c>
      <c r="D140" s="7">
        <f>69400*(1/3)</f>
        <v>23133.333333333332</v>
      </c>
      <c r="E140" s="7">
        <v>6506236</v>
      </c>
      <c r="F140" s="7"/>
      <c r="G140" s="7">
        <f t="shared" si="124"/>
        <v>150510926133.33331</v>
      </c>
      <c r="H140" s="36">
        <f t="shared" si="94"/>
        <v>86494671320.183319</v>
      </c>
      <c r="I140" s="36">
        <f t="shared" si="112"/>
        <v>85511243212.713318</v>
      </c>
      <c r="K140" s="2">
        <f t="shared" si="125"/>
        <v>4.0987113819323691E-2</v>
      </c>
      <c r="M140" s="1">
        <f t="shared" si="133"/>
        <v>138</v>
      </c>
      <c r="N140" s="2">
        <f t="shared" si="126"/>
        <v>-2.1636580310279638E-2</v>
      </c>
      <c r="O140" s="8">
        <f t="shared" si="127"/>
        <v>0.17293233082706766</v>
      </c>
      <c r="P140" s="2">
        <f t="shared" si="128"/>
        <v>0.20134584673863951</v>
      </c>
      <c r="Q140" s="2">
        <f t="shared" si="129"/>
        <v>0.20687190548495449</v>
      </c>
      <c r="R140" s="2">
        <f t="shared" si="130"/>
        <v>2.7674514158838676E-2</v>
      </c>
      <c r="V140" s="1">
        <f t="shared" si="131"/>
        <v>0</v>
      </c>
      <c r="W140" s="1">
        <f t="shared" si="132"/>
        <v>4.0987113819323691E-2</v>
      </c>
      <c r="X140" s="2">
        <f t="shared" si="77"/>
        <v>4.7788812091008855E-3</v>
      </c>
      <c r="Y140" s="2">
        <f t="shared" si="78"/>
        <v>1.8264439349216278E-2</v>
      </c>
      <c r="Z140" s="2">
        <f t="shared" si="79"/>
        <v>8.7425622184095463E-3</v>
      </c>
      <c r="AA140" s="2">
        <f t="shared" si="80"/>
        <v>1.9644117413459478E-2</v>
      </c>
      <c r="AB140" s="3">
        <f t="shared" si="90"/>
        <v>0.54662249918425665</v>
      </c>
      <c r="AC140" s="3">
        <f t="shared" si="91"/>
        <v>0.92976635013910625</v>
      </c>
      <c r="AD140" s="4">
        <f t="shared" si="81"/>
        <v>62.975709317042273</v>
      </c>
      <c r="AE140" s="5">
        <f t="shared" si="104"/>
        <v>53.259657647679113</v>
      </c>
      <c r="AF140" s="5">
        <f t="shared" si="105"/>
        <v>34.208787231517292</v>
      </c>
      <c r="AG140" s="5">
        <f t="shared" si="106"/>
        <v>72.310528063840934</v>
      </c>
      <c r="AH140" s="5"/>
      <c r="AI140" s="6">
        <f t="shared" si="92"/>
        <v>0.29763532104083795</v>
      </c>
      <c r="AJ140" s="6">
        <f t="shared" si="82"/>
        <v>0.30836779567493272</v>
      </c>
      <c r="AK140" s="6">
        <f t="shared" si="107"/>
        <v>0.17791563708855448</v>
      </c>
      <c r="AL140" s="6">
        <f t="shared" si="108"/>
        <v>0.43881995426131093</v>
      </c>
      <c r="AM140" s="6"/>
      <c r="AT140" s="5"/>
      <c r="AU140" s="5"/>
      <c r="AV140" s="12"/>
      <c r="AW140" s="5"/>
      <c r="AX140" s="5"/>
      <c r="AY140" s="5"/>
      <c r="AZ140" s="5"/>
      <c r="BA140" s="5"/>
      <c r="BB140" s="5"/>
      <c r="BC140" s="5"/>
      <c r="BD140" s="5"/>
      <c r="BE140" s="5">
        <f t="shared" ref="BE140:BE203" si="138">D140-D139</f>
        <v>929</v>
      </c>
      <c r="BF140" s="6">
        <f t="shared" ref="BF140:BF203" si="139">IF(BE140&lt;0,-BE140,0)</f>
        <v>0</v>
      </c>
      <c r="BG140" s="6">
        <f t="shared" ref="BG140:BG203" si="140">IF(BE140&gt;=0,BE140,0)</f>
        <v>929</v>
      </c>
      <c r="BH140" s="6">
        <f t="shared" ref="BH140:BH203" si="141">AVERAGE(BF127:BF140)</f>
        <v>91.357142857142861</v>
      </c>
      <c r="BI140" s="6">
        <f t="shared" ref="BI140:BI203" si="142">AVERAGE(BG127:BG140)</f>
        <v>375.64285714285717</v>
      </c>
      <c r="BJ140" s="6">
        <f t="shared" ref="BJ140:BJ203" si="143">100*(SUM(BG127:BG140)/(SUM(BG127:BG140)+SUM(BF127:BF140)))</f>
        <v>80.437442643010087</v>
      </c>
      <c r="BK140" s="6">
        <f t="shared" si="109"/>
        <v>65.513159853782923</v>
      </c>
      <c r="BL140" s="6">
        <f t="shared" si="110"/>
        <v>41.027955249466793</v>
      </c>
      <c r="BM140" s="6">
        <f t="shared" si="111"/>
        <v>82.652803076804219</v>
      </c>
      <c r="BN140" s="5"/>
      <c r="BO140" s="5"/>
      <c r="BP140" s="5"/>
      <c r="BQ140" s="2">
        <f t="shared" si="117"/>
        <v>19467.458333333332</v>
      </c>
      <c r="BR140" s="2"/>
      <c r="BS140" s="2"/>
      <c r="BT140" s="5"/>
      <c r="BU140" s="5"/>
      <c r="BV140" s="2">
        <f t="shared" si="99"/>
        <v>-1.1322937488492508</v>
      </c>
      <c r="BW140" s="2">
        <f t="shared" si="118"/>
        <v>-0.80679539942255774</v>
      </c>
      <c r="BX140" s="2">
        <f t="shared" si="119"/>
        <v>-1.339741876218346</v>
      </c>
      <c r="BY140" s="2">
        <f t="shared" si="120"/>
        <v>-0.27384892262676963</v>
      </c>
      <c r="BZ140" s="2"/>
      <c r="CA140" s="2">
        <f t="shared" si="76"/>
        <v>0.44581808917869808</v>
      </c>
      <c r="CB140" s="2">
        <f t="shared" si="121"/>
        <v>0.1163899268633167</v>
      </c>
      <c r="CC140" s="2">
        <f t="shared" si="122"/>
        <v>-0.49113795525671677</v>
      </c>
      <c r="CD140" s="2">
        <f t="shared" si="123"/>
        <v>0.72391780898335023</v>
      </c>
      <c r="CE140" s="5"/>
      <c r="CF140" s="8">
        <f t="shared" si="100"/>
        <v>1.3925601944405461E-2</v>
      </c>
      <c r="CG140" s="8">
        <f t="shared" si="101"/>
        <v>1.1395995260877978E-2</v>
      </c>
      <c r="CH140" s="5">
        <f t="shared" si="102"/>
        <v>21033.333333333332</v>
      </c>
      <c r="CI140" s="5">
        <f t="shared" si="103"/>
        <v>19644</v>
      </c>
      <c r="CJ140" s="5"/>
      <c r="CK140" s="5">
        <f t="shared" si="134"/>
        <v>21132.977733461787</v>
      </c>
      <c r="CL140" s="5">
        <f t="shared" si="83"/>
        <v>20238.84604051213</v>
      </c>
      <c r="CM140" s="5">
        <f t="shared" si="113"/>
        <v>17607.638579781506</v>
      </c>
      <c r="CN140" s="5">
        <f t="shared" si="95"/>
        <v>15057.016245923809</v>
      </c>
      <c r="CO140" s="5"/>
      <c r="CP140" s="5"/>
      <c r="CQ140" s="5"/>
      <c r="CR140" s="5"/>
      <c r="CS140" s="32">
        <f t="shared" si="135"/>
        <v>9.4655643189563321E-2</v>
      </c>
      <c r="CT140" s="32">
        <f t="shared" si="84"/>
        <v>0.14301641936636611</v>
      </c>
      <c r="CU140" s="32">
        <f t="shared" si="114"/>
        <v>0.31382372647612544</v>
      </c>
      <c r="CV140" s="32">
        <f t="shared" si="96"/>
        <v>0.53638230546479759</v>
      </c>
      <c r="CW140" s="32"/>
      <c r="CX140" s="32"/>
      <c r="CY140" s="32"/>
      <c r="CZ140" s="5"/>
      <c r="DA140" s="6">
        <f t="shared" si="136"/>
        <v>0.17944385696633952</v>
      </c>
      <c r="DB140" s="6">
        <f t="shared" si="85"/>
        <v>0.15564314747008756</v>
      </c>
      <c r="DC140" s="6">
        <f t="shared" si="115"/>
        <v>0.57197571983501894</v>
      </c>
      <c r="DD140" s="6">
        <f t="shared" si="97"/>
        <v>0.73192994927906974</v>
      </c>
      <c r="DE140" s="5"/>
      <c r="DF140" s="5"/>
      <c r="DG140" s="5"/>
      <c r="DI140" s="6">
        <f t="shared" si="137"/>
        <v>1.0293198915200281</v>
      </c>
      <c r="DJ140" s="6">
        <f t="shared" si="86"/>
        <v>1.2559557748254824</v>
      </c>
      <c r="DK140" s="6">
        <f t="shared" si="116"/>
        <v>0.44401480764252144</v>
      </c>
      <c r="DL140" s="6">
        <f t="shared" si="98"/>
        <v>0.24118335029515858</v>
      </c>
      <c r="DX140">
        <f t="shared" si="87"/>
        <v>19766.3</v>
      </c>
      <c r="DY140">
        <f t="shared" si="88"/>
        <v>17539.295824980214</v>
      </c>
      <c r="DZ140">
        <f t="shared" si="89"/>
        <v>21993.304175019784</v>
      </c>
    </row>
    <row r="141" spans="1:130" x14ac:dyDescent="0.25">
      <c r="A141" s="1">
        <v>40</v>
      </c>
      <c r="B141" s="1">
        <v>140</v>
      </c>
      <c r="C141" s="7">
        <v>20200218</v>
      </c>
      <c r="D141" s="7">
        <f>69400*(1/3)</f>
        <v>23133.333333333332</v>
      </c>
      <c r="E141" s="7">
        <v>4257546</v>
      </c>
      <c r="F141" s="7"/>
      <c r="G141" s="7">
        <f t="shared" si="124"/>
        <v>98491230800</v>
      </c>
      <c r="H141" s="36">
        <f t="shared" si="94"/>
        <v>87086949323.433319</v>
      </c>
      <c r="I141" s="36">
        <f t="shared" si="112"/>
        <v>85766640537.979996</v>
      </c>
      <c r="K141" s="2">
        <f t="shared" si="125"/>
        <v>0</v>
      </c>
      <c r="M141" s="1">
        <f t="shared" si="133"/>
        <v>139</v>
      </c>
      <c r="N141" s="2">
        <f t="shared" si="126"/>
        <v>-2.1250941002880018E-2</v>
      </c>
      <c r="O141" s="8">
        <f t="shared" si="127"/>
        <v>0.17418546365914786</v>
      </c>
      <c r="P141" s="2">
        <f t="shared" si="128"/>
        <v>0.20506274334318197</v>
      </c>
      <c r="Q141" s="2">
        <f t="shared" si="129"/>
        <v>0.20930598385115545</v>
      </c>
      <c r="R141" s="2">
        <f t="shared" si="130"/>
        <v>2.7160383079491646E-2</v>
      </c>
      <c r="V141" s="1">
        <f t="shared" si="131"/>
        <v>0</v>
      </c>
      <c r="W141" s="1">
        <f t="shared" si="132"/>
        <v>0</v>
      </c>
      <c r="X141" s="2">
        <f t="shared" si="77"/>
        <v>4.7788812091008855E-3</v>
      </c>
      <c r="Y141" s="2">
        <f t="shared" si="78"/>
        <v>1.7436380194779437E-2</v>
      </c>
      <c r="Z141" s="2">
        <f t="shared" si="79"/>
        <v>8.7425622184095463E-3</v>
      </c>
      <c r="AA141" s="2">
        <f t="shared" si="80"/>
        <v>2.0183899405644069E-2</v>
      </c>
      <c r="AB141" s="3">
        <f t="shared" si="90"/>
        <v>0.54662249918425665</v>
      </c>
      <c r="AC141" s="3">
        <f t="shared" si="91"/>
        <v>0.86387569836498801</v>
      </c>
      <c r="AD141" s="4">
        <f t="shared" si="81"/>
        <v>61.246139829599301</v>
      </c>
      <c r="AE141" s="5">
        <f t="shared" si="104"/>
        <v>52.818565877791329</v>
      </c>
      <c r="AF141" s="5">
        <f t="shared" si="105"/>
        <v>35.040296937388035</v>
      </c>
      <c r="AG141" s="5">
        <f t="shared" si="106"/>
        <v>70.596834818194623</v>
      </c>
      <c r="AH141" s="5"/>
      <c r="AI141" s="6">
        <f t="shared" si="92"/>
        <v>0.33114868671384828</v>
      </c>
      <c r="AJ141" s="6">
        <f t="shared" si="82"/>
        <v>0.30325478237094894</v>
      </c>
      <c r="AK141" s="6">
        <f t="shared" si="107"/>
        <v>0.18609972820740159</v>
      </c>
      <c r="AL141" s="6">
        <f t="shared" si="108"/>
        <v>0.42040983653449626</v>
      </c>
      <c r="AM141" s="6"/>
      <c r="AT141" s="5"/>
      <c r="AU141" s="5"/>
      <c r="AV141" s="12"/>
      <c r="AW141" s="5"/>
      <c r="AX141" s="5"/>
      <c r="AY141" s="5"/>
      <c r="AZ141" s="5"/>
      <c r="BA141" s="5"/>
      <c r="BB141" s="5"/>
      <c r="BC141" s="5"/>
      <c r="BD141" s="5"/>
      <c r="BE141" s="5">
        <f t="shared" si="138"/>
        <v>0</v>
      </c>
      <c r="BF141" s="6">
        <f t="shared" si="139"/>
        <v>0</v>
      </c>
      <c r="BG141" s="6">
        <f t="shared" si="140"/>
        <v>0</v>
      </c>
      <c r="BH141" s="6">
        <f t="shared" si="141"/>
        <v>91.357142857142861</v>
      </c>
      <c r="BI141" s="6">
        <f t="shared" si="142"/>
        <v>359.69047619047626</v>
      </c>
      <c r="BJ141" s="6">
        <f t="shared" si="143"/>
        <v>79.745565878378372</v>
      </c>
      <c r="BK141" s="6">
        <f t="shared" si="109"/>
        <v>65.697687361427597</v>
      </c>
      <c r="BL141" s="6">
        <f t="shared" si="110"/>
        <v>40.825404925561983</v>
      </c>
      <c r="BM141" s="6">
        <f t="shared" si="111"/>
        <v>83.108285066533526</v>
      </c>
      <c r="BN141" s="5"/>
      <c r="BO141" s="5"/>
      <c r="BP141" s="5"/>
      <c r="BQ141" s="2">
        <f t="shared" si="117"/>
        <v>19659.583333333332</v>
      </c>
      <c r="BR141" s="2"/>
      <c r="BS141" s="2"/>
      <c r="BT141" s="5"/>
      <c r="BU141" s="5"/>
      <c r="BV141" s="2">
        <f t="shared" si="99"/>
        <v>-1.0675291963123885</v>
      </c>
      <c r="BW141" s="2">
        <f t="shared" si="118"/>
        <v>-0.83381807223956361</v>
      </c>
      <c r="BX141" s="2">
        <f t="shared" si="119"/>
        <v>-1.3618304877429281</v>
      </c>
      <c r="BY141" s="2">
        <f t="shared" si="120"/>
        <v>-0.30580565673619897</v>
      </c>
      <c r="BZ141" s="2"/>
      <c r="CA141" s="2">
        <f t="shared" si="76"/>
        <v>0.41669958626384618</v>
      </c>
      <c r="CB141" s="2">
        <f t="shared" si="121"/>
        <v>0.15510742886557877</v>
      </c>
      <c r="CC141" s="2">
        <f t="shared" si="122"/>
        <v>-0.42321479341093743</v>
      </c>
      <c r="CD141" s="2">
        <f t="shared" si="123"/>
        <v>0.73342965114209502</v>
      </c>
      <c r="CE141" s="5"/>
      <c r="CF141" s="8">
        <f t="shared" si="100"/>
        <v>1.9625746933582405E-2</v>
      </c>
      <c r="CG141" s="8">
        <f t="shared" si="101"/>
        <v>1.1395995260877978E-2</v>
      </c>
      <c r="CH141" s="5">
        <f t="shared" si="102"/>
        <v>21233.333333333332</v>
      </c>
      <c r="CI141" s="5">
        <f t="shared" si="103"/>
        <v>20047.833333333332</v>
      </c>
      <c r="CJ141" s="5"/>
      <c r="CK141" s="5">
        <f t="shared" si="134"/>
        <v>21389.732055699726</v>
      </c>
      <c r="CL141" s="5">
        <f t="shared" si="83"/>
        <v>20405.775485102175</v>
      </c>
      <c r="CM141" s="5">
        <f t="shared" si="113"/>
        <v>17829.679675642867</v>
      </c>
      <c r="CN141" s="5">
        <f t="shared" si="95"/>
        <v>15172.391390276725</v>
      </c>
      <c r="CO141" s="5"/>
      <c r="CP141" s="5"/>
      <c r="CQ141" s="5"/>
      <c r="CR141" s="5"/>
      <c r="CS141" s="32">
        <f t="shared" si="135"/>
        <v>8.1515807355286185E-2</v>
      </c>
      <c r="CT141" s="32">
        <f t="shared" si="84"/>
        <v>0.13366597364665167</v>
      </c>
      <c r="CU141" s="32">
        <f t="shared" si="114"/>
        <v>0.29746208312064004</v>
      </c>
      <c r="CV141" s="32">
        <f t="shared" si="96"/>
        <v>0.52469922099151756</v>
      </c>
      <c r="CW141" s="32"/>
      <c r="CX141" s="32"/>
      <c r="CY141" s="32"/>
      <c r="CZ141" s="5"/>
      <c r="DA141" s="6">
        <f t="shared" si="136"/>
        <v>0.20035054178565317</v>
      </c>
      <c r="DB141" s="6">
        <f t="shared" si="85"/>
        <v>0.16023302070066178</v>
      </c>
      <c r="DC141" s="6">
        <f t="shared" si="115"/>
        <v>0.56993542328434144</v>
      </c>
      <c r="DD141" s="6">
        <f t="shared" si="97"/>
        <v>0.73508050323158347</v>
      </c>
      <c r="DE141" s="5"/>
      <c r="DF141" s="5"/>
      <c r="DG141" s="5"/>
      <c r="DI141" s="6">
        <f t="shared" si="137"/>
        <v>0.89950066816429375</v>
      </c>
      <c r="DJ141" s="6">
        <f t="shared" si="86"/>
        <v>1.0998726571866944</v>
      </c>
      <c r="DK141" s="6">
        <f t="shared" si="116"/>
        <v>0.35162827036649558</v>
      </c>
      <c r="DL141" s="6">
        <f t="shared" si="98"/>
        <v>0.24158819903881681</v>
      </c>
      <c r="DX141">
        <f t="shared" si="87"/>
        <v>19933.016666666666</v>
      </c>
      <c r="DY141">
        <f t="shared" si="88"/>
        <v>17265.51996688739</v>
      </c>
      <c r="DZ141">
        <f t="shared" si="89"/>
        <v>22600.513366445943</v>
      </c>
    </row>
    <row r="142" spans="1:130" x14ac:dyDescent="0.25">
      <c r="A142" s="1">
        <v>41</v>
      </c>
      <c r="B142" s="1">
        <v>141</v>
      </c>
      <c r="C142" s="7">
        <v>20200219</v>
      </c>
      <c r="D142" s="7">
        <f>69799*(1/3)</f>
        <v>23266.333333333332</v>
      </c>
      <c r="E142" s="7">
        <v>2529251</v>
      </c>
      <c r="F142" s="7"/>
      <c r="G142" s="7">
        <f t="shared" si="124"/>
        <v>58846396849.666664</v>
      </c>
      <c r="H142" s="36">
        <f t="shared" si="94"/>
        <v>81538071707.583328</v>
      </c>
      <c r="I142" s="36">
        <f t="shared" si="112"/>
        <v>86197891741.639984</v>
      </c>
      <c r="K142" s="2">
        <f t="shared" si="125"/>
        <v>5.7328155053761234E-3</v>
      </c>
      <c r="M142" s="1">
        <f t="shared" si="133"/>
        <v>140</v>
      </c>
      <c r="N142" s="2">
        <f t="shared" si="126"/>
        <v>-2.1185025667629941E-2</v>
      </c>
      <c r="O142" s="8">
        <f t="shared" si="127"/>
        <v>0.17543859649122806</v>
      </c>
      <c r="P142" s="2">
        <f t="shared" si="128"/>
        <v>0.20570210985334592</v>
      </c>
      <c r="Q142" s="2">
        <f t="shared" si="129"/>
        <v>0.20972691716761199</v>
      </c>
      <c r="R142" s="2">
        <f t="shared" si="130"/>
        <v>2.9624146851953914E-2</v>
      </c>
      <c r="V142" s="1">
        <f t="shared" si="131"/>
        <v>0</v>
      </c>
      <c r="W142" s="1">
        <f t="shared" si="132"/>
        <v>5.7328155053761234E-3</v>
      </c>
      <c r="X142" s="2">
        <f t="shared" si="77"/>
        <v>4.0290945027703544E-3</v>
      </c>
      <c r="Y142" s="2">
        <f t="shared" si="78"/>
        <v>1.7845867016592017E-2</v>
      </c>
      <c r="Z142" s="2">
        <f t="shared" si="79"/>
        <v>8.6642113878612308E-3</v>
      </c>
      <c r="AA142" s="2">
        <f t="shared" si="80"/>
        <v>1.9858472126455796E-2</v>
      </c>
      <c r="AB142" s="3">
        <f t="shared" si="90"/>
        <v>0.46502726242520043</v>
      </c>
      <c r="AC142" s="3">
        <f t="shared" si="91"/>
        <v>0.89865257019533984</v>
      </c>
      <c r="AD142" s="4">
        <f t="shared" si="81"/>
        <v>65.899087798961403</v>
      </c>
      <c r="AE142" s="5">
        <f t="shared" si="104"/>
        <v>52.819646781134587</v>
      </c>
      <c r="AF142" s="5">
        <f t="shared" si="105"/>
        <v>35.038032495027856</v>
      </c>
      <c r="AG142" s="5">
        <f t="shared" si="106"/>
        <v>70.601261067241325</v>
      </c>
      <c r="AH142" s="5"/>
      <c r="AI142" s="6">
        <f t="shared" si="92"/>
        <v>0.35573479094123045</v>
      </c>
      <c r="AJ142" s="6">
        <f t="shared" si="82"/>
        <v>0.30326805757015018</v>
      </c>
      <c r="AK142" s="6">
        <f t="shared" si="107"/>
        <v>0.1860880339564295</v>
      </c>
      <c r="AL142" s="6">
        <f t="shared" si="108"/>
        <v>0.42044808118387089</v>
      </c>
      <c r="AM142" s="6"/>
      <c r="AT142" s="5"/>
      <c r="AU142" s="5"/>
      <c r="AV142" s="12"/>
      <c r="AW142" s="5"/>
      <c r="AX142" s="5"/>
      <c r="AY142" s="5"/>
      <c r="AZ142" s="5"/>
      <c r="BA142" s="5"/>
      <c r="BB142" s="5"/>
      <c r="BC142" s="5"/>
      <c r="BD142" s="5"/>
      <c r="BE142" s="5">
        <f t="shared" si="138"/>
        <v>133</v>
      </c>
      <c r="BF142" s="6">
        <f t="shared" si="139"/>
        <v>0</v>
      </c>
      <c r="BG142" s="6">
        <f t="shared" si="140"/>
        <v>133</v>
      </c>
      <c r="BH142" s="6">
        <f t="shared" si="141"/>
        <v>76.904761904761997</v>
      </c>
      <c r="BI142" s="6">
        <f t="shared" si="142"/>
        <v>369.19047619047626</v>
      </c>
      <c r="BJ142" s="6">
        <f t="shared" si="143"/>
        <v>82.760461144321084</v>
      </c>
      <c r="BK142" s="6">
        <f t="shared" si="109"/>
        <v>66.18829324011179</v>
      </c>
      <c r="BL142" s="6">
        <f t="shared" si="110"/>
        <v>40.345664603270457</v>
      </c>
      <c r="BM142" s="6">
        <f t="shared" si="111"/>
        <v>84.278133285900722</v>
      </c>
      <c r="BN142" s="5"/>
      <c r="BO142" s="5"/>
      <c r="BP142" s="5"/>
      <c r="BQ142" s="2">
        <f t="shared" si="117"/>
        <v>20048.583333333332</v>
      </c>
      <c r="BR142" s="2"/>
      <c r="BS142" s="2"/>
      <c r="BT142" s="5"/>
      <c r="BU142" s="5"/>
      <c r="BV142" s="2">
        <f t="shared" si="99"/>
        <v>-1.0463275766969105</v>
      </c>
      <c r="BW142" s="2">
        <f t="shared" si="118"/>
        <v>-0.86457101246593537</v>
      </c>
      <c r="BX142" s="2">
        <f t="shared" si="119"/>
        <v>-1.3647784979932733</v>
      </c>
      <c r="BY142" s="2">
        <f t="shared" si="120"/>
        <v>-0.36436352693859742</v>
      </c>
      <c r="BZ142" s="2"/>
      <c r="CA142" s="2">
        <f t="shared" si="76"/>
        <v>0.36596190879966772</v>
      </c>
      <c r="CB142" s="2">
        <f t="shared" si="121"/>
        <v>0.18476366914930126</v>
      </c>
      <c r="CC142" s="2">
        <f t="shared" si="122"/>
        <v>-0.37142788696875045</v>
      </c>
      <c r="CD142" s="2">
        <f t="shared" si="123"/>
        <v>0.74095522526735302</v>
      </c>
      <c r="CE142" s="5"/>
      <c r="CF142" s="8">
        <f t="shared" si="100"/>
        <v>1.9625746933582405E-2</v>
      </c>
      <c r="CG142" s="8">
        <f t="shared" si="101"/>
        <v>1.139468515399307E-2</v>
      </c>
      <c r="CH142" s="5">
        <f t="shared" si="102"/>
        <v>21299.833333333332</v>
      </c>
      <c r="CI142" s="5">
        <f t="shared" si="103"/>
        <v>20538.333333333332</v>
      </c>
      <c r="CJ142" s="5"/>
      <c r="CK142" s="5">
        <f t="shared" si="134"/>
        <v>21611.30602456558</v>
      </c>
      <c r="CL142" s="5">
        <f t="shared" si="83"/>
        <v>20572.86559736959</v>
      </c>
      <c r="CM142" s="5">
        <f t="shared" si="113"/>
        <v>17943.238673601019</v>
      </c>
      <c r="CN142" s="5">
        <f t="shared" si="95"/>
        <v>15245.969151540052</v>
      </c>
      <c r="CO142" s="5"/>
      <c r="CP142" s="5"/>
      <c r="CQ142" s="5"/>
      <c r="CR142" s="5"/>
      <c r="CS142" s="32">
        <f t="shared" si="135"/>
        <v>7.658154980945997E-2</v>
      </c>
      <c r="CT142" s="32">
        <f t="shared" si="84"/>
        <v>0.13092331368305477</v>
      </c>
      <c r="CU142" s="32">
        <f t="shared" si="114"/>
        <v>0.2966629802212859</v>
      </c>
      <c r="CV142" s="32">
        <f t="shared" si="96"/>
        <v>0.52606456841630922</v>
      </c>
      <c r="CW142" s="32"/>
      <c r="CX142" s="32"/>
      <c r="CY142" s="32"/>
      <c r="CZ142" s="5"/>
      <c r="DA142" s="6">
        <f t="shared" si="136"/>
        <v>0.17659292878032407</v>
      </c>
      <c r="DB142" s="6">
        <f t="shared" si="85"/>
        <v>0.17830379318395365</v>
      </c>
      <c r="DC142" s="6">
        <f t="shared" si="115"/>
        <v>0.57236160980715545</v>
      </c>
      <c r="DD142" s="6">
        <f t="shared" si="97"/>
        <v>0.71278019230426448</v>
      </c>
      <c r="DE142" s="5"/>
      <c r="DF142" s="5"/>
      <c r="DG142" s="5"/>
      <c r="DI142" s="6">
        <f t="shared" si="137"/>
        <v>0.83782799122357443</v>
      </c>
      <c r="DJ142" s="6">
        <f t="shared" si="86"/>
        <v>1.0201253965051242</v>
      </c>
      <c r="DK142" s="6">
        <f t="shared" si="116"/>
        <v>0.38388067546878551</v>
      </c>
      <c r="DL142" s="6">
        <f t="shared" si="98"/>
        <v>0.22365199968820007</v>
      </c>
      <c r="DX142">
        <f t="shared" si="87"/>
        <v>20110.916666666664</v>
      </c>
      <c r="DY142">
        <f t="shared" si="88"/>
        <v>17077.59365661097</v>
      </c>
      <c r="DZ142">
        <f t="shared" si="89"/>
        <v>23144.239676722358</v>
      </c>
    </row>
    <row r="143" spans="1:130" x14ac:dyDescent="0.25">
      <c r="A143" s="1">
        <v>42</v>
      </c>
      <c r="B143" s="1">
        <v>142</v>
      </c>
      <c r="C143" s="7">
        <v>20200222</v>
      </c>
      <c r="D143" s="7">
        <f>72014*(1/3)</f>
        <v>24004.666666666664</v>
      </c>
      <c r="E143" s="7">
        <v>2935879</v>
      </c>
      <c r="F143" s="7"/>
      <c r="G143" s="7">
        <f t="shared" si="124"/>
        <v>70474796768.666656</v>
      </c>
      <c r="H143" s="36">
        <f t="shared" si="94"/>
        <v>75497794412.683334</v>
      </c>
      <c r="I143" s="36">
        <f t="shared" si="112"/>
        <v>86389855739.413315</v>
      </c>
      <c r="K143" s="2">
        <f t="shared" si="125"/>
        <v>3.1240861540493898E-2</v>
      </c>
      <c r="M143" s="1">
        <f t="shared" si="133"/>
        <v>141</v>
      </c>
      <c r="N143" s="2">
        <f t="shared" si="126"/>
        <v>-2.1048748576666738E-2</v>
      </c>
      <c r="O143" s="8">
        <f t="shared" si="127"/>
        <v>0.17669172932330826</v>
      </c>
      <c r="P143" s="2">
        <f t="shared" si="128"/>
        <v>0.20702771794646685</v>
      </c>
      <c r="Q143" s="2">
        <f t="shared" si="129"/>
        <v>0.21060175991865965</v>
      </c>
      <c r="R143" s="2">
        <f t="shared" si="130"/>
        <v>2.9010380530037655E-2</v>
      </c>
      <c r="V143" s="1">
        <f t="shared" si="131"/>
        <v>0</v>
      </c>
      <c r="W143" s="1">
        <f t="shared" si="132"/>
        <v>3.1240861540493898E-2</v>
      </c>
      <c r="X143" s="2">
        <f t="shared" si="77"/>
        <v>2.172362832876681E-3</v>
      </c>
      <c r="Y143" s="2">
        <f t="shared" si="78"/>
        <v>2.0077357126627293E-2</v>
      </c>
      <c r="Z143" s="2">
        <f t="shared" si="79"/>
        <v>5.9574954024905853E-3</v>
      </c>
      <c r="AA143" s="2">
        <f t="shared" si="80"/>
        <v>1.9449941927397515E-2</v>
      </c>
      <c r="AB143" s="3">
        <f t="shared" si="90"/>
        <v>0.36464364403344818</v>
      </c>
      <c r="AC143" s="3">
        <f t="shared" si="91"/>
        <v>1.0322579471739188</v>
      </c>
      <c r="AD143" s="4">
        <f t="shared" si="81"/>
        <v>73.896253943108476</v>
      </c>
      <c r="AE143" s="5">
        <f t="shared" si="104"/>
        <v>53.401478956672349</v>
      </c>
      <c r="AF143" s="5">
        <f t="shared" si="105"/>
        <v>33.665204773233455</v>
      </c>
      <c r="AG143" s="5">
        <f t="shared" si="106"/>
        <v>73.137753140111244</v>
      </c>
      <c r="AH143" s="5"/>
      <c r="AI143" s="6">
        <f t="shared" si="92"/>
        <v>0.449022055267352</v>
      </c>
      <c r="AJ143" s="6">
        <f t="shared" si="82"/>
        <v>0.30865011600380987</v>
      </c>
      <c r="AK143" s="6">
        <f t="shared" si="107"/>
        <v>0.17532399487230593</v>
      </c>
      <c r="AL143" s="6">
        <f t="shared" si="108"/>
        <v>0.44197623713531381</v>
      </c>
      <c r="AM143" s="6"/>
      <c r="AT143" s="5"/>
      <c r="AU143" s="5"/>
      <c r="AV143" s="12"/>
      <c r="AW143" s="5"/>
      <c r="AX143" s="5"/>
      <c r="AY143" s="5"/>
      <c r="AZ143" s="5"/>
      <c r="BA143" s="5"/>
      <c r="BB143" s="5"/>
      <c r="BC143" s="5"/>
      <c r="BD143" s="5"/>
      <c r="BE143" s="5">
        <f t="shared" si="138"/>
        <v>738.33333333333212</v>
      </c>
      <c r="BF143" s="6">
        <f t="shared" si="139"/>
        <v>0</v>
      </c>
      <c r="BG143" s="6">
        <f t="shared" si="140"/>
        <v>738.33333333333212</v>
      </c>
      <c r="BH143" s="6">
        <f t="shared" si="141"/>
        <v>41.761904761904852</v>
      </c>
      <c r="BI143" s="6">
        <f t="shared" si="142"/>
        <v>421.92857142857144</v>
      </c>
      <c r="BJ143" s="6">
        <f t="shared" si="143"/>
        <v>90.993581514762496</v>
      </c>
      <c r="BK143" s="6">
        <f t="shared" si="109"/>
        <v>67.241201621179499</v>
      </c>
      <c r="BL143" s="6">
        <f t="shared" si="110"/>
        <v>39.138622595074608</v>
      </c>
      <c r="BM143" s="6">
        <f t="shared" si="111"/>
        <v>86.913006939452913</v>
      </c>
      <c r="BN143" s="5"/>
      <c r="BO143" s="5"/>
      <c r="BP143" s="5"/>
      <c r="BQ143" s="2">
        <f t="shared" si="117"/>
        <v>20549.375</v>
      </c>
      <c r="BR143" s="2">
        <f t="shared" ref="BR143:BR206" si="144">AVERAGE(BQ124:BQ143)</f>
        <v>18865.474999999995</v>
      </c>
      <c r="BS143" s="2">
        <f>BR143-2*_xlfn.STDEV.S(BQ124:BQ143)</f>
        <v>17247.147586736392</v>
      </c>
      <c r="BT143" s="5">
        <f t="shared" ref="BT143:BT206" si="145">BR143+2*_xlfn.STDEV.S(BQ124:BQ143)</f>
        <v>20483.802413263598</v>
      </c>
      <c r="BU143" s="5"/>
      <c r="BV143" s="2">
        <f t="shared" si="99"/>
        <v>-1.1805781914036717</v>
      </c>
      <c r="BW143" s="2">
        <f t="shared" si="118"/>
        <v>-0.89750053800906593</v>
      </c>
      <c r="BX143" s="2">
        <f t="shared" si="119"/>
        <v>-1.3893918151534619</v>
      </c>
      <c r="BY143" s="2">
        <f t="shared" si="120"/>
        <v>-0.40560926086467003</v>
      </c>
      <c r="BZ143" s="2"/>
      <c r="CA143" s="2">
        <f t="shared" ref="CA143:CA206" si="146">_xlfn.SKEW.P(K124:K143)</f>
        <v>0.16604654327816679</v>
      </c>
      <c r="CB143" s="2">
        <f t="shared" si="121"/>
        <v>0.20327116709319512</v>
      </c>
      <c r="CC143" s="2">
        <f t="shared" si="122"/>
        <v>-0.32222411713776844</v>
      </c>
      <c r="CD143" s="2">
        <f t="shared" si="123"/>
        <v>0.72876645132415874</v>
      </c>
      <c r="CE143" s="5"/>
      <c r="CF143" s="8">
        <f t="shared" si="100"/>
        <v>1.9625746933582405E-2</v>
      </c>
      <c r="CG143" s="8">
        <f t="shared" si="101"/>
        <v>1.1393058633455064E-2</v>
      </c>
      <c r="CH143" s="5">
        <f t="shared" si="102"/>
        <v>21669</v>
      </c>
      <c r="CI143" s="5">
        <f t="shared" si="103"/>
        <v>21343.5</v>
      </c>
      <c r="CJ143" s="5"/>
      <c r="CK143" s="5">
        <f t="shared" si="134"/>
        <v>21833.675353184903</v>
      </c>
      <c r="CL143" s="5">
        <f t="shared" si="83"/>
        <v>20862.250222917122</v>
      </c>
      <c r="CM143" s="5">
        <f t="shared" si="113"/>
        <v>18111.515620115686</v>
      </c>
      <c r="CN143" s="5">
        <f t="shared" si="95"/>
        <v>15360.755828682102</v>
      </c>
      <c r="CO143" s="5"/>
      <c r="CP143" s="5"/>
      <c r="CQ143" s="5"/>
      <c r="CR143" s="5"/>
      <c r="CS143" s="32">
        <f t="shared" si="135"/>
        <v>9.9433159024464368E-2</v>
      </c>
      <c r="CT143" s="32">
        <f t="shared" si="84"/>
        <v>0.15062691752673962</v>
      </c>
      <c r="CU143" s="32">
        <f t="shared" si="114"/>
        <v>0.32538144074511943</v>
      </c>
      <c r="CV143" s="32">
        <f t="shared" si="96"/>
        <v>0.56272692140866987</v>
      </c>
      <c r="CW143" s="32"/>
      <c r="CX143" s="32"/>
      <c r="CY143" s="32"/>
      <c r="CZ143" s="5"/>
      <c r="DA143" s="6">
        <f t="shared" si="136"/>
        <v>0.20691113917124979</v>
      </c>
      <c r="DB143" s="6">
        <f t="shared" si="85"/>
        <v>0.21297518982123675</v>
      </c>
      <c r="DC143" s="6">
        <f t="shared" si="115"/>
        <v>0.58267021812611619</v>
      </c>
      <c r="DD143" s="6">
        <f t="shared" si="97"/>
        <v>0.71127930678918638</v>
      </c>
      <c r="DE143" s="5"/>
      <c r="DF143" s="5"/>
      <c r="DG143" s="5"/>
      <c r="DI143" s="6">
        <f t="shared" si="137"/>
        <v>0.85695349139167198</v>
      </c>
      <c r="DJ143" s="6">
        <f t="shared" si="86"/>
        <v>1.0304954975822149</v>
      </c>
      <c r="DK143" s="6">
        <f t="shared" si="116"/>
        <v>0.29689815360254646</v>
      </c>
      <c r="DL143" s="6">
        <f t="shared" si="98"/>
        <v>0.24385290803990164</v>
      </c>
      <c r="DX143">
        <f t="shared" si="87"/>
        <v>20337.816666666662</v>
      </c>
      <c r="DY143">
        <f t="shared" si="88"/>
        <v>16881.755289414614</v>
      </c>
      <c r="DZ143">
        <f t="shared" si="89"/>
        <v>23793.87804391871</v>
      </c>
    </row>
    <row r="144" spans="1:130" x14ac:dyDescent="0.25">
      <c r="A144" s="1">
        <v>43</v>
      </c>
      <c r="B144" s="1">
        <v>143</v>
      </c>
      <c r="C144" s="7">
        <v>20200223</v>
      </c>
      <c r="D144" s="7">
        <f>74114*(1/3)</f>
        <v>24704.666666666664</v>
      </c>
      <c r="E144" s="7">
        <v>3861155</v>
      </c>
      <c r="F144" s="7"/>
      <c r="G144" s="7">
        <f t="shared" si="124"/>
        <v>95388547223.333328</v>
      </c>
      <c r="H144" s="36">
        <f t="shared" si="94"/>
        <v>76473882543.850006</v>
      </c>
      <c r="I144" s="36">
        <f t="shared" si="112"/>
        <v>87244210689.093323</v>
      </c>
      <c r="K144" s="2">
        <f t="shared" si="125"/>
        <v>2.8743903770800161E-2</v>
      </c>
      <c r="M144" s="1">
        <f t="shared" si="133"/>
        <v>142</v>
      </c>
      <c r="N144" s="2">
        <f t="shared" si="126"/>
        <v>-2.0906684819313712E-2</v>
      </c>
      <c r="O144" s="8">
        <f t="shared" si="127"/>
        <v>0.17794486215538846</v>
      </c>
      <c r="P144" s="2">
        <f t="shared" si="128"/>
        <v>0.20841498141990339</v>
      </c>
      <c r="Q144" s="2">
        <f t="shared" si="129"/>
        <v>0.21152037246907346</v>
      </c>
      <c r="R144" s="2">
        <f t="shared" si="130"/>
        <v>2.9082855791078388E-2</v>
      </c>
      <c r="V144" s="1">
        <f t="shared" si="131"/>
        <v>0</v>
      </c>
      <c r="W144" s="1">
        <f t="shared" si="132"/>
        <v>2.8743903770800161E-2</v>
      </c>
      <c r="X144" s="2">
        <f t="shared" ref="X144:X207" si="147">AVERAGE(V131:V144)</f>
        <v>2.172362832876681E-3</v>
      </c>
      <c r="Y144" s="2">
        <f t="shared" ref="Y144:Y207" si="148">AVERAGE(W131:W144)</f>
        <v>2.2060433248045314E-2</v>
      </c>
      <c r="Z144" s="2">
        <f t="shared" ref="Z144:Z207" si="149">_xlfn.STDEV.S(V131:V144)</f>
        <v>5.9574954024905853E-3</v>
      </c>
      <c r="AA144" s="2">
        <f t="shared" ref="AA144:AA207" si="150">_xlfn.STDEV.S(W131:W144)</f>
        <v>1.8756083835085299E-2</v>
      </c>
      <c r="AB144" s="3">
        <f t="shared" si="90"/>
        <v>0.36464364403344818</v>
      </c>
      <c r="AC144" s="3">
        <f t="shared" si="91"/>
        <v>1.1761748050399983</v>
      </c>
      <c r="AD144" s="4">
        <f t="shared" si="81"/>
        <v>76.334418616760303</v>
      </c>
      <c r="AE144" s="5">
        <f t="shared" si="104"/>
        <v>54.199116316084499</v>
      </c>
      <c r="AF144" s="5">
        <f t="shared" si="105"/>
        <v>32.124150304666223</v>
      </c>
      <c r="AG144" s="5">
        <f t="shared" si="106"/>
        <v>76.274082327502782</v>
      </c>
      <c r="AH144" s="5"/>
      <c r="AI144" s="6">
        <f t="shared" si="92"/>
        <v>0.51576575245649092</v>
      </c>
      <c r="AJ144" s="6">
        <f t="shared" si="82"/>
        <v>0.31706289264448573</v>
      </c>
      <c r="AK144" s="6">
        <f t="shared" si="107"/>
        <v>0.15522698339778582</v>
      </c>
      <c r="AL144" s="6">
        <f t="shared" si="108"/>
        <v>0.47889880189118561</v>
      </c>
      <c r="AM144" s="6"/>
      <c r="AT144" s="5"/>
      <c r="AU144" s="5"/>
      <c r="AV144" s="12"/>
      <c r="AW144" s="5"/>
      <c r="AX144" s="5"/>
      <c r="AY144" s="5"/>
      <c r="AZ144" s="5"/>
      <c r="BA144" s="5"/>
      <c r="BB144" s="5"/>
      <c r="BC144" s="5"/>
      <c r="BD144" s="5"/>
      <c r="BE144" s="5">
        <f t="shared" si="138"/>
        <v>700</v>
      </c>
      <c r="BF144" s="6">
        <f t="shared" si="139"/>
        <v>0</v>
      </c>
      <c r="BG144" s="6">
        <f t="shared" si="140"/>
        <v>700</v>
      </c>
      <c r="BH144" s="6">
        <f t="shared" si="141"/>
        <v>41.761904761904852</v>
      </c>
      <c r="BI144" s="6">
        <f t="shared" si="142"/>
        <v>470.61904761904771</v>
      </c>
      <c r="BJ144" s="6">
        <f t="shared" si="143"/>
        <v>91.84944237918215</v>
      </c>
      <c r="BK144" s="6">
        <f t="shared" si="109"/>
        <v>68.396995986080114</v>
      </c>
      <c r="BL144" s="6">
        <f t="shared" si="110"/>
        <v>38.211753217683921</v>
      </c>
      <c r="BM144" s="6">
        <f t="shared" si="111"/>
        <v>89.526665923957438</v>
      </c>
      <c r="BN144" s="5"/>
      <c r="BO144" s="5"/>
      <c r="BP144" s="5"/>
      <c r="BQ144" s="2">
        <f t="shared" si="117"/>
        <v>21029.833333333332</v>
      </c>
      <c r="BR144" s="2">
        <f t="shared" si="144"/>
        <v>19026.814583333326</v>
      </c>
      <c r="BS144" s="2">
        <f t="shared" ref="BS144:BS187" si="151">BR144-2*_xlfn.STDEV.S(BR125:BR144)</f>
        <v>18798.645956435706</v>
      </c>
      <c r="BT144" s="5">
        <f t="shared" si="145"/>
        <v>20831.792808177073</v>
      </c>
      <c r="BU144" s="5"/>
      <c r="BV144" s="2">
        <f t="shared" si="99"/>
        <v>-1.2375664271748739</v>
      </c>
      <c r="BW144" s="2">
        <f t="shared" si="118"/>
        <v>-0.93506940784860793</v>
      </c>
      <c r="BX144" s="2">
        <f t="shared" si="119"/>
        <v>-1.4091413851884889</v>
      </c>
      <c r="BY144" s="2">
        <f t="shared" si="120"/>
        <v>-0.46099743050872694</v>
      </c>
      <c r="BZ144" s="2"/>
      <c r="CA144" s="2">
        <f t="shared" si="146"/>
        <v>-1.084885965071708E-2</v>
      </c>
      <c r="CB144" s="2">
        <f t="shared" si="121"/>
        <v>0.21359165219658044</v>
      </c>
      <c r="CC144" s="2">
        <f t="shared" si="122"/>
        <v>-0.28452311582818063</v>
      </c>
      <c r="CD144" s="2">
        <f t="shared" si="123"/>
        <v>0.71170642022134145</v>
      </c>
      <c r="CE144" s="5"/>
      <c r="CF144" s="8">
        <f t="shared" si="100"/>
        <v>2.4378944354062317E-2</v>
      </c>
      <c r="CG144" s="8">
        <f t="shared" si="101"/>
        <v>1.1381822664806605E-2</v>
      </c>
      <c r="CH144" s="5">
        <f t="shared" si="102"/>
        <v>22080.666666666664</v>
      </c>
      <c r="CI144" s="5">
        <f t="shared" si="103"/>
        <v>21693.5</v>
      </c>
      <c r="CJ144" s="5"/>
      <c r="CK144" s="5">
        <f t="shared" si="134"/>
        <v>22175.254286607793</v>
      </c>
      <c r="CL144" s="5">
        <f t="shared" si="83"/>
        <v>21146.435472911031</v>
      </c>
      <c r="CM144" s="5">
        <f t="shared" si="113"/>
        <v>18295.864249019149</v>
      </c>
      <c r="CN144" s="5">
        <f t="shared" si="95"/>
        <v>15516.462201323207</v>
      </c>
      <c r="CO144" s="5"/>
      <c r="CP144" s="5"/>
      <c r="CQ144" s="5"/>
      <c r="CR144" s="5"/>
      <c r="CS144" s="32">
        <f t="shared" si="135"/>
        <v>0.11406463923105714</v>
      </c>
      <c r="CT144" s="32">
        <f t="shared" si="84"/>
        <v>0.16826624034645432</v>
      </c>
      <c r="CU144" s="32">
        <f t="shared" si="114"/>
        <v>0.35028694629667978</v>
      </c>
      <c r="CV144" s="32">
        <f t="shared" si="96"/>
        <v>0.59215846667418215</v>
      </c>
      <c r="CW144" s="32"/>
      <c r="CX144" s="32"/>
      <c r="CY144" s="32"/>
      <c r="CZ144" s="5"/>
      <c r="DA144" s="6">
        <f t="shared" si="136"/>
        <v>0.24516143778300969</v>
      </c>
      <c r="DB144" s="6">
        <f t="shared" si="85"/>
        <v>0.26290411925966689</v>
      </c>
      <c r="DC144" s="6">
        <f t="shared" si="115"/>
        <v>0.58234772237925914</v>
      </c>
      <c r="DD144" s="6">
        <f t="shared" si="97"/>
        <v>0.71654532949770366</v>
      </c>
      <c r="DE144" s="5"/>
      <c r="DF144" s="5"/>
      <c r="DG144" s="5"/>
      <c r="DI144" s="6">
        <f t="shared" si="137"/>
        <v>0.86454049772885067</v>
      </c>
      <c r="DJ144" s="6">
        <f t="shared" si="86"/>
        <v>1.0242832724018971</v>
      </c>
      <c r="DK144" s="6">
        <f t="shared" si="116"/>
        <v>0.3003428851286411</v>
      </c>
      <c r="DL144" s="6">
        <f t="shared" si="98"/>
        <v>0.27139877454195327</v>
      </c>
      <c r="DX144">
        <f t="shared" si="87"/>
        <v>20603.05</v>
      </c>
      <c r="DY144">
        <f t="shared" si="88"/>
        <v>16691.408257287185</v>
      </c>
      <c r="DZ144">
        <f t="shared" si="89"/>
        <v>24514.691742712814</v>
      </c>
    </row>
    <row r="145" spans="1:130" x14ac:dyDescent="0.25">
      <c r="A145" s="1">
        <v>44</v>
      </c>
      <c r="B145" s="1">
        <v>144</v>
      </c>
      <c r="C145" s="7">
        <v>20200224</v>
      </c>
      <c r="D145" s="7">
        <f>76749*(1/3)</f>
        <v>25583</v>
      </c>
      <c r="E145" s="7">
        <v>3701151</v>
      </c>
      <c r="F145" s="7"/>
      <c r="G145" s="7">
        <f t="shared" si="124"/>
        <v>94686546033</v>
      </c>
      <c r="H145" s="36">
        <f t="shared" si="94"/>
        <v>77763663432.5</v>
      </c>
      <c r="I145" s="36">
        <f t="shared" si="112"/>
        <v>88177127950.373322</v>
      </c>
      <c r="K145" s="2">
        <f t="shared" si="125"/>
        <v>3.4935908737034345E-2</v>
      </c>
      <c r="M145" s="1">
        <f t="shared" si="133"/>
        <v>143</v>
      </c>
      <c r="N145" s="2">
        <f t="shared" si="126"/>
        <v>-2.0698324215810006E-2</v>
      </c>
      <c r="O145" s="8">
        <f t="shared" si="127"/>
        <v>0.17919799498746866</v>
      </c>
      <c r="P145" s="2">
        <f t="shared" si="128"/>
        <v>0.21045952563989104</v>
      </c>
      <c r="Q145" s="2">
        <f t="shared" si="129"/>
        <v>0.21288002472130541</v>
      </c>
      <c r="R145" s="2">
        <f t="shared" si="130"/>
        <v>2.9216986432434727E-2</v>
      </c>
      <c r="V145" s="1">
        <f t="shared" si="131"/>
        <v>0</v>
      </c>
      <c r="W145" s="1">
        <f t="shared" si="132"/>
        <v>3.4935908737034345E-2</v>
      </c>
      <c r="X145" s="2">
        <f t="shared" si="147"/>
        <v>2.172362832876681E-3</v>
      </c>
      <c r="Y145" s="2">
        <f t="shared" si="148"/>
        <v>2.2179316155736973E-2</v>
      </c>
      <c r="Z145" s="2">
        <f t="shared" si="149"/>
        <v>5.9574954024905853E-3</v>
      </c>
      <c r="AA145" s="2">
        <f t="shared" si="150"/>
        <v>1.883770719586177E-2</v>
      </c>
      <c r="AB145" s="3">
        <f t="shared" si="90"/>
        <v>0.36464364403344818</v>
      </c>
      <c r="AC145" s="3">
        <f t="shared" si="91"/>
        <v>1.1773893672479037</v>
      </c>
      <c r="AD145" s="4">
        <f t="shared" ref="AD145:AD208" si="152">(AC145/(AB145+AC145))*100</f>
        <v>76.35305850356292</v>
      </c>
      <c r="AE145" s="5">
        <f t="shared" si="104"/>
        <v>55.019912413505175</v>
      </c>
      <c r="AF145" s="5">
        <f t="shared" si="105"/>
        <v>30.918841267025499</v>
      </c>
      <c r="AG145" s="5">
        <f t="shared" si="106"/>
        <v>79.12098355998485</v>
      </c>
      <c r="AH145" s="5"/>
      <c r="AI145" s="6">
        <f t="shared" si="92"/>
        <v>0.65940454851140118</v>
      </c>
      <c r="AJ145" s="6">
        <f t="shared" si="82"/>
        <v>0.33356321704369724</v>
      </c>
      <c r="AK145" s="6">
        <f t="shared" si="107"/>
        <v>0.11066034412059131</v>
      </c>
      <c r="AL145" s="6">
        <f t="shared" si="108"/>
        <v>0.55646608996680313</v>
      </c>
      <c r="AM145" s="6"/>
      <c r="AT145" s="5"/>
      <c r="AU145" s="5"/>
      <c r="AV145" s="12"/>
      <c r="AW145" s="5"/>
      <c r="AX145" s="5"/>
      <c r="AY145" s="5"/>
      <c r="AZ145" s="5"/>
      <c r="BA145" s="5"/>
      <c r="BB145" s="5"/>
      <c r="BC145" s="5"/>
      <c r="BD145" s="5"/>
      <c r="BE145" s="5">
        <f t="shared" si="138"/>
        <v>878.33333333333576</v>
      </c>
      <c r="BF145" s="6">
        <f t="shared" si="139"/>
        <v>0</v>
      </c>
      <c r="BG145" s="6">
        <f t="shared" si="140"/>
        <v>878.33333333333576</v>
      </c>
      <c r="BH145" s="6">
        <f t="shared" si="141"/>
        <v>41.761904761904852</v>
      </c>
      <c r="BI145" s="6">
        <f t="shared" si="142"/>
        <v>488.16666666666686</v>
      </c>
      <c r="BJ145" s="6">
        <f t="shared" si="143"/>
        <v>92.11933324347396</v>
      </c>
      <c r="BK145" s="6">
        <f t="shared" si="109"/>
        <v>69.395803042188476</v>
      </c>
      <c r="BL145" s="6">
        <f t="shared" si="110"/>
        <v>37.419758806899267</v>
      </c>
      <c r="BM145" s="6">
        <f t="shared" si="111"/>
        <v>91.779034006890925</v>
      </c>
      <c r="BN145" s="5"/>
      <c r="BO145" s="5"/>
      <c r="BP145" s="5"/>
      <c r="BQ145" s="2">
        <f t="shared" si="117"/>
        <v>21173.708333333332</v>
      </c>
      <c r="BR145" s="2">
        <f t="shared" si="144"/>
        <v>19195.204166666659</v>
      </c>
      <c r="BS145" s="2">
        <f t="shared" si="151"/>
        <v>18865.449878065749</v>
      </c>
      <c r="BT145" s="5">
        <f t="shared" si="145"/>
        <v>21143.304746482536</v>
      </c>
      <c r="BU145" s="5"/>
      <c r="BV145" s="2">
        <f t="shared" si="99"/>
        <v>-1.1517737523331921</v>
      </c>
      <c r="BW145" s="2">
        <f t="shared" si="118"/>
        <v>-0.96290091834331082</v>
      </c>
      <c r="BX145" s="2">
        <f t="shared" si="119"/>
        <v>-1.417920746248071</v>
      </c>
      <c r="BY145" s="2">
        <f t="shared" si="120"/>
        <v>-0.50788109043855068</v>
      </c>
      <c r="BZ145" s="2"/>
      <c r="CA145" s="2">
        <f t="shared" si="146"/>
        <v>-0.16803809001176592</v>
      </c>
      <c r="CB145" s="2">
        <f t="shared" si="121"/>
        <v>0.21554674584656416</v>
      </c>
      <c r="CC145" s="2">
        <f t="shared" si="122"/>
        <v>-0.27587691109734047</v>
      </c>
      <c r="CD145" s="2">
        <f t="shared" si="123"/>
        <v>0.70697040279046874</v>
      </c>
      <c r="CE145" s="5"/>
      <c r="CF145" s="8">
        <f t="shared" si="100"/>
        <v>2.4378944354062317E-2</v>
      </c>
      <c r="CG145" s="8">
        <f t="shared" si="101"/>
        <v>1.1381822664806605E-2</v>
      </c>
      <c r="CH145" s="5">
        <f t="shared" si="102"/>
        <v>22947.166666666664</v>
      </c>
      <c r="CI145" s="5">
        <f t="shared" si="103"/>
        <v>22132.666666666664</v>
      </c>
      <c r="CJ145" s="5"/>
      <c r="CK145" s="5">
        <f t="shared" si="134"/>
        <v>22564.635105127243</v>
      </c>
      <c r="CL145" s="5">
        <f t="shared" si="83"/>
        <v>21481.094042373828</v>
      </c>
      <c r="CM145" s="5">
        <f t="shared" si="113"/>
        <v>18474.469331213011</v>
      </c>
      <c r="CN145" s="5">
        <f t="shared" si="95"/>
        <v>15693.505924570638</v>
      </c>
      <c r="CO145" s="5"/>
      <c r="CP145" s="5"/>
      <c r="CQ145" s="5"/>
      <c r="CR145" s="5"/>
      <c r="CS145" s="32">
        <f t="shared" si="135"/>
        <v>0.13376528717660974</v>
      </c>
      <c r="CT145" s="32">
        <f t="shared" si="84"/>
        <v>0.19095423862186478</v>
      </c>
      <c r="CU145" s="32">
        <f t="shared" si="114"/>
        <v>0.38477590567524311</v>
      </c>
      <c r="CV145" s="32">
        <f t="shared" si="96"/>
        <v>0.63016473966762354</v>
      </c>
      <c r="CW145" s="32"/>
      <c r="CX145" s="32"/>
      <c r="CY145" s="32"/>
      <c r="CZ145" s="5"/>
      <c r="DA145" s="6">
        <f t="shared" si="136"/>
        <v>0.27373829785076376</v>
      </c>
      <c r="DB145" s="6">
        <f t="shared" si="85"/>
        <v>0.28945130351532</v>
      </c>
      <c r="DC145" s="6">
        <f t="shared" si="115"/>
        <v>0.57704056208207699</v>
      </c>
      <c r="DD145" s="6">
        <f t="shared" si="97"/>
        <v>0.75206151706117286</v>
      </c>
      <c r="DE145" s="5"/>
      <c r="DF145" s="5"/>
      <c r="DG145" s="5"/>
      <c r="DI145" s="6">
        <f t="shared" si="137"/>
        <v>0.89389485377802202</v>
      </c>
      <c r="DJ145" s="6">
        <f t="shared" si="86"/>
        <v>1.0291671415670363</v>
      </c>
      <c r="DK145" s="6">
        <f t="shared" si="116"/>
        <v>0.28610598567987366</v>
      </c>
      <c r="DL145" s="6">
        <f t="shared" si="98"/>
        <v>0.29567742636877742</v>
      </c>
      <c r="DX145">
        <f t="shared" si="87"/>
        <v>20932.533333333333</v>
      </c>
      <c r="DY145">
        <f t="shared" si="88"/>
        <v>16538.395544566705</v>
      </c>
      <c r="DZ145">
        <f t="shared" si="89"/>
        <v>25326.67112209996</v>
      </c>
    </row>
    <row r="146" spans="1:130" x14ac:dyDescent="0.25">
      <c r="A146" s="1">
        <v>45</v>
      </c>
      <c r="B146" s="1">
        <v>145</v>
      </c>
      <c r="C146" s="7">
        <v>20200225</v>
      </c>
      <c r="D146" s="7">
        <f>76218*(1/3)</f>
        <v>25406</v>
      </c>
      <c r="E146" s="7">
        <v>2968336</v>
      </c>
      <c r="F146" s="7"/>
      <c r="G146" s="7">
        <f t="shared" si="124"/>
        <v>75413544416</v>
      </c>
      <c r="H146" s="36">
        <f t="shared" si="94"/>
        <v>77731277770.633331</v>
      </c>
      <c r="I146" s="36">
        <f t="shared" si="112"/>
        <v>87451823045.666656</v>
      </c>
      <c r="K146" s="2">
        <f t="shared" si="125"/>
        <v>-6.9427017970846707E-3</v>
      </c>
      <c r="M146" s="1">
        <f t="shared" si="133"/>
        <v>144</v>
      </c>
      <c r="N146" s="2">
        <f t="shared" si="126"/>
        <v>-2.0696881771154862E-2</v>
      </c>
      <c r="O146" s="8">
        <f t="shared" si="127"/>
        <v>0.18045112781954886</v>
      </c>
      <c r="P146" s="2">
        <f t="shared" si="128"/>
        <v>0.21047372057774749</v>
      </c>
      <c r="Q146" s="2">
        <f t="shared" si="129"/>
        <v>0.21288948892643889</v>
      </c>
      <c r="R146" s="2">
        <f t="shared" si="130"/>
        <v>3.0008397820342175E-2</v>
      </c>
      <c r="V146" s="1">
        <f t="shared" si="131"/>
        <v>6.9427017970846707E-3</v>
      </c>
      <c r="W146" s="1">
        <f t="shared" si="132"/>
        <v>0</v>
      </c>
      <c r="X146" s="2">
        <f t="shared" si="147"/>
        <v>1.1749354741460351E-3</v>
      </c>
      <c r="Y146" s="2">
        <f t="shared" si="148"/>
        <v>2.2179316155736973E-2</v>
      </c>
      <c r="Z146" s="2">
        <f t="shared" si="149"/>
        <v>3.02865829595797E-3</v>
      </c>
      <c r="AA146" s="2">
        <f t="shared" si="150"/>
        <v>1.883770719586177E-2</v>
      </c>
      <c r="AB146" s="3">
        <f t="shared" si="90"/>
        <v>0.38793926528921974</v>
      </c>
      <c r="AC146" s="3">
        <f t="shared" si="91"/>
        <v>1.1773893672479037</v>
      </c>
      <c r="AD146" s="4">
        <f t="shared" si="152"/>
        <v>75.216752749201405</v>
      </c>
      <c r="AE146" s="5">
        <f t="shared" si="104"/>
        <v>55.884926044170854</v>
      </c>
      <c r="AF146" s="5">
        <f t="shared" si="105"/>
        <v>30.159042998462471</v>
      </c>
      <c r="AG146" s="5">
        <f t="shared" si="106"/>
        <v>81.61080908987924</v>
      </c>
      <c r="AH146" s="5"/>
      <c r="AI146" s="6">
        <f t="shared" si="92"/>
        <v>0.61225078909527275</v>
      </c>
      <c r="AJ146" s="6">
        <f t="shared" si="82"/>
        <v>0.34751032561896239</v>
      </c>
      <c r="AK146" s="6">
        <f t="shared" si="107"/>
        <v>9.2133084601743243E-2</v>
      </c>
      <c r="AL146" s="6">
        <f t="shared" si="108"/>
        <v>0.60288756663618148</v>
      </c>
      <c r="AM146" s="6"/>
      <c r="AT146" s="5"/>
      <c r="AU146" s="5"/>
      <c r="AV146" s="12"/>
      <c r="AW146" s="5"/>
      <c r="AX146" s="5"/>
      <c r="AY146" s="5"/>
      <c r="AZ146" s="5"/>
      <c r="BA146" s="5"/>
      <c r="BB146" s="5"/>
      <c r="BC146" s="5"/>
      <c r="BD146" s="5"/>
      <c r="BE146" s="5">
        <f t="shared" si="138"/>
        <v>-177</v>
      </c>
      <c r="BF146" s="6">
        <f t="shared" si="139"/>
        <v>177</v>
      </c>
      <c r="BG146" s="6">
        <f t="shared" si="140"/>
        <v>0</v>
      </c>
      <c r="BH146" s="6">
        <f t="shared" si="141"/>
        <v>25.833333333333421</v>
      </c>
      <c r="BI146" s="6">
        <f t="shared" si="142"/>
        <v>488.16666666666686</v>
      </c>
      <c r="BJ146" s="6">
        <f t="shared" si="143"/>
        <v>94.974059662775602</v>
      </c>
      <c r="BK146" s="6">
        <f t="shared" si="109"/>
        <v>70.617071031938082</v>
      </c>
      <c r="BL146" s="6">
        <f t="shared" si="110"/>
        <v>36.651737918820267</v>
      </c>
      <c r="BM146" s="6">
        <f t="shared" si="111"/>
        <v>94.392804211120549</v>
      </c>
      <c r="BN146" s="5"/>
      <c r="BO146" s="5"/>
      <c r="BP146" s="5"/>
      <c r="BQ146" s="2">
        <f t="shared" si="117"/>
        <v>21283.208333333332</v>
      </c>
      <c r="BR146" s="2">
        <f t="shared" si="144"/>
        <v>19365.829166666659</v>
      </c>
      <c r="BS146" s="2">
        <f t="shared" si="151"/>
        <v>18934.743364412861</v>
      </c>
      <c r="BT146" s="5">
        <f t="shared" si="145"/>
        <v>21420.345104180895</v>
      </c>
      <c r="BU146" s="5"/>
      <c r="BV146" s="2">
        <f t="shared" si="99"/>
        <v>-1.3165313344625278</v>
      </c>
      <c r="BW146" s="2">
        <f t="shared" si="118"/>
        <v>-0.99936240943130161</v>
      </c>
      <c r="BX146" s="2">
        <f t="shared" si="119"/>
        <v>-1.4444159742797913</v>
      </c>
      <c r="BY146" s="2">
        <f t="shared" si="120"/>
        <v>-0.55430884458281193</v>
      </c>
      <c r="BZ146" s="2"/>
      <c r="CA146" s="2">
        <f t="shared" si="146"/>
        <v>-9.9869797098270069E-2</v>
      </c>
      <c r="CB146" s="2">
        <f t="shared" si="121"/>
        <v>0.22150272390786419</v>
      </c>
      <c r="CC146" s="2">
        <f t="shared" si="122"/>
        <v>-0.2502394551445995</v>
      </c>
      <c r="CD146" s="2">
        <f t="shared" si="123"/>
        <v>0.69324490296032781</v>
      </c>
      <c r="CE146" s="5"/>
      <c r="CF146" s="8">
        <f t="shared" si="100"/>
        <v>2.0907593455519981E-2</v>
      </c>
      <c r="CG146" s="8">
        <f t="shared" si="101"/>
        <v>1.1381822664806605E-2</v>
      </c>
      <c r="CH146" s="5">
        <f t="shared" si="102"/>
        <v>23365.333333333332</v>
      </c>
      <c r="CI146" s="5">
        <f t="shared" si="103"/>
        <v>22132.666666666664</v>
      </c>
      <c r="CJ146" s="5"/>
      <c r="CK146" s="5">
        <f t="shared" si="134"/>
        <v>22913.779459924677</v>
      </c>
      <c r="CL146" s="5">
        <f t="shared" si="83"/>
        <v>21773.736132324026</v>
      </c>
      <c r="CM146" s="5">
        <f t="shared" si="113"/>
        <v>18699.02532697716</v>
      </c>
      <c r="CN146" s="5">
        <f t="shared" si="95"/>
        <v>15794.325221893745</v>
      </c>
      <c r="CO146" s="5"/>
      <c r="CP146" s="5"/>
      <c r="CQ146" s="5"/>
      <c r="CR146" s="5"/>
      <c r="CS146" s="32">
        <f t="shared" si="135"/>
        <v>0.10876514476514543</v>
      </c>
      <c r="CT146" s="32">
        <f t="shared" si="84"/>
        <v>0.16681858573107844</v>
      </c>
      <c r="CU146" s="32">
        <f t="shared" si="114"/>
        <v>0.35868044220180084</v>
      </c>
      <c r="CV146" s="32">
        <f t="shared" si="96"/>
        <v>0.60855241633132651</v>
      </c>
      <c r="CW146" s="32"/>
      <c r="CX146" s="32"/>
      <c r="CY146" s="32"/>
      <c r="CZ146" s="5"/>
      <c r="DA146" s="6">
        <f t="shared" si="136"/>
        <v>0.22380634405825298</v>
      </c>
      <c r="DB146" s="6">
        <f t="shared" si="85"/>
        <v>0.27091577355611951</v>
      </c>
      <c r="DC146" s="6">
        <f t="shared" si="115"/>
        <v>0.55991759946297748</v>
      </c>
      <c r="DD146" s="6">
        <f t="shared" si="97"/>
        <v>0.75394730125700027</v>
      </c>
      <c r="DE146" s="5"/>
      <c r="DF146" s="5"/>
      <c r="DG146" s="5"/>
      <c r="DI146" s="6">
        <f t="shared" si="137"/>
        <v>0.82239244768754438</v>
      </c>
      <c r="DJ146" s="6">
        <f t="shared" si="86"/>
        <v>0.94068357922193768</v>
      </c>
      <c r="DK146" s="6">
        <f t="shared" si="116"/>
        <v>0.34492645882622358</v>
      </c>
      <c r="DL146" s="6">
        <f t="shared" si="98"/>
        <v>0.30512194414217103</v>
      </c>
      <c r="DX146">
        <f t="shared" si="87"/>
        <v>21245.166666666664</v>
      </c>
      <c r="DY146">
        <f t="shared" si="88"/>
        <v>16524.281285959238</v>
      </c>
      <c r="DZ146">
        <f t="shared" si="89"/>
        <v>25966.052047374091</v>
      </c>
    </row>
    <row r="147" spans="1:130" x14ac:dyDescent="0.25">
      <c r="A147" s="1">
        <v>46</v>
      </c>
      <c r="B147" s="1">
        <v>146</v>
      </c>
      <c r="C147" s="7">
        <v>20200226</v>
      </c>
      <c r="D147" s="7">
        <f>73000*(1/3)</f>
        <v>24333.333333333332</v>
      </c>
      <c r="E147" s="7">
        <v>3372015</v>
      </c>
      <c r="F147" s="7"/>
      <c r="G147" s="7">
        <f t="shared" si="124"/>
        <v>82052365000</v>
      </c>
      <c r="H147" s="36">
        <f t="shared" si="94"/>
        <v>79397707442.800003</v>
      </c>
      <c r="I147" s="36">
        <f t="shared" si="112"/>
        <v>87777787605.133316</v>
      </c>
      <c r="K147" s="2">
        <f t="shared" si="125"/>
        <v>-4.3138214120987624E-2</v>
      </c>
      <c r="M147" s="1">
        <f t="shared" si="133"/>
        <v>145</v>
      </c>
      <c r="N147" s="2">
        <f t="shared" si="126"/>
        <v>-2.0510795721509056E-2</v>
      </c>
      <c r="O147" s="8">
        <f t="shared" si="127"/>
        <v>0.18170426065162906</v>
      </c>
      <c r="P147" s="2">
        <f t="shared" si="128"/>
        <v>0.21230968079152332</v>
      </c>
      <c r="Q147" s="2">
        <f t="shared" si="129"/>
        <v>0.21411643647871836</v>
      </c>
      <c r="R147" s="2">
        <f t="shared" si="130"/>
        <v>2.8769459926118429E-2</v>
      </c>
      <c r="V147" s="1">
        <f t="shared" si="131"/>
        <v>4.3138214120987624E-2</v>
      </c>
      <c r="W147" s="1">
        <f t="shared" si="132"/>
        <v>0</v>
      </c>
      <c r="X147" s="2">
        <f t="shared" si="147"/>
        <v>4.2562364827880084E-3</v>
      </c>
      <c r="Y147" s="2">
        <f t="shared" si="148"/>
        <v>2.0072856976400887E-2</v>
      </c>
      <c r="Z147" s="2">
        <f t="shared" si="149"/>
        <v>1.158865653161224E-2</v>
      </c>
      <c r="AA147" s="2">
        <f t="shared" si="150"/>
        <v>1.959104795287011E-2</v>
      </c>
      <c r="AB147" s="3">
        <f t="shared" si="90"/>
        <v>0.36727609202823369</v>
      </c>
      <c r="AC147" s="3">
        <f t="shared" si="91"/>
        <v>1.0245933257215163</v>
      </c>
      <c r="AD147" s="4">
        <f t="shared" si="152"/>
        <v>73.612747909785043</v>
      </c>
      <c r="AE147" s="5">
        <f t="shared" si="104"/>
        <v>56.617514130564174</v>
      </c>
      <c r="AF147" s="5">
        <f t="shared" si="105"/>
        <v>29.715235440819093</v>
      </c>
      <c r="AG147" s="5">
        <f t="shared" si="106"/>
        <v>83.519792820309249</v>
      </c>
      <c r="AH147" s="5"/>
      <c r="AI147" s="6">
        <f t="shared" si="92"/>
        <v>0.43149267893715193</v>
      </c>
      <c r="AJ147" s="6">
        <f t="shared" si="82"/>
        <v>0.35275152489664963</v>
      </c>
      <c r="AK147" s="6">
        <f t="shared" si="107"/>
        <v>9.4884749429082815E-2</v>
      </c>
      <c r="AL147" s="6">
        <f t="shared" si="108"/>
        <v>0.61061830036421649</v>
      </c>
      <c r="AM147" s="6"/>
      <c r="AT147" s="5"/>
      <c r="AU147" s="5"/>
      <c r="AV147" s="12"/>
      <c r="AW147" s="5"/>
      <c r="AX147" s="5"/>
      <c r="AY147" s="5"/>
      <c r="AZ147" s="5"/>
      <c r="BA147" s="5"/>
      <c r="BB147" s="5"/>
      <c r="BC147" s="5"/>
      <c r="BD147" s="5"/>
      <c r="BE147" s="5">
        <f t="shared" si="138"/>
        <v>-1072.6666666666679</v>
      </c>
      <c r="BF147" s="6">
        <f t="shared" si="139"/>
        <v>1072.6666666666679</v>
      </c>
      <c r="BG147" s="6">
        <f t="shared" si="140"/>
        <v>0</v>
      </c>
      <c r="BH147" s="6">
        <f t="shared" si="141"/>
        <v>102.45238095238112</v>
      </c>
      <c r="BI147" s="6">
        <f t="shared" si="142"/>
        <v>447.69047619047626</v>
      </c>
      <c r="BJ147" s="6">
        <f t="shared" si="143"/>
        <v>81.377131481000589</v>
      </c>
      <c r="BK147" s="6">
        <f t="shared" si="109"/>
        <v>70.656505288083551</v>
      </c>
      <c r="BL147" s="6">
        <f t="shared" si="110"/>
        <v>36.640633519574443</v>
      </c>
      <c r="BM147" s="6">
        <f t="shared" si="111"/>
        <v>94.467615526039921</v>
      </c>
      <c r="BN147" s="5"/>
      <c r="BO147" s="5"/>
      <c r="BP147" s="5"/>
      <c r="BQ147" s="2">
        <f t="shared" si="117"/>
        <v>21576.708333333332</v>
      </c>
      <c r="BR147" s="2">
        <f t="shared" si="144"/>
        <v>19541.729166666661</v>
      </c>
      <c r="BS147" s="2">
        <f t="shared" si="151"/>
        <v>19006.755892866411</v>
      </c>
      <c r="BT147" s="5">
        <f t="shared" si="145"/>
        <v>21723.496937114898</v>
      </c>
      <c r="BU147" s="5"/>
      <c r="BV147" s="2">
        <f t="shared" si="99"/>
        <v>-0.89501537610733761</v>
      </c>
      <c r="BW147" s="2">
        <f t="shared" si="118"/>
        <v>-1.0149953101762181</v>
      </c>
      <c r="BX147" s="2">
        <f t="shared" si="119"/>
        <v>-1.4183894756305355</v>
      </c>
      <c r="BY147" s="2">
        <f t="shared" si="120"/>
        <v>-0.61160114472190075</v>
      </c>
      <c r="BZ147" s="2"/>
      <c r="CA147" s="2">
        <f t="shared" si="146"/>
        <v>-0.29776881521948451</v>
      </c>
      <c r="CB147" s="2">
        <f t="shared" si="121"/>
        <v>0.21654744437551923</v>
      </c>
      <c r="CC147" s="2">
        <f t="shared" si="122"/>
        <v>-0.27542616591200708</v>
      </c>
      <c r="CD147" s="2">
        <f t="shared" si="123"/>
        <v>0.70852105466304549</v>
      </c>
      <c r="CE147" s="5"/>
      <c r="CF147" s="8">
        <f t="shared" si="100"/>
        <v>2.8098372935685054E-3</v>
      </c>
      <c r="CG147" s="8">
        <f t="shared" si="101"/>
        <v>2.8098372935685054E-3</v>
      </c>
      <c r="CH147" s="5">
        <f t="shared" si="102"/>
        <v>23893.666666666664</v>
      </c>
      <c r="CI147" s="5">
        <f t="shared" si="103"/>
        <v>22132.666666666664</v>
      </c>
      <c r="CJ147" s="5"/>
      <c r="CK147" s="5">
        <f t="shared" si="134"/>
        <v>23139.317798582728</v>
      </c>
      <c r="CL147" s="5">
        <f t="shared" si="83"/>
        <v>21976.604493537154</v>
      </c>
      <c r="CM147" s="5">
        <f t="shared" si="113"/>
        <v>18862.177933599403</v>
      </c>
      <c r="CN147" s="5">
        <f t="shared" si="95"/>
        <v>15901.860679592161</v>
      </c>
      <c r="CO147" s="5"/>
      <c r="CP147" s="5"/>
      <c r="CQ147" s="5"/>
      <c r="CR147" s="5"/>
      <c r="CS147" s="32">
        <f t="shared" si="135"/>
        <v>5.1601155450820446E-2</v>
      </c>
      <c r="CT147" s="32">
        <f t="shared" si="84"/>
        <v>0.10723807858894863</v>
      </c>
      <c r="CU147" s="32">
        <f t="shared" si="114"/>
        <v>0.29005957949257288</v>
      </c>
      <c r="CV147" s="32">
        <f t="shared" si="96"/>
        <v>0.53021925066679776</v>
      </c>
      <c r="CW147" s="32"/>
      <c r="CX147" s="32"/>
      <c r="CY147" s="32"/>
      <c r="CZ147" s="5"/>
      <c r="DA147" s="6">
        <f t="shared" si="136"/>
        <v>0.1403175761630806</v>
      </c>
      <c r="DB147" s="6">
        <f t="shared" si="85"/>
        <v>0.23827457332375943</v>
      </c>
      <c r="DC147" s="6">
        <f t="shared" si="115"/>
        <v>0.47646831599334033</v>
      </c>
      <c r="DD147" s="6">
        <f t="shared" si="97"/>
        <v>0.7411294519845405</v>
      </c>
      <c r="DE147" s="5"/>
      <c r="DF147" s="5"/>
      <c r="DG147" s="5"/>
      <c r="DI147" s="6">
        <f t="shared" si="137"/>
        <v>0.62112376108229472</v>
      </c>
      <c r="DJ147" s="6">
        <f t="shared" si="86"/>
        <v>0.79452777240877448</v>
      </c>
      <c r="DK147" s="6">
        <f t="shared" si="116"/>
        <v>0.40333767355313938</v>
      </c>
      <c r="DL147" s="6">
        <f t="shared" si="98"/>
        <v>0.29018368910855769</v>
      </c>
      <c r="DX147">
        <f t="shared" si="87"/>
        <v>21493</v>
      </c>
      <c r="DY147">
        <f t="shared" si="88"/>
        <v>16671.157037443587</v>
      </c>
      <c r="DZ147">
        <f t="shared" si="89"/>
        <v>26314.842962556413</v>
      </c>
    </row>
    <row r="148" spans="1:130" x14ac:dyDescent="0.25">
      <c r="A148" s="1">
        <v>47</v>
      </c>
      <c r="B148" s="1">
        <v>147</v>
      </c>
      <c r="C148" s="7">
        <v>20200229</v>
      </c>
      <c r="D148" s="7">
        <f>70527*(1/3)</f>
        <v>23509</v>
      </c>
      <c r="E148" s="7">
        <v>3747150</v>
      </c>
      <c r="F148" s="7"/>
      <c r="G148" s="7">
        <f t="shared" si="124"/>
        <v>88091749350</v>
      </c>
      <c r="H148" s="36">
        <f t="shared" si="94"/>
        <v>81303398959.916672</v>
      </c>
      <c r="I148" s="36">
        <f t="shared" si="112"/>
        <v>88113295369.813324</v>
      </c>
      <c r="K148" s="2">
        <f t="shared" si="125"/>
        <v>-3.4463825924396375E-2</v>
      </c>
      <c r="M148" s="1">
        <f t="shared" si="133"/>
        <v>146</v>
      </c>
      <c r="N148" s="2">
        <f t="shared" si="126"/>
        <v>-2.0219753837472952E-2</v>
      </c>
      <c r="O148" s="8">
        <f t="shared" si="127"/>
        <v>0.18295739348370926</v>
      </c>
      <c r="P148" s="2">
        <f t="shared" si="128"/>
        <v>0.21519984394575253</v>
      </c>
      <c r="Q148" s="2">
        <f t="shared" si="129"/>
        <v>0.21605949688405995</v>
      </c>
      <c r="R148" s="2">
        <f t="shared" si="130"/>
        <v>2.9352287307814057E-2</v>
      </c>
      <c r="V148" s="1">
        <f t="shared" si="131"/>
        <v>3.4463825924396375E-2</v>
      </c>
      <c r="W148" s="1">
        <f t="shared" si="132"/>
        <v>0</v>
      </c>
      <c r="X148" s="2">
        <f t="shared" si="147"/>
        <v>6.717938334530606E-3</v>
      </c>
      <c r="Y148" s="2">
        <f t="shared" si="148"/>
        <v>2.0006953322860288E-2</v>
      </c>
      <c r="Z148" s="2">
        <f t="shared" si="149"/>
        <v>1.4020325162143269E-2</v>
      </c>
      <c r="AA148" s="2">
        <f t="shared" si="150"/>
        <v>1.9661848016467805E-2</v>
      </c>
      <c r="AB148" s="3">
        <f t="shared" si="90"/>
        <v>0.47915709919980509</v>
      </c>
      <c r="AC148" s="3">
        <f t="shared" si="91"/>
        <v>1.0175520279733339</v>
      </c>
      <c r="AD148" s="4">
        <f t="shared" si="152"/>
        <v>67.985957291194083</v>
      </c>
      <c r="AE148" s="5">
        <f t="shared" si="104"/>
        <v>57.353992590673485</v>
      </c>
      <c r="AF148" s="5">
        <f t="shared" si="105"/>
        <v>30.03588151698429</v>
      </c>
      <c r="AG148" s="5">
        <f t="shared" si="106"/>
        <v>84.67210366436268</v>
      </c>
      <c r="AH148" s="5"/>
      <c r="AI148" s="6">
        <f t="shared" si="92"/>
        <v>0.36474296446852722</v>
      </c>
      <c r="AJ148" s="6">
        <f t="shared" si="82"/>
        <v>0.35850128504723794</v>
      </c>
      <c r="AK148" s="6">
        <f t="shared" si="107"/>
        <v>0.10521743118399352</v>
      </c>
      <c r="AL148" s="6">
        <f t="shared" si="108"/>
        <v>0.61178513891048236</v>
      </c>
      <c r="AM148" s="6"/>
      <c r="AT148" s="5"/>
      <c r="AU148" s="5"/>
      <c r="AV148" s="12"/>
      <c r="AW148" s="5"/>
      <c r="AX148" s="5"/>
      <c r="AY148" s="5"/>
      <c r="AZ148" s="5"/>
      <c r="BA148" s="5"/>
      <c r="BB148" s="5"/>
      <c r="BC148" s="5"/>
      <c r="BD148" s="5"/>
      <c r="BE148" s="5">
        <f t="shared" si="138"/>
        <v>-824.33333333333212</v>
      </c>
      <c r="BF148" s="6">
        <f t="shared" si="139"/>
        <v>824.33333333333212</v>
      </c>
      <c r="BG148" s="6">
        <f t="shared" si="140"/>
        <v>0</v>
      </c>
      <c r="BH148" s="6">
        <f t="shared" si="141"/>
        <v>161.33333333333343</v>
      </c>
      <c r="BI148" s="6">
        <f t="shared" si="142"/>
        <v>446.40476190476198</v>
      </c>
      <c r="BJ148" s="6">
        <f t="shared" si="143"/>
        <v>73.453476983349645</v>
      </c>
      <c r="BK148" s="6">
        <f t="shared" si="109"/>
        <v>70.480703345260594</v>
      </c>
      <c r="BL148" s="6">
        <f t="shared" si="110"/>
        <v>36.566015951615128</v>
      </c>
      <c r="BM148" s="6">
        <f t="shared" si="111"/>
        <v>94.220984520812422</v>
      </c>
      <c r="BN148" s="5"/>
      <c r="BO148" s="5"/>
      <c r="BP148" s="5"/>
      <c r="BQ148" s="2">
        <f t="shared" si="117"/>
        <v>21622.458333333332</v>
      </c>
      <c r="BR148" s="2">
        <f t="shared" si="144"/>
        <v>19719.283333333329</v>
      </c>
      <c r="BS148" s="2">
        <f t="shared" si="151"/>
        <v>19079.429395712403</v>
      </c>
      <c r="BT148" s="5">
        <f t="shared" si="145"/>
        <v>21973.986404803512</v>
      </c>
      <c r="BU148" s="5"/>
      <c r="BV148" s="2">
        <f t="shared" si="99"/>
        <v>-1.027504869030361</v>
      </c>
      <c r="BW148" s="2">
        <f t="shared" si="118"/>
        <v>-1.0399414645755471</v>
      </c>
      <c r="BX148" s="2">
        <f t="shared" si="119"/>
        <v>-1.3721001792652907</v>
      </c>
      <c r="BY148" s="2">
        <f t="shared" si="120"/>
        <v>-0.7077827498858037</v>
      </c>
      <c r="BZ148" s="2"/>
      <c r="CA148" s="2">
        <f t="shared" si="146"/>
        <v>-0.33169580233518536</v>
      </c>
      <c r="CB148" s="2">
        <f t="shared" si="121"/>
        <v>0.20078560712981613</v>
      </c>
      <c r="CC148" s="2">
        <f t="shared" si="122"/>
        <v>-0.34036143489909937</v>
      </c>
      <c r="CD148" s="2">
        <f t="shared" si="123"/>
        <v>0.74193264915873169</v>
      </c>
      <c r="CE148" s="5"/>
      <c r="CF148" s="8">
        <f t="shared" si="100"/>
        <v>-1.0755501508319665E-3</v>
      </c>
      <c r="CG148" s="8">
        <f t="shared" si="101"/>
        <v>2.8098372935685054E-3</v>
      </c>
      <c r="CH148" s="5">
        <f t="shared" si="102"/>
        <v>24358.166666666664</v>
      </c>
      <c r="CI148" s="5">
        <f t="shared" si="103"/>
        <v>22132.666666666664</v>
      </c>
      <c r="CJ148" s="5"/>
      <c r="CK148" s="5">
        <f t="shared" si="134"/>
        <v>23582.526687216432</v>
      </c>
      <c r="CL148" s="5">
        <f t="shared" si="83"/>
        <v>22154.352886053108</v>
      </c>
      <c r="CM148" s="5">
        <f t="shared" si="113"/>
        <v>19013.746852067994</v>
      </c>
      <c r="CN148" s="5">
        <f t="shared" si="95"/>
        <v>16022.903860046836</v>
      </c>
      <c r="CO148" s="5"/>
      <c r="CP148" s="5"/>
      <c r="CQ148" s="5"/>
      <c r="CR148" s="5"/>
      <c r="CS148" s="32">
        <f t="shared" si="135"/>
        <v>-3.1178460303106226E-3</v>
      </c>
      <c r="CT148" s="32">
        <f t="shared" si="84"/>
        <v>6.1145866950583994E-2</v>
      </c>
      <c r="CU148" s="32">
        <f t="shared" si="114"/>
        <v>0.23642121581328879</v>
      </c>
      <c r="CV148" s="32">
        <f t="shared" si="96"/>
        <v>0.46721219857155671</v>
      </c>
      <c r="CW148" s="32"/>
      <c r="CX148" s="32"/>
      <c r="CY148" s="32"/>
      <c r="CZ148" s="5"/>
      <c r="DA148" s="6">
        <f t="shared" si="136"/>
        <v>5.7095861530559545E-2</v>
      </c>
      <c r="DB148" s="6">
        <f t="shared" si="85"/>
        <v>0.2298049907778745</v>
      </c>
      <c r="DC148" s="6">
        <f t="shared" si="115"/>
        <v>0.4515800924387266</v>
      </c>
      <c r="DD148" s="6">
        <f t="shared" si="97"/>
        <v>0.69494953261994341</v>
      </c>
      <c r="DE148" s="5"/>
      <c r="DF148" s="5"/>
      <c r="DG148" s="5"/>
      <c r="DI148" s="6">
        <f t="shared" si="137"/>
        <v>0.39803799825186453</v>
      </c>
      <c r="DJ148" s="6">
        <f t="shared" si="86"/>
        <v>0.6884079465528089</v>
      </c>
      <c r="DK148" s="6">
        <f t="shared" si="116"/>
        <v>0.46589570376008976</v>
      </c>
      <c r="DL148" s="6">
        <f t="shared" si="98"/>
        <v>0.27622175428999302</v>
      </c>
      <c r="DX148">
        <f t="shared" si="87"/>
        <v>21709.733333333334</v>
      </c>
      <c r="DY148">
        <f t="shared" si="88"/>
        <v>16934.810885562933</v>
      </c>
      <c r="DZ148">
        <f t="shared" si="89"/>
        <v>26484.655781103735</v>
      </c>
    </row>
    <row r="149" spans="1:130" x14ac:dyDescent="0.25">
      <c r="A149" s="1">
        <v>48</v>
      </c>
      <c r="B149" s="1">
        <v>148</v>
      </c>
      <c r="C149" s="7">
        <v>20200301</v>
      </c>
      <c r="D149" s="7">
        <f>72700*(1/3)</f>
        <v>24233.333333333332</v>
      </c>
      <c r="E149" s="7">
        <v>1361625</v>
      </c>
      <c r="F149" s="7"/>
      <c r="G149" s="7">
        <f t="shared" si="124"/>
        <v>32996712500</v>
      </c>
      <c r="H149" s="36">
        <f t="shared" si="94"/>
        <v>80568479572.516663</v>
      </c>
      <c r="I149" s="36">
        <f t="shared" si="112"/>
        <v>87490959976.793304</v>
      </c>
      <c r="K149" s="2">
        <f t="shared" si="125"/>
        <v>3.0345769315478843E-2</v>
      </c>
      <c r="M149" s="1">
        <f t="shared" si="133"/>
        <v>147</v>
      </c>
      <c r="N149" s="2">
        <f t="shared" si="126"/>
        <v>-2.008675856673723E-2</v>
      </c>
      <c r="O149" s="8">
        <f t="shared" si="127"/>
        <v>0.18421052631578946</v>
      </c>
      <c r="P149" s="2">
        <f t="shared" si="128"/>
        <v>0.21652810590155555</v>
      </c>
      <c r="Q149" s="2">
        <f t="shared" si="129"/>
        <v>0.21695731082629316</v>
      </c>
      <c r="R149" s="2">
        <f t="shared" si="130"/>
        <v>3.098931762996307E-2</v>
      </c>
      <c r="V149" s="1">
        <f t="shared" si="131"/>
        <v>0</v>
      </c>
      <c r="W149" s="1">
        <f t="shared" si="132"/>
        <v>3.0345769315478843E-2</v>
      </c>
      <c r="X149" s="2">
        <f t="shared" si="147"/>
        <v>6.0389101316049047E-3</v>
      </c>
      <c r="Y149" s="2">
        <f t="shared" si="148"/>
        <v>2.2174508273965918E-2</v>
      </c>
      <c r="Z149" s="2">
        <f t="shared" si="149"/>
        <v>1.4104837754505774E-2</v>
      </c>
      <c r="AA149" s="2">
        <f t="shared" si="150"/>
        <v>1.8946248438951357E-2</v>
      </c>
      <c r="AB149" s="3">
        <f t="shared" si="90"/>
        <v>0.42814460093139189</v>
      </c>
      <c r="AC149" s="3">
        <f t="shared" si="91"/>
        <v>1.1703904519893038</v>
      </c>
      <c r="AD149" s="4">
        <f t="shared" si="152"/>
        <v>73.216439630202331</v>
      </c>
      <c r="AE149" s="5">
        <f t="shared" si="104"/>
        <v>58.446915371398532</v>
      </c>
      <c r="AF149" s="5">
        <f t="shared" si="105"/>
        <v>30.399580689240523</v>
      </c>
      <c r="AG149" s="5">
        <f t="shared" si="106"/>
        <v>86.494250053556542</v>
      </c>
      <c r="AH149" s="5"/>
      <c r="AI149" s="6">
        <f t="shared" si="92"/>
        <v>0.4831877371586531</v>
      </c>
      <c r="AJ149" s="6">
        <f t="shared" ref="AJ149:AJ212" si="153">AVERAGE(AI130:AI149)</f>
        <v>0.37335064784905725</v>
      </c>
      <c r="AK149" s="6">
        <f t="shared" si="107"/>
        <v>0.12789749087450725</v>
      </c>
      <c r="AL149" s="6">
        <f t="shared" si="108"/>
        <v>0.61880380482360731</v>
      </c>
      <c r="AM149" s="6"/>
      <c r="AT149" s="5"/>
      <c r="AU149" s="5"/>
      <c r="AV149" s="12"/>
      <c r="AW149" s="5"/>
      <c r="AX149" s="5"/>
      <c r="AY149" s="5"/>
      <c r="AZ149" s="5"/>
      <c r="BA149" s="5"/>
      <c r="BB149" s="5"/>
      <c r="BC149" s="5"/>
      <c r="BD149" s="5"/>
      <c r="BE149" s="5">
        <f t="shared" si="138"/>
        <v>724.33333333333212</v>
      </c>
      <c r="BF149" s="6">
        <f t="shared" si="139"/>
        <v>0</v>
      </c>
      <c r="BG149" s="6">
        <f t="shared" si="140"/>
        <v>724.33333333333212</v>
      </c>
      <c r="BH149" s="6">
        <f t="shared" si="141"/>
        <v>148.14285714285714</v>
      </c>
      <c r="BI149" s="6">
        <f t="shared" si="142"/>
        <v>498.14285714285717</v>
      </c>
      <c r="BJ149" s="6">
        <f t="shared" si="143"/>
        <v>77.077807250221042</v>
      </c>
      <c r="BK149" s="6">
        <f t="shared" si="109"/>
        <v>70.791310454235784</v>
      </c>
      <c r="BL149" s="6">
        <f t="shared" si="110"/>
        <v>36.748233567285986</v>
      </c>
      <c r="BM149" s="6">
        <f t="shared" si="111"/>
        <v>94.621464275100635</v>
      </c>
      <c r="BN149" s="5"/>
      <c r="BO149" s="5"/>
      <c r="BP149" s="5"/>
      <c r="BQ149" s="2">
        <f t="shared" si="117"/>
        <v>21821.833333333332</v>
      </c>
      <c r="BR149" s="2">
        <f t="shared" si="144"/>
        <v>19906.097916666662</v>
      </c>
      <c r="BS149" s="2">
        <f t="shared" si="151"/>
        <v>19157.031340906226</v>
      </c>
      <c r="BT149" s="5">
        <f t="shared" si="145"/>
        <v>22209.46474832113</v>
      </c>
      <c r="BU149" s="5"/>
      <c r="BV149" s="2">
        <f t="shared" si="99"/>
        <v>-0.62609474007519372</v>
      </c>
      <c r="BW149" s="2">
        <f t="shared" si="118"/>
        <v>-1.0318308841617503</v>
      </c>
      <c r="BX149" s="2">
        <f t="shared" si="119"/>
        <v>-1.3962187501435177</v>
      </c>
      <c r="BY149" s="2">
        <f t="shared" si="120"/>
        <v>-0.66744301817998275</v>
      </c>
      <c r="BZ149" s="2"/>
      <c r="CA149" s="2">
        <f t="shared" si="146"/>
        <v>-0.54031466052170196</v>
      </c>
      <c r="CB149" s="2">
        <f t="shared" si="121"/>
        <v>0.16997750900285893</v>
      </c>
      <c r="CC149" s="2">
        <f t="shared" si="122"/>
        <v>-0.4634140010251403</v>
      </c>
      <c r="CD149" s="2">
        <f t="shared" si="123"/>
        <v>0.80336901903085811</v>
      </c>
      <c r="CE149" s="5"/>
      <c r="CF149" s="8">
        <f t="shared" si="100"/>
        <v>-4.1011526919766395E-3</v>
      </c>
      <c r="CG149" s="8">
        <f t="shared" si="101"/>
        <v>2.8098372935685054E-3</v>
      </c>
      <c r="CH149" s="5">
        <f t="shared" si="102"/>
        <v>24358.166666666664</v>
      </c>
      <c r="CI149" s="5">
        <f t="shared" si="103"/>
        <v>22132.666666666664</v>
      </c>
      <c r="CJ149" s="5"/>
      <c r="CK149" s="5">
        <f t="shared" si="134"/>
        <v>24033.613720513058</v>
      </c>
      <c r="CL149" s="5">
        <f t="shared" ref="CL149:CL212" si="154">AVERAGE(G130:G149)/AVERAGE(E130:E149)</f>
        <v>22316.31598962962</v>
      </c>
      <c r="CM149" s="5">
        <f t="shared" si="113"/>
        <v>19120.595561398437</v>
      </c>
      <c r="CN149" s="5">
        <f t="shared" si="95"/>
        <v>16097.944924287369</v>
      </c>
      <c r="CO149" s="5"/>
      <c r="CP149" s="5"/>
      <c r="CQ149" s="5"/>
      <c r="CR149" s="5"/>
      <c r="CS149" s="32">
        <f t="shared" si="135"/>
        <v>8.3100117669698825E-3</v>
      </c>
      <c r="CT149" s="32">
        <f t="shared" ref="CT149:CT212" si="155">D149/CL149-1</f>
        <v>8.5902052318785449E-2</v>
      </c>
      <c r="CU149" s="32">
        <f t="shared" si="114"/>
        <v>0.26739427417505413</v>
      </c>
      <c r="CV149" s="32">
        <f t="shared" si="96"/>
        <v>0.50536813533085834</v>
      </c>
      <c r="CW149" s="32"/>
      <c r="CX149" s="32"/>
      <c r="CY149" s="32"/>
      <c r="CZ149" s="5"/>
      <c r="DA149" s="6">
        <f t="shared" si="136"/>
        <v>4.6454517026714916E-2</v>
      </c>
      <c r="DB149" s="6">
        <f t="shared" ref="DB149:DB212" si="156">LN(D149/D130)</f>
        <v>0.25916992202240569</v>
      </c>
      <c r="DC149" s="6">
        <f t="shared" si="115"/>
        <v>0.49265156607319233</v>
      </c>
      <c r="DD149" s="6">
        <f t="shared" si="97"/>
        <v>0.74538206050215949</v>
      </c>
      <c r="DE149" s="5"/>
      <c r="DF149" s="5"/>
      <c r="DG149" s="5"/>
      <c r="DI149" s="6">
        <f t="shared" si="137"/>
        <v>0.5301225476908793</v>
      </c>
      <c r="DJ149" s="6">
        <f t="shared" ref="DJ149:DJ212" si="157">(D149-(AVERAGE(D130:D149)-2*_xlfn.STDEV.P(D130:D149)))/(4*_xlfn.STDEV.P(D130:D149))</f>
        <v>0.73979827364619422</v>
      </c>
      <c r="DK149" s="6">
        <f t="shared" si="116"/>
        <v>0.52443392311242043</v>
      </c>
      <c r="DL149" s="6">
        <f t="shared" si="98"/>
        <v>0.25665057017732995</v>
      </c>
      <c r="DX149">
        <f t="shared" ref="DX149:DX212" si="158">AVERAGE(D130:D149)</f>
        <v>21987.283333333333</v>
      </c>
      <c r="DY149">
        <f t="shared" ref="DY149:DY212" si="159">DX149-2*_xlfn.STDEV.P(D130:D149)</f>
        <v>17304.076140370194</v>
      </c>
      <c r="DZ149">
        <f t="shared" ref="DZ149:DZ212" si="160">DX149+2*_xlfn.STDEV.P(D130:D149)</f>
        <v>26670.490526296471</v>
      </c>
    </row>
    <row r="150" spans="1:130" x14ac:dyDescent="0.25">
      <c r="A150" s="1">
        <v>49</v>
      </c>
      <c r="B150" s="1">
        <v>149</v>
      </c>
      <c r="C150" s="7">
        <v>20200302</v>
      </c>
      <c r="D150" s="7">
        <f>75490*(1/3)</f>
        <v>25163.333333333332</v>
      </c>
      <c r="E150" s="7">
        <v>2683057</v>
      </c>
      <c r="F150" s="7"/>
      <c r="G150" s="7">
        <f t="shared" si="124"/>
        <v>67514657643.333328</v>
      </c>
      <c r="H150" s="36">
        <f t="shared" si="94"/>
        <v>82498546197.616653</v>
      </c>
      <c r="I150" s="36">
        <f t="shared" si="112"/>
        <v>87565898960.459991</v>
      </c>
      <c r="K150" s="2">
        <f t="shared" si="125"/>
        <v>3.7658812612059826E-2</v>
      </c>
      <c r="M150" s="1">
        <f t="shared" si="133"/>
        <v>148</v>
      </c>
      <c r="N150" s="2">
        <f t="shared" si="126"/>
        <v>-2.0008800907976371E-2</v>
      </c>
      <c r="O150" s="8">
        <f t="shared" si="127"/>
        <v>0.18546365914786966</v>
      </c>
      <c r="P150" s="2">
        <f t="shared" si="128"/>
        <v>0.21730889151444935</v>
      </c>
      <c r="Q150" s="2">
        <f t="shared" si="129"/>
        <v>0.21748650034708039</v>
      </c>
      <c r="R150" s="2">
        <f t="shared" si="130"/>
        <v>3.1064446753685887E-2</v>
      </c>
      <c r="V150" s="1">
        <f t="shared" si="131"/>
        <v>0</v>
      </c>
      <c r="W150" s="1">
        <f t="shared" si="132"/>
        <v>3.7658812612059826E-2</v>
      </c>
      <c r="X150" s="2">
        <f t="shared" si="147"/>
        <v>6.0389101316049047E-3</v>
      </c>
      <c r="Y150" s="2">
        <f t="shared" si="148"/>
        <v>2.4410205698450177E-2</v>
      </c>
      <c r="Z150" s="2">
        <f t="shared" si="149"/>
        <v>1.4104837754505774E-2</v>
      </c>
      <c r="AA150" s="2">
        <f t="shared" si="150"/>
        <v>1.8782443532211947E-2</v>
      </c>
      <c r="AB150" s="3">
        <f t="shared" si="90"/>
        <v>0.42814460093139189</v>
      </c>
      <c r="AC150" s="3">
        <f t="shared" si="91"/>
        <v>1.2996288612068285</v>
      </c>
      <c r="AD150" s="4">
        <f t="shared" si="152"/>
        <v>75.219864738428271</v>
      </c>
      <c r="AE150" s="5">
        <f t="shared" si="104"/>
        <v>59.817742551024637</v>
      </c>
      <c r="AF150" s="5">
        <f t="shared" si="105"/>
        <v>31.284976317407484</v>
      </c>
      <c r="AG150" s="5">
        <f t="shared" si="106"/>
        <v>88.350508784641789</v>
      </c>
      <c r="AH150" s="5"/>
      <c r="AI150" s="6">
        <f t="shared" si="92"/>
        <v>0.54355458128682876</v>
      </c>
      <c r="AJ150" s="6">
        <f t="shared" si="153"/>
        <v>0.39171914476045722</v>
      </c>
      <c r="AK150" s="6">
        <f t="shared" si="107"/>
        <v>0.15351473885585162</v>
      </c>
      <c r="AL150" s="6">
        <f t="shared" si="108"/>
        <v>0.62992355066506278</v>
      </c>
      <c r="AM150" s="6"/>
      <c r="AT150" s="5"/>
      <c r="AU150" s="5"/>
      <c r="AV150" s="12"/>
      <c r="AW150" s="5"/>
      <c r="AX150" s="5"/>
      <c r="AY150" s="5"/>
      <c r="AZ150" s="5"/>
      <c r="BA150" s="5"/>
      <c r="BB150" s="5"/>
      <c r="BC150" s="5"/>
      <c r="BD150" s="5"/>
      <c r="BE150" s="5">
        <f t="shared" si="138"/>
        <v>930</v>
      </c>
      <c r="BF150" s="6">
        <f t="shared" si="139"/>
        <v>0</v>
      </c>
      <c r="BG150" s="6">
        <f t="shared" si="140"/>
        <v>930</v>
      </c>
      <c r="BH150" s="6">
        <f t="shared" si="141"/>
        <v>148.14285714285714</v>
      </c>
      <c r="BI150" s="6">
        <f t="shared" si="142"/>
        <v>555.76190476190482</v>
      </c>
      <c r="BJ150" s="6">
        <f t="shared" si="143"/>
        <v>78.954133405493167</v>
      </c>
      <c r="BK150" s="6">
        <f t="shared" si="109"/>
        <v>71.41401554253234</v>
      </c>
      <c r="BL150" s="6">
        <f t="shared" si="110"/>
        <v>37.246058806186966</v>
      </c>
      <c r="BM150" s="6">
        <f t="shared" si="111"/>
        <v>95.331585257974098</v>
      </c>
      <c r="BN150" s="5"/>
      <c r="BO150" s="5"/>
      <c r="BP150" s="5"/>
      <c r="BQ150" s="2">
        <f t="shared" si="117"/>
        <v>21906.416666666664</v>
      </c>
      <c r="BR150" s="2">
        <f t="shared" si="144"/>
        <v>20096.654166666664</v>
      </c>
      <c r="BS150" s="2">
        <f t="shared" si="151"/>
        <v>19235.372063379815</v>
      </c>
      <c r="BT150" s="5">
        <f t="shared" si="145"/>
        <v>22399.839204086275</v>
      </c>
      <c r="BU150" s="5"/>
      <c r="BV150" s="2">
        <f t="shared" si="99"/>
        <v>-0.53392095072806622</v>
      </c>
      <c r="BW150" s="2">
        <f t="shared" si="118"/>
        <v>-1.0190783757423907</v>
      </c>
      <c r="BX150" s="2">
        <f t="shared" si="119"/>
        <v>-1.4336495205652704</v>
      </c>
      <c r="BY150" s="2">
        <f t="shared" si="120"/>
        <v>-0.60450723091951097</v>
      </c>
      <c r="BZ150" s="2"/>
      <c r="CA150" s="2">
        <f t="shared" si="146"/>
        <v>-0.68053270816075373</v>
      </c>
      <c r="CB150" s="2">
        <f t="shared" si="121"/>
        <v>0.13064696298317297</v>
      </c>
      <c r="CC150" s="2">
        <f t="shared" si="122"/>
        <v>-0.60833875669962434</v>
      </c>
      <c r="CD150" s="2">
        <f t="shared" si="123"/>
        <v>0.86963268266597016</v>
      </c>
      <c r="CE150" s="5"/>
      <c r="CF150" s="8">
        <f t="shared" si="100"/>
        <v>-2.7397007544638988E-3</v>
      </c>
      <c r="CG150" s="8">
        <f t="shared" si="101"/>
        <v>2.8098372935685054E-3</v>
      </c>
      <c r="CH150" s="5">
        <f t="shared" si="102"/>
        <v>24424.666666666664</v>
      </c>
      <c r="CI150" s="5">
        <f t="shared" si="103"/>
        <v>22132.666666666664</v>
      </c>
      <c r="CJ150" s="5"/>
      <c r="CK150" s="5">
        <f t="shared" si="134"/>
        <v>24316.533544131049</v>
      </c>
      <c r="CL150" s="5">
        <f t="shared" si="154"/>
        <v>22496.686812995602</v>
      </c>
      <c r="CM150" s="5">
        <f t="shared" si="113"/>
        <v>19273.752850101289</v>
      </c>
      <c r="CN150" s="5">
        <f t="shared" si="95"/>
        <v>16211.88794092937</v>
      </c>
      <c r="CO150" s="5"/>
      <c r="CP150" s="5"/>
      <c r="CQ150" s="5"/>
      <c r="CR150" s="5"/>
      <c r="CS150" s="32">
        <f t="shared" si="135"/>
        <v>3.4824033930060949E-2</v>
      </c>
      <c r="CT150" s="32">
        <f t="shared" si="155"/>
        <v>0.11853507774297212</v>
      </c>
      <c r="CU150" s="32">
        <f t="shared" si="114"/>
        <v>0.30557517931444744</v>
      </c>
      <c r="CV150" s="32">
        <f t="shared" si="96"/>
        <v>0.55215317457288116</v>
      </c>
      <c r="CW150" s="32"/>
      <c r="CX150" s="32"/>
      <c r="CY150" s="32"/>
      <c r="CZ150" s="5"/>
      <c r="DA150" s="6">
        <f t="shared" si="136"/>
        <v>8.4113329638774589E-2</v>
      </c>
      <c r="DB150" s="6">
        <f t="shared" si="156"/>
        <v>0.26355718660511418</v>
      </c>
      <c r="DC150" s="6">
        <f t="shared" si="115"/>
        <v>0.48991711180522152</v>
      </c>
      <c r="DD150" s="6">
        <f t="shared" si="97"/>
        <v>0.78943810342195453</v>
      </c>
      <c r="DE150" s="5"/>
      <c r="DF150" s="5"/>
      <c r="DG150" s="5"/>
      <c r="DI150" s="6">
        <f t="shared" si="137"/>
        <v>0.74941745728837228</v>
      </c>
      <c r="DJ150" s="6">
        <f t="shared" si="157"/>
        <v>0.80855881037505872</v>
      </c>
      <c r="DK150" s="6">
        <f t="shared" si="116"/>
        <v>0.54806551971580486</v>
      </c>
      <c r="DL150" s="6">
        <f t="shared" si="98"/>
        <v>0.24560610148850875</v>
      </c>
      <c r="DX150">
        <f t="shared" si="158"/>
        <v>22310.416666666664</v>
      </c>
      <c r="DY150">
        <f t="shared" si="159"/>
        <v>17687.445986946164</v>
      </c>
      <c r="DZ150">
        <f t="shared" si="160"/>
        <v>26933.387346387164</v>
      </c>
    </row>
    <row r="151" spans="1:130" x14ac:dyDescent="0.25">
      <c r="A151" s="1">
        <v>50</v>
      </c>
      <c r="B151" s="1">
        <v>150</v>
      </c>
      <c r="C151" s="7">
        <v>20200303</v>
      </c>
      <c r="D151" s="7">
        <f>76776*(1/3)</f>
        <v>25592</v>
      </c>
      <c r="E151" s="7">
        <v>2577833</v>
      </c>
      <c r="F151" s="7"/>
      <c r="G151" s="7">
        <f t="shared" si="124"/>
        <v>65971902136</v>
      </c>
      <c r="H151" s="36">
        <f t="shared" si="94"/>
        <v>84226548671.083313</v>
      </c>
      <c r="I151" s="36">
        <f t="shared" si="112"/>
        <v>87397577694.439987</v>
      </c>
      <c r="K151" s="2">
        <f t="shared" si="125"/>
        <v>1.6891894163793181E-2</v>
      </c>
      <c r="M151" s="1">
        <f t="shared" si="133"/>
        <v>149</v>
      </c>
      <c r="N151" s="2">
        <f t="shared" si="126"/>
        <v>-1.996543124569793E-2</v>
      </c>
      <c r="O151" s="8">
        <f t="shared" si="127"/>
        <v>0.18671679197994986</v>
      </c>
      <c r="P151" s="2">
        <f t="shared" si="128"/>
        <v>0.21774396369187959</v>
      </c>
      <c r="Q151" s="2">
        <f t="shared" si="129"/>
        <v>0.21778183969800746</v>
      </c>
      <c r="R151" s="2">
        <f t="shared" si="130"/>
        <v>3.0592099534499484E-2</v>
      </c>
      <c r="V151" s="1">
        <f t="shared" si="131"/>
        <v>0</v>
      </c>
      <c r="W151" s="1">
        <f t="shared" si="132"/>
        <v>1.6891894163793181E-2</v>
      </c>
      <c r="X151" s="2">
        <f t="shared" si="147"/>
        <v>6.0389101316049047E-3</v>
      </c>
      <c r="Y151" s="2">
        <f t="shared" si="148"/>
        <v>2.2546108710476388E-2</v>
      </c>
      <c r="Z151" s="2">
        <f t="shared" si="149"/>
        <v>1.4104837754505774E-2</v>
      </c>
      <c r="AA151" s="2">
        <f t="shared" si="150"/>
        <v>1.8078543266766348E-2</v>
      </c>
      <c r="AB151" s="3">
        <f t="shared" ref="AB151:AB214" si="161">IFERROR(X151/Z151,0)</f>
        <v>0.42814460093139189</v>
      </c>
      <c r="AC151" s="3">
        <f t="shared" ref="AC151:AC214" si="162">IFERROR(Y151/AA151,0)</f>
        <v>1.2471197694298042</v>
      </c>
      <c r="AD151" s="4">
        <f t="shared" si="152"/>
        <v>74.443162016328117</v>
      </c>
      <c r="AE151" s="5">
        <f t="shared" si="104"/>
        <v>61.139846606429522</v>
      </c>
      <c r="AF151" s="5">
        <f t="shared" si="105"/>
        <v>32.462423698779233</v>
      </c>
      <c r="AG151" s="5">
        <f t="shared" si="106"/>
        <v>89.817269514079811</v>
      </c>
      <c r="AH151" s="5"/>
      <c r="AI151" s="6">
        <f t="shared" ref="AI151:AI214" si="163">AVERAGE(K132:K151)/_xlfn.STDEV.S(K132:K151)</f>
        <v>0.52000370469176915</v>
      </c>
      <c r="AJ151" s="6">
        <f t="shared" si="153"/>
        <v>0.40125329522098346</v>
      </c>
      <c r="AK151" s="6">
        <f t="shared" si="107"/>
        <v>0.15834689281875028</v>
      </c>
      <c r="AL151" s="6">
        <f t="shared" si="108"/>
        <v>0.64415969762321668</v>
      </c>
      <c r="AM151" s="6"/>
      <c r="AT151" s="5"/>
      <c r="AU151" s="5"/>
      <c r="AV151" s="12"/>
      <c r="AW151" s="5"/>
      <c r="AX151" s="5"/>
      <c r="AY151" s="5"/>
      <c r="AZ151" s="5"/>
      <c r="BA151" s="5"/>
      <c r="BB151" s="5"/>
      <c r="BC151" s="5"/>
      <c r="BD151" s="5"/>
      <c r="BE151" s="5">
        <f t="shared" si="138"/>
        <v>428.66666666666788</v>
      </c>
      <c r="BF151" s="6">
        <f t="shared" si="139"/>
        <v>0</v>
      </c>
      <c r="BG151" s="6">
        <f t="shared" si="140"/>
        <v>428.66666666666788</v>
      </c>
      <c r="BH151" s="6">
        <f t="shared" si="141"/>
        <v>148.14285714285714</v>
      </c>
      <c r="BI151" s="6">
        <f t="shared" si="142"/>
        <v>525.33333333333337</v>
      </c>
      <c r="BJ151" s="6">
        <f t="shared" si="143"/>
        <v>78.003252492399071</v>
      </c>
      <c r="BK151" s="6">
        <f t="shared" si="109"/>
        <v>72.060565974765936</v>
      </c>
      <c r="BL151" s="6">
        <f t="shared" si="110"/>
        <v>37.908511410928895</v>
      </c>
      <c r="BM151" s="6">
        <f t="shared" si="111"/>
        <v>95.967004169451855</v>
      </c>
      <c r="BN151" s="5"/>
      <c r="BO151" s="5"/>
      <c r="BP151" s="5"/>
      <c r="BQ151" s="2">
        <f t="shared" si="117"/>
        <v>22164.083333333332</v>
      </c>
      <c r="BR151" s="2">
        <f t="shared" si="144"/>
        <v>20289.249999999996</v>
      </c>
      <c r="BS151" s="2">
        <f t="shared" si="151"/>
        <v>19313.904907672357</v>
      </c>
      <c r="BT151" s="5">
        <f t="shared" si="145"/>
        <v>22608.285456255122</v>
      </c>
      <c r="BU151" s="5"/>
      <c r="BV151" s="2">
        <f t="shared" si="99"/>
        <v>-0.50600202652124171</v>
      </c>
      <c r="BW151" s="2">
        <f t="shared" si="118"/>
        <v>-1.000260479898198</v>
      </c>
      <c r="BX151" s="2">
        <f t="shared" si="119"/>
        <v>-1.4712844503192166</v>
      </c>
      <c r="BY151" s="2">
        <f t="shared" si="120"/>
        <v>-0.52923650947717937</v>
      </c>
      <c r="BZ151" s="2"/>
      <c r="CA151" s="2">
        <f t="shared" si="146"/>
        <v>-0.63017702068345471</v>
      </c>
      <c r="CB151" s="2">
        <f t="shared" si="121"/>
        <v>9.5993965096967587E-2</v>
      </c>
      <c r="CC151" s="2">
        <f t="shared" si="122"/>
        <v>-0.71760351221399554</v>
      </c>
      <c r="CD151" s="2">
        <f t="shared" si="123"/>
        <v>0.90959144240793066</v>
      </c>
      <c r="CE151" s="5"/>
      <c r="CF151" s="8">
        <f t="shared" si="100"/>
        <v>-2.7397007544638988E-3</v>
      </c>
      <c r="CG151" s="8">
        <f t="shared" si="101"/>
        <v>2.8098372935685054E-3</v>
      </c>
      <c r="CH151" s="5">
        <f t="shared" si="102"/>
        <v>24550.5</v>
      </c>
      <c r="CI151" s="5">
        <f t="shared" si="103"/>
        <v>22137.166666666664</v>
      </c>
      <c r="CJ151" s="5"/>
      <c r="CK151" s="5">
        <f t="shared" si="134"/>
        <v>24596.499320789149</v>
      </c>
      <c r="CL151" s="5">
        <f t="shared" si="154"/>
        <v>22673.262615253683</v>
      </c>
      <c r="CM151" s="5">
        <f t="shared" si="113"/>
        <v>19428.905872287236</v>
      </c>
      <c r="CN151" s="5">
        <f t="shared" si="95"/>
        <v>16306.198270799696</v>
      </c>
      <c r="CO151" s="5"/>
      <c r="CP151" s="5"/>
      <c r="CQ151" s="5"/>
      <c r="CR151" s="5"/>
      <c r="CS151" s="32">
        <f t="shared" si="135"/>
        <v>4.0473266794085916E-2</v>
      </c>
      <c r="CT151" s="32">
        <f t="shared" si="155"/>
        <v>0.12873036555324435</v>
      </c>
      <c r="CU151" s="32">
        <f t="shared" si="114"/>
        <v>0.31721261960013925</v>
      </c>
      <c r="CV151" s="32">
        <f t="shared" si="96"/>
        <v>0.56946454194837326</v>
      </c>
      <c r="CW151" s="32"/>
      <c r="CX151" s="32"/>
      <c r="CY151" s="32"/>
      <c r="CZ151" s="5"/>
      <c r="DA151" s="6">
        <f t="shared" si="136"/>
        <v>9.5272408297191649E-2</v>
      </c>
      <c r="DB151" s="6">
        <f t="shared" si="156"/>
        <v>0.30135576558822103</v>
      </c>
      <c r="DC151" s="6">
        <f t="shared" si="115"/>
        <v>0.45943139146982054</v>
      </c>
      <c r="DD151" s="6">
        <f t="shared" si="97"/>
        <v>0.81603269282543245</v>
      </c>
      <c r="DE151" s="5"/>
      <c r="DF151" s="5"/>
      <c r="DG151" s="5"/>
      <c r="DI151" s="6">
        <f t="shared" si="137"/>
        <v>0.81508252525048042</v>
      </c>
      <c r="DJ151" s="6">
        <f t="shared" si="157"/>
        <v>0.82115533883063363</v>
      </c>
      <c r="DK151" s="6">
        <f t="shared" si="116"/>
        <v>0.50862374747666372</v>
      </c>
      <c r="DL151" s="6">
        <f t="shared" si="98"/>
        <v>0.25050732818737514</v>
      </c>
      <c r="DX151">
        <f t="shared" si="158"/>
        <v>22623.35</v>
      </c>
      <c r="DY151">
        <f t="shared" si="159"/>
        <v>18001.521182192977</v>
      </c>
      <c r="DZ151">
        <f t="shared" si="160"/>
        <v>27245.17881780702</v>
      </c>
    </row>
    <row r="152" spans="1:130" x14ac:dyDescent="0.25">
      <c r="A152" s="1">
        <v>51</v>
      </c>
      <c r="B152" s="1">
        <v>151</v>
      </c>
      <c r="C152" s="7">
        <v>20200304</v>
      </c>
      <c r="D152" s="7">
        <f>75852*(1/3)</f>
        <v>25284</v>
      </c>
      <c r="E152" s="7">
        <v>1432233</v>
      </c>
      <c r="F152" s="7"/>
      <c r="G152" s="7">
        <f t="shared" si="124"/>
        <v>36212579172</v>
      </c>
      <c r="H152" s="36">
        <f t="shared" si="94"/>
        <v>84026809789.683319</v>
      </c>
      <c r="I152" s="36">
        <f t="shared" si="112"/>
        <v>87284577651.37999</v>
      </c>
      <c r="K152" s="2">
        <f t="shared" si="125"/>
        <v>-1.2108018037164629E-2</v>
      </c>
      <c r="M152" s="1">
        <f t="shared" si="133"/>
        <v>150</v>
      </c>
      <c r="N152" s="2">
        <f t="shared" si="126"/>
        <v>-1.9734832984096482E-2</v>
      </c>
      <c r="O152" s="8">
        <f t="shared" si="127"/>
        <v>0.18796992481203006</v>
      </c>
      <c r="P152" s="2">
        <f t="shared" si="128"/>
        <v>0.22006568300737125</v>
      </c>
      <c r="Q152" s="2">
        <f t="shared" si="129"/>
        <v>0.21936352509849461</v>
      </c>
      <c r="R152" s="2">
        <f t="shared" si="130"/>
        <v>2.9774038879849529E-2</v>
      </c>
      <c r="V152" s="1">
        <f t="shared" si="131"/>
        <v>1.2108018037164629E-2</v>
      </c>
      <c r="W152" s="1">
        <f t="shared" si="132"/>
        <v>0</v>
      </c>
      <c r="X152" s="2">
        <f t="shared" si="147"/>
        <v>6.9037685628309505E-3</v>
      </c>
      <c r="Y152" s="2">
        <f t="shared" si="148"/>
        <v>1.966392629803462E-2</v>
      </c>
      <c r="Z152" s="2">
        <f t="shared" si="149"/>
        <v>1.4077253170544746E-2</v>
      </c>
      <c r="AA152" s="2">
        <f t="shared" si="150"/>
        <v>1.8237471029061668E-2</v>
      </c>
      <c r="AB152" s="3">
        <f t="shared" si="161"/>
        <v>0.49042014654367377</v>
      </c>
      <c r="AC152" s="3">
        <f t="shared" si="162"/>
        <v>1.0782156290584299</v>
      </c>
      <c r="AD152" s="4">
        <f t="shared" si="152"/>
        <v>68.735881574839681</v>
      </c>
      <c r="AE152" s="5">
        <f t="shared" si="104"/>
        <v>62.52609417117683</v>
      </c>
      <c r="AF152" s="5">
        <f t="shared" si="105"/>
        <v>35.302006131701184</v>
      </c>
      <c r="AG152" s="5">
        <f t="shared" si="106"/>
        <v>89.750182210652468</v>
      </c>
      <c r="AH152" s="5"/>
      <c r="AI152" s="6">
        <f t="shared" si="163"/>
        <v>0.54713945460012536</v>
      </c>
      <c r="AJ152" s="6">
        <f t="shared" si="153"/>
        <v>0.41701264409638739</v>
      </c>
      <c r="AK152" s="6">
        <f t="shared" si="107"/>
        <v>0.17951712192354646</v>
      </c>
      <c r="AL152" s="6">
        <f t="shared" si="108"/>
        <v>0.65450816626922825</v>
      </c>
      <c r="AM152" s="6"/>
      <c r="AT152" s="5"/>
      <c r="AU152" s="5"/>
      <c r="AV152" s="12"/>
      <c r="AW152" s="5"/>
      <c r="AX152" s="5"/>
      <c r="AY152" s="5"/>
      <c r="AZ152" s="5"/>
      <c r="BA152" s="5"/>
      <c r="BB152" s="5"/>
      <c r="BC152" s="5"/>
      <c r="BD152" s="5"/>
      <c r="BE152" s="5">
        <f t="shared" si="138"/>
        <v>-308</v>
      </c>
      <c r="BF152" s="6">
        <f t="shared" si="139"/>
        <v>308</v>
      </c>
      <c r="BG152" s="6">
        <f t="shared" si="140"/>
        <v>0</v>
      </c>
      <c r="BH152" s="6">
        <f t="shared" si="141"/>
        <v>170.14285714285714</v>
      </c>
      <c r="BI152" s="6">
        <f t="shared" si="142"/>
        <v>465.59523809523824</v>
      </c>
      <c r="BJ152" s="6">
        <f t="shared" si="143"/>
        <v>73.2369574173252</v>
      </c>
      <c r="BK152" s="6">
        <f t="shared" si="109"/>
        <v>73.094911288274318</v>
      </c>
      <c r="BL152" s="6">
        <f t="shared" si="110"/>
        <v>40.200983676023618</v>
      </c>
      <c r="BM152" s="6">
        <f t="shared" si="111"/>
        <v>96.120660616849804</v>
      </c>
      <c r="BN152" s="5"/>
      <c r="BO152" s="5"/>
      <c r="BP152" s="5"/>
      <c r="BQ152" s="2">
        <f t="shared" si="117"/>
        <v>22784.541666666664</v>
      </c>
      <c r="BR152" s="2">
        <f t="shared" si="144"/>
        <v>20491.518749999999</v>
      </c>
      <c r="BS152" s="2">
        <f t="shared" si="151"/>
        <v>19398.137734293607</v>
      </c>
      <c r="BT152" s="5">
        <f t="shared" si="145"/>
        <v>22943.182635777728</v>
      </c>
      <c r="BU152" s="5"/>
      <c r="BV152" s="2">
        <f t="shared" si="99"/>
        <v>-0.34954295176586347</v>
      </c>
      <c r="BW152" s="2">
        <f t="shared" si="118"/>
        <v>-0.97485959372178921</v>
      </c>
      <c r="BX152" s="2">
        <f t="shared" si="119"/>
        <v>-1.5262249755249067</v>
      </c>
      <c r="BY152" s="2">
        <f t="shared" si="120"/>
        <v>-0.42349421191867187</v>
      </c>
      <c r="BZ152" s="2"/>
      <c r="CA152" s="2">
        <f t="shared" si="146"/>
        <v>-0.64789651158925587</v>
      </c>
      <c r="CB152" s="2">
        <f t="shared" si="121"/>
        <v>5.08400060155925E-2</v>
      </c>
      <c r="CC152" s="2">
        <f t="shared" si="122"/>
        <v>-0.82352875381195789</v>
      </c>
      <c r="CD152" s="2">
        <f t="shared" si="123"/>
        <v>0.92520876584314282</v>
      </c>
      <c r="CE152" s="5"/>
      <c r="CF152" s="8">
        <f t="shared" si="100"/>
        <v>-2.7397007544638988E-3</v>
      </c>
      <c r="CG152" s="8">
        <f t="shared" si="101"/>
        <v>2.8098372935685054E-3</v>
      </c>
      <c r="CH152" s="5">
        <f t="shared" si="102"/>
        <v>24550.5</v>
      </c>
      <c r="CI152" s="5">
        <f t="shared" si="103"/>
        <v>22137.166666666664</v>
      </c>
      <c r="CJ152" s="5"/>
      <c r="CK152" s="5">
        <f t="shared" si="134"/>
        <v>24748.34704817439</v>
      </c>
      <c r="CL152" s="5">
        <f t="shared" si="154"/>
        <v>22831.967563105172</v>
      </c>
      <c r="CM152" s="5">
        <f t="shared" si="113"/>
        <v>19504.158355703876</v>
      </c>
      <c r="CN152" s="5">
        <f t="shared" si="95"/>
        <v>16389.08553684473</v>
      </c>
      <c r="CO152" s="5"/>
      <c r="CP152" s="5"/>
      <c r="CQ152" s="5"/>
      <c r="CR152" s="5"/>
      <c r="CS152" s="32">
        <f t="shared" si="135"/>
        <v>2.1643989022092081E-2</v>
      </c>
      <c r="CT152" s="32">
        <f t="shared" si="155"/>
        <v>0.10739470569576048</v>
      </c>
      <c r="CU152" s="32">
        <f t="shared" si="114"/>
        <v>0.29633894161886998</v>
      </c>
      <c r="CV152" s="32">
        <f t="shared" si="96"/>
        <v>0.54273403132581022</v>
      </c>
      <c r="CW152" s="32"/>
      <c r="CX152" s="32"/>
      <c r="CY152" s="32"/>
      <c r="CZ152" s="5"/>
      <c r="DA152" s="6">
        <f t="shared" si="136"/>
        <v>5.1923528719533069E-2</v>
      </c>
      <c r="DB152" s="6">
        <f t="shared" si="156"/>
        <v>0.25975731904035126</v>
      </c>
      <c r="DC152" s="6">
        <f t="shared" si="115"/>
        <v>0.45334206811301653</v>
      </c>
      <c r="DD152" s="6">
        <f t="shared" si="97"/>
        <v>0.80389521927345697</v>
      </c>
      <c r="DE152" s="5"/>
      <c r="DF152" s="5"/>
      <c r="DG152" s="5"/>
      <c r="DI152" s="6">
        <f t="shared" si="137"/>
        <v>0.68105286332023796</v>
      </c>
      <c r="DJ152" s="6">
        <f t="shared" si="157"/>
        <v>0.76428740245642934</v>
      </c>
      <c r="DK152" s="6">
        <f t="shared" si="116"/>
        <v>0.48643690199681516</v>
      </c>
      <c r="DL152" s="6">
        <f t="shared" si="98"/>
        <v>0.25361580566399222</v>
      </c>
      <c r="DX152">
        <f t="shared" si="158"/>
        <v>22940.883333333331</v>
      </c>
      <c r="DY152">
        <f t="shared" si="159"/>
        <v>18507.988225794194</v>
      </c>
      <c r="DZ152">
        <f t="shared" si="160"/>
        <v>27373.778440872469</v>
      </c>
    </row>
    <row r="153" spans="1:130" x14ac:dyDescent="0.25">
      <c r="A153" s="1">
        <v>52</v>
      </c>
      <c r="B153" s="1">
        <v>152</v>
      </c>
      <c r="C153" s="7">
        <v>20200307</v>
      </c>
      <c r="D153" s="7">
        <f>72500*(1/3)</f>
        <v>24166.666666666664</v>
      </c>
      <c r="E153" s="7">
        <v>3662885</v>
      </c>
      <c r="F153" s="7"/>
      <c r="G153" s="7">
        <f t="shared" si="124"/>
        <v>88519720833.333328</v>
      </c>
      <c r="H153" s="36">
        <f t="shared" si="94"/>
        <v>86938341006.349976</v>
      </c>
      <c r="I153" s="36">
        <f t="shared" si="112"/>
        <v>87759716448.206665</v>
      </c>
      <c r="K153" s="2">
        <f t="shared" si="125"/>
        <v>-4.5197511417532948E-2</v>
      </c>
      <c r="M153" s="1">
        <f t="shared" si="133"/>
        <v>151</v>
      </c>
      <c r="N153" s="2">
        <f t="shared" si="126"/>
        <v>-1.9668971916829075E-2</v>
      </c>
      <c r="O153" s="8">
        <f t="shared" si="127"/>
        <v>0.18922305764411027</v>
      </c>
      <c r="P153" s="2">
        <f t="shared" si="128"/>
        <v>0.2207313862028277</v>
      </c>
      <c r="Q153" s="2">
        <f t="shared" si="129"/>
        <v>0.21981880301524426</v>
      </c>
      <c r="R153" s="2">
        <f t="shared" si="130"/>
        <v>3.0842625363260989E-2</v>
      </c>
      <c r="V153" s="1">
        <f t="shared" si="131"/>
        <v>4.5197511417532948E-2</v>
      </c>
      <c r="W153" s="1">
        <f t="shared" si="132"/>
        <v>0</v>
      </c>
      <c r="X153" s="2">
        <f t="shared" si="147"/>
        <v>1.0132162235511876E-2</v>
      </c>
      <c r="Y153" s="2">
        <f t="shared" si="148"/>
        <v>1.6181219961740007E-2</v>
      </c>
      <c r="Z153" s="2">
        <f t="shared" si="149"/>
        <v>1.7206955436975025E-2</v>
      </c>
      <c r="AA153" s="2">
        <f t="shared" si="150"/>
        <v>1.6857482896220799E-2</v>
      </c>
      <c r="AB153" s="3">
        <f t="shared" si="161"/>
        <v>0.58884108072596397</v>
      </c>
      <c r="AC153" s="3">
        <f t="shared" si="162"/>
        <v>0.95988351649863457</v>
      </c>
      <c r="AD153" s="4">
        <f t="shared" si="152"/>
        <v>61.978967611078147</v>
      </c>
      <c r="AE153" s="5">
        <f t="shared" si="104"/>
        <v>63.50486990843865</v>
      </c>
      <c r="AF153" s="5">
        <f t="shared" si="105"/>
        <v>37.971874862799957</v>
      </c>
      <c r="AG153" s="5">
        <f t="shared" si="106"/>
        <v>89.037864954077349</v>
      </c>
      <c r="AH153" s="5"/>
      <c r="AI153" s="6">
        <f t="shared" si="163"/>
        <v>0.36593747997504555</v>
      </c>
      <c r="AJ153" s="6">
        <f t="shared" si="153"/>
        <v>0.4155852564380117</v>
      </c>
      <c r="AK153" s="6">
        <f t="shared" si="107"/>
        <v>0.177178251978518</v>
      </c>
      <c r="AL153" s="6">
        <f t="shared" si="108"/>
        <v>0.6539922608975054</v>
      </c>
      <c r="AM153" s="6"/>
      <c r="AT153" s="5"/>
      <c r="AU153" s="5"/>
      <c r="AV153" s="12"/>
      <c r="AW153" s="5"/>
      <c r="AX153" s="5"/>
      <c r="AY153" s="5"/>
      <c r="AZ153" s="5"/>
      <c r="BA153" s="5"/>
      <c r="BB153" s="5"/>
      <c r="BC153" s="5"/>
      <c r="BD153" s="5"/>
      <c r="BE153" s="5">
        <f t="shared" si="138"/>
        <v>-1117.3333333333358</v>
      </c>
      <c r="BF153" s="6">
        <f t="shared" si="139"/>
        <v>1117.3333333333358</v>
      </c>
      <c r="BG153" s="6">
        <f t="shared" si="140"/>
        <v>0</v>
      </c>
      <c r="BH153" s="6">
        <f t="shared" si="141"/>
        <v>249.95238095238113</v>
      </c>
      <c r="BI153" s="6">
        <f t="shared" si="142"/>
        <v>390.11904761904771</v>
      </c>
      <c r="BJ153" s="6">
        <f t="shared" si="143"/>
        <v>60.949298813376473</v>
      </c>
      <c r="BK153" s="6">
        <f t="shared" si="109"/>
        <v>73.683860261504208</v>
      </c>
      <c r="BL153" s="6">
        <f t="shared" si="110"/>
        <v>42.202061558736432</v>
      </c>
      <c r="BM153" s="6">
        <f t="shared" si="111"/>
        <v>95.721119353441651</v>
      </c>
      <c r="BN153" s="5"/>
      <c r="BO153" s="5"/>
      <c r="BP153" s="5"/>
      <c r="BQ153" s="2">
        <f t="shared" si="117"/>
        <v>23230.25</v>
      </c>
      <c r="BR153" s="2">
        <f t="shared" si="144"/>
        <v>20698.566666666669</v>
      </c>
      <c r="BS153" s="2">
        <f t="shared" si="151"/>
        <v>19483.695220270405</v>
      </c>
      <c r="BT153" s="5">
        <f t="shared" si="145"/>
        <v>23343.428472329233</v>
      </c>
      <c r="BU153" s="5"/>
      <c r="BV153" s="2">
        <f t="shared" si="99"/>
        <v>-0.70136234432776634</v>
      </c>
      <c r="BW153" s="2">
        <f t="shared" si="118"/>
        <v>-0.94874636487085018</v>
      </c>
      <c r="BX153" s="2">
        <f t="shared" si="119"/>
        <v>-1.4999738034408061</v>
      </c>
      <c r="BY153" s="2">
        <f t="shared" si="120"/>
        <v>-0.39751892630089425</v>
      </c>
      <c r="BZ153" s="2"/>
      <c r="CA153" s="2">
        <f t="shared" si="146"/>
        <v>-0.5429519467999262</v>
      </c>
      <c r="CB153" s="2">
        <f t="shared" si="121"/>
        <v>7.6316743853644398E-3</v>
      </c>
      <c r="CC153" s="2">
        <f t="shared" si="122"/>
        <v>-0.89541820779266601</v>
      </c>
      <c r="CD153" s="2">
        <f t="shared" si="123"/>
        <v>0.91068155656339478</v>
      </c>
      <c r="CE153" s="5"/>
      <c r="CF153" s="8">
        <f t="shared" si="100"/>
        <v>-3.7693494027365611E-3</v>
      </c>
      <c r="CG153" s="8">
        <f t="shared" si="101"/>
        <v>1.7801886452958431E-3</v>
      </c>
      <c r="CH153" s="5">
        <f t="shared" si="102"/>
        <v>24550.5</v>
      </c>
      <c r="CI153" s="5">
        <f t="shared" si="103"/>
        <v>22137.166666666664</v>
      </c>
      <c r="CJ153" s="5"/>
      <c r="CK153" s="5">
        <f t="shared" si="134"/>
        <v>24750.142481162809</v>
      </c>
      <c r="CL153" s="5">
        <f t="shared" si="154"/>
        <v>22964.893237055916</v>
      </c>
      <c r="CM153" s="5">
        <f t="shared" si="113"/>
        <v>19642.60523494997</v>
      </c>
      <c r="CN153" s="5">
        <f t="shared" si="95"/>
        <v>16486.642756573969</v>
      </c>
      <c r="CO153" s="5"/>
      <c r="CP153" s="5"/>
      <c r="CQ153" s="5"/>
      <c r="CR153" s="5"/>
      <c r="CS153" s="32">
        <f t="shared" si="135"/>
        <v>-2.3574644668822642E-2</v>
      </c>
      <c r="CT153" s="32">
        <f t="shared" si="155"/>
        <v>5.2330895563301727E-2</v>
      </c>
      <c r="CU153" s="32">
        <f t="shared" si="114"/>
        <v>0.23031880840669028</v>
      </c>
      <c r="CV153" s="32">
        <f t="shared" si="96"/>
        <v>0.46583310037638337</v>
      </c>
      <c r="CW153" s="32"/>
      <c r="CX153" s="32"/>
      <c r="CY153" s="32"/>
      <c r="CZ153" s="5"/>
      <c r="DA153" s="6">
        <f t="shared" si="136"/>
        <v>-2.2017886468800017E-2</v>
      </c>
      <c r="DB153" s="6">
        <f t="shared" si="156"/>
        <v>0.21363715647324985</v>
      </c>
      <c r="DC153" s="6">
        <f t="shared" si="115"/>
        <v>0.41447105744375945</v>
      </c>
      <c r="DD153" s="6">
        <f t="shared" si="97"/>
        <v>0.76161802084121533</v>
      </c>
      <c r="DE153" s="5"/>
      <c r="DF153" s="5"/>
      <c r="DG153" s="5"/>
      <c r="DI153" s="6">
        <f t="shared" si="137"/>
        <v>0.26719524798471495</v>
      </c>
      <c r="DJ153" s="6">
        <f t="shared" si="157"/>
        <v>0.61907944792881231</v>
      </c>
      <c r="DK153" s="6">
        <f t="shared" si="116"/>
        <v>0.4539920124856674</v>
      </c>
      <c r="DL153" s="6">
        <f t="shared" si="98"/>
        <v>0.24796639309843044</v>
      </c>
      <c r="DX153">
        <f t="shared" si="158"/>
        <v>23174.216666666664</v>
      </c>
      <c r="DY153">
        <f t="shared" si="159"/>
        <v>19007.040813645821</v>
      </c>
      <c r="DZ153">
        <f t="shared" si="160"/>
        <v>27341.392519687506</v>
      </c>
    </row>
    <row r="154" spans="1:130" x14ac:dyDescent="0.25">
      <c r="A154" s="1">
        <v>53</v>
      </c>
      <c r="B154" s="1">
        <v>153</v>
      </c>
      <c r="C154" s="7">
        <v>20200309</v>
      </c>
      <c r="D154" s="7">
        <f>68514*(1/3)</f>
        <v>22838</v>
      </c>
      <c r="E154" s="7">
        <v>740541</v>
      </c>
      <c r="F154" s="7"/>
      <c r="G154" s="7">
        <f t="shared" si="124"/>
        <v>16912475358</v>
      </c>
      <c r="H154" s="36">
        <f t="shared" si="94"/>
        <v>85556687722.249969</v>
      </c>
      <c r="I154" s="36">
        <f t="shared" si="112"/>
        <v>87329225880.699997</v>
      </c>
      <c r="K154" s="2">
        <f t="shared" si="125"/>
        <v>-5.6548457913063017E-2</v>
      </c>
      <c r="M154" s="1">
        <f t="shared" si="133"/>
        <v>152</v>
      </c>
      <c r="N154" s="2">
        <f t="shared" si="126"/>
        <v>-1.9349440890647461E-2</v>
      </c>
      <c r="O154" s="8">
        <f t="shared" si="127"/>
        <v>0.19047619047619047</v>
      </c>
      <c r="P154" s="2">
        <f t="shared" si="128"/>
        <v>0.22397743134913406</v>
      </c>
      <c r="Q154" s="2">
        <f t="shared" si="129"/>
        <v>0.2220501922183265</v>
      </c>
      <c r="R154" s="2">
        <f t="shared" si="130"/>
        <v>3.0255195726637235E-2</v>
      </c>
      <c r="V154" s="1">
        <f t="shared" si="131"/>
        <v>5.6548457913063017E-2</v>
      </c>
      <c r="W154" s="1">
        <f t="shared" si="132"/>
        <v>0</v>
      </c>
      <c r="X154" s="2">
        <f t="shared" si="147"/>
        <v>1.4171337800730663E-2</v>
      </c>
      <c r="Y154" s="2">
        <f t="shared" si="148"/>
        <v>1.3253568974645455E-2</v>
      </c>
      <c r="Z154" s="2">
        <f t="shared" si="149"/>
        <v>2.0888778260360182E-2</v>
      </c>
      <c r="AA154" s="2">
        <f t="shared" si="150"/>
        <v>1.5740137400187367E-2</v>
      </c>
      <c r="AB154" s="3">
        <f t="shared" si="161"/>
        <v>0.67841870041883001</v>
      </c>
      <c r="AC154" s="3">
        <f t="shared" si="162"/>
        <v>0.84202371540210874</v>
      </c>
      <c r="AD154" s="4">
        <f t="shared" si="152"/>
        <v>55.38017794297533</v>
      </c>
      <c r="AE154" s="5">
        <f t="shared" si="104"/>
        <v>64.358017697666426</v>
      </c>
      <c r="AF154" s="5">
        <f t="shared" si="105"/>
        <v>41.3535718191103</v>
      </c>
      <c r="AG154" s="5">
        <f t="shared" si="106"/>
        <v>87.362463576222552</v>
      </c>
      <c r="AH154" s="5"/>
      <c r="AI154" s="6">
        <f t="shared" si="163"/>
        <v>0.2385703461022092</v>
      </c>
      <c r="AJ154" s="6">
        <f t="shared" si="153"/>
        <v>0.40897760083696905</v>
      </c>
      <c r="AK154" s="6">
        <f t="shared" si="107"/>
        <v>0.1583243493791831</v>
      </c>
      <c r="AL154" s="6">
        <f t="shared" si="108"/>
        <v>0.65963085229475493</v>
      </c>
      <c r="AM154" s="6"/>
      <c r="AT154" s="5"/>
      <c r="AU154" s="5"/>
      <c r="AV154" s="12"/>
      <c r="AW154" s="5"/>
      <c r="AX154" s="5"/>
      <c r="AY154" s="5"/>
      <c r="AZ154" s="5"/>
      <c r="BA154" s="5"/>
      <c r="BB154" s="5"/>
      <c r="BC154" s="5"/>
      <c r="BD154" s="5"/>
      <c r="BE154" s="5">
        <f t="shared" si="138"/>
        <v>-1328.6666666666642</v>
      </c>
      <c r="BF154" s="6">
        <f t="shared" si="139"/>
        <v>1328.6666666666642</v>
      </c>
      <c r="BG154" s="6">
        <f t="shared" si="140"/>
        <v>0</v>
      </c>
      <c r="BH154" s="6">
        <f t="shared" si="141"/>
        <v>344.85714285714283</v>
      </c>
      <c r="BI154" s="6">
        <f t="shared" si="142"/>
        <v>323.76190476190487</v>
      </c>
      <c r="BJ154" s="6">
        <f t="shared" si="143"/>
        <v>48.422477031550464</v>
      </c>
      <c r="BK154" s="6">
        <f t="shared" si="109"/>
        <v>73.96552503458642</v>
      </c>
      <c r="BL154" s="6">
        <f t="shared" si="110"/>
        <v>43.565345167517421</v>
      </c>
      <c r="BM154" s="6">
        <f t="shared" si="111"/>
        <v>95.24565094153472</v>
      </c>
      <c r="BN154" s="5"/>
      <c r="BO154" s="5"/>
      <c r="BP154" s="5"/>
      <c r="BQ154" s="2">
        <f t="shared" si="117"/>
        <v>23705.708333333332</v>
      </c>
      <c r="BR154" s="2">
        <f t="shared" si="144"/>
        <v>20928.497916666667</v>
      </c>
      <c r="BS154" s="2">
        <f t="shared" si="151"/>
        <v>19583.683503531531</v>
      </c>
      <c r="BT154" s="5">
        <f t="shared" si="145"/>
        <v>23782.133107864167</v>
      </c>
      <c r="BU154" s="5"/>
      <c r="BV154" s="2">
        <f t="shared" si="99"/>
        <v>-0.82658853620018702</v>
      </c>
      <c r="BW154" s="2">
        <f t="shared" si="118"/>
        <v>-0.92976439076819628</v>
      </c>
      <c r="BX154" s="2">
        <f t="shared" si="119"/>
        <v>-1.4696893269475217</v>
      </c>
      <c r="BY154" s="2">
        <f t="shared" si="120"/>
        <v>-0.38983945458887093</v>
      </c>
      <c r="BZ154" s="2"/>
      <c r="CA154" s="2">
        <f t="shared" si="146"/>
        <v>-0.57332738381088433</v>
      </c>
      <c r="CB154" s="2">
        <f t="shared" si="121"/>
        <v>-4.031789849474178E-2</v>
      </c>
      <c r="CC154" s="2">
        <f t="shared" si="122"/>
        <v>-0.96052867270217435</v>
      </c>
      <c r="CD154" s="2">
        <f t="shared" si="123"/>
        <v>0.87989287571269081</v>
      </c>
      <c r="CE154" s="5"/>
      <c r="CF154" s="8">
        <f t="shared" si="100"/>
        <v>-9.4448226505015956E-3</v>
      </c>
      <c r="CG154" s="8">
        <f t="shared" si="101"/>
        <v>-3.8952846024691914E-3</v>
      </c>
      <c r="CH154" s="5">
        <f t="shared" si="102"/>
        <v>24215</v>
      </c>
      <c r="CI154" s="5">
        <f t="shared" si="103"/>
        <v>22137.166666666664</v>
      </c>
      <c r="CJ154" s="5"/>
      <c r="CK154" s="5">
        <f t="shared" si="134"/>
        <v>24702.882262474959</v>
      </c>
      <c r="CL154" s="5">
        <f t="shared" si="154"/>
        <v>23069.687031172387</v>
      </c>
      <c r="CM154" s="5">
        <f t="shared" si="113"/>
        <v>19693.188338564214</v>
      </c>
      <c r="CN154" s="5">
        <f t="shared" si="95"/>
        <v>16530.871784553539</v>
      </c>
      <c r="CO154" s="5"/>
      <c r="CP154" s="5"/>
      <c r="CQ154" s="5"/>
      <c r="CR154" s="5"/>
      <c r="CS154" s="32">
        <f t="shared" si="135"/>
        <v>-7.5492496894089878E-2</v>
      </c>
      <c r="CT154" s="32">
        <f t="shared" si="155"/>
        <v>-1.0042920428843471E-2</v>
      </c>
      <c r="CU154" s="32">
        <f t="shared" si="114"/>
        <v>0.15969032578018116</v>
      </c>
      <c r="CV154" s="32">
        <f t="shared" si="96"/>
        <v>0.38153633381512564</v>
      </c>
      <c r="CW154" s="32"/>
      <c r="CX154" s="32"/>
      <c r="CY154" s="32"/>
      <c r="CZ154" s="5"/>
      <c r="DA154" s="6">
        <f t="shared" si="136"/>
        <v>-0.11350225311889735</v>
      </c>
      <c r="DB154" s="6">
        <f t="shared" si="156"/>
        <v>0.16659509340114673</v>
      </c>
      <c r="DC154" s="6">
        <f t="shared" si="115"/>
        <v>0.37147963550054652</v>
      </c>
      <c r="DD154" s="6">
        <f t="shared" si="97"/>
        <v>0.72750482156454876</v>
      </c>
      <c r="DE154" s="5"/>
      <c r="DF154" s="5"/>
      <c r="DG154" s="5"/>
      <c r="DI154" s="6">
        <f t="shared" si="137"/>
        <v>6.6918099171496487E-3</v>
      </c>
      <c r="DJ154" s="6">
        <f t="shared" si="157"/>
        <v>0.4342912945868927</v>
      </c>
      <c r="DK154" s="6">
        <f t="shared" si="116"/>
        <v>0.43693230369092539</v>
      </c>
      <c r="DL154" s="6">
        <f t="shared" si="98"/>
        <v>0.24106365801635976</v>
      </c>
      <c r="DX154">
        <f t="shared" si="158"/>
        <v>23340.216666666664</v>
      </c>
      <c r="DY154">
        <f t="shared" si="159"/>
        <v>19518.678382589598</v>
      </c>
      <c r="DZ154">
        <f t="shared" si="160"/>
        <v>27161.754950743729</v>
      </c>
    </row>
    <row r="155" spans="1:130" x14ac:dyDescent="0.25">
      <c r="A155" s="1">
        <v>54</v>
      </c>
      <c r="B155" s="1">
        <v>154</v>
      </c>
      <c r="C155" s="7">
        <v>20200310</v>
      </c>
      <c r="D155" s="7">
        <f>66400*(1/3)</f>
        <v>22133.333333333332</v>
      </c>
      <c r="E155" s="7">
        <v>1793026</v>
      </c>
      <c r="F155" s="7"/>
      <c r="G155" s="7">
        <f t="shared" si="124"/>
        <v>39685642133.333328</v>
      </c>
      <c r="H155" s="36">
        <f t="shared" si="94"/>
        <v>85300322528.916656</v>
      </c>
      <c r="I155" s="36">
        <f t="shared" ref="I155:I214" si="164">AVERAGE(G106:G155)</f>
        <v>87424078542.733337</v>
      </c>
      <c r="K155" s="2">
        <f t="shared" si="125"/>
        <v>-3.1341047465177865E-2</v>
      </c>
      <c r="M155" s="1">
        <f t="shared" si="133"/>
        <v>153</v>
      </c>
      <c r="N155" s="2">
        <f t="shared" si="126"/>
        <v>-1.9300566406703287E-2</v>
      </c>
      <c r="O155" s="8">
        <f t="shared" si="127"/>
        <v>0.19172932330827067</v>
      </c>
      <c r="P155" s="2">
        <f t="shared" si="128"/>
        <v>0.22447631698397863</v>
      </c>
      <c r="Q155" s="2">
        <f t="shared" si="129"/>
        <v>0.22239482740163291</v>
      </c>
      <c r="R155" s="2">
        <f t="shared" si="130"/>
        <v>3.2248108040863394E-2</v>
      </c>
      <c r="V155" s="1">
        <f t="shared" si="131"/>
        <v>3.1341047465177865E-2</v>
      </c>
      <c r="W155" s="1">
        <f t="shared" si="132"/>
        <v>0</v>
      </c>
      <c r="X155" s="2">
        <f t="shared" si="147"/>
        <v>1.6409984048243367E-2</v>
      </c>
      <c r="Y155" s="2">
        <f t="shared" si="148"/>
        <v>1.3253568974645455E-2</v>
      </c>
      <c r="Z155" s="2">
        <f t="shared" si="149"/>
        <v>2.093257369661421E-2</v>
      </c>
      <c r="AA155" s="2">
        <f t="shared" si="150"/>
        <v>1.5740137400187367E-2</v>
      </c>
      <c r="AB155" s="3">
        <f t="shared" si="161"/>
        <v>0.78394488351413949</v>
      </c>
      <c r="AC155" s="3">
        <f t="shared" si="162"/>
        <v>0.84202371540210874</v>
      </c>
      <c r="AD155" s="4">
        <f t="shared" si="152"/>
        <v>51.785976430500583</v>
      </c>
      <c r="AE155" s="5">
        <f t="shared" si="104"/>
        <v>65.004949828139672</v>
      </c>
      <c r="AF155" s="5">
        <f t="shared" si="105"/>
        <v>44.420784608532465</v>
      </c>
      <c r="AG155" s="5">
        <f t="shared" si="106"/>
        <v>85.589115047746873</v>
      </c>
      <c r="AH155" s="5"/>
      <c r="AI155" s="6">
        <f t="shared" si="163"/>
        <v>0.19962451343216614</v>
      </c>
      <c r="AJ155" s="6">
        <f t="shared" si="153"/>
        <v>0.40146530242517375</v>
      </c>
      <c r="AK155" s="6">
        <f t="shared" si="107"/>
        <v>0.13485505255859048</v>
      </c>
      <c r="AL155" s="6">
        <f t="shared" si="108"/>
        <v>0.66807555229175697</v>
      </c>
      <c r="AM155" s="6"/>
      <c r="AT155" s="5"/>
      <c r="AU155" s="5"/>
      <c r="AV155" s="12"/>
      <c r="AW155" s="5"/>
      <c r="AX155" s="5"/>
      <c r="AY155" s="5"/>
      <c r="AZ155" s="5"/>
      <c r="BA155" s="5"/>
      <c r="BB155" s="5"/>
      <c r="BC155" s="5"/>
      <c r="BD155" s="5"/>
      <c r="BE155" s="5">
        <f t="shared" si="138"/>
        <v>-704.66666666666788</v>
      </c>
      <c r="BF155" s="6">
        <f t="shared" si="139"/>
        <v>704.66666666666788</v>
      </c>
      <c r="BG155" s="6">
        <f t="shared" si="140"/>
        <v>0</v>
      </c>
      <c r="BH155" s="6">
        <f t="shared" si="141"/>
        <v>395.19047619047626</v>
      </c>
      <c r="BI155" s="6">
        <f t="shared" si="142"/>
        <v>323.76190476190487</v>
      </c>
      <c r="BJ155" s="6">
        <f t="shared" si="143"/>
        <v>45.032454629752287</v>
      </c>
      <c r="BK155" s="6">
        <f t="shared" si="109"/>
        <v>74.031475909355478</v>
      </c>
      <c r="BL155" s="6">
        <f t="shared" si="110"/>
        <v>43.903123477820316</v>
      </c>
      <c r="BM155" s="6">
        <f t="shared" si="111"/>
        <v>95.121322611430088</v>
      </c>
      <c r="BN155" s="5"/>
      <c r="BO155" s="5"/>
      <c r="BP155" s="5"/>
      <c r="BQ155" s="2">
        <f t="shared" si="117"/>
        <v>23705.708333333332</v>
      </c>
      <c r="BR155" s="2">
        <f t="shared" si="144"/>
        <v>21156.974999999999</v>
      </c>
      <c r="BS155" s="2">
        <f t="shared" si="151"/>
        <v>19677.63241999337</v>
      </c>
      <c r="BT155" s="5">
        <f t="shared" si="145"/>
        <v>24135.380486785412</v>
      </c>
      <c r="BU155" s="5"/>
      <c r="BV155" s="2">
        <f t="shared" si="99"/>
        <v>-1.0904279198459594</v>
      </c>
      <c r="BW155" s="2">
        <f t="shared" si="118"/>
        <v>-0.92206381270920057</v>
      </c>
      <c r="BX155" s="2">
        <f t="shared" si="119"/>
        <v>-1.447284834548149</v>
      </c>
      <c r="BY155" s="2">
        <f t="shared" si="120"/>
        <v>-0.3968427908702522</v>
      </c>
      <c r="BZ155" s="2"/>
      <c r="CA155" s="2">
        <f t="shared" si="146"/>
        <v>-0.50337239374089737</v>
      </c>
      <c r="CB155" s="2">
        <f t="shared" si="121"/>
        <v>-8.5909449031357249E-2</v>
      </c>
      <c r="CC155" s="2">
        <f t="shared" si="122"/>
        <v>-1.0028482569195765</v>
      </c>
      <c r="CD155" s="2">
        <f t="shared" si="123"/>
        <v>0.83102935885686191</v>
      </c>
      <c r="CE155" s="5"/>
      <c r="CF155" s="8">
        <f t="shared" si="100"/>
        <v>-9.4448226505015956E-3</v>
      </c>
      <c r="CG155" s="8">
        <f t="shared" si="101"/>
        <v>-3.8952846024691914E-3</v>
      </c>
      <c r="CH155" s="5">
        <f t="shared" si="102"/>
        <v>23862.666666666664</v>
      </c>
      <c r="CI155" s="5">
        <f t="shared" si="103"/>
        <v>22146.333333333332</v>
      </c>
      <c r="CJ155" s="5"/>
      <c r="CK155" s="5">
        <f t="shared" si="134"/>
        <v>24379.746007890888</v>
      </c>
      <c r="CL155" s="5">
        <f t="shared" si="154"/>
        <v>23164.484934985754</v>
      </c>
      <c r="CM155" s="5">
        <f t="shared" si="113"/>
        <v>19752.470064843401</v>
      </c>
      <c r="CN155" s="5">
        <f t="shared" si="95"/>
        <v>16602.312985904358</v>
      </c>
      <c r="CO155" s="5"/>
      <c r="CP155" s="5"/>
      <c r="CQ155" s="5"/>
      <c r="CR155" s="5"/>
      <c r="CS155" s="32">
        <f t="shared" si="135"/>
        <v>-9.2142579083082654E-2</v>
      </c>
      <c r="CT155" s="32">
        <f t="shared" si="155"/>
        <v>-4.4514333236697845E-2</v>
      </c>
      <c r="CU155" s="32">
        <f t="shared" si="114"/>
        <v>0.12053496401584374</v>
      </c>
      <c r="CV155" s="32">
        <f t="shared" si="96"/>
        <v>0.33314757721559052</v>
      </c>
      <c r="CW155" s="32"/>
      <c r="CX155" s="32"/>
      <c r="CY155" s="32"/>
      <c r="CZ155" s="5"/>
      <c r="DA155" s="6">
        <f t="shared" si="136"/>
        <v>-0.13790059878699051</v>
      </c>
      <c r="DB155" s="6">
        <f t="shared" si="156"/>
        <v>0.1288949972666886</v>
      </c>
      <c r="DC155" s="6">
        <f t="shared" si="115"/>
        <v>0.33391526749098882</v>
      </c>
      <c r="DD155" s="6">
        <f t="shared" si="97"/>
        <v>0.6711027966763079</v>
      </c>
      <c r="DE155" s="5"/>
      <c r="DF155" s="5"/>
      <c r="DG155" s="5"/>
      <c r="DI155" s="6">
        <f t="shared" si="137"/>
        <v>1.4831819897595968E-2</v>
      </c>
      <c r="DJ155" s="6">
        <f t="shared" si="157"/>
        <v>0.30232222307390461</v>
      </c>
      <c r="DK155" s="6">
        <f t="shared" si="116"/>
        <v>0.39158383411705755</v>
      </c>
      <c r="DL155" s="6">
        <f t="shared" si="98"/>
        <v>0.23720484467139016</v>
      </c>
      <c r="DX155">
        <f t="shared" si="158"/>
        <v>23480.216666666664</v>
      </c>
      <c r="DY155">
        <f t="shared" si="159"/>
        <v>20073.451995701947</v>
      </c>
      <c r="DZ155">
        <f t="shared" si="160"/>
        <v>26886.98133763138</v>
      </c>
    </row>
    <row r="156" spans="1:130" x14ac:dyDescent="0.25">
      <c r="A156" s="1">
        <v>55</v>
      </c>
      <c r="B156" s="1">
        <v>155</v>
      </c>
      <c r="C156" s="7">
        <v>20200311</v>
      </c>
      <c r="D156" s="7">
        <f>63080*(1/3)</f>
        <v>21026.666666666664</v>
      </c>
      <c r="E156" s="7">
        <v>5637659</v>
      </c>
      <c r="F156" s="7"/>
      <c r="G156" s="7">
        <f t="shared" si="124"/>
        <v>118541176573.33331</v>
      </c>
      <c r="H156" s="36">
        <f t="shared" si="94"/>
        <v>88464551229.083313</v>
      </c>
      <c r="I156" s="36">
        <f t="shared" si="164"/>
        <v>89056684520.199997</v>
      </c>
      <c r="K156" s="2">
        <f t="shared" si="125"/>
        <v>-5.1293294387550578E-2</v>
      </c>
      <c r="M156" s="1">
        <f t="shared" si="133"/>
        <v>154</v>
      </c>
      <c r="N156" s="2">
        <f t="shared" si="126"/>
        <v>-1.9036874044078243E-2</v>
      </c>
      <c r="O156" s="8">
        <f t="shared" si="127"/>
        <v>0.19298245614035087</v>
      </c>
      <c r="P156" s="2">
        <f t="shared" si="128"/>
        <v>0.22717880648656627</v>
      </c>
      <c r="Q156" s="2">
        <f t="shared" si="129"/>
        <v>0.22426966992872627</v>
      </c>
      <c r="R156" s="2">
        <f t="shared" si="130"/>
        <v>3.1493860843627763E-2</v>
      </c>
      <c r="V156" s="1">
        <f t="shared" si="131"/>
        <v>5.1293294387550578E-2</v>
      </c>
      <c r="W156" s="1">
        <f t="shared" si="132"/>
        <v>0</v>
      </c>
      <c r="X156" s="2">
        <f t="shared" si="147"/>
        <v>2.0073790790211266E-2</v>
      </c>
      <c r="Y156" s="2">
        <f t="shared" si="148"/>
        <v>1.2844082152832876E-2</v>
      </c>
      <c r="Z156" s="2">
        <f t="shared" si="149"/>
        <v>2.2284650437023601E-2</v>
      </c>
      <c r="AA156" s="2">
        <f t="shared" si="150"/>
        <v>1.6022875174903313E-2</v>
      </c>
      <c r="AB156" s="3">
        <f t="shared" si="161"/>
        <v>0.90079002347107828</v>
      </c>
      <c r="AC156" s="3">
        <f t="shared" si="162"/>
        <v>0.80160907531443593</v>
      </c>
      <c r="AD156" s="4">
        <f t="shared" si="152"/>
        <v>47.087024181715151</v>
      </c>
      <c r="AE156" s="5">
        <f t="shared" si="104"/>
        <v>65.237242504148952</v>
      </c>
      <c r="AF156" s="5">
        <f t="shared" si="105"/>
        <v>45.644219815134534</v>
      </c>
      <c r="AG156" s="5">
        <f t="shared" si="106"/>
        <v>84.83026519316337</v>
      </c>
      <c r="AH156" s="5"/>
      <c r="AI156" s="6">
        <f t="shared" si="163"/>
        <v>0.10694589764291543</v>
      </c>
      <c r="AJ156" s="6">
        <f t="shared" si="153"/>
        <v>0.39246118332138824</v>
      </c>
      <c r="AK156" s="6">
        <f t="shared" si="107"/>
        <v>9.8787811323899299E-2</v>
      </c>
      <c r="AL156" s="6">
        <f t="shared" si="108"/>
        <v>0.68613455531887713</v>
      </c>
      <c r="AM156" s="6"/>
      <c r="AT156" s="5"/>
      <c r="AU156" s="5"/>
      <c r="AV156" s="12"/>
      <c r="AW156" s="5"/>
      <c r="AX156" s="5"/>
      <c r="AY156" s="5"/>
      <c r="AZ156" s="5"/>
      <c r="BA156" s="5"/>
      <c r="BB156" s="5"/>
      <c r="BC156" s="5"/>
      <c r="BD156" s="5"/>
      <c r="BE156" s="5">
        <f t="shared" si="138"/>
        <v>-1106.6666666666679</v>
      </c>
      <c r="BF156" s="6">
        <f t="shared" si="139"/>
        <v>1106.6666666666679</v>
      </c>
      <c r="BG156" s="6">
        <f t="shared" si="140"/>
        <v>0</v>
      </c>
      <c r="BH156" s="6">
        <f t="shared" si="141"/>
        <v>474.23809523809541</v>
      </c>
      <c r="BI156" s="6">
        <f t="shared" si="142"/>
        <v>314.26190476190487</v>
      </c>
      <c r="BJ156" s="6">
        <f t="shared" si="143"/>
        <v>39.855663254521843</v>
      </c>
      <c r="BK156" s="6">
        <f t="shared" si="109"/>
        <v>73.692650543220836</v>
      </c>
      <c r="BL156" s="6">
        <f t="shared" si="110"/>
        <v>42.147772298529333</v>
      </c>
      <c r="BM156" s="6">
        <f t="shared" si="111"/>
        <v>95.774065314504895</v>
      </c>
      <c r="BN156" s="5"/>
      <c r="BO156" s="5"/>
      <c r="BP156" s="5"/>
      <c r="BQ156" s="2">
        <f t="shared" si="117"/>
        <v>23705.708333333332</v>
      </c>
      <c r="BR156" s="2">
        <f t="shared" si="144"/>
        <v>21380.714583333334</v>
      </c>
      <c r="BS156" s="2">
        <f t="shared" si="151"/>
        <v>19765.399184762446</v>
      </c>
      <c r="BT156" s="5">
        <f t="shared" si="145"/>
        <v>24421.556720348639</v>
      </c>
      <c r="BU156" s="5"/>
      <c r="BV156" s="2">
        <f t="shared" si="99"/>
        <v>-1.4201930484878567</v>
      </c>
      <c r="BW156" s="2">
        <f t="shared" si="118"/>
        <v>-0.95037912694637205</v>
      </c>
      <c r="BX156" s="2">
        <f t="shared" si="119"/>
        <v>-1.5193617487487499</v>
      </c>
      <c r="BY156" s="2">
        <f t="shared" si="120"/>
        <v>-0.38139650514399426</v>
      </c>
      <c r="BZ156" s="2"/>
      <c r="CA156" s="2">
        <f t="shared" si="146"/>
        <v>-0.38596799539967802</v>
      </c>
      <c r="CB156" s="2">
        <f t="shared" si="121"/>
        <v>-0.1317345598124213</v>
      </c>
      <c r="CC156" s="2">
        <f t="shared" si="122"/>
        <v>-1.0097374624606812</v>
      </c>
      <c r="CD156" s="2">
        <f t="shared" si="123"/>
        <v>0.74626834283583854</v>
      </c>
      <c r="CE156" s="5"/>
      <c r="CF156" s="8">
        <f t="shared" si="100"/>
        <v>-9.4448226505015956E-3</v>
      </c>
      <c r="CG156" s="8">
        <f t="shared" si="101"/>
        <v>-3.8952846024691914E-3</v>
      </c>
      <c r="CH156" s="5">
        <f t="shared" si="102"/>
        <v>23309.333333333332</v>
      </c>
      <c r="CI156" s="5">
        <f t="shared" si="103"/>
        <v>22262.666666666664</v>
      </c>
      <c r="CJ156" s="5"/>
      <c r="CK156" s="5">
        <f t="shared" si="134"/>
        <v>23567.03254926511</v>
      </c>
      <c r="CL156" s="5">
        <f t="shared" si="154"/>
        <v>23144.573285991515</v>
      </c>
      <c r="CM156" s="5">
        <f t="shared" si="113"/>
        <v>19824.913654834585</v>
      </c>
      <c r="CN156" s="5">
        <f t="shared" si="95"/>
        <v>16690.173542763416</v>
      </c>
      <c r="CO156" s="5"/>
      <c r="CP156" s="5"/>
      <c r="CQ156" s="5"/>
      <c r="CR156" s="5"/>
      <c r="CS156" s="32">
        <f t="shared" si="135"/>
        <v>-0.10779320125637382</v>
      </c>
      <c r="CT156" s="32">
        <f t="shared" si="155"/>
        <v>-9.150769785877777E-2</v>
      </c>
      <c r="CU156" s="32">
        <f t="shared" si="114"/>
        <v>6.0618322619479192E-2</v>
      </c>
      <c r="CV156" s="32">
        <f t="shared" si="96"/>
        <v>0.25982312962728193</v>
      </c>
      <c r="CW156" s="32"/>
      <c r="CX156" s="32"/>
      <c r="CY156" s="32"/>
      <c r="CZ156" s="5"/>
      <c r="DA156" s="6">
        <f t="shared" si="136"/>
        <v>-0.1460556790535536</v>
      </c>
      <c r="DB156" s="6">
        <f t="shared" si="156"/>
        <v>3.461245088371194E-2</v>
      </c>
      <c r="DC156" s="6">
        <f t="shared" si="115"/>
        <v>0.26705502060071246</v>
      </c>
      <c r="DD156" s="6">
        <f t="shared" si="97"/>
        <v>0.60608560402712075</v>
      </c>
      <c r="DE156" s="5"/>
      <c r="DF156" s="5"/>
      <c r="DG156" s="5"/>
      <c r="DI156" s="6">
        <f t="shared" si="137"/>
        <v>-3.4490355343197066E-3</v>
      </c>
      <c r="DJ156" s="6">
        <f t="shared" si="157"/>
        <v>9.0272167097790304E-2</v>
      </c>
      <c r="DK156" s="6">
        <f t="shared" si="116"/>
        <v>0.39392433207307875</v>
      </c>
      <c r="DL156" s="6">
        <f t="shared" si="98"/>
        <v>0.24101078270735721</v>
      </c>
      <c r="DX156">
        <f t="shared" si="158"/>
        <v>23558.716666666667</v>
      </c>
      <c r="DY156">
        <f t="shared" si="159"/>
        <v>20468.799657533033</v>
      </c>
      <c r="DZ156">
        <f t="shared" si="160"/>
        <v>26648.633675800302</v>
      </c>
    </row>
    <row r="157" spans="1:130" x14ac:dyDescent="0.25">
      <c r="A157" s="1">
        <v>56</v>
      </c>
      <c r="B157" s="1">
        <v>156</v>
      </c>
      <c r="C157" s="7">
        <v>20200314</v>
      </c>
      <c r="D157" s="7">
        <f>60553*(1/3)</f>
        <v>20184.333333333332</v>
      </c>
      <c r="E157" s="7">
        <v>1567700</v>
      </c>
      <c r="F157" s="7"/>
      <c r="G157" s="7">
        <f t="shared" si="124"/>
        <v>31642979366.666664</v>
      </c>
      <c r="H157" s="36">
        <f t="shared" si="94"/>
        <v>87488472530.583313</v>
      </c>
      <c r="I157" s="36">
        <f t="shared" si="164"/>
        <v>88581431346.306656</v>
      </c>
      <c r="K157" s="2">
        <f t="shared" si="125"/>
        <v>-4.0884747493197801E-2</v>
      </c>
      <c r="M157" s="1">
        <f t="shared" si="133"/>
        <v>155</v>
      </c>
      <c r="N157" s="2">
        <f t="shared" si="126"/>
        <v>-1.8881439748989582E-2</v>
      </c>
      <c r="O157" s="8">
        <f t="shared" si="127"/>
        <v>0.19423558897243107</v>
      </c>
      <c r="P157" s="2">
        <f t="shared" si="128"/>
        <v>0.22878034961595525</v>
      </c>
      <c r="Q157" s="2">
        <f t="shared" si="129"/>
        <v>0.22538711591571697</v>
      </c>
      <c r="R157" s="2">
        <f t="shared" si="130"/>
        <v>3.2943217514135203E-2</v>
      </c>
      <c r="V157" s="1">
        <f t="shared" si="131"/>
        <v>4.0884747493197801E-2</v>
      </c>
      <c r="W157" s="1">
        <f t="shared" si="132"/>
        <v>0</v>
      </c>
      <c r="X157" s="2">
        <f t="shared" si="147"/>
        <v>2.2994129896868252E-2</v>
      </c>
      <c r="Y157" s="2">
        <f t="shared" si="148"/>
        <v>1.0612592042797598E-2</v>
      </c>
      <c r="Z157" s="2">
        <f t="shared" si="149"/>
        <v>2.2130061179550801E-2</v>
      </c>
      <c r="AA157" s="2">
        <f t="shared" si="150"/>
        <v>1.5428091651945471E-2</v>
      </c>
      <c r="AB157" s="3">
        <f t="shared" si="161"/>
        <v>1.0390450216249691</v>
      </c>
      <c r="AC157" s="3">
        <f t="shared" si="162"/>
        <v>0.68787457854253531</v>
      </c>
      <c r="AD157" s="4">
        <f t="shared" si="152"/>
        <v>39.832461133443282</v>
      </c>
      <c r="AE157" s="5">
        <f t="shared" si="104"/>
        <v>64.792272877709223</v>
      </c>
      <c r="AF157" s="5">
        <f t="shared" si="105"/>
        <v>43.308001263635298</v>
      </c>
      <c r="AG157" s="5">
        <f t="shared" si="106"/>
        <v>86.276544491783142</v>
      </c>
      <c r="AH157" s="5"/>
      <c r="AI157" s="6">
        <f t="shared" si="163"/>
        <v>-8.6229805653838653E-3</v>
      </c>
      <c r="AJ157" s="6">
        <f t="shared" si="153"/>
        <v>0.37798791846935414</v>
      </c>
      <c r="AK157" s="6">
        <f t="shared" si="107"/>
        <v>3.6511414870802228E-2</v>
      </c>
      <c r="AL157" s="6">
        <f t="shared" si="108"/>
        <v>0.71946442206790606</v>
      </c>
      <c r="AM157" s="6"/>
      <c r="AT157" s="5"/>
      <c r="AU157" s="5"/>
      <c r="AV157" s="12"/>
      <c r="AW157" s="5"/>
      <c r="AX157" s="5"/>
      <c r="AY157" s="5"/>
      <c r="AZ157" s="5"/>
      <c r="BA157" s="5"/>
      <c r="BB157" s="5"/>
      <c r="BC157" s="5"/>
      <c r="BD157" s="5"/>
      <c r="BE157" s="5">
        <f t="shared" si="138"/>
        <v>-842.33333333333212</v>
      </c>
      <c r="BF157" s="6">
        <f t="shared" si="139"/>
        <v>842.33333333333212</v>
      </c>
      <c r="BG157" s="6">
        <f t="shared" si="140"/>
        <v>0</v>
      </c>
      <c r="BH157" s="6">
        <f t="shared" si="141"/>
        <v>534.40476190476204</v>
      </c>
      <c r="BI157" s="6">
        <f t="shared" si="142"/>
        <v>261.52380952380969</v>
      </c>
      <c r="BJ157" s="6">
        <f t="shared" si="143"/>
        <v>32.857698405576009</v>
      </c>
      <c r="BK157" s="6">
        <f t="shared" si="109"/>
        <v>72.350020442040403</v>
      </c>
      <c r="BL157" s="6">
        <f t="shared" si="110"/>
        <v>36.330841424849062</v>
      </c>
      <c r="BM157" s="6">
        <f t="shared" si="111"/>
        <v>97.563445754074337</v>
      </c>
      <c r="BN157" s="5"/>
      <c r="BO157" s="5"/>
      <c r="BP157" s="5"/>
      <c r="BQ157" s="2">
        <f t="shared" si="117"/>
        <v>23705.708333333332</v>
      </c>
      <c r="BR157" s="2">
        <f t="shared" si="144"/>
        <v>21601.229166666664</v>
      </c>
      <c r="BS157" s="2">
        <f t="shared" si="151"/>
        <v>19850.011340002664</v>
      </c>
      <c r="BT157" s="5">
        <f t="shared" si="145"/>
        <v>24644.998270320822</v>
      </c>
      <c r="BU157" s="5"/>
      <c r="BV157" s="2">
        <f t="shared" si="99"/>
        <v>-1.60132703300447</v>
      </c>
      <c r="BW157" s="2">
        <f t="shared" si="118"/>
        <v>-0.98459109620489771</v>
      </c>
      <c r="BX157" s="2">
        <f t="shared" si="119"/>
        <v>-1.6231728291093173</v>
      </c>
      <c r="BY157" s="2">
        <f t="shared" si="120"/>
        <v>-0.34600936330047816</v>
      </c>
      <c r="BZ157" s="2"/>
      <c r="CA157" s="2">
        <f t="shared" si="146"/>
        <v>-0.19441285691035484</v>
      </c>
      <c r="CB157" s="2">
        <f t="shared" si="121"/>
        <v>-0.16605022412490894</v>
      </c>
      <c r="CC157" s="2">
        <f t="shared" si="122"/>
        <v>-0.99362497939576944</v>
      </c>
      <c r="CD157" s="2">
        <f t="shared" si="123"/>
        <v>0.66152453114595144</v>
      </c>
      <c r="CE157" s="5"/>
      <c r="CF157" s="8">
        <f t="shared" si="100"/>
        <v>-9.4448226505015956E-3</v>
      </c>
      <c r="CG157" s="8">
        <f t="shared" si="101"/>
        <v>-3.8952846024691914E-3</v>
      </c>
      <c r="CH157" s="5">
        <f t="shared" si="102"/>
        <v>22888.166666666664</v>
      </c>
      <c r="CI157" s="5">
        <f t="shared" si="103"/>
        <v>22262.666666666664</v>
      </c>
      <c r="CJ157" s="5"/>
      <c r="CK157" s="5">
        <f t="shared" si="134"/>
        <v>23254.101016084573</v>
      </c>
      <c r="CL157" s="5">
        <f t="shared" si="154"/>
        <v>23177.638301694355</v>
      </c>
      <c r="CM157" s="5">
        <f t="shared" si="113"/>
        <v>19885.020408172364</v>
      </c>
      <c r="CN157" s="5">
        <f t="shared" si="95"/>
        <v>16735.738977378543</v>
      </c>
      <c r="CO157" s="5"/>
      <c r="CP157" s="5"/>
      <c r="CQ157" s="5"/>
      <c r="CR157" s="5"/>
      <c r="CS157" s="32">
        <f t="shared" si="135"/>
        <v>-0.13200973370795632</v>
      </c>
      <c r="CT157" s="32">
        <f t="shared" si="155"/>
        <v>-0.129146245592339</v>
      </c>
      <c r="CU157" s="32">
        <f t="shared" si="114"/>
        <v>1.5052180939072901E-2</v>
      </c>
      <c r="CV157" s="32">
        <f t="shared" si="96"/>
        <v>0.20606167200720593</v>
      </c>
      <c r="CW157" s="32"/>
      <c r="CX157" s="32"/>
      <c r="CY157" s="32"/>
      <c r="CZ157" s="5"/>
      <c r="DA157" s="6">
        <f t="shared" si="136"/>
        <v>-0.15247660062235494</v>
      </c>
      <c r="DB157" s="6">
        <f t="shared" si="156"/>
        <v>-4.662285038367063E-2</v>
      </c>
      <c r="DC157" s="6">
        <f t="shared" si="115"/>
        <v>0.19131602537155015</v>
      </c>
      <c r="DD157" s="6">
        <f t="shared" si="97"/>
        <v>0.57480831264052479</v>
      </c>
      <c r="DE157" s="5"/>
      <c r="DF157" s="5"/>
      <c r="DG157" s="5"/>
      <c r="DI157" s="6">
        <f t="shared" si="137"/>
        <v>3.8937310590367105E-2</v>
      </c>
      <c r="DJ157" s="6">
        <f t="shared" si="157"/>
        <v>-4.0270374930395952E-2</v>
      </c>
      <c r="DK157" s="6">
        <f t="shared" si="116"/>
        <v>0.40380769457695931</v>
      </c>
      <c r="DL157" s="6">
        <f t="shared" si="98"/>
        <v>0.2352452503603667</v>
      </c>
      <c r="DX157">
        <f t="shared" si="158"/>
        <v>23552.366666666665</v>
      </c>
      <c r="DY157">
        <f t="shared" si="159"/>
        <v>20435.377942486441</v>
      </c>
      <c r="DZ157">
        <f t="shared" si="160"/>
        <v>26669.355390846889</v>
      </c>
    </row>
    <row r="158" spans="1:130" x14ac:dyDescent="0.25">
      <c r="A158" s="1">
        <v>57</v>
      </c>
      <c r="B158" s="1">
        <v>157</v>
      </c>
      <c r="C158" s="7">
        <v>20200315</v>
      </c>
      <c r="D158" s="7">
        <f>60935*(1/3)</f>
        <v>20311.666666666664</v>
      </c>
      <c r="E158" s="7">
        <v>6370688</v>
      </c>
      <c r="F158" s="7"/>
      <c r="G158" s="7">
        <f t="shared" si="124"/>
        <v>129399291093.33331</v>
      </c>
      <c r="H158" s="36">
        <f t="shared" si="94"/>
        <v>84159356979.31665</v>
      </c>
      <c r="I158" s="36">
        <f t="shared" si="164"/>
        <v>88653317018.320007</v>
      </c>
      <c r="K158" s="2">
        <f t="shared" si="125"/>
        <v>6.2887076738256855E-3</v>
      </c>
      <c r="M158" s="1">
        <f t="shared" si="133"/>
        <v>156</v>
      </c>
      <c r="N158" s="2">
        <f t="shared" si="126"/>
        <v>-1.8636640656210384E-2</v>
      </c>
      <c r="O158" s="8">
        <f t="shared" si="127"/>
        <v>0.19548872180451127</v>
      </c>
      <c r="P158" s="2">
        <f t="shared" si="128"/>
        <v>0.23131548210429573</v>
      </c>
      <c r="Q158" s="2">
        <f t="shared" si="129"/>
        <v>0.22716578994210396</v>
      </c>
      <c r="R158" s="2">
        <f t="shared" si="130"/>
        <v>3.3291627811443986E-2</v>
      </c>
      <c r="V158" s="1">
        <f t="shared" si="131"/>
        <v>0</v>
      </c>
      <c r="W158" s="1">
        <f t="shared" si="132"/>
        <v>6.2887076738256855E-3</v>
      </c>
      <c r="X158" s="2">
        <f t="shared" si="147"/>
        <v>2.2994129896868252E-2</v>
      </c>
      <c r="Y158" s="2">
        <f t="shared" si="148"/>
        <v>9.0086494644422751E-3</v>
      </c>
      <c r="Z158" s="2">
        <f t="shared" si="149"/>
        <v>2.2130061179550801E-2</v>
      </c>
      <c r="AA158" s="2">
        <f t="shared" si="150"/>
        <v>1.4539793729898026E-2</v>
      </c>
      <c r="AB158" s="3">
        <f t="shared" si="161"/>
        <v>1.0390450216249691</v>
      </c>
      <c r="AC158" s="3">
        <f t="shared" si="162"/>
        <v>0.61958578173759671</v>
      </c>
      <c r="AD158" s="4">
        <f t="shared" si="152"/>
        <v>37.355255942522085</v>
      </c>
      <c r="AE158" s="5">
        <f t="shared" si="104"/>
        <v>63.977048228137242</v>
      </c>
      <c r="AF158" s="5">
        <f t="shared" si="105"/>
        <v>39.663131327044297</v>
      </c>
      <c r="AG158" s="5">
        <f t="shared" si="106"/>
        <v>88.290965129230187</v>
      </c>
      <c r="AH158" s="5"/>
      <c r="AI158" s="6">
        <f t="shared" si="163"/>
        <v>-5.7387317469963881E-2</v>
      </c>
      <c r="AJ158" s="6">
        <f t="shared" si="153"/>
        <v>0.36155031577491642</v>
      </c>
      <c r="AK158" s="6">
        <f t="shared" si="107"/>
        <v>-2.957724704659731E-2</v>
      </c>
      <c r="AL158" s="6">
        <f t="shared" si="108"/>
        <v>0.75267787859643009</v>
      </c>
      <c r="AM158" s="6"/>
      <c r="AT158" s="5"/>
      <c r="AU158" s="5"/>
      <c r="AV158" s="12"/>
      <c r="AW158" s="5"/>
      <c r="AX158" s="5"/>
      <c r="AY158" s="5"/>
      <c r="AZ158" s="5"/>
      <c r="BA158" s="5"/>
      <c r="BB158" s="5"/>
      <c r="BC158" s="5"/>
      <c r="BD158" s="5"/>
      <c r="BE158" s="5">
        <f t="shared" si="138"/>
        <v>127.33333333333212</v>
      </c>
      <c r="BF158" s="6">
        <f t="shared" si="139"/>
        <v>0</v>
      </c>
      <c r="BG158" s="6">
        <f t="shared" si="140"/>
        <v>127.33333333333212</v>
      </c>
      <c r="BH158" s="6">
        <f t="shared" si="141"/>
        <v>534.40476190476204</v>
      </c>
      <c r="BI158" s="6">
        <f t="shared" si="142"/>
        <v>220.61904761904771</v>
      </c>
      <c r="BJ158" s="6">
        <f t="shared" si="143"/>
        <v>29.220144429377825</v>
      </c>
      <c r="BK158" s="6">
        <f t="shared" si="109"/>
        <v>70.457508095885416</v>
      </c>
      <c r="BL158" s="6">
        <f t="shared" si="110"/>
        <v>29.61573218462518</v>
      </c>
      <c r="BM158" s="6">
        <f t="shared" si="111"/>
        <v>99.04675123376758</v>
      </c>
      <c r="BN158" s="5"/>
      <c r="BO158" s="5"/>
      <c r="BP158" s="5"/>
      <c r="BQ158" s="2">
        <f t="shared" si="117"/>
        <v>23705.708333333332</v>
      </c>
      <c r="BR158" s="2">
        <f t="shared" si="144"/>
        <v>21815.70208333333</v>
      </c>
      <c r="BS158" s="2">
        <f t="shared" si="151"/>
        <v>19930.182101738887</v>
      </c>
      <c r="BT158" s="5">
        <f t="shared" si="145"/>
        <v>24815.394880137868</v>
      </c>
      <c r="BU158" s="5"/>
      <c r="BV158" s="2">
        <f t="shared" si="99"/>
        <v>-1.5035688885481377</v>
      </c>
      <c r="BW158" s="2">
        <f t="shared" si="118"/>
        <v>-1.0081330096658738</v>
      </c>
      <c r="BX158" s="2">
        <f t="shared" si="119"/>
        <v>-1.6875944979927548</v>
      </c>
      <c r="BY158" s="2">
        <f t="shared" si="120"/>
        <v>-0.3286715213389928</v>
      </c>
      <c r="BZ158" s="2"/>
      <c r="CA158" s="2">
        <f t="shared" si="146"/>
        <v>-0.14952406697876355</v>
      </c>
      <c r="CB158" s="2">
        <f t="shared" si="121"/>
        <v>-0.19495166680275361</v>
      </c>
      <c r="CC158" s="2">
        <f t="shared" si="122"/>
        <v>-0.9740539125430443</v>
      </c>
      <c r="CD158" s="2">
        <f t="shared" si="123"/>
        <v>0.58415057893753719</v>
      </c>
      <c r="CE158" s="5"/>
      <c r="CF158" s="8">
        <f t="shared" si="100"/>
        <v>-9.4448226505015956E-3</v>
      </c>
      <c r="CG158" s="8">
        <f t="shared" si="101"/>
        <v>-3.8952846024691914E-3</v>
      </c>
      <c r="CH158" s="5">
        <f t="shared" si="102"/>
        <v>22888.166666666664</v>
      </c>
      <c r="CI158" s="5">
        <f t="shared" si="103"/>
        <v>22462.666666666664</v>
      </c>
      <c r="CJ158" s="5"/>
      <c r="CK158" s="5">
        <f t="shared" si="134"/>
        <v>22546.144676450862</v>
      </c>
      <c r="CL158" s="5">
        <f t="shared" si="154"/>
        <v>23185.271217833899</v>
      </c>
      <c r="CM158" s="5">
        <f t="shared" si="113"/>
        <v>20006.813078995026</v>
      </c>
      <c r="CN158" s="5">
        <f t="shared" si="95"/>
        <v>16829.369793913338</v>
      </c>
      <c r="CO158" s="5"/>
      <c r="CP158" s="5"/>
      <c r="CQ158" s="5"/>
      <c r="CR158" s="5"/>
      <c r="CS158" s="32">
        <f t="shared" si="135"/>
        <v>-9.9106877998440202E-2</v>
      </c>
      <c r="CT158" s="32">
        <f t="shared" si="155"/>
        <v>-0.12394095044947695</v>
      </c>
      <c r="CU158" s="32">
        <f t="shared" si="114"/>
        <v>1.5237488672881216E-2</v>
      </c>
      <c r="CV158" s="32">
        <f t="shared" si="96"/>
        <v>0.20691784157079751</v>
      </c>
      <c r="CW158" s="32"/>
      <c r="CX158" s="32"/>
      <c r="CY158" s="32"/>
      <c r="CZ158" s="5"/>
      <c r="DA158" s="6">
        <f t="shared" si="136"/>
        <v>-0.1765336622640081</v>
      </c>
      <c r="DB158" s="6">
        <f t="shared" si="156"/>
        <v>-8.9092031417969564E-2</v>
      </c>
      <c r="DC158" s="6">
        <f t="shared" si="115"/>
        <v>0.19154422925786513</v>
      </c>
      <c r="DD158" s="6">
        <f t="shared" si="97"/>
        <v>0.59760578257039887</v>
      </c>
      <c r="DE158" s="5"/>
      <c r="DF158" s="5"/>
      <c r="DG158" s="5"/>
      <c r="DI158" s="6">
        <f t="shared" si="137"/>
        <v>0.14892609949936061</v>
      </c>
      <c r="DJ158" s="6">
        <f t="shared" si="157"/>
        <v>9.9458530239245821E-3</v>
      </c>
      <c r="DK158" s="6">
        <f t="shared" si="116"/>
        <v>0.37781777611429923</v>
      </c>
      <c r="DL158" s="6">
        <f t="shared" si="98"/>
        <v>0.22530291418957199</v>
      </c>
      <c r="DX158">
        <f t="shared" si="158"/>
        <v>23510.566666666666</v>
      </c>
      <c r="DY158">
        <f t="shared" si="159"/>
        <v>20246.743658802014</v>
      </c>
      <c r="DZ158">
        <f t="shared" si="160"/>
        <v>26774.389674531318</v>
      </c>
    </row>
    <row r="159" spans="1:130" x14ac:dyDescent="0.25">
      <c r="A159" s="1">
        <v>58</v>
      </c>
      <c r="B159" s="1">
        <v>158</v>
      </c>
      <c r="C159" s="7">
        <v>20200316</v>
      </c>
      <c r="D159" s="7">
        <f>61439*(1/3)</f>
        <v>20479.666666666664</v>
      </c>
      <c r="E159" s="7">
        <v>5157105</v>
      </c>
      <c r="F159" s="7"/>
      <c r="G159" s="7">
        <f t="shared" si="124"/>
        <v>105615791364.99998</v>
      </c>
      <c r="H159" s="36">
        <f t="shared" si="94"/>
        <v>77348451537.416656</v>
      </c>
      <c r="I159" s="36">
        <f t="shared" si="164"/>
        <v>89841355195.759995</v>
      </c>
      <c r="K159" s="2">
        <f t="shared" si="125"/>
        <v>8.2370903898281826E-3</v>
      </c>
      <c r="M159" s="1">
        <f t="shared" si="133"/>
        <v>157</v>
      </c>
      <c r="N159" s="2">
        <f t="shared" si="126"/>
        <v>-1.8585506312876265E-2</v>
      </c>
      <c r="O159" s="8">
        <f t="shared" si="127"/>
        <v>0.19674185463659147</v>
      </c>
      <c r="P159" s="2">
        <f t="shared" si="128"/>
        <v>0.2318469993159262</v>
      </c>
      <c r="Q159" s="2">
        <f t="shared" si="129"/>
        <v>0.22754024943426393</v>
      </c>
      <c r="R159" s="2">
        <f t="shared" si="130"/>
        <v>3.457362746770426E-2</v>
      </c>
      <c r="V159" s="1">
        <f t="shared" si="131"/>
        <v>0</v>
      </c>
      <c r="W159" s="1">
        <f t="shared" si="132"/>
        <v>8.2370903898281826E-3</v>
      </c>
      <c r="X159" s="2">
        <f t="shared" si="147"/>
        <v>2.2994129896868252E-2</v>
      </c>
      <c r="Y159" s="2">
        <f t="shared" si="148"/>
        <v>7.1015910110704076E-3</v>
      </c>
      <c r="Z159" s="2">
        <f t="shared" si="149"/>
        <v>2.2130061179550801E-2</v>
      </c>
      <c r="AA159" s="2">
        <f t="shared" si="150"/>
        <v>1.2483001195462981E-2</v>
      </c>
      <c r="AB159" s="3">
        <f t="shared" si="161"/>
        <v>1.0390450216249691</v>
      </c>
      <c r="AC159" s="3">
        <f t="shared" si="162"/>
        <v>0.56890093174480527</v>
      </c>
      <c r="AD159" s="4">
        <f t="shared" si="152"/>
        <v>35.380600358647555</v>
      </c>
      <c r="AE159" s="5">
        <f t="shared" si="104"/>
        <v>62.696796875994778</v>
      </c>
      <c r="AF159" s="5">
        <f t="shared" si="105"/>
        <v>35.227891974576323</v>
      </c>
      <c r="AG159" s="5">
        <f t="shared" si="106"/>
        <v>90.165701777413233</v>
      </c>
      <c r="AH159" s="5"/>
      <c r="AI159" s="6">
        <f t="shared" si="163"/>
        <v>-0.12186637415102203</v>
      </c>
      <c r="AJ159" s="6">
        <f t="shared" si="153"/>
        <v>0.34171423150677277</v>
      </c>
      <c r="AK159" s="6">
        <f t="shared" si="107"/>
        <v>-0.10431265625831887</v>
      </c>
      <c r="AL159" s="6">
        <f t="shared" si="108"/>
        <v>0.78774111927186441</v>
      </c>
      <c r="AM159" s="6"/>
      <c r="AT159" s="5"/>
      <c r="AU159" s="5"/>
      <c r="AV159" s="12"/>
      <c r="AW159" s="5"/>
      <c r="AX159" s="5"/>
      <c r="AY159" s="5"/>
      <c r="AZ159" s="5"/>
      <c r="BA159" s="5"/>
      <c r="BB159" s="5"/>
      <c r="BC159" s="5"/>
      <c r="BD159" s="5"/>
      <c r="BE159" s="5">
        <f t="shared" si="138"/>
        <v>168</v>
      </c>
      <c r="BF159" s="6">
        <f t="shared" si="139"/>
        <v>0</v>
      </c>
      <c r="BG159" s="6">
        <f t="shared" si="140"/>
        <v>168</v>
      </c>
      <c r="BH159" s="6">
        <f t="shared" si="141"/>
        <v>534.40476190476204</v>
      </c>
      <c r="BI159" s="6">
        <f t="shared" si="142"/>
        <v>169.88095238095229</v>
      </c>
      <c r="BJ159" s="6">
        <f t="shared" si="143"/>
        <v>24.121027721433389</v>
      </c>
      <c r="BK159" s="6">
        <f t="shared" si="109"/>
        <v>67.772070489064035</v>
      </c>
      <c r="BL159" s="6">
        <f t="shared" si="110"/>
        <v>22.184149298448268</v>
      </c>
      <c r="BM159" s="6">
        <f t="shared" si="111"/>
        <v>99.683615322495072</v>
      </c>
      <c r="BN159" s="5"/>
      <c r="BO159" s="5"/>
      <c r="BP159" s="5"/>
      <c r="BQ159" s="2">
        <f t="shared" si="117"/>
        <v>23679.083333333332</v>
      </c>
      <c r="BR159" s="2">
        <f t="shared" si="144"/>
        <v>22026.283333333329</v>
      </c>
      <c r="BS159" s="2">
        <f t="shared" si="151"/>
        <v>20008.553755667821</v>
      </c>
      <c r="BT159" s="5">
        <f t="shared" si="145"/>
        <v>24921.371619365058</v>
      </c>
      <c r="BU159" s="5"/>
      <c r="BV159" s="2">
        <f t="shared" si="99"/>
        <v>-1.4615424727155721</v>
      </c>
      <c r="BW159" s="2">
        <f t="shared" si="118"/>
        <v>-1.0337845692295413</v>
      </c>
      <c r="BX159" s="2">
        <f t="shared" si="119"/>
        <v>-1.7419011122115462</v>
      </c>
      <c r="BY159" s="2">
        <f t="shared" si="120"/>
        <v>-0.32566802624753655</v>
      </c>
      <c r="BZ159" s="2"/>
      <c r="CA159" s="2">
        <f t="shared" si="146"/>
        <v>-0.18154781535009451</v>
      </c>
      <c r="CB159" s="2">
        <f t="shared" si="121"/>
        <v>-0.22718602983704045</v>
      </c>
      <c r="CC159" s="2">
        <f t="shared" si="122"/>
        <v>-0.94236964813113677</v>
      </c>
      <c r="CD159" s="2">
        <f t="shared" si="123"/>
        <v>0.48799758845705593</v>
      </c>
      <c r="CE159" s="5"/>
      <c r="CF159" s="8">
        <f t="shared" si="100"/>
        <v>-1.9828281874634916E-2</v>
      </c>
      <c r="CG159" s="8">
        <f t="shared" si="101"/>
        <v>-3.8952846024691914E-3</v>
      </c>
      <c r="CH159" s="5">
        <f t="shared" si="102"/>
        <v>22888.166666666664</v>
      </c>
      <c r="CI159" s="5">
        <f t="shared" si="103"/>
        <v>22462.666666666664</v>
      </c>
      <c r="CJ159" s="5"/>
      <c r="CK159" s="5">
        <f t="shared" si="134"/>
        <v>22136.491127862981</v>
      </c>
      <c r="CL159" s="5">
        <f t="shared" si="154"/>
        <v>23136.374198970509</v>
      </c>
      <c r="CM159" s="5">
        <f t="shared" si="113"/>
        <v>20057.514724717443</v>
      </c>
      <c r="CN159" s="5">
        <f t="shared" si="95"/>
        <v>16901.080021099384</v>
      </c>
      <c r="CO159" s="5"/>
      <c r="CP159" s="5"/>
      <c r="CQ159" s="5"/>
      <c r="CR159" s="5"/>
      <c r="CS159" s="32">
        <f t="shared" si="135"/>
        <v>-7.4845848496326917E-2</v>
      </c>
      <c r="CT159" s="32">
        <f t="shared" si="155"/>
        <v>-0.11482817097685338</v>
      </c>
      <c r="CU159" s="32">
        <f t="shared" si="114"/>
        <v>2.1047071271945272E-2</v>
      </c>
      <c r="CV159" s="32">
        <f t="shared" si="96"/>
        <v>0.21173715769050006</v>
      </c>
      <c r="CW159" s="32"/>
      <c r="CX159" s="32"/>
      <c r="CY159" s="32"/>
      <c r="CZ159" s="5"/>
      <c r="DA159" s="6">
        <f t="shared" si="136"/>
        <v>-0.20595538448623971</v>
      </c>
      <c r="DB159" s="6">
        <f t="shared" si="156"/>
        <v>-0.12184205484746508</v>
      </c>
      <c r="DC159" s="6">
        <f t="shared" si="115"/>
        <v>0.19304635371475762</v>
      </c>
      <c r="DD159" s="6">
        <f t="shared" si="97"/>
        <v>0.62606262679769997</v>
      </c>
      <c r="DE159" s="5"/>
      <c r="DF159" s="5"/>
      <c r="DG159" s="5"/>
      <c r="DI159" s="6">
        <f t="shared" si="137"/>
        <v>0.23126970583104289</v>
      </c>
      <c r="DJ159" s="6">
        <f t="shared" si="157"/>
        <v>7.7062671555374065E-2</v>
      </c>
      <c r="DK159" s="6">
        <f t="shared" si="116"/>
        <v>0.32473715464003439</v>
      </c>
      <c r="DL159" s="6">
        <f t="shared" si="98"/>
        <v>0.20109977259096443</v>
      </c>
      <c r="DX159">
        <f t="shared" si="158"/>
        <v>23424.333333333336</v>
      </c>
      <c r="DY159">
        <f t="shared" si="159"/>
        <v>19943.124098981953</v>
      </c>
      <c r="DZ159">
        <f t="shared" si="160"/>
        <v>26905.542567684719</v>
      </c>
    </row>
    <row r="160" spans="1:130" x14ac:dyDescent="0.25">
      <c r="A160" s="1">
        <v>59</v>
      </c>
      <c r="B160" s="1">
        <v>159</v>
      </c>
      <c r="C160" s="7">
        <v>20200317</v>
      </c>
      <c r="D160" s="7">
        <f>62014*(1/3)</f>
        <v>20671.333333333332</v>
      </c>
      <c r="E160" s="7">
        <v>2683231</v>
      </c>
      <c r="F160" s="7"/>
      <c r="G160" s="7">
        <f t="shared" si="124"/>
        <v>55465962411.333328</v>
      </c>
      <c r="H160" s="36">
        <f t="shared" ref="H160:H223" si="165">AVERAGE(G141:G160)</f>
        <v>72596203351.316666</v>
      </c>
      <c r="I160" s="36">
        <f t="shared" si="164"/>
        <v>90050639522.066666</v>
      </c>
      <c r="K160" s="2">
        <f t="shared" si="125"/>
        <v>9.3153533409710502E-3</v>
      </c>
      <c r="M160" s="1">
        <f t="shared" si="133"/>
        <v>158</v>
      </c>
      <c r="N160" s="2">
        <f t="shared" si="126"/>
        <v>-1.8532962198125929E-2</v>
      </c>
      <c r="O160" s="8">
        <f t="shared" si="127"/>
        <v>0.19799498746867167</v>
      </c>
      <c r="P160" s="2">
        <f t="shared" si="128"/>
        <v>0.23239387838549611</v>
      </c>
      <c r="Q160" s="2">
        <f t="shared" si="129"/>
        <v>0.22792609305776579</v>
      </c>
      <c r="R160" s="2">
        <f t="shared" si="130"/>
        <v>3.3852011847254532E-2</v>
      </c>
      <c r="V160" s="1">
        <f t="shared" si="131"/>
        <v>0</v>
      </c>
      <c r="W160" s="1">
        <f t="shared" si="132"/>
        <v>9.3153533409710502E-3</v>
      </c>
      <c r="X160" s="2">
        <f t="shared" si="147"/>
        <v>2.2498222625647917E-2</v>
      </c>
      <c r="Y160" s="2">
        <f t="shared" si="148"/>
        <v>7.7669733925683406E-3</v>
      </c>
      <c r="Z160" s="2">
        <f t="shared" si="149"/>
        <v>2.2590422802096125E-2</v>
      </c>
      <c r="AA160" s="2">
        <f t="shared" si="150"/>
        <v>1.2322584087674001E-2</v>
      </c>
      <c r="AB160" s="3">
        <f t="shared" si="161"/>
        <v>0.99591861660775771</v>
      </c>
      <c r="AC160" s="3">
        <f t="shared" si="162"/>
        <v>0.63030394739504891</v>
      </c>
      <c r="AD160" s="4">
        <f t="shared" si="152"/>
        <v>38.758775173037208</v>
      </c>
      <c r="AE160" s="5">
        <f t="shared" si="104"/>
        <v>61.485950168794545</v>
      </c>
      <c r="AF160" s="5">
        <f t="shared" si="105"/>
        <v>32.007334925198876</v>
      </c>
      <c r="AG160" s="5">
        <f t="shared" si="106"/>
        <v>90.964565412390215</v>
      </c>
      <c r="AH160" s="5"/>
      <c r="AI160" s="6">
        <f t="shared" si="163"/>
        <v>-0.17787414402321658</v>
      </c>
      <c r="AJ160" s="6">
        <f t="shared" si="153"/>
        <v>0.31793875825357004</v>
      </c>
      <c r="AK160" s="6">
        <f t="shared" si="107"/>
        <v>-0.18503944446854853</v>
      </c>
      <c r="AL160" s="6">
        <f t="shared" si="108"/>
        <v>0.82091696097568856</v>
      </c>
      <c r="AM160" s="6"/>
      <c r="AT160" s="5"/>
      <c r="AU160" s="5"/>
      <c r="AV160" s="12"/>
      <c r="AW160" s="5"/>
      <c r="AX160" s="5"/>
      <c r="AY160" s="5"/>
      <c r="AZ160" s="5"/>
      <c r="BA160" s="5"/>
      <c r="BB160" s="5"/>
      <c r="BC160" s="5"/>
      <c r="BD160" s="5"/>
      <c r="BE160" s="5">
        <f t="shared" si="138"/>
        <v>191.66666666666788</v>
      </c>
      <c r="BF160" s="6">
        <f t="shared" si="139"/>
        <v>0</v>
      </c>
      <c r="BG160" s="6">
        <f t="shared" si="140"/>
        <v>191.66666666666788</v>
      </c>
      <c r="BH160" s="6">
        <f t="shared" si="141"/>
        <v>521.76190476190482</v>
      </c>
      <c r="BI160" s="6">
        <f t="shared" si="142"/>
        <v>183.57142857142858</v>
      </c>
      <c r="BJ160" s="6">
        <f t="shared" si="143"/>
        <v>26.026194977045634</v>
      </c>
      <c r="BK160" s="6">
        <f t="shared" si="109"/>
        <v>65.051508105765805</v>
      </c>
      <c r="BL160" s="6">
        <f t="shared" si="110"/>
        <v>16.264095083601987</v>
      </c>
      <c r="BM160" s="6">
        <f t="shared" si="111"/>
        <v>99.202697221280474</v>
      </c>
      <c r="BN160" s="5"/>
      <c r="BO160" s="5"/>
      <c r="BP160" s="5"/>
      <c r="BQ160" s="2">
        <f t="shared" si="117"/>
        <v>23176</v>
      </c>
      <c r="BR160" s="2">
        <f t="shared" si="144"/>
        <v>22211.710416666661</v>
      </c>
      <c r="BS160" s="2">
        <f t="shared" si="151"/>
        <v>20068.255891839268</v>
      </c>
      <c r="BT160" s="5">
        <f t="shared" si="145"/>
        <v>24883.153781391433</v>
      </c>
      <c r="BU160" s="5"/>
      <c r="BV160" s="2">
        <f t="shared" si="99"/>
        <v>-1.3961048223305799</v>
      </c>
      <c r="BW160" s="2">
        <f t="shared" si="118"/>
        <v>-1.0469751229036077</v>
      </c>
      <c r="BX160" s="2">
        <f t="shared" si="119"/>
        <v>-1.7724339651219974</v>
      </c>
      <c r="BY160" s="2">
        <f t="shared" si="120"/>
        <v>-0.3215162806852182</v>
      </c>
      <c r="BZ160" s="2"/>
      <c r="CA160" s="2">
        <f t="shared" si="146"/>
        <v>-0.20692143395747226</v>
      </c>
      <c r="CB160" s="2">
        <f t="shared" si="121"/>
        <v>-0.259823005993849</v>
      </c>
      <c r="CC160" s="2">
        <f t="shared" si="122"/>
        <v>-0.90148840540269315</v>
      </c>
      <c r="CD160" s="2">
        <f t="shared" si="123"/>
        <v>0.38184239341499515</v>
      </c>
      <c r="CE160" s="5"/>
      <c r="CF160" s="8">
        <f t="shared" si="100"/>
        <v>-2.3616552286045984E-2</v>
      </c>
      <c r="CG160" s="8">
        <f t="shared" si="101"/>
        <v>-3.8952846024691914E-3</v>
      </c>
      <c r="CH160" s="5">
        <f t="shared" si="102"/>
        <v>22734.166666666664</v>
      </c>
      <c r="CI160" s="5">
        <f t="shared" si="103"/>
        <v>22462.666666666664</v>
      </c>
      <c r="CJ160" s="5"/>
      <c r="CK160" s="5">
        <f t="shared" si="134"/>
        <v>21755.357626497746</v>
      </c>
      <c r="CL160" s="5">
        <f t="shared" si="154"/>
        <v>23031.766290129413</v>
      </c>
      <c r="CM160" s="5">
        <f t="shared" si="113"/>
        <v>20102.62860865386</v>
      </c>
      <c r="CN160" s="5">
        <f t="shared" si="95"/>
        <v>16963.757430302085</v>
      </c>
      <c r="CO160" s="5"/>
      <c r="CP160" s="5"/>
      <c r="CQ160" s="5"/>
      <c r="CR160" s="5"/>
      <c r="CS160" s="32">
        <f t="shared" si="135"/>
        <v>-4.9827923391343676E-2</v>
      </c>
      <c r="CT160" s="32">
        <f t="shared" si="155"/>
        <v>-0.10248597207274013</v>
      </c>
      <c r="CU160" s="32">
        <f t="shared" si="114"/>
        <v>2.8290067719534573E-2</v>
      </c>
      <c r="CV160" s="32">
        <f t="shared" si="96"/>
        <v>0.21855864882908937</v>
      </c>
      <c r="CW160" s="32"/>
      <c r="CX160" s="32"/>
      <c r="CY160" s="32"/>
      <c r="CZ160" s="5"/>
      <c r="DA160" s="6">
        <f t="shared" si="136"/>
        <v>-0.21353192530906176</v>
      </c>
      <c r="DB160" s="6">
        <f t="shared" si="156"/>
        <v>-0.11252670150649399</v>
      </c>
      <c r="DC160" s="6">
        <f t="shared" si="115"/>
        <v>0.24618819739523454</v>
      </c>
      <c r="DD160" s="6">
        <f t="shared" si="97"/>
        <v>0.63236890505774879</v>
      </c>
      <c r="DE160" s="5"/>
      <c r="DF160" s="5"/>
      <c r="DG160" s="5"/>
      <c r="DI160" s="6">
        <f t="shared" si="137"/>
        <v>0.29918932095616951</v>
      </c>
      <c r="DJ160" s="6">
        <f t="shared" si="157"/>
        <v>0.14286999660606295</v>
      </c>
      <c r="DK160" s="6">
        <f t="shared" si="116"/>
        <v>0.31615440346644208</v>
      </c>
      <c r="DL160" s="6">
        <f t="shared" si="98"/>
        <v>0.20658816757698845</v>
      </c>
      <c r="DX160">
        <f t="shared" si="158"/>
        <v>23301.233333333334</v>
      </c>
      <c r="DY160">
        <f t="shared" si="159"/>
        <v>19619.240816592792</v>
      </c>
      <c r="DZ160">
        <f t="shared" si="160"/>
        <v>26983.225850073875</v>
      </c>
    </row>
    <row r="161" spans="1:130" x14ac:dyDescent="0.25">
      <c r="A161" s="1">
        <v>60</v>
      </c>
      <c r="B161" s="1">
        <v>160</v>
      </c>
      <c r="C161" s="7">
        <v>20200318</v>
      </c>
      <c r="D161" s="7">
        <f>63010*(1/3)</f>
        <v>21003.333333333332</v>
      </c>
      <c r="E161" s="7">
        <v>2343690</v>
      </c>
      <c r="F161" s="7"/>
      <c r="G161" s="7">
        <f t="shared" si="124"/>
        <v>49225302300</v>
      </c>
      <c r="H161" s="36">
        <f t="shared" si="165"/>
        <v>70132906926.316666</v>
      </c>
      <c r="I161" s="36">
        <f t="shared" si="164"/>
        <v>86376910092.333344</v>
      </c>
      <c r="K161" s="2">
        <f t="shared" si="125"/>
        <v>1.5933277947699373E-2</v>
      </c>
      <c r="M161" s="1">
        <f t="shared" si="133"/>
        <v>159</v>
      </c>
      <c r="N161" s="2">
        <f t="shared" si="126"/>
        <v>-1.8384107047528839E-2</v>
      </c>
      <c r="O161" s="8">
        <f t="shared" si="127"/>
        <v>0.19924812030075187</v>
      </c>
      <c r="P161" s="2">
        <f t="shared" si="128"/>
        <v>0.23394705141629188</v>
      </c>
      <c r="Q161" s="2">
        <f t="shared" si="129"/>
        <v>0.22902503526302803</v>
      </c>
      <c r="R161" s="2">
        <f t="shared" si="130"/>
        <v>3.3145758084744237E-2</v>
      </c>
      <c r="V161" s="1">
        <f t="shared" si="131"/>
        <v>0</v>
      </c>
      <c r="W161" s="1">
        <f t="shared" si="132"/>
        <v>1.5933277947699373E-2</v>
      </c>
      <c r="X161" s="2">
        <f t="shared" si="147"/>
        <v>1.9416921617005947E-2</v>
      </c>
      <c r="Y161" s="2">
        <f t="shared" si="148"/>
        <v>8.905064674546867E-3</v>
      </c>
      <c r="Z161" s="2">
        <f t="shared" si="149"/>
        <v>2.2500414663889308E-2</v>
      </c>
      <c r="AA161" s="2">
        <f t="shared" si="150"/>
        <v>1.2285789638227218E-2</v>
      </c>
      <c r="AB161" s="3">
        <f t="shared" si="161"/>
        <v>0.86295839019215814</v>
      </c>
      <c r="AC161" s="3">
        <f t="shared" si="162"/>
        <v>0.72482639999294551</v>
      </c>
      <c r="AD161" s="4">
        <f t="shared" si="152"/>
        <v>45.65016647554895</v>
      </c>
      <c r="AE161" s="5">
        <f t="shared" si="104"/>
        <v>60.706151501092016</v>
      </c>
      <c r="AF161" s="5">
        <f t="shared" si="105"/>
        <v>30.387668650675483</v>
      </c>
      <c r="AG161" s="5">
        <f t="shared" si="106"/>
        <v>91.024634351508553</v>
      </c>
      <c r="AH161" s="5"/>
      <c r="AI161" s="6">
        <f t="shared" si="163"/>
        <v>-0.15102685946009872</v>
      </c>
      <c r="AJ161" s="6">
        <f t="shared" si="153"/>
        <v>0.29382998094487267</v>
      </c>
      <c r="AK161" s="6">
        <f t="shared" si="107"/>
        <v>-0.25096707049735689</v>
      </c>
      <c r="AL161" s="6">
        <f t="shared" si="108"/>
        <v>0.83862703238710223</v>
      </c>
      <c r="AM161" s="6"/>
      <c r="AT161" s="5"/>
      <c r="AU161" s="5"/>
      <c r="AV161" s="12"/>
      <c r="AW161" s="5"/>
      <c r="AX161" s="5"/>
      <c r="AY161" s="5"/>
      <c r="AZ161" s="5"/>
      <c r="BA161" s="5"/>
      <c r="BB161" s="5"/>
      <c r="BC161" s="5"/>
      <c r="BD161" s="5"/>
      <c r="BE161" s="5">
        <f t="shared" si="138"/>
        <v>332</v>
      </c>
      <c r="BF161" s="6">
        <f t="shared" si="139"/>
        <v>0</v>
      </c>
      <c r="BG161" s="6">
        <f t="shared" si="140"/>
        <v>332</v>
      </c>
      <c r="BH161" s="6">
        <f t="shared" si="141"/>
        <v>445.14285714285717</v>
      </c>
      <c r="BI161" s="6">
        <f t="shared" si="142"/>
        <v>207.28571428571428</v>
      </c>
      <c r="BJ161" s="6">
        <f t="shared" si="143"/>
        <v>31.771403547186338</v>
      </c>
      <c r="BK161" s="6">
        <f t="shared" si="109"/>
        <v>62.652799989206208</v>
      </c>
      <c r="BL161" s="6">
        <f t="shared" si="110"/>
        <v>12.217683896373245</v>
      </c>
      <c r="BM161" s="6">
        <f t="shared" si="111"/>
        <v>97.957381254189272</v>
      </c>
      <c r="BN161" s="5"/>
      <c r="BO161" s="5"/>
      <c r="BP161" s="5"/>
      <c r="BQ161" s="2">
        <f t="shared" si="117"/>
        <v>23028.916666666664</v>
      </c>
      <c r="BR161" s="2">
        <f t="shared" si="144"/>
        <v>22380.177083333328</v>
      </c>
      <c r="BS161" s="2">
        <f t="shared" si="151"/>
        <v>20118.828959006125</v>
      </c>
      <c r="BT161" s="5">
        <f t="shared" si="145"/>
        <v>24785.686062932451</v>
      </c>
      <c r="BU161" s="5"/>
      <c r="BV161" s="2">
        <f t="shared" si="99"/>
        <v>-1.4433592289683723</v>
      </c>
      <c r="BW161" s="2">
        <f t="shared" si="118"/>
        <v>-1.065766624536407</v>
      </c>
      <c r="BX161" s="2">
        <f t="shared" si="119"/>
        <v>-1.8126218567229222</v>
      </c>
      <c r="BY161" s="2">
        <f t="shared" si="120"/>
        <v>-0.31891139234989185</v>
      </c>
      <c r="BZ161" s="2"/>
      <c r="CA161" s="2">
        <f t="shared" si="146"/>
        <v>-0.26068323938218507</v>
      </c>
      <c r="CB161" s="2">
        <f t="shared" si="121"/>
        <v>-0.29369214727615056</v>
      </c>
      <c r="CC161" s="2">
        <f t="shared" si="122"/>
        <v>-0.85096262876990436</v>
      </c>
      <c r="CD161" s="2">
        <f t="shared" si="123"/>
        <v>0.26357833421760324</v>
      </c>
      <c r="CE161" s="5"/>
      <c r="CF161" s="8">
        <f t="shared" si="100"/>
        <v>-2.0307589982681822E-2</v>
      </c>
      <c r="CG161" s="8">
        <f t="shared" si="101"/>
        <v>-3.8952846024691914E-3</v>
      </c>
      <c r="CH161" s="5">
        <f t="shared" si="102"/>
        <v>22175.5</v>
      </c>
      <c r="CI161" s="5">
        <f t="shared" si="103"/>
        <v>22524.333333333332</v>
      </c>
      <c r="CJ161" s="5"/>
      <c r="CK161" s="5">
        <f t="shared" si="134"/>
        <v>21384.118498933065</v>
      </c>
      <c r="CL161" s="5">
        <f t="shared" si="154"/>
        <v>22946.918163686794</v>
      </c>
      <c r="CM161" s="5">
        <f t="shared" si="113"/>
        <v>20380.718285415191</v>
      </c>
      <c r="CN161" s="5">
        <f t="shared" si="95"/>
        <v>17010.690008920792</v>
      </c>
      <c r="CO161" s="5"/>
      <c r="CP161" s="5"/>
      <c r="CQ161" s="5"/>
      <c r="CR161" s="5"/>
      <c r="CS161" s="32">
        <f t="shared" si="135"/>
        <v>-1.7806914305059207E-2</v>
      </c>
      <c r="CT161" s="32">
        <f t="shared" si="155"/>
        <v>-8.4699165983393776E-2</v>
      </c>
      <c r="CU161" s="32">
        <f t="shared" si="114"/>
        <v>3.054922006177252E-2</v>
      </c>
      <c r="CV161" s="32">
        <f t="shared" si="96"/>
        <v>0.23471377835459384</v>
      </c>
      <c r="CW161" s="32"/>
      <c r="CX161" s="32"/>
      <c r="CY161" s="32"/>
      <c r="CZ161" s="5"/>
      <c r="DA161" s="6">
        <f t="shared" si="136"/>
        <v>-0.18549062932419788</v>
      </c>
      <c r="DB161" s="6">
        <f t="shared" si="156"/>
        <v>-0.10232623906417075</v>
      </c>
      <c r="DC161" s="6">
        <f t="shared" si="115"/>
        <v>0.23127043852581824</v>
      </c>
      <c r="DD161" s="6">
        <f t="shared" si="97"/>
        <v>0.66900050722125803</v>
      </c>
      <c r="DE161" s="5"/>
      <c r="DF161" s="5"/>
      <c r="DG161" s="5"/>
      <c r="DI161" s="6">
        <f t="shared" si="137"/>
        <v>0.37950110736933451</v>
      </c>
      <c r="DJ161" s="6">
        <f t="shared" si="157"/>
        <v>0.21286958449661114</v>
      </c>
      <c r="DK161" s="6">
        <f t="shared" si="116"/>
        <v>0.3611686393730712</v>
      </c>
      <c r="DL161" s="6">
        <f t="shared" si="98"/>
        <v>0.2023771115180889</v>
      </c>
      <c r="DX161">
        <f t="shared" si="158"/>
        <v>23194.733333333334</v>
      </c>
      <c r="DY161">
        <f t="shared" si="159"/>
        <v>19378.697341190003</v>
      </c>
      <c r="DZ161">
        <f t="shared" si="160"/>
        <v>27010.769325476664</v>
      </c>
    </row>
    <row r="162" spans="1:130" x14ac:dyDescent="0.25">
      <c r="A162" s="1">
        <v>61</v>
      </c>
      <c r="B162" s="1">
        <v>161</v>
      </c>
      <c r="C162" s="7">
        <v>20200324</v>
      </c>
      <c r="D162" s="7">
        <f>59830*(1/3)</f>
        <v>19943.333333333332</v>
      </c>
      <c r="E162" s="7">
        <v>3166371</v>
      </c>
      <c r="F162" s="7"/>
      <c r="G162" s="7">
        <f t="shared" si="124"/>
        <v>63147992309.999992</v>
      </c>
      <c r="H162" s="36">
        <f t="shared" si="165"/>
        <v>70347986699.333344</v>
      </c>
      <c r="I162" s="36">
        <f t="shared" si="164"/>
        <v>83800923938.533356</v>
      </c>
      <c r="K162" s="2">
        <f t="shared" si="125"/>
        <v>-5.1786236552023697E-2</v>
      </c>
      <c r="M162" s="1">
        <f t="shared" si="133"/>
        <v>160</v>
      </c>
      <c r="N162" s="2">
        <f t="shared" si="126"/>
        <v>-1.8365487667651344E-2</v>
      </c>
      <c r="O162" s="8">
        <f t="shared" si="127"/>
        <v>0.20050125313283207</v>
      </c>
      <c r="P162" s="2">
        <f t="shared" si="128"/>
        <v>0.23414173216994774</v>
      </c>
      <c r="Q162" s="2">
        <f t="shared" si="129"/>
        <v>0.22916310785375898</v>
      </c>
      <c r="R162" s="2">
        <f t="shared" si="130"/>
        <v>3.344579828345981E-2</v>
      </c>
      <c r="V162" s="1">
        <f t="shared" si="131"/>
        <v>5.1786236552023697E-2</v>
      </c>
      <c r="W162" s="1">
        <f t="shared" si="132"/>
        <v>0</v>
      </c>
      <c r="X162" s="2">
        <f t="shared" si="147"/>
        <v>2.0654236661836467E-2</v>
      </c>
      <c r="Y162" s="2">
        <f t="shared" si="148"/>
        <v>8.905064674546867E-3</v>
      </c>
      <c r="Z162" s="2">
        <f t="shared" si="149"/>
        <v>2.3828590651140149E-2</v>
      </c>
      <c r="AA162" s="2">
        <f t="shared" si="150"/>
        <v>1.2285789638227218E-2</v>
      </c>
      <c r="AB162" s="3">
        <f t="shared" si="161"/>
        <v>0.86678381295069185</v>
      </c>
      <c r="AC162" s="3">
        <f t="shared" si="162"/>
        <v>0.72482639999294551</v>
      </c>
      <c r="AD162" s="4">
        <f t="shared" si="152"/>
        <v>45.540446655742421</v>
      </c>
      <c r="AE162" s="5">
        <f t="shared" si="104"/>
        <v>59.688219443931075</v>
      </c>
      <c r="AF162" s="5">
        <f t="shared" si="105"/>
        <v>28.743250585718286</v>
      </c>
      <c r="AG162" s="5">
        <f t="shared" si="106"/>
        <v>90.633188302143864</v>
      </c>
      <c r="AH162" s="5"/>
      <c r="AI162" s="6">
        <f t="shared" si="163"/>
        <v>-0.22982728264472824</v>
      </c>
      <c r="AJ162" s="6">
        <f t="shared" si="153"/>
        <v>0.26455187726557478</v>
      </c>
      <c r="AK162" s="6">
        <f t="shared" si="107"/>
        <v>-0.3271555106950354</v>
      </c>
      <c r="AL162" s="6">
        <f t="shared" si="108"/>
        <v>0.8562592652261849</v>
      </c>
      <c r="AM162" s="6"/>
      <c r="AT162" s="5"/>
      <c r="AU162" s="5"/>
      <c r="AV162" s="12"/>
      <c r="AW162" s="5"/>
      <c r="AX162" s="5"/>
      <c r="AY162" s="5"/>
      <c r="AZ162" s="5"/>
      <c r="BA162" s="5"/>
      <c r="BB162" s="5"/>
      <c r="BC162" s="5"/>
      <c r="BD162" s="5"/>
      <c r="BE162" s="5">
        <f t="shared" si="138"/>
        <v>-1060</v>
      </c>
      <c r="BF162" s="6">
        <f t="shared" si="139"/>
        <v>1060</v>
      </c>
      <c r="BG162" s="6">
        <f t="shared" si="140"/>
        <v>0</v>
      </c>
      <c r="BH162" s="6">
        <f t="shared" si="141"/>
        <v>461.97619047619054</v>
      </c>
      <c r="BI162" s="6">
        <f t="shared" si="142"/>
        <v>207.28571428571428</v>
      </c>
      <c r="BJ162" s="6">
        <f t="shared" si="143"/>
        <v>30.972286456295134</v>
      </c>
      <c r="BK162" s="6">
        <f t="shared" si="109"/>
        <v>60.063391254804912</v>
      </c>
      <c r="BL162" s="6">
        <f t="shared" si="110"/>
        <v>8.6664517772804501</v>
      </c>
      <c r="BM162" s="6">
        <f t="shared" si="111"/>
        <v>96.041248889072037</v>
      </c>
      <c r="BN162" s="5"/>
      <c r="BO162" s="5"/>
      <c r="BP162" s="5"/>
      <c r="BQ162" s="2">
        <f t="shared" si="117"/>
        <v>22901.5</v>
      </c>
      <c r="BR162" s="2">
        <f t="shared" si="144"/>
        <v>22522.822916666661</v>
      </c>
      <c r="BS162" s="2">
        <f t="shared" si="151"/>
        <v>20153.708049188575</v>
      </c>
      <c r="BT162" s="5">
        <f t="shared" si="145"/>
        <v>24670.734528343288</v>
      </c>
      <c r="BU162" s="5"/>
      <c r="BV162" s="2">
        <f t="shared" si="99"/>
        <v>-1.6392970624107543</v>
      </c>
      <c r="BW162" s="2">
        <f t="shared" si="118"/>
        <v>-1.0954150988220994</v>
      </c>
      <c r="BX162" s="2">
        <f t="shared" si="119"/>
        <v>-1.8848844943555569</v>
      </c>
      <c r="BY162" s="2">
        <f t="shared" si="120"/>
        <v>-0.3059457032886419</v>
      </c>
      <c r="BZ162" s="2"/>
      <c r="CA162" s="2">
        <f t="shared" si="146"/>
        <v>-0.11152254238886221</v>
      </c>
      <c r="CB162" s="2">
        <f t="shared" si="121"/>
        <v>-0.31756636983557701</v>
      </c>
      <c r="CC162" s="2">
        <f t="shared" si="122"/>
        <v>-0.79035364180035295</v>
      </c>
      <c r="CD162" s="2">
        <f t="shared" si="123"/>
        <v>0.15522090212919898</v>
      </c>
      <c r="CE162" s="5"/>
      <c r="CF162" s="8">
        <f t="shared" si="100"/>
        <v>-2.0307589982681822E-2</v>
      </c>
      <c r="CG162" s="8">
        <f t="shared" si="101"/>
        <v>-3.8952846024691914E-3</v>
      </c>
      <c r="CH162" s="5">
        <f t="shared" si="102"/>
        <v>21390.666666666664</v>
      </c>
      <c r="CI162" s="5">
        <f t="shared" si="103"/>
        <v>22767.666666666664</v>
      </c>
      <c r="CJ162" s="5"/>
      <c r="CK162" s="5">
        <f t="shared" si="134"/>
        <v>21077.756417927139</v>
      </c>
      <c r="CL162" s="5">
        <f t="shared" si="154"/>
        <v>22779.855522470483</v>
      </c>
      <c r="CM162" s="5">
        <f t="shared" si="113"/>
        <v>20584.04716659425</v>
      </c>
      <c r="CN162" s="5">
        <f t="shared" si="95"/>
        <v>17064.265194453674</v>
      </c>
      <c r="CO162" s="5"/>
      <c r="CP162" s="5"/>
      <c r="CQ162" s="5"/>
      <c r="CR162" s="5"/>
      <c r="CS162" s="32">
        <f t="shared" si="135"/>
        <v>-5.3820865091170345E-2</v>
      </c>
      <c r="CT162" s="32">
        <f t="shared" si="155"/>
        <v>-0.12451888407892453</v>
      </c>
      <c r="CU162" s="32">
        <f t="shared" si="114"/>
        <v>-3.1126718087817529E-2</v>
      </c>
      <c r="CV162" s="32">
        <f t="shared" si="96"/>
        <v>0.16871913944559602</v>
      </c>
      <c r="CW162" s="32"/>
      <c r="CX162" s="32"/>
      <c r="CY162" s="32"/>
      <c r="CZ162" s="5"/>
      <c r="DA162" s="6">
        <f t="shared" si="136"/>
        <v>-0.19207935445868857</v>
      </c>
      <c r="DB162" s="6">
        <f t="shared" si="156"/>
        <v>-0.18535333715668847</v>
      </c>
      <c r="DC162" s="6">
        <f t="shared" si="115"/>
        <v>0.22239170298507088</v>
      </c>
      <c r="DD162" s="6">
        <f t="shared" si="97"/>
        <v>0.5885357336173791</v>
      </c>
      <c r="DE162" s="5"/>
      <c r="DF162" s="5"/>
      <c r="DG162" s="5"/>
      <c r="DI162" s="6">
        <f t="shared" si="137"/>
        <v>0.24117010156074453</v>
      </c>
      <c r="DJ162" s="6">
        <f t="shared" si="157"/>
        <v>0.12097783093756134</v>
      </c>
      <c r="DK162" s="6">
        <f t="shared" si="116"/>
        <v>0.3128896713496036</v>
      </c>
      <c r="DL162" s="6">
        <f t="shared" si="98"/>
        <v>0.19280412505297229</v>
      </c>
      <c r="DX162">
        <f t="shared" si="158"/>
        <v>23028.583333333332</v>
      </c>
      <c r="DY162">
        <f t="shared" si="159"/>
        <v>18958.570743262713</v>
      </c>
      <c r="DZ162">
        <f t="shared" si="160"/>
        <v>27098.595923403951</v>
      </c>
    </row>
    <row r="163" spans="1:130" x14ac:dyDescent="0.25">
      <c r="A163" s="1">
        <v>62</v>
      </c>
      <c r="B163" s="1">
        <v>162</v>
      </c>
      <c r="C163" s="7">
        <v>20200325</v>
      </c>
      <c r="D163" s="7">
        <f>60672*(1/3)</f>
        <v>20224</v>
      </c>
      <c r="E163" s="7">
        <v>3480564</v>
      </c>
      <c r="F163" s="7"/>
      <c r="G163" s="7">
        <f t="shared" si="124"/>
        <v>70390926336</v>
      </c>
      <c r="H163" s="36">
        <f t="shared" si="165"/>
        <v>70343793177.699997</v>
      </c>
      <c r="I163" s="36">
        <f t="shared" si="164"/>
        <v>82582815607.253357</v>
      </c>
      <c r="K163" s="2">
        <f t="shared" si="125"/>
        <v>1.3975099230616293E-2</v>
      </c>
      <c r="M163" s="1">
        <f t="shared" si="133"/>
        <v>161</v>
      </c>
      <c r="N163" s="2">
        <f t="shared" si="126"/>
        <v>-1.8334511193410331E-2</v>
      </c>
      <c r="O163" s="8">
        <f t="shared" si="127"/>
        <v>0.20175438596491227</v>
      </c>
      <c r="P163" s="2">
        <f t="shared" si="128"/>
        <v>0.23446581506474568</v>
      </c>
      <c r="Q163" s="2">
        <f t="shared" si="129"/>
        <v>0.22939311788092792</v>
      </c>
      <c r="R163" s="2">
        <f t="shared" si="130"/>
        <v>3.2387346205035472E-2</v>
      </c>
      <c r="V163" s="1">
        <f t="shared" si="131"/>
        <v>0</v>
      </c>
      <c r="W163" s="1">
        <f t="shared" si="132"/>
        <v>1.3975099230616293E-2</v>
      </c>
      <c r="X163" s="2">
        <f t="shared" si="147"/>
        <v>2.0654236661836467E-2</v>
      </c>
      <c r="Y163" s="2">
        <f t="shared" si="148"/>
        <v>7.7357310970566856E-3</v>
      </c>
      <c r="Z163" s="2">
        <f t="shared" si="149"/>
        <v>2.3828590651140149E-2</v>
      </c>
      <c r="AA163" s="2">
        <f t="shared" si="150"/>
        <v>1.0774209991156011E-2</v>
      </c>
      <c r="AB163" s="3">
        <f t="shared" si="161"/>
        <v>0.86678381295069185</v>
      </c>
      <c r="AC163" s="3">
        <f t="shared" si="162"/>
        <v>0.71798592225383995</v>
      </c>
      <c r="AD163" s="4">
        <f t="shared" si="152"/>
        <v>45.305378207590266</v>
      </c>
      <c r="AE163" s="5">
        <f t="shared" si="104"/>
        <v>58.258675657155166</v>
      </c>
      <c r="AF163" s="5">
        <f t="shared" si="105"/>
        <v>27.435978337762872</v>
      </c>
      <c r="AG163" s="5">
        <f t="shared" si="106"/>
        <v>89.081372976547456</v>
      </c>
      <c r="AH163" s="5"/>
      <c r="AI163" s="6">
        <f t="shared" si="163"/>
        <v>-0.26217480841555962</v>
      </c>
      <c r="AJ163" s="6">
        <f t="shared" si="153"/>
        <v>0.22899203408142924</v>
      </c>
      <c r="AK163" s="6">
        <f t="shared" si="107"/>
        <v>-0.40032346080338321</v>
      </c>
      <c r="AL163" s="6">
        <f t="shared" si="108"/>
        <v>0.85830752896624163</v>
      </c>
      <c r="AM163" s="6"/>
      <c r="AT163" s="5"/>
      <c r="AU163" s="5"/>
      <c r="AV163" s="12"/>
      <c r="AW163" s="5"/>
      <c r="AX163" s="5"/>
      <c r="AY163" s="5"/>
      <c r="AZ163" s="5"/>
      <c r="BA163" s="5"/>
      <c r="BB163" s="5"/>
      <c r="BC163" s="5"/>
      <c r="BD163" s="5"/>
      <c r="BE163" s="5">
        <f t="shared" si="138"/>
        <v>280.66666666666788</v>
      </c>
      <c r="BF163" s="6">
        <f t="shared" si="139"/>
        <v>0</v>
      </c>
      <c r="BG163" s="6">
        <f t="shared" si="140"/>
        <v>280.66666666666788</v>
      </c>
      <c r="BH163" s="6">
        <f t="shared" si="141"/>
        <v>461.97619047619054</v>
      </c>
      <c r="BI163" s="6">
        <f t="shared" si="142"/>
        <v>175.59523809523827</v>
      </c>
      <c r="BJ163" s="6">
        <f t="shared" si="143"/>
        <v>27.541265217716049</v>
      </c>
      <c r="BK163" s="6">
        <f t="shared" si="109"/>
        <v>56.890775439952584</v>
      </c>
      <c r="BL163" s="6">
        <f t="shared" si="110"/>
        <v>5.6996623509148563</v>
      </c>
      <c r="BM163" s="6">
        <f t="shared" si="111"/>
        <v>92.724554602278999</v>
      </c>
      <c r="BN163" s="5"/>
      <c r="BO163" s="5"/>
      <c r="BP163" s="5"/>
      <c r="BQ163" s="2">
        <f t="shared" si="117"/>
        <v>22788.125</v>
      </c>
      <c r="BR163" s="2">
        <f t="shared" si="144"/>
        <v>22634.760416666664</v>
      </c>
      <c r="BS163" s="2">
        <f t="shared" si="151"/>
        <v>20267.368217018367</v>
      </c>
      <c r="BT163" s="5">
        <f t="shared" si="145"/>
        <v>24572.720756409817</v>
      </c>
      <c r="BU163" s="5"/>
      <c r="BV163" s="2">
        <f t="shared" si="99"/>
        <v>-1.5889518162320209</v>
      </c>
      <c r="BW163" s="2">
        <f t="shared" si="118"/>
        <v>-1.1158337800635167</v>
      </c>
      <c r="BX163" s="2">
        <f t="shared" si="119"/>
        <v>-1.9351379057213514</v>
      </c>
      <c r="BY163" s="2">
        <f t="shared" si="120"/>
        <v>-0.29652965440568213</v>
      </c>
      <c r="BZ163" s="2"/>
      <c r="CA163" s="2">
        <f t="shared" si="146"/>
        <v>-0.11467279083296181</v>
      </c>
      <c r="CB163" s="2">
        <f t="shared" si="121"/>
        <v>-0.33160233654113347</v>
      </c>
      <c r="CC163" s="2">
        <f t="shared" si="122"/>
        <v>-0.75836524593658672</v>
      </c>
      <c r="CD163" s="2">
        <f t="shared" si="123"/>
        <v>9.516057285431978E-2</v>
      </c>
      <c r="CE163" s="5"/>
      <c r="CF163" s="8">
        <f t="shared" si="100"/>
        <v>-1.7926479302162162E-2</v>
      </c>
      <c r="CG163" s="8">
        <f t="shared" si="101"/>
        <v>-3.8952846024691914E-3</v>
      </c>
      <c r="CH163" s="5">
        <f t="shared" si="102"/>
        <v>21038.333333333332</v>
      </c>
      <c r="CI163" s="5">
        <f t="shared" si="103"/>
        <v>22767.666666666664</v>
      </c>
      <c r="CJ163" s="5"/>
      <c r="CK163" s="5">
        <f t="shared" si="134"/>
        <v>20644.070094313771</v>
      </c>
      <c r="CL163" s="5">
        <f t="shared" si="154"/>
        <v>22579.372229303084</v>
      </c>
      <c r="CM163" s="5">
        <f t="shared" si="113"/>
        <v>20768.72234025889</v>
      </c>
      <c r="CN163" s="5">
        <f t="shared" si="95"/>
        <v>17130.416642805689</v>
      </c>
      <c r="CO163" s="5"/>
      <c r="CP163" s="5"/>
      <c r="CQ163" s="5"/>
      <c r="CR163" s="5"/>
      <c r="CS163" s="32">
        <f t="shared" si="135"/>
        <v>-2.0348220694594299E-2</v>
      </c>
      <c r="CT163" s="32">
        <f t="shared" si="155"/>
        <v>-0.10431522211438304</v>
      </c>
      <c r="CU163" s="32">
        <f t="shared" si="114"/>
        <v>-2.6228013997903865E-2</v>
      </c>
      <c r="CV163" s="32">
        <f t="shared" si="96"/>
        <v>0.18059008264072385</v>
      </c>
      <c r="CW163" s="32"/>
      <c r="CX163" s="32"/>
      <c r="CY163" s="32"/>
      <c r="CZ163" s="5"/>
      <c r="DA163" s="6">
        <f t="shared" si="136"/>
        <v>-0.12155579731500944</v>
      </c>
      <c r="DB163" s="6">
        <f t="shared" si="156"/>
        <v>-0.20012214169687248</v>
      </c>
      <c r="DC163" s="6">
        <f t="shared" si="115"/>
        <v>0.22393912745838557</v>
      </c>
      <c r="DD163" s="6">
        <f t="shared" si="97"/>
        <v>0.56429112541822424</v>
      </c>
      <c r="DE163" s="5"/>
      <c r="DF163" s="5"/>
      <c r="DG163" s="5"/>
      <c r="DI163" s="6">
        <f t="shared" si="137"/>
        <v>0.31338096755755274</v>
      </c>
      <c r="DJ163" s="6">
        <f t="shared" si="157"/>
        <v>0.19006814583373918</v>
      </c>
      <c r="DK163" s="6">
        <f t="shared" si="116"/>
        <v>0.35400572422127036</v>
      </c>
      <c r="DL163" s="6">
        <f t="shared" si="98"/>
        <v>0.17807547089779655</v>
      </c>
      <c r="DX163">
        <f t="shared" si="158"/>
        <v>22839.549999999996</v>
      </c>
      <c r="DY163">
        <f t="shared" si="159"/>
        <v>18619.993402573094</v>
      </c>
      <c r="DZ163">
        <f t="shared" si="160"/>
        <v>27059.106597426897</v>
      </c>
    </row>
    <row r="164" spans="1:130" x14ac:dyDescent="0.25">
      <c r="A164" s="1">
        <v>63</v>
      </c>
      <c r="B164" s="1">
        <v>163</v>
      </c>
      <c r="C164" s="7">
        <v>20200328</v>
      </c>
      <c r="D164" s="7">
        <f>60370*(1/3)</f>
        <v>20123.333333333332</v>
      </c>
      <c r="E164" s="7">
        <v>5997097</v>
      </c>
      <c r="F164" s="7"/>
      <c r="G164" s="7">
        <f t="shared" si="124"/>
        <v>120681581963.33333</v>
      </c>
      <c r="H164" s="36">
        <f t="shared" si="165"/>
        <v>71608444914.699982</v>
      </c>
      <c r="I164" s="36">
        <f t="shared" si="164"/>
        <v>81961204260.140015</v>
      </c>
      <c r="K164" s="2">
        <f t="shared" si="125"/>
        <v>-4.9900138242219066E-3</v>
      </c>
      <c r="M164" s="1">
        <f t="shared" si="133"/>
        <v>162</v>
      </c>
      <c r="N164" s="2">
        <f t="shared" si="126"/>
        <v>-1.8167303955448938E-2</v>
      </c>
      <c r="O164" s="8">
        <f t="shared" si="127"/>
        <v>0.20300751879699247</v>
      </c>
      <c r="P164" s="2">
        <f t="shared" si="128"/>
        <v>0.23621945348451215</v>
      </c>
      <c r="Q164" s="2">
        <f t="shared" si="129"/>
        <v>0.2306412481105255</v>
      </c>
      <c r="R164" s="2">
        <f t="shared" si="130"/>
        <v>3.1458296267753205E-2</v>
      </c>
      <c r="V164" s="1">
        <f t="shared" si="131"/>
        <v>4.9900138242219066E-3</v>
      </c>
      <c r="W164" s="1">
        <f t="shared" si="132"/>
        <v>0</v>
      </c>
      <c r="X164" s="2">
        <f t="shared" si="147"/>
        <v>2.1010666220709462E-2</v>
      </c>
      <c r="Y164" s="2">
        <f t="shared" si="148"/>
        <v>5.0458159104809826E-3</v>
      </c>
      <c r="Z164" s="2">
        <f t="shared" si="149"/>
        <v>2.3531344592090202E-2</v>
      </c>
      <c r="AA164" s="2">
        <f t="shared" si="150"/>
        <v>6.6346324948056146E-3</v>
      </c>
      <c r="AB164" s="3">
        <f t="shared" si="161"/>
        <v>0.892879968608847</v>
      </c>
      <c r="AC164" s="3">
        <f t="shared" si="162"/>
        <v>0.76052681356977225</v>
      </c>
      <c r="AD164" s="4">
        <f t="shared" si="152"/>
        <v>45.997562231337923</v>
      </c>
      <c r="AE164" s="5">
        <f t="shared" si="104"/>
        <v>56.741832837884047</v>
      </c>
      <c r="AF164" s="5">
        <f t="shared" si="105"/>
        <v>26.688302144749226</v>
      </c>
      <c r="AG164" s="5">
        <f t="shared" si="106"/>
        <v>86.795363531018864</v>
      </c>
      <c r="AH164" s="5"/>
      <c r="AI164" s="6">
        <f t="shared" si="163"/>
        <v>-0.32551009632149819</v>
      </c>
      <c r="AJ164" s="6">
        <f t="shared" si="153"/>
        <v>0.18692824164252977</v>
      </c>
      <c r="AK164" s="6">
        <f t="shared" si="107"/>
        <v>-0.47337896865613482</v>
      </c>
      <c r="AL164" s="6">
        <f t="shared" si="108"/>
        <v>0.84723545194119432</v>
      </c>
      <c r="AM164" s="6"/>
      <c r="AT164" s="5"/>
      <c r="AU164" s="5"/>
      <c r="AV164" s="12"/>
      <c r="AW164" s="5"/>
      <c r="AX164" s="5"/>
      <c r="AY164" s="5"/>
      <c r="AZ164" s="5"/>
      <c r="BA164" s="5"/>
      <c r="BB164" s="5"/>
      <c r="BC164" s="5"/>
      <c r="BD164" s="5"/>
      <c r="BE164" s="5">
        <f t="shared" si="138"/>
        <v>-100.66666666666788</v>
      </c>
      <c r="BF164" s="6">
        <f t="shared" si="139"/>
        <v>100.66666666666788</v>
      </c>
      <c r="BG164" s="6">
        <f t="shared" si="140"/>
        <v>0</v>
      </c>
      <c r="BH164" s="6">
        <f t="shared" si="141"/>
        <v>469.16666666666686</v>
      </c>
      <c r="BI164" s="6">
        <f t="shared" si="142"/>
        <v>109.16666666666684</v>
      </c>
      <c r="BJ164" s="6">
        <f t="shared" si="143"/>
        <v>18.87608069164267</v>
      </c>
      <c r="BK164" s="6">
        <f t="shared" si="109"/>
        <v>53.242107355575627</v>
      </c>
      <c r="BL164" s="6">
        <f t="shared" si="110"/>
        <v>2.1399993992810167</v>
      </c>
      <c r="BM164" s="6">
        <f t="shared" si="111"/>
        <v>89.013582924981847</v>
      </c>
      <c r="BN164" s="5"/>
      <c r="BO164" s="5"/>
      <c r="BP164" s="5"/>
      <c r="BQ164" s="2">
        <f t="shared" si="117"/>
        <v>22654.75</v>
      </c>
      <c r="BR164" s="2">
        <f t="shared" si="144"/>
        <v>22716.006249999999</v>
      </c>
      <c r="BS164" s="2">
        <f t="shared" si="151"/>
        <v>20371.794319956756</v>
      </c>
      <c r="BT164" s="5">
        <f t="shared" si="145"/>
        <v>24500.861824545078</v>
      </c>
      <c r="BU164" s="5"/>
      <c r="BV164" s="2">
        <f t="shared" si="99"/>
        <v>-1.4613939236528548</v>
      </c>
      <c r="BW164" s="2">
        <f t="shared" si="118"/>
        <v>-1.1270251548874159</v>
      </c>
      <c r="BX164" s="2">
        <f t="shared" si="119"/>
        <v>-1.9593420830211663</v>
      </c>
      <c r="BY164" s="2">
        <f t="shared" si="120"/>
        <v>-0.2947082267536657</v>
      </c>
      <c r="BZ164" s="2"/>
      <c r="CA164" s="2">
        <f t="shared" si="146"/>
        <v>-5.2690830937670928E-2</v>
      </c>
      <c r="CB164" s="2">
        <f t="shared" si="121"/>
        <v>-0.33369443510548114</v>
      </c>
      <c r="CC164" s="2">
        <f t="shared" si="122"/>
        <v>-0.75420103595787968</v>
      </c>
      <c r="CD164" s="2">
        <f t="shared" si="123"/>
        <v>8.6812165746917358E-2</v>
      </c>
      <c r="CE164" s="5"/>
      <c r="CF164" s="8">
        <f t="shared" si="100"/>
        <v>-1.7926479302162162E-2</v>
      </c>
      <c r="CG164" s="8">
        <f t="shared" si="101"/>
        <v>-3.8952846024691914E-3</v>
      </c>
      <c r="CH164" s="5">
        <f t="shared" si="102"/>
        <v>20485</v>
      </c>
      <c r="CI164" s="5">
        <f t="shared" si="103"/>
        <v>22767.666666666664</v>
      </c>
      <c r="CJ164" s="5"/>
      <c r="CK164" s="5">
        <f t="shared" si="134"/>
        <v>20519.777934430029</v>
      </c>
      <c r="CL164" s="5">
        <f t="shared" si="154"/>
        <v>22223.47858456301</v>
      </c>
      <c r="CM164" s="5">
        <f t="shared" si="113"/>
        <v>20969.999985145194</v>
      </c>
      <c r="CN164" s="5">
        <f t="shared" si="95"/>
        <v>17227.821865844027</v>
      </c>
      <c r="CO164" s="5"/>
      <c r="CP164" s="5"/>
      <c r="CQ164" s="5"/>
      <c r="CR164" s="5"/>
      <c r="CS164" s="32">
        <f t="shared" si="135"/>
        <v>-1.9320121414740266E-2</v>
      </c>
      <c r="CT164" s="32">
        <f t="shared" si="155"/>
        <v>-9.4501193557002039E-2</v>
      </c>
      <c r="CU164" s="32">
        <f t="shared" si="114"/>
        <v>-4.0375138407802935E-2</v>
      </c>
      <c r="CV164" s="32">
        <f t="shared" si="96"/>
        <v>0.16807182533213672</v>
      </c>
      <c r="CW164" s="32"/>
      <c r="CX164" s="32"/>
      <c r="CY164" s="32"/>
      <c r="CZ164" s="5"/>
      <c r="DA164" s="6">
        <f t="shared" si="136"/>
        <v>-9.5204763674053422E-2</v>
      </c>
      <c r="DB164" s="6">
        <f t="shared" si="156"/>
        <v>-0.24004806425812858</v>
      </c>
      <c r="DC164" s="6">
        <f t="shared" si="115"/>
        <v>0.21967103852345335</v>
      </c>
      <c r="DD164" s="6">
        <f t="shared" si="97"/>
        <v>0.52534160402274144</v>
      </c>
      <c r="DE164" s="5"/>
      <c r="DF164" s="5"/>
      <c r="DG164" s="5"/>
      <c r="DI164" s="6">
        <f t="shared" si="137"/>
        <v>0.30180864904500398</v>
      </c>
      <c r="DJ164" s="6">
        <f t="shared" si="157"/>
        <v>0.2098898246362117</v>
      </c>
      <c r="DK164" s="6">
        <f t="shared" si="116"/>
        <v>0.34206613471197633</v>
      </c>
      <c r="DL164" s="6">
        <f t="shared" si="98"/>
        <v>0.16648135705797357</v>
      </c>
      <c r="DX164">
        <f t="shared" si="158"/>
        <v>22610.48333333333</v>
      </c>
      <c r="DY164">
        <f t="shared" si="159"/>
        <v>18323.922207234951</v>
      </c>
      <c r="DZ164">
        <f t="shared" si="160"/>
        <v>26897.044459431709</v>
      </c>
    </row>
    <row r="165" spans="1:130" x14ac:dyDescent="0.25">
      <c r="A165" s="1">
        <v>64</v>
      </c>
      <c r="B165" s="1">
        <v>164</v>
      </c>
      <c r="C165" s="7">
        <v>20200329</v>
      </c>
      <c r="D165" s="7">
        <f>60090*(1/3)</f>
        <v>20030</v>
      </c>
      <c r="E165" s="7">
        <v>3613960</v>
      </c>
      <c r="F165" s="7"/>
      <c r="G165" s="7">
        <f t="shared" si="124"/>
        <v>72387618800</v>
      </c>
      <c r="H165" s="36">
        <f t="shared" si="165"/>
        <v>70493498553.049988</v>
      </c>
      <c r="I165" s="36">
        <f t="shared" si="164"/>
        <v>83337700340.033356</v>
      </c>
      <c r="K165" s="2">
        <f t="shared" si="125"/>
        <v>-4.648854462498098E-3</v>
      </c>
      <c r="M165" s="1">
        <f t="shared" si="133"/>
        <v>163</v>
      </c>
      <c r="N165" s="2">
        <f t="shared" si="126"/>
        <v>-1.8161304846043978E-2</v>
      </c>
      <c r="O165" s="8">
        <f t="shared" si="127"/>
        <v>0.20426065162907267</v>
      </c>
      <c r="P165" s="2">
        <f t="shared" si="128"/>
        <v>0.23628250497726019</v>
      </c>
      <c r="Q165" s="2">
        <f t="shared" si="129"/>
        <v>0.23068623554299328</v>
      </c>
      <c r="R165" s="2">
        <f t="shared" si="130"/>
        <v>3.1958801855439478E-2</v>
      </c>
      <c r="V165" s="1">
        <f t="shared" si="131"/>
        <v>4.648854462498098E-3</v>
      </c>
      <c r="W165" s="1">
        <f t="shared" si="132"/>
        <v>0</v>
      </c>
      <c r="X165" s="2">
        <f t="shared" si="147"/>
        <v>2.1342727253745038E-2</v>
      </c>
      <c r="Y165" s="2">
        <f t="shared" si="148"/>
        <v>3.8392520416386136E-3</v>
      </c>
      <c r="Z165" s="2">
        <f t="shared" si="149"/>
        <v>2.3243082351546172E-2</v>
      </c>
      <c r="AA165" s="2">
        <f t="shared" si="150"/>
        <v>5.7977984381289869E-3</v>
      </c>
      <c r="AB165" s="3">
        <f t="shared" si="161"/>
        <v>0.91823997054010698</v>
      </c>
      <c r="AC165" s="3">
        <f t="shared" si="162"/>
        <v>0.66219136153301361</v>
      </c>
      <c r="AD165" s="4">
        <f t="shared" si="152"/>
        <v>41.899407338652821</v>
      </c>
      <c r="AE165" s="5">
        <f t="shared" si="104"/>
        <v>55.019150279638531</v>
      </c>
      <c r="AF165" s="5">
        <f t="shared" si="105"/>
        <v>25.759461546914181</v>
      </c>
      <c r="AG165" s="5">
        <f t="shared" si="106"/>
        <v>84.27883901236288</v>
      </c>
      <c r="AH165" s="5"/>
      <c r="AI165" s="6">
        <f t="shared" si="163"/>
        <v>-0.41180817806663722</v>
      </c>
      <c r="AJ165" s="6">
        <f t="shared" si="153"/>
        <v>0.13336760531362779</v>
      </c>
      <c r="AK165" s="6">
        <f t="shared" si="107"/>
        <v>-0.53923977391620104</v>
      </c>
      <c r="AL165" s="6">
        <f t="shared" si="108"/>
        <v>0.80597498454345662</v>
      </c>
      <c r="AM165" s="6"/>
      <c r="AT165" s="5"/>
      <c r="AU165" s="5"/>
      <c r="AV165" s="12"/>
      <c r="AW165" s="5"/>
      <c r="AX165" s="5"/>
      <c r="AY165" s="5"/>
      <c r="AZ165" s="5"/>
      <c r="BA165" s="5"/>
      <c r="BB165" s="5"/>
      <c r="BC165" s="5"/>
      <c r="BD165" s="5"/>
      <c r="BE165" s="5">
        <f t="shared" si="138"/>
        <v>-93.333333333332121</v>
      </c>
      <c r="BF165" s="6">
        <f t="shared" si="139"/>
        <v>93.333333333332121</v>
      </c>
      <c r="BG165" s="6">
        <f t="shared" si="140"/>
        <v>0</v>
      </c>
      <c r="BH165" s="6">
        <f t="shared" si="141"/>
        <v>475.83333333333343</v>
      </c>
      <c r="BI165" s="6">
        <f t="shared" si="142"/>
        <v>78.547619047619136</v>
      </c>
      <c r="BJ165" s="6">
        <f t="shared" si="143"/>
        <v>14.168527744373829</v>
      </c>
      <c r="BK165" s="6">
        <f t="shared" si="109"/>
        <v>49.3445670806206</v>
      </c>
      <c r="BL165" s="6">
        <f t="shared" si="110"/>
        <v>-1.1597534338527069</v>
      </c>
      <c r="BM165" s="6">
        <f t="shared" si="111"/>
        <v>84.697591440751921</v>
      </c>
      <c r="BN165" s="5"/>
      <c r="BO165" s="5"/>
      <c r="BP165" s="5"/>
      <c r="BQ165" s="2">
        <f t="shared" si="117"/>
        <v>22277.125</v>
      </c>
      <c r="BR165" s="2">
        <f t="shared" si="144"/>
        <v>22771.177083333336</v>
      </c>
      <c r="BS165" s="2">
        <f t="shared" si="151"/>
        <v>20472.417528314272</v>
      </c>
      <c r="BT165" s="5">
        <f t="shared" si="145"/>
        <v>24418.195264632046</v>
      </c>
      <c r="BU165" s="5"/>
      <c r="BV165" s="2">
        <f t="shared" si="99"/>
        <v>-1.3514834533309488</v>
      </c>
      <c r="BW165" s="2">
        <f t="shared" si="118"/>
        <v>-1.1370106399373037</v>
      </c>
      <c r="BX165" s="2">
        <f t="shared" si="119"/>
        <v>-1.975347880646118</v>
      </c>
      <c r="BY165" s="2">
        <f t="shared" si="120"/>
        <v>-0.29867339922848934</v>
      </c>
      <c r="BZ165" s="2"/>
      <c r="CA165" s="2">
        <f t="shared" si="146"/>
        <v>-4.7147367104134821E-2</v>
      </c>
      <c r="CB165" s="2">
        <f t="shared" si="121"/>
        <v>-0.32764989896009955</v>
      </c>
      <c r="CC165" s="2">
        <f t="shared" si="122"/>
        <v>-0.76144806343370663</v>
      </c>
      <c r="CD165" s="2">
        <f t="shared" si="123"/>
        <v>0.10614826551350753</v>
      </c>
      <c r="CE165" s="5"/>
      <c r="CF165" s="8">
        <f t="shared" si="100"/>
        <v>-1.7926479302162162E-2</v>
      </c>
      <c r="CG165" s="8">
        <f t="shared" si="101"/>
        <v>-7.7806720468696633E-3</v>
      </c>
      <c r="CH165" s="5">
        <f t="shared" si="102"/>
        <v>20473.333333333332</v>
      </c>
      <c r="CI165" s="5">
        <f t="shared" si="103"/>
        <v>22767.666666666664</v>
      </c>
      <c r="CJ165" s="5"/>
      <c r="CK165" s="5">
        <f t="shared" si="134"/>
        <v>20403.250944767067</v>
      </c>
      <c r="CL165" s="5">
        <f t="shared" si="154"/>
        <v>21907.097865374402</v>
      </c>
      <c r="CM165" s="5">
        <f t="shared" si="113"/>
        <v>20958.254943306649</v>
      </c>
      <c r="CN165" s="5">
        <f t="shared" ref="CN165:CN228" si="166">AVERAGE(G66:G165)/AVERAGE(E66:E165)</f>
        <v>17447.44126419818</v>
      </c>
      <c r="CO165" s="5"/>
      <c r="CP165" s="5"/>
      <c r="CQ165" s="5"/>
      <c r="CR165" s="5"/>
      <c r="CS165" s="32">
        <f t="shared" si="135"/>
        <v>-1.8293699654897244E-2</v>
      </c>
      <c r="CT165" s="32">
        <f t="shared" si="155"/>
        <v>-8.568446066702784E-2</v>
      </c>
      <c r="CU165" s="32">
        <f t="shared" si="114"/>
        <v>-4.42906599722942E-2</v>
      </c>
      <c r="CV165" s="32">
        <f t="shared" ref="CV165:CV228" si="167">D165/CN165-1</f>
        <v>0.14801933972411074</v>
      </c>
      <c r="CW165" s="32"/>
      <c r="CX165" s="32"/>
      <c r="CY165" s="32"/>
      <c r="CZ165" s="5"/>
      <c r="DA165" s="6">
        <f t="shared" si="136"/>
        <v>-4.8560323749000954E-2</v>
      </c>
      <c r="DB165" s="6">
        <f t="shared" si="156"/>
        <v>-0.23775421692354209</v>
      </c>
      <c r="DC165" s="6">
        <f t="shared" si="115"/>
        <v>0.16623595016068762</v>
      </c>
      <c r="DD165" s="6">
        <f t="shared" ref="DD165:DD228" si="168">LN(D165/D66)</f>
        <v>0.50485248505102553</v>
      </c>
      <c r="DE165" s="5"/>
      <c r="DF165" s="5"/>
      <c r="DG165" s="5"/>
      <c r="DI165" s="6">
        <f t="shared" si="137"/>
        <v>0.24784186838802905</v>
      </c>
      <c r="DJ165" s="6">
        <f t="shared" si="157"/>
        <v>0.22578209241294256</v>
      </c>
      <c r="DK165" s="6">
        <f t="shared" si="116"/>
        <v>0.30695503643175087</v>
      </c>
      <c r="DL165" s="6">
        <f t="shared" ref="DL165:DL228" si="169">(D85-(AVERAGE(D66:D165)-2*_xlfn.STDEV.P(D66:D165)))/(4*_xlfn.STDEV.P(D66:D165))</f>
        <v>0.16118623742745292</v>
      </c>
      <c r="DX165">
        <f t="shared" si="158"/>
        <v>22332.833333333332</v>
      </c>
      <c r="DY165">
        <f t="shared" si="159"/>
        <v>18133.922048514636</v>
      </c>
      <c r="DZ165">
        <f t="shared" si="160"/>
        <v>26531.744618152028</v>
      </c>
    </row>
    <row r="166" spans="1:130" x14ac:dyDescent="0.25">
      <c r="A166" s="1">
        <v>65</v>
      </c>
      <c r="B166" s="1">
        <v>165</v>
      </c>
      <c r="C166" s="7">
        <v>20200330</v>
      </c>
      <c r="D166" s="7">
        <f>60831*(1/3)</f>
        <v>20277</v>
      </c>
      <c r="E166" s="7">
        <v>4585256</v>
      </c>
      <c r="F166" s="7"/>
      <c r="G166" s="7">
        <f t="shared" si="124"/>
        <v>92975235912</v>
      </c>
      <c r="H166" s="36">
        <f t="shared" si="165"/>
        <v>71371583127.849991</v>
      </c>
      <c r="I166" s="36">
        <f t="shared" si="164"/>
        <v>85045399977.613342</v>
      </c>
      <c r="K166" s="2">
        <f t="shared" si="125"/>
        <v>1.2256089108599943E-2</v>
      </c>
      <c r="M166" s="1">
        <f t="shared" si="133"/>
        <v>164</v>
      </c>
      <c r="N166" s="2">
        <f t="shared" si="126"/>
        <v>-1.8127384592556715E-2</v>
      </c>
      <c r="O166" s="8">
        <f t="shared" si="127"/>
        <v>0.20551378446115287</v>
      </c>
      <c r="P166" s="2">
        <f t="shared" si="128"/>
        <v>0.23663918594310868</v>
      </c>
      <c r="Q166" s="2">
        <f t="shared" si="129"/>
        <v>0.23094087455426032</v>
      </c>
      <c r="R166" s="2">
        <f t="shared" si="130"/>
        <v>3.0768720516107323E-2</v>
      </c>
      <c r="V166" s="1">
        <f t="shared" si="131"/>
        <v>0</v>
      </c>
      <c r="W166" s="1">
        <f t="shared" si="132"/>
        <v>1.2256089108599943E-2</v>
      </c>
      <c r="X166" s="2">
        <f t="shared" si="147"/>
        <v>2.0477868822518997E-2</v>
      </c>
      <c r="Y166" s="2">
        <f t="shared" si="148"/>
        <v>4.7146869779671812E-3</v>
      </c>
      <c r="Z166" s="2">
        <f t="shared" si="149"/>
        <v>2.3830962139519764E-2</v>
      </c>
      <c r="AA166" s="2">
        <f t="shared" si="150"/>
        <v>6.0913680973308792E-3</v>
      </c>
      <c r="AB166" s="3">
        <f t="shared" si="161"/>
        <v>0.8592967712604348</v>
      </c>
      <c r="AC166" s="3">
        <f t="shared" si="162"/>
        <v>0.7739947582601463</v>
      </c>
      <c r="AD166" s="4">
        <f t="shared" si="152"/>
        <v>47.388647052332203</v>
      </c>
      <c r="AE166" s="5">
        <f t="shared" si="104"/>
        <v>53.62774499479508</v>
      </c>
      <c r="AF166" s="5">
        <f t="shared" si="105"/>
        <v>25.800549519315211</v>
      </c>
      <c r="AG166" s="5">
        <f t="shared" si="106"/>
        <v>81.454940470274948</v>
      </c>
      <c r="AH166" s="5"/>
      <c r="AI166" s="6">
        <f t="shared" si="163"/>
        <v>-0.37338786179311623</v>
      </c>
      <c r="AJ166" s="6">
        <f t="shared" si="153"/>
        <v>8.4085672769208378E-2</v>
      </c>
      <c r="AK166" s="6">
        <f t="shared" si="107"/>
        <v>-0.58521106474923679</v>
      </c>
      <c r="AL166" s="6">
        <f t="shared" si="108"/>
        <v>0.75338241028765363</v>
      </c>
      <c r="AM166" s="6"/>
      <c r="AT166" s="5"/>
      <c r="AU166" s="5"/>
      <c r="AV166" s="12"/>
      <c r="AW166" s="5"/>
      <c r="AX166" s="5"/>
      <c r="AY166" s="5"/>
      <c r="AZ166" s="5"/>
      <c r="BA166" s="5"/>
      <c r="BB166" s="5"/>
      <c r="BC166" s="5"/>
      <c r="BD166" s="5"/>
      <c r="BE166" s="5">
        <f t="shared" si="138"/>
        <v>247</v>
      </c>
      <c r="BF166" s="6">
        <f t="shared" si="139"/>
        <v>0</v>
      </c>
      <c r="BG166" s="6">
        <f t="shared" si="140"/>
        <v>247</v>
      </c>
      <c r="BH166" s="6">
        <f t="shared" si="141"/>
        <v>453.83333333333343</v>
      </c>
      <c r="BI166" s="6">
        <f t="shared" si="142"/>
        <v>96.190476190476275</v>
      </c>
      <c r="BJ166" s="6">
        <f t="shared" si="143"/>
        <v>17.488420414700673</v>
      </c>
      <c r="BK166" s="6">
        <f t="shared" si="109"/>
        <v>45.470285118216864</v>
      </c>
      <c r="BL166" s="6">
        <f t="shared" si="110"/>
        <v>-2.0986623560548523</v>
      </c>
      <c r="BM166" s="6">
        <f t="shared" si="111"/>
        <v>78.768548350207055</v>
      </c>
      <c r="BN166" s="5"/>
      <c r="BO166" s="5"/>
      <c r="BP166" s="5"/>
      <c r="BQ166" s="2">
        <f t="shared" si="117"/>
        <v>22226.958333333332</v>
      </c>
      <c r="BR166" s="2">
        <f t="shared" si="144"/>
        <v>22818.364583333336</v>
      </c>
      <c r="BS166" s="2">
        <f t="shared" si="151"/>
        <v>20586.004953449017</v>
      </c>
      <c r="BT166" s="5">
        <f t="shared" si="145"/>
        <v>24334.784679898054</v>
      </c>
      <c r="BU166" s="5"/>
      <c r="BV166" s="2">
        <f t="shared" si="99"/>
        <v>-1.4467042064196964</v>
      </c>
      <c r="BW166" s="2">
        <f t="shared" si="118"/>
        <v>-1.1435192835351622</v>
      </c>
      <c r="BX166" s="2">
        <f t="shared" si="119"/>
        <v>-1.9897094438275795</v>
      </c>
      <c r="BY166" s="2">
        <f t="shared" si="120"/>
        <v>-0.29732912324274485</v>
      </c>
      <c r="BZ166" s="2"/>
      <c r="CA166" s="2">
        <f t="shared" si="146"/>
        <v>-0.11426968896674845</v>
      </c>
      <c r="CB166" s="2">
        <f t="shared" si="121"/>
        <v>-0.32836989355352347</v>
      </c>
      <c r="CC166" s="2">
        <f t="shared" si="122"/>
        <v>-0.76062128166648535</v>
      </c>
      <c r="CD166" s="2">
        <f t="shared" si="123"/>
        <v>0.1038814945594384</v>
      </c>
      <c r="CE166" s="5"/>
      <c r="CF166" s="8">
        <f t="shared" si="100"/>
        <v>-1.7926479302162162E-2</v>
      </c>
      <c r="CG166" s="8">
        <f t="shared" si="101"/>
        <v>-9.4448226505015956E-3</v>
      </c>
      <c r="CH166" s="5">
        <f t="shared" si="102"/>
        <v>20473.333333333332</v>
      </c>
      <c r="CI166" s="5">
        <f t="shared" si="103"/>
        <v>22767.666666666664</v>
      </c>
      <c r="CJ166" s="5"/>
      <c r="CK166" s="5">
        <f t="shared" si="134"/>
        <v>20298.196957558852</v>
      </c>
      <c r="CL166" s="5">
        <f t="shared" si="154"/>
        <v>21636.378821656257</v>
      </c>
      <c r="CM166" s="5">
        <f t="shared" si="113"/>
        <v>20951.673986561702</v>
      </c>
      <c r="CN166" s="5">
        <f t="shared" si="166"/>
        <v>17555.751236697502</v>
      </c>
      <c r="CO166" s="5"/>
      <c r="CP166" s="5"/>
      <c r="CQ166" s="5"/>
      <c r="CR166" s="5"/>
      <c r="CS166" s="32">
        <f t="shared" si="135"/>
        <v>-1.0442778539971886E-3</v>
      </c>
      <c r="CT166" s="32">
        <f t="shared" si="155"/>
        <v>-6.2828388838137239E-2</v>
      </c>
      <c r="CU166" s="32">
        <f t="shared" si="114"/>
        <v>-3.2201435885000573E-2</v>
      </c>
      <c r="CV166" s="32">
        <f t="shared" si="167"/>
        <v>0.15500611318837554</v>
      </c>
      <c r="CW166" s="32"/>
      <c r="CX166" s="32"/>
      <c r="CY166" s="32"/>
      <c r="CZ166" s="5"/>
      <c r="DA166" s="6">
        <f t="shared" si="136"/>
        <v>4.5805128527966988E-3</v>
      </c>
      <c r="DB166" s="6">
        <f t="shared" si="156"/>
        <v>-0.18235991369395463</v>
      </c>
      <c r="DC166" s="6">
        <f t="shared" si="115"/>
        <v>0.12970842558278989</v>
      </c>
      <c r="DD166" s="6">
        <f t="shared" si="168"/>
        <v>0.53297685026564601</v>
      </c>
      <c r="DE166" s="5"/>
      <c r="DF166" s="5"/>
      <c r="DG166" s="5"/>
      <c r="DI166" s="6">
        <f t="shared" si="137"/>
        <v>0.4603826101656594</v>
      </c>
      <c r="DJ166" s="6">
        <f t="shared" si="157"/>
        <v>0.27732183992707199</v>
      </c>
      <c r="DK166" s="6">
        <f t="shared" si="116"/>
        <v>0.30695922618471294</v>
      </c>
      <c r="DL166" s="6">
        <f t="shared" si="169"/>
        <v>0.1499198136121678</v>
      </c>
      <c r="DX166">
        <f t="shared" si="158"/>
        <v>22076.383333333331</v>
      </c>
      <c r="DY166">
        <f t="shared" si="159"/>
        <v>18036.060445933806</v>
      </c>
      <c r="DZ166">
        <f t="shared" si="160"/>
        <v>26116.706220732856</v>
      </c>
    </row>
    <row r="167" spans="1:130" x14ac:dyDescent="0.25">
      <c r="A167" s="1">
        <v>66</v>
      </c>
      <c r="B167" s="1">
        <v>166</v>
      </c>
      <c r="C167" s="7">
        <v>20200404</v>
      </c>
      <c r="D167" s="7">
        <f>63454*(1/3)</f>
        <v>21151.333333333332</v>
      </c>
      <c r="E167" s="7">
        <v>4152492</v>
      </c>
      <c r="F167" s="7"/>
      <c r="G167" s="7">
        <f t="shared" si="124"/>
        <v>87830742456</v>
      </c>
      <c r="H167" s="36">
        <f t="shared" si="165"/>
        <v>71660502000.649994</v>
      </c>
      <c r="I167" s="36">
        <f t="shared" si="164"/>
        <v>86153325085.033356</v>
      </c>
      <c r="K167" s="2">
        <f t="shared" si="125"/>
        <v>4.221570648408101E-2</v>
      </c>
      <c r="M167" s="1">
        <f t="shared" si="133"/>
        <v>165</v>
      </c>
      <c r="N167" s="2">
        <f t="shared" si="126"/>
        <v>-1.7845063387574946E-2</v>
      </c>
      <c r="O167" s="8">
        <f t="shared" si="127"/>
        <v>0.20676691729323307</v>
      </c>
      <c r="P167" s="2">
        <f t="shared" si="128"/>
        <v>0.2396193350052061</v>
      </c>
      <c r="Q167" s="2">
        <f t="shared" si="129"/>
        <v>0.23307819938235952</v>
      </c>
      <c r="R167" s="2">
        <f t="shared" si="130"/>
        <v>2.9872268649875605E-2</v>
      </c>
      <c r="V167" s="1">
        <f t="shared" si="131"/>
        <v>0</v>
      </c>
      <c r="W167" s="1">
        <f t="shared" si="132"/>
        <v>4.221570648408101E-2</v>
      </c>
      <c r="X167" s="2">
        <f t="shared" si="147"/>
        <v>1.7249475149838069E-2</v>
      </c>
      <c r="Y167" s="2">
        <f t="shared" si="148"/>
        <v>7.7300945839729679E-3</v>
      </c>
      <c r="Z167" s="2">
        <f t="shared" si="149"/>
        <v>2.3279669003798964E-2</v>
      </c>
      <c r="AA167" s="2">
        <f t="shared" si="150"/>
        <v>1.1566405522147905E-2</v>
      </c>
      <c r="AB167" s="3">
        <f t="shared" si="161"/>
        <v>0.74096737144429159</v>
      </c>
      <c r="AC167" s="3">
        <f t="shared" si="162"/>
        <v>0.66832297805666718</v>
      </c>
      <c r="AD167" s="4">
        <f t="shared" si="152"/>
        <v>47.422660510896556</v>
      </c>
      <c r="AE167" s="5">
        <f t="shared" si="104"/>
        <v>52.31824062485066</v>
      </c>
      <c r="AF167" s="5">
        <f t="shared" si="105"/>
        <v>26.028428564953952</v>
      </c>
      <c r="AG167" s="5">
        <f t="shared" si="106"/>
        <v>78.608052684747364</v>
      </c>
      <c r="AH167" s="5"/>
      <c r="AI167" s="6">
        <f t="shared" si="163"/>
        <v>-0.22272658016160141</v>
      </c>
      <c r="AJ167" s="6">
        <f t="shared" si="153"/>
        <v>5.1374709814270711E-2</v>
      </c>
      <c r="AK167" s="6">
        <f t="shared" si="107"/>
        <v>-0.61033648052023803</v>
      </c>
      <c r="AL167" s="6">
        <f t="shared" si="108"/>
        <v>0.71308590014877948</v>
      </c>
      <c r="AM167" s="6"/>
      <c r="AT167" s="5"/>
      <c r="AU167" s="5"/>
      <c r="AV167" s="12"/>
      <c r="AW167" s="5"/>
      <c r="AX167" s="5"/>
      <c r="AY167" s="5"/>
      <c r="AZ167" s="5"/>
      <c r="BA167" s="5"/>
      <c r="BB167" s="5"/>
      <c r="BC167" s="5"/>
      <c r="BD167" s="5"/>
      <c r="BE167" s="5">
        <f t="shared" si="138"/>
        <v>874.33333333333212</v>
      </c>
      <c r="BF167" s="6">
        <f t="shared" si="139"/>
        <v>0</v>
      </c>
      <c r="BG167" s="6">
        <f t="shared" si="140"/>
        <v>874.33333333333212</v>
      </c>
      <c r="BH167" s="6">
        <f t="shared" si="141"/>
        <v>374.02380952380946</v>
      </c>
      <c r="BI167" s="6">
        <f t="shared" si="142"/>
        <v>158.64285714285714</v>
      </c>
      <c r="BJ167" s="6">
        <f t="shared" si="143"/>
        <v>29.78276416949759</v>
      </c>
      <c r="BK167" s="6">
        <f t="shared" si="109"/>
        <v>42.890566752641703</v>
      </c>
      <c r="BL167" s="6">
        <f t="shared" si="110"/>
        <v>-1.9999911315464942</v>
      </c>
      <c r="BM167" s="6">
        <f t="shared" si="111"/>
        <v>74.313957271573443</v>
      </c>
      <c r="BN167" s="5"/>
      <c r="BO167" s="5"/>
      <c r="BP167" s="5"/>
      <c r="BQ167" s="2">
        <f t="shared" si="117"/>
        <v>22119.75</v>
      </c>
      <c r="BR167" s="2">
        <f t="shared" si="144"/>
        <v>22845.51666666667</v>
      </c>
      <c r="BS167" s="2">
        <f t="shared" si="151"/>
        <v>20700.337667425902</v>
      </c>
      <c r="BT167" s="5">
        <f t="shared" si="145"/>
        <v>24285.865633834772</v>
      </c>
      <c r="BU167" s="5"/>
      <c r="BV167" s="2">
        <f t="shared" si="99"/>
        <v>-1.2428175279821669</v>
      </c>
      <c r="BW167" s="2">
        <f t="shared" si="118"/>
        <v>-1.1609093911289037</v>
      </c>
      <c r="BX167" s="2">
        <f t="shared" si="119"/>
        <v>-1.9998607569529334</v>
      </c>
      <c r="BY167" s="2">
        <f t="shared" si="120"/>
        <v>-0.32195802530487394</v>
      </c>
      <c r="BZ167" s="2"/>
      <c r="CA167" s="2">
        <f t="shared" si="146"/>
        <v>-0.19975774779923383</v>
      </c>
      <c r="CB167" s="2">
        <f t="shared" si="121"/>
        <v>-0.32346934018251094</v>
      </c>
      <c r="CC167" s="2">
        <f t="shared" si="122"/>
        <v>-0.75938829609059932</v>
      </c>
      <c r="CD167" s="2">
        <f t="shared" si="123"/>
        <v>0.11244961572557738</v>
      </c>
      <c r="CE167" s="5"/>
      <c r="CF167" s="8">
        <f t="shared" si="100"/>
        <v>-4.7852650339713435E-3</v>
      </c>
      <c r="CG167" s="8">
        <f t="shared" si="101"/>
        <v>-7.1663757144910037E-3</v>
      </c>
      <c r="CH167" s="5">
        <f t="shared" si="102"/>
        <v>20547.333333333332</v>
      </c>
      <c r="CI167" s="5">
        <f t="shared" si="103"/>
        <v>22767.666666666664</v>
      </c>
      <c r="CJ167" s="5"/>
      <c r="CK167" s="5">
        <f t="shared" si="134"/>
        <v>20387.754245645549</v>
      </c>
      <c r="CL167" s="5">
        <f t="shared" si="154"/>
        <v>21469.972442213078</v>
      </c>
      <c r="CM167" s="5">
        <f t="shared" si="113"/>
        <v>20983.579462974412</v>
      </c>
      <c r="CN167" s="5">
        <f t="shared" si="166"/>
        <v>17645.817888025264</v>
      </c>
      <c r="CO167" s="5"/>
      <c r="CP167" s="5"/>
      <c r="CQ167" s="5"/>
      <c r="CR167" s="5"/>
      <c r="CS167" s="32">
        <f t="shared" si="135"/>
        <v>3.7452829698046308E-2</v>
      </c>
      <c r="CT167" s="32">
        <f t="shared" si="155"/>
        <v>-1.4841151274756936E-2</v>
      </c>
      <c r="CU167" s="32">
        <f t="shared" si="114"/>
        <v>7.9945307069713145E-3</v>
      </c>
      <c r="CV167" s="32">
        <f t="shared" si="167"/>
        <v>0.19865984493056388</v>
      </c>
      <c r="CW167" s="32"/>
      <c r="CX167" s="32"/>
      <c r="CY167" s="32"/>
      <c r="CZ167" s="5"/>
      <c r="DA167" s="6">
        <f t="shared" si="136"/>
        <v>4.0507511663052019E-2</v>
      </c>
      <c r="DB167" s="6">
        <f t="shared" si="156"/>
        <v>-0.10568038128547733</v>
      </c>
      <c r="DC167" s="6">
        <f t="shared" si="115"/>
        <v>0.12314377142144951</v>
      </c>
      <c r="DD167" s="6">
        <f t="shared" si="168"/>
        <v>0.58926915133446611</v>
      </c>
      <c r="DE167" s="5"/>
      <c r="DF167" s="5"/>
      <c r="DG167" s="5"/>
      <c r="DI167" s="6">
        <f t="shared" si="137"/>
        <v>0.9743170166763625</v>
      </c>
      <c r="DJ167" s="6">
        <f t="shared" si="157"/>
        <v>0.40233069255096848</v>
      </c>
      <c r="DK167" s="6">
        <f t="shared" si="116"/>
        <v>0.3925880490235033</v>
      </c>
      <c r="DL167" s="6">
        <f t="shared" si="169"/>
        <v>0.17599207324042246</v>
      </c>
      <c r="DX167">
        <f t="shared" si="158"/>
        <v>21917.283333333329</v>
      </c>
      <c r="DY167">
        <f t="shared" si="159"/>
        <v>17996.143622172243</v>
      </c>
      <c r="DZ167">
        <f t="shared" si="160"/>
        <v>25838.423044494415</v>
      </c>
    </row>
    <row r="168" spans="1:130" x14ac:dyDescent="0.25">
      <c r="A168" s="1">
        <v>67</v>
      </c>
      <c r="B168" s="1">
        <v>167</v>
      </c>
      <c r="C168" s="7">
        <v>20200405</v>
      </c>
      <c r="D168" s="7">
        <f>64210*(1/3)</f>
        <v>21403.333333333332</v>
      </c>
      <c r="E168" s="7">
        <v>5337232</v>
      </c>
      <c r="F168" s="7"/>
      <c r="G168" s="7">
        <f t="shared" si="124"/>
        <v>114234555573.33333</v>
      </c>
      <c r="H168" s="36">
        <f t="shared" si="165"/>
        <v>72967642311.816666</v>
      </c>
      <c r="I168" s="36">
        <f t="shared" si="164"/>
        <v>83508514104.940018</v>
      </c>
      <c r="K168" s="2">
        <f t="shared" si="125"/>
        <v>1.1843727867439587E-2</v>
      </c>
      <c r="M168" s="1">
        <f t="shared" si="133"/>
        <v>166</v>
      </c>
      <c r="N168" s="2">
        <f t="shared" si="126"/>
        <v>-1.7822310649582219E-2</v>
      </c>
      <c r="O168" s="8">
        <f t="shared" si="127"/>
        <v>0.20802005012531327</v>
      </c>
      <c r="P168" s="2">
        <f t="shared" si="128"/>
        <v>0.2398603989926395</v>
      </c>
      <c r="Q168" s="2">
        <f t="shared" si="129"/>
        <v>0.23325185418069261</v>
      </c>
      <c r="R168" s="2">
        <f t="shared" si="130"/>
        <v>3.1599284879892831E-2</v>
      </c>
      <c r="V168" s="1">
        <f t="shared" si="131"/>
        <v>0</v>
      </c>
      <c r="W168" s="1">
        <f t="shared" si="132"/>
        <v>1.1843727867439587E-2</v>
      </c>
      <c r="X168" s="2">
        <f t="shared" si="147"/>
        <v>1.3210299584619282E-2</v>
      </c>
      <c r="Y168" s="2">
        <f t="shared" si="148"/>
        <v>8.5760751459329383E-3</v>
      </c>
      <c r="Z168" s="2">
        <f t="shared" si="149"/>
        <v>2.0699282881132867E-2</v>
      </c>
      <c r="AA168" s="2">
        <f t="shared" si="150"/>
        <v>1.1389302099550514E-2</v>
      </c>
      <c r="AB168" s="3">
        <f t="shared" si="161"/>
        <v>0.63820083335642031</v>
      </c>
      <c r="AC168" s="3">
        <f t="shared" si="162"/>
        <v>0.75299391226714396</v>
      </c>
      <c r="AD168" s="4">
        <f t="shared" si="152"/>
        <v>54.125701282003867</v>
      </c>
      <c r="AE168" s="5">
        <f t="shared" si="104"/>
        <v>51.625227824391139</v>
      </c>
      <c r="AF168" s="5">
        <f t="shared" si="105"/>
        <v>26.363787394378477</v>
      </c>
      <c r="AG168" s="5">
        <f t="shared" si="106"/>
        <v>76.886668254403801</v>
      </c>
      <c r="AH168" s="5"/>
      <c r="AI168" s="6">
        <f t="shared" si="163"/>
        <v>-0.15117807024381114</v>
      </c>
      <c r="AJ168" s="6">
        <f t="shared" si="153"/>
        <v>2.5578658078653782E-2</v>
      </c>
      <c r="AK168" s="6">
        <f t="shared" si="107"/>
        <v>-0.62482402078508459</v>
      </c>
      <c r="AL168" s="6">
        <f t="shared" si="108"/>
        <v>0.67598133694239215</v>
      </c>
      <c r="AM168" s="6"/>
      <c r="AT168" s="5"/>
      <c r="AU168" s="5"/>
      <c r="AV168" s="12"/>
      <c r="AW168" s="5"/>
      <c r="AX168" s="5"/>
      <c r="AY168" s="5"/>
      <c r="AZ168" s="5"/>
      <c r="BA168" s="5"/>
      <c r="BB168" s="5"/>
      <c r="BC168" s="5"/>
      <c r="BD168" s="5"/>
      <c r="BE168" s="5">
        <f t="shared" si="138"/>
        <v>252</v>
      </c>
      <c r="BF168" s="6">
        <f t="shared" si="139"/>
        <v>0</v>
      </c>
      <c r="BG168" s="6">
        <f t="shared" si="140"/>
        <v>252</v>
      </c>
      <c r="BH168" s="6">
        <f t="shared" si="141"/>
        <v>279.11904761904771</v>
      </c>
      <c r="BI168" s="6">
        <f t="shared" si="142"/>
        <v>176.64285714285714</v>
      </c>
      <c r="BJ168" s="6">
        <f t="shared" si="143"/>
        <v>38.757705568906061</v>
      </c>
      <c r="BK168" s="6">
        <f t="shared" si="109"/>
        <v>41.155778181919537</v>
      </c>
      <c r="BL168" s="6">
        <f t="shared" si="110"/>
        <v>-1.3816842447372508</v>
      </c>
      <c r="BM168" s="6">
        <f t="shared" si="111"/>
        <v>70.932001880579293</v>
      </c>
      <c r="BN168" s="5"/>
      <c r="BO168" s="5"/>
      <c r="BP168" s="5"/>
      <c r="BQ168" s="2">
        <f t="shared" si="117"/>
        <v>22035.875</v>
      </c>
      <c r="BR168" s="2">
        <f t="shared" si="144"/>
        <v>22866.187500000004</v>
      </c>
      <c r="BS168" s="2">
        <f t="shared" si="151"/>
        <v>20827.57943178908</v>
      </c>
      <c r="BT168" s="5">
        <f t="shared" si="145"/>
        <v>24243.100655076534</v>
      </c>
      <c r="BU168" s="5"/>
      <c r="BV168" s="2">
        <f t="shared" si="99"/>
        <v>-1.0392738515095545</v>
      </c>
      <c r="BW168" s="2">
        <f t="shared" si="118"/>
        <v>-1.1614978402528631</v>
      </c>
      <c r="BX168" s="2">
        <f t="shared" si="119"/>
        <v>-2.0000716464475499</v>
      </c>
      <c r="BY168" s="2">
        <f t="shared" si="120"/>
        <v>-0.32292403405817649</v>
      </c>
      <c r="BZ168" s="2"/>
      <c r="CA168" s="2">
        <f t="shared" si="146"/>
        <v>-0.38868117119143208</v>
      </c>
      <c r="CB168" s="2">
        <f t="shared" si="121"/>
        <v>-0.3263186086253233</v>
      </c>
      <c r="CC168" s="2">
        <f t="shared" si="122"/>
        <v>-0.76320782454330627</v>
      </c>
      <c r="CD168" s="2">
        <f t="shared" si="123"/>
        <v>0.11057060729265966</v>
      </c>
      <c r="CE168" s="5"/>
      <c r="CF168" s="8">
        <f t="shared" si="100"/>
        <v>-4.7852650339713435E-3</v>
      </c>
      <c r="CG168" s="8">
        <f t="shared" si="101"/>
        <v>-7.1663757144910037E-3</v>
      </c>
      <c r="CH168" s="5">
        <f t="shared" si="102"/>
        <v>20673.333333333332</v>
      </c>
      <c r="CI168" s="5">
        <f t="shared" si="103"/>
        <v>22767.666666666664</v>
      </c>
      <c r="CJ168" s="5"/>
      <c r="CK168" s="5">
        <f t="shared" si="134"/>
        <v>20533.498296862963</v>
      </c>
      <c r="CL168" s="5">
        <f t="shared" si="154"/>
        <v>21352.973410362985</v>
      </c>
      <c r="CM168" s="5">
        <f t="shared" si="113"/>
        <v>21147.317224757113</v>
      </c>
      <c r="CN168" s="5">
        <f t="shared" si="166"/>
        <v>17750.898400516347</v>
      </c>
      <c r="CO168" s="5"/>
      <c r="CP168" s="5"/>
      <c r="CQ168" s="5"/>
      <c r="CR168" s="5"/>
      <c r="CS168" s="32">
        <f t="shared" si="135"/>
        <v>4.2361755600274886E-2</v>
      </c>
      <c r="CT168" s="32">
        <f t="shared" si="155"/>
        <v>2.3584501325659701E-3</v>
      </c>
      <c r="CU168" s="32">
        <f t="shared" si="114"/>
        <v>1.2106316175013454E-2</v>
      </c>
      <c r="CV168" s="32">
        <f t="shared" si="167"/>
        <v>0.20576056774178486</v>
      </c>
      <c r="CW168" s="32"/>
      <c r="CX168" s="32"/>
      <c r="CY168" s="32"/>
      <c r="CZ168" s="5"/>
      <c r="DA168" s="6">
        <f t="shared" si="136"/>
        <v>4.4114149140663243E-2</v>
      </c>
      <c r="DB168" s="6">
        <f t="shared" si="156"/>
        <v>-0.12418242273351662</v>
      </c>
      <c r="DC168" s="6">
        <f t="shared" si="115"/>
        <v>8.9514826563195316E-2</v>
      </c>
      <c r="DD168" s="6">
        <f t="shared" si="168"/>
        <v>0.62471304895258084</v>
      </c>
      <c r="DE168" s="5"/>
      <c r="DF168" s="5"/>
      <c r="DG168" s="5"/>
      <c r="DI168" s="6">
        <f t="shared" si="137"/>
        <v>0.95367629298068779</v>
      </c>
      <c r="DJ168" s="6">
        <f t="shared" si="157"/>
        <v>0.44702391478315945</v>
      </c>
      <c r="DK168" s="6">
        <f t="shared" si="116"/>
        <v>0.48197073601189977</v>
      </c>
      <c r="DL168" s="6">
        <f t="shared" si="169"/>
        <v>0.19861003224595958</v>
      </c>
      <c r="DX168">
        <f t="shared" si="158"/>
        <v>21811.999999999993</v>
      </c>
      <c r="DY168">
        <f t="shared" si="159"/>
        <v>17954.913684600186</v>
      </c>
      <c r="DZ168">
        <f t="shared" si="160"/>
        <v>25669.0863153998</v>
      </c>
    </row>
    <row r="169" spans="1:130" x14ac:dyDescent="0.25">
      <c r="A169" s="1">
        <v>68</v>
      </c>
      <c r="B169" s="1">
        <v>168</v>
      </c>
      <c r="C169" s="7">
        <v>20200406</v>
      </c>
      <c r="D169" s="7">
        <f>63400*(1/3)</f>
        <v>21133.333333333332</v>
      </c>
      <c r="E169" s="7">
        <v>2363272</v>
      </c>
      <c r="F169" s="7"/>
      <c r="G169" s="7">
        <f t="shared" si="124"/>
        <v>49943814933.333328</v>
      </c>
      <c r="H169" s="36">
        <f t="shared" si="165"/>
        <v>73814997433.483322</v>
      </c>
      <c r="I169" s="36">
        <f t="shared" si="164"/>
        <v>81822512954.166702</v>
      </c>
      <c r="K169" s="2">
        <f t="shared" si="125"/>
        <v>-1.2695100362776761E-2</v>
      </c>
      <c r="M169" s="1">
        <f t="shared" si="133"/>
        <v>167</v>
      </c>
      <c r="N169" s="2">
        <f t="shared" si="126"/>
        <v>-1.7601090278968307E-2</v>
      </c>
      <c r="O169" s="8">
        <f t="shared" si="127"/>
        <v>0.20927318295739347</v>
      </c>
      <c r="P169" s="2">
        <f t="shared" si="128"/>
        <v>0.24221109814352532</v>
      </c>
      <c r="Q169" s="2">
        <f t="shared" si="129"/>
        <v>0.23495129638434781</v>
      </c>
      <c r="R169" s="2">
        <f t="shared" si="130"/>
        <v>3.0587216035246029E-2</v>
      </c>
      <c r="V169" s="1">
        <f t="shared" si="131"/>
        <v>1.2695100362776761E-2</v>
      </c>
      <c r="W169" s="1">
        <f t="shared" si="132"/>
        <v>0</v>
      </c>
      <c r="X169" s="2">
        <f t="shared" si="147"/>
        <v>1.187844622016206E-2</v>
      </c>
      <c r="Y169" s="2">
        <f t="shared" si="148"/>
        <v>8.5760751459329383E-3</v>
      </c>
      <c r="Z169" s="2">
        <f t="shared" si="149"/>
        <v>2.0032073892134284E-2</v>
      </c>
      <c r="AA169" s="2">
        <f t="shared" si="150"/>
        <v>1.1389302099550514E-2</v>
      </c>
      <c r="AB169" s="3">
        <f t="shared" si="161"/>
        <v>0.59297136602647038</v>
      </c>
      <c r="AC169" s="3">
        <f t="shared" si="162"/>
        <v>0.75299391226714396</v>
      </c>
      <c r="AD169" s="4">
        <f t="shared" si="152"/>
        <v>55.94452727798248</v>
      </c>
      <c r="AE169" s="5">
        <f t="shared" si="104"/>
        <v>50.761632206780156</v>
      </c>
      <c r="AF169" s="5">
        <f t="shared" si="105"/>
        <v>27.506856839548785</v>
      </c>
      <c r="AG169" s="5">
        <f t="shared" si="106"/>
        <v>74.016407574011524</v>
      </c>
      <c r="AH169" s="5"/>
      <c r="AI169" s="6">
        <f t="shared" si="163"/>
        <v>-0.22850224863113952</v>
      </c>
      <c r="AJ169" s="6">
        <f t="shared" si="153"/>
        <v>-1.0005841210835835E-2</v>
      </c>
      <c r="AK169" s="6">
        <f t="shared" si="107"/>
        <v>-0.63225781560904093</v>
      </c>
      <c r="AL169" s="6">
        <f t="shared" si="108"/>
        <v>0.61224613318736931</v>
      </c>
      <c r="AM169" s="6"/>
      <c r="AT169" s="5"/>
      <c r="AU169" s="5"/>
      <c r="AV169" s="12"/>
      <c r="AW169" s="5"/>
      <c r="AX169" s="5"/>
      <c r="AY169" s="5"/>
      <c r="AZ169" s="5"/>
      <c r="BA169" s="5"/>
      <c r="BB169" s="5"/>
      <c r="BC169" s="5"/>
      <c r="BD169" s="5"/>
      <c r="BE169" s="5">
        <f t="shared" si="138"/>
        <v>-270</v>
      </c>
      <c r="BF169" s="6">
        <f t="shared" si="139"/>
        <v>270</v>
      </c>
      <c r="BG169" s="6">
        <f t="shared" si="140"/>
        <v>0</v>
      </c>
      <c r="BH169" s="6">
        <f t="shared" si="141"/>
        <v>248.07142857142858</v>
      </c>
      <c r="BI169" s="6">
        <f t="shared" si="142"/>
        <v>176.64285714285714</v>
      </c>
      <c r="BJ169" s="6">
        <f t="shared" si="143"/>
        <v>41.590985536495126</v>
      </c>
      <c r="BK169" s="6">
        <f t="shared" si="109"/>
        <v>39.381437096233242</v>
      </c>
      <c r="BL169" s="6">
        <f t="shared" si="110"/>
        <v>0.33584666291148579</v>
      </c>
      <c r="BM169" s="6">
        <f t="shared" si="111"/>
        <v>66.713350399558465</v>
      </c>
      <c r="BN169" s="5"/>
      <c r="BO169" s="5"/>
      <c r="BP169" s="5"/>
      <c r="BQ169" s="2">
        <f t="shared" si="117"/>
        <v>21449.541666666664</v>
      </c>
      <c r="BR169" s="2">
        <f t="shared" si="144"/>
        <v>22847.572916666668</v>
      </c>
      <c r="BS169" s="2">
        <f t="shared" si="151"/>
        <v>20935.818643242779</v>
      </c>
      <c r="BT169" s="5">
        <f t="shared" si="145"/>
        <v>24292.327965026918</v>
      </c>
      <c r="BU169" s="5"/>
      <c r="BV169" s="2">
        <f t="shared" ref="BV169:BV232" si="170">KURT(K150:K169)</f>
        <v>-0.94938031922773236</v>
      </c>
      <c r="BW169" s="2">
        <f t="shared" si="118"/>
        <v>-1.1776621192104904</v>
      </c>
      <c r="BX169" s="2">
        <f t="shared" si="119"/>
        <v>-1.9846500627494423</v>
      </c>
      <c r="BY169" s="2">
        <f t="shared" si="120"/>
        <v>-0.37067417567153826</v>
      </c>
      <c r="BZ169" s="2"/>
      <c r="CA169" s="2">
        <f t="shared" si="146"/>
        <v>-0.29835498830543222</v>
      </c>
      <c r="CB169" s="2">
        <f t="shared" si="121"/>
        <v>-0.31422062501450981</v>
      </c>
      <c r="CC169" s="2">
        <f t="shared" si="122"/>
        <v>-0.73940252240258797</v>
      </c>
      <c r="CD169" s="2">
        <f t="shared" si="123"/>
        <v>0.11096127237356829</v>
      </c>
      <c r="CE169" s="5"/>
      <c r="CF169" s="8">
        <f t="shared" ref="CF169:CF232" si="171">(MAX(K161:K169)+MIN(K161:K169))*0.5</f>
        <v>-4.7852650339713435E-3</v>
      </c>
      <c r="CG169" s="8">
        <f t="shared" ref="CG169:CG232" si="172">(MAX(K144:K169)+MIN(K144:K169))*0.5</f>
        <v>-7.1663757144910037E-3</v>
      </c>
      <c r="CH169" s="5">
        <f t="shared" ref="CH169:CH232" si="173">(MAX(D161:D169)+MIN(D161:D169))*0.5</f>
        <v>20673.333333333332</v>
      </c>
      <c r="CI169" s="5">
        <f t="shared" ref="CI169:CI232" si="174">(MAX(D144:D169)+MIN(D144:D169))*0.5</f>
        <v>22767.666666666664</v>
      </c>
      <c r="CJ169" s="5"/>
      <c r="CK169" s="5">
        <f t="shared" si="134"/>
        <v>20578.435902590183</v>
      </c>
      <c r="CL169" s="5">
        <f t="shared" si="154"/>
        <v>21288.931558767265</v>
      </c>
      <c r="CM169" s="5">
        <f t="shared" si="113"/>
        <v>21203.196878004368</v>
      </c>
      <c r="CN169" s="5">
        <f t="shared" si="166"/>
        <v>17828.880278587025</v>
      </c>
      <c r="CO169" s="5"/>
      <c r="CP169" s="5"/>
      <c r="CQ169" s="5"/>
      <c r="CR169" s="5"/>
      <c r="CS169" s="32">
        <f t="shared" si="135"/>
        <v>2.696499546271669E-2</v>
      </c>
      <c r="CT169" s="32">
        <f t="shared" si="155"/>
        <v>-7.3088790296690354E-3</v>
      </c>
      <c r="CU169" s="32">
        <f t="shared" si="114"/>
        <v>-3.2949533541100084E-3</v>
      </c>
      <c r="CV169" s="32">
        <f t="shared" si="167"/>
        <v>0.18534271379426137</v>
      </c>
      <c r="CW169" s="32"/>
      <c r="CX169" s="32"/>
      <c r="CY169" s="32"/>
      <c r="CZ169" s="5"/>
      <c r="DA169" s="6">
        <f t="shared" si="136"/>
        <v>2.2103695436915372E-2</v>
      </c>
      <c r="DB169" s="6">
        <f t="shared" si="156"/>
        <v>-0.17453633570835322</v>
      </c>
      <c r="DC169" s="6">
        <f t="shared" si="115"/>
        <v>5.1941021966021711E-2</v>
      </c>
      <c r="DD169" s="6">
        <f t="shared" si="168"/>
        <v>0.62407439638807438</v>
      </c>
      <c r="DE169" s="5"/>
      <c r="DF169" s="5"/>
      <c r="DG169" s="5"/>
      <c r="DI169" s="6">
        <f t="shared" si="137"/>
        <v>0.76190663057632557</v>
      </c>
      <c r="DJ169" s="6">
        <f t="shared" si="157"/>
        <v>0.42926151550713465</v>
      </c>
      <c r="DK169" s="6">
        <f t="shared" si="116"/>
        <v>0.60179837914244438</v>
      </c>
      <c r="DL169" s="6">
        <f t="shared" si="169"/>
        <v>0.19047913452574483</v>
      </c>
      <c r="DX169">
        <f t="shared" si="158"/>
        <v>21656.999999999993</v>
      </c>
      <c r="DY169">
        <f t="shared" si="159"/>
        <v>17955.573043931414</v>
      </c>
      <c r="DZ169">
        <f t="shared" si="160"/>
        <v>25358.426956068572</v>
      </c>
    </row>
    <row r="170" spans="1:130" x14ac:dyDescent="0.25">
      <c r="A170" s="1">
        <v>69</v>
      </c>
      <c r="B170" s="1">
        <v>169</v>
      </c>
      <c r="C170" s="7">
        <v>20200407</v>
      </c>
      <c r="D170" s="7">
        <f>64100*(1/3)</f>
        <v>21366.666666666664</v>
      </c>
      <c r="E170" s="7">
        <v>2821612</v>
      </c>
      <c r="F170" s="7"/>
      <c r="G170" s="7">
        <f t="shared" si="124"/>
        <v>60288443066.666656</v>
      </c>
      <c r="H170" s="36">
        <f t="shared" si="165"/>
        <v>73453686704.649994</v>
      </c>
      <c r="I170" s="36">
        <f t="shared" si="164"/>
        <v>79258474141.613342</v>
      </c>
      <c r="K170" s="2">
        <f t="shared" si="125"/>
        <v>1.0980502483444048E-2</v>
      </c>
      <c r="M170" s="1">
        <f t="shared" si="133"/>
        <v>168</v>
      </c>
      <c r="N170" s="2">
        <f t="shared" si="126"/>
        <v>-1.7525092555380845E-2</v>
      </c>
      <c r="O170" s="8">
        <f t="shared" si="127"/>
        <v>0.21052631578947367</v>
      </c>
      <c r="P170" s="2">
        <f t="shared" si="128"/>
        <v>0.24302152643595409</v>
      </c>
      <c r="Q170" s="2">
        <f t="shared" si="129"/>
        <v>0.23553976561019357</v>
      </c>
      <c r="R170" s="2">
        <f t="shared" si="130"/>
        <v>3.1684782354051644E-2</v>
      </c>
      <c r="V170" s="1">
        <f t="shared" si="131"/>
        <v>0</v>
      </c>
      <c r="W170" s="1">
        <f t="shared" si="132"/>
        <v>1.0980502483444048E-2</v>
      </c>
      <c r="X170" s="2">
        <f t="shared" si="147"/>
        <v>8.2146394781941624E-3</v>
      </c>
      <c r="Y170" s="2">
        <f t="shared" si="148"/>
        <v>9.3603967518932265E-3</v>
      </c>
      <c r="Z170" s="2">
        <f t="shared" si="149"/>
        <v>1.6678706618853418E-2</v>
      </c>
      <c r="AA170" s="2">
        <f t="shared" si="150"/>
        <v>1.1128378797758982E-2</v>
      </c>
      <c r="AB170" s="3">
        <f t="shared" si="161"/>
        <v>0.4925225717987286</v>
      </c>
      <c r="AC170" s="3">
        <f t="shared" si="162"/>
        <v>0.84112851674119959</v>
      </c>
      <c r="AD170" s="4">
        <f t="shared" si="152"/>
        <v>63.069608233294453</v>
      </c>
      <c r="AE170" s="5">
        <f t="shared" ref="AE170:AE233" si="175">AVERAGE(AD151:AD170)</f>
        <v>50.154119381523465</v>
      </c>
      <c r="AF170" s="5">
        <f t="shared" ref="AF170:AF233" si="176">AE170-2*_xlfn.STDEV.S(AD151:AD170)</f>
        <v>29.054723325328087</v>
      </c>
      <c r="AG170" s="5">
        <f t="shared" ref="AG170:AG233" si="177">AE170+2*_xlfn.STDEV.S(AD151:AD170)</f>
        <v>71.253515437718846</v>
      </c>
      <c r="AH170" s="5"/>
      <c r="AI170" s="6">
        <f t="shared" si="163"/>
        <v>-0.28775139957594492</v>
      </c>
      <c r="AJ170" s="6">
        <f t="shared" si="153"/>
        <v>-5.1571140253974537E-2</v>
      </c>
      <c r="AK170" s="6">
        <f t="shared" ref="AK170:AK233" si="178">AJ170-2*_xlfn.STDEV.S(AI151:AI170)</f>
        <v>-0.62746370889879222</v>
      </c>
      <c r="AL170" s="6">
        <f t="shared" ref="AL170:AL233" si="179">AJ170+2*_xlfn.STDEV.S(AI151:AI170)</f>
        <v>0.52432142839084306</v>
      </c>
      <c r="AM170" s="6"/>
      <c r="AT170" s="5"/>
      <c r="AU170" s="5"/>
      <c r="AV170" s="12"/>
      <c r="AW170" s="5"/>
      <c r="AX170" s="5"/>
      <c r="AY170" s="5"/>
      <c r="AZ170" s="5"/>
      <c r="BA170" s="5"/>
      <c r="BB170" s="5"/>
      <c r="BC170" s="5"/>
      <c r="BD170" s="5"/>
      <c r="BE170" s="5">
        <f t="shared" si="138"/>
        <v>233.33333333333212</v>
      </c>
      <c r="BF170" s="6">
        <f t="shared" si="139"/>
        <v>0</v>
      </c>
      <c r="BG170" s="6">
        <f t="shared" si="140"/>
        <v>233.33333333333212</v>
      </c>
      <c r="BH170" s="6">
        <f t="shared" si="141"/>
        <v>169.02380952380943</v>
      </c>
      <c r="BI170" s="6">
        <f t="shared" si="142"/>
        <v>193.30952380952371</v>
      </c>
      <c r="BJ170" s="6">
        <f t="shared" si="143"/>
        <v>53.351294519647787</v>
      </c>
      <c r="BK170" s="6">
        <f t="shared" si="109"/>
        <v>38.101295151940974</v>
      </c>
      <c r="BL170" s="6">
        <f t="shared" si="110"/>
        <v>3.0433446799559007</v>
      </c>
      <c r="BM170" s="6">
        <f t="shared" si="111"/>
        <v>62.641860482330529</v>
      </c>
      <c r="BN170" s="5"/>
      <c r="BO170" s="5"/>
      <c r="BP170" s="5"/>
      <c r="BQ170" s="2">
        <f t="shared" si="117"/>
        <v>21094.041666666664</v>
      </c>
      <c r="BR170" s="2">
        <f t="shared" si="144"/>
        <v>22806.95416666667</v>
      </c>
      <c r="BS170" s="2">
        <f t="shared" si="151"/>
        <v>21041.343732940542</v>
      </c>
      <c r="BT170" s="5">
        <f t="shared" si="145"/>
        <v>24401.078612852383</v>
      </c>
      <c r="BU170" s="5"/>
      <c r="BV170" s="2">
        <f t="shared" si="170"/>
        <v>-0.88586949465431042</v>
      </c>
      <c r="BW170" s="2">
        <f t="shared" si="118"/>
        <v>-1.1952595464068025</v>
      </c>
      <c r="BX170" s="2">
        <f t="shared" si="119"/>
        <v>-1.9572358099823337</v>
      </c>
      <c r="BY170" s="2">
        <f t="shared" si="120"/>
        <v>-0.43328328283127138</v>
      </c>
      <c r="BZ170" s="2"/>
      <c r="CA170" s="2">
        <f t="shared" si="146"/>
        <v>-0.39867197691546286</v>
      </c>
      <c r="CB170" s="2">
        <f t="shared" si="121"/>
        <v>-0.3001275884522453</v>
      </c>
      <c r="CC170" s="2">
        <f t="shared" si="122"/>
        <v>-0.69152953096256664</v>
      </c>
      <c r="CD170" s="2">
        <f t="shared" si="123"/>
        <v>9.127435405807599E-2</v>
      </c>
      <c r="CE170" s="5"/>
      <c r="CF170" s="8">
        <f t="shared" si="171"/>
        <v>-4.7852650339713435E-3</v>
      </c>
      <c r="CG170" s="8">
        <f t="shared" si="172"/>
        <v>-7.1663757144910037E-3</v>
      </c>
      <c r="CH170" s="5">
        <f t="shared" si="173"/>
        <v>20673.333333333332</v>
      </c>
      <c r="CI170" s="5">
        <f t="shared" si="174"/>
        <v>22767.666666666664</v>
      </c>
      <c r="CJ170" s="5"/>
      <c r="CK170" s="5">
        <f t="shared" si="134"/>
        <v>20630.594790045463</v>
      </c>
      <c r="CL170" s="5">
        <f t="shared" si="154"/>
        <v>21142.482922732332</v>
      </c>
      <c r="CM170" s="5">
        <f t="shared" si="113"/>
        <v>21263.111898900519</v>
      </c>
      <c r="CN170" s="5">
        <f t="shared" si="166"/>
        <v>17896.093787808983</v>
      </c>
      <c r="CO170" s="5"/>
      <c r="CP170" s="5"/>
      <c r="CQ170" s="5"/>
      <c r="CR170" s="5"/>
      <c r="CS170" s="32">
        <f t="shared" si="135"/>
        <v>3.5678655129049774E-2</v>
      </c>
      <c r="CT170" s="32">
        <f t="shared" si="155"/>
        <v>1.0603472863316865E-2</v>
      </c>
      <c r="CU170" s="32">
        <f t="shared" si="114"/>
        <v>4.8701605041874263E-3</v>
      </c>
      <c r="CV170" s="32">
        <f t="shared" si="167"/>
        <v>0.19392907301490969</v>
      </c>
      <c r="CW170" s="32"/>
      <c r="CX170" s="32"/>
      <c r="CY170" s="32"/>
      <c r="CZ170" s="5"/>
      <c r="DA170" s="6">
        <f t="shared" si="136"/>
        <v>1.715091997266012E-2</v>
      </c>
      <c r="DB170" s="6">
        <f t="shared" si="156"/>
        <v>-0.18044772738870232</v>
      </c>
      <c r="DC170" s="6">
        <f t="shared" si="115"/>
        <v>7.6200643883952993E-2</v>
      </c>
      <c r="DD170" s="6">
        <f t="shared" si="168"/>
        <v>0.62267853948244956</v>
      </c>
      <c r="DE170" s="5"/>
      <c r="DF170" s="5"/>
      <c r="DG170" s="5"/>
      <c r="DI170" s="6">
        <f t="shared" si="137"/>
        <v>0.81129575911912788</v>
      </c>
      <c r="DJ170" s="6">
        <f t="shared" si="157"/>
        <v>0.48492722974592395</v>
      </c>
      <c r="DK170" s="6">
        <f t="shared" si="116"/>
        <v>0.70817055486090663</v>
      </c>
      <c r="DL170" s="6">
        <f t="shared" si="169"/>
        <v>0.1998363432592993</v>
      </c>
      <c r="DX170">
        <f t="shared" si="158"/>
        <v>21467.166666666664</v>
      </c>
      <c r="DY170">
        <f t="shared" si="159"/>
        <v>18133.340226473156</v>
      </c>
      <c r="DZ170">
        <f t="shared" si="160"/>
        <v>24800.993106860173</v>
      </c>
    </row>
    <row r="171" spans="1:130" x14ac:dyDescent="0.25">
      <c r="A171" s="1">
        <v>70</v>
      </c>
      <c r="B171" s="1">
        <v>170</v>
      </c>
      <c r="C171" s="7">
        <v>20200408</v>
      </c>
      <c r="D171" s="7">
        <f>64300*(1/3)</f>
        <v>21433.333333333332</v>
      </c>
      <c r="E171" s="7">
        <v>3004282</v>
      </c>
      <c r="F171" s="7"/>
      <c r="G171" s="7">
        <f t="shared" si="124"/>
        <v>64391777533.333328</v>
      </c>
      <c r="H171" s="36">
        <f t="shared" si="165"/>
        <v>73374680474.516647</v>
      </c>
      <c r="I171" s="36">
        <f t="shared" si="164"/>
        <v>78813396277.580017</v>
      </c>
      <c r="K171" s="2">
        <f t="shared" si="125"/>
        <v>3.1152673169494998E-3</v>
      </c>
      <c r="M171" s="1">
        <f t="shared" si="133"/>
        <v>169</v>
      </c>
      <c r="N171" s="2">
        <f t="shared" si="126"/>
        <v>-1.7303586499002977E-2</v>
      </c>
      <c r="O171" s="8">
        <f t="shared" si="127"/>
        <v>0.21177944862155387</v>
      </c>
      <c r="P171" s="2">
        <f t="shared" si="128"/>
        <v>0.24539197791270789</v>
      </c>
      <c r="Q171" s="2">
        <f t="shared" si="129"/>
        <v>0.23726863080685806</v>
      </c>
      <c r="R171" s="2">
        <f t="shared" si="130"/>
        <v>3.1242077814400221E-2</v>
      </c>
      <c r="V171" s="1">
        <f t="shared" si="131"/>
        <v>0</v>
      </c>
      <c r="W171" s="1">
        <f t="shared" si="132"/>
        <v>3.1152673169494998E-3</v>
      </c>
      <c r="X171" s="2">
        <f t="shared" si="147"/>
        <v>5.2943003715371761E-3</v>
      </c>
      <c r="Y171" s="2">
        <f t="shared" si="148"/>
        <v>9.5829158459610486E-3</v>
      </c>
      <c r="Z171" s="2">
        <f t="shared" si="149"/>
        <v>1.3859396493925152E-2</v>
      </c>
      <c r="AA171" s="2">
        <f t="shared" si="150"/>
        <v>1.0956634795370309E-2</v>
      </c>
      <c r="AB171" s="3">
        <f t="shared" si="161"/>
        <v>0.38200078725345454</v>
      </c>
      <c r="AC171" s="3">
        <f t="shared" si="162"/>
        <v>0.8746221832647264</v>
      </c>
      <c r="AD171" s="4">
        <f t="shared" si="152"/>
        <v>69.601002351888184</v>
      </c>
      <c r="AE171" s="5">
        <f t="shared" si="175"/>
        <v>49.912011398301459</v>
      </c>
      <c r="AF171" s="5">
        <f t="shared" si="176"/>
        <v>29.903182921410355</v>
      </c>
      <c r="AG171" s="5">
        <f t="shared" si="177"/>
        <v>69.92083987519257</v>
      </c>
      <c r="AH171" s="5"/>
      <c r="AI171" s="6">
        <f t="shared" si="163"/>
        <v>-0.31731122092704062</v>
      </c>
      <c r="AJ171" s="6">
        <f t="shared" si="153"/>
        <v>-9.3436886534915026E-2</v>
      </c>
      <c r="AK171" s="6">
        <f t="shared" si="178"/>
        <v>-0.61339910445681123</v>
      </c>
      <c r="AL171" s="6">
        <f t="shared" si="179"/>
        <v>0.42652533138698123</v>
      </c>
      <c r="AM171" s="6"/>
      <c r="AT171" s="5"/>
      <c r="AU171" s="5"/>
      <c r="AV171" s="12"/>
      <c r="AW171" s="5"/>
      <c r="AX171" s="5"/>
      <c r="AY171" s="5"/>
      <c r="AZ171" s="5"/>
      <c r="BA171" s="5"/>
      <c r="BB171" s="5"/>
      <c r="BC171" s="5"/>
      <c r="BD171" s="5"/>
      <c r="BE171" s="5">
        <f t="shared" si="138"/>
        <v>66.666666666667879</v>
      </c>
      <c r="BF171" s="6">
        <f t="shared" si="139"/>
        <v>0</v>
      </c>
      <c r="BG171" s="6">
        <f t="shared" si="140"/>
        <v>66.666666666667879</v>
      </c>
      <c r="BH171" s="6">
        <f t="shared" si="141"/>
        <v>108.85714285714286</v>
      </c>
      <c r="BI171" s="6">
        <f t="shared" si="142"/>
        <v>198.07142857142858</v>
      </c>
      <c r="BJ171" s="6">
        <f t="shared" si="143"/>
        <v>64.533395392134054</v>
      </c>
      <c r="BK171" s="6">
        <f t="shared" si="109"/>
        <v>37.427802296927723</v>
      </c>
      <c r="BL171" s="6">
        <f t="shared" si="110"/>
        <v>5.1936185632134055</v>
      </c>
      <c r="BM171" s="6">
        <f t="shared" si="111"/>
        <v>59.991730910527743</v>
      </c>
      <c r="BN171" s="5"/>
      <c r="BO171" s="5"/>
      <c r="BP171" s="5"/>
      <c r="BQ171" s="2">
        <f t="shared" si="117"/>
        <v>20831.541666666664</v>
      </c>
      <c r="BR171" s="2">
        <f t="shared" si="144"/>
        <v>22740.327083333337</v>
      </c>
      <c r="BS171" s="2">
        <f t="shared" si="151"/>
        <v>21139.33007946904</v>
      </c>
      <c r="BT171" s="5">
        <f t="shared" si="145"/>
        <v>24545.06026578723</v>
      </c>
      <c r="BU171" s="5"/>
      <c r="BV171" s="2">
        <f t="shared" si="170"/>
        <v>-0.80001121024901023</v>
      </c>
      <c r="BW171" s="2">
        <f t="shared" si="118"/>
        <v>-1.2099600055931909</v>
      </c>
      <c r="BX171" s="2">
        <f t="shared" si="119"/>
        <v>-1.9259003770018137</v>
      </c>
      <c r="BY171" s="2">
        <f t="shared" si="120"/>
        <v>-0.49401963418456818</v>
      </c>
      <c r="BZ171" s="2"/>
      <c r="CA171" s="2">
        <f t="shared" si="146"/>
        <v>-0.37896330006417384</v>
      </c>
      <c r="CB171" s="2">
        <f t="shared" si="121"/>
        <v>-0.28756690242128125</v>
      </c>
      <c r="CC171" s="2">
        <f t="shared" si="122"/>
        <v>-0.64937684319184574</v>
      </c>
      <c r="CD171" s="2">
        <f t="shared" si="123"/>
        <v>7.4243038349283252E-2</v>
      </c>
      <c r="CE171" s="5"/>
      <c r="CF171" s="8">
        <f t="shared" si="171"/>
        <v>1.4760303060652125E-2</v>
      </c>
      <c r="CG171" s="8">
        <f t="shared" si="172"/>
        <v>-7.1663757144910037E-3</v>
      </c>
      <c r="CH171" s="5">
        <f t="shared" si="173"/>
        <v>20731.666666666664</v>
      </c>
      <c r="CI171" s="5">
        <f t="shared" si="174"/>
        <v>22767.666666666664</v>
      </c>
      <c r="CJ171" s="5"/>
      <c r="CK171" s="5">
        <f t="shared" si="134"/>
        <v>20670.521685063275</v>
      </c>
      <c r="CL171" s="5">
        <f t="shared" si="154"/>
        <v>20990.914055662124</v>
      </c>
      <c r="CM171" s="5">
        <f t="shared" si="113"/>
        <v>21300.509749037516</v>
      </c>
      <c r="CN171" s="5">
        <f t="shared" si="166"/>
        <v>17970.34089379467</v>
      </c>
      <c r="CO171" s="5"/>
      <c r="CP171" s="5"/>
      <c r="CQ171" s="5"/>
      <c r="CR171" s="5"/>
      <c r="CS171" s="32">
        <f t="shared" si="135"/>
        <v>3.6903357345899668E-2</v>
      </c>
      <c r="CT171" s="32">
        <f t="shared" si="155"/>
        <v>2.1076703782314299E-2</v>
      </c>
      <c r="CU171" s="32">
        <f t="shared" si="114"/>
        <v>6.2356997959551741E-3</v>
      </c>
      <c r="CV171" s="32">
        <f t="shared" si="167"/>
        <v>0.19270599595216731</v>
      </c>
      <c r="CW171" s="32"/>
      <c r="CX171" s="32"/>
      <c r="CY171" s="32"/>
      <c r="CZ171" s="5"/>
      <c r="DA171" s="6">
        <f t="shared" si="136"/>
        <v>7.2052423841633212E-2</v>
      </c>
      <c r="DB171" s="6">
        <f t="shared" si="156"/>
        <v>-0.1652244420345883</v>
      </c>
      <c r="DC171" s="6">
        <f t="shared" si="115"/>
        <v>8.3905784431476629E-2</v>
      </c>
      <c r="DD171" s="6">
        <f t="shared" si="168"/>
        <v>0.61509233084638237</v>
      </c>
      <c r="DE171" s="5"/>
      <c r="DF171" s="5"/>
      <c r="DG171" s="5"/>
      <c r="DI171" s="6">
        <f t="shared" si="137"/>
        <v>0.80085420529381257</v>
      </c>
      <c r="DJ171" s="6">
        <f t="shared" si="157"/>
        <v>0.53170419467209351</v>
      </c>
      <c r="DK171" s="6">
        <f t="shared" si="116"/>
        <v>0.70546229157231621</v>
      </c>
      <c r="DL171" s="6">
        <f t="shared" si="169"/>
        <v>0.21471373385386422</v>
      </c>
      <c r="DX171">
        <f t="shared" si="158"/>
        <v>21259.23333333333</v>
      </c>
      <c r="DY171">
        <f t="shared" si="159"/>
        <v>18513.539872252462</v>
      </c>
      <c r="DZ171">
        <f t="shared" si="160"/>
        <v>24004.926794414198</v>
      </c>
    </row>
    <row r="172" spans="1:130" x14ac:dyDescent="0.25">
      <c r="A172" s="1">
        <v>71</v>
      </c>
      <c r="B172" s="1">
        <v>171</v>
      </c>
      <c r="C172" s="7">
        <v>20200411</v>
      </c>
      <c r="D172" s="7">
        <f>67653*(1/3)</f>
        <v>22551</v>
      </c>
      <c r="E172" s="7">
        <v>4340564</v>
      </c>
      <c r="F172" s="7"/>
      <c r="G172" s="7">
        <f t="shared" si="124"/>
        <v>97884058764</v>
      </c>
      <c r="H172" s="36">
        <f t="shared" si="165"/>
        <v>76458254454.116653</v>
      </c>
      <c r="I172" s="36">
        <f t="shared" si="164"/>
        <v>77374598469.526688</v>
      </c>
      <c r="K172" s="2">
        <f t="shared" si="125"/>
        <v>5.083206828797756E-2</v>
      </c>
      <c r="M172" s="1">
        <f t="shared" si="133"/>
        <v>170</v>
      </c>
      <c r="N172" s="2">
        <f t="shared" si="126"/>
        <v>-1.7123611793427494E-2</v>
      </c>
      <c r="O172" s="8">
        <f t="shared" si="127"/>
        <v>0.21303258145363407</v>
      </c>
      <c r="P172" s="2">
        <f t="shared" si="128"/>
        <v>0.2473270926975607</v>
      </c>
      <c r="Q172" s="2">
        <f t="shared" si="129"/>
        <v>0.23868848954360838</v>
      </c>
      <c r="R172" s="2">
        <f t="shared" si="130"/>
        <v>3.2359396459073819E-2</v>
      </c>
      <c r="V172" s="1">
        <f t="shared" si="131"/>
        <v>0</v>
      </c>
      <c r="W172" s="1">
        <f t="shared" si="132"/>
        <v>5.083206828797756E-2</v>
      </c>
      <c r="X172" s="2">
        <f t="shared" si="147"/>
        <v>5.2943003715371761E-3</v>
      </c>
      <c r="Y172" s="2">
        <f t="shared" si="148"/>
        <v>1.2764584461257613E-2</v>
      </c>
      <c r="Z172" s="2">
        <f t="shared" si="149"/>
        <v>1.3859396493925152E-2</v>
      </c>
      <c r="AA172" s="2">
        <f t="shared" si="150"/>
        <v>1.5465944114846013E-2</v>
      </c>
      <c r="AB172" s="3">
        <f t="shared" si="161"/>
        <v>0.38200078725345454</v>
      </c>
      <c r="AC172" s="3">
        <f t="shared" si="162"/>
        <v>0.82533496606939627</v>
      </c>
      <c r="AD172" s="4">
        <f t="shared" si="152"/>
        <v>68.360020300723704</v>
      </c>
      <c r="AE172" s="5">
        <f t="shared" si="175"/>
        <v>49.893218334595659</v>
      </c>
      <c r="AF172" s="5">
        <f t="shared" si="176"/>
        <v>29.958262728717159</v>
      </c>
      <c r="AG172" s="5">
        <f t="shared" si="177"/>
        <v>69.828173940474159</v>
      </c>
      <c r="AH172" s="5"/>
      <c r="AI172" s="6">
        <f t="shared" si="163"/>
        <v>-0.18484960870387787</v>
      </c>
      <c r="AJ172" s="6">
        <f t="shared" si="153"/>
        <v>-0.13003633970011519</v>
      </c>
      <c r="AK172" s="6">
        <f t="shared" si="178"/>
        <v>-0.55440985959112976</v>
      </c>
      <c r="AL172" s="6">
        <f t="shared" si="179"/>
        <v>0.29433718019089933</v>
      </c>
      <c r="AM172" s="6"/>
      <c r="AT172" s="5"/>
      <c r="AU172" s="5"/>
      <c r="AV172" s="12"/>
      <c r="AW172" s="5"/>
      <c r="AX172" s="5"/>
      <c r="AY172" s="5"/>
      <c r="AZ172" s="5"/>
      <c r="BA172" s="5"/>
      <c r="BB172" s="5"/>
      <c r="BC172" s="5"/>
      <c r="BD172" s="5"/>
      <c r="BE172" s="5">
        <f t="shared" si="138"/>
        <v>1117.6666666666679</v>
      </c>
      <c r="BF172" s="6">
        <f t="shared" si="139"/>
        <v>0</v>
      </c>
      <c r="BG172" s="6">
        <f t="shared" si="140"/>
        <v>1117.6666666666679</v>
      </c>
      <c r="BH172" s="6">
        <f t="shared" si="141"/>
        <v>108.85714285714286</v>
      </c>
      <c r="BI172" s="6">
        <f t="shared" si="142"/>
        <v>268.80952380952397</v>
      </c>
      <c r="BJ172" s="6">
        <f t="shared" si="143"/>
        <v>71.17639641911488</v>
      </c>
      <c r="BK172" s="6">
        <f t="shared" si="109"/>
        <v>37.324774247017203</v>
      </c>
      <c r="BL172" s="6">
        <f t="shared" si="110"/>
        <v>5.5627907684004718</v>
      </c>
      <c r="BM172" s="6">
        <f t="shared" si="111"/>
        <v>59.558162682048916</v>
      </c>
      <c r="BN172" s="5"/>
      <c r="BO172" s="5"/>
      <c r="BP172" s="5"/>
      <c r="BQ172" s="2">
        <f t="shared" si="117"/>
        <v>20831.541666666664</v>
      </c>
      <c r="BR172" s="2">
        <f t="shared" si="144"/>
        <v>22642.677083333336</v>
      </c>
      <c r="BS172" s="2">
        <f t="shared" si="151"/>
        <v>21221.416528581864</v>
      </c>
      <c r="BT172" s="5">
        <f t="shared" si="145"/>
        <v>24638.559171496399</v>
      </c>
      <c r="BU172" s="5"/>
      <c r="BV172" s="2">
        <f t="shared" si="170"/>
        <v>-0.68987601873152782</v>
      </c>
      <c r="BW172" s="2">
        <f t="shared" si="118"/>
        <v>-1.2269766589414741</v>
      </c>
      <c r="BX172" s="2">
        <f t="shared" si="119"/>
        <v>-1.8691914025411707</v>
      </c>
      <c r="BY172" s="2">
        <f t="shared" si="120"/>
        <v>-0.58476191534177757</v>
      </c>
      <c r="BZ172" s="2"/>
      <c r="CA172" s="2">
        <f t="shared" si="146"/>
        <v>-0.20540385585709126</v>
      </c>
      <c r="CB172" s="2">
        <f t="shared" si="121"/>
        <v>-0.26544226963467299</v>
      </c>
      <c r="CC172" s="2">
        <f t="shared" si="122"/>
        <v>-0.58627306922933575</v>
      </c>
      <c r="CD172" s="2">
        <f t="shared" si="123"/>
        <v>5.5388529959989774E-2</v>
      </c>
      <c r="CE172" s="5"/>
      <c r="CF172" s="8">
        <f t="shared" si="171"/>
        <v>1.9068483962600399E-2</v>
      </c>
      <c r="CG172" s="8">
        <f t="shared" si="172"/>
        <v>-2.8581948125427289E-3</v>
      </c>
      <c r="CH172" s="5">
        <f t="shared" si="173"/>
        <v>21290.5</v>
      </c>
      <c r="CI172" s="5">
        <f t="shared" si="174"/>
        <v>22767.666666666664</v>
      </c>
      <c r="CJ172" s="5"/>
      <c r="CK172" s="5">
        <f t="shared" si="134"/>
        <v>20934.145156588904</v>
      </c>
      <c r="CL172" s="5">
        <f t="shared" si="154"/>
        <v>20999.468850202611</v>
      </c>
      <c r="CM172" s="5">
        <f t="shared" si="113"/>
        <v>21406.456109318271</v>
      </c>
      <c r="CN172" s="5">
        <f t="shared" si="166"/>
        <v>18050.718164301434</v>
      </c>
      <c r="CO172" s="5"/>
      <c r="CP172" s="5"/>
      <c r="CQ172" s="5"/>
      <c r="CR172" s="5"/>
      <c r="CS172" s="32">
        <f t="shared" si="135"/>
        <v>7.7235293407822869E-2</v>
      </c>
      <c r="CT172" s="32">
        <f t="shared" si="155"/>
        <v>7.3884304449082228E-2</v>
      </c>
      <c r="CU172" s="32">
        <f t="shared" si="114"/>
        <v>5.346722899095413E-2</v>
      </c>
      <c r="CV172" s="32">
        <f t="shared" si="167"/>
        <v>0.24931317384361407</v>
      </c>
      <c r="CW172" s="32"/>
      <c r="CX172" s="32"/>
      <c r="CY172" s="32"/>
      <c r="CZ172" s="5"/>
      <c r="DA172" s="6">
        <f t="shared" si="136"/>
        <v>0.10890939289899469</v>
      </c>
      <c r="DB172" s="6">
        <f t="shared" si="156"/>
        <v>-6.9194862329077789E-2</v>
      </c>
      <c r="DC172" s="6">
        <f t="shared" si="115"/>
        <v>0.14707580969736986</v>
      </c>
      <c r="DD172" s="6">
        <f t="shared" si="168"/>
        <v>0.6676808314378011</v>
      </c>
      <c r="DE172" s="5"/>
      <c r="DF172" s="5"/>
      <c r="DG172" s="5"/>
      <c r="DI172" s="6">
        <f t="shared" si="137"/>
        <v>1.0211825200868865</v>
      </c>
      <c r="DJ172" s="6">
        <f t="shared" si="157"/>
        <v>0.83452756812588658</v>
      </c>
      <c r="DK172" s="6">
        <f t="shared" si="116"/>
        <v>0.71524816809729963</v>
      </c>
      <c r="DL172" s="6">
        <f t="shared" si="169"/>
        <v>0.20825160708515308</v>
      </c>
      <c r="DX172">
        <f t="shared" si="158"/>
        <v>21122.583333333332</v>
      </c>
      <c r="DY172">
        <f t="shared" si="159"/>
        <v>18987.607321238062</v>
      </c>
      <c r="DZ172">
        <f t="shared" si="160"/>
        <v>23257.559345428603</v>
      </c>
    </row>
    <row r="173" spans="1:130" x14ac:dyDescent="0.25">
      <c r="A173" s="1">
        <v>72</v>
      </c>
      <c r="B173" s="1">
        <v>172</v>
      </c>
      <c r="C173" s="7">
        <v>20200412</v>
      </c>
      <c r="D173" s="7">
        <f>70228*(1/3)</f>
        <v>23409.333333333332</v>
      </c>
      <c r="E173" s="7">
        <v>3290138</v>
      </c>
      <c r="F173" s="7"/>
      <c r="G173" s="7">
        <f t="shared" si="124"/>
        <v>77019937154.666656</v>
      </c>
      <c r="H173" s="36">
        <f t="shared" si="165"/>
        <v>75883265270.183319</v>
      </c>
      <c r="I173" s="36">
        <f t="shared" si="164"/>
        <v>75089390359.286682</v>
      </c>
      <c r="K173" s="2">
        <f t="shared" si="125"/>
        <v>3.7355392375410933E-2</v>
      </c>
      <c r="M173" s="1">
        <f t="shared" si="133"/>
        <v>171</v>
      </c>
      <c r="N173" s="2">
        <f t="shared" si="126"/>
        <v>-1.6972884513178341E-2</v>
      </c>
      <c r="O173" s="8">
        <f t="shared" si="127"/>
        <v>0.21428571428571427</v>
      </c>
      <c r="P173" s="2">
        <f t="shared" si="128"/>
        <v>0.24895399031317922</v>
      </c>
      <c r="Q173" s="2">
        <f t="shared" si="129"/>
        <v>0.23988816935852669</v>
      </c>
      <c r="R173" s="2">
        <f t="shared" si="130"/>
        <v>3.3041378411846428E-2</v>
      </c>
      <c r="V173" s="1">
        <f t="shared" si="131"/>
        <v>0</v>
      </c>
      <c r="W173" s="1">
        <f t="shared" si="132"/>
        <v>3.7355392375410933E-2</v>
      </c>
      <c r="X173" s="2">
        <f t="shared" si="147"/>
        <v>5.2943003715371761E-3</v>
      </c>
      <c r="Y173" s="2">
        <f t="shared" si="148"/>
        <v>1.484446317451352E-2</v>
      </c>
      <c r="Z173" s="2">
        <f t="shared" si="149"/>
        <v>1.3859396493925152E-2</v>
      </c>
      <c r="AA173" s="2">
        <f t="shared" si="150"/>
        <v>1.6717534899628843E-2</v>
      </c>
      <c r="AB173" s="3">
        <f t="shared" si="161"/>
        <v>0.38200078725345454</v>
      </c>
      <c r="AC173" s="3">
        <f t="shared" si="162"/>
        <v>0.88795766024350231</v>
      </c>
      <c r="AD173" s="4">
        <f t="shared" si="152"/>
        <v>69.920213688379761</v>
      </c>
      <c r="AE173" s="5">
        <f t="shared" si="175"/>
        <v>50.290280638460743</v>
      </c>
      <c r="AF173" s="5">
        <f t="shared" si="176"/>
        <v>29.067037674036676</v>
      </c>
      <c r="AG173" s="5">
        <f t="shared" si="177"/>
        <v>71.513523602884817</v>
      </c>
      <c r="AH173" s="5"/>
      <c r="AI173" s="6">
        <f t="shared" si="163"/>
        <v>-5.1512275221778633E-2</v>
      </c>
      <c r="AJ173" s="6">
        <f t="shared" si="153"/>
        <v>-0.1509088274599564</v>
      </c>
      <c r="AK173" s="6">
        <f t="shared" si="178"/>
        <v>-0.50835708939758772</v>
      </c>
      <c r="AL173" s="6">
        <f t="shared" si="179"/>
        <v>0.20653943447767489</v>
      </c>
      <c r="AM173" s="6"/>
      <c r="AT173" s="5"/>
      <c r="AU173" s="5"/>
      <c r="AV173" s="12"/>
      <c r="AW173" s="5"/>
      <c r="AX173" s="5"/>
      <c r="AY173" s="5"/>
      <c r="AZ173" s="5"/>
      <c r="BA173" s="5"/>
      <c r="BB173" s="5"/>
      <c r="BC173" s="5"/>
      <c r="BD173" s="5"/>
      <c r="BE173" s="5">
        <f t="shared" si="138"/>
        <v>858.33333333333212</v>
      </c>
      <c r="BF173" s="6">
        <f t="shared" si="139"/>
        <v>0</v>
      </c>
      <c r="BG173" s="6">
        <f t="shared" si="140"/>
        <v>858.33333333333212</v>
      </c>
      <c r="BH173" s="6">
        <f t="shared" si="141"/>
        <v>108.85714285714286</v>
      </c>
      <c r="BI173" s="6">
        <f t="shared" si="142"/>
        <v>318.11904761904771</v>
      </c>
      <c r="BJ173" s="6">
        <f t="shared" si="143"/>
        <v>74.505102325322042</v>
      </c>
      <c r="BK173" s="6">
        <f t="shared" ref="BK173:BK236" si="180">AVERAGE(BJ154:BJ173)</f>
        <v>38.002564422614476</v>
      </c>
      <c r="BL173" s="6">
        <f t="shared" ref="BL173:BL236" si="181">BK173-2*_xlfn.STDEV.S(BJ154:BJ173)</f>
        <v>3.6453611835884132</v>
      </c>
      <c r="BM173" s="6">
        <f t="shared" ref="BM173:BM236" si="182">BK173+1.4*_xlfn.STDEV.S(BJ154:BJ173)</f>
        <v>62.052606689932716</v>
      </c>
      <c r="BN173" s="5"/>
      <c r="BO173" s="5"/>
      <c r="BP173" s="5"/>
      <c r="BQ173" s="2">
        <f t="shared" si="117"/>
        <v>20831.541666666664</v>
      </c>
      <c r="BR173" s="2">
        <f t="shared" si="144"/>
        <v>22522.741666666669</v>
      </c>
      <c r="BS173" s="2">
        <f t="shared" si="151"/>
        <v>21291.294493633399</v>
      </c>
      <c r="BT173" s="5">
        <f t="shared" si="145"/>
        <v>24653.672755649641</v>
      </c>
      <c r="BU173" s="5"/>
      <c r="BV173" s="2">
        <f t="shared" si="170"/>
        <v>-0.48514948230598343</v>
      </c>
      <c r="BW173" s="2">
        <f t="shared" si="118"/>
        <v>-1.2161660158403849</v>
      </c>
      <c r="BX173" s="2">
        <f t="shared" si="119"/>
        <v>-1.9014686677576371</v>
      </c>
      <c r="BY173" s="2">
        <f t="shared" si="120"/>
        <v>-0.53086336392313249</v>
      </c>
      <c r="BZ173" s="2"/>
      <c r="CA173" s="2">
        <f t="shared" si="146"/>
        <v>-0.36104125823831534</v>
      </c>
      <c r="CB173" s="2">
        <f t="shared" si="121"/>
        <v>-0.25634673520659251</v>
      </c>
      <c r="CC173" s="2">
        <f t="shared" si="122"/>
        <v>-0.55349170429943806</v>
      </c>
      <c r="CD173" s="2">
        <f t="shared" si="123"/>
        <v>4.0798233886253032E-2</v>
      </c>
      <c r="CE173" s="5"/>
      <c r="CF173" s="8">
        <f t="shared" si="171"/>
        <v>1.9068483962600399E-2</v>
      </c>
      <c r="CG173" s="8">
        <f t="shared" si="172"/>
        <v>-2.8581948125427289E-3</v>
      </c>
      <c r="CH173" s="5">
        <f t="shared" si="173"/>
        <v>21719.666666666664</v>
      </c>
      <c r="CI173" s="5">
        <f t="shared" si="174"/>
        <v>22767.666666666664</v>
      </c>
      <c r="CJ173" s="5"/>
      <c r="CK173" s="5">
        <f t="shared" si="134"/>
        <v>21202.849704535729</v>
      </c>
      <c r="CL173" s="5">
        <f t="shared" si="154"/>
        <v>20948.779090490891</v>
      </c>
      <c r="CM173" s="5">
        <f t="shared" si="113"/>
        <v>21553.709127313195</v>
      </c>
      <c r="CN173" s="5">
        <f t="shared" si="166"/>
        <v>18122.807604332531</v>
      </c>
      <c r="CO173" s="5"/>
      <c r="CP173" s="5"/>
      <c r="CQ173" s="5"/>
      <c r="CR173" s="5"/>
      <c r="CS173" s="32">
        <f t="shared" si="135"/>
        <v>0.10406542797525886</v>
      </c>
      <c r="CT173" s="32">
        <f t="shared" si="155"/>
        <v>0.11745573487666117</v>
      </c>
      <c r="CU173" s="32">
        <f t="shared" si="114"/>
        <v>8.6093033688974696E-2</v>
      </c>
      <c r="CV173" s="32">
        <f t="shared" si="167"/>
        <v>0.29170566969639844</v>
      </c>
      <c r="CW173" s="32"/>
      <c r="CX173" s="32"/>
      <c r="CY173" s="32"/>
      <c r="CZ173" s="5"/>
      <c r="DA173" s="6">
        <f t="shared" si="136"/>
        <v>0.15125479909862735</v>
      </c>
      <c r="DB173" s="6">
        <f t="shared" si="156"/>
        <v>2.4708987959396137E-2</v>
      </c>
      <c r="DC173" s="6">
        <f t="shared" si="115"/>
        <v>0.18786173716956991</v>
      </c>
      <c r="DD173" s="6">
        <f t="shared" si="168"/>
        <v>0.70783560804563161</v>
      </c>
      <c r="DE173" s="5"/>
      <c r="DF173" s="5"/>
      <c r="DG173" s="5"/>
      <c r="DI173" s="6">
        <f t="shared" si="137"/>
        <v>1.0267038282678027</v>
      </c>
      <c r="DJ173" s="6">
        <f t="shared" si="157"/>
        <v>1.1006185177138672</v>
      </c>
      <c r="DK173" s="6">
        <f t="shared" si="116"/>
        <v>0.79365267398710893</v>
      </c>
      <c r="DL173" s="6">
        <f t="shared" si="169"/>
        <v>0.20266818915771961</v>
      </c>
      <c r="DX173">
        <f t="shared" si="158"/>
        <v>21084.716666666664</v>
      </c>
      <c r="DY173">
        <f t="shared" si="159"/>
        <v>19149.531022112402</v>
      </c>
      <c r="DZ173">
        <f t="shared" si="160"/>
        <v>23019.902311220925</v>
      </c>
    </row>
    <row r="174" spans="1:130" x14ac:dyDescent="0.25">
      <c r="A174" s="1">
        <v>73</v>
      </c>
      <c r="B174" s="1">
        <v>173</v>
      </c>
      <c r="C174" s="7">
        <v>20200413</v>
      </c>
      <c r="D174" s="7">
        <f>68950*(1/3)</f>
        <v>22983.333333333332</v>
      </c>
      <c r="E174" s="7">
        <v>2966346</v>
      </c>
      <c r="F174" s="7"/>
      <c r="G174" s="7">
        <f t="shared" si="124"/>
        <v>68176518900</v>
      </c>
      <c r="H174" s="36">
        <f t="shared" si="165"/>
        <v>78446467447.283325</v>
      </c>
      <c r="I174" s="36">
        <f t="shared" si="164"/>
        <v>74935585045.286682</v>
      </c>
      <c r="K174" s="2">
        <f t="shared" si="125"/>
        <v>-1.8365487667651344E-2</v>
      </c>
      <c r="M174" s="1">
        <f t="shared" si="133"/>
        <v>172</v>
      </c>
      <c r="N174" s="2">
        <f t="shared" si="126"/>
        <v>-1.6904787139238795E-2</v>
      </c>
      <c r="O174" s="8">
        <f t="shared" si="127"/>
        <v>0.21553884711779447</v>
      </c>
      <c r="P174" s="2">
        <f t="shared" si="128"/>
        <v>0.24969087300245901</v>
      </c>
      <c r="Q174" s="2">
        <f t="shared" si="129"/>
        <v>0.24043335600373128</v>
      </c>
      <c r="R174" s="2">
        <f t="shared" si="130"/>
        <v>3.3415143195384744E-2</v>
      </c>
      <c r="V174" s="1">
        <f t="shared" si="131"/>
        <v>1.8365487667651344E-2</v>
      </c>
      <c r="W174" s="1">
        <f t="shared" si="132"/>
        <v>0</v>
      </c>
      <c r="X174" s="2">
        <f t="shared" si="147"/>
        <v>6.6061209192265569E-3</v>
      </c>
      <c r="Y174" s="2">
        <f t="shared" si="148"/>
        <v>1.4179080793015591E-2</v>
      </c>
      <c r="Z174" s="2">
        <f t="shared" si="149"/>
        <v>1.4185071844673131E-2</v>
      </c>
      <c r="AA174" s="2">
        <f t="shared" si="150"/>
        <v>1.7134707041022389E-2</v>
      </c>
      <c r="AB174" s="3">
        <f t="shared" si="161"/>
        <v>0.46570937331609852</v>
      </c>
      <c r="AC174" s="3">
        <f t="shared" si="162"/>
        <v>0.82750646153851937</v>
      </c>
      <c r="AD174" s="4">
        <f t="shared" si="152"/>
        <v>63.988271658577922</v>
      </c>
      <c r="AE174" s="5">
        <f t="shared" si="175"/>
        <v>50.720685324240876</v>
      </c>
      <c r="AF174" s="5">
        <f t="shared" si="176"/>
        <v>28.727640305422092</v>
      </c>
      <c r="AG174" s="5">
        <f t="shared" si="177"/>
        <v>72.713730343059666</v>
      </c>
      <c r="AH174" s="5"/>
      <c r="AI174" s="6">
        <f t="shared" si="163"/>
        <v>1.1164290093826657E-2</v>
      </c>
      <c r="AJ174" s="6">
        <f t="shared" si="153"/>
        <v>-0.16227913026037549</v>
      </c>
      <c r="AK174" s="6">
        <f t="shared" si="178"/>
        <v>-0.47979978119262251</v>
      </c>
      <c r="AL174" s="6">
        <f t="shared" si="179"/>
        <v>0.15524152067187152</v>
      </c>
      <c r="AM174" s="6"/>
      <c r="AT174" s="5"/>
      <c r="AU174" s="5"/>
      <c r="AV174" s="12"/>
      <c r="AW174" s="5"/>
      <c r="AX174" s="5"/>
      <c r="AY174" s="5"/>
      <c r="AZ174" s="5"/>
      <c r="BA174" s="5"/>
      <c r="BB174" s="5"/>
      <c r="BC174" s="5"/>
      <c r="BD174" s="5"/>
      <c r="BE174" s="5">
        <f t="shared" si="138"/>
        <v>-426</v>
      </c>
      <c r="BF174" s="6">
        <f t="shared" si="139"/>
        <v>426</v>
      </c>
      <c r="BG174" s="6">
        <f t="shared" si="140"/>
        <v>0</v>
      </c>
      <c r="BH174" s="6">
        <f t="shared" si="141"/>
        <v>139.28571428571428</v>
      </c>
      <c r="BI174" s="6">
        <f t="shared" si="142"/>
        <v>304.42857142857144</v>
      </c>
      <c r="BJ174" s="6">
        <f t="shared" si="143"/>
        <v>68.609143593045715</v>
      </c>
      <c r="BK174" s="6">
        <f t="shared" si="180"/>
        <v>39.011897750689243</v>
      </c>
      <c r="BL174" s="6">
        <f t="shared" si="181"/>
        <v>2.2629750945679135</v>
      </c>
      <c r="BM174" s="6">
        <f t="shared" si="182"/>
        <v>64.736143609974178</v>
      </c>
      <c r="BN174" s="5"/>
      <c r="BO174" s="5"/>
      <c r="BP174" s="5"/>
      <c r="BQ174" s="2">
        <f t="shared" si="117"/>
        <v>20831.541666666664</v>
      </c>
      <c r="BR174" s="2">
        <f t="shared" si="144"/>
        <v>22379.033333333336</v>
      </c>
      <c r="BS174" s="2">
        <f t="shared" si="151"/>
        <v>21333.850854856111</v>
      </c>
      <c r="BT174" s="5">
        <f t="shared" si="145"/>
        <v>24561.10503400482</v>
      </c>
      <c r="BU174" s="5"/>
      <c r="BV174" s="2">
        <f t="shared" si="170"/>
        <v>-0.19743696610164418</v>
      </c>
      <c r="BW174" s="2">
        <f t="shared" si="118"/>
        <v>-1.1847084373354577</v>
      </c>
      <c r="BX174" s="2">
        <f t="shared" si="119"/>
        <v>-1.9921782179886827</v>
      </c>
      <c r="BY174" s="2">
        <f t="shared" si="120"/>
        <v>-0.37723865668223278</v>
      </c>
      <c r="BZ174" s="2"/>
      <c r="CA174" s="2">
        <f t="shared" si="146"/>
        <v>-0.29216461495967694</v>
      </c>
      <c r="CB174" s="2">
        <f t="shared" si="121"/>
        <v>-0.24228859676403211</v>
      </c>
      <c r="CC174" s="2">
        <f t="shared" si="122"/>
        <v>-0.50031978374594421</v>
      </c>
      <c r="CD174" s="2">
        <f t="shared" si="123"/>
        <v>1.574259021788002E-2</v>
      </c>
      <c r="CE174" s="5"/>
      <c r="CF174" s="8">
        <f t="shared" si="171"/>
        <v>1.6233290310163108E-2</v>
      </c>
      <c r="CG174" s="8">
        <f t="shared" si="172"/>
        <v>-2.8581948125427289E-3</v>
      </c>
      <c r="CH174" s="5">
        <f t="shared" si="173"/>
        <v>21843.166666666664</v>
      </c>
      <c r="CI174" s="5">
        <f t="shared" si="174"/>
        <v>22767.666666666664</v>
      </c>
      <c r="CJ174" s="5"/>
      <c r="CK174" s="5">
        <f t="shared" si="134"/>
        <v>21525.13744269135</v>
      </c>
      <c r="CL174" s="5">
        <f t="shared" si="154"/>
        <v>21010.865663822482</v>
      </c>
      <c r="CM174" s="5">
        <f t="shared" si="113"/>
        <v>21626.802340514216</v>
      </c>
      <c r="CN174" s="5">
        <f t="shared" si="166"/>
        <v>18181.478476744327</v>
      </c>
      <c r="CO174" s="5"/>
      <c r="CP174" s="5"/>
      <c r="CQ174" s="5"/>
      <c r="CR174" s="5"/>
      <c r="CS174" s="32">
        <f t="shared" si="135"/>
        <v>6.7743859686113073E-2</v>
      </c>
      <c r="CT174" s="32">
        <f t="shared" si="155"/>
        <v>9.3878457987913277E-2</v>
      </c>
      <c r="CU174" s="32">
        <f t="shared" si="114"/>
        <v>6.2724529103310056E-2</v>
      </c>
      <c r="CV174" s="32">
        <f t="shared" si="167"/>
        <v>0.26410695162832831</v>
      </c>
      <c r="CW174" s="32"/>
      <c r="CX174" s="32"/>
      <c r="CY174" s="32"/>
      <c r="CZ174" s="5"/>
      <c r="DA174" s="6">
        <f t="shared" si="136"/>
        <v>0.13753816589347423</v>
      </c>
      <c r="DB174" s="6">
        <f t="shared" si="156"/>
        <v>3.7684547756922579E-2</v>
      </c>
      <c r="DC174" s="6">
        <f t="shared" si="115"/>
        <v>0.19068127516954853</v>
      </c>
      <c r="DD174" s="6">
        <f t="shared" si="168"/>
        <v>0.6865266501547922</v>
      </c>
      <c r="DE174" s="5"/>
      <c r="DF174" s="5"/>
      <c r="DG174" s="5"/>
      <c r="DI174" s="6">
        <f t="shared" si="137"/>
        <v>0.83843760198118467</v>
      </c>
      <c r="DJ174" s="6">
        <f t="shared" si="157"/>
        <v>0.98190548461355909</v>
      </c>
      <c r="DK174" s="6">
        <f t="shared" si="116"/>
        <v>0.87040131244941887</v>
      </c>
      <c r="DL174" s="6">
        <f t="shared" si="169"/>
        <v>0.21070026429727556</v>
      </c>
      <c r="DX174">
        <f t="shared" si="158"/>
        <v>21091.98333333333</v>
      </c>
      <c r="DY174">
        <f t="shared" si="159"/>
        <v>19129.617205132196</v>
      </c>
      <c r="DZ174">
        <f t="shared" si="160"/>
        <v>23054.349461534464</v>
      </c>
    </row>
    <row r="175" spans="1:130" x14ac:dyDescent="0.25">
      <c r="A175" s="1">
        <v>74</v>
      </c>
      <c r="B175" s="1">
        <v>174</v>
      </c>
      <c r="C175" s="7">
        <v>20200414</v>
      </c>
      <c r="D175" s="7">
        <f>67100*(1/3)</f>
        <v>22366.666666666664</v>
      </c>
      <c r="E175" s="7">
        <v>2805055</v>
      </c>
      <c r="F175" s="7"/>
      <c r="G175" s="7">
        <f t="shared" si="124"/>
        <v>62739730166.666656</v>
      </c>
      <c r="H175" s="36">
        <f t="shared" si="165"/>
        <v>79599171848.949997</v>
      </c>
      <c r="I175" s="36">
        <f t="shared" si="164"/>
        <v>74812561083.419998</v>
      </c>
      <c r="K175" s="2">
        <f t="shared" si="125"/>
        <v>-2.7197560261674809E-2</v>
      </c>
      <c r="M175" s="1">
        <f t="shared" si="133"/>
        <v>173</v>
      </c>
      <c r="N175" s="2">
        <f t="shared" si="126"/>
        <v>-1.6887831823830503E-2</v>
      </c>
      <c r="O175" s="8">
        <f t="shared" si="127"/>
        <v>0.21679197994987467</v>
      </c>
      <c r="P175" s="2">
        <f t="shared" si="128"/>
        <v>0.24987452666994997</v>
      </c>
      <c r="Q175" s="2">
        <f t="shared" si="129"/>
        <v>0.24056940924013775</v>
      </c>
      <c r="R175" s="2">
        <f t="shared" si="130"/>
        <v>3.2898893052584338E-2</v>
      </c>
      <c r="V175" s="1">
        <f t="shared" si="131"/>
        <v>2.7197560261674809E-2</v>
      </c>
      <c r="W175" s="1">
        <f t="shared" si="132"/>
        <v>0</v>
      </c>
      <c r="X175" s="2">
        <f t="shared" si="147"/>
        <v>8.5488037950604712E-3</v>
      </c>
      <c r="Y175" s="2">
        <f t="shared" si="148"/>
        <v>1.3040989511037063E-2</v>
      </c>
      <c r="Z175" s="2">
        <f t="shared" si="149"/>
        <v>1.5046956574747718E-2</v>
      </c>
      <c r="AA175" s="2">
        <f t="shared" si="150"/>
        <v>1.7533730152334198E-2</v>
      </c>
      <c r="AB175" s="3">
        <f t="shared" si="161"/>
        <v>0.56814172039330169</v>
      </c>
      <c r="AC175" s="3">
        <f t="shared" si="162"/>
        <v>0.74376583862852286</v>
      </c>
      <c r="AD175" s="4">
        <f t="shared" si="152"/>
        <v>56.693463919293549</v>
      </c>
      <c r="AE175" s="5">
        <f t="shared" si="175"/>
        <v>50.966059698680525</v>
      </c>
      <c r="AF175" s="5">
        <f t="shared" si="176"/>
        <v>28.814040871680799</v>
      </c>
      <c r="AG175" s="5">
        <f t="shared" si="177"/>
        <v>73.118078525680247</v>
      </c>
      <c r="AH175" s="5"/>
      <c r="AI175" s="6">
        <f t="shared" si="163"/>
        <v>1.8606517762454231E-2</v>
      </c>
      <c r="AJ175" s="6">
        <f t="shared" si="153"/>
        <v>-0.17133003004386108</v>
      </c>
      <c r="AK175" s="6">
        <f t="shared" si="178"/>
        <v>-0.45379995299047615</v>
      </c>
      <c r="AL175" s="6">
        <f t="shared" si="179"/>
        <v>0.11113989290275403</v>
      </c>
      <c r="AM175" s="6"/>
      <c r="AT175" s="5"/>
      <c r="AU175" s="5"/>
      <c r="AV175" s="12"/>
      <c r="AW175" s="5"/>
      <c r="AX175" s="5"/>
      <c r="AY175" s="5"/>
      <c r="AZ175" s="5"/>
      <c r="BA175" s="5"/>
      <c r="BB175" s="5"/>
      <c r="BC175" s="5"/>
      <c r="BD175" s="5"/>
      <c r="BE175" s="5">
        <f t="shared" si="138"/>
        <v>-616.66666666666788</v>
      </c>
      <c r="BF175" s="6">
        <f t="shared" si="139"/>
        <v>616.66666666666788</v>
      </c>
      <c r="BG175" s="6">
        <f t="shared" si="140"/>
        <v>0</v>
      </c>
      <c r="BH175" s="6">
        <f t="shared" si="141"/>
        <v>183.33333333333343</v>
      </c>
      <c r="BI175" s="6">
        <f t="shared" si="142"/>
        <v>280.71428571428572</v>
      </c>
      <c r="BJ175" s="6">
        <f t="shared" si="143"/>
        <v>60.492560287326825</v>
      </c>
      <c r="BK175" s="6">
        <f t="shared" si="180"/>
        <v>39.784903033567971</v>
      </c>
      <c r="BL175" s="6">
        <f t="shared" si="181"/>
        <v>1.87082630497369</v>
      </c>
      <c r="BM175" s="6">
        <f t="shared" si="182"/>
        <v>66.324756743583976</v>
      </c>
      <c r="BN175" s="5"/>
      <c r="BO175" s="5"/>
      <c r="BP175" s="5"/>
      <c r="BQ175" s="2">
        <f t="shared" si="117"/>
        <v>20831.541666666664</v>
      </c>
      <c r="BR175" s="2">
        <f t="shared" si="144"/>
        <v>22235.325000000008</v>
      </c>
      <c r="BS175" s="2">
        <f t="shared" si="151"/>
        <v>21359.142517669923</v>
      </c>
      <c r="BT175" s="5">
        <f t="shared" si="145"/>
        <v>24428.06169473262</v>
      </c>
      <c r="BU175" s="5"/>
      <c r="BV175" s="2">
        <f t="shared" si="170"/>
        <v>-0.12578740580939796</v>
      </c>
      <c r="BW175" s="2">
        <f t="shared" si="118"/>
        <v>-1.1364764116336299</v>
      </c>
      <c r="BX175" s="2">
        <f t="shared" si="119"/>
        <v>-2.0726425845389453</v>
      </c>
      <c r="BY175" s="2">
        <f t="shared" si="120"/>
        <v>-0.20031023872831444</v>
      </c>
      <c r="BZ175" s="2"/>
      <c r="CA175" s="2">
        <f t="shared" si="146"/>
        <v>-0.29567106636897994</v>
      </c>
      <c r="CB175" s="2">
        <f t="shared" si="121"/>
        <v>-0.23190353039543626</v>
      </c>
      <c r="CC175" s="2">
        <f t="shared" si="122"/>
        <v>-0.46076036491744521</v>
      </c>
      <c r="CD175" s="2">
        <f t="shared" si="123"/>
        <v>-3.0466958734273464E-3</v>
      </c>
      <c r="CE175" s="5"/>
      <c r="CF175" s="8">
        <f t="shared" si="171"/>
        <v>1.1817254013151375E-2</v>
      </c>
      <c r="CG175" s="8">
        <f t="shared" si="172"/>
        <v>-2.8581948125427289E-3</v>
      </c>
      <c r="CH175" s="5">
        <f t="shared" si="173"/>
        <v>22271.333333333332</v>
      </c>
      <c r="CI175" s="5">
        <f t="shared" si="174"/>
        <v>22767.666666666664</v>
      </c>
      <c r="CJ175" s="5"/>
      <c r="CK175" s="5">
        <f t="shared" si="134"/>
        <v>21742.819505914395</v>
      </c>
      <c r="CL175" s="5">
        <f t="shared" si="154"/>
        <v>21034.522912885222</v>
      </c>
      <c r="CM175" s="5">
        <f t="shared" si="113"/>
        <v>21694.235986170053</v>
      </c>
      <c r="CN175" s="5">
        <f t="shared" si="166"/>
        <v>18240.42962257611</v>
      </c>
      <c r="CO175" s="5"/>
      <c r="CP175" s="5"/>
      <c r="CQ175" s="5"/>
      <c r="CR175" s="5"/>
      <c r="CS175" s="32">
        <f t="shared" si="135"/>
        <v>2.8692100423432843E-2</v>
      </c>
      <c r="CT175" s="32">
        <f t="shared" si="155"/>
        <v>6.3331303462338173E-2</v>
      </c>
      <c r="CU175" s="32">
        <f t="shared" si="114"/>
        <v>3.0995822158718989E-2</v>
      </c>
      <c r="CV175" s="32">
        <f t="shared" si="167"/>
        <v>0.22621380797870727</v>
      </c>
      <c r="CW175" s="32"/>
      <c r="CX175" s="32"/>
      <c r="CY175" s="32"/>
      <c r="CZ175" s="5"/>
      <c r="DA175" s="6">
        <f t="shared" si="136"/>
        <v>9.8084516523199466E-2</v>
      </c>
      <c r="DB175" s="6">
        <f t="shared" si="156"/>
        <v>6.1780281882798438E-2</v>
      </c>
      <c r="DC175" s="6">
        <f t="shared" si="115"/>
        <v>0.15509499042649255</v>
      </c>
      <c r="DD175" s="6">
        <f t="shared" si="168"/>
        <v>0.64448476566145152</v>
      </c>
      <c r="DE175" s="5"/>
      <c r="DF175" s="5"/>
      <c r="DG175" s="5"/>
      <c r="DI175" s="6">
        <f t="shared" si="137"/>
        <v>0.65126892886082233</v>
      </c>
      <c r="DJ175" s="6">
        <f t="shared" si="157"/>
        <v>0.81740828837999691</v>
      </c>
      <c r="DK175" s="6">
        <f t="shared" si="116"/>
        <v>0.97414933272192039</v>
      </c>
      <c r="DL175" s="6">
        <f t="shared" si="169"/>
        <v>0.22572047911044141</v>
      </c>
      <c r="DX175">
        <f t="shared" si="158"/>
        <v>21103.649999999998</v>
      </c>
      <c r="DY175">
        <f t="shared" si="159"/>
        <v>19114.072674982894</v>
      </c>
      <c r="DZ175">
        <f t="shared" si="160"/>
        <v>23093.227325017102</v>
      </c>
    </row>
    <row r="176" spans="1:130" x14ac:dyDescent="0.25">
      <c r="A176" s="1">
        <v>75</v>
      </c>
      <c r="B176" s="1">
        <v>175</v>
      </c>
      <c r="C176" s="7">
        <v>20200415</v>
      </c>
      <c r="D176" s="7">
        <f>68200*(1/3)</f>
        <v>22733.333333333332</v>
      </c>
      <c r="E176" s="7">
        <v>3686467</v>
      </c>
      <c r="F176" s="7"/>
      <c r="G176" s="7">
        <f t="shared" si="124"/>
        <v>83805683133.333328</v>
      </c>
      <c r="H176" s="36">
        <f t="shared" si="165"/>
        <v>77862397176.949997</v>
      </c>
      <c r="I176" s="36">
        <f t="shared" si="164"/>
        <v>74967449593.020004</v>
      </c>
      <c r="K176" s="2">
        <f t="shared" si="125"/>
        <v>1.6260520871780326E-2</v>
      </c>
      <c r="M176" s="1">
        <f t="shared" si="133"/>
        <v>174</v>
      </c>
      <c r="N176" s="2">
        <f t="shared" si="126"/>
        <v>-1.6753987588212161E-2</v>
      </c>
      <c r="O176" s="8">
        <f t="shared" si="127"/>
        <v>0.21804511278195488</v>
      </c>
      <c r="P176" s="2">
        <f t="shared" si="128"/>
        <v>0.25132679114834761</v>
      </c>
      <c r="Q176" s="2">
        <f t="shared" si="129"/>
        <v>0.24164775091517487</v>
      </c>
      <c r="R176" s="2">
        <f t="shared" si="130"/>
        <v>3.1829413887995095E-2</v>
      </c>
      <c r="V176" s="1">
        <f t="shared" si="131"/>
        <v>0</v>
      </c>
      <c r="W176" s="1">
        <f t="shared" si="132"/>
        <v>1.6260520871780326E-2</v>
      </c>
      <c r="X176" s="2">
        <f t="shared" si="147"/>
        <v>4.8497868984873505E-3</v>
      </c>
      <c r="Y176" s="2">
        <f t="shared" si="148"/>
        <v>1.42024552875928E-2</v>
      </c>
      <c r="Z176" s="2">
        <f t="shared" si="149"/>
        <v>8.5727206838728653E-3</v>
      </c>
      <c r="AA176" s="2">
        <f t="shared" si="150"/>
        <v>1.7137507102546121E-2</v>
      </c>
      <c r="AB176" s="3">
        <f t="shared" si="161"/>
        <v>0.56572319072646848</v>
      </c>
      <c r="AC176" s="3">
        <f t="shared" si="162"/>
        <v>0.82873519483371882</v>
      </c>
      <c r="AD176" s="4">
        <f t="shared" si="152"/>
        <v>59.430615026980249</v>
      </c>
      <c r="AE176" s="5">
        <f t="shared" si="175"/>
        <v>51.583239240943769</v>
      </c>
      <c r="AF176" s="5">
        <f t="shared" si="176"/>
        <v>29.1996678470231</v>
      </c>
      <c r="AG176" s="5">
        <f t="shared" si="177"/>
        <v>73.96681063486443</v>
      </c>
      <c r="AH176" s="5"/>
      <c r="AI176" s="6">
        <f t="shared" si="163"/>
        <v>0.15259696461264882</v>
      </c>
      <c r="AJ176" s="6">
        <f t="shared" si="153"/>
        <v>-0.16904747669537443</v>
      </c>
      <c r="AK176" s="6">
        <f t="shared" si="178"/>
        <v>-0.46154524184975365</v>
      </c>
      <c r="AL176" s="6">
        <f t="shared" si="179"/>
        <v>0.12345028845900483</v>
      </c>
      <c r="AM176" s="6"/>
      <c r="AT176" s="5"/>
      <c r="AU176" s="5"/>
      <c r="AV176" s="12"/>
      <c r="AW176" s="5"/>
      <c r="AX176" s="5"/>
      <c r="AY176" s="5"/>
      <c r="AZ176" s="5"/>
      <c r="BA176" s="5"/>
      <c r="BB176" s="5"/>
      <c r="BC176" s="5"/>
      <c r="BD176" s="5"/>
      <c r="BE176" s="5">
        <f t="shared" si="138"/>
        <v>366.66666666666788</v>
      </c>
      <c r="BF176" s="6">
        <f t="shared" si="139"/>
        <v>0</v>
      </c>
      <c r="BG176" s="6">
        <f t="shared" si="140"/>
        <v>366.66666666666788</v>
      </c>
      <c r="BH176" s="6">
        <f t="shared" si="141"/>
        <v>107.61904761904771</v>
      </c>
      <c r="BI176" s="6">
        <f t="shared" si="142"/>
        <v>306.90476190476198</v>
      </c>
      <c r="BJ176" s="6">
        <f t="shared" si="143"/>
        <v>74.037909247558858</v>
      </c>
      <c r="BK176" s="6">
        <f t="shared" si="180"/>
        <v>41.494015333219821</v>
      </c>
      <c r="BL176" s="6">
        <f t="shared" si="181"/>
        <v>0.60170773594376215</v>
      </c>
      <c r="BM176" s="6">
        <f t="shared" si="182"/>
        <v>70.118630651313055</v>
      </c>
      <c r="BN176" s="5"/>
      <c r="BO176" s="5"/>
      <c r="BP176" s="5"/>
      <c r="BQ176" s="2">
        <f t="shared" si="117"/>
        <v>21185.291666666664</v>
      </c>
      <c r="BR176" s="2">
        <f t="shared" si="144"/>
        <v>22109.304166666676</v>
      </c>
      <c r="BS176" s="2">
        <f t="shared" si="151"/>
        <v>21368.065346217471</v>
      </c>
      <c r="BT176" s="5">
        <f t="shared" si="145"/>
        <v>24234.905770894915</v>
      </c>
      <c r="BU176" s="5"/>
      <c r="BV176" s="2">
        <f t="shared" si="170"/>
        <v>0.38658921707527982</v>
      </c>
      <c r="BW176" s="2">
        <f t="shared" si="118"/>
        <v>-1.0461372983554729</v>
      </c>
      <c r="BX176" s="2">
        <f t="shared" si="119"/>
        <v>-2.192200988347099</v>
      </c>
      <c r="BY176" s="2">
        <f t="shared" si="120"/>
        <v>9.9926391636153244E-2</v>
      </c>
      <c r="BZ176" s="2"/>
      <c r="CA176" s="2">
        <f t="shared" si="146"/>
        <v>-0.34289326476038318</v>
      </c>
      <c r="CB176" s="2">
        <f t="shared" si="121"/>
        <v>-0.22974979386347155</v>
      </c>
      <c r="CC176" s="2">
        <f t="shared" si="122"/>
        <v>-0.4532499320933534</v>
      </c>
      <c r="CD176" s="2">
        <f t="shared" si="123"/>
        <v>-6.2496556335897013E-3</v>
      </c>
      <c r="CE176" s="5"/>
      <c r="CF176" s="8">
        <f t="shared" si="171"/>
        <v>1.1817254013151375E-2</v>
      </c>
      <c r="CG176" s="8">
        <f t="shared" si="172"/>
        <v>-2.8581948125427289E-3</v>
      </c>
      <c r="CH176" s="5">
        <f t="shared" si="173"/>
        <v>22271.333333333332</v>
      </c>
      <c r="CI176" s="5">
        <f t="shared" si="174"/>
        <v>22767.666666666664</v>
      </c>
      <c r="CJ176" s="5"/>
      <c r="CK176" s="5">
        <f t="shared" si="134"/>
        <v>22041.163250963207</v>
      </c>
      <c r="CL176" s="5">
        <f t="shared" si="154"/>
        <v>21120.059768240924</v>
      </c>
      <c r="CM176" s="5">
        <f t="shared" si="113"/>
        <v>21775.105908115725</v>
      </c>
      <c r="CN176" s="5">
        <f t="shared" si="166"/>
        <v>18339.272098541314</v>
      </c>
      <c r="CO176" s="5"/>
      <c r="CP176" s="5"/>
      <c r="CQ176" s="5"/>
      <c r="CR176" s="5"/>
      <c r="CS176" s="32">
        <f t="shared" si="135"/>
        <v>3.1403518702211697E-2</v>
      </c>
      <c r="CT176" s="32">
        <f t="shared" si="155"/>
        <v>7.6385842786219404E-2</v>
      </c>
      <c r="CU176" s="32">
        <f t="shared" si="114"/>
        <v>4.400563787202838E-2</v>
      </c>
      <c r="CV176" s="32">
        <f t="shared" si="167"/>
        <v>0.23959845359083354</v>
      </c>
      <c r="CW176" s="32"/>
      <c r="CX176" s="32"/>
      <c r="CY176" s="32"/>
      <c r="CZ176" s="5"/>
      <c r="DA176" s="6">
        <f t="shared" si="136"/>
        <v>7.2129330910898834E-2</v>
      </c>
      <c r="DB176" s="6">
        <f t="shared" si="156"/>
        <v>0.1189255502477766</v>
      </c>
      <c r="DC176" s="6">
        <f t="shared" si="115"/>
        <v>0.15976268313615724</v>
      </c>
      <c r="DD176" s="6">
        <f t="shared" si="168"/>
        <v>0.66111443168245532</v>
      </c>
      <c r="DE176" s="5"/>
      <c r="DF176" s="5"/>
      <c r="DG176" s="5"/>
      <c r="DI176" s="6">
        <f t="shared" si="137"/>
        <v>0.71172169967476484</v>
      </c>
      <c r="DJ176" s="6">
        <f t="shared" si="157"/>
        <v>0.8656650138347497</v>
      </c>
      <c r="DK176" s="6">
        <f t="shared" si="116"/>
        <v>0.94982543168130462</v>
      </c>
      <c r="DL176" s="6">
        <f t="shared" si="169"/>
        <v>0.25154462396496091</v>
      </c>
      <c r="DX176">
        <f t="shared" si="158"/>
        <v>21188.98333333333</v>
      </c>
      <c r="DY176">
        <f t="shared" si="159"/>
        <v>19077.282812952239</v>
      </c>
      <c r="DZ176">
        <f t="shared" si="160"/>
        <v>23300.683853714421</v>
      </c>
    </row>
    <row r="177" spans="1:130" x14ac:dyDescent="0.25">
      <c r="A177" s="1">
        <v>76</v>
      </c>
      <c r="B177" s="1">
        <v>176</v>
      </c>
      <c r="C177" s="7">
        <v>20200420</v>
      </c>
      <c r="D177" s="7">
        <f>75000*(1/3)</f>
        <v>25000</v>
      </c>
      <c r="E177" s="7">
        <v>5286754</v>
      </c>
      <c r="F177" s="7"/>
      <c r="G177" s="7">
        <f t="shared" si="124"/>
        <v>132168850000</v>
      </c>
      <c r="H177" s="36">
        <f t="shared" si="165"/>
        <v>82888690708.616669</v>
      </c>
      <c r="I177" s="36">
        <f t="shared" si="164"/>
        <v>76636351161.886673</v>
      </c>
      <c r="K177" s="2">
        <f t="shared" si="125"/>
        <v>9.5043548686894144E-2</v>
      </c>
      <c r="M177" s="1">
        <f t="shared" si="133"/>
        <v>175</v>
      </c>
      <c r="N177" s="2">
        <f t="shared" si="126"/>
        <v>-1.6611677666896228E-2</v>
      </c>
      <c r="O177" s="8">
        <f t="shared" si="127"/>
        <v>0.21929824561403508</v>
      </c>
      <c r="P177" s="2">
        <f t="shared" si="128"/>
        <v>0.25287579251856585</v>
      </c>
      <c r="Q177" s="2">
        <f t="shared" si="129"/>
        <v>0.24280280607982274</v>
      </c>
      <c r="R177" s="2">
        <f t="shared" si="130"/>
        <v>3.202854553431253E-2</v>
      </c>
      <c r="V177" s="1">
        <f t="shared" si="131"/>
        <v>0</v>
      </c>
      <c r="W177" s="1">
        <f t="shared" si="132"/>
        <v>9.5043548686894144E-2</v>
      </c>
      <c r="X177" s="2">
        <f t="shared" si="147"/>
        <v>4.8497868984873505E-3</v>
      </c>
      <c r="Y177" s="2">
        <f t="shared" si="148"/>
        <v>1.9993058820184074E-2</v>
      </c>
      <c r="Z177" s="2">
        <f t="shared" si="149"/>
        <v>8.5727206838728653E-3</v>
      </c>
      <c r="AA177" s="2">
        <f t="shared" si="150"/>
        <v>2.7573425594753564E-2</v>
      </c>
      <c r="AB177" s="3">
        <f t="shared" si="161"/>
        <v>0.56572319072646848</v>
      </c>
      <c r="AC177" s="3">
        <f t="shared" si="162"/>
        <v>0.72508432989146565</v>
      </c>
      <c r="AD177" s="4">
        <f t="shared" si="152"/>
        <v>56.172924181937987</v>
      </c>
      <c r="AE177" s="5">
        <f t="shared" si="175"/>
        <v>52.400262393368507</v>
      </c>
      <c r="AF177" s="5">
        <f t="shared" si="176"/>
        <v>30.63839734296949</v>
      </c>
      <c r="AG177" s="5">
        <f t="shared" si="177"/>
        <v>74.162127443767531</v>
      </c>
      <c r="AH177" s="5"/>
      <c r="AI177" s="6">
        <f t="shared" si="163"/>
        <v>0.34952654805610417</v>
      </c>
      <c r="AJ177" s="6">
        <f t="shared" si="153"/>
        <v>-0.15114000026430002</v>
      </c>
      <c r="AK177" s="6">
        <f t="shared" si="178"/>
        <v>-0.51910894157156551</v>
      </c>
      <c r="AL177" s="6">
        <f t="shared" si="179"/>
        <v>0.21682894104296546</v>
      </c>
      <c r="AM177" s="6"/>
      <c r="AT177" s="5"/>
      <c r="AU177" s="5"/>
      <c r="AV177" s="12"/>
      <c r="AW177" s="5"/>
      <c r="AX177" s="5"/>
      <c r="AY177" s="5"/>
      <c r="AZ177" s="5"/>
      <c r="BA177" s="5"/>
      <c r="BB177" s="5"/>
      <c r="BC177" s="5"/>
      <c r="BD177" s="5"/>
      <c r="BE177" s="5">
        <f t="shared" si="138"/>
        <v>2266.6666666666679</v>
      </c>
      <c r="BF177" s="6">
        <f t="shared" si="139"/>
        <v>0</v>
      </c>
      <c r="BG177" s="6">
        <f t="shared" si="140"/>
        <v>2266.6666666666679</v>
      </c>
      <c r="BH177" s="6">
        <f t="shared" si="141"/>
        <v>107.61904761904771</v>
      </c>
      <c r="BI177" s="6">
        <f t="shared" si="142"/>
        <v>448.76190476190487</v>
      </c>
      <c r="BJ177" s="6">
        <f t="shared" si="143"/>
        <v>80.657309140705223</v>
      </c>
      <c r="BK177" s="6">
        <f t="shared" si="180"/>
        <v>43.883995869976289</v>
      </c>
      <c r="BL177" s="6">
        <f t="shared" si="181"/>
        <v>-0.33506734571659536</v>
      </c>
      <c r="BM177" s="6">
        <f t="shared" si="182"/>
        <v>74.837340120961301</v>
      </c>
      <c r="BN177" s="5"/>
      <c r="BO177" s="5"/>
      <c r="BP177" s="5"/>
      <c r="BQ177" s="2">
        <f t="shared" si="117"/>
        <v>21395.291666666664</v>
      </c>
      <c r="BR177" s="2">
        <f t="shared" si="144"/>
        <v>21993.78333333334</v>
      </c>
      <c r="BS177" s="2">
        <f t="shared" si="151"/>
        <v>21333.568728497357</v>
      </c>
      <c r="BT177" s="5">
        <f t="shared" si="145"/>
        <v>24001.965107588425</v>
      </c>
      <c r="BU177" s="5"/>
      <c r="BV177" s="2">
        <f t="shared" si="170"/>
        <v>2.4801327589045146</v>
      </c>
      <c r="BW177" s="2">
        <f t="shared" si="118"/>
        <v>-0.84206430876002347</v>
      </c>
      <c r="BX177" s="2">
        <f t="shared" si="119"/>
        <v>-2.7632686232640413</v>
      </c>
      <c r="BY177" s="2">
        <f t="shared" si="120"/>
        <v>1.0791400057439946</v>
      </c>
      <c r="BZ177" s="2"/>
      <c r="CA177" s="2">
        <f t="shared" si="146"/>
        <v>0.69961957629448945</v>
      </c>
      <c r="CB177" s="2">
        <f t="shared" si="121"/>
        <v>-0.18504817220322933</v>
      </c>
      <c r="CC177" s="2">
        <f t="shared" si="122"/>
        <v>-0.65739672960775675</v>
      </c>
      <c r="CD177" s="2">
        <f t="shared" si="123"/>
        <v>0.28730038520129803</v>
      </c>
      <c r="CE177" s="5"/>
      <c r="CF177" s="8">
        <f t="shared" si="171"/>
        <v>3.3922994212609664E-2</v>
      </c>
      <c r="CG177" s="8">
        <f t="shared" si="172"/>
        <v>1.9247545386915563E-2</v>
      </c>
      <c r="CH177" s="5">
        <f t="shared" si="173"/>
        <v>23066.666666666664</v>
      </c>
      <c r="CI177" s="5">
        <f t="shared" si="174"/>
        <v>22613.666666666664</v>
      </c>
      <c r="CJ177" s="5"/>
      <c r="CK177" s="5">
        <f t="shared" si="134"/>
        <v>22579.790719379231</v>
      </c>
      <c r="CL177" s="5">
        <f t="shared" si="154"/>
        <v>21403.837823385795</v>
      </c>
      <c r="CM177" s="5">
        <f t="shared" si="113"/>
        <v>21907.058993975574</v>
      </c>
      <c r="CN177" s="5">
        <f t="shared" si="166"/>
        <v>18449.398764687794</v>
      </c>
      <c r="CO177" s="5"/>
      <c r="CP177" s="5"/>
      <c r="CQ177" s="5"/>
      <c r="CR177" s="5"/>
      <c r="CS177" s="32">
        <f t="shared" si="135"/>
        <v>0.10718475253818949</v>
      </c>
      <c r="CT177" s="32">
        <f t="shared" si="155"/>
        <v>0.16801483015747043</v>
      </c>
      <c r="CU177" s="32">
        <f t="shared" si="114"/>
        <v>0.14118467508007271</v>
      </c>
      <c r="CV177" s="32">
        <f t="shared" si="167"/>
        <v>0.35505770778016221</v>
      </c>
      <c r="CW177" s="32"/>
      <c r="CX177" s="32"/>
      <c r="CY177" s="32"/>
      <c r="CZ177" s="5"/>
      <c r="DA177" s="6">
        <f t="shared" si="136"/>
        <v>0.1553291517303535</v>
      </c>
      <c r="DB177" s="6">
        <f t="shared" si="156"/>
        <v>0.20768039126084487</v>
      </c>
      <c r="DC177" s="6">
        <f t="shared" si="115"/>
        <v>0.2653032457116789</v>
      </c>
      <c r="DD177" s="6">
        <f t="shared" si="168"/>
        <v>0.76259729942569099</v>
      </c>
      <c r="DE177" s="5"/>
      <c r="DF177" s="5"/>
      <c r="DG177" s="5"/>
      <c r="DI177" s="6">
        <f t="shared" si="137"/>
        <v>1.0652462988434566</v>
      </c>
      <c r="DJ177" s="6">
        <f t="shared" si="157"/>
        <v>1.1780961511417662</v>
      </c>
      <c r="DK177" s="6">
        <f t="shared" si="116"/>
        <v>0.80124878616750439</v>
      </c>
      <c r="DL177" s="6">
        <f t="shared" si="169"/>
        <v>0.25215589523527876</v>
      </c>
      <c r="DX177">
        <f t="shared" si="158"/>
        <v>21429.766666666666</v>
      </c>
      <c r="DY177">
        <f t="shared" si="159"/>
        <v>18797.224565283374</v>
      </c>
      <c r="DZ177">
        <f t="shared" si="160"/>
        <v>24062.308768049959</v>
      </c>
    </row>
    <row r="178" spans="1:130" x14ac:dyDescent="0.25">
      <c r="A178" s="1">
        <v>77</v>
      </c>
      <c r="B178" s="1">
        <v>177</v>
      </c>
      <c r="C178" s="7">
        <v>20200421</v>
      </c>
      <c r="D178" s="7">
        <f>75378*(1/3)</f>
        <v>25126</v>
      </c>
      <c r="E178" s="7">
        <v>3954769</v>
      </c>
      <c r="F178" s="7"/>
      <c r="G178" s="7">
        <f t="shared" si="124"/>
        <v>99367525894</v>
      </c>
      <c r="H178" s="36">
        <f t="shared" si="165"/>
        <v>81387102448.650009</v>
      </c>
      <c r="I178" s="36">
        <f t="shared" si="164"/>
        <v>77624143299.613342</v>
      </c>
      <c r="K178" s="2">
        <f t="shared" si="125"/>
        <v>5.0273417140252966E-3</v>
      </c>
      <c r="M178" s="1">
        <f t="shared" si="133"/>
        <v>176</v>
      </c>
      <c r="N178" s="2">
        <f t="shared" si="126"/>
        <v>-1.6551043681200847E-2</v>
      </c>
      <c r="O178" s="8">
        <f t="shared" si="127"/>
        <v>0.22055137844611528</v>
      </c>
      <c r="P178" s="2">
        <f t="shared" si="128"/>
        <v>0.25353729891420534</v>
      </c>
      <c r="Q178" s="2">
        <f t="shared" si="129"/>
        <v>0.24329762124950621</v>
      </c>
      <c r="R178" s="2">
        <f t="shared" si="130"/>
        <v>3.2324414072450569E-2</v>
      </c>
      <c r="V178" s="1">
        <f t="shared" si="131"/>
        <v>0</v>
      </c>
      <c r="W178" s="1">
        <f t="shared" si="132"/>
        <v>5.0273417140252966E-3</v>
      </c>
      <c r="X178" s="2">
        <f t="shared" si="147"/>
        <v>4.4933573396143582E-3</v>
      </c>
      <c r="Y178" s="2">
        <f t="shared" si="148"/>
        <v>2.0352154656900167E-2</v>
      </c>
      <c r="Z178" s="2">
        <f t="shared" si="149"/>
        <v>8.6696295722127788E-3</v>
      </c>
      <c r="AA178" s="2">
        <f t="shared" si="150"/>
        <v>2.7324635795190275E-2</v>
      </c>
      <c r="AB178" s="3">
        <f t="shared" si="161"/>
        <v>0.51828711967303853</v>
      </c>
      <c r="AC178" s="3">
        <f t="shared" si="162"/>
        <v>0.74482803025987943</v>
      </c>
      <c r="AD178" s="4">
        <f t="shared" si="152"/>
        <v>58.967547835954306</v>
      </c>
      <c r="AE178" s="5">
        <f t="shared" si="175"/>
        <v>53.48087698804013</v>
      </c>
      <c r="AF178" s="5">
        <f t="shared" si="176"/>
        <v>32.742295497317045</v>
      </c>
      <c r="AG178" s="5">
        <f t="shared" si="177"/>
        <v>74.219458478763215</v>
      </c>
      <c r="AH178" s="5"/>
      <c r="AI178" s="6">
        <f t="shared" si="163"/>
        <v>0.34734279751664088</v>
      </c>
      <c r="AJ178" s="6">
        <f t="shared" si="153"/>
        <v>-0.1309034945149698</v>
      </c>
      <c r="AK178" s="6">
        <f t="shared" si="178"/>
        <v>-0.56001779268487195</v>
      </c>
      <c r="AL178" s="6">
        <f t="shared" si="179"/>
        <v>0.29821080365493241</v>
      </c>
      <c r="AM178" s="6"/>
      <c r="AT178" s="5"/>
      <c r="AU178" s="5"/>
      <c r="AV178" s="12"/>
      <c r="AW178" s="5"/>
      <c r="AX178" s="5"/>
      <c r="AY178" s="5"/>
      <c r="AZ178" s="5"/>
      <c r="BA178" s="5"/>
      <c r="BB178" s="5"/>
      <c r="BC178" s="5"/>
      <c r="BD178" s="5"/>
      <c r="BE178" s="5">
        <f t="shared" si="138"/>
        <v>126</v>
      </c>
      <c r="BF178" s="6">
        <f t="shared" si="139"/>
        <v>0</v>
      </c>
      <c r="BG178" s="6">
        <f t="shared" si="140"/>
        <v>126</v>
      </c>
      <c r="BH178" s="6">
        <f t="shared" si="141"/>
        <v>100.42857142857143</v>
      </c>
      <c r="BI178" s="6">
        <f t="shared" si="142"/>
        <v>457.76190476190487</v>
      </c>
      <c r="BJ178" s="6">
        <f t="shared" si="143"/>
        <v>82.008189728715237</v>
      </c>
      <c r="BK178" s="6">
        <f t="shared" si="180"/>
        <v>46.523398134943157</v>
      </c>
      <c r="BL178" s="6">
        <f t="shared" si="181"/>
        <v>-0.23891935845693268</v>
      </c>
      <c r="BM178" s="6">
        <f t="shared" si="182"/>
        <v>79.257020380323212</v>
      </c>
      <c r="BN178" s="5"/>
      <c r="BO178" s="5"/>
      <c r="BP178" s="5"/>
      <c r="BQ178" s="2">
        <f t="shared" si="117"/>
        <v>21507.708333333332</v>
      </c>
      <c r="BR178" s="2">
        <f t="shared" si="144"/>
        <v>21883.883333333339</v>
      </c>
      <c r="BS178" s="2">
        <f t="shared" si="151"/>
        <v>21237.871467795583</v>
      </c>
      <c r="BT178" s="5">
        <f t="shared" si="145"/>
        <v>23731.772210297589</v>
      </c>
      <c r="BU178" s="5"/>
      <c r="BV178" s="2">
        <f t="shared" si="170"/>
        <v>2.4793859276015269</v>
      </c>
      <c r="BW178" s="2">
        <f t="shared" si="118"/>
        <v>-0.64291656795254026</v>
      </c>
      <c r="BX178" s="2">
        <f t="shared" si="119"/>
        <v>-3.0417592931452795</v>
      </c>
      <c r="BY178" s="2">
        <f t="shared" si="120"/>
        <v>1.7559261572401992</v>
      </c>
      <c r="BZ178" s="2"/>
      <c r="CA178" s="2">
        <f t="shared" si="146"/>
        <v>0.70503330504762529</v>
      </c>
      <c r="CB178" s="2">
        <f t="shared" si="121"/>
        <v>-0.14232030360190986</v>
      </c>
      <c r="CC178" s="2">
        <f t="shared" si="122"/>
        <v>-0.76034043059131262</v>
      </c>
      <c r="CD178" s="2">
        <f t="shared" si="123"/>
        <v>0.47569982338749295</v>
      </c>
      <c r="CE178" s="5"/>
      <c r="CF178" s="8">
        <f t="shared" si="171"/>
        <v>3.3922994212609664E-2</v>
      </c>
      <c r="CG178" s="8">
        <f t="shared" si="172"/>
        <v>1.9247545386915563E-2</v>
      </c>
      <c r="CH178" s="5">
        <f t="shared" si="173"/>
        <v>23246.333333333332</v>
      </c>
      <c r="CI178" s="5">
        <f t="shared" si="174"/>
        <v>22534.666666666664</v>
      </c>
      <c r="CJ178" s="5"/>
      <c r="CK178" s="5">
        <f t="shared" si="134"/>
        <v>23053.40156768719</v>
      </c>
      <c r="CL178" s="5">
        <f t="shared" si="154"/>
        <v>21692.74047042352</v>
      </c>
      <c r="CM178" s="5">
        <f t="shared" si="113"/>
        <v>22019.693388537238</v>
      </c>
      <c r="CN178" s="5">
        <f t="shared" si="166"/>
        <v>18539.174485452964</v>
      </c>
      <c r="CO178" s="5"/>
      <c r="CP178" s="5"/>
      <c r="CQ178" s="5"/>
      <c r="CR178" s="5"/>
      <c r="CS178" s="32">
        <f t="shared" si="135"/>
        <v>8.9904235009633959E-2</v>
      </c>
      <c r="CT178" s="32">
        <f t="shared" si="155"/>
        <v>0.15826767181663759</v>
      </c>
      <c r="CU178" s="32">
        <f t="shared" si="114"/>
        <v>0.14106947615718424</v>
      </c>
      <c r="CV178" s="32">
        <f t="shared" si="167"/>
        <v>0.35529227688727372</v>
      </c>
      <c r="CW178" s="32"/>
      <c r="CX178" s="32"/>
      <c r="CY178" s="32"/>
      <c r="CZ178" s="5"/>
      <c r="DA178" s="6">
        <f t="shared" si="136"/>
        <v>0.1730515938071556</v>
      </c>
      <c r="DB178" s="6">
        <f t="shared" si="156"/>
        <v>0.20447064258504213</v>
      </c>
      <c r="DC178" s="6">
        <f t="shared" si="115"/>
        <v>0.29632483080421546</v>
      </c>
      <c r="DD178" s="6">
        <f t="shared" si="168"/>
        <v>0.7960078826227337</v>
      </c>
      <c r="DE178" s="5"/>
      <c r="DF178" s="5"/>
      <c r="DG178" s="5"/>
      <c r="DI178" s="6">
        <f t="shared" si="137"/>
        <v>0.93627782486252253</v>
      </c>
      <c r="DJ178" s="6">
        <f t="shared" si="157"/>
        <v>1.0702173179984449</v>
      </c>
      <c r="DK178" s="6">
        <f t="shared" si="116"/>
        <v>0.68549162168888589</v>
      </c>
      <c r="DL178" s="6">
        <f t="shared" si="169"/>
        <v>0.27997110319680191</v>
      </c>
      <c r="DX178">
        <f t="shared" si="158"/>
        <v>21670.48333333333</v>
      </c>
      <c r="DY178">
        <f t="shared" si="159"/>
        <v>18640.483579207928</v>
      </c>
      <c r="DZ178">
        <f t="shared" si="160"/>
        <v>24700.483087458731</v>
      </c>
    </row>
    <row r="179" spans="1:130" x14ac:dyDescent="0.25">
      <c r="A179" s="1">
        <v>78</v>
      </c>
      <c r="B179" s="1">
        <v>178</v>
      </c>
      <c r="C179" s="7">
        <v>20200422</v>
      </c>
      <c r="D179" s="7">
        <f>73990*(1/3)</f>
        <v>24663.333333333332</v>
      </c>
      <c r="E179" s="7">
        <v>4688113</v>
      </c>
      <c r="F179" s="7"/>
      <c r="G179" s="7">
        <f t="shared" si="124"/>
        <v>115624493623.33333</v>
      </c>
      <c r="H179" s="36">
        <f t="shared" si="165"/>
        <v>81887537561.566666</v>
      </c>
      <c r="I179" s="36">
        <f t="shared" si="164"/>
        <v>78982731167.12001</v>
      </c>
      <c r="K179" s="2">
        <f t="shared" si="125"/>
        <v>-1.8585506312876265E-2</v>
      </c>
      <c r="M179" s="1">
        <f t="shared" si="133"/>
        <v>177</v>
      </c>
      <c r="N179" s="2">
        <f t="shared" si="126"/>
        <v>-1.6518683397715287E-2</v>
      </c>
      <c r="O179" s="8">
        <f t="shared" si="127"/>
        <v>0.22180451127819548</v>
      </c>
      <c r="P179" s="2">
        <f t="shared" si="128"/>
        <v>0.25389071578600542</v>
      </c>
      <c r="Q179" s="2">
        <f t="shared" si="129"/>
        <v>0.24356236198547726</v>
      </c>
      <c r="R179" s="2">
        <f t="shared" si="130"/>
        <v>3.1732787636009868E-2</v>
      </c>
      <c r="V179" s="1">
        <f t="shared" si="131"/>
        <v>1.8585506312876265E-2</v>
      </c>
      <c r="W179" s="1">
        <f t="shared" si="132"/>
        <v>0</v>
      </c>
      <c r="X179" s="2">
        <f t="shared" si="147"/>
        <v>5.488832471784227E-3</v>
      </c>
      <c r="Y179" s="2">
        <f t="shared" si="148"/>
        <v>2.0352154656900167E-2</v>
      </c>
      <c r="Z179" s="2">
        <f t="shared" si="149"/>
        <v>9.4535426527618711E-3</v>
      </c>
      <c r="AA179" s="2">
        <f t="shared" si="150"/>
        <v>2.7324635795190275E-2</v>
      </c>
      <c r="AB179" s="3">
        <f t="shared" si="161"/>
        <v>0.5806111712185118</v>
      </c>
      <c r="AC179" s="3">
        <f t="shared" si="162"/>
        <v>0.74482803025987943</v>
      </c>
      <c r="AD179" s="4">
        <f t="shared" si="152"/>
        <v>56.194809194499484</v>
      </c>
      <c r="AE179" s="5">
        <f t="shared" si="175"/>
        <v>54.521587429832721</v>
      </c>
      <c r="AF179" s="5">
        <f t="shared" si="176"/>
        <v>35.597887612643987</v>
      </c>
      <c r="AG179" s="5">
        <f t="shared" si="177"/>
        <v>73.445287247021454</v>
      </c>
      <c r="AH179" s="5"/>
      <c r="AI179" s="6">
        <f t="shared" si="163"/>
        <v>0.29685107800758803</v>
      </c>
      <c r="AJ179" s="6">
        <f t="shared" si="153"/>
        <v>-0.10996762190703928</v>
      </c>
      <c r="AK179" s="6">
        <f t="shared" si="178"/>
        <v>-0.57985825280525838</v>
      </c>
      <c r="AL179" s="6">
        <f t="shared" si="179"/>
        <v>0.35992300899117985</v>
      </c>
      <c r="AM179" s="6"/>
      <c r="AT179" s="5"/>
      <c r="AU179" s="5"/>
      <c r="AV179" s="12"/>
      <c r="AW179" s="5"/>
      <c r="AX179" s="5"/>
      <c r="AY179" s="5"/>
      <c r="AZ179" s="5"/>
      <c r="BA179" s="5"/>
      <c r="BB179" s="5"/>
      <c r="BC179" s="5"/>
      <c r="BD179" s="5"/>
      <c r="BE179" s="5">
        <f t="shared" si="138"/>
        <v>-462.66666666666788</v>
      </c>
      <c r="BF179" s="6">
        <f t="shared" si="139"/>
        <v>462.66666666666788</v>
      </c>
      <c r="BG179" s="6">
        <f t="shared" si="140"/>
        <v>0</v>
      </c>
      <c r="BH179" s="6">
        <f t="shared" si="141"/>
        <v>126.80952380952398</v>
      </c>
      <c r="BI179" s="6">
        <f t="shared" si="142"/>
        <v>457.76190476190487</v>
      </c>
      <c r="BJ179" s="6">
        <f t="shared" si="143"/>
        <v>78.307266210492003</v>
      </c>
      <c r="BK179" s="6">
        <f t="shared" si="180"/>
        <v>49.232710059396091</v>
      </c>
      <c r="BL179" s="6">
        <f t="shared" si="181"/>
        <v>1.6635166890522797</v>
      </c>
      <c r="BM179" s="6">
        <f t="shared" si="182"/>
        <v>82.531145418636754</v>
      </c>
      <c r="BN179" s="5"/>
      <c r="BO179" s="5"/>
      <c r="BP179" s="5"/>
      <c r="BQ179" s="2">
        <f t="shared" si="117"/>
        <v>21648.208333333332</v>
      </c>
      <c r="BR179" s="2">
        <f t="shared" si="144"/>
        <v>21782.339583333338</v>
      </c>
      <c r="BS179" s="2">
        <f t="shared" si="151"/>
        <v>21091.212344861426</v>
      </c>
      <c r="BT179" s="5">
        <f t="shared" si="145"/>
        <v>23426.875683974533</v>
      </c>
      <c r="BU179" s="5"/>
      <c r="BV179" s="2">
        <f t="shared" si="170"/>
        <v>2.1769874386773385</v>
      </c>
      <c r="BW179" s="2">
        <f t="shared" si="118"/>
        <v>-0.46099007238289474</v>
      </c>
      <c r="BX179" s="2">
        <f t="shared" si="119"/>
        <v>-3.1345796458472095</v>
      </c>
      <c r="BY179" s="2">
        <f t="shared" si="120"/>
        <v>2.2125995010814203</v>
      </c>
      <c r="BZ179" s="2"/>
      <c r="CA179" s="2">
        <f t="shared" si="146"/>
        <v>0.74748069584263066</v>
      </c>
      <c r="CB179" s="2">
        <f t="shared" si="121"/>
        <v>-9.5868878042273578E-2</v>
      </c>
      <c r="CC179" s="2">
        <f t="shared" si="122"/>
        <v>-0.83018696338376752</v>
      </c>
      <c r="CD179" s="2">
        <f t="shared" si="123"/>
        <v>0.63844920729922028</v>
      </c>
      <c r="CE179" s="5"/>
      <c r="CF179" s="8">
        <f t="shared" si="171"/>
        <v>3.3922994212609664E-2</v>
      </c>
      <c r="CG179" s="8">
        <f t="shared" si="172"/>
        <v>1.9247545386915563E-2</v>
      </c>
      <c r="CH179" s="5">
        <f t="shared" si="173"/>
        <v>23279.666666666664</v>
      </c>
      <c r="CI179" s="5">
        <f t="shared" si="174"/>
        <v>22534.666666666664</v>
      </c>
      <c r="CJ179" s="5"/>
      <c r="CK179" s="5">
        <f t="shared" si="134"/>
        <v>23381.410272906651</v>
      </c>
      <c r="CL179" s="5">
        <f t="shared" si="154"/>
        <v>21963.40111483683</v>
      </c>
      <c r="CM179" s="5">
        <f t="shared" ref="CM179:CM242" si="183">AVERAGE(G130:G179)/AVERAGE(E130:E179)</f>
        <v>22136.925927104334</v>
      </c>
      <c r="CN179" s="5">
        <f t="shared" si="166"/>
        <v>18630.88783133902</v>
      </c>
      <c r="CO179" s="5"/>
      <c r="CP179" s="5"/>
      <c r="CQ179" s="5"/>
      <c r="CR179" s="5"/>
      <c r="CS179" s="32">
        <f t="shared" si="135"/>
        <v>5.4826592813014274E-2</v>
      </c>
      <c r="CT179" s="32">
        <f t="shared" si="155"/>
        <v>0.12292869416625241</v>
      </c>
      <c r="CU179" s="32">
        <f t="shared" ref="CU179:CU242" si="184">D179/CM179-1</f>
        <v>0.11412638839504252</v>
      </c>
      <c r="CV179" s="32">
        <f t="shared" si="167"/>
        <v>0.32378733405539251</v>
      </c>
      <c r="CW179" s="32"/>
      <c r="CX179" s="32"/>
      <c r="CY179" s="32"/>
      <c r="CZ179" s="5"/>
      <c r="DA179" s="6">
        <f t="shared" si="136"/>
        <v>0.14348558501083525</v>
      </c>
      <c r="DB179" s="6">
        <f t="shared" si="156"/>
        <v>0.17656978293119471</v>
      </c>
      <c r="DC179" s="6">
        <f t="shared" ref="DC179:DC242" si="185">LN(D179/D130)</f>
        <v>0.27675848642039141</v>
      </c>
      <c r="DD179" s="6">
        <f t="shared" si="168"/>
        <v>0.75802634627604559</v>
      </c>
      <c r="DE179" s="5"/>
      <c r="DF179" s="5"/>
      <c r="DG179" s="5"/>
      <c r="DI179" s="6">
        <f t="shared" si="137"/>
        <v>0.7877557248092476</v>
      </c>
      <c r="DJ179" s="6">
        <f t="shared" si="157"/>
        <v>0.92924936962982463</v>
      </c>
      <c r="DK179" s="6">
        <f t="shared" ref="DK179:DK242" si="186">(D149-(AVERAGE(D130:D179)-2*_xlfn.STDEV.P(D130:D179)))/(4*_xlfn.STDEV.P(D130:D179))</f>
        <v>0.76102358590654051</v>
      </c>
      <c r="DL179" s="6">
        <f t="shared" si="169"/>
        <v>0.26152132055367339</v>
      </c>
      <c r="DX179">
        <f t="shared" si="158"/>
        <v>21879.666666666664</v>
      </c>
      <c r="DY179">
        <f t="shared" si="159"/>
        <v>18637.184716061543</v>
      </c>
      <c r="DZ179">
        <f t="shared" si="160"/>
        <v>25122.148617271785</v>
      </c>
    </row>
    <row r="180" spans="1:130" x14ac:dyDescent="0.25">
      <c r="A180" s="1">
        <v>79</v>
      </c>
      <c r="B180" s="1">
        <v>179</v>
      </c>
      <c r="C180" s="7">
        <v>20200425</v>
      </c>
      <c r="D180" s="7">
        <f>77290*(1/3)</f>
        <v>25763.333333333332</v>
      </c>
      <c r="E180" s="7">
        <v>6557483</v>
      </c>
      <c r="F180" s="7"/>
      <c r="G180" s="7">
        <f t="shared" si="124"/>
        <v>168942620356.66666</v>
      </c>
      <c r="H180" s="36">
        <f t="shared" si="165"/>
        <v>87561370458.833328</v>
      </c>
      <c r="I180" s="36">
        <f t="shared" si="164"/>
        <v>81783317071.426666</v>
      </c>
      <c r="K180" s="2">
        <f t="shared" si="125"/>
        <v>4.3634632181319993E-2</v>
      </c>
      <c r="M180" s="1">
        <f t="shared" si="133"/>
        <v>178</v>
      </c>
      <c r="N180" s="2">
        <f t="shared" si="126"/>
        <v>-1.6508762256048266E-2</v>
      </c>
      <c r="O180" s="8">
        <f t="shared" si="127"/>
        <v>0.22305764411027568</v>
      </c>
      <c r="P180" s="2">
        <f t="shared" si="128"/>
        <v>0.25399911947082876</v>
      </c>
      <c r="Q180" s="2">
        <f t="shared" si="129"/>
        <v>0.2436436191955404</v>
      </c>
      <c r="R180" s="2">
        <f t="shared" si="130"/>
        <v>3.083307167572974E-2</v>
      </c>
      <c r="V180" s="1">
        <f t="shared" si="131"/>
        <v>0</v>
      </c>
      <c r="W180" s="1">
        <f t="shared" si="132"/>
        <v>4.3634632181319993E-2</v>
      </c>
      <c r="X180" s="2">
        <f t="shared" si="147"/>
        <v>5.488832471784227E-3</v>
      </c>
      <c r="Y180" s="2">
        <f t="shared" si="148"/>
        <v>2.2593479162094459E-2</v>
      </c>
      <c r="Z180" s="2">
        <f t="shared" si="149"/>
        <v>9.4535426527618711E-3</v>
      </c>
      <c r="AA180" s="2">
        <f t="shared" si="150"/>
        <v>2.7890531012684731E-2</v>
      </c>
      <c r="AB180" s="3">
        <f t="shared" si="161"/>
        <v>0.5806111712185118</v>
      </c>
      <c r="AC180" s="3">
        <f t="shared" si="162"/>
        <v>0.81007705273947095</v>
      </c>
      <c r="AD180" s="4">
        <f t="shared" si="152"/>
        <v>58.250083576169409</v>
      </c>
      <c r="AE180" s="5">
        <f t="shared" si="175"/>
        <v>55.496152849989322</v>
      </c>
      <c r="AF180" s="5">
        <f t="shared" si="176"/>
        <v>38.039769018341879</v>
      </c>
      <c r="AG180" s="5">
        <f t="shared" si="177"/>
        <v>72.952536681636758</v>
      </c>
      <c r="AH180" s="5"/>
      <c r="AI180" s="6">
        <f t="shared" si="163"/>
        <v>0.3415354234206413</v>
      </c>
      <c r="AJ180" s="6">
        <f t="shared" si="153"/>
        <v>-8.3997143534846386E-2</v>
      </c>
      <c r="AK180" s="6">
        <f t="shared" si="178"/>
        <v>-0.59380435436836487</v>
      </c>
      <c r="AL180" s="6">
        <f t="shared" si="179"/>
        <v>0.42581006729867205</v>
      </c>
      <c r="AM180" s="6"/>
      <c r="AT180" s="5"/>
      <c r="AU180" s="5"/>
      <c r="AV180" s="12"/>
      <c r="AW180" s="5"/>
      <c r="AX180" s="5"/>
      <c r="AY180" s="5"/>
      <c r="AZ180" s="5"/>
      <c r="BA180" s="5"/>
      <c r="BB180" s="5"/>
      <c r="BC180" s="5"/>
      <c r="BD180" s="5"/>
      <c r="BE180" s="5">
        <f t="shared" si="138"/>
        <v>1100</v>
      </c>
      <c r="BF180" s="6">
        <f t="shared" si="139"/>
        <v>0</v>
      </c>
      <c r="BG180" s="6">
        <f t="shared" si="140"/>
        <v>1100</v>
      </c>
      <c r="BH180" s="6">
        <f t="shared" si="141"/>
        <v>126.80952380952398</v>
      </c>
      <c r="BI180" s="6">
        <f t="shared" si="142"/>
        <v>518.69047619047626</v>
      </c>
      <c r="BJ180" s="6">
        <f t="shared" si="143"/>
        <v>80.354837519825878</v>
      </c>
      <c r="BK180" s="6">
        <f t="shared" si="180"/>
        <v>51.949142186535099</v>
      </c>
      <c r="BL180" s="6">
        <f t="shared" si="181"/>
        <v>3.7589528477378877</v>
      </c>
      <c r="BM180" s="6">
        <f t="shared" si="182"/>
        <v>85.682274723693141</v>
      </c>
      <c r="BN180" s="5"/>
      <c r="BO180" s="5"/>
      <c r="BP180" s="5"/>
      <c r="BQ180" s="2">
        <f t="shared" si="117"/>
        <v>21880.708333333332</v>
      </c>
      <c r="BR180" s="2">
        <f t="shared" si="144"/>
        <v>21717.575000000001</v>
      </c>
      <c r="BS180" s="2">
        <f t="shared" si="151"/>
        <v>20953.728431988533</v>
      </c>
      <c r="BT180" s="5">
        <f t="shared" si="145"/>
        <v>23227.532699922605</v>
      </c>
      <c r="BU180" s="5"/>
      <c r="BV180" s="2">
        <f t="shared" si="170"/>
        <v>1.4494602977856044</v>
      </c>
      <c r="BW180" s="2">
        <f t="shared" si="118"/>
        <v>-0.31871181637708562</v>
      </c>
      <c r="BX180" s="2">
        <f t="shared" si="119"/>
        <v>-3.0840576960862958</v>
      </c>
      <c r="BY180" s="2">
        <f t="shared" si="120"/>
        <v>2.4466340633321249</v>
      </c>
      <c r="BZ180" s="2"/>
      <c r="CA180" s="2">
        <f t="shared" si="146"/>
        <v>0.58604669771157825</v>
      </c>
      <c r="CB180" s="2">
        <f t="shared" si="121"/>
        <v>-5.6220471458821052E-2</v>
      </c>
      <c r="CC180" s="2">
        <f t="shared" si="122"/>
        <v>-0.84862464120147818</v>
      </c>
      <c r="CD180" s="2">
        <f t="shared" si="123"/>
        <v>0.73618369828383612</v>
      </c>
      <c r="CE180" s="5"/>
      <c r="CF180" s="8">
        <f t="shared" si="171"/>
        <v>3.3922994212609664E-2</v>
      </c>
      <c r="CG180" s="8">
        <f t="shared" si="172"/>
        <v>2.1628656067435224E-2</v>
      </c>
      <c r="CH180" s="5">
        <f t="shared" si="173"/>
        <v>24065</v>
      </c>
      <c r="CI180" s="5">
        <f t="shared" si="174"/>
        <v>22853.333333333332</v>
      </c>
      <c r="CJ180" s="5"/>
      <c r="CK180" s="5">
        <f t="shared" si="134"/>
        <v>23906.404357114992</v>
      </c>
      <c r="CL180" s="5">
        <f t="shared" si="154"/>
        <v>22325.261878561916</v>
      </c>
      <c r="CM180" s="5">
        <f t="shared" si="183"/>
        <v>22295.550764276639</v>
      </c>
      <c r="CN180" s="5">
        <f t="shared" si="166"/>
        <v>18768.322623905791</v>
      </c>
      <c r="CO180" s="5"/>
      <c r="CP180" s="5"/>
      <c r="CQ180" s="5"/>
      <c r="CR180" s="5"/>
      <c r="CS180" s="32">
        <f t="shared" si="135"/>
        <v>7.7674958913914738E-2</v>
      </c>
      <c r="CT180" s="32">
        <f t="shared" si="155"/>
        <v>0.15399915456637325</v>
      </c>
      <c r="CU180" s="32">
        <f t="shared" si="184"/>
        <v>0.15553697711800862</v>
      </c>
      <c r="CV180" s="32">
        <f t="shared" si="167"/>
        <v>0.37270302997230975</v>
      </c>
      <c r="CW180" s="32"/>
      <c r="CX180" s="32"/>
      <c r="CY180" s="32"/>
      <c r="CZ180" s="5"/>
      <c r="DA180" s="6">
        <f t="shared" si="136"/>
        <v>0.18400494987520588</v>
      </c>
      <c r="DB180" s="6">
        <f t="shared" si="156"/>
        <v>0.20427113716481554</v>
      </c>
      <c r="DC180" s="6">
        <f t="shared" si="185"/>
        <v>0.28712157057236026</v>
      </c>
      <c r="DD180" s="6">
        <f t="shared" si="168"/>
        <v>0.79748752988530225</v>
      </c>
      <c r="DE180" s="5"/>
      <c r="DF180" s="5"/>
      <c r="DG180" s="5"/>
      <c r="DI180" s="6">
        <f t="shared" si="137"/>
        <v>0.89619577707979892</v>
      </c>
      <c r="DJ180" s="6">
        <f t="shared" si="157"/>
        <v>1.003668669194375</v>
      </c>
      <c r="DK180" s="6">
        <f t="shared" si="186"/>
        <v>0.85624987573036093</v>
      </c>
      <c r="DL180" s="6">
        <f t="shared" si="169"/>
        <v>0.24238263094636087</v>
      </c>
      <c r="DX180">
        <f t="shared" si="158"/>
        <v>22134.266666666666</v>
      </c>
      <c r="DY180">
        <f t="shared" si="159"/>
        <v>18531.633736896183</v>
      </c>
      <c r="DZ180">
        <f t="shared" si="160"/>
        <v>25736.89959643715</v>
      </c>
    </row>
    <row r="181" spans="1:130" x14ac:dyDescent="0.25">
      <c r="A181" s="1">
        <v>80</v>
      </c>
      <c r="B181" s="1">
        <v>180</v>
      </c>
      <c r="C181" s="7">
        <v>20200426</v>
      </c>
      <c r="D181" s="7">
        <f>80974*(1/3)</f>
        <v>26991.333333333332</v>
      </c>
      <c r="E181" s="7">
        <v>8536898</v>
      </c>
      <c r="F181" s="7"/>
      <c r="G181" s="7">
        <f t="shared" si="124"/>
        <v>230422259550.66666</v>
      </c>
      <c r="H181" s="36">
        <f t="shared" si="165"/>
        <v>96621218321.366669</v>
      </c>
      <c r="I181" s="36">
        <f t="shared" si="164"/>
        <v>85763525209.106659</v>
      </c>
      <c r="K181" s="2">
        <f t="shared" si="125"/>
        <v>4.6563534371774226E-2</v>
      </c>
      <c r="M181" s="1">
        <f t="shared" si="133"/>
        <v>179</v>
      </c>
      <c r="N181" s="2">
        <f t="shared" si="126"/>
        <v>-1.6335590527794468E-2</v>
      </c>
      <c r="O181" s="8">
        <f t="shared" si="127"/>
        <v>0.22431077694235588</v>
      </c>
      <c r="P181" s="2">
        <f t="shared" si="128"/>
        <v>0.2558951906185134</v>
      </c>
      <c r="Q181" s="2">
        <f t="shared" si="129"/>
        <v>0.24506892804857477</v>
      </c>
      <c r="R181" s="2">
        <f t="shared" si="130"/>
        <v>2.9688342528472883E-2</v>
      </c>
      <c r="V181" s="1">
        <f t="shared" si="131"/>
        <v>0</v>
      </c>
      <c r="W181" s="1">
        <f t="shared" si="132"/>
        <v>4.6563534371774226E-2</v>
      </c>
      <c r="X181" s="2">
        <f t="shared" si="147"/>
        <v>5.488832471784227E-3</v>
      </c>
      <c r="Y181" s="2">
        <f t="shared" si="148"/>
        <v>2.2904038296929691E-2</v>
      </c>
      <c r="Z181" s="2">
        <f t="shared" si="149"/>
        <v>9.4535426527618711E-3</v>
      </c>
      <c r="AA181" s="2">
        <f t="shared" si="150"/>
        <v>2.814884045462078E-2</v>
      </c>
      <c r="AB181" s="3">
        <f t="shared" si="161"/>
        <v>0.5806111712185118</v>
      </c>
      <c r="AC181" s="3">
        <f t="shared" si="162"/>
        <v>0.81367608494757282</v>
      </c>
      <c r="AD181" s="4">
        <f t="shared" si="152"/>
        <v>58.357851393188767</v>
      </c>
      <c r="AE181" s="5">
        <f t="shared" si="175"/>
        <v>56.131537095871316</v>
      </c>
      <c r="AF181" s="5">
        <f t="shared" si="176"/>
        <v>39.269140710405352</v>
      </c>
      <c r="AG181" s="5">
        <f t="shared" si="177"/>
        <v>72.99393348133728</v>
      </c>
      <c r="AH181" s="5"/>
      <c r="AI181" s="6">
        <f t="shared" si="163"/>
        <v>0.37779820057077684</v>
      </c>
      <c r="AJ181" s="6">
        <f t="shared" si="153"/>
        <v>-5.7555890533302609E-2</v>
      </c>
      <c r="AK181" s="6">
        <f t="shared" si="178"/>
        <v>-0.60610810420691985</v>
      </c>
      <c r="AL181" s="6">
        <f t="shared" si="179"/>
        <v>0.49099632314031466</v>
      </c>
      <c r="AM181" s="6"/>
      <c r="AT181" s="5"/>
      <c r="AU181" s="5"/>
      <c r="AV181" s="12"/>
      <c r="AW181" s="5"/>
      <c r="AX181" s="5"/>
      <c r="AY181" s="5"/>
      <c r="AZ181" s="5"/>
      <c r="BA181" s="5"/>
      <c r="BB181" s="5"/>
      <c r="BC181" s="5"/>
      <c r="BD181" s="5"/>
      <c r="BE181" s="5">
        <f t="shared" si="138"/>
        <v>1228</v>
      </c>
      <c r="BF181" s="6">
        <f t="shared" si="139"/>
        <v>0</v>
      </c>
      <c r="BG181" s="6">
        <f t="shared" si="140"/>
        <v>1228</v>
      </c>
      <c r="BH181" s="6">
        <f t="shared" si="141"/>
        <v>126.80952380952398</v>
      </c>
      <c r="BI181" s="6">
        <f t="shared" si="142"/>
        <v>543.95238095238108</v>
      </c>
      <c r="BJ181" s="6">
        <f t="shared" si="143"/>
        <v>81.094703961380077</v>
      </c>
      <c r="BK181" s="6">
        <f t="shared" si="180"/>
        <v>54.415307207244794</v>
      </c>
      <c r="BL181" s="6">
        <f t="shared" si="181"/>
        <v>5.5296589165561372</v>
      </c>
      <c r="BM181" s="6">
        <f t="shared" si="182"/>
        <v>88.63526101072685</v>
      </c>
      <c r="BN181" s="5"/>
      <c r="BO181" s="5"/>
      <c r="BP181" s="5"/>
      <c r="BQ181" s="2">
        <f t="shared" si="117"/>
        <v>22420.458333333332</v>
      </c>
      <c r="BR181" s="2">
        <f t="shared" si="144"/>
        <v>21687.152083333327</v>
      </c>
      <c r="BS181" s="2">
        <f t="shared" si="151"/>
        <v>20848.670242615892</v>
      </c>
      <c r="BT181" s="5">
        <f t="shared" si="145"/>
        <v>23107.736481260385</v>
      </c>
      <c r="BU181" s="5"/>
      <c r="BV181" s="2">
        <f t="shared" si="170"/>
        <v>0.86096138550063017</v>
      </c>
      <c r="BW181" s="2">
        <f t="shared" si="118"/>
        <v>-0.20349578565363552</v>
      </c>
      <c r="BX181" s="2">
        <f t="shared" si="119"/>
        <v>-2.9635570778557594</v>
      </c>
      <c r="BY181" s="2">
        <f t="shared" si="120"/>
        <v>2.556565506548488</v>
      </c>
      <c r="BZ181" s="2"/>
      <c r="CA181" s="2">
        <f t="shared" si="146"/>
        <v>0.46073876150976806</v>
      </c>
      <c r="CB181" s="2">
        <f t="shared" si="121"/>
        <v>-2.0149371414223429E-2</v>
      </c>
      <c r="CC181" s="2">
        <f t="shared" si="122"/>
        <v>-0.83861585646736403</v>
      </c>
      <c r="CD181" s="2">
        <f t="shared" si="123"/>
        <v>0.79831711363891711</v>
      </c>
      <c r="CE181" s="5"/>
      <c r="CF181" s="8">
        <f t="shared" si="171"/>
        <v>3.3922994212609664E-2</v>
      </c>
      <c r="CG181" s="8">
        <f t="shared" si="172"/>
        <v>2.1628656067435224E-2</v>
      </c>
      <c r="CH181" s="5">
        <f t="shared" si="173"/>
        <v>24679</v>
      </c>
      <c r="CI181" s="5">
        <f t="shared" si="174"/>
        <v>23467.333333333332</v>
      </c>
      <c r="CJ181" s="5"/>
      <c r="CK181" s="5">
        <f t="shared" si="134"/>
        <v>24638.645356057194</v>
      </c>
      <c r="CL181" s="5">
        <f t="shared" si="154"/>
        <v>22832.523723889142</v>
      </c>
      <c r="CM181" s="5">
        <f t="shared" si="183"/>
        <v>22531.471438363635</v>
      </c>
      <c r="CN181" s="5">
        <f t="shared" si="166"/>
        <v>18949.075802022275</v>
      </c>
      <c r="CO181" s="5"/>
      <c r="CP181" s="5"/>
      <c r="CQ181" s="5"/>
      <c r="CR181" s="5"/>
      <c r="CS181" s="32">
        <f t="shared" si="135"/>
        <v>9.5487716279732515E-2</v>
      </c>
      <c r="CT181" s="32">
        <f t="shared" si="155"/>
        <v>0.18214410547586213</v>
      </c>
      <c r="CU181" s="32">
        <f t="shared" si="184"/>
        <v>0.19793922057731339</v>
      </c>
      <c r="CV181" s="32">
        <f t="shared" si="167"/>
        <v>0.42441423609972451</v>
      </c>
      <c r="CW181" s="32"/>
      <c r="CX181" s="32"/>
      <c r="CY181" s="32"/>
      <c r="CZ181" s="5"/>
      <c r="DA181" s="6">
        <f t="shared" si="136"/>
        <v>0.17973641595900264</v>
      </c>
      <c r="DB181" s="6">
        <f t="shared" si="156"/>
        <v>0.30262090808861347</v>
      </c>
      <c r="DC181" s="6">
        <f t="shared" si="185"/>
        <v>0.35459178976344835</v>
      </c>
      <c r="DD181" s="6">
        <f t="shared" si="168"/>
        <v>0.84738842853774043</v>
      </c>
      <c r="DE181" s="5"/>
      <c r="DF181" s="5"/>
      <c r="DG181" s="5"/>
      <c r="DI181" s="6">
        <f t="shared" si="137"/>
        <v>0.97455203206308216</v>
      </c>
      <c r="DJ181" s="6">
        <f t="shared" si="157"/>
        <v>1.051356860336172</v>
      </c>
      <c r="DK181" s="6">
        <f t="shared" si="186"/>
        <v>0.878214222199307</v>
      </c>
      <c r="DL181" s="6">
        <f t="shared" si="169"/>
        <v>0.27107729225111837</v>
      </c>
      <c r="DX181">
        <f t="shared" si="158"/>
        <v>22433.666666666664</v>
      </c>
      <c r="DY181">
        <f t="shared" si="159"/>
        <v>18300.529859510789</v>
      </c>
      <c r="DZ181">
        <f t="shared" si="160"/>
        <v>26566.80347382254</v>
      </c>
    </row>
    <row r="182" spans="1:130" x14ac:dyDescent="0.25">
      <c r="A182" s="1">
        <v>81</v>
      </c>
      <c r="B182" s="1">
        <v>181</v>
      </c>
      <c r="C182" s="7">
        <v>20200427</v>
      </c>
      <c r="D182" s="7">
        <f>84606*(1/3)</f>
        <v>28202</v>
      </c>
      <c r="E182" s="7">
        <v>15818822</v>
      </c>
      <c r="F182" s="7"/>
      <c r="G182" s="7">
        <f t="shared" si="124"/>
        <v>446122418044</v>
      </c>
      <c r="H182" s="36">
        <f t="shared" si="165"/>
        <v>115769939608.06665</v>
      </c>
      <c r="I182" s="36">
        <f t="shared" si="164"/>
        <v>93881826433.986664</v>
      </c>
      <c r="K182" s="2">
        <f t="shared" si="125"/>
        <v>4.3877070592594193E-2</v>
      </c>
      <c r="M182" s="1">
        <f t="shared" si="133"/>
        <v>180</v>
      </c>
      <c r="N182" s="2">
        <f t="shared" si="126"/>
        <v>-1.6325533332524803E-2</v>
      </c>
      <c r="O182" s="8">
        <f t="shared" si="127"/>
        <v>0.22556390977443608</v>
      </c>
      <c r="P182" s="2">
        <f t="shared" si="128"/>
        <v>0.2560055341566333</v>
      </c>
      <c r="Q182" s="2">
        <f t="shared" si="129"/>
        <v>0.24515211196019882</v>
      </c>
      <c r="R182" s="2">
        <f t="shared" si="130"/>
        <v>3.0331280844077324E-2</v>
      </c>
      <c r="V182" s="1">
        <f t="shared" si="131"/>
        <v>0</v>
      </c>
      <c r="W182" s="1">
        <f t="shared" si="132"/>
        <v>4.3877070592594193E-2</v>
      </c>
      <c r="X182" s="2">
        <f t="shared" si="147"/>
        <v>5.488832471784227E-3</v>
      </c>
      <c r="Y182" s="2">
        <f t="shared" si="148"/>
        <v>2.5192134205869306E-2</v>
      </c>
      <c r="Z182" s="2">
        <f t="shared" si="149"/>
        <v>9.4535426527618711E-3</v>
      </c>
      <c r="AA182" s="2">
        <f t="shared" si="150"/>
        <v>2.8480608926419303E-2</v>
      </c>
      <c r="AB182" s="3">
        <f t="shared" si="161"/>
        <v>0.5806111712185118</v>
      </c>
      <c r="AC182" s="3">
        <f t="shared" si="162"/>
        <v>0.88453636194907581</v>
      </c>
      <c r="AD182" s="4">
        <f t="shared" si="152"/>
        <v>60.371828906318072</v>
      </c>
      <c r="AE182" s="5">
        <f t="shared" si="175"/>
        <v>56.873106208400102</v>
      </c>
      <c r="AF182" s="5">
        <f t="shared" si="176"/>
        <v>40.680662621204966</v>
      </c>
      <c r="AG182" s="5">
        <f t="shared" si="177"/>
        <v>73.065549795595246</v>
      </c>
      <c r="AH182" s="5"/>
      <c r="AI182" s="6">
        <f t="shared" si="163"/>
        <v>0.57373594770427294</v>
      </c>
      <c r="AJ182" s="6">
        <f t="shared" si="153"/>
        <v>-1.7377729015852557E-2</v>
      </c>
      <c r="AK182" s="6">
        <f t="shared" si="178"/>
        <v>-0.62710355731929157</v>
      </c>
      <c r="AL182" s="6">
        <f t="shared" si="179"/>
        <v>0.59234809928758647</v>
      </c>
      <c r="AM182" s="6"/>
      <c r="AT182" s="5"/>
      <c r="AU182" s="5"/>
      <c r="AV182" s="12"/>
      <c r="AW182" s="5"/>
      <c r="AX182" s="5"/>
      <c r="AY182" s="5"/>
      <c r="AZ182" s="5"/>
      <c r="BA182" s="5"/>
      <c r="BB182" s="5"/>
      <c r="BC182" s="5"/>
      <c r="BD182" s="5"/>
      <c r="BE182" s="5">
        <f t="shared" si="138"/>
        <v>1210.6666666666679</v>
      </c>
      <c r="BF182" s="6">
        <f t="shared" si="139"/>
        <v>0</v>
      </c>
      <c r="BG182" s="6">
        <f t="shared" si="140"/>
        <v>1210.6666666666679</v>
      </c>
      <c r="BH182" s="6">
        <f t="shared" si="141"/>
        <v>126.80952380952398</v>
      </c>
      <c r="BI182" s="6">
        <f t="shared" si="142"/>
        <v>612.42857142857167</v>
      </c>
      <c r="BJ182" s="6">
        <f t="shared" si="143"/>
        <v>82.845916001030645</v>
      </c>
      <c r="BK182" s="6">
        <f t="shared" si="180"/>
        <v>57.008988684481565</v>
      </c>
      <c r="BL182" s="6">
        <f t="shared" si="181"/>
        <v>7.8566754355976229</v>
      </c>
      <c r="BM182" s="6">
        <f t="shared" si="182"/>
        <v>91.415607958700321</v>
      </c>
      <c r="BN182" s="5"/>
      <c r="BO182" s="5"/>
      <c r="BP182" s="5"/>
      <c r="BQ182" s="2">
        <f t="shared" si="117"/>
        <v>23026.833333333332</v>
      </c>
      <c r="BR182" s="2">
        <f t="shared" si="144"/>
        <v>21693.418749999993</v>
      </c>
      <c r="BS182" s="2">
        <f t="shared" si="151"/>
        <v>20795.152382181554</v>
      </c>
      <c r="BT182" s="5">
        <f t="shared" si="145"/>
        <v>23137.47041235962</v>
      </c>
      <c r="BU182" s="5"/>
      <c r="BV182" s="2">
        <f t="shared" si="170"/>
        <v>0.68085404538006955</v>
      </c>
      <c r="BW182" s="2">
        <f t="shared" si="118"/>
        <v>-8.7488230264094288E-2</v>
      </c>
      <c r="BX182" s="2">
        <f t="shared" si="119"/>
        <v>-2.7878430357449551</v>
      </c>
      <c r="BY182" s="2">
        <f t="shared" si="120"/>
        <v>2.6128665752167661</v>
      </c>
      <c r="BZ182" s="2"/>
      <c r="CA182" s="2">
        <f t="shared" si="146"/>
        <v>0.70271702609467446</v>
      </c>
      <c r="CB182" s="2">
        <f t="shared" si="121"/>
        <v>2.0562607009953424E-2</v>
      </c>
      <c r="CC182" s="2">
        <f t="shared" si="122"/>
        <v>-0.85759366220493694</v>
      </c>
      <c r="CD182" s="2">
        <f t="shared" si="123"/>
        <v>0.8987188762248437</v>
      </c>
      <c r="CE182" s="5"/>
      <c r="CF182" s="8">
        <f t="shared" si="171"/>
        <v>3.3922994212609664E-2</v>
      </c>
      <c r="CG182" s="8">
        <f t="shared" si="172"/>
        <v>2.1628656067435224E-2</v>
      </c>
      <c r="CH182" s="5">
        <f t="shared" si="173"/>
        <v>25284.333333333332</v>
      </c>
      <c r="CI182" s="5">
        <f t="shared" si="174"/>
        <v>24072.666666666664</v>
      </c>
      <c r="CJ182" s="5"/>
      <c r="CK182" s="5">
        <f t="shared" si="134"/>
        <v>25774.757026456777</v>
      </c>
      <c r="CL182" s="5">
        <f t="shared" si="154"/>
        <v>23799.629996057582</v>
      </c>
      <c r="CM182" s="5">
        <f t="shared" si="183"/>
        <v>23008.604882686501</v>
      </c>
      <c r="CN182" s="5">
        <f t="shared" si="166"/>
        <v>19294.530545600886</v>
      </c>
      <c r="CO182" s="5"/>
      <c r="CP182" s="5"/>
      <c r="CQ182" s="5"/>
      <c r="CR182" s="5"/>
      <c r="CS182" s="32">
        <f t="shared" si="135"/>
        <v>9.4171323169089494E-2</v>
      </c>
      <c r="CT182" s="32">
        <f t="shared" si="155"/>
        <v>0.18497640529166515</v>
      </c>
      <c r="CU182" s="32">
        <f t="shared" si="184"/>
        <v>0.22571534188156805</v>
      </c>
      <c r="CV182" s="32">
        <f t="shared" si="167"/>
        <v>0.46165774457933106</v>
      </c>
      <c r="CW182" s="32"/>
      <c r="CX182" s="32"/>
      <c r="CY182" s="32"/>
      <c r="CZ182" s="5"/>
      <c r="DA182" s="6">
        <f t="shared" si="136"/>
        <v>0.18625809417618591</v>
      </c>
      <c r="DB182" s="6">
        <f t="shared" si="156"/>
        <v>0.3325228794505915</v>
      </c>
      <c r="DC182" s="6">
        <f t="shared" si="185"/>
        <v>0.36897843184533718</v>
      </c>
      <c r="DD182" s="6">
        <f t="shared" si="168"/>
        <v>0.9028306778172881</v>
      </c>
      <c r="DE182" s="5"/>
      <c r="DF182" s="5"/>
      <c r="DG182" s="5"/>
      <c r="DI182" s="6">
        <f t="shared" si="137"/>
        <v>0.97984888297666173</v>
      </c>
      <c r="DJ182" s="6">
        <f t="shared" si="157"/>
        <v>1.0733012079287438</v>
      </c>
      <c r="DK182" s="6">
        <f t="shared" si="186"/>
        <v>0.80654502739433886</v>
      </c>
      <c r="DL182" s="6">
        <f t="shared" si="169"/>
        <v>0.30818780836899884</v>
      </c>
      <c r="DX182">
        <f t="shared" si="158"/>
        <v>22846.6</v>
      </c>
      <c r="DY182">
        <f t="shared" si="159"/>
        <v>18175.931313160578</v>
      </c>
      <c r="DZ182">
        <f t="shared" si="160"/>
        <v>27517.268686839419</v>
      </c>
    </row>
    <row r="183" spans="1:130" x14ac:dyDescent="0.25">
      <c r="A183" s="1">
        <v>82</v>
      </c>
      <c r="B183" s="1">
        <v>182</v>
      </c>
      <c r="C183" s="7">
        <v>20200428</v>
      </c>
      <c r="D183" s="7">
        <f>88780*(1/3)</f>
        <v>29593.333333333332</v>
      </c>
      <c r="E183" s="7">
        <v>13317837</v>
      </c>
      <c r="F183" s="7"/>
      <c r="G183" s="7">
        <f t="shared" si="124"/>
        <v>394119189620</v>
      </c>
      <c r="H183" s="36">
        <f t="shared" si="165"/>
        <v>131956352772.26665</v>
      </c>
      <c r="I183" s="36">
        <f t="shared" si="164"/>
        <v>101158428296.38666</v>
      </c>
      <c r="K183" s="2">
        <f t="shared" si="125"/>
        <v>4.8156213322741004E-2</v>
      </c>
      <c r="M183" s="1">
        <f t="shared" si="133"/>
        <v>181</v>
      </c>
      <c r="N183" s="2">
        <f t="shared" si="126"/>
        <v>-1.6306993274698936E-2</v>
      </c>
      <c r="O183" s="8">
        <f t="shared" si="127"/>
        <v>0.22681704260651628</v>
      </c>
      <c r="P183" s="2">
        <f t="shared" si="128"/>
        <v>0.25620901332046964</v>
      </c>
      <c r="Q183" s="2">
        <f t="shared" si="129"/>
        <v>0.24530557590002933</v>
      </c>
      <c r="R183" s="2">
        <f t="shared" si="130"/>
        <v>2.9188491550117018E-2</v>
      </c>
      <c r="V183" s="1">
        <f t="shared" si="131"/>
        <v>0</v>
      </c>
      <c r="W183" s="1">
        <f t="shared" si="132"/>
        <v>4.8156213322741004E-2</v>
      </c>
      <c r="X183" s="2">
        <f t="shared" si="147"/>
        <v>4.5820395887287441E-3</v>
      </c>
      <c r="Y183" s="2">
        <f t="shared" si="148"/>
        <v>2.8631863728922236E-2</v>
      </c>
      <c r="Z183" s="2">
        <f t="shared" si="149"/>
        <v>9.3170160759207966E-3</v>
      </c>
      <c r="AA183" s="2">
        <f t="shared" si="150"/>
        <v>2.8109602872998615E-2</v>
      </c>
      <c r="AB183" s="3">
        <f t="shared" si="161"/>
        <v>0.49179260305997735</v>
      </c>
      <c r="AC183" s="3">
        <f t="shared" si="162"/>
        <v>1.0185794462583921</v>
      </c>
      <c r="AD183" s="4">
        <f t="shared" si="152"/>
        <v>67.438976159422225</v>
      </c>
      <c r="AE183" s="5">
        <f t="shared" si="175"/>
        <v>57.979786105991707</v>
      </c>
      <c r="AF183" s="5">
        <f t="shared" si="176"/>
        <v>42.093626568120172</v>
      </c>
      <c r="AG183" s="5">
        <f t="shared" si="177"/>
        <v>73.865945643863242</v>
      </c>
      <c r="AH183" s="5"/>
      <c r="AI183" s="6">
        <f t="shared" si="163"/>
        <v>0.61489434105151564</v>
      </c>
      <c r="AJ183" s="6">
        <f t="shared" si="153"/>
        <v>2.6475728457501214E-2</v>
      </c>
      <c r="AK183" s="6">
        <f t="shared" si="178"/>
        <v>-0.63323176301265971</v>
      </c>
      <c r="AL183" s="6">
        <f t="shared" si="179"/>
        <v>0.68618321992766218</v>
      </c>
      <c r="AM183" s="6"/>
      <c r="AT183" s="5"/>
      <c r="AU183" s="5"/>
      <c r="AV183" s="12"/>
      <c r="AW183" s="5"/>
      <c r="AX183" s="5"/>
      <c r="AY183" s="5"/>
      <c r="AZ183" s="5"/>
      <c r="BA183" s="5"/>
      <c r="BB183" s="5"/>
      <c r="BC183" s="5"/>
      <c r="BD183" s="5"/>
      <c r="BE183" s="5">
        <f t="shared" si="138"/>
        <v>1391.3333333333321</v>
      </c>
      <c r="BF183" s="6">
        <f t="shared" si="139"/>
        <v>0</v>
      </c>
      <c r="BG183" s="6">
        <f t="shared" si="140"/>
        <v>1391.3333333333321</v>
      </c>
      <c r="BH183" s="6">
        <f t="shared" si="141"/>
        <v>107.5238095238097</v>
      </c>
      <c r="BI183" s="6">
        <f t="shared" si="142"/>
        <v>711.80952380952397</v>
      </c>
      <c r="BJ183" s="6">
        <f t="shared" si="143"/>
        <v>86.876670928745767</v>
      </c>
      <c r="BK183" s="6">
        <f t="shared" si="180"/>
        <v>59.975758970033056</v>
      </c>
      <c r="BL183" s="6">
        <f t="shared" si="181"/>
        <v>11.150702391654434</v>
      </c>
      <c r="BM183" s="6">
        <f t="shared" si="182"/>
        <v>94.153298574898088</v>
      </c>
      <c r="BN183" s="5"/>
      <c r="BO183" s="5"/>
      <c r="BP183" s="5"/>
      <c r="BQ183" s="2">
        <f t="shared" si="117"/>
        <v>23149.833333333332</v>
      </c>
      <c r="BR183" s="2">
        <f t="shared" si="144"/>
        <v>21711.504166666658</v>
      </c>
      <c r="BS183" s="2">
        <f t="shared" si="151"/>
        <v>20773.337615824188</v>
      </c>
      <c r="BT183" s="5">
        <f t="shared" si="145"/>
        <v>23220.866160550788</v>
      </c>
      <c r="BU183" s="5"/>
      <c r="BV183" s="2">
        <f t="shared" si="170"/>
        <v>0.1700529734019165</v>
      </c>
      <c r="BW183" s="2">
        <f t="shared" si="118"/>
        <v>4.6200921760259918E-4</v>
      </c>
      <c r="BX183" s="2">
        <f t="shared" si="119"/>
        <v>-2.6069699210700592</v>
      </c>
      <c r="BY183" s="2">
        <f t="shared" si="120"/>
        <v>2.607893939505264</v>
      </c>
      <c r="BZ183" s="2"/>
      <c r="CA183" s="2">
        <f t="shared" si="146"/>
        <v>0.5356401960270849</v>
      </c>
      <c r="CB183" s="2">
        <f t="shared" si="121"/>
        <v>5.3078256352955745E-2</v>
      </c>
      <c r="CC183" s="2">
        <f t="shared" si="122"/>
        <v>-0.85174781223129525</v>
      </c>
      <c r="CD183" s="2">
        <f t="shared" si="123"/>
        <v>0.95790432493720667</v>
      </c>
      <c r="CE183" s="5"/>
      <c r="CF183" s="8">
        <f t="shared" si="171"/>
        <v>3.3922994212609664E-2</v>
      </c>
      <c r="CG183" s="8">
        <f t="shared" si="172"/>
        <v>2.1628656067435224E-2</v>
      </c>
      <c r="CH183" s="5">
        <f t="shared" si="173"/>
        <v>25980</v>
      </c>
      <c r="CI183" s="5">
        <f t="shared" si="174"/>
        <v>24768.333333333332</v>
      </c>
      <c r="CJ183" s="5"/>
      <c r="CK183" s="5">
        <f t="shared" si="134"/>
        <v>26641.941436784949</v>
      </c>
      <c r="CL183" s="5">
        <f t="shared" si="154"/>
        <v>24636.085226868545</v>
      </c>
      <c r="CM183" s="5">
        <f t="shared" si="183"/>
        <v>23440.269436687155</v>
      </c>
      <c r="CN183" s="5">
        <f t="shared" si="166"/>
        <v>19619.876068160316</v>
      </c>
      <c r="CO183" s="5"/>
      <c r="CP183" s="5"/>
      <c r="CQ183" s="5"/>
      <c r="CR183" s="5"/>
      <c r="CS183" s="32">
        <f t="shared" si="135"/>
        <v>0.11077991082411698</v>
      </c>
      <c r="CT183" s="32">
        <f t="shared" si="155"/>
        <v>0.20121898673488614</v>
      </c>
      <c r="CU183" s="32">
        <f t="shared" si="184"/>
        <v>0.26249970860043992</v>
      </c>
      <c r="CV183" s="32">
        <f t="shared" si="167"/>
        <v>0.50833436615627869</v>
      </c>
      <c r="CW183" s="32"/>
      <c r="CX183" s="32"/>
      <c r="CY183" s="32"/>
      <c r="CZ183" s="5"/>
      <c r="DA183" s="6">
        <f t="shared" si="136"/>
        <v>0.25277979516657839</v>
      </c>
      <c r="DB183" s="6">
        <f t="shared" si="156"/>
        <v>0.38566910659755438</v>
      </c>
      <c r="DC183" s="6">
        <f t="shared" si="185"/>
        <v>0.41621199401851006</v>
      </c>
      <c r="DD183" s="6">
        <f t="shared" si="168"/>
        <v>0.95833136681036779</v>
      </c>
      <c r="DE183" s="5"/>
      <c r="DF183" s="5"/>
      <c r="DG183" s="5"/>
      <c r="DI183" s="6">
        <f t="shared" si="137"/>
        <v>0.97061702932174576</v>
      </c>
      <c r="DJ183" s="6">
        <f t="shared" si="157"/>
        <v>1.0863148943547261</v>
      </c>
      <c r="DK183" s="6">
        <f t="shared" si="186"/>
        <v>0.64660848528684201</v>
      </c>
      <c r="DL183" s="6">
        <f t="shared" si="169"/>
        <v>0.29364731889975609</v>
      </c>
      <c r="DX183">
        <f t="shared" si="158"/>
        <v>23315.066666666662</v>
      </c>
      <c r="DY183">
        <f t="shared" si="159"/>
        <v>17961.06088656767</v>
      </c>
      <c r="DZ183">
        <f t="shared" si="160"/>
        <v>28669.072446765655</v>
      </c>
    </row>
    <row r="184" spans="1:130" x14ac:dyDescent="0.25">
      <c r="A184" s="1">
        <v>83</v>
      </c>
      <c r="B184" s="1">
        <v>183</v>
      </c>
      <c r="C184" s="7">
        <v>20200429</v>
      </c>
      <c r="D184" s="7">
        <f>93153*(1/3)</f>
        <v>31051</v>
      </c>
      <c r="E184" s="7">
        <v>6221484</v>
      </c>
      <c r="F184" s="7"/>
      <c r="G184" s="7">
        <f t="shared" si="124"/>
        <v>193183299684</v>
      </c>
      <c r="H184" s="36">
        <f t="shared" si="165"/>
        <v>135581438658.3</v>
      </c>
      <c r="I184" s="36">
        <f t="shared" si="164"/>
        <v>104131183469.26665</v>
      </c>
      <c r="K184" s="2">
        <f t="shared" si="125"/>
        <v>4.8081903242265099E-2</v>
      </c>
      <c r="M184" s="1">
        <f t="shared" si="133"/>
        <v>182</v>
      </c>
      <c r="N184" s="2">
        <f t="shared" si="126"/>
        <v>-1.6288238893269694E-2</v>
      </c>
      <c r="O184" s="8">
        <f t="shared" si="127"/>
        <v>0.22807017543859648</v>
      </c>
      <c r="P184" s="2">
        <f t="shared" si="128"/>
        <v>0.25641493046827413</v>
      </c>
      <c r="Q184" s="2">
        <f t="shared" si="129"/>
        <v>0.24546096910189652</v>
      </c>
      <c r="R184" s="2">
        <f t="shared" si="130"/>
        <v>2.8138837881873158E-2</v>
      </c>
      <c r="V184" s="1">
        <f t="shared" si="131"/>
        <v>0</v>
      </c>
      <c r="W184" s="1">
        <f t="shared" si="132"/>
        <v>4.8081903242265099E-2</v>
      </c>
      <c r="X184" s="2">
        <f t="shared" si="147"/>
        <v>4.5820395887287441E-3</v>
      </c>
      <c r="Y184" s="2">
        <f t="shared" si="148"/>
        <v>3.1281963783123735E-2</v>
      </c>
      <c r="Z184" s="2">
        <f t="shared" si="149"/>
        <v>9.3170160759207966E-3</v>
      </c>
      <c r="AA184" s="2">
        <f t="shared" si="150"/>
        <v>2.8066347378064339E-2</v>
      </c>
      <c r="AB184" s="3">
        <f t="shared" si="161"/>
        <v>0.49179260305997735</v>
      </c>
      <c r="AC184" s="3">
        <f t="shared" si="162"/>
        <v>1.1145719591418086</v>
      </c>
      <c r="AD184" s="4">
        <f t="shared" si="152"/>
        <v>69.3847452420206</v>
      </c>
      <c r="AE184" s="5">
        <f t="shared" si="175"/>
        <v>59.149145256525841</v>
      </c>
      <c r="AF184" s="5">
        <f t="shared" si="176"/>
        <v>43.53599832971576</v>
      </c>
      <c r="AG184" s="5">
        <f t="shared" si="177"/>
        <v>74.762292183335916</v>
      </c>
      <c r="AH184" s="5"/>
      <c r="AI184" s="6">
        <f t="shared" si="163"/>
        <v>0.69821095753175821</v>
      </c>
      <c r="AJ184" s="6">
        <f t="shared" si="153"/>
        <v>7.7661781150164047E-2</v>
      </c>
      <c r="AK184" s="6">
        <f t="shared" si="178"/>
        <v>-0.62454531609661035</v>
      </c>
      <c r="AL184" s="6">
        <f t="shared" si="179"/>
        <v>0.77986887839693853</v>
      </c>
      <c r="AM184" s="6"/>
      <c r="AT184" s="5"/>
      <c r="AU184" s="5"/>
      <c r="AV184" s="12"/>
      <c r="AW184" s="5"/>
      <c r="AX184" s="5"/>
      <c r="AY184" s="5"/>
      <c r="AZ184" s="5"/>
      <c r="BA184" s="5"/>
      <c r="BB184" s="5"/>
      <c r="BC184" s="5"/>
      <c r="BD184" s="5"/>
      <c r="BE184" s="5">
        <f t="shared" si="138"/>
        <v>1457.6666666666679</v>
      </c>
      <c r="BF184" s="6">
        <f t="shared" si="139"/>
        <v>0</v>
      </c>
      <c r="BG184" s="6">
        <f t="shared" si="140"/>
        <v>1457.6666666666679</v>
      </c>
      <c r="BH184" s="6">
        <f t="shared" si="141"/>
        <v>107.5238095238097</v>
      </c>
      <c r="BI184" s="6">
        <f t="shared" si="142"/>
        <v>799.26190476190516</v>
      </c>
      <c r="BJ184" s="6">
        <f t="shared" si="143"/>
        <v>88.142313246685035</v>
      </c>
      <c r="BK184" s="6">
        <f t="shared" si="180"/>
        <v>63.439070597785168</v>
      </c>
      <c r="BL184" s="6">
        <f t="shared" si="181"/>
        <v>17.127221736413965</v>
      </c>
      <c r="BM184" s="6">
        <f t="shared" si="182"/>
        <v>95.857364800745017</v>
      </c>
      <c r="BN184" s="5"/>
      <c r="BO184" s="5"/>
      <c r="BP184" s="5"/>
      <c r="BQ184" s="2">
        <f t="shared" si="117"/>
        <v>23489.916666666664</v>
      </c>
      <c r="BR184" s="2">
        <f t="shared" si="144"/>
        <v>21753.26249999999</v>
      </c>
      <c r="BS184" s="2">
        <f t="shared" si="151"/>
        <v>20798.003077089532</v>
      </c>
      <c r="BT184" s="5">
        <f t="shared" si="145"/>
        <v>23411.383686972502</v>
      </c>
      <c r="BU184" s="5"/>
      <c r="BV184" s="2">
        <f t="shared" si="170"/>
        <v>-6.4909288954314359E-2</v>
      </c>
      <c r="BW184" s="2">
        <f t="shared" si="118"/>
        <v>7.0286240952529624E-2</v>
      </c>
      <c r="BX184" s="2">
        <f t="shared" si="119"/>
        <v>-2.4454985883144085</v>
      </c>
      <c r="BY184" s="2">
        <f t="shared" si="120"/>
        <v>2.586071070219468</v>
      </c>
      <c r="BZ184" s="2"/>
      <c r="CA184" s="2">
        <f t="shared" si="146"/>
        <v>0.33566049694534944</v>
      </c>
      <c r="CB184" s="2">
        <f t="shared" si="121"/>
        <v>7.2495822747106753E-2</v>
      </c>
      <c r="CC184" s="2">
        <f t="shared" si="122"/>
        <v>-0.83941348755555933</v>
      </c>
      <c r="CD184" s="2">
        <f t="shared" si="123"/>
        <v>0.98440513304977284</v>
      </c>
      <c r="CE184" s="5"/>
      <c r="CF184" s="8">
        <f t="shared" si="171"/>
        <v>3.8229021187008938E-2</v>
      </c>
      <c r="CG184" s="8">
        <f t="shared" si="172"/>
        <v>2.1628656067435224E-2</v>
      </c>
      <c r="CH184" s="5">
        <f t="shared" si="173"/>
        <v>26892.166666666664</v>
      </c>
      <c r="CI184" s="5">
        <f t="shared" si="174"/>
        <v>25497.166666666664</v>
      </c>
      <c r="CJ184" s="5"/>
      <c r="CK184" s="5">
        <f t="shared" si="134"/>
        <v>27182.10788135244</v>
      </c>
      <c r="CL184" s="5">
        <f t="shared" si="154"/>
        <v>25259.973691433413</v>
      </c>
      <c r="CM184" s="5">
        <f t="shared" si="183"/>
        <v>23696.514554552563</v>
      </c>
      <c r="CN184" s="5">
        <f t="shared" si="166"/>
        <v>19803.120633599036</v>
      </c>
      <c r="CO184" s="5"/>
      <c r="CP184" s="5"/>
      <c r="CQ184" s="5"/>
      <c r="CR184" s="5"/>
      <c r="CS184" s="32">
        <f t="shared" si="135"/>
        <v>0.14233230680765963</v>
      </c>
      <c r="CT184" s="32">
        <f t="shared" si="155"/>
        <v>0.22925702058551778</v>
      </c>
      <c r="CU184" s="32">
        <f t="shared" si="184"/>
        <v>0.31036148495663451</v>
      </c>
      <c r="CV184" s="32">
        <f t="shared" si="167"/>
        <v>0.56798519660165114</v>
      </c>
      <c r="CW184" s="32"/>
      <c r="CX184" s="32"/>
      <c r="CY184" s="32"/>
      <c r="CZ184" s="5"/>
      <c r="DA184" s="6">
        <f t="shared" si="136"/>
        <v>0.32805925867051811</v>
      </c>
      <c r="DB184" s="6">
        <f t="shared" si="156"/>
        <v>0.43839986430231753</v>
      </c>
      <c r="DC184" s="6">
        <f t="shared" si="185"/>
        <v>0.47380029210173491</v>
      </c>
      <c r="DD184" s="6">
        <f t="shared" si="168"/>
        <v>1.004594074104775</v>
      </c>
      <c r="DE184" s="5"/>
      <c r="DF184" s="5"/>
      <c r="DG184" s="5"/>
      <c r="DI184" s="6">
        <f t="shared" si="137"/>
        <v>0.95826665910865094</v>
      </c>
      <c r="DJ184" s="6">
        <f t="shared" si="157"/>
        <v>1.08778704054424</v>
      </c>
      <c r="DK184" s="6">
        <f t="shared" si="186"/>
        <v>0.48416655391958641</v>
      </c>
      <c r="DL184" s="6">
        <f t="shared" si="169"/>
        <v>0.27968698032452438</v>
      </c>
      <c r="DX184">
        <f t="shared" si="158"/>
        <v>23861.449999999997</v>
      </c>
      <c r="DY184">
        <f t="shared" si="159"/>
        <v>17745.672087183906</v>
      </c>
      <c r="DZ184">
        <f t="shared" si="160"/>
        <v>29977.227912816088</v>
      </c>
    </row>
    <row r="185" spans="1:130" x14ac:dyDescent="0.25">
      <c r="A185" s="1">
        <v>84</v>
      </c>
      <c r="B185" s="1">
        <v>184</v>
      </c>
      <c r="C185" s="7">
        <v>20200502</v>
      </c>
      <c r="D185" s="7">
        <f>97810*(1/3)</f>
        <v>32603.333333333332</v>
      </c>
      <c r="E185" s="7">
        <v>6239843</v>
      </c>
      <c r="F185" s="7"/>
      <c r="G185" s="7">
        <f t="shared" si="124"/>
        <v>203439681276.66666</v>
      </c>
      <c r="H185" s="36">
        <f t="shared" si="165"/>
        <v>142134041782.13333</v>
      </c>
      <c r="I185" s="36">
        <f t="shared" si="164"/>
        <v>107303718174.8</v>
      </c>
      <c r="K185" s="2">
        <f t="shared" si="125"/>
        <v>4.8783518654247335E-2</v>
      </c>
      <c r="M185" s="1">
        <f t="shared" si="133"/>
        <v>183</v>
      </c>
      <c r="N185" s="2">
        <f t="shared" si="126"/>
        <v>-1.6040867374288035E-2</v>
      </c>
      <c r="O185" s="8">
        <f t="shared" si="127"/>
        <v>0.22932330827067668</v>
      </c>
      <c r="P185" s="2">
        <f t="shared" si="128"/>
        <v>0.25913904000012866</v>
      </c>
      <c r="Q185" s="2">
        <f t="shared" si="129"/>
        <v>0.24752530112740068</v>
      </c>
      <c r="R185" s="2">
        <f t="shared" si="130"/>
        <v>2.7091622197597448E-2</v>
      </c>
      <c r="V185" s="1">
        <f t="shared" si="131"/>
        <v>0</v>
      </c>
      <c r="W185" s="1">
        <f t="shared" si="132"/>
        <v>4.8783518654247335E-2</v>
      </c>
      <c r="X185" s="2">
        <f t="shared" si="147"/>
        <v>4.5820395887287441E-3</v>
      </c>
      <c r="Y185" s="2">
        <f t="shared" si="148"/>
        <v>3.4543981735787863E-2</v>
      </c>
      <c r="Z185" s="2">
        <f t="shared" si="149"/>
        <v>9.3170160759207966E-3</v>
      </c>
      <c r="AA185" s="2">
        <f t="shared" si="150"/>
        <v>2.7180775296381028E-2</v>
      </c>
      <c r="AB185" s="3">
        <f t="shared" si="161"/>
        <v>0.49179260305997735</v>
      </c>
      <c r="AC185" s="3">
        <f t="shared" si="162"/>
        <v>1.2708975869568815</v>
      </c>
      <c r="AD185" s="4">
        <f t="shared" si="152"/>
        <v>72.099884265239282</v>
      </c>
      <c r="AE185" s="5">
        <f t="shared" si="175"/>
        <v>60.659169102855159</v>
      </c>
      <c r="AF185" s="5">
        <f t="shared" si="176"/>
        <v>46.27735355347329</v>
      </c>
      <c r="AG185" s="5">
        <f t="shared" si="177"/>
        <v>75.040984652237029</v>
      </c>
      <c r="AH185" s="5"/>
      <c r="AI185" s="6">
        <f t="shared" si="163"/>
        <v>0.78641577274981012</v>
      </c>
      <c r="AJ185" s="6">
        <f t="shared" si="153"/>
        <v>0.13757297869098636</v>
      </c>
      <c r="AK185" s="6">
        <f t="shared" si="178"/>
        <v>-0.59269945541620428</v>
      </c>
      <c r="AL185" s="6">
        <f t="shared" si="179"/>
        <v>0.86784541279817706</v>
      </c>
      <c r="AM185" s="6"/>
      <c r="AT185" s="5"/>
      <c r="AU185" s="5"/>
      <c r="AV185" s="12"/>
      <c r="AW185" s="5"/>
      <c r="AX185" s="5"/>
      <c r="AY185" s="5"/>
      <c r="AZ185" s="5"/>
      <c r="BA185" s="5"/>
      <c r="BB185" s="5"/>
      <c r="BC185" s="5"/>
      <c r="BD185" s="5"/>
      <c r="BE185" s="5">
        <f t="shared" si="138"/>
        <v>1552.3333333333321</v>
      </c>
      <c r="BF185" s="6">
        <f t="shared" si="139"/>
        <v>0</v>
      </c>
      <c r="BG185" s="6">
        <f t="shared" si="140"/>
        <v>1552.3333333333321</v>
      </c>
      <c r="BH185" s="6">
        <f t="shared" si="141"/>
        <v>107.5238095238097</v>
      </c>
      <c r="BI185" s="6">
        <f t="shared" si="142"/>
        <v>905.38095238095252</v>
      </c>
      <c r="BJ185" s="6">
        <f t="shared" si="143"/>
        <v>89.384608151943951</v>
      </c>
      <c r="BK185" s="6">
        <f t="shared" si="180"/>
        <v>67.199874618163676</v>
      </c>
      <c r="BL185" s="6">
        <f t="shared" si="181"/>
        <v>25.776638126492529</v>
      </c>
      <c r="BM185" s="6">
        <f t="shared" si="182"/>
        <v>96.196140162333478</v>
      </c>
      <c r="BN185" s="5"/>
      <c r="BO185" s="5"/>
      <c r="BP185" s="5"/>
      <c r="BQ185" s="2">
        <f t="shared" si="117"/>
        <v>24047.583333333332</v>
      </c>
      <c r="BR185" s="2">
        <f t="shared" si="144"/>
        <v>21841.785416666658</v>
      </c>
      <c r="BS185" s="2">
        <f t="shared" si="151"/>
        <v>20894.612117904791</v>
      </c>
      <c r="BT185" s="5">
        <f t="shared" si="145"/>
        <v>23782.606616578076</v>
      </c>
      <c r="BU185" s="5"/>
      <c r="BV185" s="2">
        <f t="shared" si="170"/>
        <v>-0.14803465470043387</v>
      </c>
      <c r="BW185" s="2">
        <f t="shared" si="118"/>
        <v>0.13045868088405532</v>
      </c>
      <c r="BX185" s="2">
        <f t="shared" si="119"/>
        <v>-2.2982032296036494</v>
      </c>
      <c r="BY185" s="2">
        <f t="shared" si="120"/>
        <v>2.5591205913717601</v>
      </c>
      <c r="BZ185" s="2"/>
      <c r="CA185" s="2">
        <f t="shared" si="146"/>
        <v>0.14165610165841785</v>
      </c>
      <c r="CB185" s="2">
        <f t="shared" si="121"/>
        <v>8.1935996185234422E-2</v>
      </c>
      <c r="CC185" s="2">
        <f t="shared" si="122"/>
        <v>-0.82866642064946983</v>
      </c>
      <c r="CD185" s="2">
        <f t="shared" si="123"/>
        <v>0.99253841301993861</v>
      </c>
      <c r="CE185" s="5"/>
      <c r="CF185" s="8">
        <f t="shared" si="171"/>
        <v>3.8229021187008938E-2</v>
      </c>
      <c r="CG185" s="8">
        <f t="shared" si="172"/>
        <v>2.1628656067435224E-2</v>
      </c>
      <c r="CH185" s="5">
        <f t="shared" si="173"/>
        <v>28633.333333333332</v>
      </c>
      <c r="CI185" s="5">
        <f t="shared" si="174"/>
        <v>26273.333333333332</v>
      </c>
      <c r="CJ185" s="5"/>
      <c r="CK185" s="5">
        <f t="shared" si="134"/>
        <v>27819.11700217575</v>
      </c>
      <c r="CL185" s="5">
        <f t="shared" si="154"/>
        <v>25848.493740117367</v>
      </c>
      <c r="CM185" s="5">
        <f t="shared" si="183"/>
        <v>23990.247932074279</v>
      </c>
      <c r="CN185" s="5">
        <f t="shared" si="166"/>
        <v>20005.680172760985</v>
      </c>
      <c r="CO185" s="5"/>
      <c r="CP185" s="5"/>
      <c r="CQ185" s="5"/>
      <c r="CR185" s="5"/>
      <c r="CS185" s="32">
        <f t="shared" si="135"/>
        <v>0.17197585138246496</v>
      </c>
      <c r="CT185" s="32">
        <f t="shared" si="155"/>
        <v>0.26132430234154502</v>
      </c>
      <c r="CU185" s="32">
        <f t="shared" si="184"/>
        <v>0.35902444300059133</v>
      </c>
      <c r="CV185" s="32">
        <f t="shared" si="167"/>
        <v>0.62970381670526043</v>
      </c>
      <c r="CW185" s="32"/>
      <c r="CX185" s="32"/>
      <c r="CY185" s="32"/>
      <c r="CZ185" s="5"/>
      <c r="DA185" s="6">
        <f t="shared" si="136"/>
        <v>0.36058225645298508</v>
      </c>
      <c r="DB185" s="6">
        <f t="shared" si="156"/>
        <v>0.47492729384796506</v>
      </c>
      <c r="DC185" s="6">
        <f t="shared" si="185"/>
        <v>0.51622476208670187</v>
      </c>
      <c r="DD185" s="6">
        <f t="shared" si="168"/>
        <v>1.0608810486407683</v>
      </c>
      <c r="DE185" s="5"/>
      <c r="DF185" s="5"/>
      <c r="DG185" s="5"/>
      <c r="DI185" s="6">
        <f t="shared" si="137"/>
        <v>0.95666704260485902</v>
      </c>
      <c r="DJ185" s="6">
        <f t="shared" si="157"/>
        <v>1.0844871349474143</v>
      </c>
      <c r="DK185" s="6">
        <f t="shared" si="186"/>
        <v>0.40132370192826616</v>
      </c>
      <c r="DL185" s="6">
        <f t="shared" si="169"/>
        <v>0.26055389812493884</v>
      </c>
      <c r="DX185">
        <f t="shared" si="158"/>
        <v>24490.116666666661</v>
      </c>
      <c r="DY185">
        <f t="shared" si="159"/>
        <v>17549.658800646561</v>
      </c>
      <c r="DZ185">
        <f t="shared" si="160"/>
        <v>31430.574532686762</v>
      </c>
    </row>
    <row r="186" spans="1:130" x14ac:dyDescent="0.25">
      <c r="A186" s="1">
        <v>85</v>
      </c>
      <c r="B186" s="1">
        <v>185</v>
      </c>
      <c r="C186" s="7">
        <v>20200503</v>
      </c>
      <c r="D186" s="7">
        <f>102600*(1/3)</f>
        <v>34200</v>
      </c>
      <c r="E186" s="7">
        <v>8756965</v>
      </c>
      <c r="F186" s="7"/>
      <c r="G186" s="7">
        <f t="shared" si="124"/>
        <v>299488203000</v>
      </c>
      <c r="H186" s="36">
        <f t="shared" si="165"/>
        <v>152459690136.53333</v>
      </c>
      <c r="I186" s="36">
        <f t="shared" si="164"/>
        <v>112188350183.39999</v>
      </c>
      <c r="K186" s="2">
        <f t="shared" si="125"/>
        <v>4.7811111434267653E-2</v>
      </c>
      <c r="M186" s="1">
        <f t="shared" si="133"/>
        <v>184</v>
      </c>
      <c r="N186" s="2">
        <f t="shared" si="126"/>
        <v>-1.5870846552539487E-2</v>
      </c>
      <c r="O186" s="8">
        <f t="shared" si="127"/>
        <v>0.23057644110275688</v>
      </c>
      <c r="P186" s="2">
        <f t="shared" si="128"/>
        <v>0.26101998488231792</v>
      </c>
      <c r="Q186" s="2">
        <f t="shared" si="129"/>
        <v>0.24896009340438463</v>
      </c>
      <c r="R186" s="2">
        <f t="shared" si="130"/>
        <v>2.8562598897371783E-2</v>
      </c>
      <c r="V186" s="1">
        <f t="shared" si="131"/>
        <v>0</v>
      </c>
      <c r="W186" s="1">
        <f t="shared" si="132"/>
        <v>4.7811111434267653E-2</v>
      </c>
      <c r="X186" s="2">
        <f t="shared" si="147"/>
        <v>4.5820395887287441E-3</v>
      </c>
      <c r="Y186" s="2">
        <f t="shared" si="148"/>
        <v>3.4328199103380017E-2</v>
      </c>
      <c r="Z186" s="2">
        <f t="shared" si="149"/>
        <v>9.3170160759207966E-3</v>
      </c>
      <c r="AA186" s="2">
        <f t="shared" si="150"/>
        <v>2.7053212792487631E-2</v>
      </c>
      <c r="AB186" s="3">
        <f t="shared" si="161"/>
        <v>0.49179260305997735</v>
      </c>
      <c r="AC186" s="3">
        <f t="shared" si="162"/>
        <v>1.2689139499509856</v>
      </c>
      <c r="AD186" s="4">
        <f t="shared" si="152"/>
        <v>72.068451598651194</v>
      </c>
      <c r="AE186" s="5">
        <f t="shared" si="175"/>
        <v>61.893159330171116</v>
      </c>
      <c r="AF186" s="5">
        <f t="shared" si="176"/>
        <v>48.081766078973402</v>
      </c>
      <c r="AG186" s="5">
        <f t="shared" si="177"/>
        <v>75.70455258136883</v>
      </c>
      <c r="AH186" s="5"/>
      <c r="AI186" s="6">
        <f t="shared" si="163"/>
        <v>0.83604163146852872</v>
      </c>
      <c r="AJ186" s="6">
        <f t="shared" si="153"/>
        <v>0.19804445335406864</v>
      </c>
      <c r="AK186" s="6">
        <f t="shared" si="178"/>
        <v>-0.55404823081753052</v>
      </c>
      <c r="AL186" s="6">
        <f t="shared" si="179"/>
        <v>0.95013713752566775</v>
      </c>
      <c r="AM186" s="6"/>
      <c r="AT186" s="5"/>
      <c r="AU186" s="5"/>
      <c r="AV186" s="12"/>
      <c r="AW186" s="5"/>
      <c r="AX186" s="5"/>
      <c r="AY186" s="5"/>
      <c r="AZ186" s="5"/>
      <c r="BA186" s="5"/>
      <c r="BB186" s="5"/>
      <c r="BC186" s="5"/>
      <c r="BD186" s="5"/>
      <c r="BE186" s="5">
        <f t="shared" si="138"/>
        <v>1596.6666666666679</v>
      </c>
      <c r="BF186" s="6">
        <f t="shared" si="139"/>
        <v>0</v>
      </c>
      <c r="BG186" s="6">
        <f t="shared" si="140"/>
        <v>1596.6666666666679</v>
      </c>
      <c r="BH186" s="6">
        <f t="shared" si="141"/>
        <v>107.5238095238097</v>
      </c>
      <c r="BI186" s="6">
        <f t="shared" si="142"/>
        <v>939.5952380952383</v>
      </c>
      <c r="BJ186" s="6">
        <f t="shared" si="143"/>
        <v>89.731462743582142</v>
      </c>
      <c r="BK186" s="6">
        <f t="shared" si="180"/>
        <v>70.812026734607755</v>
      </c>
      <c r="BL186" s="6">
        <f t="shared" si="181"/>
        <v>35.491114774493383</v>
      </c>
      <c r="BM186" s="6">
        <f t="shared" si="182"/>
        <v>95.536665106687821</v>
      </c>
      <c r="BN186" s="5"/>
      <c r="BO186" s="5"/>
      <c r="BP186" s="5"/>
      <c r="BQ186" s="2">
        <f t="shared" si="117"/>
        <v>24783</v>
      </c>
      <c r="BR186" s="2">
        <f t="shared" si="144"/>
        <v>21969.587499999991</v>
      </c>
      <c r="BS186" s="2">
        <f t="shared" si="151"/>
        <v>21055.294127761343</v>
      </c>
      <c r="BT186" s="5">
        <f t="shared" si="145"/>
        <v>24312.233575522459</v>
      </c>
      <c r="BU186" s="5"/>
      <c r="BV186" s="2">
        <f t="shared" si="170"/>
        <v>-0.27307325645244562</v>
      </c>
      <c r="BW186" s="2">
        <f t="shared" si="118"/>
        <v>0.18914022838241784</v>
      </c>
      <c r="BX186" s="2">
        <f t="shared" si="119"/>
        <v>-2.1334680368152594</v>
      </c>
      <c r="BY186" s="2">
        <f t="shared" si="120"/>
        <v>2.5117484935800953</v>
      </c>
      <c r="BZ186" s="2"/>
      <c r="CA186" s="2">
        <f t="shared" si="146"/>
        <v>-1.1516679463261778E-2</v>
      </c>
      <c r="CB186" s="2">
        <f t="shared" si="121"/>
        <v>8.7073646660408718E-2</v>
      </c>
      <c r="CC186" s="2">
        <f t="shared" si="122"/>
        <v>-0.82002043422490001</v>
      </c>
      <c r="CD186" s="2">
        <f t="shared" si="123"/>
        <v>0.99416772754571747</v>
      </c>
      <c r="CE186" s="5"/>
      <c r="CF186" s="8">
        <f t="shared" si="171"/>
        <v>1.5099006170685535E-2</v>
      </c>
      <c r="CG186" s="8">
        <f t="shared" si="172"/>
        <v>2.1628656067435224E-2</v>
      </c>
      <c r="CH186" s="5">
        <f t="shared" si="173"/>
        <v>29431.666666666664</v>
      </c>
      <c r="CI186" s="5">
        <f t="shared" si="174"/>
        <v>27071.666666666664</v>
      </c>
      <c r="CJ186" s="5"/>
      <c r="CK186" s="5">
        <f t="shared" si="134"/>
        <v>28759.236842803661</v>
      </c>
      <c r="CL186" s="5">
        <f t="shared" si="154"/>
        <v>26713.002379107878</v>
      </c>
      <c r="CM186" s="5">
        <f t="shared" si="183"/>
        <v>24435.808798569597</v>
      </c>
      <c r="CN186" s="5">
        <f t="shared" si="166"/>
        <v>20298.498464455974</v>
      </c>
      <c r="CO186" s="5"/>
      <c r="CP186" s="5"/>
      <c r="CQ186" s="5"/>
      <c r="CR186" s="5"/>
      <c r="CS186" s="32">
        <f t="shared" si="135"/>
        <v>0.18918315485682879</v>
      </c>
      <c r="CT186" s="32">
        <f t="shared" si="155"/>
        <v>0.28027540725813993</v>
      </c>
      <c r="CU186" s="32">
        <f t="shared" si="184"/>
        <v>0.39958534959571179</v>
      </c>
      <c r="CV186" s="32">
        <f t="shared" si="167"/>
        <v>0.68485368806399571</v>
      </c>
      <c r="CW186" s="32"/>
      <c r="CX186" s="32"/>
      <c r="CY186" s="32"/>
      <c r="CZ186" s="5"/>
      <c r="DA186" s="6">
        <f t="shared" si="136"/>
        <v>0.31334981920035881</v>
      </c>
      <c r="DB186" s="6">
        <f t="shared" si="156"/>
        <v>0.48052269879815174</v>
      </c>
      <c r="DC186" s="6">
        <f t="shared" si="185"/>
        <v>0.52104662152554349</v>
      </c>
      <c r="DD186" s="6">
        <f t="shared" si="168"/>
        <v>1.0592228987833834</v>
      </c>
      <c r="DE186" s="5"/>
      <c r="DF186" s="5"/>
      <c r="DG186" s="5"/>
      <c r="DI186" s="6">
        <f t="shared" si="137"/>
        <v>0.95389062919288192</v>
      </c>
      <c r="DJ186" s="6">
        <f t="shared" si="157"/>
        <v>1.0745183364560347</v>
      </c>
      <c r="DK186" s="6">
        <f t="shared" si="186"/>
        <v>0.30221850702203373</v>
      </c>
      <c r="DL186" s="6">
        <f t="shared" si="169"/>
        <v>0.26088510816454136</v>
      </c>
      <c r="DX186">
        <f t="shared" si="158"/>
        <v>25186.266666666659</v>
      </c>
      <c r="DY186">
        <f t="shared" si="159"/>
        <v>17341.666449957018</v>
      </c>
      <c r="DZ186">
        <f t="shared" si="160"/>
        <v>33030.8668833763</v>
      </c>
    </row>
    <row r="187" spans="1:130" x14ac:dyDescent="0.25">
      <c r="A187" s="1">
        <v>86</v>
      </c>
      <c r="B187" s="1">
        <v>186</v>
      </c>
      <c r="C187" s="7">
        <v>20200504</v>
      </c>
      <c r="D187" s="7">
        <f>97775*(1/3)</f>
        <v>32591.666666666664</v>
      </c>
      <c r="E187" s="7">
        <v>10513753</v>
      </c>
      <c r="F187" s="7"/>
      <c r="G187" s="7">
        <f t="shared" si="124"/>
        <v>342660733191.66663</v>
      </c>
      <c r="H187" s="36">
        <f t="shared" si="165"/>
        <v>165201189673.31665</v>
      </c>
      <c r="I187" s="36">
        <f t="shared" si="164"/>
        <v>118018273780.5</v>
      </c>
      <c r="K187" s="2">
        <f t="shared" si="125"/>
        <v>-4.8169012095091467E-2</v>
      </c>
      <c r="M187" s="1">
        <f t="shared" si="133"/>
        <v>185</v>
      </c>
      <c r="N187" s="2">
        <f t="shared" si="126"/>
        <v>-1.5868276106020537E-2</v>
      </c>
      <c r="O187" s="8">
        <f t="shared" si="127"/>
        <v>0.23182957393483708</v>
      </c>
      <c r="P187" s="2">
        <f t="shared" si="128"/>
        <v>0.26104847556923505</v>
      </c>
      <c r="Q187" s="2">
        <f t="shared" si="129"/>
        <v>0.2489818857152572</v>
      </c>
      <c r="R187" s="2">
        <f t="shared" si="130"/>
        <v>2.9190410947480844E-2</v>
      </c>
      <c r="V187" s="1">
        <f t="shared" si="131"/>
        <v>4.8169012095091467E-2</v>
      </c>
      <c r="W187" s="1">
        <f t="shared" si="132"/>
        <v>0</v>
      </c>
      <c r="X187" s="2">
        <f t="shared" si="147"/>
        <v>8.0226833098067073E-3</v>
      </c>
      <c r="Y187" s="2">
        <f t="shared" si="148"/>
        <v>3.1659956790850666E-2</v>
      </c>
      <c r="Z187" s="2">
        <f t="shared" si="149"/>
        <v>1.4784568170194849E-2</v>
      </c>
      <c r="AA187" s="2">
        <f t="shared" si="150"/>
        <v>2.8533354715518579E-2</v>
      </c>
      <c r="AB187" s="3">
        <f t="shared" si="161"/>
        <v>0.54263900152188038</v>
      </c>
      <c r="AC187" s="3">
        <f t="shared" si="162"/>
        <v>1.1095770934229339</v>
      </c>
      <c r="AD187" s="4">
        <f t="shared" si="152"/>
        <v>67.156898956367741</v>
      </c>
      <c r="AE187" s="5">
        <f t="shared" si="175"/>
        <v>62.879871252444673</v>
      </c>
      <c r="AF187" s="5">
        <f t="shared" si="176"/>
        <v>50.697711023702958</v>
      </c>
      <c r="AG187" s="5">
        <f t="shared" si="177"/>
        <v>75.062031481186381</v>
      </c>
      <c r="AH187" s="5"/>
      <c r="AI187" s="6">
        <f t="shared" si="163"/>
        <v>0.6156786110620055</v>
      </c>
      <c r="AJ187" s="6">
        <f t="shared" si="153"/>
        <v>0.23996471291524898</v>
      </c>
      <c r="AK187" s="6">
        <f t="shared" si="178"/>
        <v>-0.50682209388208188</v>
      </c>
      <c r="AL187" s="6">
        <f t="shared" si="179"/>
        <v>0.98675151971257991</v>
      </c>
      <c r="AM187" s="6"/>
      <c r="AT187" s="5"/>
      <c r="AU187" s="5"/>
      <c r="AV187" s="12"/>
      <c r="AW187" s="5"/>
      <c r="AX187" s="5"/>
      <c r="AY187" s="5"/>
      <c r="AZ187" s="5"/>
      <c r="BA187" s="5"/>
      <c r="BB187" s="5"/>
      <c r="BC187" s="5"/>
      <c r="BD187" s="5"/>
      <c r="BE187" s="5">
        <f t="shared" si="138"/>
        <v>-1608.3333333333358</v>
      </c>
      <c r="BF187" s="6">
        <f t="shared" si="139"/>
        <v>1608.3333333333358</v>
      </c>
      <c r="BG187" s="6">
        <f t="shared" si="140"/>
        <v>0</v>
      </c>
      <c r="BH187" s="6">
        <f t="shared" si="141"/>
        <v>222.40476190476224</v>
      </c>
      <c r="BI187" s="6">
        <f t="shared" si="142"/>
        <v>878.28571428571456</v>
      </c>
      <c r="BJ187" s="6">
        <f t="shared" si="143"/>
        <v>79.794068658201539</v>
      </c>
      <c r="BK187" s="6">
        <f t="shared" si="180"/>
        <v>73.312591959042948</v>
      </c>
      <c r="BL187" s="6">
        <f t="shared" si="181"/>
        <v>43.583419454070146</v>
      </c>
      <c r="BM187" s="6">
        <f t="shared" si="182"/>
        <v>94.123012712523902</v>
      </c>
      <c r="BN187" s="5"/>
      <c r="BO187" s="5"/>
      <c r="BP187" s="5"/>
      <c r="BQ187" s="2">
        <f t="shared" si="117"/>
        <v>25829.125</v>
      </c>
      <c r="BR187" s="2">
        <f t="shared" si="144"/>
        <v>22155.056249999994</v>
      </c>
      <c r="BS187" s="2">
        <f t="shared" si="151"/>
        <v>21292.473007497043</v>
      </c>
      <c r="BT187" s="5">
        <f t="shared" si="145"/>
        <v>25066.140812223737</v>
      </c>
      <c r="BU187" s="5"/>
      <c r="BV187" s="2">
        <f t="shared" si="170"/>
        <v>-0.26482969915122068</v>
      </c>
      <c r="BW187" s="2">
        <f t="shared" si="118"/>
        <v>0.23803961982396524</v>
      </c>
      <c r="BX187" s="2">
        <f t="shared" si="119"/>
        <v>-1.9971658292923631</v>
      </c>
      <c r="BY187" s="2">
        <f t="shared" si="120"/>
        <v>2.4732450689402934</v>
      </c>
      <c r="BZ187" s="2"/>
      <c r="CA187" s="2">
        <f t="shared" si="146"/>
        <v>-0.126640441622656</v>
      </c>
      <c r="CB187" s="2">
        <f t="shared" si="121"/>
        <v>9.072951196923762E-2</v>
      </c>
      <c r="CC187" s="2">
        <f t="shared" si="122"/>
        <v>-0.81207635929532584</v>
      </c>
      <c r="CD187" s="2">
        <f t="shared" si="123"/>
        <v>0.99353538323380108</v>
      </c>
      <c r="CE187" s="5"/>
      <c r="CF187" s="8">
        <f t="shared" si="171"/>
        <v>3.0725327957793411E-4</v>
      </c>
      <c r="CG187" s="8">
        <f t="shared" si="172"/>
        <v>2.1628656067435224E-2</v>
      </c>
      <c r="CH187" s="5">
        <f t="shared" si="173"/>
        <v>29431.666666666664</v>
      </c>
      <c r="CI187" s="5">
        <f t="shared" si="174"/>
        <v>27071.666666666664</v>
      </c>
      <c r="CJ187" s="5"/>
      <c r="CK187" s="5">
        <f t="shared" si="134"/>
        <v>29470.38504082106</v>
      </c>
      <c r="CL187" s="5">
        <f t="shared" si="154"/>
        <v>27417.53510405741</v>
      </c>
      <c r="CM187" s="5">
        <f t="shared" si="183"/>
        <v>24840.51298234459</v>
      </c>
      <c r="CN187" s="5">
        <f t="shared" si="166"/>
        <v>20650.521987858312</v>
      </c>
      <c r="CO187" s="5"/>
      <c r="CP187" s="5"/>
      <c r="CQ187" s="5"/>
      <c r="CR187" s="5"/>
      <c r="CS187" s="32">
        <f t="shared" si="135"/>
        <v>0.10591248202295778</v>
      </c>
      <c r="CT187" s="32">
        <f t="shared" si="155"/>
        <v>0.18871614618060817</v>
      </c>
      <c r="CU187" s="32">
        <f t="shared" si="184"/>
        <v>0.31203677999046198</v>
      </c>
      <c r="CV187" s="32">
        <f t="shared" si="167"/>
        <v>0.57824904793347454</v>
      </c>
      <c r="CW187" s="32"/>
      <c r="CX187" s="32"/>
      <c r="CY187" s="32"/>
      <c r="CZ187" s="5"/>
      <c r="DA187" s="6">
        <f t="shared" si="136"/>
        <v>0.26015346539124196</v>
      </c>
      <c r="DB187" s="6">
        <f t="shared" si="156"/>
        <v>0.42050995883562081</v>
      </c>
      <c r="DC187" s="6">
        <f t="shared" si="185"/>
        <v>0.43252705565626737</v>
      </c>
      <c r="DD187" s="6">
        <f t="shared" si="168"/>
        <v>0.96851301272357815</v>
      </c>
      <c r="DE187" s="5"/>
      <c r="DF187" s="5"/>
      <c r="DG187" s="5"/>
      <c r="DI187" s="6">
        <f t="shared" si="137"/>
        <v>0.76927633925175054</v>
      </c>
      <c r="DJ187" s="6">
        <f t="shared" si="157"/>
        <v>0.91451522198025226</v>
      </c>
      <c r="DK187" s="6">
        <f t="shared" si="186"/>
        <v>0.23439008107408849</v>
      </c>
      <c r="DL187" s="6">
        <f t="shared" si="169"/>
        <v>0.26797844636810181</v>
      </c>
      <c r="DX187">
        <f t="shared" si="158"/>
        <v>25758.283333333333</v>
      </c>
      <c r="DY187">
        <f t="shared" si="159"/>
        <v>17515.662832343769</v>
      </c>
      <c r="DZ187">
        <f t="shared" si="160"/>
        <v>34000.903834322897</v>
      </c>
    </row>
    <row r="188" spans="1:130" x14ac:dyDescent="0.25">
      <c r="A188" s="1">
        <v>87</v>
      </c>
      <c r="B188" s="1">
        <v>187</v>
      </c>
      <c r="C188" s="7">
        <v>20200505</v>
      </c>
      <c r="D188" s="7">
        <f>94158*(1/3)</f>
        <v>31386</v>
      </c>
      <c r="E188" s="7">
        <v>8075622</v>
      </c>
      <c r="F188" s="7"/>
      <c r="G188" s="7">
        <f t="shared" si="124"/>
        <v>253461472092</v>
      </c>
      <c r="H188" s="36">
        <f t="shared" si="165"/>
        <v>172162535499.25</v>
      </c>
      <c r="I188" s="36">
        <f t="shared" si="164"/>
        <v>119167871179.96667</v>
      </c>
      <c r="K188" s="2">
        <f t="shared" si="125"/>
        <v>-3.769469835693904E-2</v>
      </c>
      <c r="M188" s="1">
        <f t="shared" si="133"/>
        <v>186</v>
      </c>
      <c r="N188" s="2">
        <f t="shared" si="126"/>
        <v>-1.5727755035864585E-2</v>
      </c>
      <c r="O188" s="8">
        <f t="shared" si="127"/>
        <v>0.23308270676691728</v>
      </c>
      <c r="P188" s="2">
        <f t="shared" si="128"/>
        <v>0.26260843236001813</v>
      </c>
      <c r="Q188" s="2">
        <f t="shared" si="129"/>
        <v>0.25017780843000786</v>
      </c>
      <c r="R188" s="2">
        <f t="shared" si="130"/>
        <v>2.796576880231777E-2</v>
      </c>
      <c r="V188" s="1">
        <f t="shared" si="131"/>
        <v>3.769469835693904E-2</v>
      </c>
      <c r="W188" s="1">
        <f t="shared" si="132"/>
        <v>0</v>
      </c>
      <c r="X188" s="2">
        <f t="shared" si="147"/>
        <v>9.4033412161843976E-3</v>
      </c>
      <c r="Y188" s="2">
        <f t="shared" si="148"/>
        <v>3.1659956790850666E-2</v>
      </c>
      <c r="Z188" s="2">
        <f t="shared" si="149"/>
        <v>1.6614064419917508E-2</v>
      </c>
      <c r="AA188" s="2">
        <f t="shared" si="150"/>
        <v>2.8533354715518579E-2</v>
      </c>
      <c r="AB188" s="3">
        <f t="shared" si="161"/>
        <v>0.56598680362111453</v>
      </c>
      <c r="AC188" s="3">
        <f t="shared" si="162"/>
        <v>1.1095770934229339</v>
      </c>
      <c r="AD188" s="4">
        <f t="shared" si="152"/>
        <v>66.221114896328217</v>
      </c>
      <c r="AE188" s="5">
        <f t="shared" si="175"/>
        <v>63.484641933160866</v>
      </c>
      <c r="AF188" s="5">
        <f t="shared" si="176"/>
        <v>51.948544372388795</v>
      </c>
      <c r="AG188" s="5">
        <f t="shared" si="177"/>
        <v>75.020739493932936</v>
      </c>
      <c r="AH188" s="5"/>
      <c r="AI188" s="6">
        <f t="shared" si="163"/>
        <v>0.51037141033003819</v>
      </c>
      <c r="AJ188" s="6">
        <f t="shared" si="153"/>
        <v>0.27304218694394145</v>
      </c>
      <c r="AK188" s="6">
        <f t="shared" si="178"/>
        <v>-0.45926128189626025</v>
      </c>
      <c r="AL188" s="6">
        <f t="shared" si="179"/>
        <v>1.0053456557841431</v>
      </c>
      <c r="AM188" s="6"/>
      <c r="AT188" s="5"/>
      <c r="AU188" s="5"/>
      <c r="AV188" s="12"/>
      <c r="AW188" s="5"/>
      <c r="AX188" s="5"/>
      <c r="AY188" s="5"/>
      <c r="AZ188" s="5"/>
      <c r="BA188" s="5"/>
      <c r="BB188" s="5"/>
      <c r="BC188" s="5"/>
      <c r="BD188" s="5"/>
      <c r="BE188" s="5">
        <f t="shared" si="138"/>
        <v>-1205.6666666666642</v>
      </c>
      <c r="BF188" s="6">
        <f t="shared" si="139"/>
        <v>1205.6666666666642</v>
      </c>
      <c r="BG188" s="6">
        <f t="shared" si="140"/>
        <v>0</v>
      </c>
      <c r="BH188" s="6">
        <f t="shared" si="141"/>
        <v>278.09523809523824</v>
      </c>
      <c r="BI188" s="6">
        <f t="shared" si="142"/>
        <v>878.28571428571456</v>
      </c>
      <c r="BJ188" s="6">
        <f t="shared" si="143"/>
        <v>75.951243617196511</v>
      </c>
      <c r="BK188" s="6">
        <f t="shared" si="180"/>
        <v>75.172268861457468</v>
      </c>
      <c r="BL188" s="6">
        <f t="shared" si="181"/>
        <v>50.285506748555143</v>
      </c>
      <c r="BM188" s="6">
        <f t="shared" si="182"/>
        <v>92.593002340489093</v>
      </c>
      <c r="BN188" s="5"/>
      <c r="BO188" s="5"/>
      <c r="BP188" s="5"/>
      <c r="BQ188" s="2">
        <f t="shared" ref="BQ188:BQ251" si="187">(_xlfn.PERCENTILE.EXC(D169:D188,0.25)+_xlfn.PERCENTILE.EXC(D169:D188,0.75))*0.5</f>
        <v>26641.583333333332</v>
      </c>
      <c r="BR188" s="2">
        <f t="shared" si="144"/>
        <v>22385.341666666664</v>
      </c>
      <c r="BS188" s="2">
        <f t="shared" ref="BS188:BS251" si="188">BR188-2*_xlfn.STDEV.S(BR169:BR188)</f>
        <v>21579.904795163617</v>
      </c>
      <c r="BT188" s="5">
        <f t="shared" si="145"/>
        <v>25918.867025628577</v>
      </c>
      <c r="BU188" s="5"/>
      <c r="BV188" s="2">
        <f t="shared" si="170"/>
        <v>-0.64780450505825771</v>
      </c>
      <c r="BW188" s="2">
        <f t="shared" si="118"/>
        <v>0.2576130871465302</v>
      </c>
      <c r="BX188" s="2">
        <f t="shared" si="119"/>
        <v>-1.9369835714404076</v>
      </c>
      <c r="BY188" s="2">
        <f t="shared" si="120"/>
        <v>2.4522097457334677</v>
      </c>
      <c r="BZ188" s="2"/>
      <c r="CA188" s="2">
        <f t="shared" si="146"/>
        <v>-0.11297625105407376</v>
      </c>
      <c r="CB188" s="2">
        <f t="shared" si="121"/>
        <v>0.10451475797610557</v>
      </c>
      <c r="CC188" s="2">
        <f t="shared" si="122"/>
        <v>-0.77560346019118354</v>
      </c>
      <c r="CD188" s="2">
        <f t="shared" si="123"/>
        <v>0.98463297614339462</v>
      </c>
      <c r="CE188" s="5"/>
      <c r="CF188" s="8">
        <f t="shared" si="171"/>
        <v>3.0725327957793411E-4</v>
      </c>
      <c r="CG188" s="8">
        <f t="shared" si="172"/>
        <v>2.3437268295901339E-2</v>
      </c>
      <c r="CH188" s="5">
        <f t="shared" si="173"/>
        <v>29981.666666666664</v>
      </c>
      <c r="CI188" s="5">
        <f t="shared" si="174"/>
        <v>27115</v>
      </c>
      <c r="CJ188" s="5"/>
      <c r="CK188" s="5">
        <f t="shared" si="134"/>
        <v>29838.377735604634</v>
      </c>
      <c r="CL188" s="5">
        <f t="shared" si="154"/>
        <v>27938.014238854608</v>
      </c>
      <c r="CM188" s="5">
        <f t="shared" si="183"/>
        <v>25208.940128593887</v>
      </c>
      <c r="CN188" s="5">
        <f t="shared" si="166"/>
        <v>21102.34581644299</v>
      </c>
      <c r="CO188" s="5"/>
      <c r="CP188" s="5"/>
      <c r="CQ188" s="5"/>
      <c r="CR188" s="5"/>
      <c r="CS188" s="32">
        <f t="shared" si="135"/>
        <v>5.1866836666145666E-2</v>
      </c>
      <c r="CT188" s="32">
        <f t="shared" si="155"/>
        <v>0.12341556317020297</v>
      </c>
      <c r="CU188" s="32">
        <f t="shared" si="184"/>
        <v>0.24503449331452143</v>
      </c>
      <c r="CV188" s="32">
        <f t="shared" si="167"/>
        <v>0.48732279685910407</v>
      </c>
      <c r="CW188" s="32"/>
      <c r="CX188" s="32"/>
      <c r="CY188" s="32"/>
      <c r="CZ188" s="5"/>
      <c r="DA188" s="6">
        <f t="shared" si="136"/>
        <v>0.24104427334717926</v>
      </c>
      <c r="DB188" s="6">
        <f t="shared" si="156"/>
        <v>0.39551036084145852</v>
      </c>
      <c r="DC188" s="6">
        <f t="shared" si="185"/>
        <v>0.34607446859120361</v>
      </c>
      <c r="DD188" s="6">
        <f t="shared" si="168"/>
        <v>0.93135725267124936</v>
      </c>
      <c r="DE188" s="5"/>
      <c r="DF188" s="5"/>
      <c r="DG188" s="5"/>
      <c r="DI188" s="6">
        <f t="shared" si="137"/>
        <v>0.63846570808895309</v>
      </c>
      <c r="DJ188" s="6">
        <f t="shared" si="157"/>
        <v>0.80762435100861785</v>
      </c>
      <c r="DK188" s="6">
        <f t="shared" si="186"/>
        <v>0.2393074024149672</v>
      </c>
      <c r="DL188" s="6">
        <f t="shared" si="169"/>
        <v>0.2916357589855989</v>
      </c>
      <c r="DX188">
        <f t="shared" si="158"/>
        <v>26257.416666666664</v>
      </c>
      <c r="DY188">
        <f t="shared" si="159"/>
        <v>17921.627714137248</v>
      </c>
      <c r="DZ188">
        <f t="shared" si="160"/>
        <v>34593.20561919608</v>
      </c>
    </row>
    <row r="189" spans="1:130" x14ac:dyDescent="0.25">
      <c r="A189" s="1">
        <v>88</v>
      </c>
      <c r="B189" s="1">
        <v>188</v>
      </c>
      <c r="C189" s="7">
        <v>20200506</v>
      </c>
      <c r="D189" s="7">
        <f>99531*(1/3)</f>
        <v>33177</v>
      </c>
      <c r="E189" s="7">
        <v>6612609</v>
      </c>
      <c r="F189" s="7"/>
      <c r="G189" s="7">
        <f t="shared" si="124"/>
        <v>219386528793</v>
      </c>
      <c r="H189" s="36">
        <f t="shared" si="165"/>
        <v>180634671192.23331</v>
      </c>
      <c r="I189" s="36">
        <f t="shared" si="164"/>
        <v>118718923751.76668</v>
      </c>
      <c r="K189" s="2">
        <f t="shared" si="125"/>
        <v>5.5494931144803653E-2</v>
      </c>
      <c r="M189" s="1">
        <f t="shared" si="133"/>
        <v>187</v>
      </c>
      <c r="N189" s="2">
        <f t="shared" si="126"/>
        <v>-1.5580470975248022E-2</v>
      </c>
      <c r="O189" s="8">
        <f t="shared" si="127"/>
        <v>0.23433583959899748</v>
      </c>
      <c r="P189" s="2">
        <f t="shared" si="128"/>
        <v>0.26424857162562998</v>
      </c>
      <c r="Q189" s="2">
        <f t="shared" si="129"/>
        <v>0.25144099722873492</v>
      </c>
      <c r="R189" s="2">
        <f t="shared" si="130"/>
        <v>2.8272592761020648E-2</v>
      </c>
      <c r="V189" s="1">
        <f t="shared" si="131"/>
        <v>0</v>
      </c>
      <c r="W189" s="1">
        <f t="shared" si="132"/>
        <v>5.5494931144803653E-2</v>
      </c>
      <c r="X189" s="2">
        <f t="shared" si="147"/>
        <v>7.4606583403504833E-3</v>
      </c>
      <c r="Y189" s="2">
        <f t="shared" si="148"/>
        <v>3.5623880444050925E-2</v>
      </c>
      <c r="Z189" s="2">
        <f t="shared" si="149"/>
        <v>1.5950175150095655E-2</v>
      </c>
      <c r="AA189" s="2">
        <f t="shared" si="150"/>
        <v>2.7637426930548558E-2</v>
      </c>
      <c r="AB189" s="3">
        <f t="shared" si="161"/>
        <v>0.46774773757300969</v>
      </c>
      <c r="AC189" s="3">
        <f t="shared" si="162"/>
        <v>1.288972397234081</v>
      </c>
      <c r="AD189" s="4">
        <f t="shared" si="152"/>
        <v>73.373804494796545</v>
      </c>
      <c r="AE189" s="5">
        <f t="shared" si="175"/>
        <v>64.356105794001593</v>
      </c>
      <c r="AF189" s="5">
        <f t="shared" si="176"/>
        <v>52.587364235667934</v>
      </c>
      <c r="AG189" s="5">
        <f t="shared" si="177"/>
        <v>76.124847352335252</v>
      </c>
      <c r="AH189" s="5"/>
      <c r="AI189" s="6">
        <f t="shared" si="163"/>
        <v>0.60043393739015571</v>
      </c>
      <c r="AJ189" s="6">
        <f t="shared" si="153"/>
        <v>0.3144889962450062</v>
      </c>
      <c r="AK189" s="6">
        <f t="shared" si="178"/>
        <v>-0.39165793004057797</v>
      </c>
      <c r="AL189" s="6">
        <f t="shared" si="179"/>
        <v>1.0206359225305903</v>
      </c>
      <c r="AM189" s="6"/>
      <c r="AT189" s="5"/>
      <c r="AU189" s="5"/>
      <c r="AV189" s="12"/>
      <c r="AW189" s="5"/>
      <c r="AX189" s="5"/>
      <c r="AY189" s="5"/>
      <c r="AZ189" s="5"/>
      <c r="BA189" s="5"/>
      <c r="BB189" s="5"/>
      <c r="BC189" s="5"/>
      <c r="BD189" s="5"/>
      <c r="BE189" s="5">
        <f t="shared" si="138"/>
        <v>1791</v>
      </c>
      <c r="BF189" s="6">
        <f t="shared" si="139"/>
        <v>0</v>
      </c>
      <c r="BG189" s="6">
        <f t="shared" si="140"/>
        <v>1791</v>
      </c>
      <c r="BH189" s="6">
        <f t="shared" si="141"/>
        <v>234.04761904761912</v>
      </c>
      <c r="BI189" s="6">
        <f t="shared" si="142"/>
        <v>1006.214285714286</v>
      </c>
      <c r="BJ189" s="6">
        <f t="shared" si="143"/>
        <v>81.129177785030038</v>
      </c>
      <c r="BK189" s="6">
        <f t="shared" si="180"/>
        <v>77.149178473884191</v>
      </c>
      <c r="BL189" s="6">
        <f t="shared" si="181"/>
        <v>57.837138858179088</v>
      </c>
      <c r="BM189" s="6">
        <f t="shared" si="182"/>
        <v>90.667606204877757</v>
      </c>
      <c r="BN189" s="5"/>
      <c r="BO189" s="5"/>
      <c r="BP189" s="5"/>
      <c r="BQ189" s="2">
        <f t="shared" si="187"/>
        <v>27049.041666666664</v>
      </c>
      <c r="BR189" s="2">
        <f t="shared" si="144"/>
        <v>22665.316666666666</v>
      </c>
      <c r="BS189" s="2">
        <f t="shared" si="188"/>
        <v>21889.88247121649</v>
      </c>
      <c r="BT189" s="5">
        <f t="shared" si="145"/>
        <v>26733.530110946154</v>
      </c>
      <c r="BU189" s="5"/>
      <c r="BV189" s="2">
        <f t="shared" si="170"/>
        <v>-0.55492610060989866</v>
      </c>
      <c r="BW189" s="2">
        <f t="shared" ref="BW189:BW252" si="189">AVERAGE(BV170:BV189)</f>
        <v>0.27733579807742181</v>
      </c>
      <c r="BX189" s="2">
        <f t="shared" ref="BX189:BX252" si="190">BW189-2*_xlfn.STDEV.S(BV170:BV189)</f>
        <v>-1.8783331535604719</v>
      </c>
      <c r="BY189" s="2">
        <f t="shared" ref="BY189:BY252" si="191">BW189+2*_xlfn.STDEV.S(BV170:BV189)</f>
        <v>2.4330047497153156</v>
      </c>
      <c r="BZ189" s="2"/>
      <c r="CA189" s="2">
        <f t="shared" si="146"/>
        <v>-0.31086326802972941</v>
      </c>
      <c r="CB189" s="2">
        <f t="shared" ref="CB189:CB252" si="192">AVERAGE(CA170:CA189)</f>
        <v>0.10388934398989072</v>
      </c>
      <c r="CC189" s="2">
        <f t="shared" ref="CC189:CC252" si="193">CB189-2*_xlfn.STDEV.S(CA170:CA189)</f>
        <v>-0.7774511923139712</v>
      </c>
      <c r="CD189" s="2">
        <f t="shared" ref="CD189:CD252" si="194">CB189+2*_xlfn.STDEV.S(CA170:CA189)</f>
        <v>0.98522988029375258</v>
      </c>
      <c r="CE189" s="5"/>
      <c r="CF189" s="8">
        <f t="shared" si="171"/>
        <v>3.662959524856093E-3</v>
      </c>
      <c r="CG189" s="8">
        <f t="shared" si="172"/>
        <v>2.3437268295901339E-2</v>
      </c>
      <c r="CH189" s="5">
        <f t="shared" si="173"/>
        <v>30595.666666666664</v>
      </c>
      <c r="CI189" s="5">
        <f t="shared" si="174"/>
        <v>27115</v>
      </c>
      <c r="CJ189" s="5"/>
      <c r="CK189" s="5">
        <f t="shared" si="134"/>
        <v>30349.547331543057</v>
      </c>
      <c r="CL189" s="5">
        <f t="shared" si="154"/>
        <v>28335.869140931831</v>
      </c>
      <c r="CM189" s="5">
        <f t="shared" si="183"/>
        <v>25576.973174890765</v>
      </c>
      <c r="CN189" s="5">
        <f t="shared" si="166"/>
        <v>21348.925171090767</v>
      </c>
      <c r="CO189" s="5"/>
      <c r="CP189" s="5"/>
      <c r="CQ189" s="5"/>
      <c r="CR189" s="5"/>
      <c r="CS189" s="32">
        <f t="shared" si="135"/>
        <v>9.3162927195237E-2</v>
      </c>
      <c r="CT189" s="32">
        <f t="shared" si="155"/>
        <v>0.17084815133039433</v>
      </c>
      <c r="CU189" s="32">
        <f t="shared" si="184"/>
        <v>0.29714332392428178</v>
      </c>
      <c r="CV189" s="32">
        <f t="shared" si="167"/>
        <v>0.55403608069815102</v>
      </c>
      <c r="CW189" s="32"/>
      <c r="CX189" s="32"/>
      <c r="CY189" s="32"/>
      <c r="CZ189" s="5"/>
      <c r="DA189" s="6">
        <f t="shared" si="136"/>
        <v>0.25290457231066277</v>
      </c>
      <c r="DB189" s="6">
        <f t="shared" si="156"/>
        <v>0.44002478950281804</v>
      </c>
      <c r="DC189" s="6">
        <f t="shared" si="185"/>
        <v>0.36058228591668356</v>
      </c>
      <c r="DD189" s="6">
        <f t="shared" si="168"/>
        <v>0.96288299370305652</v>
      </c>
      <c r="DE189" s="5"/>
      <c r="DF189" s="5"/>
      <c r="DG189" s="5"/>
      <c r="DI189" s="6">
        <f t="shared" si="137"/>
        <v>0.7449521594966404</v>
      </c>
      <c r="DJ189" s="6">
        <f t="shared" si="157"/>
        <v>0.87132981759965411</v>
      </c>
      <c r="DK189" s="6">
        <f t="shared" si="186"/>
        <v>0.25071834996000952</v>
      </c>
      <c r="DL189" s="6">
        <f t="shared" si="169"/>
        <v>0.29021219101612866</v>
      </c>
      <c r="DX189">
        <f t="shared" si="158"/>
        <v>26859.599999999999</v>
      </c>
      <c r="DY189">
        <f t="shared" si="159"/>
        <v>18353.146032962199</v>
      </c>
      <c r="DZ189">
        <f t="shared" si="160"/>
        <v>35366.053967037798</v>
      </c>
    </row>
    <row r="190" spans="1:130" x14ac:dyDescent="0.25">
      <c r="A190" s="1">
        <v>89</v>
      </c>
      <c r="B190" s="1">
        <v>189</v>
      </c>
      <c r="C190" s="7">
        <v>20200509</v>
      </c>
      <c r="D190" s="7">
        <f>101921*(1/3)</f>
        <v>33973.666666666664</v>
      </c>
      <c r="E190" s="7">
        <v>4841006</v>
      </c>
      <c r="F190" s="7"/>
      <c r="G190" s="7">
        <f t="shared" si="124"/>
        <v>164466724175.33331</v>
      </c>
      <c r="H190" s="36">
        <f t="shared" si="165"/>
        <v>185843585247.66669</v>
      </c>
      <c r="I190" s="36">
        <f t="shared" si="164"/>
        <v>118998039712.60666</v>
      </c>
      <c r="K190" s="2">
        <f t="shared" si="125"/>
        <v>2.3728849963231626E-2</v>
      </c>
      <c r="M190" s="1">
        <f t="shared" si="133"/>
        <v>188</v>
      </c>
      <c r="N190" s="2">
        <f t="shared" si="126"/>
        <v>-1.553684972944854E-2</v>
      </c>
      <c r="O190" s="8">
        <f t="shared" si="127"/>
        <v>0.23558897243107768</v>
      </c>
      <c r="P190" s="2">
        <f t="shared" si="128"/>
        <v>0.26473533239854702</v>
      </c>
      <c r="Q190" s="2">
        <f t="shared" si="129"/>
        <v>0.25181703554764645</v>
      </c>
      <c r="R190" s="2">
        <f t="shared" si="130"/>
        <v>2.8659599194552299E-2</v>
      </c>
      <c r="V190" s="1">
        <f t="shared" si="131"/>
        <v>0</v>
      </c>
      <c r="W190" s="1">
        <f t="shared" si="132"/>
        <v>2.3728849963231626E-2</v>
      </c>
      <c r="X190" s="2">
        <f t="shared" si="147"/>
        <v>7.4606583403504833E-3</v>
      </c>
      <c r="Y190" s="2">
        <f t="shared" si="148"/>
        <v>3.6157332522011733E-2</v>
      </c>
      <c r="Z190" s="2">
        <f t="shared" si="149"/>
        <v>1.5950175150095655E-2</v>
      </c>
      <c r="AA190" s="2">
        <f t="shared" si="150"/>
        <v>2.7305006354118939E-2</v>
      </c>
      <c r="AB190" s="3">
        <f t="shared" si="161"/>
        <v>0.46774773757300969</v>
      </c>
      <c r="AC190" s="3">
        <f t="shared" si="162"/>
        <v>1.3242015787539791</v>
      </c>
      <c r="AD190" s="4">
        <f t="shared" si="152"/>
        <v>73.897267444384767</v>
      </c>
      <c r="AE190" s="5">
        <f t="shared" si="175"/>
        <v>64.897488754556107</v>
      </c>
      <c r="AF190" s="5">
        <f t="shared" si="176"/>
        <v>52.404060171724439</v>
      </c>
      <c r="AG190" s="5">
        <f t="shared" si="177"/>
        <v>77.390917337387776</v>
      </c>
      <c r="AH190" s="5"/>
      <c r="AI190" s="6">
        <f t="shared" si="163"/>
        <v>0.61903204044021209</v>
      </c>
      <c r="AJ190" s="6">
        <f t="shared" si="153"/>
        <v>0.35982816824581404</v>
      </c>
      <c r="AK190" s="6">
        <f t="shared" si="178"/>
        <v>-0.29831862360184341</v>
      </c>
      <c r="AL190" s="6">
        <f t="shared" si="179"/>
        <v>1.0179749600934715</v>
      </c>
      <c r="AM190" s="6"/>
      <c r="AT190" s="5"/>
      <c r="AU190" s="5"/>
      <c r="AV190" s="12"/>
      <c r="AW190" s="5"/>
      <c r="AX190" s="5"/>
      <c r="AY190" s="5"/>
      <c r="AZ190" s="5"/>
      <c r="BA190" s="5"/>
      <c r="BB190" s="5"/>
      <c r="BC190" s="5"/>
      <c r="BD190" s="5"/>
      <c r="BE190" s="5">
        <f t="shared" si="138"/>
        <v>796.66666666666424</v>
      </c>
      <c r="BF190" s="6">
        <f t="shared" si="139"/>
        <v>0</v>
      </c>
      <c r="BG190" s="6">
        <f t="shared" si="140"/>
        <v>796.66666666666424</v>
      </c>
      <c r="BH190" s="6">
        <f t="shared" si="141"/>
        <v>234.04761904761912</v>
      </c>
      <c r="BI190" s="6">
        <f t="shared" si="142"/>
        <v>1036.9285714285713</v>
      </c>
      <c r="BJ190" s="6">
        <f t="shared" si="143"/>
        <v>81.58520822015322</v>
      </c>
      <c r="BK190" s="6">
        <f t="shared" si="180"/>
        <v>78.560874158909471</v>
      </c>
      <c r="BL190" s="6">
        <f t="shared" si="181"/>
        <v>62.766024651079448</v>
      </c>
      <c r="BM190" s="6">
        <f t="shared" si="182"/>
        <v>89.617268814390485</v>
      </c>
      <c r="BN190" s="5"/>
      <c r="BO190" s="5"/>
      <c r="BP190" s="5"/>
      <c r="BQ190" s="2">
        <f t="shared" si="187"/>
        <v>27690.041666666664</v>
      </c>
      <c r="BR190" s="2">
        <f t="shared" si="144"/>
        <v>22995.116666666669</v>
      </c>
      <c r="BS190" s="2">
        <f t="shared" si="188"/>
        <v>22181.661516948596</v>
      </c>
      <c r="BT190" s="5">
        <f t="shared" si="145"/>
        <v>27565.451409308102</v>
      </c>
      <c r="BU190" s="5"/>
      <c r="BV190" s="2">
        <f t="shared" si="170"/>
        <v>-0.4932512327973253</v>
      </c>
      <c r="BW190" s="2">
        <f t="shared" si="189"/>
        <v>0.29696671117027096</v>
      </c>
      <c r="BX190" s="2">
        <f t="shared" si="190"/>
        <v>-1.8209203367671547</v>
      </c>
      <c r="BY190" s="2">
        <f t="shared" si="191"/>
        <v>2.4148537591076966</v>
      </c>
      <c r="BZ190" s="2"/>
      <c r="CA190" s="2">
        <f t="shared" si="146"/>
        <v>-0.36411496071618904</v>
      </c>
      <c r="CB190" s="2">
        <f t="shared" si="192"/>
        <v>0.10561719479985439</v>
      </c>
      <c r="CC190" s="2">
        <f t="shared" si="193"/>
        <v>-0.7717011904261174</v>
      </c>
      <c r="CD190" s="2">
        <f t="shared" si="194"/>
        <v>0.98293558002582626</v>
      </c>
      <c r="CE190" s="5"/>
      <c r="CF190" s="8">
        <f t="shared" si="171"/>
        <v>3.662959524856093E-3</v>
      </c>
      <c r="CG190" s="8">
        <f t="shared" si="172"/>
        <v>2.3437268295901339E-2</v>
      </c>
      <c r="CH190" s="5">
        <f t="shared" si="173"/>
        <v>31201</v>
      </c>
      <c r="CI190" s="5">
        <f t="shared" si="174"/>
        <v>27115</v>
      </c>
      <c r="CJ190" s="5"/>
      <c r="CK190" s="5">
        <f t="shared" si="134"/>
        <v>30884.977589348684</v>
      </c>
      <c r="CL190" s="5">
        <f t="shared" si="154"/>
        <v>28698.429970698591</v>
      </c>
      <c r="CM190" s="5">
        <f t="shared" si="183"/>
        <v>25822.386850666106</v>
      </c>
      <c r="CN190" s="5">
        <f t="shared" si="166"/>
        <v>21607.321819639255</v>
      </c>
      <c r="CO190" s="5"/>
      <c r="CP190" s="5"/>
      <c r="CQ190" s="5"/>
      <c r="CR190" s="5"/>
      <c r="CS190" s="32">
        <f t="shared" si="135"/>
        <v>0.10000619454498749</v>
      </c>
      <c r="CT190" s="32">
        <f t="shared" si="155"/>
        <v>0.18381621229294232</v>
      </c>
      <c r="CU190" s="32">
        <f t="shared" si="184"/>
        <v>0.31566717140210021</v>
      </c>
      <c r="CV190" s="32">
        <f t="shared" si="167"/>
        <v>0.57232196337203778</v>
      </c>
      <c r="CW190" s="32"/>
      <c r="CX190" s="32"/>
      <c r="CY190" s="32"/>
      <c r="CZ190" s="5"/>
      <c r="DA190" s="6">
        <f t="shared" si="136"/>
        <v>0.23006988790212024</v>
      </c>
      <c r="DB190" s="6">
        <f t="shared" si="156"/>
        <v>0.46063837214910036</v>
      </c>
      <c r="DC190" s="6">
        <f t="shared" si="185"/>
        <v>0.38431113587991517</v>
      </c>
      <c r="DD190" s="6">
        <f t="shared" si="168"/>
        <v>0.95628685571493421</v>
      </c>
      <c r="DE190" s="5"/>
      <c r="DF190" s="5"/>
      <c r="DG190" s="5"/>
      <c r="DI190" s="6">
        <f t="shared" si="137"/>
        <v>0.78057771803523901</v>
      </c>
      <c r="DJ190" s="6">
        <f t="shared" si="157"/>
        <v>0.87469263291599897</v>
      </c>
      <c r="DK190" s="6">
        <f t="shared" si="186"/>
        <v>0.26381247970577565</v>
      </c>
      <c r="DL190" s="6">
        <f t="shared" si="169"/>
        <v>0.28987729307169918</v>
      </c>
      <c r="DX190">
        <f t="shared" si="158"/>
        <v>27489.95</v>
      </c>
      <c r="DY190">
        <f t="shared" si="159"/>
        <v>18837.902832421685</v>
      </c>
      <c r="DZ190">
        <f t="shared" si="160"/>
        <v>36141.997167578316</v>
      </c>
    </row>
    <row r="191" spans="1:130" x14ac:dyDescent="0.25">
      <c r="A191" s="1">
        <v>90</v>
      </c>
      <c r="B191" s="1">
        <v>190</v>
      </c>
      <c r="C191" s="7">
        <v>20200510</v>
      </c>
      <c r="D191" s="7">
        <f>107017*(1/3)</f>
        <v>35672.333333333328</v>
      </c>
      <c r="E191" s="7">
        <v>5165463</v>
      </c>
      <c r="F191" s="7"/>
      <c r="G191" s="7">
        <f t="shared" si="124"/>
        <v>184264117956.99997</v>
      </c>
      <c r="H191" s="36">
        <f t="shared" si="165"/>
        <v>191837202268.85001</v>
      </c>
      <c r="I191" s="36">
        <f t="shared" si="164"/>
        <v>120713497455.74666</v>
      </c>
      <c r="K191" s="2">
        <f t="shared" si="125"/>
        <v>4.8789696954051984E-2</v>
      </c>
      <c r="M191" s="1">
        <f t="shared" si="133"/>
        <v>189</v>
      </c>
      <c r="N191" s="2">
        <f t="shared" si="126"/>
        <v>-1.5343117034127083E-2</v>
      </c>
      <c r="O191" s="8">
        <f t="shared" si="127"/>
        <v>0.23684210526315788</v>
      </c>
      <c r="P191" s="2">
        <f t="shared" si="128"/>
        <v>0.26690265187529005</v>
      </c>
      <c r="Q191" s="2">
        <f t="shared" si="129"/>
        <v>0.25349778088618613</v>
      </c>
      <c r="R191" s="2">
        <f t="shared" si="130"/>
        <v>2.7893227135389137E-2</v>
      </c>
      <c r="V191" s="1">
        <f t="shared" si="131"/>
        <v>0</v>
      </c>
      <c r="W191" s="1">
        <f t="shared" si="132"/>
        <v>4.8789696954051984E-2</v>
      </c>
      <c r="X191" s="2">
        <f t="shared" si="147"/>
        <v>7.4606583403504833E-3</v>
      </c>
      <c r="Y191" s="2">
        <f t="shared" si="148"/>
        <v>3.2853485969665856E-2</v>
      </c>
      <c r="Z191" s="2">
        <f t="shared" si="149"/>
        <v>1.5950175150095655E-2</v>
      </c>
      <c r="AA191" s="2">
        <f t="shared" si="150"/>
        <v>2.1893972448223734E-2</v>
      </c>
      <c r="AB191" s="3">
        <f t="shared" si="161"/>
        <v>0.46774773757300969</v>
      </c>
      <c r="AC191" s="3">
        <f t="shared" si="162"/>
        <v>1.5005721801906839</v>
      </c>
      <c r="AD191" s="4">
        <f t="shared" si="152"/>
        <v>76.236193448449114</v>
      </c>
      <c r="AE191" s="5">
        <f t="shared" si="175"/>
        <v>65.229248309384147</v>
      </c>
      <c r="AF191" s="5">
        <f t="shared" si="176"/>
        <v>51.886406780852809</v>
      </c>
      <c r="AG191" s="5">
        <f t="shared" si="177"/>
        <v>78.572089837915485</v>
      </c>
      <c r="AH191" s="5"/>
      <c r="AI191" s="6">
        <f t="shared" si="163"/>
        <v>0.67811668173130191</v>
      </c>
      <c r="AJ191" s="6">
        <f t="shared" si="153"/>
        <v>0.40959956337873116</v>
      </c>
      <c r="AK191" s="6">
        <f t="shared" si="178"/>
        <v>-0.17991275749065594</v>
      </c>
      <c r="AL191" s="6">
        <f t="shared" si="179"/>
        <v>0.99911188424811825</v>
      </c>
      <c r="AM191" s="6"/>
      <c r="AT191" s="5"/>
      <c r="AU191" s="5"/>
      <c r="AV191" s="12"/>
      <c r="AW191" s="5"/>
      <c r="AX191" s="5"/>
      <c r="AY191" s="5"/>
      <c r="AZ191" s="5"/>
      <c r="BA191" s="5"/>
      <c r="BB191" s="5"/>
      <c r="BC191" s="5"/>
      <c r="BD191" s="5"/>
      <c r="BE191" s="5">
        <f t="shared" si="138"/>
        <v>1698.6666666666642</v>
      </c>
      <c r="BF191" s="6">
        <f t="shared" si="139"/>
        <v>0</v>
      </c>
      <c r="BG191" s="6">
        <f t="shared" si="140"/>
        <v>1698.6666666666642</v>
      </c>
      <c r="BH191" s="6">
        <f t="shared" si="141"/>
        <v>234.04761904761912</v>
      </c>
      <c r="BI191" s="6">
        <f t="shared" si="142"/>
        <v>996.35714285714255</v>
      </c>
      <c r="BJ191" s="6">
        <f t="shared" si="143"/>
        <v>80.977997948797338</v>
      </c>
      <c r="BK191" s="6">
        <f t="shared" si="180"/>
        <v>79.383104286742636</v>
      </c>
      <c r="BL191" s="6">
        <f t="shared" si="181"/>
        <v>65.015244567492672</v>
      </c>
      <c r="BM191" s="6">
        <f t="shared" si="182"/>
        <v>89.440606090217614</v>
      </c>
      <c r="BN191" s="5"/>
      <c r="BO191" s="5"/>
      <c r="BP191" s="5"/>
      <c r="BQ191" s="2">
        <f t="shared" si="187"/>
        <v>28161.625</v>
      </c>
      <c r="BR191" s="2">
        <f t="shared" si="144"/>
        <v>23361.620833333334</v>
      </c>
      <c r="BS191" s="2">
        <f t="shared" si="188"/>
        <v>22415.518095628013</v>
      </c>
      <c r="BT191" s="5">
        <f t="shared" si="145"/>
        <v>28357.262173080831</v>
      </c>
      <c r="BU191" s="5"/>
      <c r="BV191" s="2">
        <f t="shared" si="170"/>
        <v>-0.37740979878581982</v>
      </c>
      <c r="BW191" s="2">
        <f t="shared" si="189"/>
        <v>0.31809678174343048</v>
      </c>
      <c r="BX191" s="2">
        <f t="shared" si="190"/>
        <v>-1.7617999703297098</v>
      </c>
      <c r="BY191" s="2">
        <f t="shared" si="191"/>
        <v>2.397993533816571</v>
      </c>
      <c r="BZ191" s="2"/>
      <c r="CA191" s="2">
        <f t="shared" si="146"/>
        <v>-0.52313708517408541</v>
      </c>
      <c r="CB191" s="2">
        <f t="shared" si="192"/>
        <v>9.8408505544358829E-2</v>
      </c>
      <c r="CC191" s="2">
        <f t="shared" si="193"/>
        <v>-0.79783984379930395</v>
      </c>
      <c r="CD191" s="2">
        <f t="shared" si="194"/>
        <v>0.99465685488802169</v>
      </c>
      <c r="CE191" s="5"/>
      <c r="CF191" s="8">
        <f t="shared" si="171"/>
        <v>3.662959524856093E-3</v>
      </c>
      <c r="CG191" s="8">
        <f t="shared" si="172"/>
        <v>2.3437268295901339E-2</v>
      </c>
      <c r="CH191" s="5">
        <f t="shared" si="173"/>
        <v>32632.833333333328</v>
      </c>
      <c r="CI191" s="5">
        <f t="shared" si="174"/>
        <v>27974.666666666664</v>
      </c>
      <c r="CJ191" s="5"/>
      <c r="CK191" s="5">
        <f t="shared" si="134"/>
        <v>31562.469953084928</v>
      </c>
      <c r="CL191" s="5">
        <f t="shared" si="154"/>
        <v>29137.764722628897</v>
      </c>
      <c r="CM191" s="5">
        <f t="shared" si="183"/>
        <v>26091.828031927642</v>
      </c>
      <c r="CN191" s="5">
        <f t="shared" si="166"/>
        <v>21880.274447477936</v>
      </c>
      <c r="CO191" s="5"/>
      <c r="CP191" s="5"/>
      <c r="CQ191" s="5"/>
      <c r="CR191" s="5"/>
      <c r="CS191" s="32">
        <f t="shared" si="135"/>
        <v>0.13021361719654334</v>
      </c>
      <c r="CT191" s="32">
        <f t="shared" si="155"/>
        <v>0.22426458147730077</v>
      </c>
      <c r="CU191" s="32">
        <f t="shared" si="184"/>
        <v>0.36718413480582357</v>
      </c>
      <c r="CV191" s="32">
        <f t="shared" si="167"/>
        <v>0.63034213391437399</v>
      </c>
      <c r="CW191" s="32"/>
      <c r="CX191" s="32"/>
      <c r="CY191" s="32"/>
      <c r="CZ191" s="5"/>
      <c r="DA191" s="6">
        <f t="shared" si="136"/>
        <v>0.23498251426357791</v>
      </c>
      <c r="DB191" s="6">
        <f t="shared" si="156"/>
        <v>0.45859600081517476</v>
      </c>
      <c r="DC191" s="6">
        <f t="shared" si="185"/>
        <v>0.42736801732859109</v>
      </c>
      <c r="DD191" s="6">
        <f t="shared" si="168"/>
        <v>1.0030362561183086</v>
      </c>
      <c r="DE191" s="5"/>
      <c r="DF191" s="5"/>
      <c r="DG191" s="5"/>
      <c r="DI191" s="6">
        <f t="shared" si="137"/>
        <v>0.9029504636768807</v>
      </c>
      <c r="DJ191" s="6">
        <f t="shared" si="157"/>
        <v>0.9205530829273102</v>
      </c>
      <c r="DK191" s="6">
        <f t="shared" si="186"/>
        <v>0.28461972784158918</v>
      </c>
      <c r="DL191" s="6">
        <f t="shared" si="169"/>
        <v>0.24860408767535097</v>
      </c>
      <c r="DX191">
        <f t="shared" si="158"/>
        <v>28201.9</v>
      </c>
      <c r="DY191">
        <f t="shared" si="159"/>
        <v>19320.222945899626</v>
      </c>
      <c r="DZ191">
        <f t="shared" si="160"/>
        <v>37083.577054100373</v>
      </c>
    </row>
    <row r="192" spans="1:130" x14ac:dyDescent="0.25">
      <c r="A192" s="1">
        <v>91</v>
      </c>
      <c r="B192" s="1">
        <v>191</v>
      </c>
      <c r="C192" s="7">
        <v>20200511</v>
      </c>
      <c r="D192" s="7">
        <f>104999*(1/3)</f>
        <v>34999.666666666664</v>
      </c>
      <c r="E192" s="7">
        <v>6544568</v>
      </c>
      <c r="F192" s="7"/>
      <c r="G192" s="7">
        <f t="shared" si="124"/>
        <v>229057698477.33331</v>
      </c>
      <c r="H192" s="36">
        <f t="shared" si="165"/>
        <v>198395884254.51666</v>
      </c>
      <c r="I192" s="36">
        <f t="shared" si="164"/>
        <v>124117723488.29999</v>
      </c>
      <c r="K192" s="2">
        <f t="shared" si="125"/>
        <v>-1.9036874044078243E-2</v>
      </c>
      <c r="M192" s="1">
        <f t="shared" si="133"/>
        <v>190</v>
      </c>
      <c r="N192" s="2">
        <f t="shared" si="126"/>
        <v>-1.519801803991452E-2</v>
      </c>
      <c r="O192" s="8">
        <f t="shared" si="127"/>
        <v>0.23809523809523808</v>
      </c>
      <c r="P192" s="2">
        <f t="shared" si="128"/>
        <v>0.26853174840465632</v>
      </c>
      <c r="Q192" s="2">
        <f t="shared" si="129"/>
        <v>0.25476808141258006</v>
      </c>
      <c r="R192" s="2">
        <f t="shared" si="130"/>
        <v>2.8807413780051971E-2</v>
      </c>
      <c r="V192" s="1">
        <f t="shared" si="131"/>
        <v>1.9036874044078243E-2</v>
      </c>
      <c r="W192" s="1">
        <f t="shared" si="132"/>
        <v>0</v>
      </c>
      <c r="X192" s="2">
        <f t="shared" si="147"/>
        <v>8.8204350577846431E-3</v>
      </c>
      <c r="Y192" s="2">
        <f t="shared" si="148"/>
        <v>3.2494390132949767E-2</v>
      </c>
      <c r="Z192" s="2">
        <f t="shared" si="149"/>
        <v>1.6076180622258903E-2</v>
      </c>
      <c r="AA192" s="2">
        <f t="shared" si="150"/>
        <v>2.2420372471809238E-2</v>
      </c>
      <c r="AB192" s="3">
        <f t="shared" si="161"/>
        <v>0.54866483930716514</v>
      </c>
      <c r="AC192" s="3">
        <f t="shared" si="162"/>
        <v>1.44932427745379</v>
      </c>
      <c r="AD192" s="4">
        <f t="shared" si="152"/>
        <v>72.539147750882933</v>
      </c>
      <c r="AE192" s="5">
        <f t="shared" si="175"/>
        <v>65.438204681892103</v>
      </c>
      <c r="AF192" s="5">
        <f t="shared" si="176"/>
        <v>51.762187359706161</v>
      </c>
      <c r="AG192" s="5">
        <f t="shared" si="177"/>
        <v>79.114222004078044</v>
      </c>
      <c r="AH192" s="5"/>
      <c r="AI192" s="6">
        <f t="shared" si="163"/>
        <v>0.57352869355207703</v>
      </c>
      <c r="AJ192" s="6">
        <f t="shared" si="153"/>
        <v>0.44751847849152898</v>
      </c>
      <c r="AK192" s="6">
        <f t="shared" si="178"/>
        <v>-7.4721383163693089E-2</v>
      </c>
      <c r="AL192" s="6">
        <f t="shared" si="179"/>
        <v>0.96975834014675111</v>
      </c>
      <c r="AM192" s="6"/>
      <c r="AT192" s="5"/>
      <c r="AU192" s="5"/>
      <c r="AV192" s="12"/>
      <c r="AW192" s="5"/>
      <c r="AX192" s="5"/>
      <c r="AY192" s="5"/>
      <c r="AZ192" s="5"/>
      <c r="BA192" s="5"/>
      <c r="BB192" s="5"/>
      <c r="BC192" s="5"/>
      <c r="BD192" s="5"/>
      <c r="BE192" s="5">
        <f t="shared" si="138"/>
        <v>-672.66666666666424</v>
      </c>
      <c r="BF192" s="6">
        <f t="shared" si="139"/>
        <v>672.66666666666424</v>
      </c>
      <c r="BG192" s="6">
        <f t="shared" si="140"/>
        <v>0</v>
      </c>
      <c r="BH192" s="6">
        <f t="shared" si="141"/>
        <v>282.09523809523802</v>
      </c>
      <c r="BI192" s="6">
        <f t="shared" si="142"/>
        <v>987.35714285714255</v>
      </c>
      <c r="BJ192" s="6">
        <f t="shared" si="143"/>
        <v>77.778194572087699</v>
      </c>
      <c r="BK192" s="6">
        <f t="shared" si="180"/>
        <v>79.713194194391264</v>
      </c>
      <c r="BL192" s="6">
        <f t="shared" si="181"/>
        <v>65.844527423138828</v>
      </c>
      <c r="BM192" s="6">
        <f t="shared" si="182"/>
        <v>89.421260934267977</v>
      </c>
      <c r="BN192" s="5"/>
      <c r="BO192" s="5"/>
      <c r="BP192" s="5"/>
      <c r="BQ192" s="2">
        <f t="shared" si="187"/>
        <v>28890.541666666668</v>
      </c>
      <c r="BR192" s="2">
        <f t="shared" si="144"/>
        <v>23764.570833333335</v>
      </c>
      <c r="BS192" s="2">
        <f t="shared" si="188"/>
        <v>22594.915378992486</v>
      </c>
      <c r="BT192" s="5">
        <f t="shared" si="145"/>
        <v>29183.122685312548</v>
      </c>
      <c r="BU192" s="5"/>
      <c r="BV192" s="2">
        <f t="shared" si="170"/>
        <v>-0.72334957948444289</v>
      </c>
      <c r="BW192" s="2">
        <f t="shared" si="189"/>
        <v>0.31642310370578475</v>
      </c>
      <c r="BX192" s="2">
        <f t="shared" si="190"/>
        <v>-1.7669398257125897</v>
      </c>
      <c r="BY192" s="2">
        <f t="shared" si="191"/>
        <v>2.3997860331241592</v>
      </c>
      <c r="BZ192" s="2"/>
      <c r="CA192" s="2">
        <f t="shared" si="146"/>
        <v>-0.31152496218813797</v>
      </c>
      <c r="CB192" s="2">
        <f t="shared" si="192"/>
        <v>9.3102450227806499E-2</v>
      </c>
      <c r="CC192" s="2">
        <f t="shared" si="193"/>
        <v>-0.8119326645486209</v>
      </c>
      <c r="CD192" s="2">
        <f t="shared" si="194"/>
        <v>0.9981375650042339</v>
      </c>
      <c r="CE192" s="5"/>
      <c r="CF192" s="8">
        <f t="shared" si="171"/>
        <v>3.662959524856093E-3</v>
      </c>
      <c r="CG192" s="8">
        <f t="shared" si="172"/>
        <v>2.3437268295901339E-2</v>
      </c>
      <c r="CH192" s="5">
        <f t="shared" si="173"/>
        <v>33361.666666666664</v>
      </c>
      <c r="CI192" s="5">
        <f t="shared" si="174"/>
        <v>28402.833333333328</v>
      </c>
      <c r="CJ192" s="5"/>
      <c r="CK192" s="5">
        <f t="shared" si="134"/>
        <v>32554.139720615582</v>
      </c>
      <c r="CL192" s="5">
        <f t="shared" si="154"/>
        <v>29637.868488793516</v>
      </c>
      <c r="CM192" s="5">
        <f t="shared" si="183"/>
        <v>26369.912661107141</v>
      </c>
      <c r="CN192" s="5">
        <f t="shared" si="166"/>
        <v>22113.547318882567</v>
      </c>
      <c r="CO192" s="5"/>
      <c r="CP192" s="5"/>
      <c r="CQ192" s="5"/>
      <c r="CR192" s="5"/>
      <c r="CS192" s="32">
        <f t="shared" si="135"/>
        <v>7.5121842169350916E-2</v>
      </c>
      <c r="CT192" s="32">
        <f t="shared" si="155"/>
        <v>0.18091038429097961</v>
      </c>
      <c r="CU192" s="32">
        <f t="shared" si="184"/>
        <v>0.32725758770856705</v>
      </c>
      <c r="CV192" s="32">
        <f t="shared" si="167"/>
        <v>0.5827251124373316</v>
      </c>
      <c r="CW192" s="32"/>
      <c r="CX192" s="32"/>
      <c r="CY192" s="32"/>
      <c r="CZ192" s="5"/>
      <c r="DA192" s="6">
        <f t="shared" si="136"/>
        <v>0.16778942689675863</v>
      </c>
      <c r="DB192" s="6">
        <f t="shared" si="156"/>
        <v>0.40220373439568563</v>
      </c>
      <c r="DC192" s="6">
        <f t="shared" si="185"/>
        <v>0.37709028174401882</v>
      </c>
      <c r="DD192" s="6">
        <f t="shared" si="168"/>
        <v>0.98069275309166826</v>
      </c>
      <c r="DE192" s="5"/>
      <c r="DF192" s="5"/>
      <c r="DG192" s="5"/>
      <c r="DI192" s="6">
        <f t="shared" si="137"/>
        <v>0.79071784093725461</v>
      </c>
      <c r="DJ192" s="6">
        <f t="shared" si="157"/>
        <v>0.84480266201386311</v>
      </c>
      <c r="DK192" s="6">
        <f t="shared" si="186"/>
        <v>0.22397827354488895</v>
      </c>
      <c r="DL192" s="6">
        <f t="shared" si="169"/>
        <v>0.26862482825219769</v>
      </c>
      <c r="DX192">
        <f t="shared" si="158"/>
        <v>28824.333333333332</v>
      </c>
      <c r="DY192">
        <f t="shared" si="159"/>
        <v>19869.452739799737</v>
      </c>
      <c r="DZ192">
        <f t="shared" si="160"/>
        <v>37779.213926866927</v>
      </c>
    </row>
    <row r="193" spans="1:130" x14ac:dyDescent="0.25">
      <c r="A193" s="1">
        <v>92</v>
      </c>
      <c r="B193" s="1">
        <v>192</v>
      </c>
      <c r="C193" s="7">
        <v>20200512</v>
      </c>
      <c r="D193" s="7">
        <f>102812*(1/3)</f>
        <v>34270.666666666664</v>
      </c>
      <c r="E193" s="7">
        <v>2406776</v>
      </c>
      <c r="F193" s="7"/>
      <c r="G193" s="7">
        <f t="shared" si="124"/>
        <v>82481818037.333328</v>
      </c>
      <c r="H193" s="36">
        <f t="shared" si="165"/>
        <v>198668978298.64999</v>
      </c>
      <c r="I193" s="36">
        <f t="shared" si="164"/>
        <v>124357863913.67332</v>
      </c>
      <c r="K193" s="2">
        <f t="shared" si="125"/>
        <v>-2.1048748576666738E-2</v>
      </c>
      <c r="M193" s="1">
        <f t="shared" si="133"/>
        <v>191</v>
      </c>
      <c r="N193" s="2">
        <f t="shared" si="126"/>
        <v>-1.5101887550073584E-2</v>
      </c>
      <c r="O193" s="8">
        <f t="shared" si="127"/>
        <v>0.23934837092731828</v>
      </c>
      <c r="P193" s="2">
        <f t="shared" si="128"/>
        <v>0.26961379780107408</v>
      </c>
      <c r="Q193" s="2">
        <f t="shared" si="129"/>
        <v>0.25561513314059325</v>
      </c>
      <c r="R193" s="2">
        <f t="shared" si="130"/>
        <v>2.9183377477338041E-2</v>
      </c>
      <c r="V193" s="1">
        <f t="shared" si="131"/>
        <v>2.1048748576666738E-2</v>
      </c>
      <c r="W193" s="1">
        <f t="shared" si="132"/>
        <v>0</v>
      </c>
      <c r="X193" s="2">
        <f t="shared" si="147"/>
        <v>8.9963809337696796E-3</v>
      </c>
      <c r="Y193" s="2">
        <f t="shared" si="148"/>
        <v>3.2494390132949767E-2</v>
      </c>
      <c r="Z193" s="2">
        <f t="shared" si="149"/>
        <v>1.6204244984605817E-2</v>
      </c>
      <c r="AA193" s="2">
        <f t="shared" si="150"/>
        <v>2.2420372471809238E-2</v>
      </c>
      <c r="AB193" s="3">
        <f t="shared" si="161"/>
        <v>0.55518667746114214</v>
      </c>
      <c r="AC193" s="3">
        <f t="shared" si="162"/>
        <v>1.44932427745379</v>
      </c>
      <c r="AD193" s="4">
        <f t="shared" si="152"/>
        <v>72.303135779833966</v>
      </c>
      <c r="AE193" s="5">
        <f t="shared" si="175"/>
        <v>65.557350786464809</v>
      </c>
      <c r="AF193" s="5">
        <f t="shared" si="176"/>
        <v>51.676930309783316</v>
      </c>
      <c r="AG193" s="5">
        <f t="shared" si="177"/>
        <v>79.437771263146303</v>
      </c>
      <c r="AH193" s="5"/>
      <c r="AI193" s="6">
        <f t="shared" si="163"/>
        <v>0.48493124395864018</v>
      </c>
      <c r="AJ193" s="6">
        <f t="shared" si="153"/>
        <v>0.47434065445054985</v>
      </c>
      <c r="AK193" s="6">
        <f t="shared" si="178"/>
        <v>7.8942482917683243E-3</v>
      </c>
      <c r="AL193" s="6">
        <f t="shared" si="179"/>
        <v>0.94078706060933137</v>
      </c>
      <c r="AM193" s="6"/>
      <c r="AT193" s="5"/>
      <c r="AU193" s="5"/>
      <c r="AV193" s="12"/>
      <c r="AW193" s="5"/>
      <c r="AX193" s="5"/>
      <c r="AY193" s="5"/>
      <c r="AZ193" s="5"/>
      <c r="BA193" s="5"/>
      <c r="BB193" s="5"/>
      <c r="BC193" s="5"/>
      <c r="BD193" s="5"/>
      <c r="BE193" s="5">
        <f t="shared" si="138"/>
        <v>-729</v>
      </c>
      <c r="BF193" s="6">
        <f t="shared" si="139"/>
        <v>729</v>
      </c>
      <c r="BG193" s="6">
        <f t="shared" si="140"/>
        <v>0</v>
      </c>
      <c r="BH193" s="6">
        <f t="shared" si="141"/>
        <v>301.11904761904742</v>
      </c>
      <c r="BI193" s="6">
        <f t="shared" si="142"/>
        <v>987.35714285714255</v>
      </c>
      <c r="BJ193" s="6">
        <f t="shared" si="143"/>
        <v>76.629832212284725</v>
      </c>
      <c r="BK193" s="6">
        <f t="shared" si="180"/>
        <v>79.819430688739416</v>
      </c>
      <c r="BL193" s="6">
        <f t="shared" si="181"/>
        <v>66.086858676042127</v>
      </c>
      <c r="BM193" s="6">
        <f t="shared" si="182"/>
        <v>89.432231097627522</v>
      </c>
      <c r="BN193" s="5"/>
      <c r="BO193" s="5"/>
      <c r="BP193" s="5"/>
      <c r="BQ193" s="2">
        <f t="shared" si="187"/>
        <v>29403</v>
      </c>
      <c r="BR193" s="2">
        <f t="shared" si="144"/>
        <v>24193.143750000003</v>
      </c>
      <c r="BS193" s="2">
        <f t="shared" si="188"/>
        <v>22733.087504433654</v>
      </c>
      <c r="BT193" s="5">
        <f t="shared" si="145"/>
        <v>29978.407666952877</v>
      </c>
      <c r="BU193" s="5"/>
      <c r="BV193" s="2">
        <f t="shared" si="170"/>
        <v>-0.99030721512918829</v>
      </c>
      <c r="BW193" s="2">
        <f t="shared" si="189"/>
        <v>0.29116521706462456</v>
      </c>
      <c r="BX193" s="2">
        <f t="shared" si="190"/>
        <v>-1.8447024854823322</v>
      </c>
      <c r="BY193" s="2">
        <f t="shared" si="191"/>
        <v>2.4270329196115812</v>
      </c>
      <c r="BZ193" s="2"/>
      <c r="CA193" s="2">
        <f t="shared" si="146"/>
        <v>-0.133759326619251</v>
      </c>
      <c r="CB193" s="2">
        <f t="shared" si="192"/>
        <v>0.10446654680875971</v>
      </c>
      <c r="CC193" s="2">
        <f t="shared" si="193"/>
        <v>-0.78207701452547329</v>
      </c>
      <c r="CD193" s="2">
        <f t="shared" si="194"/>
        <v>0.99101010814299262</v>
      </c>
      <c r="CE193" s="5"/>
      <c r="CF193" s="8">
        <f t="shared" si="171"/>
        <v>3.662959524856093E-3</v>
      </c>
      <c r="CG193" s="8">
        <f t="shared" si="172"/>
        <v>2.3437268295901339E-2</v>
      </c>
      <c r="CH193" s="5">
        <f t="shared" si="173"/>
        <v>33529.166666666664</v>
      </c>
      <c r="CI193" s="5">
        <f t="shared" si="174"/>
        <v>28402.833333333328</v>
      </c>
      <c r="CJ193" s="5"/>
      <c r="CK193" s="5">
        <f t="shared" si="134"/>
        <v>33220.461318230526</v>
      </c>
      <c r="CL193" s="5">
        <f t="shared" si="154"/>
        <v>29875.790659850762</v>
      </c>
      <c r="CM193" s="5">
        <f t="shared" si="183"/>
        <v>26480.467407628254</v>
      </c>
      <c r="CN193" s="5">
        <f t="shared" si="166"/>
        <v>22263.423821770801</v>
      </c>
      <c r="CO193" s="5"/>
      <c r="CP193" s="5"/>
      <c r="CQ193" s="5"/>
      <c r="CR193" s="5"/>
      <c r="CS193" s="32">
        <f t="shared" si="135"/>
        <v>3.1613207847291713E-2</v>
      </c>
      <c r="CT193" s="32">
        <f t="shared" si="155"/>
        <v>0.14710492709142109</v>
      </c>
      <c r="CU193" s="32">
        <f t="shared" si="184"/>
        <v>0.29418662212866686</v>
      </c>
      <c r="CV193" s="32">
        <f t="shared" si="167"/>
        <v>0.53932597883503908</v>
      </c>
      <c r="CW193" s="32"/>
      <c r="CX193" s="32"/>
      <c r="CY193" s="32"/>
      <c r="CZ193" s="5"/>
      <c r="DA193" s="6">
        <f t="shared" si="136"/>
        <v>9.8658775077826791E-2</v>
      </c>
      <c r="DB193" s="6">
        <f t="shared" si="156"/>
        <v>0.39952047348667014</v>
      </c>
      <c r="DC193" s="6">
        <f t="shared" si="185"/>
        <v>0.32729762939655194</v>
      </c>
      <c r="DD193" s="6">
        <f t="shared" si="168"/>
        <v>0.93871175129346829</v>
      </c>
      <c r="DE193" s="5"/>
      <c r="DF193" s="5"/>
      <c r="DG193" s="5"/>
      <c r="DI193" s="6">
        <f t="shared" si="137"/>
        <v>0.65385183403655911</v>
      </c>
      <c r="DJ193" s="6">
        <f t="shared" si="157"/>
        <v>0.7756937691878375</v>
      </c>
      <c r="DK193" s="6">
        <f t="shared" si="186"/>
        <v>0.23869323038923757</v>
      </c>
      <c r="DL193" s="6">
        <f t="shared" si="169"/>
        <v>0.22875576821130228</v>
      </c>
      <c r="DX193">
        <f t="shared" si="158"/>
        <v>29367.4</v>
      </c>
      <c r="DY193">
        <f t="shared" si="159"/>
        <v>20474.80391211755</v>
      </c>
      <c r="DZ193">
        <f t="shared" si="160"/>
        <v>38259.99608788245</v>
      </c>
    </row>
    <row r="194" spans="1:130" x14ac:dyDescent="0.25">
      <c r="A194" s="1">
        <v>93</v>
      </c>
      <c r="B194" s="1">
        <v>193</v>
      </c>
      <c r="C194" s="7">
        <v>20200513</v>
      </c>
      <c r="D194" s="7">
        <f>104000*(1/3)</f>
        <v>34666.666666666664</v>
      </c>
      <c r="E194" s="7">
        <v>8620193</v>
      </c>
      <c r="F194" s="7"/>
      <c r="G194" s="7">
        <f t="shared" ref="G194:G257" si="195">D194*E194</f>
        <v>298833357333.33331</v>
      </c>
      <c r="H194" s="36">
        <f t="shared" si="165"/>
        <v>210201820220.31668</v>
      </c>
      <c r="I194" s="36">
        <f t="shared" si="164"/>
        <v>128426760115.87331</v>
      </c>
      <c r="K194" s="2">
        <f t="shared" si="125"/>
        <v>1.1488821415391558E-2</v>
      </c>
      <c r="M194" s="1">
        <f t="shared" si="133"/>
        <v>192</v>
      </c>
      <c r="N194" s="2">
        <f t="shared" si="126"/>
        <v>-1.5029184622545384E-2</v>
      </c>
      <c r="O194" s="8">
        <f t="shared" si="127"/>
        <v>0.24060150375939848</v>
      </c>
      <c r="P194" s="2">
        <f t="shared" si="128"/>
        <v>0.27043359369954323</v>
      </c>
      <c r="Q194" s="2">
        <f t="shared" si="129"/>
        <v>0.25625865738778275</v>
      </c>
      <c r="R194" s="2">
        <f t="shared" si="130"/>
        <v>2.9012294041675601E-2</v>
      </c>
      <c r="V194" s="1">
        <f t="shared" si="131"/>
        <v>0</v>
      </c>
      <c r="W194" s="1">
        <f t="shared" si="132"/>
        <v>1.1488821415391558E-2</v>
      </c>
      <c r="X194" s="2">
        <f t="shared" si="147"/>
        <v>8.9963809337696796E-3</v>
      </c>
      <c r="Y194" s="2">
        <f t="shared" si="148"/>
        <v>3.0198260792526306E-2</v>
      </c>
      <c r="Z194" s="2">
        <f t="shared" si="149"/>
        <v>1.6204244984605817E-2</v>
      </c>
      <c r="AA194" s="2">
        <f t="shared" si="150"/>
        <v>2.2833963078057202E-2</v>
      </c>
      <c r="AB194" s="3">
        <f t="shared" si="161"/>
        <v>0.55518667746114214</v>
      </c>
      <c r="AC194" s="3">
        <f t="shared" si="162"/>
        <v>1.3225150925091049</v>
      </c>
      <c r="AD194" s="4">
        <f t="shared" si="152"/>
        <v>70.432648765626965</v>
      </c>
      <c r="AE194" s="5">
        <f t="shared" si="175"/>
        <v>65.87956964181727</v>
      </c>
      <c r="AF194" s="5">
        <f t="shared" si="176"/>
        <v>51.854075064507562</v>
      </c>
      <c r="AG194" s="5">
        <f t="shared" si="177"/>
        <v>79.905064219126984</v>
      </c>
      <c r="AH194" s="5"/>
      <c r="AI194" s="6">
        <f t="shared" si="163"/>
        <v>0.53573517771557355</v>
      </c>
      <c r="AJ194" s="6">
        <f t="shared" si="153"/>
        <v>0.5005691988316372</v>
      </c>
      <c r="AK194" s="6">
        <f t="shared" si="178"/>
        <v>8.7889534909984635E-2</v>
      </c>
      <c r="AL194" s="6">
        <f t="shared" si="179"/>
        <v>0.91324886275328976</v>
      </c>
      <c r="AM194" s="6"/>
      <c r="AT194" s="5"/>
      <c r="AU194" s="5"/>
      <c r="AV194" s="12"/>
      <c r="AW194" s="5"/>
      <c r="AX194" s="5"/>
      <c r="AY194" s="5"/>
      <c r="AZ194" s="5"/>
      <c r="BA194" s="5"/>
      <c r="BB194" s="5"/>
      <c r="BC194" s="5"/>
      <c r="BD194" s="5"/>
      <c r="BE194" s="5">
        <f t="shared" si="138"/>
        <v>396</v>
      </c>
      <c r="BF194" s="6">
        <f t="shared" si="139"/>
        <v>0</v>
      </c>
      <c r="BG194" s="6">
        <f t="shared" si="140"/>
        <v>396</v>
      </c>
      <c r="BH194" s="6">
        <f t="shared" si="141"/>
        <v>301.11904761904742</v>
      </c>
      <c r="BI194" s="6">
        <f t="shared" si="142"/>
        <v>937.07142857142833</v>
      </c>
      <c r="BJ194" s="6">
        <f t="shared" si="143"/>
        <v>75.680716867933242</v>
      </c>
      <c r="BK194" s="6">
        <f t="shared" si="180"/>
        <v>80.173009352483788</v>
      </c>
      <c r="BL194" s="6">
        <f t="shared" si="181"/>
        <v>67.319749722563529</v>
      </c>
      <c r="BM194" s="6">
        <f t="shared" si="182"/>
        <v>89.170291093427977</v>
      </c>
      <c r="BN194" s="5"/>
      <c r="BO194" s="5"/>
      <c r="BP194" s="5"/>
      <c r="BQ194" s="2">
        <f t="shared" si="187"/>
        <v>29714.375</v>
      </c>
      <c r="BR194" s="2">
        <f t="shared" si="144"/>
        <v>24637.285416666669</v>
      </c>
      <c r="BS194" s="2">
        <f t="shared" si="188"/>
        <v>22844.625224984822</v>
      </c>
      <c r="BT194" s="5">
        <f t="shared" si="145"/>
        <v>30693.469082878008</v>
      </c>
      <c r="BU194" s="5"/>
      <c r="BV194" s="2">
        <f t="shared" si="170"/>
        <v>-0.76422993403047723</v>
      </c>
      <c r="BW194" s="2">
        <f t="shared" si="189"/>
        <v>0.26282556866818274</v>
      </c>
      <c r="BX194" s="2">
        <f t="shared" si="190"/>
        <v>-1.9149683716763173</v>
      </c>
      <c r="BY194" s="2">
        <f t="shared" si="191"/>
        <v>2.4406195090126825</v>
      </c>
      <c r="BZ194" s="2"/>
      <c r="CA194" s="2">
        <f t="shared" si="146"/>
        <v>-0.21395342490349584</v>
      </c>
      <c r="CB194" s="2">
        <f t="shared" si="192"/>
        <v>0.10837710631156876</v>
      </c>
      <c r="CC194" s="2">
        <f t="shared" si="193"/>
        <v>-0.77146459112066712</v>
      </c>
      <c r="CD194" s="2">
        <f t="shared" si="194"/>
        <v>0.98821880374380455</v>
      </c>
      <c r="CE194" s="5"/>
      <c r="CF194" s="8">
        <f t="shared" si="171"/>
        <v>3.662959524856093E-3</v>
      </c>
      <c r="CG194" s="8">
        <f t="shared" si="172"/>
        <v>2.3437268295901339E-2</v>
      </c>
      <c r="CH194" s="5">
        <f t="shared" si="173"/>
        <v>33529.166666666664</v>
      </c>
      <c r="CI194" s="5">
        <f t="shared" si="174"/>
        <v>28402.833333333328</v>
      </c>
      <c r="CJ194" s="5"/>
      <c r="CK194" s="5">
        <f t="shared" si="134"/>
        <v>33603.539877078088</v>
      </c>
      <c r="CL194" s="5">
        <f t="shared" si="154"/>
        <v>30321.10963053524</v>
      </c>
      <c r="CM194" s="5">
        <f t="shared" si="183"/>
        <v>26803.6438973328</v>
      </c>
      <c r="CN194" s="5">
        <f t="shared" si="166"/>
        <v>22559.930992357982</v>
      </c>
      <c r="CO194" s="5"/>
      <c r="CP194" s="5"/>
      <c r="CQ194" s="5"/>
      <c r="CR194" s="5"/>
      <c r="CS194" s="32">
        <f t="shared" si="135"/>
        <v>3.1637345157013108E-2</v>
      </c>
      <c r="CT194" s="32">
        <f t="shared" si="155"/>
        <v>0.1433178761952425</v>
      </c>
      <c r="CU194" s="32">
        <f t="shared" si="184"/>
        <v>0.29335648538877601</v>
      </c>
      <c r="CV194" s="32">
        <f t="shared" si="167"/>
        <v>0.53664772637867353</v>
      </c>
      <c r="CW194" s="32"/>
      <c r="CX194" s="32"/>
      <c r="CY194" s="32"/>
      <c r="CZ194" s="5"/>
      <c r="DA194" s="6">
        <f t="shared" si="136"/>
        <v>6.1364077838971E-2</v>
      </c>
      <c r="DB194" s="6">
        <f t="shared" si="156"/>
        <v>0.43820685516373653</v>
      </c>
      <c r="DC194" s="6">
        <f t="shared" si="185"/>
        <v>0.3038505420749093</v>
      </c>
      <c r="DD194" s="6">
        <f t="shared" si="168"/>
        <v>0.92113417319120272</v>
      </c>
      <c r="DE194" s="5"/>
      <c r="DF194" s="5"/>
      <c r="DG194" s="5"/>
      <c r="DI194" s="6">
        <f t="shared" si="137"/>
        <v>0.685082836948955</v>
      </c>
      <c r="DJ194" s="6">
        <f t="shared" si="157"/>
        <v>0.77190315000597265</v>
      </c>
      <c r="DK194" s="6">
        <f t="shared" si="186"/>
        <v>0.23322788494292737</v>
      </c>
      <c r="DL194" s="6">
        <f t="shared" si="169"/>
        <v>0.23300794202079381</v>
      </c>
      <c r="DX194">
        <f t="shared" si="158"/>
        <v>29951.566666666662</v>
      </c>
      <c r="DY194">
        <f t="shared" si="159"/>
        <v>21281.016141789642</v>
      </c>
      <c r="DZ194">
        <f t="shared" si="160"/>
        <v>38622.117191543686</v>
      </c>
    </row>
    <row r="195" spans="1:130" x14ac:dyDescent="0.25">
      <c r="A195" s="1">
        <v>94</v>
      </c>
      <c r="B195" s="1">
        <v>194</v>
      </c>
      <c r="C195" s="7">
        <v>20200516</v>
      </c>
      <c r="D195" s="7">
        <f>100584*(1/3)</f>
        <v>33528</v>
      </c>
      <c r="E195" s="7">
        <v>2257255</v>
      </c>
      <c r="F195" s="7"/>
      <c r="G195" s="7">
        <f t="shared" si="195"/>
        <v>75681245640</v>
      </c>
      <c r="H195" s="36">
        <f t="shared" si="165"/>
        <v>210848895993.98337</v>
      </c>
      <c r="I195" s="36">
        <f t="shared" si="164"/>
        <v>128046654108.01331</v>
      </c>
      <c r="K195" s="2">
        <f t="shared" ref="K195:K258" si="196">LN(D195/D194)</f>
        <v>-3.3397699850492485E-2</v>
      </c>
      <c r="M195" s="1">
        <f t="shared" si="133"/>
        <v>193</v>
      </c>
      <c r="N195" s="2">
        <f t="shared" si="126"/>
        <v>-1.4815085785140587E-2</v>
      </c>
      <c r="O195" s="8">
        <f t="shared" si="127"/>
        <v>0.24185463659147868</v>
      </c>
      <c r="P195" s="2">
        <f t="shared" si="128"/>
        <v>0.27285497812829312</v>
      </c>
      <c r="Q195" s="2">
        <f t="shared" si="129"/>
        <v>0.25816835919421088</v>
      </c>
      <c r="R195" s="2">
        <f t="shared" si="130"/>
        <v>2.8578957108064545E-2</v>
      </c>
      <c r="V195" s="1">
        <f t="shared" si="131"/>
        <v>3.3397699850492485E-2</v>
      </c>
      <c r="W195" s="1">
        <f t="shared" si="132"/>
        <v>0</v>
      </c>
      <c r="X195" s="2">
        <f t="shared" si="147"/>
        <v>1.1381930923090571E-2</v>
      </c>
      <c r="Y195" s="2">
        <f t="shared" si="148"/>
        <v>2.6872294051685289E-2</v>
      </c>
      <c r="Z195" s="2">
        <f t="shared" si="149"/>
        <v>1.720537893134012E-2</v>
      </c>
      <c r="AA195" s="2">
        <f t="shared" si="150"/>
        <v>2.3643688891158036E-2</v>
      </c>
      <c r="AB195" s="3">
        <f t="shared" si="161"/>
        <v>0.6615332895899223</v>
      </c>
      <c r="AC195" s="3">
        <f t="shared" si="162"/>
        <v>1.1365525140932913</v>
      </c>
      <c r="AD195" s="4">
        <f t="shared" si="152"/>
        <v>63.209025496178647</v>
      </c>
      <c r="AE195" s="5">
        <f t="shared" si="175"/>
        <v>66.205347720661521</v>
      </c>
      <c r="AF195" s="5">
        <f t="shared" si="176"/>
        <v>52.78879465551892</v>
      </c>
      <c r="AG195" s="5">
        <f t="shared" si="177"/>
        <v>79.621900785804129</v>
      </c>
      <c r="AH195" s="5"/>
      <c r="AI195" s="6">
        <f t="shared" si="163"/>
        <v>0.52181970556799806</v>
      </c>
      <c r="AJ195" s="6">
        <f t="shared" si="153"/>
        <v>0.52572985822191431</v>
      </c>
      <c r="AK195" s="6">
        <f t="shared" si="178"/>
        <v>0.18101066470717309</v>
      </c>
      <c r="AL195" s="6">
        <f t="shared" si="179"/>
        <v>0.87044905173665554</v>
      </c>
      <c r="AM195" s="6"/>
      <c r="AT195" s="5"/>
      <c r="AU195" s="5"/>
      <c r="AV195" s="12"/>
      <c r="AW195" s="5"/>
      <c r="AX195" s="5"/>
      <c r="AY195" s="5"/>
      <c r="AZ195" s="5"/>
      <c r="BA195" s="5"/>
      <c r="BB195" s="5"/>
      <c r="BC195" s="5"/>
      <c r="BD195" s="5"/>
      <c r="BE195" s="5">
        <f t="shared" si="138"/>
        <v>-1138.6666666666642</v>
      </c>
      <c r="BF195" s="6">
        <f t="shared" si="139"/>
        <v>1138.6666666666642</v>
      </c>
      <c r="BG195" s="6">
        <f t="shared" si="140"/>
        <v>0</v>
      </c>
      <c r="BH195" s="6">
        <f t="shared" si="141"/>
        <v>382.45238095238062</v>
      </c>
      <c r="BI195" s="6">
        <f t="shared" si="142"/>
        <v>849.35714285714255</v>
      </c>
      <c r="BJ195" s="6">
        <f t="shared" si="143"/>
        <v>68.951987010978826</v>
      </c>
      <c r="BK195" s="6">
        <f t="shared" si="180"/>
        <v>80.595980688666401</v>
      </c>
      <c r="BL195" s="6">
        <f t="shared" si="181"/>
        <v>70.135599124227738</v>
      </c>
      <c r="BM195" s="6">
        <f t="shared" si="182"/>
        <v>87.918247783773467</v>
      </c>
      <c r="BN195" s="5"/>
      <c r="BO195" s="5"/>
      <c r="BP195" s="5"/>
      <c r="BQ195" s="2">
        <f t="shared" si="187"/>
        <v>30106.875</v>
      </c>
      <c r="BR195" s="2">
        <f t="shared" si="144"/>
        <v>25101.052083333336</v>
      </c>
      <c r="BS195" s="2">
        <f t="shared" si="188"/>
        <v>22950.459496722317</v>
      </c>
      <c r="BT195" s="5">
        <f t="shared" si="145"/>
        <v>31347.711774163068</v>
      </c>
      <c r="BU195" s="5"/>
      <c r="BV195" s="2">
        <f t="shared" si="170"/>
        <v>-0.79072096966916927</v>
      </c>
      <c r="BW195" s="2">
        <f t="shared" si="189"/>
        <v>0.22957889047519436</v>
      </c>
      <c r="BX195" s="2">
        <f t="shared" si="190"/>
        <v>-1.9930354570017272</v>
      </c>
      <c r="BY195" s="2">
        <f t="shared" si="191"/>
        <v>2.4521932379521161</v>
      </c>
      <c r="BZ195" s="2"/>
      <c r="CA195" s="2">
        <f t="shared" si="146"/>
        <v>-0.22688960134187161</v>
      </c>
      <c r="CB195" s="2">
        <f t="shared" si="192"/>
        <v>0.11181617956292418</v>
      </c>
      <c r="CC195" s="2">
        <f t="shared" si="193"/>
        <v>-0.76189207048815966</v>
      </c>
      <c r="CD195" s="2">
        <f t="shared" si="194"/>
        <v>0.9855244296140081</v>
      </c>
      <c r="CE195" s="5"/>
      <c r="CF195" s="8">
        <f t="shared" si="171"/>
        <v>3.662959524856093E-3</v>
      </c>
      <c r="CG195" s="8">
        <f t="shared" si="172"/>
        <v>2.3437268295901339E-2</v>
      </c>
      <c r="CH195" s="5">
        <f t="shared" si="173"/>
        <v>33529.166666666664</v>
      </c>
      <c r="CI195" s="5">
        <f t="shared" si="174"/>
        <v>28519.499999999996</v>
      </c>
      <c r="CJ195" s="5"/>
      <c r="CK195" s="5">
        <f t="shared" si="134"/>
        <v>33698.699281596237</v>
      </c>
      <c r="CL195" s="5">
        <f t="shared" si="154"/>
        <v>30535.091135665632</v>
      </c>
      <c r="CM195" s="5">
        <f t="shared" si="183"/>
        <v>26886.358086642707</v>
      </c>
      <c r="CN195" s="5">
        <f t="shared" si="166"/>
        <v>22675.824589692023</v>
      </c>
      <c r="CO195" s="5"/>
      <c r="CP195" s="5"/>
      <c r="CQ195" s="5"/>
      <c r="CR195" s="5"/>
      <c r="CS195" s="32">
        <f t="shared" si="135"/>
        <v>-5.0654560928249381E-3</v>
      </c>
      <c r="CT195" s="32">
        <f t="shared" si="155"/>
        <v>9.8015389934061448E-2</v>
      </c>
      <c r="CU195" s="32">
        <f t="shared" si="184"/>
        <v>0.24702646196834288</v>
      </c>
      <c r="CV195" s="32">
        <f t="shared" si="167"/>
        <v>0.478579086170968</v>
      </c>
      <c r="CW195" s="32"/>
      <c r="CX195" s="32"/>
      <c r="CY195" s="32"/>
      <c r="CZ195" s="5"/>
      <c r="DA195" s="6">
        <f t="shared" si="136"/>
        <v>-1.9844733445789124E-2</v>
      </c>
      <c r="DB195" s="6">
        <f t="shared" si="156"/>
        <v>0.38854863444146365</v>
      </c>
      <c r="DC195" s="6">
        <f t="shared" si="185"/>
        <v>0.27739554402150141</v>
      </c>
      <c r="DD195" s="6">
        <f t="shared" si="168"/>
        <v>0.84749340430649389</v>
      </c>
      <c r="DE195" s="5"/>
      <c r="DF195" s="5"/>
      <c r="DG195" s="5"/>
      <c r="DI195" s="6">
        <f t="shared" si="137"/>
        <v>0.43229160380867421</v>
      </c>
      <c r="DJ195" s="6">
        <f t="shared" si="157"/>
        <v>0.68721315121629034</v>
      </c>
      <c r="DK195" s="6">
        <f t="shared" si="186"/>
        <v>0.22771733161457072</v>
      </c>
      <c r="DL195" s="6">
        <f t="shared" si="169"/>
        <v>0.22649559673511716</v>
      </c>
      <c r="DX195">
        <f t="shared" si="158"/>
        <v>30509.633333333331</v>
      </c>
      <c r="DY195">
        <f t="shared" si="159"/>
        <v>22448.322877692579</v>
      </c>
      <c r="DZ195">
        <f t="shared" si="160"/>
        <v>38570.94378897408</v>
      </c>
    </row>
    <row r="196" spans="1:130" x14ac:dyDescent="0.25">
      <c r="A196" s="1">
        <v>95</v>
      </c>
      <c r="B196" s="1">
        <v>195</v>
      </c>
      <c r="C196" s="7">
        <v>20200517</v>
      </c>
      <c r="D196" s="7">
        <f>107000*(1/3)</f>
        <v>35666.666666666664</v>
      </c>
      <c r="E196" s="7">
        <v>5269434</v>
      </c>
      <c r="F196" s="7"/>
      <c r="G196" s="7">
        <f t="shared" si="195"/>
        <v>187943146000</v>
      </c>
      <c r="H196" s="36">
        <f t="shared" si="165"/>
        <v>216055769137.31668</v>
      </c>
      <c r="I196" s="36">
        <f t="shared" si="164"/>
        <v>130297246139.6933</v>
      </c>
      <c r="K196" s="2">
        <f t="shared" si="196"/>
        <v>6.1835635171025971E-2</v>
      </c>
      <c r="M196" s="1">
        <f t="shared" si="133"/>
        <v>194</v>
      </c>
      <c r="N196" s="2">
        <f t="shared" ref="N196:N259" si="197">SMALL($K$3:$K$800,M196)</f>
        <v>-1.4770161406629217E-2</v>
      </c>
      <c r="O196" s="8">
        <f t="shared" ref="O196:O259" si="198">M196/$T$8</f>
        <v>0.24310776942355888</v>
      </c>
      <c r="P196" s="2">
        <f t="shared" ref="P196:P259" si="199">_xlfn.NORM.DIST(N196,$T$2,$T$3,TRUE)</f>
        <v>0.27336441897542862</v>
      </c>
      <c r="Q196" s="2">
        <f t="shared" ref="Q196:Q259" si="200">(1/PI())*ATAN((N196-$T$2)/$T$7)+0.5</f>
        <v>0.25857185889531564</v>
      </c>
      <c r="R196" s="2">
        <f t="shared" ref="R196:R259" si="201">ABS(O196-P195)</f>
        <v>2.974720870473424E-2</v>
      </c>
      <c r="V196" s="1">
        <f t="shared" ref="V196:V259" si="202">IF(K196&lt;0,-K196,0)</f>
        <v>0</v>
      </c>
      <c r="W196" s="1">
        <f t="shared" ref="W196:W259" si="203">IF(K196&gt;=0,K196,0)</f>
        <v>6.1835635171025971E-2</v>
      </c>
      <c r="X196" s="2">
        <f t="shared" si="147"/>
        <v>1.1381930923090571E-2</v>
      </c>
      <c r="Y196" s="2">
        <f t="shared" si="148"/>
        <v>2.8155048664430415E-2</v>
      </c>
      <c r="Z196" s="2">
        <f t="shared" si="149"/>
        <v>1.720537893134012E-2</v>
      </c>
      <c r="AA196" s="2">
        <f t="shared" si="150"/>
        <v>2.508071383236711E-2</v>
      </c>
      <c r="AB196" s="3">
        <f t="shared" si="161"/>
        <v>0.6615332895899223</v>
      </c>
      <c r="AC196" s="3">
        <f t="shared" si="162"/>
        <v>1.1225776448234828</v>
      </c>
      <c r="AD196" s="4">
        <f t="shared" si="152"/>
        <v>62.920843271025262</v>
      </c>
      <c r="AE196" s="5">
        <f t="shared" si="175"/>
        <v>66.379859132863771</v>
      </c>
      <c r="AF196" s="5">
        <f t="shared" si="176"/>
        <v>53.246531591547893</v>
      </c>
      <c r="AG196" s="5">
        <f t="shared" si="177"/>
        <v>79.51318667417965</v>
      </c>
      <c r="AH196" s="5"/>
      <c r="AI196" s="6">
        <f t="shared" si="163"/>
        <v>0.56487454967958872</v>
      </c>
      <c r="AJ196" s="6">
        <f t="shared" si="153"/>
        <v>0.54634373747526133</v>
      </c>
      <c r="AK196" s="6">
        <f t="shared" si="178"/>
        <v>0.249605578393779</v>
      </c>
      <c r="AL196" s="6">
        <f t="shared" si="179"/>
        <v>0.8430818965567437</v>
      </c>
      <c r="AM196" s="6"/>
      <c r="AT196" s="5"/>
      <c r="AU196" s="5"/>
      <c r="AV196" s="12"/>
      <c r="AW196" s="5"/>
      <c r="AX196" s="5"/>
      <c r="AY196" s="5"/>
      <c r="AZ196" s="5"/>
      <c r="BA196" s="5"/>
      <c r="BB196" s="5"/>
      <c r="BC196" s="5"/>
      <c r="BD196" s="5"/>
      <c r="BE196" s="5">
        <f t="shared" si="138"/>
        <v>2138.6666666666642</v>
      </c>
      <c r="BF196" s="6">
        <f t="shared" si="139"/>
        <v>0</v>
      </c>
      <c r="BG196" s="6">
        <f t="shared" si="140"/>
        <v>2138.6666666666642</v>
      </c>
      <c r="BH196" s="6">
        <f t="shared" si="141"/>
        <v>382.45238095238062</v>
      </c>
      <c r="BI196" s="6">
        <f t="shared" si="142"/>
        <v>915.64285714285666</v>
      </c>
      <c r="BJ196" s="6">
        <f t="shared" si="143"/>
        <v>70.537417461482036</v>
      </c>
      <c r="BK196" s="6">
        <f t="shared" si="180"/>
        <v>80.420956099362542</v>
      </c>
      <c r="BL196" s="6">
        <f t="shared" si="181"/>
        <v>69.396612340101456</v>
      </c>
      <c r="BM196" s="6">
        <f t="shared" si="182"/>
        <v>88.137996730845302</v>
      </c>
      <c r="BN196" s="5"/>
      <c r="BO196" s="5"/>
      <c r="BP196" s="5"/>
      <c r="BQ196" s="2">
        <f t="shared" si="187"/>
        <v>30773.5</v>
      </c>
      <c r="BR196" s="2">
        <f t="shared" si="144"/>
        <v>25580.462500000001</v>
      </c>
      <c r="BS196" s="2">
        <f t="shared" si="188"/>
        <v>23058.289330496038</v>
      </c>
      <c r="BT196" s="5">
        <f t="shared" si="145"/>
        <v>32030.19355789882</v>
      </c>
      <c r="BU196" s="5"/>
      <c r="BV196" s="2">
        <f t="shared" si="170"/>
        <v>-0.91836812617240504</v>
      </c>
      <c r="BW196" s="2">
        <f t="shared" si="189"/>
        <v>0.16433102331280997</v>
      </c>
      <c r="BX196" s="2">
        <f t="shared" si="190"/>
        <v>-2.1147756105581759</v>
      </c>
      <c r="BY196" s="2">
        <f t="shared" si="191"/>
        <v>2.4434376571837961</v>
      </c>
      <c r="BZ196" s="2"/>
      <c r="CA196" s="2">
        <f t="shared" si="146"/>
        <v>-0.32373207118154546</v>
      </c>
      <c r="CB196" s="2">
        <f t="shared" si="192"/>
        <v>0.11277423924186603</v>
      </c>
      <c r="CC196" s="2">
        <f t="shared" si="193"/>
        <v>-0.75887419868753014</v>
      </c>
      <c r="CD196" s="2">
        <f t="shared" si="194"/>
        <v>0.98442267717126219</v>
      </c>
      <c r="CE196" s="5"/>
      <c r="CF196" s="8">
        <f t="shared" si="171"/>
        <v>1.2070468407043466E-2</v>
      </c>
      <c r="CG196" s="8">
        <f t="shared" si="172"/>
        <v>2.3437268295901339E-2</v>
      </c>
      <c r="CH196" s="5">
        <f t="shared" si="173"/>
        <v>33529.166666666664</v>
      </c>
      <c r="CI196" s="5">
        <f t="shared" si="174"/>
        <v>28552.833333333328</v>
      </c>
      <c r="CJ196" s="5"/>
      <c r="CK196" s="5">
        <f t="shared" si="134"/>
        <v>33797.862450641653</v>
      </c>
      <c r="CL196" s="5">
        <f t="shared" si="154"/>
        <v>30934.569696672799</v>
      </c>
      <c r="CM196" s="5">
        <f t="shared" si="183"/>
        <v>27097.072775015822</v>
      </c>
      <c r="CN196" s="5">
        <f t="shared" si="166"/>
        <v>22956.361334583442</v>
      </c>
      <c r="CO196" s="5"/>
      <c r="CP196" s="5"/>
      <c r="CQ196" s="5"/>
      <c r="CR196" s="5"/>
      <c r="CS196" s="32">
        <f t="shared" si="135"/>
        <v>5.5293562388870399E-2</v>
      </c>
      <c r="CT196" s="32">
        <f t="shared" si="155"/>
        <v>0.15297115868732547</v>
      </c>
      <c r="CU196" s="32">
        <f t="shared" si="184"/>
        <v>0.31625533734965727</v>
      </c>
      <c r="CV196" s="32">
        <f t="shared" si="167"/>
        <v>0.55367247216723858</v>
      </c>
      <c r="CW196" s="32"/>
      <c r="CX196" s="32"/>
      <c r="CY196" s="32"/>
      <c r="CZ196" s="5"/>
      <c r="DA196" s="6">
        <f t="shared" si="136"/>
        <v>9.0159913820328313E-2</v>
      </c>
      <c r="DB196" s="6">
        <f t="shared" si="156"/>
        <v>0.35534072092559565</v>
      </c>
      <c r="DC196" s="6">
        <f t="shared" si="185"/>
        <v>0.38236939331351494</v>
      </c>
      <c r="DD196" s="6">
        <f t="shared" si="168"/>
        <v>0.89914877865550491</v>
      </c>
      <c r="DE196" s="5"/>
      <c r="DF196" s="5"/>
      <c r="DG196" s="5"/>
      <c r="DI196" s="6">
        <f t="shared" si="137"/>
        <v>0.82269112166030212</v>
      </c>
      <c r="DJ196" s="6">
        <f t="shared" si="157"/>
        <v>0.79992734781893171</v>
      </c>
      <c r="DK196" s="6">
        <f t="shared" si="186"/>
        <v>0.24003966385687014</v>
      </c>
      <c r="DL196" s="6">
        <f t="shared" si="169"/>
        <v>0.25944059461365931</v>
      </c>
      <c r="DX196">
        <f t="shared" si="158"/>
        <v>31156.3</v>
      </c>
      <c r="DY196">
        <f t="shared" si="159"/>
        <v>23637.20129248633</v>
      </c>
      <c r="DZ196">
        <f t="shared" si="160"/>
        <v>38675.398707513668</v>
      </c>
    </row>
    <row r="197" spans="1:130" x14ac:dyDescent="0.25">
      <c r="A197" s="1">
        <v>96</v>
      </c>
      <c r="B197" s="1">
        <v>196</v>
      </c>
      <c r="C197" s="7">
        <v>20200518</v>
      </c>
      <c r="D197" s="7">
        <f>107671*(1/3)</f>
        <v>35890.333333333328</v>
      </c>
      <c r="E197" s="7">
        <v>2411185</v>
      </c>
      <c r="F197" s="7"/>
      <c r="G197" s="7">
        <f t="shared" si="195"/>
        <v>86538233378.333328</v>
      </c>
      <c r="H197" s="36">
        <f t="shared" si="165"/>
        <v>213774238306.23337</v>
      </c>
      <c r="I197" s="36">
        <f t="shared" si="164"/>
        <v>130386963507.25996</v>
      </c>
      <c r="K197" s="2">
        <f t="shared" si="196"/>
        <v>6.2514469607432314E-3</v>
      </c>
      <c r="M197" s="1">
        <f t="shared" ref="M197:M260" si="204">M196+1</f>
        <v>195</v>
      </c>
      <c r="N197" s="2">
        <f t="shared" si="197"/>
        <v>-1.4737217304964247E-2</v>
      </c>
      <c r="O197" s="8">
        <f t="shared" si="198"/>
        <v>0.24436090225563908</v>
      </c>
      <c r="P197" s="2">
        <f t="shared" si="199"/>
        <v>0.27373830302417013</v>
      </c>
      <c r="Q197" s="2">
        <f t="shared" si="200"/>
        <v>0.25886837210078883</v>
      </c>
      <c r="R197" s="2">
        <f t="shared" si="201"/>
        <v>2.900351671978954E-2</v>
      </c>
      <c r="V197" s="1">
        <f t="shared" si="202"/>
        <v>0</v>
      </c>
      <c r="W197" s="1">
        <f t="shared" si="203"/>
        <v>6.2514469607432314E-3</v>
      </c>
      <c r="X197" s="2">
        <f t="shared" si="147"/>
        <v>1.1381930923090571E-2</v>
      </c>
      <c r="Y197" s="2">
        <f t="shared" si="148"/>
        <v>2.5161851067144862E-2</v>
      </c>
      <c r="Z197" s="2">
        <f t="shared" si="149"/>
        <v>1.720537893134012E-2</v>
      </c>
      <c r="AA197" s="2">
        <f t="shared" si="150"/>
        <v>2.5010521810983025E-2</v>
      </c>
      <c r="AB197" s="3">
        <f t="shared" si="161"/>
        <v>0.6615332895899223</v>
      </c>
      <c r="AC197" s="3">
        <f t="shared" si="162"/>
        <v>1.006050623705715</v>
      </c>
      <c r="AD197" s="4">
        <f t="shared" si="152"/>
        <v>60.32983501966401</v>
      </c>
      <c r="AE197" s="5">
        <f t="shared" si="175"/>
        <v>66.587704674750071</v>
      </c>
      <c r="AF197" s="5">
        <f t="shared" si="176"/>
        <v>54.014904762552078</v>
      </c>
      <c r="AG197" s="5">
        <f t="shared" si="177"/>
        <v>79.160504586948065</v>
      </c>
      <c r="AH197" s="5"/>
      <c r="AI197" s="6">
        <f t="shared" si="163"/>
        <v>0.50035432792250056</v>
      </c>
      <c r="AJ197" s="6">
        <f t="shared" si="153"/>
        <v>0.55388512646858112</v>
      </c>
      <c r="AK197" s="6">
        <f t="shared" si="178"/>
        <v>0.27085830598284794</v>
      </c>
      <c r="AL197" s="6">
        <f t="shared" si="179"/>
        <v>0.83691194695431426</v>
      </c>
      <c r="AM197" s="6"/>
      <c r="AT197" s="5"/>
      <c r="AU197" s="5"/>
      <c r="AV197" s="12"/>
      <c r="AW197" s="5"/>
      <c r="AX197" s="5"/>
      <c r="AY197" s="5"/>
      <c r="AZ197" s="5"/>
      <c r="BA197" s="5"/>
      <c r="BB197" s="5"/>
      <c r="BC197" s="5"/>
      <c r="BD197" s="5"/>
      <c r="BE197" s="5">
        <f t="shared" si="138"/>
        <v>223.66666666666424</v>
      </c>
      <c r="BF197" s="6">
        <f t="shared" si="139"/>
        <v>0</v>
      </c>
      <c r="BG197" s="6">
        <f t="shared" si="140"/>
        <v>223.66666666666424</v>
      </c>
      <c r="BH197" s="6">
        <f t="shared" si="141"/>
        <v>382.45238095238062</v>
      </c>
      <c r="BI197" s="6">
        <f t="shared" si="142"/>
        <v>832.23809523809462</v>
      </c>
      <c r="BJ197" s="6">
        <f t="shared" si="143"/>
        <v>68.514416763039776</v>
      </c>
      <c r="BK197" s="6">
        <f t="shared" si="180"/>
        <v>79.813811480479288</v>
      </c>
      <c r="BL197" s="6">
        <f t="shared" si="181"/>
        <v>67.573807505388118</v>
      </c>
      <c r="BM197" s="6">
        <f t="shared" si="182"/>
        <v>88.381814263043111</v>
      </c>
      <c r="BN197" s="5"/>
      <c r="BO197" s="5"/>
      <c r="BP197" s="5"/>
      <c r="BQ197" s="2">
        <f t="shared" si="187"/>
        <v>31558.75</v>
      </c>
      <c r="BR197" s="2">
        <f t="shared" si="144"/>
        <v>26088.635416666668</v>
      </c>
      <c r="BS197" s="2">
        <f t="shared" si="188"/>
        <v>23186.564320739555</v>
      </c>
      <c r="BT197" s="5">
        <f t="shared" si="145"/>
        <v>32748.094351225693</v>
      </c>
      <c r="BU197" s="5"/>
      <c r="BV197" s="2">
        <f t="shared" si="170"/>
        <v>-1.2761620096214727</v>
      </c>
      <c r="BW197" s="2">
        <f t="shared" si="189"/>
        <v>-2.3483715113489255E-2</v>
      </c>
      <c r="BX197" s="2">
        <f t="shared" si="190"/>
        <v>-2.1100143768173867</v>
      </c>
      <c r="BY197" s="2">
        <f t="shared" si="191"/>
        <v>2.0630469465904078</v>
      </c>
      <c r="BZ197" s="2"/>
      <c r="CA197" s="2">
        <f t="shared" si="146"/>
        <v>-0.49613362949420897</v>
      </c>
      <c r="CB197" s="2">
        <f t="shared" si="192"/>
        <v>5.298657895243114E-2</v>
      </c>
      <c r="CC197" s="2">
        <f t="shared" si="193"/>
        <v>-0.81319710199559569</v>
      </c>
      <c r="CD197" s="2">
        <f t="shared" si="194"/>
        <v>0.91917025990045786</v>
      </c>
      <c r="CE197" s="5"/>
      <c r="CF197" s="8">
        <f t="shared" si="171"/>
        <v>1.4218967660266743E-2</v>
      </c>
      <c r="CG197" s="8">
        <f t="shared" si="172"/>
        <v>2.3437268295901339E-2</v>
      </c>
      <c r="CH197" s="5">
        <f t="shared" si="173"/>
        <v>34533.666666666664</v>
      </c>
      <c r="CI197" s="5">
        <f t="shared" si="174"/>
        <v>29128.499999999996</v>
      </c>
      <c r="CJ197" s="5"/>
      <c r="CK197" s="5">
        <f t="shared" si="134"/>
        <v>34137.433005681611</v>
      </c>
      <c r="CL197" s="5">
        <f t="shared" si="154"/>
        <v>31251.241345865375</v>
      </c>
      <c r="CM197" s="5">
        <f t="shared" si="183"/>
        <v>27224.529505944854</v>
      </c>
      <c r="CN197" s="5">
        <f t="shared" si="166"/>
        <v>23103.430057798469</v>
      </c>
      <c r="CO197" s="5"/>
      <c r="CP197" s="5"/>
      <c r="CQ197" s="5"/>
      <c r="CR197" s="5"/>
      <c r="CS197" s="32">
        <f t="shared" si="135"/>
        <v>5.1348334462054446E-2</v>
      </c>
      <c r="CT197" s="32">
        <f t="shared" si="155"/>
        <v>0.14844504690632765</v>
      </c>
      <c r="CU197" s="32">
        <f t="shared" si="184"/>
        <v>0.31830867179894429</v>
      </c>
      <c r="CV197" s="32">
        <f t="shared" si="167"/>
        <v>0.55346341402750676</v>
      </c>
      <c r="CW197" s="32"/>
      <c r="CX197" s="32"/>
      <c r="CY197" s="32"/>
      <c r="CZ197" s="5"/>
      <c r="DA197" s="6">
        <f t="shared" si="136"/>
        <v>0.13410605913801044</v>
      </c>
      <c r="DB197" s="6">
        <f t="shared" si="156"/>
        <v>0.35656482617231339</v>
      </c>
      <c r="DC197" s="6">
        <f t="shared" si="185"/>
        <v>0.42308466619865454</v>
      </c>
      <c r="DD197" s="6">
        <f t="shared" si="168"/>
        <v>0.86508915626759841</v>
      </c>
      <c r="DE197" s="5"/>
      <c r="DF197" s="5"/>
      <c r="DG197" s="5"/>
      <c r="DI197" s="6">
        <f t="shared" si="137"/>
        <v>0.79741618328644404</v>
      </c>
      <c r="DJ197" s="6">
        <f t="shared" si="157"/>
        <v>0.78978644157754674</v>
      </c>
      <c r="DK197" s="6">
        <f t="shared" si="186"/>
        <v>0.27876877325295185</v>
      </c>
      <c r="DL197" s="6">
        <f t="shared" si="169"/>
        <v>0.29269466153021184</v>
      </c>
      <c r="DX197">
        <f t="shared" si="158"/>
        <v>31700.816666666669</v>
      </c>
      <c r="DY197">
        <f t="shared" si="159"/>
        <v>24472.188847056368</v>
      </c>
      <c r="DZ197">
        <f t="shared" si="160"/>
        <v>38929.444486276974</v>
      </c>
    </row>
    <row r="198" spans="1:130" x14ac:dyDescent="0.25">
      <c r="A198" s="1">
        <v>97</v>
      </c>
      <c r="B198" s="1">
        <v>197</v>
      </c>
      <c r="C198" s="7">
        <v>20200519</v>
      </c>
      <c r="D198" s="7">
        <f>113009*(1/3)</f>
        <v>37669.666666666664</v>
      </c>
      <c r="E198" s="7">
        <v>1249401</v>
      </c>
      <c r="F198" s="7"/>
      <c r="G198" s="7">
        <f t="shared" si="195"/>
        <v>47064519203</v>
      </c>
      <c r="H198" s="36">
        <f t="shared" si="165"/>
        <v>211159087971.68338</v>
      </c>
      <c r="I198" s="36">
        <f t="shared" si="164"/>
        <v>129566418904.31996</v>
      </c>
      <c r="K198" s="2">
        <f t="shared" si="196"/>
        <v>4.8387180135814764E-2</v>
      </c>
      <c r="M198" s="1">
        <f t="shared" si="204"/>
        <v>196</v>
      </c>
      <c r="N198" s="2">
        <f t="shared" si="197"/>
        <v>-1.4541870454255701E-2</v>
      </c>
      <c r="O198" s="8">
        <f t="shared" si="198"/>
        <v>0.24561403508771928</v>
      </c>
      <c r="P198" s="2">
        <f t="shared" si="199"/>
        <v>0.27596048567822007</v>
      </c>
      <c r="Q198" s="2">
        <f t="shared" si="200"/>
        <v>0.26063737269077991</v>
      </c>
      <c r="R198" s="2">
        <f t="shared" si="201"/>
        <v>2.8124267936450842E-2</v>
      </c>
      <c r="V198" s="1">
        <f t="shared" si="202"/>
        <v>0</v>
      </c>
      <c r="W198" s="1">
        <f t="shared" si="203"/>
        <v>4.8387180135814764E-2</v>
      </c>
      <c r="X198" s="2">
        <f t="shared" si="147"/>
        <v>1.1381930923090571E-2</v>
      </c>
      <c r="Y198" s="2">
        <f t="shared" si="148"/>
        <v>2.5183656559541273E-2</v>
      </c>
      <c r="Z198" s="2">
        <f t="shared" si="149"/>
        <v>1.720537893134012E-2</v>
      </c>
      <c r="AA198" s="2">
        <f t="shared" si="150"/>
        <v>2.5032165581775182E-2</v>
      </c>
      <c r="AB198" s="3">
        <f t="shared" si="161"/>
        <v>0.6615332895899223</v>
      </c>
      <c r="AC198" s="3">
        <f t="shared" si="162"/>
        <v>1.0060518526561835</v>
      </c>
      <c r="AD198" s="4">
        <f t="shared" si="152"/>
        <v>60.329864255153467</v>
      </c>
      <c r="AE198" s="5">
        <f t="shared" si="175"/>
        <v>66.655820495710032</v>
      </c>
      <c r="AF198" s="5">
        <f t="shared" si="176"/>
        <v>54.243105071845356</v>
      </c>
      <c r="AG198" s="5">
        <f t="shared" si="177"/>
        <v>79.068535919574714</v>
      </c>
      <c r="AH198" s="5"/>
      <c r="AI198" s="6">
        <f t="shared" si="163"/>
        <v>0.55310814952481568</v>
      </c>
      <c r="AJ198" s="6">
        <f t="shared" si="153"/>
        <v>0.56417339406898992</v>
      </c>
      <c r="AK198" s="6">
        <f t="shared" si="178"/>
        <v>0.29832073945599935</v>
      </c>
      <c r="AL198" s="6">
        <f t="shared" si="179"/>
        <v>0.83002604868198049</v>
      </c>
      <c r="AM198" s="6"/>
      <c r="AT198" s="5"/>
      <c r="AU198" s="5"/>
      <c r="AV198" s="12"/>
      <c r="AW198" s="5"/>
      <c r="AX198" s="5"/>
      <c r="AY198" s="5"/>
      <c r="AZ198" s="5"/>
      <c r="BA198" s="5"/>
      <c r="BB198" s="5"/>
      <c r="BC198" s="5"/>
      <c r="BD198" s="5"/>
      <c r="BE198" s="5">
        <f t="shared" si="138"/>
        <v>1779.3333333333358</v>
      </c>
      <c r="BF198" s="6">
        <f t="shared" si="139"/>
        <v>0</v>
      </c>
      <c r="BG198" s="6">
        <f t="shared" si="140"/>
        <v>1779.3333333333358</v>
      </c>
      <c r="BH198" s="6">
        <f t="shared" si="141"/>
        <v>382.45238095238062</v>
      </c>
      <c r="BI198" s="6">
        <f t="shared" si="142"/>
        <v>855.21428571428521</v>
      </c>
      <c r="BJ198" s="6">
        <f t="shared" si="143"/>
        <v>69.098918856527263</v>
      </c>
      <c r="BK198" s="6">
        <f t="shared" si="180"/>
        <v>79.168347936869878</v>
      </c>
      <c r="BL198" s="6">
        <f t="shared" si="181"/>
        <v>66.083240077389718</v>
      </c>
      <c r="BM198" s="6">
        <f t="shared" si="182"/>
        <v>88.327923438505991</v>
      </c>
      <c r="BN198" s="5"/>
      <c r="BO198" s="5"/>
      <c r="BP198" s="5"/>
      <c r="BQ198" s="2">
        <f t="shared" si="187"/>
        <v>32437.083333333332</v>
      </c>
      <c r="BR198" s="2">
        <f t="shared" si="144"/>
        <v>26635.104166666668</v>
      </c>
      <c r="BS198" s="2">
        <f t="shared" si="188"/>
        <v>23347.666722321952</v>
      </c>
      <c r="BT198" s="5">
        <f t="shared" si="145"/>
        <v>33502.267900405604</v>
      </c>
      <c r="BU198" s="5"/>
      <c r="BV198" s="2">
        <f t="shared" si="170"/>
        <v>-1.1885223540534202</v>
      </c>
      <c r="BW198" s="2">
        <f t="shared" si="189"/>
        <v>-0.20687912919623658</v>
      </c>
      <c r="BX198" s="2">
        <f t="shared" si="190"/>
        <v>-1.9898352483989765</v>
      </c>
      <c r="BY198" s="2">
        <f t="shared" si="191"/>
        <v>1.5760769900065033</v>
      </c>
      <c r="BZ198" s="2"/>
      <c r="CA198" s="2">
        <f t="shared" si="146"/>
        <v>-0.62655470454693574</v>
      </c>
      <c r="CB198" s="2">
        <f t="shared" si="192"/>
        <v>-1.3592821527296909E-2</v>
      </c>
      <c r="CC198" s="2">
        <f t="shared" si="193"/>
        <v>-0.87342847228876686</v>
      </c>
      <c r="CD198" s="2">
        <f t="shared" si="194"/>
        <v>0.84624282923417304</v>
      </c>
      <c r="CE198" s="5"/>
      <c r="CF198" s="8">
        <f t="shared" si="171"/>
        <v>1.4218967660266743E-2</v>
      </c>
      <c r="CG198" s="8">
        <f t="shared" si="172"/>
        <v>2.3437268295901339E-2</v>
      </c>
      <c r="CH198" s="5">
        <f t="shared" si="173"/>
        <v>35598.833333333328</v>
      </c>
      <c r="CI198" s="5">
        <f t="shared" si="174"/>
        <v>30018.166666666664</v>
      </c>
      <c r="CJ198" s="5"/>
      <c r="CK198" s="5">
        <f t="shared" si="134"/>
        <v>34724.342383364819</v>
      </c>
      <c r="CL198" s="5">
        <f t="shared" si="154"/>
        <v>31491.673629014727</v>
      </c>
      <c r="CM198" s="5">
        <f t="shared" si="183"/>
        <v>27338.354101854344</v>
      </c>
      <c r="CN198" s="5">
        <f t="shared" si="166"/>
        <v>23222.753332181255</v>
      </c>
      <c r="CO198" s="5"/>
      <c r="CP198" s="5"/>
      <c r="CQ198" s="5"/>
      <c r="CR198" s="5"/>
      <c r="CS198" s="32">
        <f t="shared" si="135"/>
        <v>8.4820160185750337E-2</v>
      </c>
      <c r="CT198" s="32">
        <f t="shared" si="155"/>
        <v>0.19617861884481957</v>
      </c>
      <c r="CU198" s="32">
        <f t="shared" si="184"/>
        <v>0.37790543374780383</v>
      </c>
      <c r="CV198" s="32">
        <f t="shared" si="167"/>
        <v>0.6221016572770206</v>
      </c>
      <c r="CW198" s="32"/>
      <c r="CX198" s="32"/>
      <c r="CY198" s="32"/>
      <c r="CZ198" s="5"/>
      <c r="DA198" s="6">
        <f t="shared" si="136"/>
        <v>0.12699830812902155</v>
      </c>
      <c r="DB198" s="6">
        <f t="shared" si="156"/>
        <v>0.42353751262100442</v>
      </c>
      <c r="DC198" s="6">
        <f t="shared" si="185"/>
        <v>0.44112607701899031</v>
      </c>
      <c r="DD198" s="6">
        <f t="shared" si="168"/>
        <v>0.9230519387731958</v>
      </c>
      <c r="DE198" s="5"/>
      <c r="DF198" s="5"/>
      <c r="DG198" s="5"/>
      <c r="DI198" s="6">
        <f t="shared" si="137"/>
        <v>1.03758020153279</v>
      </c>
      <c r="DJ198" s="6">
        <f t="shared" si="157"/>
        <v>0.88092846959366933</v>
      </c>
      <c r="DK198" s="6">
        <f t="shared" si="186"/>
        <v>0.28646939408360217</v>
      </c>
      <c r="DL198" s="6">
        <f t="shared" si="169"/>
        <v>0.32726509849902585</v>
      </c>
      <c r="DX198">
        <f t="shared" si="158"/>
        <v>32328.000000000007</v>
      </c>
      <c r="DY198">
        <f t="shared" si="159"/>
        <v>25316.622414643192</v>
      </c>
      <c r="DZ198">
        <f t="shared" si="160"/>
        <v>39339.377585356822</v>
      </c>
    </row>
    <row r="199" spans="1:130" x14ac:dyDescent="0.25">
      <c r="A199" s="1">
        <v>98</v>
      </c>
      <c r="B199" s="1">
        <v>198</v>
      </c>
      <c r="C199" s="7">
        <v>20200520</v>
      </c>
      <c r="D199" s="7">
        <f>115800*(1/3)</f>
        <v>38600</v>
      </c>
      <c r="E199" s="7">
        <v>7598621</v>
      </c>
      <c r="F199" s="7"/>
      <c r="G199" s="7">
        <f t="shared" si="195"/>
        <v>293306770600</v>
      </c>
      <c r="H199" s="36">
        <f t="shared" si="165"/>
        <v>220043201820.51669</v>
      </c>
      <c r="I199" s="36">
        <f t="shared" si="164"/>
        <v>134772620066.31996</v>
      </c>
      <c r="K199" s="2">
        <f t="shared" si="196"/>
        <v>2.4397103580430936E-2</v>
      </c>
      <c r="M199" s="1">
        <f t="shared" si="204"/>
        <v>197</v>
      </c>
      <c r="N199" s="2">
        <f t="shared" si="197"/>
        <v>-1.4418931144639579E-2</v>
      </c>
      <c r="O199" s="8">
        <f t="shared" si="198"/>
        <v>0.24686716791979949</v>
      </c>
      <c r="P199" s="2">
        <f t="shared" si="199"/>
        <v>0.27736351893699102</v>
      </c>
      <c r="Q199" s="2">
        <f t="shared" si="200"/>
        <v>0.26176018927542899</v>
      </c>
      <c r="R199" s="2">
        <f t="shared" si="201"/>
        <v>2.9093317758420584E-2</v>
      </c>
      <c r="V199" s="1">
        <f t="shared" si="202"/>
        <v>0</v>
      </c>
      <c r="W199" s="1">
        <f t="shared" si="203"/>
        <v>2.4397103580430936E-2</v>
      </c>
      <c r="X199" s="2">
        <f t="shared" si="147"/>
        <v>1.1381930923090571E-2</v>
      </c>
      <c r="Y199" s="2">
        <f t="shared" si="148"/>
        <v>2.3441769768554388E-2</v>
      </c>
      <c r="Z199" s="2">
        <f t="shared" si="149"/>
        <v>1.720537893134012E-2</v>
      </c>
      <c r="AA199" s="2">
        <f t="shared" si="150"/>
        <v>2.4094537968142728E-2</v>
      </c>
      <c r="AB199" s="3">
        <f t="shared" si="161"/>
        <v>0.6615332895899223</v>
      </c>
      <c r="AC199" s="3">
        <f t="shared" si="162"/>
        <v>0.97290804245960572</v>
      </c>
      <c r="AD199" s="4">
        <f t="shared" si="152"/>
        <v>59.525418464523014</v>
      </c>
      <c r="AE199" s="5">
        <f t="shared" si="175"/>
        <v>66.822350959211207</v>
      </c>
      <c r="AF199" s="5">
        <f t="shared" si="176"/>
        <v>54.921763864471096</v>
      </c>
      <c r="AG199" s="5">
        <f t="shared" si="177"/>
        <v>78.722938053951324</v>
      </c>
      <c r="AH199" s="5"/>
      <c r="AI199" s="6">
        <f t="shared" si="163"/>
        <v>0.63177324664770784</v>
      </c>
      <c r="AJ199" s="6">
        <f t="shared" si="153"/>
        <v>0.58091950250099589</v>
      </c>
      <c r="AK199" s="6">
        <f t="shared" si="178"/>
        <v>0.34551676237269668</v>
      </c>
      <c r="AL199" s="6">
        <f t="shared" si="179"/>
        <v>0.81632224262929509</v>
      </c>
      <c r="AM199" s="6"/>
      <c r="AT199" s="5"/>
      <c r="AU199" s="5"/>
      <c r="AV199" s="12"/>
      <c r="AW199" s="5"/>
      <c r="AX199" s="5"/>
      <c r="AY199" s="5"/>
      <c r="AZ199" s="5"/>
      <c r="BA199" s="5"/>
      <c r="BB199" s="5"/>
      <c r="BC199" s="5"/>
      <c r="BD199" s="5"/>
      <c r="BE199" s="5">
        <f t="shared" si="138"/>
        <v>930.33333333333576</v>
      </c>
      <c r="BF199" s="6">
        <f t="shared" si="139"/>
        <v>0</v>
      </c>
      <c r="BG199" s="6">
        <f t="shared" si="140"/>
        <v>930.33333333333576</v>
      </c>
      <c r="BH199" s="6">
        <f t="shared" si="141"/>
        <v>382.45238095238062</v>
      </c>
      <c r="BI199" s="6">
        <f t="shared" si="142"/>
        <v>810.78571428571399</v>
      </c>
      <c r="BJ199" s="6">
        <f t="shared" si="143"/>
        <v>67.948359805251826</v>
      </c>
      <c r="BK199" s="6">
        <f t="shared" si="180"/>
        <v>78.650402616607863</v>
      </c>
      <c r="BL199" s="6">
        <f t="shared" si="181"/>
        <v>64.634798144703495</v>
      </c>
      <c r="BM199" s="6">
        <f t="shared" si="182"/>
        <v>88.461325746940929</v>
      </c>
      <c r="BN199" s="5"/>
      <c r="BO199" s="5"/>
      <c r="BP199" s="5"/>
      <c r="BQ199" s="2">
        <f t="shared" si="187"/>
        <v>33317.333333333328</v>
      </c>
      <c r="BR199" s="2">
        <f t="shared" si="144"/>
        <v>27218.560416666667</v>
      </c>
      <c r="BS199" s="2">
        <f t="shared" si="188"/>
        <v>23543.654527048653</v>
      </c>
      <c r="BT199" s="5">
        <f t="shared" si="145"/>
        <v>34281.806084256474</v>
      </c>
      <c r="BU199" s="5"/>
      <c r="BV199" s="2">
        <f t="shared" si="170"/>
        <v>-0.7394021452925954</v>
      </c>
      <c r="BW199" s="2">
        <f t="shared" si="189"/>
        <v>-0.35269860839473333</v>
      </c>
      <c r="BX199" s="2">
        <f t="shared" si="190"/>
        <v>-1.7500964926770619</v>
      </c>
      <c r="BY199" s="2">
        <f t="shared" si="191"/>
        <v>1.044699275887595</v>
      </c>
      <c r="BZ199" s="2"/>
      <c r="CA199" s="2">
        <f t="shared" si="146"/>
        <v>-0.80566013921847368</v>
      </c>
      <c r="CB199" s="2">
        <f t="shared" si="192"/>
        <v>-9.1249863280352103E-2</v>
      </c>
      <c r="CC199" s="2">
        <f t="shared" si="193"/>
        <v>-0.94216674452735505</v>
      </c>
      <c r="CD199" s="2">
        <f t="shared" si="194"/>
        <v>0.75966701796665081</v>
      </c>
      <c r="CE199" s="5"/>
      <c r="CF199" s="8">
        <f t="shared" si="171"/>
        <v>1.4218967660266743E-2</v>
      </c>
      <c r="CG199" s="8">
        <f t="shared" si="172"/>
        <v>2.3437268295901339E-2</v>
      </c>
      <c r="CH199" s="5">
        <f t="shared" si="173"/>
        <v>36064</v>
      </c>
      <c r="CI199" s="5">
        <f t="shared" si="174"/>
        <v>30483.333333333332</v>
      </c>
      <c r="CJ199" s="5"/>
      <c r="CK199" s="5">
        <f t="shared" si="134"/>
        <v>35580.215634173037</v>
      </c>
      <c r="CL199" s="5">
        <f t="shared" si="154"/>
        <v>32119.527309808269</v>
      </c>
      <c r="CM199" s="5">
        <f t="shared" si="183"/>
        <v>27707.593119884223</v>
      </c>
      <c r="CN199" s="5">
        <f t="shared" si="166"/>
        <v>23545.248139741201</v>
      </c>
      <c r="CO199" s="5"/>
      <c r="CP199" s="5"/>
      <c r="CQ199" s="5"/>
      <c r="CR199" s="5"/>
      <c r="CS199" s="32">
        <f t="shared" si="135"/>
        <v>8.4872570668925507E-2</v>
      </c>
      <c r="CT199" s="32">
        <f t="shared" si="155"/>
        <v>0.20176114759362607</v>
      </c>
      <c r="CU199" s="32">
        <f t="shared" si="184"/>
        <v>0.39311992322779177</v>
      </c>
      <c r="CV199" s="32">
        <f t="shared" si="167"/>
        <v>0.63939661076871013</v>
      </c>
      <c r="CW199" s="32"/>
      <c r="CX199" s="32"/>
      <c r="CY199" s="32"/>
      <c r="CZ199" s="5"/>
      <c r="DA199" s="6">
        <f t="shared" si="136"/>
        <v>0.12766656174622093</v>
      </c>
      <c r="DB199" s="6">
        <f t="shared" si="156"/>
        <v>0.40429998402011524</v>
      </c>
      <c r="DC199" s="6">
        <f t="shared" si="185"/>
        <v>0.42786436798736144</v>
      </c>
      <c r="DD199" s="6">
        <f t="shared" si="168"/>
        <v>0.9581747466726136</v>
      </c>
      <c r="DE199" s="5"/>
      <c r="DF199" s="5"/>
      <c r="DG199" s="5"/>
      <c r="DI199" s="6">
        <f t="shared" si="137"/>
        <v>1.0098199504547296</v>
      </c>
      <c r="DJ199" s="6">
        <f t="shared" si="157"/>
        <v>0.92345478284436411</v>
      </c>
      <c r="DK199" s="6">
        <f t="shared" si="186"/>
        <v>0.27194798796690117</v>
      </c>
      <c r="DL199" s="6">
        <f t="shared" si="169"/>
        <v>0.35893850652437614</v>
      </c>
      <c r="DX199">
        <f t="shared" si="158"/>
        <v>33024.833333333336</v>
      </c>
      <c r="DY199">
        <f t="shared" si="159"/>
        <v>26441.879388146994</v>
      </c>
      <c r="DZ199">
        <f t="shared" si="160"/>
        <v>39607.787278519681</v>
      </c>
    </row>
    <row r="200" spans="1:130" x14ac:dyDescent="0.25">
      <c r="A200" s="1">
        <v>99</v>
      </c>
      <c r="B200" s="1">
        <v>199</v>
      </c>
      <c r="C200" s="7">
        <v>20200523</v>
      </c>
      <c r="D200" s="7">
        <f>111337*(1/3)</f>
        <v>37112.333333333328</v>
      </c>
      <c r="E200" s="7">
        <v>1364120</v>
      </c>
      <c r="F200" s="7"/>
      <c r="G200" s="7">
        <f t="shared" si="195"/>
        <v>50625676146.666656</v>
      </c>
      <c r="H200" s="36">
        <f t="shared" si="165"/>
        <v>214127354610.01669</v>
      </c>
      <c r="I200" s="36">
        <f t="shared" si="164"/>
        <v>134434840436.38663</v>
      </c>
      <c r="K200" s="2">
        <f t="shared" si="196"/>
        <v>-3.9302927240884369E-2</v>
      </c>
      <c r="M200" s="1">
        <f t="shared" si="204"/>
        <v>198</v>
      </c>
      <c r="N200" s="2">
        <f t="shared" si="197"/>
        <v>-1.4312462710443292E-2</v>
      </c>
      <c r="O200" s="8">
        <f t="shared" si="198"/>
        <v>0.24812030075187969</v>
      </c>
      <c r="P200" s="2">
        <f t="shared" si="199"/>
        <v>0.2785813913744396</v>
      </c>
      <c r="Q200" s="2">
        <f t="shared" si="200"/>
        <v>0.26273855754913528</v>
      </c>
      <c r="R200" s="2">
        <f t="shared" si="201"/>
        <v>2.924321818511133E-2</v>
      </c>
      <c r="V200" s="1">
        <f t="shared" si="202"/>
        <v>3.9302927240884369E-2</v>
      </c>
      <c r="W200" s="1">
        <f t="shared" si="203"/>
        <v>0</v>
      </c>
      <c r="X200" s="2">
        <f t="shared" si="147"/>
        <v>1.4189282868868027E-2</v>
      </c>
      <c r="Y200" s="2">
        <f t="shared" si="148"/>
        <v>2.0026690380392408E-2</v>
      </c>
      <c r="Z200" s="2">
        <f t="shared" si="149"/>
        <v>1.8372266659704647E-2</v>
      </c>
      <c r="AA200" s="2">
        <f t="shared" si="150"/>
        <v>2.376079656485721E-2</v>
      </c>
      <c r="AB200" s="3">
        <f t="shared" si="161"/>
        <v>0.77232075560872215</v>
      </c>
      <c r="AC200" s="3">
        <f t="shared" si="162"/>
        <v>0.84284591746441551</v>
      </c>
      <c r="AD200" s="4">
        <f t="shared" si="152"/>
        <v>52.183216228747064</v>
      </c>
      <c r="AE200" s="5">
        <f t="shared" si="175"/>
        <v>66.519007591840094</v>
      </c>
      <c r="AF200" s="5">
        <f t="shared" si="176"/>
        <v>53.446786934862672</v>
      </c>
      <c r="AG200" s="5">
        <f t="shared" si="177"/>
        <v>79.591228248817515</v>
      </c>
      <c r="AH200" s="5"/>
      <c r="AI200" s="6">
        <f t="shared" si="163"/>
        <v>0.48511058234261256</v>
      </c>
      <c r="AJ200" s="6">
        <f t="shared" si="153"/>
        <v>0.58809826044709446</v>
      </c>
      <c r="AK200" s="6">
        <f t="shared" si="178"/>
        <v>0.37581118652353807</v>
      </c>
      <c r="AL200" s="6">
        <f t="shared" si="179"/>
        <v>0.80038533437065085</v>
      </c>
      <c r="AM200" s="6"/>
      <c r="AT200" s="5"/>
      <c r="AU200" s="5"/>
      <c r="AV200" s="12"/>
      <c r="AW200" s="5"/>
      <c r="AX200" s="5"/>
      <c r="AY200" s="5"/>
      <c r="AZ200" s="5"/>
      <c r="BA200" s="5"/>
      <c r="BB200" s="5"/>
      <c r="BC200" s="5"/>
      <c r="BD200" s="5"/>
      <c r="BE200" s="5">
        <f t="shared" si="138"/>
        <v>-1487.6666666666715</v>
      </c>
      <c r="BF200" s="6">
        <f t="shared" si="139"/>
        <v>1487.6666666666715</v>
      </c>
      <c r="BG200" s="6">
        <f t="shared" si="140"/>
        <v>0</v>
      </c>
      <c r="BH200" s="6">
        <f t="shared" si="141"/>
        <v>488.71428571428572</v>
      </c>
      <c r="BI200" s="6">
        <f t="shared" si="142"/>
        <v>696.73809523809484</v>
      </c>
      <c r="BJ200" s="6">
        <f t="shared" si="143"/>
        <v>58.774026391371578</v>
      </c>
      <c r="BK200" s="6">
        <f t="shared" si="180"/>
        <v>77.571362060185137</v>
      </c>
      <c r="BL200" s="6">
        <f t="shared" si="181"/>
        <v>61.015522165447393</v>
      </c>
      <c r="BM200" s="6">
        <f t="shared" si="182"/>
        <v>89.160449986501561</v>
      </c>
      <c r="BN200" s="5"/>
      <c r="BO200" s="5"/>
      <c r="BP200" s="5"/>
      <c r="BQ200" s="2">
        <f t="shared" si="187"/>
        <v>33679.166666666664</v>
      </c>
      <c r="BR200" s="2">
        <f t="shared" si="144"/>
        <v>27808.48333333333</v>
      </c>
      <c r="BS200" s="2">
        <f t="shared" si="188"/>
        <v>23751.162200385468</v>
      </c>
      <c r="BT200" s="5">
        <f t="shared" si="145"/>
        <v>34964.804415025304</v>
      </c>
      <c r="BU200" s="5"/>
      <c r="BV200" s="2">
        <f t="shared" si="170"/>
        <v>-1.2593462493502323</v>
      </c>
      <c r="BW200" s="2">
        <f t="shared" si="189"/>
        <v>-0.48813893575152517</v>
      </c>
      <c r="BX200" s="2">
        <f t="shared" si="190"/>
        <v>-1.6563832864959023</v>
      </c>
      <c r="BY200" s="2">
        <f t="shared" si="191"/>
        <v>0.68010541499285204</v>
      </c>
      <c r="BZ200" s="2"/>
      <c r="CA200" s="2">
        <f t="shared" si="146"/>
        <v>-0.58137032320507187</v>
      </c>
      <c r="CB200" s="2">
        <f t="shared" si="192"/>
        <v>-0.14962071432618465</v>
      </c>
      <c r="CC200" s="2">
        <f t="shared" si="193"/>
        <v>-0.96430529880973315</v>
      </c>
      <c r="CD200" s="2">
        <f t="shared" si="194"/>
        <v>0.6650638701573639</v>
      </c>
      <c r="CE200" s="5"/>
      <c r="CF200" s="8">
        <f t="shared" si="171"/>
        <v>1.1266353965070801E-2</v>
      </c>
      <c r="CG200" s="8">
        <f t="shared" si="172"/>
        <v>2.3437268295901339E-2</v>
      </c>
      <c r="CH200" s="5">
        <f t="shared" si="173"/>
        <v>36064</v>
      </c>
      <c r="CI200" s="5">
        <f t="shared" si="174"/>
        <v>30483.333333333332</v>
      </c>
      <c r="CJ200" s="5"/>
      <c r="CK200" s="5">
        <f t="shared" si="134"/>
        <v>35810.292391827868</v>
      </c>
      <c r="CL200" s="5">
        <f t="shared" si="154"/>
        <v>32487.383007926372</v>
      </c>
      <c r="CM200" s="5">
        <f t="shared" si="183"/>
        <v>27788.852746593566</v>
      </c>
      <c r="CN200" s="5">
        <f t="shared" si="166"/>
        <v>23664.940072368197</v>
      </c>
      <c r="CO200" s="5"/>
      <c r="CP200" s="5"/>
      <c r="CQ200" s="5"/>
      <c r="CR200" s="5"/>
      <c r="CS200" s="32">
        <f t="shared" si="135"/>
        <v>3.6359405482056184E-2</v>
      </c>
      <c r="CT200" s="32">
        <f t="shared" si="155"/>
        <v>0.14236143072153729</v>
      </c>
      <c r="CU200" s="32">
        <f t="shared" si="184"/>
        <v>0.33551153305105985</v>
      </c>
      <c r="CV200" s="32">
        <f t="shared" si="167"/>
        <v>0.56824117110977435</v>
      </c>
      <c r="CW200" s="32"/>
      <c r="CX200" s="32"/>
      <c r="CY200" s="32"/>
      <c r="CZ200" s="5"/>
      <c r="DA200" s="6">
        <f t="shared" si="136"/>
        <v>3.9573937551284515E-2</v>
      </c>
      <c r="DB200" s="6">
        <f t="shared" si="156"/>
        <v>0.31843352240745659</v>
      </c>
      <c r="DC200" s="6">
        <f t="shared" si="185"/>
        <v>0.37166954658268386</v>
      </c>
      <c r="DD200" s="6">
        <f t="shared" si="168"/>
        <v>0.8784785525516986</v>
      </c>
      <c r="DE200" s="5"/>
      <c r="DF200" s="5"/>
      <c r="DG200" s="5"/>
      <c r="DI200" s="6">
        <f t="shared" si="137"/>
        <v>0.7173276136011002</v>
      </c>
      <c r="DJ200" s="6">
        <f t="shared" si="157"/>
        <v>0.79816828250125038</v>
      </c>
      <c r="DK200" s="6">
        <f t="shared" si="186"/>
        <v>0.27849274363683546</v>
      </c>
      <c r="DL200" s="6">
        <f t="shared" si="169"/>
        <v>0.37278788746236013</v>
      </c>
      <c r="DX200">
        <f t="shared" si="158"/>
        <v>33592.28333333334</v>
      </c>
      <c r="DY200">
        <f t="shared" si="159"/>
        <v>27689.492515894148</v>
      </c>
      <c r="DZ200">
        <f t="shared" si="160"/>
        <v>39495.074150772532</v>
      </c>
    </row>
    <row r="201" spans="1:130" x14ac:dyDescent="0.25">
      <c r="A201" s="1">
        <v>100</v>
      </c>
      <c r="B201" s="1">
        <v>200</v>
      </c>
      <c r="C201" s="7">
        <v>20200526</v>
      </c>
      <c r="D201" s="7">
        <f>106065*(1/3)</f>
        <v>35355</v>
      </c>
      <c r="E201" s="7">
        <v>1894783</v>
      </c>
      <c r="F201" s="7"/>
      <c r="G201" s="7">
        <f t="shared" si="195"/>
        <v>66990052965</v>
      </c>
      <c r="H201" s="36">
        <f t="shared" si="165"/>
        <v>205955744280.73337</v>
      </c>
      <c r="I201" s="36">
        <f t="shared" si="164"/>
        <v>134455203452.96661</v>
      </c>
      <c r="K201" s="2">
        <f t="shared" si="196"/>
        <v>-4.8509524173696729E-2</v>
      </c>
      <c r="M201" s="1">
        <f t="shared" si="204"/>
        <v>199</v>
      </c>
      <c r="N201" s="2">
        <f t="shared" si="197"/>
        <v>-1.4128656045153532E-2</v>
      </c>
      <c r="O201" s="8">
        <f t="shared" si="198"/>
        <v>0.24937343358395989</v>
      </c>
      <c r="P201" s="2">
        <f t="shared" si="199"/>
        <v>0.28069003091088895</v>
      </c>
      <c r="Q201" s="2">
        <f t="shared" si="200"/>
        <v>0.26444076381645643</v>
      </c>
      <c r="R201" s="2">
        <f t="shared" si="201"/>
        <v>2.9207957790479716E-2</v>
      </c>
      <c r="V201" s="1">
        <f t="shared" si="202"/>
        <v>4.8509524173696729E-2</v>
      </c>
      <c r="W201" s="1">
        <f t="shared" si="203"/>
        <v>0</v>
      </c>
      <c r="X201" s="2">
        <f t="shared" si="147"/>
        <v>1.4213605160196971E-2</v>
      </c>
      <c r="Y201" s="2">
        <f t="shared" si="148"/>
        <v>2.0026690380392408E-2</v>
      </c>
      <c r="Z201" s="2">
        <f t="shared" si="149"/>
        <v>1.842087246680758E-2</v>
      </c>
      <c r="AA201" s="2">
        <f t="shared" si="150"/>
        <v>2.376079656485721E-2</v>
      </c>
      <c r="AB201" s="3">
        <f t="shared" si="161"/>
        <v>0.77160325526428508</v>
      </c>
      <c r="AC201" s="3">
        <f t="shared" si="162"/>
        <v>0.84284591746441551</v>
      </c>
      <c r="AD201" s="4">
        <f t="shared" si="152"/>
        <v>52.206407714890076</v>
      </c>
      <c r="AE201" s="5">
        <f t="shared" si="175"/>
        <v>66.211435407925165</v>
      </c>
      <c r="AF201" s="5">
        <f t="shared" si="176"/>
        <v>52.083836006157945</v>
      </c>
      <c r="AG201" s="5">
        <f t="shared" si="177"/>
        <v>80.339034809692379</v>
      </c>
      <c r="AH201" s="5"/>
      <c r="AI201" s="6">
        <f t="shared" si="163"/>
        <v>0.33912051388666042</v>
      </c>
      <c r="AJ201" s="6">
        <f t="shared" si="153"/>
        <v>0.58616437611288863</v>
      </c>
      <c r="AK201" s="6">
        <f t="shared" si="178"/>
        <v>0.36528023727066311</v>
      </c>
      <c r="AL201" s="6">
        <f t="shared" si="179"/>
        <v>0.80704851495511409</v>
      </c>
      <c r="AM201" s="6"/>
      <c r="AT201" s="5"/>
      <c r="AU201" s="5"/>
      <c r="AV201" s="12"/>
      <c r="AW201" s="5"/>
      <c r="AX201" s="5"/>
      <c r="AY201" s="5"/>
      <c r="AZ201" s="5"/>
      <c r="BA201" s="5"/>
      <c r="BB201" s="5"/>
      <c r="BC201" s="5"/>
      <c r="BD201" s="5"/>
      <c r="BE201" s="5">
        <f t="shared" si="138"/>
        <v>-1757.3333333333285</v>
      </c>
      <c r="BF201" s="6">
        <f t="shared" si="139"/>
        <v>1757.3333333333285</v>
      </c>
      <c r="BG201" s="6">
        <f t="shared" si="140"/>
        <v>0</v>
      </c>
      <c r="BH201" s="6">
        <f t="shared" si="141"/>
        <v>499.35714285714232</v>
      </c>
      <c r="BI201" s="6">
        <f t="shared" si="142"/>
        <v>696.73809523809484</v>
      </c>
      <c r="BJ201" s="6">
        <f t="shared" si="143"/>
        <v>58.251055020304179</v>
      </c>
      <c r="BK201" s="6">
        <f t="shared" si="180"/>
        <v>76.429179613131367</v>
      </c>
      <c r="BL201" s="6">
        <f t="shared" si="181"/>
        <v>57.866489667627832</v>
      </c>
      <c r="BM201" s="6">
        <f t="shared" si="182"/>
        <v>89.423062574983845</v>
      </c>
      <c r="BN201" s="5"/>
      <c r="BO201" s="5"/>
      <c r="BP201" s="5"/>
      <c r="BQ201" s="2">
        <f t="shared" si="187"/>
        <v>34132.75</v>
      </c>
      <c r="BR201" s="2">
        <f t="shared" si="144"/>
        <v>28394.097916666662</v>
      </c>
      <c r="BS201" s="2">
        <f t="shared" si="188"/>
        <v>23967.107532773924</v>
      </c>
      <c r="BT201" s="5">
        <f t="shared" si="145"/>
        <v>35610.57133636142</v>
      </c>
      <c r="BU201" s="5"/>
      <c r="BV201" s="2">
        <f t="shared" si="170"/>
        <v>-1.5362202816907504</v>
      </c>
      <c r="BW201" s="2">
        <f t="shared" si="189"/>
        <v>-0.60799801911109419</v>
      </c>
      <c r="BX201" s="2">
        <f t="shared" si="190"/>
        <v>-1.6814925030129277</v>
      </c>
      <c r="BY201" s="2">
        <f t="shared" si="191"/>
        <v>0.46549646479073947</v>
      </c>
      <c r="BZ201" s="2"/>
      <c r="CA201" s="2">
        <f t="shared" si="146"/>
        <v>-0.39590845834995864</v>
      </c>
      <c r="CB201" s="2">
        <f t="shared" si="192"/>
        <v>-0.19245307531917097</v>
      </c>
      <c r="CC201" s="2">
        <f t="shared" si="193"/>
        <v>-0.96078056279827673</v>
      </c>
      <c r="CD201" s="2">
        <f t="shared" si="194"/>
        <v>0.57587441215993473</v>
      </c>
      <c r="CE201" s="5"/>
      <c r="CF201" s="8">
        <f t="shared" si="171"/>
        <v>6.6630554986646211E-3</v>
      </c>
      <c r="CG201" s="8">
        <f t="shared" si="172"/>
        <v>2.3267012256598708E-2</v>
      </c>
      <c r="CH201" s="5">
        <f t="shared" si="173"/>
        <v>36064</v>
      </c>
      <c r="CI201" s="5">
        <f t="shared" si="174"/>
        <v>30666.666666666664</v>
      </c>
      <c r="CJ201" s="5"/>
      <c r="CK201" s="5">
        <f t="shared" si="134"/>
        <v>35806.504614182399</v>
      </c>
      <c r="CL201" s="5">
        <f t="shared" si="154"/>
        <v>32905.603459590726</v>
      </c>
      <c r="CM201" s="5">
        <f t="shared" si="183"/>
        <v>27871.767586821719</v>
      </c>
      <c r="CN201" s="5">
        <f t="shared" si="166"/>
        <v>23797.839316227866</v>
      </c>
      <c r="CO201" s="5">
        <f t="shared" ref="CO201:CO264" si="205">AVERAGE(G2:G201)/AVERAGE(E2:E201)</f>
        <v>14881.966252292392</v>
      </c>
      <c r="CP201" s="5"/>
      <c r="CQ201" s="5"/>
      <c r="CR201" s="5"/>
      <c r="CS201" s="32">
        <f t="shared" si="135"/>
        <v>-1.2609569659127406E-2</v>
      </c>
      <c r="CT201" s="32">
        <f t="shared" si="155"/>
        <v>7.4437064903466021E-2</v>
      </c>
      <c r="CU201" s="32">
        <f t="shared" si="184"/>
        <v>0.2684879023143294</v>
      </c>
      <c r="CV201" s="32">
        <f t="shared" si="167"/>
        <v>0.48563907547233698</v>
      </c>
      <c r="CW201" s="32">
        <f t="shared" ref="CW201:CW264" si="206">D201/CO201-1</f>
        <v>1.3756941388409598</v>
      </c>
      <c r="CX201" s="32"/>
      <c r="CY201" s="32"/>
      <c r="CZ201" s="5"/>
      <c r="DA201" s="6">
        <f t="shared" si="136"/>
        <v>1.0101287421666067E-2</v>
      </c>
      <c r="DB201" s="6">
        <f t="shared" si="156"/>
        <v>0.2260469276411658</v>
      </c>
      <c r="DC201" s="6">
        <f t="shared" si="185"/>
        <v>0.33526804044615188</v>
      </c>
      <c r="DD201" s="6">
        <f t="shared" si="168"/>
        <v>0.78259141387880771</v>
      </c>
      <c r="DE201" s="6">
        <f t="shared" ref="DE201:DE264" si="207">LN(D201/D2)</f>
        <v>1.2220327375419033</v>
      </c>
      <c r="DF201" s="5"/>
      <c r="DG201" s="5"/>
      <c r="DI201" s="6">
        <f t="shared" si="137"/>
        <v>0.43016255926933095</v>
      </c>
      <c r="DJ201" s="6">
        <f t="shared" si="157"/>
        <v>0.63171485135507377</v>
      </c>
      <c r="DK201" s="6">
        <f t="shared" si="186"/>
        <v>0.27743953211006117</v>
      </c>
      <c r="DL201" s="6">
        <f t="shared" si="169"/>
        <v>0.35518542968511968</v>
      </c>
      <c r="DM201" s="6">
        <f t="shared" ref="DM201:DM264" si="208">(D21-(AVERAGE(D2:D201)-2*_xlfn.STDEV.P(D2:D201)))/(4*_xlfn.STDEV.P(D2:D201))</f>
        <v>0.28033859132904421</v>
      </c>
      <c r="DX201">
        <f t="shared" si="158"/>
        <v>34010.466666666667</v>
      </c>
      <c r="DY201">
        <f t="shared" si="159"/>
        <v>28906.511723466032</v>
      </c>
      <c r="DZ201">
        <f t="shared" si="160"/>
        <v>39114.421609867306</v>
      </c>
    </row>
    <row r="202" spans="1:130" x14ac:dyDescent="0.25">
      <c r="A202" s="1">
        <v>1</v>
      </c>
      <c r="B202" s="1">
        <v>201</v>
      </c>
      <c r="C202" s="7">
        <v>20200527</v>
      </c>
      <c r="D202" s="7">
        <f>106250*(1/3)</f>
        <v>35416.666666666664</v>
      </c>
      <c r="E202" s="7">
        <v>2904175</v>
      </c>
      <c r="F202" s="7"/>
      <c r="G202" s="7">
        <f t="shared" si="195"/>
        <v>102856197916.66666</v>
      </c>
      <c r="H202" s="36">
        <f t="shared" si="165"/>
        <v>188792433274.36667</v>
      </c>
      <c r="I202" s="36">
        <f t="shared" si="164"/>
        <v>135788075827.85995</v>
      </c>
      <c r="K202" s="2">
        <f t="shared" si="196"/>
        <v>1.7426940802123308E-3</v>
      </c>
      <c r="M202" s="1">
        <f t="shared" si="204"/>
        <v>200</v>
      </c>
      <c r="N202" s="2">
        <f t="shared" si="197"/>
        <v>-1.4106391795386933E-2</v>
      </c>
      <c r="O202" s="8">
        <f t="shared" si="198"/>
        <v>0.25062656641604009</v>
      </c>
      <c r="P202" s="2">
        <f t="shared" si="199"/>
        <v>0.28094597080437422</v>
      </c>
      <c r="Q202" s="2">
        <f t="shared" si="200"/>
        <v>0.26464808670337858</v>
      </c>
      <c r="R202" s="2">
        <f t="shared" si="201"/>
        <v>3.0063464494848868E-2</v>
      </c>
      <c r="V202" s="1">
        <f t="shared" si="202"/>
        <v>0</v>
      </c>
      <c r="W202" s="1">
        <f t="shared" si="203"/>
        <v>1.7426940802123308E-3</v>
      </c>
      <c r="X202" s="2">
        <f t="shared" si="147"/>
        <v>1.1521126706129897E-2</v>
      </c>
      <c r="Y202" s="2">
        <f t="shared" si="148"/>
        <v>2.0151168528979004E-2</v>
      </c>
      <c r="Z202" s="2">
        <f t="shared" si="149"/>
        <v>1.7454212016403507E-2</v>
      </c>
      <c r="AA202" s="2">
        <f t="shared" si="150"/>
        <v>2.365212652650453E-2</v>
      </c>
      <c r="AB202" s="3">
        <f t="shared" si="161"/>
        <v>0.6600771604757818</v>
      </c>
      <c r="AC202" s="3">
        <f t="shared" si="162"/>
        <v>0.85198125869983155</v>
      </c>
      <c r="AD202" s="4">
        <f t="shared" si="152"/>
        <v>56.345789811767901</v>
      </c>
      <c r="AE202" s="5">
        <f t="shared" si="175"/>
        <v>66.010133453197653</v>
      </c>
      <c r="AF202" s="5">
        <f t="shared" si="176"/>
        <v>51.424866427760435</v>
      </c>
      <c r="AG202" s="5">
        <f t="shared" si="177"/>
        <v>80.595400478634872</v>
      </c>
      <c r="AH202" s="5"/>
      <c r="AI202" s="6">
        <f t="shared" si="163"/>
        <v>0.29043147409728276</v>
      </c>
      <c r="AJ202" s="6">
        <f t="shared" si="153"/>
        <v>0.57199915243253918</v>
      </c>
      <c r="AK202" s="6">
        <f t="shared" si="178"/>
        <v>0.31446347252292234</v>
      </c>
      <c r="AL202" s="6">
        <f t="shared" si="179"/>
        <v>0.82953483234215608</v>
      </c>
      <c r="AM202" s="6"/>
      <c r="AT202" s="5"/>
      <c r="AU202" s="5"/>
      <c r="AV202" s="12"/>
      <c r="AW202" s="5"/>
      <c r="AX202" s="5"/>
      <c r="AY202" s="5"/>
      <c r="AZ202" s="5"/>
      <c r="BA202" s="5"/>
      <c r="BB202" s="5"/>
      <c r="BC202" s="5"/>
      <c r="BD202" s="5"/>
      <c r="BE202" s="5">
        <f t="shared" si="138"/>
        <v>61.666666666664241</v>
      </c>
      <c r="BF202" s="6">
        <f t="shared" si="139"/>
        <v>0</v>
      </c>
      <c r="BG202" s="6">
        <f t="shared" si="140"/>
        <v>61.666666666664241</v>
      </c>
      <c r="BH202" s="6">
        <f t="shared" si="141"/>
        <v>413.2380952380949</v>
      </c>
      <c r="BI202" s="6">
        <f t="shared" si="142"/>
        <v>701.14285714285666</v>
      </c>
      <c r="BJ202" s="6">
        <f t="shared" si="143"/>
        <v>62.917699341936583</v>
      </c>
      <c r="BK202" s="6">
        <f t="shared" si="180"/>
        <v>75.432768780176659</v>
      </c>
      <c r="BL202" s="6">
        <f t="shared" si="181"/>
        <v>56.193265406305187</v>
      </c>
      <c r="BM202" s="6">
        <f t="shared" si="182"/>
        <v>88.900421141886682</v>
      </c>
      <c r="BN202" s="5"/>
      <c r="BO202" s="5"/>
      <c r="BP202" s="5"/>
      <c r="BQ202" s="2">
        <f t="shared" si="187"/>
        <v>34208.833333333328</v>
      </c>
      <c r="BR202" s="2">
        <f t="shared" si="144"/>
        <v>28953.197916666668</v>
      </c>
      <c r="BS202" s="2">
        <f t="shared" si="188"/>
        <v>24179.318077986922</v>
      </c>
      <c r="BT202" s="5">
        <f t="shared" si="145"/>
        <v>36151.440883418138</v>
      </c>
      <c r="BU202" s="5"/>
      <c r="BV202" s="2">
        <f t="shared" si="170"/>
        <v>-1.542883526708454</v>
      </c>
      <c r="BW202" s="2">
        <f t="shared" si="189"/>
        <v>-0.71918489771552041</v>
      </c>
      <c r="BX202" s="2">
        <f t="shared" si="190"/>
        <v>-1.6859456596953266</v>
      </c>
      <c r="BY202" s="2">
        <f t="shared" si="191"/>
        <v>0.24757586426428579</v>
      </c>
      <c r="BZ202" s="2"/>
      <c r="CA202" s="2">
        <f t="shared" si="146"/>
        <v>-0.27483936401333597</v>
      </c>
      <c r="CB202" s="2">
        <f t="shared" si="192"/>
        <v>-0.24133089482457151</v>
      </c>
      <c r="CC202" s="2">
        <f t="shared" si="193"/>
        <v>-0.88397854705928713</v>
      </c>
      <c r="CD202" s="2">
        <f t="shared" si="194"/>
        <v>0.40131675741014416</v>
      </c>
      <c r="CE202" s="5"/>
      <c r="CF202" s="8">
        <f t="shared" si="171"/>
        <v>6.6630554986646211E-3</v>
      </c>
      <c r="CG202" s="8">
        <f t="shared" si="172"/>
        <v>2.3267012256598708E-2</v>
      </c>
      <c r="CH202" s="5">
        <f t="shared" si="173"/>
        <v>36064</v>
      </c>
      <c r="CI202" s="5">
        <f t="shared" si="174"/>
        <v>31631.666666666664</v>
      </c>
      <c r="CJ202" s="5"/>
      <c r="CK202" s="5">
        <f t="shared" si="134"/>
        <v>35921.810783954534</v>
      </c>
      <c r="CL202" s="5">
        <f t="shared" si="154"/>
        <v>33633.327729816541</v>
      </c>
      <c r="CM202" s="5">
        <f t="shared" si="183"/>
        <v>27977.332544073877</v>
      </c>
      <c r="CN202" s="5">
        <f t="shared" si="166"/>
        <v>23912.560591709622</v>
      </c>
      <c r="CO202" s="5">
        <f t="shared" si="205"/>
        <v>15971.754088592725</v>
      </c>
      <c r="CP202" s="5"/>
      <c r="CQ202" s="5"/>
      <c r="CR202" s="5"/>
      <c r="CS202" s="32">
        <f t="shared" si="135"/>
        <v>-1.4062323314544711E-2</v>
      </c>
      <c r="CT202" s="32">
        <f t="shared" si="155"/>
        <v>5.3022970286379367E-2</v>
      </c>
      <c r="CU202" s="32">
        <f t="shared" si="184"/>
        <v>0.26590576892465667</v>
      </c>
      <c r="CV202" s="32">
        <f t="shared" si="167"/>
        <v>0.48109051436948436</v>
      </c>
      <c r="CW202" s="32">
        <f t="shared" si="206"/>
        <v>1.2174562962975868</v>
      </c>
      <c r="CX202" s="32"/>
      <c r="CY202" s="32"/>
      <c r="CZ202" s="5"/>
      <c r="DA202" s="6">
        <f t="shared" si="136"/>
        <v>3.2892730078545235E-2</v>
      </c>
      <c r="DB202" s="6">
        <f t="shared" si="156"/>
        <v>0.17963340839863695</v>
      </c>
      <c r="DC202" s="6">
        <f t="shared" si="185"/>
        <v>0.38220824594389724</v>
      </c>
      <c r="DD202" s="6">
        <f t="shared" si="168"/>
        <v>0.79035280263938068</v>
      </c>
      <c r="DE202" s="6">
        <f t="shared" si="207"/>
        <v>1.1750005056640227</v>
      </c>
      <c r="DF202" s="5"/>
      <c r="DG202" s="5"/>
      <c r="DI202" s="6">
        <f t="shared" si="137"/>
        <v>0.43274440760415039</v>
      </c>
      <c r="DJ202" s="6">
        <f t="shared" si="157"/>
        <v>0.61936646577436494</v>
      </c>
      <c r="DK202" s="6">
        <f t="shared" si="186"/>
        <v>0.31759381178089241</v>
      </c>
      <c r="DL202" s="6">
        <f t="shared" si="169"/>
        <v>0.34543459976526131</v>
      </c>
      <c r="DM202" s="6">
        <f t="shared" si="208"/>
        <v>0.27349630809661463</v>
      </c>
      <c r="DX202">
        <f t="shared" si="158"/>
        <v>34371.199999999997</v>
      </c>
      <c r="DY202">
        <f t="shared" si="159"/>
        <v>29991.968949283953</v>
      </c>
      <c r="DZ202">
        <f t="shared" si="160"/>
        <v>38750.431050716041</v>
      </c>
    </row>
    <row r="203" spans="1:130" x14ac:dyDescent="0.25">
      <c r="A203" s="1">
        <v>2</v>
      </c>
      <c r="B203" s="1">
        <v>202</v>
      </c>
      <c r="C203" s="7">
        <v>20200530</v>
      </c>
      <c r="D203" s="7">
        <f>104940*(1/3)</f>
        <v>34980</v>
      </c>
      <c r="E203" s="7">
        <v>3834969</v>
      </c>
      <c r="F203" s="7"/>
      <c r="G203" s="7">
        <f t="shared" si="195"/>
        <v>134147215620</v>
      </c>
      <c r="H203" s="36">
        <f t="shared" si="165"/>
        <v>175793834574.36664</v>
      </c>
      <c r="I203" s="36">
        <f t="shared" si="164"/>
        <v>136700625723.59331</v>
      </c>
      <c r="K203" s="2">
        <f t="shared" si="196"/>
        <v>-1.2406049545960435E-2</v>
      </c>
      <c r="M203" s="1">
        <f t="shared" si="204"/>
        <v>201</v>
      </c>
      <c r="N203" s="2">
        <f t="shared" si="197"/>
        <v>-1.4076594584739132E-2</v>
      </c>
      <c r="O203" s="8">
        <f t="shared" si="198"/>
        <v>0.25187969924812031</v>
      </c>
      <c r="P203" s="2">
        <f t="shared" si="199"/>
        <v>0.28128868264772522</v>
      </c>
      <c r="Q203" s="2">
        <f t="shared" si="200"/>
        <v>0.26492594179853268</v>
      </c>
      <c r="R203" s="2">
        <f t="shared" si="201"/>
        <v>2.9066271556253909E-2</v>
      </c>
      <c r="V203" s="1">
        <f t="shared" si="202"/>
        <v>1.2406049545960435E-2</v>
      </c>
      <c r="W203" s="1">
        <f t="shared" si="203"/>
        <v>0</v>
      </c>
      <c r="X203" s="2">
        <f t="shared" si="147"/>
        <v>1.2407273102269929E-2</v>
      </c>
      <c r="Y203" s="2">
        <f t="shared" si="148"/>
        <v>1.6187244875778741E-2</v>
      </c>
      <c r="Z203" s="2">
        <f t="shared" si="149"/>
        <v>1.7136324159817778E-2</v>
      </c>
      <c r="AA203" s="2">
        <f t="shared" si="150"/>
        <v>2.1855135863536081E-2</v>
      </c>
      <c r="AB203" s="3">
        <f t="shared" si="161"/>
        <v>0.7240335200569562</v>
      </c>
      <c r="AC203" s="3">
        <f t="shared" si="162"/>
        <v>0.74066091269586387</v>
      </c>
      <c r="AD203" s="4">
        <f t="shared" si="152"/>
        <v>50.567606193725247</v>
      </c>
      <c r="AE203" s="5">
        <f t="shared" si="175"/>
        <v>65.166564954912786</v>
      </c>
      <c r="AF203" s="5">
        <f t="shared" si="176"/>
        <v>49.057296828702178</v>
      </c>
      <c r="AG203" s="5">
        <f t="shared" si="177"/>
        <v>81.275833081123395</v>
      </c>
      <c r="AH203" s="5"/>
      <c r="AI203" s="6">
        <f t="shared" si="163"/>
        <v>0.2168403132512064</v>
      </c>
      <c r="AJ203" s="6">
        <f t="shared" si="153"/>
        <v>0.55209645104252369</v>
      </c>
      <c r="AK203" s="6">
        <f t="shared" si="178"/>
        <v>0.25072504915285437</v>
      </c>
      <c r="AL203" s="6">
        <f t="shared" si="179"/>
        <v>0.85346785293219307</v>
      </c>
      <c r="AM203" s="6"/>
      <c r="AT203" s="5"/>
      <c r="AU203" s="5"/>
      <c r="AV203" s="12"/>
      <c r="AW203" s="5"/>
      <c r="AX203" s="5"/>
      <c r="AY203" s="5"/>
      <c r="AZ203" s="5"/>
      <c r="BA203" s="5"/>
      <c r="BB203" s="5"/>
      <c r="BC203" s="5"/>
      <c r="BD203" s="5"/>
      <c r="BE203" s="5">
        <f t="shared" si="138"/>
        <v>-436.66666666666424</v>
      </c>
      <c r="BF203" s="6">
        <f t="shared" si="139"/>
        <v>436.66666666666424</v>
      </c>
      <c r="BG203" s="6">
        <f t="shared" si="140"/>
        <v>0</v>
      </c>
      <c r="BH203" s="6">
        <f t="shared" si="141"/>
        <v>444.42857142857093</v>
      </c>
      <c r="BI203" s="6">
        <f t="shared" si="142"/>
        <v>573.21428571428521</v>
      </c>
      <c r="BJ203" s="6">
        <f t="shared" si="143"/>
        <v>56.327647925879141</v>
      </c>
      <c r="BK203" s="6">
        <f t="shared" si="180"/>
        <v>73.905317630033309</v>
      </c>
      <c r="BL203" s="6">
        <f t="shared" si="181"/>
        <v>53.666566711650518</v>
      </c>
      <c r="BM203" s="6">
        <f t="shared" si="182"/>
        <v>88.072443272901268</v>
      </c>
      <c r="BN203" s="5"/>
      <c r="BO203" s="5"/>
      <c r="BP203" s="5"/>
      <c r="BQ203" s="2">
        <f t="shared" si="187"/>
        <v>34467.833333333328</v>
      </c>
      <c r="BR203" s="2">
        <f t="shared" si="144"/>
        <v>29519.097916666669</v>
      </c>
      <c r="BS203" s="2">
        <f t="shared" si="188"/>
        <v>24425.568830279983</v>
      </c>
      <c r="BT203" s="5">
        <f t="shared" si="145"/>
        <v>36574.474972971475</v>
      </c>
      <c r="BU203" s="5"/>
      <c r="BV203" s="2">
        <f t="shared" si="170"/>
        <v>-1.5483658469029331</v>
      </c>
      <c r="BW203" s="2">
        <f t="shared" si="189"/>
        <v>-0.80510583873076291</v>
      </c>
      <c r="BX203" s="2">
        <f t="shared" si="190"/>
        <v>-1.7441562162549942</v>
      </c>
      <c r="BY203" s="2">
        <f t="shared" si="191"/>
        <v>0.13394453879346835</v>
      </c>
      <c r="BZ203" s="2"/>
      <c r="CA203" s="2">
        <f t="shared" si="146"/>
        <v>-0.10636680870832291</v>
      </c>
      <c r="CB203" s="2">
        <f t="shared" si="192"/>
        <v>-0.27343124506134192</v>
      </c>
      <c r="CC203" s="2">
        <f t="shared" si="193"/>
        <v>-0.80766037039768812</v>
      </c>
      <c r="CD203" s="2">
        <f t="shared" si="194"/>
        <v>0.26079788027500422</v>
      </c>
      <c r="CE203" s="5"/>
      <c r="CF203" s="8">
        <f t="shared" si="171"/>
        <v>6.6630554986646211E-3</v>
      </c>
      <c r="CG203" s="8">
        <f t="shared" si="172"/>
        <v>6.6630554986646211E-3</v>
      </c>
      <c r="CH203" s="5">
        <f t="shared" si="173"/>
        <v>36064</v>
      </c>
      <c r="CI203" s="5">
        <f t="shared" si="174"/>
        <v>31631.666666666664</v>
      </c>
      <c r="CJ203" s="5"/>
      <c r="CK203" s="5">
        <f t="shared" ref="CK203:CK266" si="209">AVERAGE(G194:G203)/AVERAGE(E194:E203)</f>
        <v>35931.492036148091</v>
      </c>
      <c r="CL203" s="5">
        <f t="shared" si="154"/>
        <v>34207.049822937115</v>
      </c>
      <c r="CM203" s="5">
        <f t="shared" si="183"/>
        <v>28145.393099263252</v>
      </c>
      <c r="CN203" s="5">
        <f t="shared" si="166"/>
        <v>24071.4087699835</v>
      </c>
      <c r="CO203" s="5">
        <f t="shared" si="205"/>
        <v>16533.455818982689</v>
      </c>
      <c r="CP203" s="5"/>
      <c r="CQ203" s="5"/>
      <c r="CR203" s="5"/>
      <c r="CS203" s="32">
        <f t="shared" ref="CS203:CS266" si="210">D203/CK203-1</f>
        <v>-2.6480727134594484E-2</v>
      </c>
      <c r="CT203" s="32">
        <f t="shared" si="155"/>
        <v>2.2596224493601103E-2</v>
      </c>
      <c r="CU203" s="32">
        <f t="shared" si="184"/>
        <v>0.24283217067292107</v>
      </c>
      <c r="CV203" s="32">
        <f t="shared" si="167"/>
        <v>0.45317626958415769</v>
      </c>
      <c r="CW203" s="32">
        <f t="shared" si="206"/>
        <v>1.1157101324115271</v>
      </c>
      <c r="CX203" s="32"/>
      <c r="CY203" s="32"/>
      <c r="CZ203" s="5"/>
      <c r="DA203" s="6">
        <f t="shared" ref="DA203:DA266" si="211">LN(D203/D194)</f>
        <v>8.9978591171930508E-3</v>
      </c>
      <c r="DB203" s="6">
        <f t="shared" si="156"/>
        <v>0.11914545561041144</v>
      </c>
      <c r="DC203" s="6">
        <f t="shared" si="185"/>
        <v>0.42635065431099967</v>
      </c>
      <c r="DD203" s="6">
        <f t="shared" si="168"/>
        <v>0.78427325384169622</v>
      </c>
      <c r="DE203" s="6">
        <f t="shared" si="207"/>
        <v>1.1138217073316385</v>
      </c>
      <c r="DF203" s="5"/>
      <c r="DG203" s="5"/>
      <c r="DI203" s="6">
        <f t="shared" ref="DI203:DI266" si="212">(D203-(AVERAGE(D194:D203)-2*_xlfn.STDEV.P(D194:D203)))/(4*_xlfn.STDEV.P(D194:D203))</f>
        <v>0.34124399602854627</v>
      </c>
      <c r="DJ203" s="6">
        <f t="shared" si="157"/>
        <v>0.54473483027541214</v>
      </c>
      <c r="DK203" s="6">
        <f t="shared" si="186"/>
        <v>0.3450557692305416</v>
      </c>
      <c r="DL203" s="6">
        <f t="shared" si="169"/>
        <v>0.32954682594181461</v>
      </c>
      <c r="DM203" s="6">
        <f t="shared" si="208"/>
        <v>0.26879600783175978</v>
      </c>
      <c r="DX203">
        <f t="shared" si="158"/>
        <v>34640.53333333334</v>
      </c>
      <c r="DY203">
        <f t="shared" si="159"/>
        <v>30846.323490837953</v>
      </c>
      <c r="DZ203">
        <f t="shared" si="160"/>
        <v>38434.743175828728</v>
      </c>
    </row>
    <row r="204" spans="1:130" x14ac:dyDescent="0.25">
      <c r="A204" s="1">
        <v>3</v>
      </c>
      <c r="B204" s="1">
        <v>203</v>
      </c>
      <c r="C204" s="7">
        <v>20200531</v>
      </c>
      <c r="D204" s="7">
        <f>111974*(1/3)</f>
        <v>37324.666666666664</v>
      </c>
      <c r="E204" s="7">
        <v>6864013</v>
      </c>
      <c r="F204" s="7"/>
      <c r="G204" s="7">
        <f t="shared" si="195"/>
        <v>256196997220.66666</v>
      </c>
      <c r="H204" s="36">
        <f t="shared" si="165"/>
        <v>178944519451.19998</v>
      </c>
      <c r="I204" s="36">
        <f t="shared" si="164"/>
        <v>141486316160.84665</v>
      </c>
      <c r="K204" s="2">
        <f t="shared" si="196"/>
        <v>6.4877943230061963E-2</v>
      </c>
      <c r="M204" s="1">
        <f t="shared" si="204"/>
        <v>202</v>
      </c>
      <c r="N204" s="2">
        <f t="shared" si="197"/>
        <v>-1.3876384459826131E-2</v>
      </c>
      <c r="O204" s="8">
        <f t="shared" si="198"/>
        <v>0.25313283208020049</v>
      </c>
      <c r="P204" s="2">
        <f t="shared" si="199"/>
        <v>0.28359661301177436</v>
      </c>
      <c r="Q204" s="2">
        <f t="shared" si="200"/>
        <v>0.26680437620988523</v>
      </c>
      <c r="R204" s="2">
        <f t="shared" si="201"/>
        <v>2.8155850567524732E-2</v>
      </c>
      <c r="V204" s="1">
        <f t="shared" si="202"/>
        <v>0</v>
      </c>
      <c r="W204" s="1">
        <f t="shared" si="203"/>
        <v>6.4877943230061963E-2</v>
      </c>
      <c r="X204" s="2">
        <f t="shared" si="147"/>
        <v>1.2407273102269929E-2</v>
      </c>
      <c r="Y204" s="2">
        <f t="shared" si="148"/>
        <v>1.9126465823409482E-2</v>
      </c>
      <c r="Z204" s="2">
        <f t="shared" si="149"/>
        <v>1.7136324159817778E-2</v>
      </c>
      <c r="AA204" s="2">
        <f t="shared" si="150"/>
        <v>2.5423145948591352E-2</v>
      </c>
      <c r="AB204" s="3">
        <f t="shared" si="161"/>
        <v>0.7240335200569562</v>
      </c>
      <c r="AC204" s="3">
        <f t="shared" si="162"/>
        <v>0.75232490353811787</v>
      </c>
      <c r="AD204" s="4">
        <f t="shared" si="152"/>
        <v>50.958147528032846</v>
      </c>
      <c r="AE204" s="5">
        <f t="shared" si="175"/>
        <v>64.245235069213408</v>
      </c>
      <c r="AF204" s="5">
        <f t="shared" si="176"/>
        <v>47.078715797239916</v>
      </c>
      <c r="AG204" s="5">
        <f t="shared" si="177"/>
        <v>81.411754341186906</v>
      </c>
      <c r="AH204" s="5"/>
      <c r="AI204" s="6">
        <f t="shared" si="163"/>
        <v>0.23212737180024071</v>
      </c>
      <c r="AJ204" s="6">
        <f t="shared" si="153"/>
        <v>0.52879227175594778</v>
      </c>
      <c r="AK204" s="6">
        <f t="shared" si="178"/>
        <v>0.20383510983889475</v>
      </c>
      <c r="AL204" s="6">
        <f t="shared" si="179"/>
        <v>0.85374943367300082</v>
      </c>
      <c r="AM204" s="6"/>
      <c r="AT204" s="5"/>
      <c r="AU204" s="5"/>
      <c r="AV204" s="12"/>
      <c r="AW204" s="5"/>
      <c r="AX204" s="5"/>
      <c r="AY204" s="5"/>
      <c r="AZ204" s="5"/>
      <c r="BA204" s="5"/>
      <c r="BB204" s="5"/>
      <c r="BC204" s="5"/>
      <c r="BD204" s="5"/>
      <c r="BE204" s="5">
        <f t="shared" ref="BE204:BE267" si="213">D204-D203</f>
        <v>2344.6666666666642</v>
      </c>
      <c r="BF204" s="6">
        <f t="shared" ref="BF204:BF267" si="214">IF(BE204&lt;0,-BE204,0)</f>
        <v>0</v>
      </c>
      <c r="BG204" s="6">
        <f t="shared" ref="BG204:BG267" si="215">IF(BE204&gt;=0,BE204,0)</f>
        <v>2344.6666666666642</v>
      </c>
      <c r="BH204" s="6">
        <f t="shared" ref="BH204:BH267" si="216">AVERAGE(BF191:BF204)</f>
        <v>444.42857142857093</v>
      </c>
      <c r="BI204" s="6">
        <f t="shared" ref="BI204:BI267" si="217">AVERAGE(BG191:BG204)</f>
        <v>683.78571428571377</v>
      </c>
      <c r="BJ204" s="6">
        <f t="shared" ref="BJ204:BJ267" si="218">100*(SUM(BG191:BG204)/(SUM(BG191:BG204)+SUM(BF191:BF204)))</f>
        <v>60.607787274453948</v>
      </c>
      <c r="BK204" s="6">
        <f t="shared" si="180"/>
        <v>72.528591331421779</v>
      </c>
      <c r="BL204" s="6">
        <f t="shared" si="181"/>
        <v>52.624303523907145</v>
      </c>
      <c r="BM204" s="6">
        <f t="shared" si="182"/>
        <v>86.461592796682027</v>
      </c>
      <c r="BN204" s="5"/>
      <c r="BO204" s="5"/>
      <c r="BP204" s="5"/>
      <c r="BQ204" s="2">
        <f t="shared" si="187"/>
        <v>34737.625</v>
      </c>
      <c r="BR204" s="2">
        <f t="shared" si="144"/>
        <v>30081.48333333333</v>
      </c>
      <c r="BS204" s="2">
        <f t="shared" si="188"/>
        <v>24700.668497903927</v>
      </c>
      <c r="BT204" s="5">
        <f t="shared" si="145"/>
        <v>36902.558907078979</v>
      </c>
      <c r="BU204" s="5"/>
      <c r="BV204" s="2">
        <f t="shared" si="170"/>
        <v>-1.52742026686203</v>
      </c>
      <c r="BW204" s="2">
        <f t="shared" si="189"/>
        <v>-0.87823138762614872</v>
      </c>
      <c r="BX204" s="2">
        <f t="shared" si="190"/>
        <v>-1.8022414624767276</v>
      </c>
      <c r="BY204" s="2">
        <f t="shared" si="191"/>
        <v>4.5778687224430015E-2</v>
      </c>
      <c r="BZ204" s="2"/>
      <c r="CA204" s="2">
        <f t="shared" si="146"/>
        <v>-6.0958147867474756E-2</v>
      </c>
      <c r="CB204" s="2">
        <f t="shared" si="192"/>
        <v>-0.29326217730198312</v>
      </c>
      <c r="CC204" s="2">
        <f t="shared" si="193"/>
        <v>-0.75709979670604455</v>
      </c>
      <c r="CD204" s="2">
        <f t="shared" si="194"/>
        <v>0.17057544210207831</v>
      </c>
      <c r="CE204" s="5"/>
      <c r="CF204" s="8">
        <f t="shared" si="171"/>
        <v>8.184209528182617E-3</v>
      </c>
      <c r="CG204" s="8">
        <f t="shared" si="172"/>
        <v>8.184209528182617E-3</v>
      </c>
      <c r="CH204" s="5">
        <f t="shared" si="173"/>
        <v>36790</v>
      </c>
      <c r="CI204" s="5">
        <f t="shared" si="174"/>
        <v>31631.666666666664</v>
      </c>
      <c r="CJ204" s="5"/>
      <c r="CK204" s="5">
        <f t="shared" si="209"/>
        <v>36505.600901502832</v>
      </c>
      <c r="CL204" s="5">
        <f t="shared" si="154"/>
        <v>34603.808572017486</v>
      </c>
      <c r="CM204" s="5">
        <f t="shared" si="183"/>
        <v>28414.247987185339</v>
      </c>
      <c r="CN204" s="5">
        <f t="shared" si="166"/>
        <v>24306.128211788517</v>
      </c>
      <c r="CO204" s="5">
        <f t="shared" si="205"/>
        <v>17098.517525817577</v>
      </c>
      <c r="CP204" s="5"/>
      <c r="CQ204" s="5"/>
      <c r="CR204" s="5"/>
      <c r="CS204" s="32">
        <f t="shared" si="210"/>
        <v>2.2436715050213385E-2</v>
      </c>
      <c r="CT204" s="32">
        <f t="shared" si="155"/>
        <v>7.8628862166617353E-2</v>
      </c>
      <c r="CU204" s="32">
        <f t="shared" si="184"/>
        <v>0.31358981182609069</v>
      </c>
      <c r="CV204" s="32">
        <f t="shared" si="167"/>
        <v>0.53560724856886632</v>
      </c>
      <c r="CW204" s="32">
        <f t="shared" si="206"/>
        <v>1.1829182916184986</v>
      </c>
      <c r="CX204" s="32"/>
      <c r="CY204" s="32"/>
      <c r="CZ204" s="5"/>
      <c r="DA204" s="6">
        <f t="shared" si="211"/>
        <v>0.10727350219774766</v>
      </c>
      <c r="DB204" s="6">
        <f t="shared" si="156"/>
        <v>0.13523988018622618</v>
      </c>
      <c r="DC204" s="6">
        <f t="shared" si="185"/>
        <v>0.52256964500623959</v>
      </c>
      <c r="DD204" s="6">
        <f t="shared" si="168"/>
        <v>0.86270823304160826</v>
      </c>
      <c r="DE204" s="6">
        <f t="shared" si="207"/>
        <v>1.1299260727533043</v>
      </c>
      <c r="DF204" s="5"/>
      <c r="DG204" s="5"/>
      <c r="DI204" s="6">
        <f t="shared" si="212"/>
        <v>0.70519031274140731</v>
      </c>
      <c r="DJ204" s="6">
        <f t="shared" si="157"/>
        <v>0.8304244793199268</v>
      </c>
      <c r="DK204" s="6">
        <f t="shared" si="186"/>
        <v>0.32025131670269169</v>
      </c>
      <c r="DL204" s="6">
        <f t="shared" si="169"/>
        <v>0.32105489718699232</v>
      </c>
      <c r="DM204" s="6">
        <f t="shared" si="208"/>
        <v>0.26736487921212937</v>
      </c>
      <c r="DX204">
        <f t="shared" si="158"/>
        <v>34954.216666666667</v>
      </c>
      <c r="DY204">
        <f t="shared" si="159"/>
        <v>31367.239689538932</v>
      </c>
      <c r="DZ204">
        <f t="shared" si="160"/>
        <v>38541.193643794402</v>
      </c>
    </row>
    <row r="205" spans="1:130" x14ac:dyDescent="0.25">
      <c r="A205" s="1">
        <v>4</v>
      </c>
      <c r="B205" s="1">
        <v>204</v>
      </c>
      <c r="C205" s="7">
        <v>20200601</v>
      </c>
      <c r="D205" s="7">
        <f>112450*(1/3)</f>
        <v>37483.333333333328</v>
      </c>
      <c r="E205" s="7">
        <v>2288233</v>
      </c>
      <c r="F205" s="7"/>
      <c r="G205" s="7">
        <f t="shared" si="195"/>
        <v>85770600283.333328</v>
      </c>
      <c r="H205" s="36">
        <f t="shared" si="165"/>
        <v>173061065401.53329</v>
      </c>
      <c r="I205" s="36">
        <f t="shared" si="164"/>
        <v>142408015323.84665</v>
      </c>
      <c r="K205" s="2">
        <f t="shared" si="196"/>
        <v>4.2419769166967452E-3</v>
      </c>
      <c r="M205" s="1">
        <f t="shared" si="204"/>
        <v>203</v>
      </c>
      <c r="N205" s="2">
        <f t="shared" si="197"/>
        <v>-1.3861608086624429E-2</v>
      </c>
      <c r="O205" s="8">
        <f t="shared" si="198"/>
        <v>0.25438596491228072</v>
      </c>
      <c r="P205" s="2">
        <f t="shared" si="199"/>
        <v>0.28376730711134984</v>
      </c>
      <c r="Q205" s="2">
        <f t="shared" si="200"/>
        <v>0.26694380927464129</v>
      </c>
      <c r="R205" s="2">
        <f t="shared" si="201"/>
        <v>2.9210648099493641E-2</v>
      </c>
      <c r="V205" s="1">
        <f t="shared" si="202"/>
        <v>0</v>
      </c>
      <c r="W205" s="1">
        <f t="shared" si="203"/>
        <v>4.2419769166967452E-3</v>
      </c>
      <c r="X205" s="2">
        <f t="shared" si="147"/>
        <v>1.2407273102269929E-2</v>
      </c>
      <c r="Y205" s="2">
        <f t="shared" si="148"/>
        <v>1.5944485820741251E-2</v>
      </c>
      <c r="Z205" s="2">
        <f t="shared" si="149"/>
        <v>1.7136324159817778E-2</v>
      </c>
      <c r="AA205" s="2">
        <f t="shared" si="150"/>
        <v>2.418242102084886E-2</v>
      </c>
      <c r="AB205" s="3">
        <f t="shared" si="161"/>
        <v>0.7240335200569562</v>
      </c>
      <c r="AC205" s="3">
        <f t="shared" si="162"/>
        <v>0.65934199917347902</v>
      </c>
      <c r="AD205" s="4">
        <f t="shared" si="152"/>
        <v>47.66182356185309</v>
      </c>
      <c r="AE205" s="5">
        <f t="shared" si="175"/>
        <v>63.023332034044088</v>
      </c>
      <c r="AF205" s="5">
        <f t="shared" si="176"/>
        <v>44.766522741825113</v>
      </c>
      <c r="AG205" s="5">
        <f t="shared" si="177"/>
        <v>81.280141326263063</v>
      </c>
      <c r="AH205" s="5"/>
      <c r="AI205" s="6">
        <f t="shared" si="163"/>
        <v>0.18098847789901285</v>
      </c>
      <c r="AJ205" s="6">
        <f t="shared" si="153"/>
        <v>0.49852090701340784</v>
      </c>
      <c r="AK205" s="6">
        <f t="shared" si="178"/>
        <v>0.16201971551631983</v>
      </c>
      <c r="AL205" s="6">
        <f t="shared" si="179"/>
        <v>0.83502209851049591</v>
      </c>
      <c r="AM205" s="6"/>
      <c r="AT205" s="5"/>
      <c r="AU205" s="5"/>
      <c r="AV205" s="12"/>
      <c r="AW205" s="5"/>
      <c r="AX205" s="5"/>
      <c r="AY205" s="5"/>
      <c r="AZ205" s="5"/>
      <c r="BA205" s="5"/>
      <c r="BB205" s="5"/>
      <c r="BC205" s="5"/>
      <c r="BD205" s="5"/>
      <c r="BE205" s="5">
        <f t="shared" si="213"/>
        <v>158.66666666666424</v>
      </c>
      <c r="BF205" s="6">
        <f t="shared" si="214"/>
        <v>0</v>
      </c>
      <c r="BG205" s="6">
        <f t="shared" si="215"/>
        <v>158.66666666666424</v>
      </c>
      <c r="BH205" s="6">
        <f t="shared" si="216"/>
        <v>444.42857142857093</v>
      </c>
      <c r="BI205" s="6">
        <f t="shared" si="217"/>
        <v>573.78571428571377</v>
      </c>
      <c r="BJ205" s="6">
        <f t="shared" si="218"/>
        <v>56.352157137846383</v>
      </c>
      <c r="BK205" s="6">
        <f t="shared" si="180"/>
        <v>70.876968780716908</v>
      </c>
      <c r="BL205" s="6">
        <f t="shared" si="181"/>
        <v>51.384175097402888</v>
      </c>
      <c r="BM205" s="6">
        <f t="shared" si="182"/>
        <v>84.521924359036717</v>
      </c>
      <c r="BN205" s="5"/>
      <c r="BO205" s="5"/>
      <c r="BP205" s="5"/>
      <c r="BQ205" s="2">
        <f t="shared" si="187"/>
        <v>35418.541666666664</v>
      </c>
      <c r="BR205" s="2">
        <f t="shared" si="144"/>
        <v>30650.031249999993</v>
      </c>
      <c r="BS205" s="2">
        <f t="shared" si="188"/>
        <v>25013.957724370695</v>
      </c>
      <c r="BT205" s="5">
        <f t="shared" si="145"/>
        <v>37245.323026643535</v>
      </c>
      <c r="BU205" s="5"/>
      <c r="BV205" s="2">
        <f t="shared" si="170"/>
        <v>-1.3780305729532949</v>
      </c>
      <c r="BW205" s="2">
        <f t="shared" si="189"/>
        <v>-0.9397311835387917</v>
      </c>
      <c r="BX205" s="2">
        <f t="shared" si="190"/>
        <v>-1.8218926315208872</v>
      </c>
      <c r="BY205" s="2">
        <f t="shared" si="191"/>
        <v>-5.7569735556696311E-2</v>
      </c>
      <c r="BZ205" s="2"/>
      <c r="CA205" s="2">
        <f t="shared" si="146"/>
        <v>5.3101288244625233E-2</v>
      </c>
      <c r="CB205" s="2">
        <f t="shared" si="192"/>
        <v>-0.29768991797267275</v>
      </c>
      <c r="CC205" s="2">
        <f t="shared" si="193"/>
        <v>-0.74545912420124094</v>
      </c>
      <c r="CD205" s="2">
        <f t="shared" si="194"/>
        <v>0.15007928825589545</v>
      </c>
      <c r="CE205" s="5"/>
      <c r="CF205" s="8">
        <f t="shared" si="171"/>
        <v>8.184209528182617E-3</v>
      </c>
      <c r="CG205" s="8">
        <f t="shared" si="172"/>
        <v>8.184209528182617E-3</v>
      </c>
      <c r="CH205" s="5">
        <f t="shared" si="173"/>
        <v>36790</v>
      </c>
      <c r="CI205" s="5">
        <f t="shared" si="174"/>
        <v>32181.666666666664</v>
      </c>
      <c r="CJ205" s="5"/>
      <c r="CK205" s="5">
        <f t="shared" si="209"/>
        <v>36756.686994450749</v>
      </c>
      <c r="CL205" s="5">
        <f t="shared" si="154"/>
        <v>34795.535446538874</v>
      </c>
      <c r="CM205" s="5">
        <f t="shared" si="183"/>
        <v>28542.578232135704</v>
      </c>
      <c r="CN205" s="5">
        <f t="shared" si="166"/>
        <v>24410.489123433879</v>
      </c>
      <c r="CO205" s="5">
        <f t="shared" si="205"/>
        <v>17551.679796827266</v>
      </c>
      <c r="CP205" s="5"/>
      <c r="CQ205" s="5"/>
      <c r="CR205" s="5"/>
      <c r="CS205" s="32">
        <f t="shared" si="210"/>
        <v>1.9769092328486559E-2</v>
      </c>
      <c r="CT205" s="32">
        <f t="shared" si="155"/>
        <v>7.7245481418847017E-2</v>
      </c>
      <c r="CU205" s="32">
        <f t="shared" si="184"/>
        <v>0.31324272910746886</v>
      </c>
      <c r="CV205" s="32">
        <f t="shared" si="167"/>
        <v>0.53554208372455836</v>
      </c>
      <c r="CW205" s="32">
        <f t="shared" si="206"/>
        <v>1.1355980605405649</v>
      </c>
      <c r="CX205" s="32"/>
      <c r="CY205" s="32"/>
      <c r="CZ205" s="5"/>
      <c r="DA205" s="6">
        <f t="shared" si="211"/>
        <v>4.9679843943418359E-2</v>
      </c>
      <c r="DB205" s="6">
        <f t="shared" si="156"/>
        <v>9.1670745668655379E-2</v>
      </c>
      <c r="DC205" s="6">
        <f t="shared" si="185"/>
        <v>0.57810491631048699</v>
      </c>
      <c r="DD205" s="6">
        <f t="shared" si="168"/>
        <v>0.86072688941392517</v>
      </c>
      <c r="DE205" s="6">
        <f t="shared" si="207"/>
        <v>1.0968086693913284</v>
      </c>
      <c r="DF205" s="5"/>
      <c r="DG205" s="5"/>
      <c r="DI205" s="6">
        <f t="shared" si="212"/>
        <v>0.69984301532163962</v>
      </c>
      <c r="DJ205" s="6">
        <f t="shared" si="157"/>
        <v>0.81932712753176495</v>
      </c>
      <c r="DK205" s="6">
        <f t="shared" si="186"/>
        <v>0.28774446514726693</v>
      </c>
      <c r="DL205" s="6">
        <f t="shared" si="169"/>
        <v>0.29914070754122951</v>
      </c>
      <c r="DM205" s="6">
        <f t="shared" si="208"/>
        <v>0.27132682087096111</v>
      </c>
      <c r="DX205">
        <f t="shared" si="158"/>
        <v>35198.21666666666</v>
      </c>
      <c r="DY205">
        <f t="shared" si="159"/>
        <v>31620.198281054621</v>
      </c>
      <c r="DZ205">
        <f t="shared" si="160"/>
        <v>38776.235052278695</v>
      </c>
    </row>
    <row r="206" spans="1:130" x14ac:dyDescent="0.25">
      <c r="A206" s="1">
        <v>5</v>
      </c>
      <c r="B206" s="1">
        <v>205</v>
      </c>
      <c r="C206" s="7">
        <v>20200602</v>
      </c>
      <c r="D206" s="7">
        <f>117921*(1/3)</f>
        <v>39307</v>
      </c>
      <c r="E206" s="7">
        <v>823585</v>
      </c>
      <c r="F206" s="7"/>
      <c r="G206" s="7">
        <f t="shared" si="195"/>
        <v>32372655595</v>
      </c>
      <c r="H206" s="36">
        <f t="shared" si="165"/>
        <v>159705288031.28329</v>
      </c>
      <c r="I206" s="36">
        <f t="shared" si="164"/>
        <v>140684644904.27997</v>
      </c>
      <c r="K206" s="2">
        <f t="shared" si="196"/>
        <v>4.7506230325388678E-2</v>
      </c>
      <c r="M206" s="1">
        <f t="shared" si="204"/>
        <v>204</v>
      </c>
      <c r="N206" s="2">
        <f t="shared" si="197"/>
        <v>-1.3818736707596126E-2</v>
      </c>
      <c r="O206" s="8">
        <f t="shared" si="198"/>
        <v>0.25563909774436089</v>
      </c>
      <c r="P206" s="2">
        <f t="shared" si="199"/>
        <v>0.2842628280710261</v>
      </c>
      <c r="Q206" s="2">
        <f t="shared" si="200"/>
        <v>0.26734897507732303</v>
      </c>
      <c r="R206" s="2">
        <f t="shared" si="201"/>
        <v>2.8128209366988954E-2</v>
      </c>
      <c r="V206" s="1">
        <f t="shared" si="202"/>
        <v>0</v>
      </c>
      <c r="W206" s="1">
        <f t="shared" si="203"/>
        <v>4.7506230325388678E-2</v>
      </c>
      <c r="X206" s="2">
        <f t="shared" si="147"/>
        <v>1.1047496384835768E-2</v>
      </c>
      <c r="Y206" s="2">
        <f t="shared" si="148"/>
        <v>1.9337787986840441E-2</v>
      </c>
      <c r="Z206" s="2">
        <f t="shared" si="149"/>
        <v>1.7324060177247105E-2</v>
      </c>
      <c r="AA206" s="2">
        <f t="shared" si="150"/>
        <v>2.5089037473347082E-2</v>
      </c>
      <c r="AB206" s="3">
        <f t="shared" si="161"/>
        <v>0.63769672188885684</v>
      </c>
      <c r="AC206" s="3">
        <f t="shared" si="162"/>
        <v>0.77076643563483116</v>
      </c>
      <c r="AD206" s="4">
        <f t="shared" si="152"/>
        <v>54.723933069713112</v>
      </c>
      <c r="AE206" s="5">
        <f t="shared" si="175"/>
        <v>62.156106107597189</v>
      </c>
      <c r="AF206" s="5">
        <f t="shared" si="176"/>
        <v>44.061315491393565</v>
      </c>
      <c r="AG206" s="5">
        <f t="shared" si="177"/>
        <v>80.250896723800821</v>
      </c>
      <c r="AH206" s="5"/>
      <c r="AI206" s="6">
        <f t="shared" si="163"/>
        <v>0.18067234084317224</v>
      </c>
      <c r="AJ206" s="6">
        <f t="shared" si="153"/>
        <v>0.46575244248213998</v>
      </c>
      <c r="AK206" s="6">
        <f t="shared" si="178"/>
        <v>0.14017957970183181</v>
      </c>
      <c r="AL206" s="6">
        <f t="shared" si="179"/>
        <v>0.79132530526244815</v>
      </c>
      <c r="AM206" s="6"/>
      <c r="AT206" s="5"/>
      <c r="AU206" s="5"/>
      <c r="AV206" s="12"/>
      <c r="AW206" s="5"/>
      <c r="AX206" s="5"/>
      <c r="AY206" s="5"/>
      <c r="AZ206" s="5"/>
      <c r="BA206" s="5"/>
      <c r="BB206" s="5"/>
      <c r="BC206" s="5"/>
      <c r="BD206" s="5"/>
      <c r="BE206" s="5">
        <f t="shared" si="213"/>
        <v>1823.6666666666715</v>
      </c>
      <c r="BF206" s="6">
        <f t="shared" si="214"/>
        <v>0</v>
      </c>
      <c r="BG206" s="6">
        <f t="shared" si="215"/>
        <v>1823.6666666666715</v>
      </c>
      <c r="BH206" s="6">
        <f t="shared" si="216"/>
        <v>396.38095238095201</v>
      </c>
      <c r="BI206" s="6">
        <f t="shared" si="217"/>
        <v>704.04761904761892</v>
      </c>
      <c r="BJ206" s="6">
        <f t="shared" si="218"/>
        <v>63.979401964602559</v>
      </c>
      <c r="BK206" s="6">
        <f t="shared" si="180"/>
        <v>69.589365741767921</v>
      </c>
      <c r="BL206" s="6">
        <f t="shared" si="181"/>
        <v>52.034766223483039</v>
      </c>
      <c r="BM206" s="6">
        <f t="shared" si="182"/>
        <v>81.877585404567341</v>
      </c>
      <c r="BN206" s="5"/>
      <c r="BO206" s="5"/>
      <c r="BP206" s="5"/>
      <c r="BQ206" s="2">
        <f t="shared" si="187"/>
        <v>35659.75</v>
      </c>
      <c r="BR206" s="2">
        <f t="shared" si="144"/>
        <v>31193.868749999994</v>
      </c>
      <c r="BS206" s="2">
        <f t="shared" si="188"/>
        <v>25340.349917189305</v>
      </c>
      <c r="BT206" s="5">
        <f t="shared" si="145"/>
        <v>37541.2667486504</v>
      </c>
      <c r="BU206" s="5"/>
      <c r="BV206" s="2">
        <f t="shared" si="170"/>
        <v>-1.3768088163654566</v>
      </c>
      <c r="BW206" s="2">
        <f t="shared" si="189"/>
        <v>-0.99491796153444234</v>
      </c>
      <c r="BX206" s="2">
        <f t="shared" si="190"/>
        <v>-1.8387418833660234</v>
      </c>
      <c r="BY206" s="2">
        <f t="shared" si="191"/>
        <v>-0.15109403970286128</v>
      </c>
      <c r="BZ206" s="2"/>
      <c r="CA206" s="2">
        <f t="shared" si="146"/>
        <v>5.2958868058346695E-2</v>
      </c>
      <c r="CB206" s="2">
        <f t="shared" si="192"/>
        <v>-0.29446614059659237</v>
      </c>
      <c r="CC206" s="2">
        <f t="shared" si="193"/>
        <v>-0.75173804833129121</v>
      </c>
      <c r="CD206" s="2">
        <f t="shared" si="194"/>
        <v>0.16280576713810652</v>
      </c>
      <c r="CE206" s="5"/>
      <c r="CF206" s="8">
        <f t="shared" si="171"/>
        <v>8.184209528182617E-3</v>
      </c>
      <c r="CG206" s="8">
        <f t="shared" si="172"/>
        <v>8.184209528182617E-3</v>
      </c>
      <c r="CH206" s="5">
        <f t="shared" si="173"/>
        <v>37143.5</v>
      </c>
      <c r="CI206" s="5">
        <f t="shared" si="174"/>
        <v>33149.166666666664</v>
      </c>
      <c r="CJ206" s="5"/>
      <c r="CK206" s="5">
        <f t="shared" si="209"/>
        <v>37007.837007732873</v>
      </c>
      <c r="CL206" s="5">
        <f t="shared" si="154"/>
        <v>34893.09586406259</v>
      </c>
      <c r="CM206" s="5">
        <f t="shared" si="183"/>
        <v>28752.008743060651</v>
      </c>
      <c r="CN206" s="5">
        <f t="shared" si="166"/>
        <v>24479.116099168557</v>
      </c>
      <c r="CO206" s="5">
        <f t="shared" si="205"/>
        <v>17716.210172670999</v>
      </c>
      <c r="CP206" s="5"/>
      <c r="CQ206" s="5"/>
      <c r="CR206" s="5"/>
      <c r="CS206" s="32">
        <f t="shared" si="210"/>
        <v>6.2126381279368204E-2</v>
      </c>
      <c r="CT206" s="32">
        <f t="shared" si="155"/>
        <v>0.12649792248682123</v>
      </c>
      <c r="CU206" s="32">
        <f t="shared" si="184"/>
        <v>0.36710448133425855</v>
      </c>
      <c r="CV206" s="32">
        <f t="shared" si="167"/>
        <v>0.60573608298442916</v>
      </c>
      <c r="CW206" s="32">
        <f t="shared" si="206"/>
        <v>1.218702511253503</v>
      </c>
      <c r="CX206" s="32"/>
      <c r="CY206" s="32"/>
      <c r="CZ206" s="5"/>
      <c r="DA206" s="6">
        <f t="shared" si="211"/>
        <v>9.0934627308063967E-2</v>
      </c>
      <c r="DB206" s="6">
        <f t="shared" si="156"/>
        <v>0.18734598808913547</v>
      </c>
      <c r="DC206" s="6">
        <f t="shared" si="185"/>
        <v>0.6664958941290734</v>
      </c>
      <c r="DD206" s="6">
        <f t="shared" si="168"/>
        <v>0.89266616723658831</v>
      </c>
      <c r="DE206" s="6">
        <f t="shared" si="207"/>
        <v>1.1362518371754433</v>
      </c>
      <c r="DF206" s="5"/>
      <c r="DG206" s="5"/>
      <c r="DI206" s="6">
        <f t="shared" si="212"/>
        <v>0.93252381076702473</v>
      </c>
      <c r="DJ206" s="6">
        <f t="shared" si="157"/>
        <v>0.9859726591821284</v>
      </c>
      <c r="DK206" s="6">
        <f t="shared" si="186"/>
        <v>0.29132686764928423</v>
      </c>
      <c r="DL206" s="6">
        <f t="shared" si="169"/>
        <v>0.30001331331621617</v>
      </c>
      <c r="DM206" s="6">
        <f t="shared" si="208"/>
        <v>0.28128007661936172</v>
      </c>
      <c r="DX206">
        <f t="shared" si="158"/>
        <v>35453.566666666666</v>
      </c>
      <c r="DY206">
        <f t="shared" si="159"/>
        <v>31488.906041706301</v>
      </c>
      <c r="DZ206">
        <f t="shared" si="160"/>
        <v>39418.22729162703</v>
      </c>
    </row>
    <row r="207" spans="1:130" x14ac:dyDescent="0.25">
      <c r="A207" s="1">
        <v>6</v>
      </c>
      <c r="B207" s="1">
        <v>206</v>
      </c>
      <c r="C207" s="7">
        <v>20200606</v>
      </c>
      <c r="D207" s="7">
        <f>123020*(1/3)</f>
        <v>41006.666666666664</v>
      </c>
      <c r="E207" s="7">
        <v>568912</v>
      </c>
      <c r="F207" s="7"/>
      <c r="G207" s="7">
        <f t="shared" si="195"/>
        <v>23329184746.666664</v>
      </c>
      <c r="H207" s="36">
        <f t="shared" si="165"/>
        <v>143738710609.03329</v>
      </c>
      <c r="I207" s="36">
        <f t="shared" si="164"/>
        <v>140518369011.87997</v>
      </c>
      <c r="K207" s="2">
        <f t="shared" si="196"/>
        <v>4.2332035049509019E-2</v>
      </c>
      <c r="M207" s="1">
        <f t="shared" si="204"/>
        <v>205</v>
      </c>
      <c r="N207" s="2">
        <f t="shared" si="197"/>
        <v>-1.3557035969850129E-2</v>
      </c>
      <c r="O207" s="8">
        <f t="shared" si="198"/>
        <v>0.25689223057644112</v>
      </c>
      <c r="P207" s="2">
        <f t="shared" si="199"/>
        <v>0.28729658250850632</v>
      </c>
      <c r="Q207" s="2">
        <f t="shared" si="200"/>
        <v>0.26984240338761933</v>
      </c>
      <c r="R207" s="2">
        <f t="shared" si="201"/>
        <v>2.7370597494584981E-2</v>
      </c>
      <c r="V207" s="1">
        <f t="shared" si="202"/>
        <v>0</v>
      </c>
      <c r="W207" s="1">
        <f t="shared" si="203"/>
        <v>4.2332035049509019E-2</v>
      </c>
      <c r="X207" s="2">
        <f t="shared" si="147"/>
        <v>9.5440143436452875E-3</v>
      </c>
      <c r="Y207" s="2">
        <f t="shared" si="148"/>
        <v>2.2361504776091085E-2</v>
      </c>
      <c r="Z207" s="2">
        <f t="shared" si="149"/>
        <v>1.7302679892071036E-2</v>
      </c>
      <c r="AA207" s="2">
        <f t="shared" si="150"/>
        <v>2.5130065790204201E-2</v>
      </c>
      <c r="AB207" s="3">
        <f t="shared" si="161"/>
        <v>0.55159168424648708</v>
      </c>
      <c r="AC207" s="3">
        <f t="shared" si="162"/>
        <v>0.88983072956409404</v>
      </c>
      <c r="AD207" s="4">
        <f t="shared" si="152"/>
        <v>61.732821762616751</v>
      </c>
      <c r="AE207" s="5">
        <f t="shared" si="175"/>
        <v>61.884902247909643</v>
      </c>
      <c r="AF207" s="5">
        <f t="shared" si="176"/>
        <v>43.943758206406144</v>
      </c>
      <c r="AG207" s="5">
        <f t="shared" si="177"/>
        <v>79.826046289413142</v>
      </c>
      <c r="AH207" s="5"/>
      <c r="AI207" s="6">
        <f t="shared" si="163"/>
        <v>0.31050458118410978</v>
      </c>
      <c r="AJ207" s="6">
        <f t="shared" si="153"/>
        <v>0.45049374098824541</v>
      </c>
      <c r="AK207" s="6">
        <f t="shared" si="178"/>
        <v>0.12590282253142193</v>
      </c>
      <c r="AL207" s="6">
        <f t="shared" si="179"/>
        <v>0.77508465944506888</v>
      </c>
      <c r="AM207" s="6"/>
      <c r="AT207" s="5"/>
      <c r="AU207" s="5"/>
      <c r="AV207" s="12"/>
      <c r="AW207" s="5"/>
      <c r="AX207" s="5"/>
      <c r="AY207" s="5"/>
      <c r="AZ207" s="5"/>
      <c r="BA207" s="5"/>
      <c r="BB207" s="5"/>
      <c r="BC207" s="5"/>
      <c r="BD207" s="5"/>
      <c r="BE207" s="5">
        <f t="shared" si="213"/>
        <v>1699.6666666666642</v>
      </c>
      <c r="BF207" s="6">
        <f t="shared" si="214"/>
        <v>0</v>
      </c>
      <c r="BG207" s="6">
        <f t="shared" si="215"/>
        <v>1699.6666666666642</v>
      </c>
      <c r="BH207" s="6">
        <f t="shared" si="216"/>
        <v>344.30952380952345</v>
      </c>
      <c r="BI207" s="6">
        <f t="shared" si="217"/>
        <v>825.45238095238062</v>
      </c>
      <c r="BJ207" s="6">
        <f t="shared" si="218"/>
        <v>70.565845715448816</v>
      </c>
      <c r="BK207" s="6">
        <f t="shared" si="180"/>
        <v>69.127954594630296</v>
      </c>
      <c r="BL207" s="6">
        <f t="shared" si="181"/>
        <v>52.229880105958806</v>
      </c>
      <c r="BM207" s="6">
        <f t="shared" si="182"/>
        <v>80.956606736700337</v>
      </c>
      <c r="BN207" s="5"/>
      <c r="BO207" s="5"/>
      <c r="BP207" s="5"/>
      <c r="BQ207" s="2">
        <f t="shared" si="187"/>
        <v>35906.666666666664</v>
      </c>
      <c r="BR207" s="2">
        <f t="shared" ref="BR207:BR270" si="219">AVERAGE(BQ188:BQ207)</f>
        <v>31697.745833333327</v>
      </c>
      <c r="BS207" s="2">
        <f t="shared" si="188"/>
        <v>25668.812515130387</v>
      </c>
      <c r="BT207" s="5">
        <f t="shared" ref="BT207:BT270" si="220">BR207+2*_xlfn.STDEV.S(BQ188:BQ207)</f>
        <v>37848.947475905916</v>
      </c>
      <c r="BU207" s="5"/>
      <c r="BV207" s="2">
        <f t="shared" si="170"/>
        <v>-1.3547687825943657</v>
      </c>
      <c r="BW207" s="2">
        <f t="shared" si="189"/>
        <v>-1.0494149157065997</v>
      </c>
      <c r="BX207" s="2">
        <f t="shared" si="190"/>
        <v>-1.8333657378456367</v>
      </c>
      <c r="BY207" s="2">
        <f t="shared" si="191"/>
        <v>-0.26546409356756262</v>
      </c>
      <c r="BZ207" s="2"/>
      <c r="CA207" s="2">
        <f t="shared" ref="CA207:CA270" si="221">_xlfn.SKEW.P(K188:K207)</f>
        <v>-9.2675725488904875E-2</v>
      </c>
      <c r="CB207" s="2">
        <f t="shared" si="192"/>
        <v>-0.29276790478990483</v>
      </c>
      <c r="CC207" s="2">
        <f t="shared" si="193"/>
        <v>-0.75290742937644684</v>
      </c>
      <c r="CD207" s="2">
        <f t="shared" si="194"/>
        <v>0.16737161979663723</v>
      </c>
      <c r="CE207" s="5"/>
      <c r="CF207" s="8">
        <f t="shared" si="171"/>
        <v>8.184209528182617E-3</v>
      </c>
      <c r="CG207" s="8">
        <f t="shared" si="172"/>
        <v>8.184209528182617E-3</v>
      </c>
      <c r="CH207" s="5">
        <f t="shared" si="173"/>
        <v>37993.333333333328</v>
      </c>
      <c r="CI207" s="5">
        <f t="shared" si="174"/>
        <v>34604.333333333328</v>
      </c>
      <c r="CJ207" s="5"/>
      <c r="CK207" s="5">
        <f t="shared" si="209"/>
        <v>37176.920130583661</v>
      </c>
      <c r="CL207" s="5">
        <f t="shared" si="154"/>
        <v>35232.26821576467</v>
      </c>
      <c r="CM207" s="5">
        <f t="shared" si="183"/>
        <v>28835.748164129396</v>
      </c>
      <c r="CN207" s="5">
        <f t="shared" si="166"/>
        <v>24561.119045931609</v>
      </c>
      <c r="CO207" s="5">
        <f t="shared" si="205"/>
        <v>17924.77828169052</v>
      </c>
      <c r="CP207" s="5"/>
      <c r="CQ207" s="5"/>
      <c r="CR207" s="5"/>
      <c r="CS207" s="32">
        <f t="shared" si="210"/>
        <v>0.10301408838147563</v>
      </c>
      <c r="CT207" s="32">
        <f t="shared" si="155"/>
        <v>0.1638951660886323</v>
      </c>
      <c r="CU207" s="32">
        <f t="shared" si="184"/>
        <v>0.42207743087718597</v>
      </c>
      <c r="CV207" s="32">
        <f t="shared" si="167"/>
        <v>0.66957647939331788</v>
      </c>
      <c r="CW207" s="32">
        <f t="shared" si="206"/>
        <v>1.2877084459423087</v>
      </c>
      <c r="CX207" s="32"/>
      <c r="CY207" s="32"/>
      <c r="CZ207" s="5"/>
      <c r="DA207" s="6">
        <f t="shared" si="211"/>
        <v>8.4879482221758243E-2</v>
      </c>
      <c r="DB207" s="6">
        <f t="shared" si="156"/>
        <v>0.2673727214955835</v>
      </c>
      <c r="DC207" s="6">
        <f t="shared" si="185"/>
        <v>0.70253922150475656</v>
      </c>
      <c r="DD207" s="6">
        <f t="shared" si="168"/>
        <v>0.90014395455013263</v>
      </c>
      <c r="DE207" s="6">
        <f t="shared" si="207"/>
        <v>1.2951458863617606</v>
      </c>
      <c r="DF207" s="5"/>
      <c r="DG207" s="5"/>
      <c r="DI207" s="6">
        <f t="shared" si="212"/>
        <v>0.99878016765534439</v>
      </c>
      <c r="DJ207" s="6">
        <f t="shared" si="157"/>
        <v>1.0805335325699725</v>
      </c>
      <c r="DK207" s="6">
        <f t="shared" si="186"/>
        <v>0.36303072153614824</v>
      </c>
      <c r="DL207" s="6">
        <f t="shared" si="169"/>
        <v>0.30365519181868983</v>
      </c>
      <c r="DM207" s="6">
        <f t="shared" si="208"/>
        <v>0.27269067787976536</v>
      </c>
      <c r="DX207">
        <f t="shared" si="158"/>
        <v>35874.316666666666</v>
      </c>
      <c r="DY207">
        <f t="shared" si="159"/>
        <v>31453.943241139008</v>
      </c>
      <c r="DZ207">
        <f t="shared" si="160"/>
        <v>40294.690092194323</v>
      </c>
    </row>
    <row r="208" spans="1:130" x14ac:dyDescent="0.25">
      <c r="A208" s="1">
        <v>7</v>
      </c>
      <c r="B208" s="1">
        <v>207</v>
      </c>
      <c r="C208" s="7">
        <v>20200607</v>
      </c>
      <c r="D208" s="7">
        <f>127120*(1/3)</f>
        <v>42373.333333333328</v>
      </c>
      <c r="E208" s="7">
        <v>865592</v>
      </c>
      <c r="F208" s="7"/>
      <c r="G208" s="7">
        <f t="shared" si="195"/>
        <v>36678018346.666664</v>
      </c>
      <c r="H208" s="36">
        <f t="shared" si="165"/>
        <v>132899537921.76665</v>
      </c>
      <c r="I208" s="36">
        <f t="shared" si="164"/>
        <v>138663943556.94666</v>
      </c>
      <c r="K208" s="2">
        <f t="shared" si="196"/>
        <v>3.2784578448238309E-2</v>
      </c>
      <c r="M208" s="1">
        <f t="shared" si="204"/>
        <v>206</v>
      </c>
      <c r="N208" s="2">
        <f t="shared" si="197"/>
        <v>-1.3533314330636982E-2</v>
      </c>
      <c r="O208" s="8">
        <f t="shared" si="198"/>
        <v>0.25814536340852129</v>
      </c>
      <c r="P208" s="2">
        <f t="shared" si="199"/>
        <v>0.28757233012993316</v>
      </c>
      <c r="Q208" s="2">
        <f t="shared" si="200"/>
        <v>0.27007013970429466</v>
      </c>
      <c r="R208" s="2">
        <f t="shared" si="201"/>
        <v>2.9151219099985026E-2</v>
      </c>
      <c r="V208" s="1">
        <f t="shared" si="202"/>
        <v>0</v>
      </c>
      <c r="W208" s="1">
        <f t="shared" si="203"/>
        <v>3.2784578448238309E-2</v>
      </c>
      <c r="X208" s="2">
        <f t="shared" ref="X208:X271" si="222">AVERAGE(V195:V208)</f>
        <v>9.5440143436452875E-3</v>
      </c>
      <c r="Y208" s="2">
        <f t="shared" ref="Y208:Y271" si="223">AVERAGE(W195:W208)</f>
        <v>2.3882630278437282E-2</v>
      </c>
      <c r="Z208" s="2">
        <f t="shared" ref="Z208:Z271" si="224">_xlfn.STDEV.S(V195:V208)</f>
        <v>1.7302679892071036E-2</v>
      </c>
      <c r="AA208" s="2">
        <f t="shared" ref="AA208:AA271" si="225">_xlfn.STDEV.S(W195:W208)</f>
        <v>2.5065751056369316E-2</v>
      </c>
      <c r="AB208" s="3">
        <f t="shared" si="161"/>
        <v>0.55159168424648708</v>
      </c>
      <c r="AC208" s="3">
        <f t="shared" si="162"/>
        <v>0.95279930869530449</v>
      </c>
      <c r="AD208" s="4">
        <f t="shared" si="152"/>
        <v>63.334552863290803</v>
      </c>
      <c r="AE208" s="5">
        <f t="shared" si="175"/>
        <v>61.740574146257778</v>
      </c>
      <c r="AF208" s="5">
        <f t="shared" si="176"/>
        <v>43.900145664465647</v>
      </c>
      <c r="AG208" s="5">
        <f t="shared" si="177"/>
        <v>79.581002628049902</v>
      </c>
      <c r="AH208" s="5"/>
      <c r="AI208" s="6">
        <f t="shared" si="163"/>
        <v>0.42425230673092679</v>
      </c>
      <c r="AJ208" s="6">
        <f t="shared" si="153"/>
        <v>0.44618778580828977</v>
      </c>
      <c r="AK208" s="6">
        <f t="shared" si="178"/>
        <v>0.12265825141324616</v>
      </c>
      <c r="AL208" s="6">
        <f t="shared" si="179"/>
        <v>0.76971732020333339</v>
      </c>
      <c r="AM208" s="6"/>
      <c r="AT208" s="5"/>
      <c r="AU208" s="5"/>
      <c r="AV208" s="12"/>
      <c r="AW208" s="5"/>
      <c r="AX208" s="5"/>
      <c r="AY208" s="5"/>
      <c r="AZ208" s="5"/>
      <c r="BA208" s="5"/>
      <c r="BB208" s="5"/>
      <c r="BC208" s="5"/>
      <c r="BD208" s="5"/>
      <c r="BE208" s="5">
        <f t="shared" si="213"/>
        <v>1366.6666666666642</v>
      </c>
      <c r="BF208" s="6">
        <f t="shared" si="214"/>
        <v>0</v>
      </c>
      <c r="BG208" s="6">
        <f t="shared" si="215"/>
        <v>1366.6666666666642</v>
      </c>
      <c r="BH208" s="6">
        <f t="shared" si="216"/>
        <v>344.30952380952345</v>
      </c>
      <c r="BI208" s="6">
        <f t="shared" si="217"/>
        <v>894.78571428571377</v>
      </c>
      <c r="BJ208" s="6">
        <f t="shared" si="218"/>
        <v>72.212828100380463</v>
      </c>
      <c r="BK208" s="6">
        <f t="shared" si="180"/>
        <v>68.941033818789492</v>
      </c>
      <c r="BL208" s="6">
        <f t="shared" si="181"/>
        <v>52.279709168731614</v>
      </c>
      <c r="BM208" s="6">
        <f t="shared" si="182"/>
        <v>80.603961073830007</v>
      </c>
      <c r="BN208" s="5"/>
      <c r="BO208" s="5"/>
      <c r="BP208" s="5"/>
      <c r="BQ208" s="2">
        <f t="shared" si="187"/>
        <v>36184.041666666664</v>
      </c>
      <c r="BR208" s="2">
        <f t="shared" si="219"/>
        <v>32174.868749999994</v>
      </c>
      <c r="BS208" s="2">
        <f t="shared" si="188"/>
        <v>26014.34099037703</v>
      </c>
      <c r="BT208" s="5">
        <f t="shared" si="220"/>
        <v>38152.65628917409</v>
      </c>
      <c r="BU208" s="5"/>
      <c r="BV208" s="2">
        <f t="shared" si="170"/>
        <v>-1.1345237436376161</v>
      </c>
      <c r="BW208" s="2">
        <f t="shared" si="189"/>
        <v>-1.0737508776355675</v>
      </c>
      <c r="BX208" s="2">
        <f t="shared" si="190"/>
        <v>-1.8351011386254885</v>
      </c>
      <c r="BY208" s="2">
        <f t="shared" si="191"/>
        <v>-0.31240061664564656</v>
      </c>
      <c r="BZ208" s="2"/>
      <c r="CA208" s="2">
        <f t="shared" si="221"/>
        <v>-0.25672060701977428</v>
      </c>
      <c r="CB208" s="2">
        <f t="shared" si="192"/>
        <v>-0.29995512258818985</v>
      </c>
      <c r="CC208" s="2">
        <f t="shared" si="193"/>
        <v>-0.75270137703329154</v>
      </c>
      <c r="CD208" s="2">
        <f t="shared" si="194"/>
        <v>0.15279113185691179</v>
      </c>
      <c r="CE208" s="5"/>
      <c r="CF208" s="8">
        <f t="shared" si="171"/>
        <v>8.184209528182617E-3</v>
      </c>
      <c r="CG208" s="8">
        <f t="shared" si="172"/>
        <v>8.184209528182617E-3</v>
      </c>
      <c r="CH208" s="5">
        <f t="shared" si="173"/>
        <v>38676.666666666664</v>
      </c>
      <c r="CI208" s="5">
        <f t="shared" si="174"/>
        <v>35983.333333333328</v>
      </c>
      <c r="CJ208" s="5"/>
      <c r="CK208" s="5">
        <f t="shared" si="209"/>
        <v>37310.761454420732</v>
      </c>
      <c r="CL208" s="5">
        <f t="shared" si="154"/>
        <v>35732.937848486697</v>
      </c>
      <c r="CM208" s="5">
        <f t="shared" si="183"/>
        <v>29112.980378742395</v>
      </c>
      <c r="CN208" s="5">
        <f t="shared" si="166"/>
        <v>24724.211279156953</v>
      </c>
      <c r="CO208" s="5">
        <f t="shared" si="205"/>
        <v>18157.652651965353</v>
      </c>
      <c r="CP208" s="5"/>
      <c r="CQ208" s="5"/>
      <c r="CR208" s="5"/>
      <c r="CS208" s="32">
        <f t="shared" si="210"/>
        <v>0.13568664057143653</v>
      </c>
      <c r="CT208" s="32">
        <f t="shared" si="155"/>
        <v>0.18583401994548998</v>
      </c>
      <c r="CU208" s="32">
        <f t="shared" si="184"/>
        <v>0.45547906061425869</v>
      </c>
      <c r="CV208" s="32">
        <f t="shared" si="167"/>
        <v>0.71383963900417591</v>
      </c>
      <c r="CW208" s="32">
        <f t="shared" si="206"/>
        <v>1.3336349772472884</v>
      </c>
      <c r="CX208" s="32"/>
      <c r="CY208" s="32"/>
      <c r="CZ208" s="5"/>
      <c r="DA208" s="6">
        <f t="shared" si="211"/>
        <v>9.3266957089565561E-2</v>
      </c>
      <c r="DB208" s="6">
        <f t="shared" si="156"/>
        <v>0.24466236879901809</v>
      </c>
      <c r="DC208" s="6">
        <f t="shared" si="185"/>
        <v>0.72708670956316668</v>
      </c>
      <c r="DD208" s="6">
        <f t="shared" si="168"/>
        <v>0.92686802921086009</v>
      </c>
      <c r="DE208" s="6">
        <f t="shared" si="207"/>
        <v>1.3516588644571343</v>
      </c>
      <c r="DF208" s="5"/>
      <c r="DG208" s="5"/>
      <c r="DI208" s="6">
        <f t="shared" si="212"/>
        <v>0.97980197125714696</v>
      </c>
      <c r="DJ208" s="6">
        <f t="shared" si="157"/>
        <v>1.1236800058608569</v>
      </c>
      <c r="DK208" s="6">
        <f t="shared" si="186"/>
        <v>0.35472620518106096</v>
      </c>
      <c r="DL208" s="6">
        <f t="shared" si="169"/>
        <v>0.29209929055735984</v>
      </c>
      <c r="DM208" s="6">
        <f t="shared" si="208"/>
        <v>0.27052167185659232</v>
      </c>
      <c r="DX208">
        <f t="shared" si="158"/>
        <v>36423.683333333334</v>
      </c>
      <c r="DY208">
        <f t="shared" si="159"/>
        <v>31653.889573640994</v>
      </c>
      <c r="DZ208">
        <f t="shared" si="160"/>
        <v>41193.477093025678</v>
      </c>
    </row>
    <row r="209" spans="1:130" x14ac:dyDescent="0.25">
      <c r="A209" s="1">
        <v>8</v>
      </c>
      <c r="B209" s="1">
        <v>208</v>
      </c>
      <c r="C209" s="7">
        <v>20200608</v>
      </c>
      <c r="D209" s="7">
        <f>132995*(1/3)</f>
        <v>44331.666666666664</v>
      </c>
      <c r="E209" s="7">
        <v>7715273</v>
      </c>
      <c r="F209" s="7"/>
      <c r="G209" s="7">
        <f t="shared" si="195"/>
        <v>342030910878.33331</v>
      </c>
      <c r="H209" s="36">
        <f t="shared" si="165"/>
        <v>139031757026.03333</v>
      </c>
      <c r="I209" s="36">
        <f t="shared" si="164"/>
        <v>143392245947.21332</v>
      </c>
      <c r="K209" s="2">
        <f t="shared" si="196"/>
        <v>4.5180011301659315E-2</v>
      </c>
      <c r="M209" s="1">
        <f t="shared" si="204"/>
        <v>207</v>
      </c>
      <c r="N209" s="2">
        <f t="shared" si="197"/>
        <v>-1.3488979937726169E-2</v>
      </c>
      <c r="O209" s="8">
        <f t="shared" si="198"/>
        <v>0.25939849624060152</v>
      </c>
      <c r="P209" s="2">
        <f t="shared" si="199"/>
        <v>0.28808802189788585</v>
      </c>
      <c r="Q209" s="2">
        <f t="shared" si="200"/>
        <v>0.27049653700021653</v>
      </c>
      <c r="R209" s="2">
        <f t="shared" si="201"/>
        <v>2.8173833889331645E-2</v>
      </c>
      <c r="V209" s="1">
        <f t="shared" si="202"/>
        <v>0</v>
      </c>
      <c r="W209" s="1">
        <f t="shared" si="203"/>
        <v>4.5180011301659315E-2</v>
      </c>
      <c r="X209" s="2">
        <f t="shared" si="222"/>
        <v>7.1584643543243951E-3</v>
      </c>
      <c r="Y209" s="2">
        <f t="shared" si="223"/>
        <v>2.710977394284152E-2</v>
      </c>
      <c r="Z209" s="2">
        <f t="shared" si="224"/>
        <v>1.6015361673256283E-2</v>
      </c>
      <c r="AA209" s="2">
        <f t="shared" si="225"/>
        <v>2.4659512769627277E-2</v>
      </c>
      <c r="AB209" s="3">
        <f t="shared" si="161"/>
        <v>0.44697487951696807</v>
      </c>
      <c r="AC209" s="3">
        <f t="shared" si="162"/>
        <v>1.0993637301801109</v>
      </c>
      <c r="AD209" s="4">
        <f t="shared" ref="AD209:AD272" si="226">(AC209/(AB209+AC209))*100</f>
        <v>71.094631103822167</v>
      </c>
      <c r="AE209" s="5">
        <f t="shared" si="175"/>
        <v>61.62661547670907</v>
      </c>
      <c r="AF209" s="5">
        <f t="shared" si="176"/>
        <v>44.072243871699683</v>
      </c>
      <c r="AG209" s="5">
        <f t="shared" si="177"/>
        <v>79.180987081718456</v>
      </c>
      <c r="AH209" s="5"/>
      <c r="AI209" s="6">
        <f t="shared" si="163"/>
        <v>0.41614815916565245</v>
      </c>
      <c r="AJ209" s="6">
        <f t="shared" si="153"/>
        <v>0.43697349689706472</v>
      </c>
      <c r="AK209" s="6">
        <f t="shared" si="178"/>
        <v>0.12154516665684811</v>
      </c>
      <c r="AL209" s="6">
        <f t="shared" si="179"/>
        <v>0.75240182713728132</v>
      </c>
      <c r="AM209" s="6"/>
      <c r="AT209" s="5"/>
      <c r="AU209" s="5"/>
      <c r="AV209" s="12"/>
      <c r="AW209" s="5"/>
      <c r="AX209" s="5"/>
      <c r="AY209" s="5"/>
      <c r="AZ209" s="5"/>
      <c r="BA209" s="5"/>
      <c r="BB209" s="5"/>
      <c r="BC209" s="5"/>
      <c r="BD209" s="5"/>
      <c r="BE209" s="5">
        <f t="shared" si="213"/>
        <v>1958.3333333333358</v>
      </c>
      <c r="BF209" s="6">
        <f t="shared" si="214"/>
        <v>0</v>
      </c>
      <c r="BG209" s="6">
        <f t="shared" si="215"/>
        <v>1958.3333333333358</v>
      </c>
      <c r="BH209" s="6">
        <f t="shared" si="216"/>
        <v>262.97619047619031</v>
      </c>
      <c r="BI209" s="6">
        <f t="shared" si="217"/>
        <v>1034.6666666666663</v>
      </c>
      <c r="BJ209" s="6">
        <f t="shared" si="218"/>
        <v>79.734316801526589</v>
      </c>
      <c r="BK209" s="6">
        <f t="shared" si="180"/>
        <v>68.871290769614319</v>
      </c>
      <c r="BL209" s="6">
        <f t="shared" si="181"/>
        <v>52.414357608721502</v>
      </c>
      <c r="BM209" s="6">
        <f t="shared" si="182"/>
        <v>80.391143982239285</v>
      </c>
      <c r="BN209" s="5"/>
      <c r="BO209" s="5"/>
      <c r="BP209" s="5"/>
      <c r="BQ209" s="2">
        <f t="shared" si="187"/>
        <v>36676.166666666664</v>
      </c>
      <c r="BR209" s="2">
        <f t="shared" si="219"/>
        <v>32656.224999999995</v>
      </c>
      <c r="BS209" s="2">
        <f t="shared" si="188"/>
        <v>26402.405981602875</v>
      </c>
      <c r="BT209" s="5">
        <f t="shared" si="220"/>
        <v>38443.502083754669</v>
      </c>
      <c r="BU209" s="5"/>
      <c r="BV209" s="2">
        <f t="shared" si="170"/>
        <v>-1.09357907857245</v>
      </c>
      <c r="BW209" s="2">
        <f t="shared" si="189"/>
        <v>-1.1006835265336952</v>
      </c>
      <c r="BX209" s="2">
        <f t="shared" si="190"/>
        <v>-1.821803153274022</v>
      </c>
      <c r="BY209" s="2">
        <f t="shared" si="191"/>
        <v>-0.37956389979336846</v>
      </c>
      <c r="BZ209" s="2"/>
      <c r="CA209" s="2">
        <f t="shared" si="221"/>
        <v>-0.2732359283225434</v>
      </c>
      <c r="CB209" s="2">
        <f t="shared" si="192"/>
        <v>-0.29807375560283056</v>
      </c>
      <c r="CC209" s="2">
        <f t="shared" si="193"/>
        <v>-0.75094185507374389</v>
      </c>
      <c r="CD209" s="2">
        <f t="shared" si="194"/>
        <v>0.15479434386808272</v>
      </c>
      <c r="CE209" s="5"/>
      <c r="CF209" s="8">
        <f t="shared" si="171"/>
        <v>8.184209528182617E-3</v>
      </c>
      <c r="CG209" s="8">
        <f t="shared" si="172"/>
        <v>8.184209528182617E-3</v>
      </c>
      <c r="CH209" s="5">
        <f t="shared" si="173"/>
        <v>39655.833333333328</v>
      </c>
      <c r="CI209" s="5">
        <f t="shared" si="174"/>
        <v>37691.333333333328</v>
      </c>
      <c r="CJ209" s="5"/>
      <c r="CK209" s="5">
        <f t="shared" si="209"/>
        <v>38834.32590171117</v>
      </c>
      <c r="CL209" s="5">
        <f t="shared" si="154"/>
        <v>36835.675322234449</v>
      </c>
      <c r="CM209" s="5">
        <f t="shared" si="183"/>
        <v>29785.747704367499</v>
      </c>
      <c r="CN209" s="5">
        <f t="shared" si="166"/>
        <v>25096.936633516525</v>
      </c>
      <c r="CO209" s="5">
        <f t="shared" si="205"/>
        <v>18531.14745325394</v>
      </c>
      <c r="CP209" s="5"/>
      <c r="CQ209" s="5"/>
      <c r="CR209" s="5"/>
      <c r="CS209" s="32">
        <f t="shared" si="210"/>
        <v>0.14155880493121331</v>
      </c>
      <c r="CT209" s="32">
        <f t="shared" si="155"/>
        <v>0.20349813811904105</v>
      </c>
      <c r="CU209" s="32">
        <f t="shared" si="184"/>
        <v>0.48835164746145665</v>
      </c>
      <c r="CV209" s="32">
        <f t="shared" si="167"/>
        <v>0.76641744424945024</v>
      </c>
      <c r="CW209" s="32">
        <f t="shared" si="206"/>
        <v>1.3922785557934962</v>
      </c>
      <c r="CX209" s="32"/>
      <c r="CY209" s="32"/>
      <c r="CZ209" s="5"/>
      <c r="DA209" s="6">
        <f t="shared" si="211"/>
        <v>0.17774989563210927</v>
      </c>
      <c r="DB209" s="6">
        <f t="shared" si="156"/>
        <v>0.26611353013744571</v>
      </c>
      <c r="DC209" s="6">
        <f t="shared" si="185"/>
        <v>0.76295136752385506</v>
      </c>
      <c r="DD209" s="6">
        <f t="shared" si="168"/>
        <v>0.9653130745795836</v>
      </c>
      <c r="DE209" s="6">
        <f t="shared" si="207"/>
        <v>1.3998525307998875</v>
      </c>
      <c r="DF209" s="5"/>
      <c r="DG209" s="5"/>
      <c r="DI209" s="6">
        <f t="shared" si="212"/>
        <v>0.98303958984068607</v>
      </c>
      <c r="DJ209" s="6">
        <f t="shared" si="157"/>
        <v>1.1506356659520411</v>
      </c>
      <c r="DK209" s="6">
        <f t="shared" si="186"/>
        <v>0.32606607425520573</v>
      </c>
      <c r="DL209" s="6">
        <f t="shared" si="169"/>
        <v>0.27140831605799243</v>
      </c>
      <c r="DM209" s="6">
        <f t="shared" si="208"/>
        <v>0.27026171482259259</v>
      </c>
      <c r="DX209">
        <f t="shared" si="158"/>
        <v>36981.416666666664</v>
      </c>
      <c r="DY209">
        <f t="shared" si="159"/>
        <v>31332.902156441676</v>
      </c>
      <c r="DZ209">
        <f t="shared" si="160"/>
        <v>42629.931176891652</v>
      </c>
    </row>
    <row r="210" spans="1:130" x14ac:dyDescent="0.25">
      <c r="A210" s="1">
        <v>9</v>
      </c>
      <c r="B210" s="1">
        <v>209</v>
      </c>
      <c r="C210" s="7">
        <v>20200609</v>
      </c>
      <c r="D210" s="7">
        <f>128499*(1/3)</f>
        <v>42833</v>
      </c>
      <c r="E210" s="7">
        <v>3261107</v>
      </c>
      <c r="F210" s="7"/>
      <c r="G210" s="7">
        <f t="shared" si="195"/>
        <v>139682996131</v>
      </c>
      <c r="H210" s="36">
        <f t="shared" si="165"/>
        <v>137792570623.81668</v>
      </c>
      <c r="I210" s="36">
        <f t="shared" si="164"/>
        <v>145076586621.60663</v>
      </c>
      <c r="K210" s="2">
        <f t="shared" si="196"/>
        <v>-3.4390411326293252E-2</v>
      </c>
      <c r="M210" s="1">
        <f t="shared" si="204"/>
        <v>208</v>
      </c>
      <c r="N210" s="2">
        <f t="shared" si="197"/>
        <v>-1.3302268019394497E-2</v>
      </c>
      <c r="O210" s="8">
        <f t="shared" si="198"/>
        <v>0.26065162907268169</v>
      </c>
      <c r="P210" s="2">
        <f t="shared" si="199"/>
        <v>0.29026460512492702</v>
      </c>
      <c r="Q210" s="2">
        <f t="shared" si="200"/>
        <v>0.27230335354216684</v>
      </c>
      <c r="R210" s="2">
        <f t="shared" si="201"/>
        <v>2.7436392825204159E-2</v>
      </c>
      <c r="V210" s="1">
        <f t="shared" si="202"/>
        <v>3.4390411326293252E-2</v>
      </c>
      <c r="W210" s="1">
        <f t="shared" si="203"/>
        <v>0</v>
      </c>
      <c r="X210" s="2">
        <f t="shared" si="222"/>
        <v>9.6149223062024867E-3</v>
      </c>
      <c r="Y210" s="2">
        <f t="shared" si="223"/>
        <v>2.2692942859196808E-2</v>
      </c>
      <c r="Z210" s="2">
        <f t="shared" si="224"/>
        <v>1.7409657462341546E-2</v>
      </c>
      <c r="AA210" s="2">
        <f t="shared" si="225"/>
        <v>2.3470320472645516E-2</v>
      </c>
      <c r="AB210" s="3">
        <f t="shared" si="161"/>
        <v>0.55227521431712934</v>
      </c>
      <c r="AC210" s="3">
        <f t="shared" si="162"/>
        <v>0.9668782701814943</v>
      </c>
      <c r="AD210" s="4">
        <f t="shared" si="226"/>
        <v>63.645858041829108</v>
      </c>
      <c r="AE210" s="5">
        <f t="shared" si="175"/>
        <v>61.114045006581271</v>
      </c>
      <c r="AF210" s="5">
        <f t="shared" si="176"/>
        <v>44.494496005732458</v>
      </c>
      <c r="AG210" s="5">
        <f t="shared" si="177"/>
        <v>77.733594007430085</v>
      </c>
      <c r="AH210" s="5"/>
      <c r="AI210" s="6">
        <f t="shared" si="163"/>
        <v>0.31828127228888103</v>
      </c>
      <c r="AJ210" s="6">
        <f t="shared" si="153"/>
        <v>0.42193595848949811</v>
      </c>
      <c r="AK210" s="6">
        <f t="shared" si="178"/>
        <v>0.11447731620806328</v>
      </c>
      <c r="AL210" s="6">
        <f t="shared" si="179"/>
        <v>0.72939460077093288</v>
      </c>
      <c r="AM210" s="6"/>
      <c r="AT210" s="5"/>
      <c r="AU210" s="5"/>
      <c r="AV210" s="12"/>
      <c r="AW210" s="5"/>
      <c r="AX210" s="5"/>
      <c r="AY210" s="5"/>
      <c r="AZ210" s="5"/>
      <c r="BA210" s="5"/>
      <c r="BB210" s="5"/>
      <c r="BC210" s="5"/>
      <c r="BD210" s="5"/>
      <c r="BE210" s="5">
        <f t="shared" si="213"/>
        <v>-1498.6666666666642</v>
      </c>
      <c r="BF210" s="6">
        <f t="shared" si="214"/>
        <v>1498.6666666666642</v>
      </c>
      <c r="BG210" s="6">
        <f t="shared" si="215"/>
        <v>0</v>
      </c>
      <c r="BH210" s="6">
        <f t="shared" si="216"/>
        <v>370.02380952380918</v>
      </c>
      <c r="BI210" s="6">
        <f t="shared" si="217"/>
        <v>881.9047619047617</v>
      </c>
      <c r="BJ210" s="6">
        <f t="shared" si="218"/>
        <v>70.443696392232951</v>
      </c>
      <c r="BK210" s="6">
        <f t="shared" si="180"/>
        <v>68.314215178218291</v>
      </c>
      <c r="BL210" s="6">
        <f t="shared" si="181"/>
        <v>52.951459934260519</v>
      </c>
      <c r="BM210" s="6">
        <f t="shared" si="182"/>
        <v>79.068143848988726</v>
      </c>
      <c r="BN210" s="5"/>
      <c r="BO210" s="5"/>
      <c r="BP210" s="5"/>
      <c r="BQ210" s="2">
        <f t="shared" si="187"/>
        <v>37109.375</v>
      </c>
      <c r="BR210" s="2">
        <f t="shared" si="219"/>
        <v>33127.191666666666</v>
      </c>
      <c r="BS210" s="2">
        <f t="shared" si="188"/>
        <v>26814.769665296473</v>
      </c>
      <c r="BT210" s="5">
        <f t="shared" si="220"/>
        <v>38743.354661184734</v>
      </c>
      <c r="BU210" s="5"/>
      <c r="BV210" s="2">
        <f t="shared" si="170"/>
        <v>-1.3619884251766914</v>
      </c>
      <c r="BW210" s="2">
        <f t="shared" si="189"/>
        <v>-1.1441203861526632</v>
      </c>
      <c r="BX210" s="2">
        <f t="shared" si="190"/>
        <v>-1.8140198671343613</v>
      </c>
      <c r="BY210" s="2">
        <f t="shared" si="191"/>
        <v>-0.47422090517096527</v>
      </c>
      <c r="BZ210" s="2"/>
      <c r="CA210" s="2">
        <f t="shared" si="221"/>
        <v>-0.12460336637690302</v>
      </c>
      <c r="CB210" s="2">
        <f t="shared" si="192"/>
        <v>-0.28609817588586617</v>
      </c>
      <c r="CC210" s="2">
        <f t="shared" si="193"/>
        <v>-0.74424948246863321</v>
      </c>
      <c r="CD210" s="2">
        <f t="shared" si="194"/>
        <v>0.17205313069690092</v>
      </c>
      <c r="CE210" s="5"/>
      <c r="CF210" s="8">
        <f t="shared" si="171"/>
        <v>1.5243765951884355E-2</v>
      </c>
      <c r="CG210" s="8">
        <f t="shared" si="172"/>
        <v>8.184209528182617E-3</v>
      </c>
      <c r="CH210" s="5">
        <f t="shared" si="173"/>
        <v>39655.833333333328</v>
      </c>
      <c r="CI210" s="5">
        <f t="shared" si="174"/>
        <v>37858.833333333328</v>
      </c>
      <c r="CJ210" s="5"/>
      <c r="CK210" s="5">
        <f t="shared" si="209"/>
        <v>39330.418426005919</v>
      </c>
      <c r="CL210" s="5">
        <f t="shared" si="154"/>
        <v>37287.76539606131</v>
      </c>
      <c r="CM210" s="5">
        <f t="shared" si="183"/>
        <v>30063.447680708476</v>
      </c>
      <c r="CN210" s="5">
        <f t="shared" si="166"/>
        <v>25268.298878791244</v>
      </c>
      <c r="CO210" s="5">
        <f t="shared" si="205"/>
        <v>18716.174225929986</v>
      </c>
      <c r="CP210" s="5"/>
      <c r="CQ210" s="5"/>
      <c r="CR210" s="5"/>
      <c r="CS210" s="32">
        <f t="shared" si="210"/>
        <v>8.9055283776948491E-2</v>
      </c>
      <c r="CT210" s="32">
        <f t="shared" si="155"/>
        <v>0.14871458627350265</v>
      </c>
      <c r="CU210" s="32">
        <f t="shared" si="184"/>
        <v>0.42475342332362187</v>
      </c>
      <c r="CV210" s="32">
        <f t="shared" si="167"/>
        <v>0.69512796272769894</v>
      </c>
      <c r="CW210" s="32">
        <f t="shared" si="206"/>
        <v>1.2885553149349183</v>
      </c>
      <c r="CX210" s="32"/>
      <c r="CY210" s="32"/>
      <c r="CZ210" s="5"/>
      <c r="DA210" s="6">
        <f t="shared" si="211"/>
        <v>0.1918690084795126</v>
      </c>
      <c r="DB210" s="6">
        <f t="shared" si="156"/>
        <v>0.18293342185710046</v>
      </c>
      <c r="DC210" s="6">
        <f t="shared" si="185"/>
        <v>0.71262767824986251</v>
      </c>
      <c r="DD210" s="6">
        <f t="shared" si="168"/>
        <v>0.97474915359279612</v>
      </c>
      <c r="DE210" s="6">
        <f t="shared" si="207"/>
        <v>1.3500334494341495</v>
      </c>
      <c r="DF210" s="5"/>
      <c r="DG210" s="5"/>
      <c r="DI210" s="6">
        <f t="shared" si="212"/>
        <v>0.79117155418519469</v>
      </c>
      <c r="DJ210" s="6">
        <f t="shared" si="157"/>
        <v>0.94972145407657382</v>
      </c>
      <c r="DK210" s="6">
        <f t="shared" si="186"/>
        <v>0.35132873507578866</v>
      </c>
      <c r="DL210" s="6">
        <f t="shared" si="169"/>
        <v>0.26832949230879583</v>
      </c>
      <c r="DM210" s="6">
        <f t="shared" si="208"/>
        <v>0.26943830334892299</v>
      </c>
      <c r="DX210">
        <f t="shared" si="158"/>
        <v>37424.383333333331</v>
      </c>
      <c r="DY210">
        <f t="shared" si="159"/>
        <v>31411.087083355287</v>
      </c>
      <c r="DZ210">
        <f t="shared" si="160"/>
        <v>43437.679583311372</v>
      </c>
    </row>
    <row r="211" spans="1:130" x14ac:dyDescent="0.25">
      <c r="A211" s="1">
        <v>10</v>
      </c>
      <c r="B211" s="1">
        <v>210</v>
      </c>
      <c r="C211" s="7">
        <v>20200610</v>
      </c>
      <c r="D211" s="7">
        <f>136861*(1/3)</f>
        <v>45620.333333333328</v>
      </c>
      <c r="E211" s="7">
        <v>2380463</v>
      </c>
      <c r="F211" s="7"/>
      <c r="G211" s="7">
        <f t="shared" si="195"/>
        <v>108597515547.66666</v>
      </c>
      <c r="H211" s="36">
        <f t="shared" si="165"/>
        <v>134009240503.35002</v>
      </c>
      <c r="I211" s="36">
        <f t="shared" si="164"/>
        <v>146264030886.55997</v>
      </c>
      <c r="K211" s="2">
        <f t="shared" si="196"/>
        <v>6.304469003064235E-2</v>
      </c>
      <c r="M211" s="1">
        <f t="shared" si="204"/>
        <v>209</v>
      </c>
      <c r="N211" s="2">
        <f t="shared" si="197"/>
        <v>-1.3294021363953575E-2</v>
      </c>
      <c r="O211" s="8">
        <f t="shared" si="198"/>
        <v>0.26190476190476192</v>
      </c>
      <c r="P211" s="2">
        <f t="shared" si="199"/>
        <v>0.29036091738631464</v>
      </c>
      <c r="Q211" s="2">
        <f t="shared" si="200"/>
        <v>0.27238357060717383</v>
      </c>
      <c r="R211" s="2">
        <f t="shared" si="201"/>
        <v>2.8359843220165104E-2</v>
      </c>
      <c r="V211" s="1">
        <f t="shared" si="202"/>
        <v>0</v>
      </c>
      <c r="W211" s="1">
        <f t="shared" si="203"/>
        <v>6.304469003064235E-2</v>
      </c>
      <c r="X211" s="2">
        <f t="shared" si="222"/>
        <v>9.6149223062024867E-3</v>
      </c>
      <c r="Y211" s="2">
        <f t="shared" si="223"/>
        <v>2.6749603078475317E-2</v>
      </c>
      <c r="Z211" s="2">
        <f t="shared" si="224"/>
        <v>1.7409657462341546E-2</v>
      </c>
      <c r="AA211" s="2">
        <f t="shared" si="225"/>
        <v>2.5250555336888983E-2</v>
      </c>
      <c r="AB211" s="3">
        <f t="shared" si="161"/>
        <v>0.55227521431712934</v>
      </c>
      <c r="AC211" s="3">
        <f t="shared" si="162"/>
        <v>1.0593669217007813</v>
      </c>
      <c r="AD211" s="4">
        <f t="shared" si="226"/>
        <v>65.732143509122565</v>
      </c>
      <c r="AE211" s="5">
        <f t="shared" si="175"/>
        <v>60.588842509614949</v>
      </c>
      <c r="AF211" s="5">
        <f t="shared" si="176"/>
        <v>45.377175244096314</v>
      </c>
      <c r="AG211" s="5">
        <f t="shared" si="177"/>
        <v>75.800509775133577</v>
      </c>
      <c r="AH211" s="5"/>
      <c r="AI211" s="6">
        <f t="shared" si="163"/>
        <v>0.32975079258505463</v>
      </c>
      <c r="AJ211" s="6">
        <f t="shared" si="153"/>
        <v>0.40451766403218575</v>
      </c>
      <c r="AK211" s="6">
        <f t="shared" si="178"/>
        <v>0.11951610111664335</v>
      </c>
      <c r="AL211" s="6">
        <f t="shared" si="179"/>
        <v>0.68951922694772816</v>
      </c>
      <c r="AM211" s="6"/>
      <c r="AT211" s="5"/>
      <c r="AU211" s="5"/>
      <c r="AV211" s="12"/>
      <c r="AW211" s="5"/>
      <c r="AX211" s="5"/>
      <c r="AY211" s="5"/>
      <c r="AZ211" s="5"/>
      <c r="BA211" s="5"/>
      <c r="BB211" s="5"/>
      <c r="BC211" s="5"/>
      <c r="BD211" s="5"/>
      <c r="BE211" s="5">
        <f t="shared" si="213"/>
        <v>2787.3333333333285</v>
      </c>
      <c r="BF211" s="6">
        <f t="shared" si="214"/>
        <v>0</v>
      </c>
      <c r="BG211" s="6">
        <f t="shared" si="215"/>
        <v>2787.3333333333285</v>
      </c>
      <c r="BH211" s="6">
        <f t="shared" si="216"/>
        <v>370.02380952380918</v>
      </c>
      <c r="BI211" s="6">
        <f t="shared" si="217"/>
        <v>1065.0238095238092</v>
      </c>
      <c r="BJ211" s="6">
        <f t="shared" si="218"/>
        <v>74.215224316432185</v>
      </c>
      <c r="BK211" s="6">
        <f t="shared" si="180"/>
        <v>67.976076496600029</v>
      </c>
      <c r="BL211" s="6">
        <f t="shared" si="181"/>
        <v>53.515739158421781</v>
      </c>
      <c r="BM211" s="6">
        <f t="shared" si="182"/>
        <v>78.098312633324809</v>
      </c>
      <c r="BN211" s="5"/>
      <c r="BO211" s="5"/>
      <c r="BP211" s="5"/>
      <c r="BQ211" s="2">
        <f t="shared" si="187"/>
        <v>37835.125</v>
      </c>
      <c r="BR211" s="2">
        <f t="shared" si="219"/>
        <v>33610.866666666661</v>
      </c>
      <c r="BS211" s="2">
        <f t="shared" si="188"/>
        <v>27268.375542894071</v>
      </c>
      <c r="BT211" s="5">
        <f t="shared" si="220"/>
        <v>39090.975502451474</v>
      </c>
      <c r="BU211" s="5"/>
      <c r="BV211" s="2">
        <f t="shared" si="170"/>
        <v>-1.367570742028251</v>
      </c>
      <c r="BW211" s="2">
        <f t="shared" si="189"/>
        <v>-1.1936284333147849</v>
      </c>
      <c r="BX211" s="2">
        <f t="shared" si="190"/>
        <v>-1.7638913914088152</v>
      </c>
      <c r="BY211" s="2">
        <f t="shared" si="191"/>
        <v>-0.62336547522075458</v>
      </c>
      <c r="BZ211" s="2"/>
      <c r="CA211" s="2">
        <f t="shared" si="221"/>
        <v>-8.6448896605421072E-2</v>
      </c>
      <c r="CB211" s="2">
        <f t="shared" si="192"/>
        <v>-0.26426376645743299</v>
      </c>
      <c r="CC211" s="2">
        <f t="shared" si="193"/>
        <v>-0.71643397315898527</v>
      </c>
      <c r="CD211" s="2">
        <f t="shared" si="194"/>
        <v>0.18790644024411934</v>
      </c>
      <c r="CE211" s="5"/>
      <c r="CF211" s="8">
        <f t="shared" si="171"/>
        <v>1.5243765951884355E-2</v>
      </c>
      <c r="CG211" s="8">
        <f t="shared" si="172"/>
        <v>8.184209528182617E-3</v>
      </c>
      <c r="CH211" s="5">
        <f t="shared" si="173"/>
        <v>40300.166666666664</v>
      </c>
      <c r="CI211" s="5">
        <f t="shared" si="174"/>
        <v>38503.166666666664</v>
      </c>
      <c r="CJ211" s="5"/>
      <c r="CK211" s="5">
        <f t="shared" si="209"/>
        <v>40044.734269077802</v>
      </c>
      <c r="CL211" s="5">
        <f t="shared" si="154"/>
        <v>37683.979837578634</v>
      </c>
      <c r="CM211" s="5">
        <f t="shared" si="183"/>
        <v>30304.896794191201</v>
      </c>
      <c r="CN211" s="5">
        <f t="shared" si="166"/>
        <v>25664.823127599135</v>
      </c>
      <c r="CO211" s="5">
        <f t="shared" si="205"/>
        <v>18852.18633384331</v>
      </c>
      <c r="CP211" s="5"/>
      <c r="CQ211" s="5"/>
      <c r="CR211" s="5"/>
      <c r="CS211" s="32">
        <f t="shared" si="210"/>
        <v>0.13923426303170539</v>
      </c>
      <c r="CT211" s="32">
        <f t="shared" si="155"/>
        <v>0.21060284847728661</v>
      </c>
      <c r="CU211" s="32">
        <f t="shared" si="184"/>
        <v>0.50537827741679586</v>
      </c>
      <c r="CV211" s="32">
        <f t="shared" si="167"/>
        <v>0.77754325858862727</v>
      </c>
      <c r="CW211" s="32">
        <f t="shared" si="206"/>
        <v>1.4198961608731837</v>
      </c>
      <c r="CX211" s="32"/>
      <c r="CY211" s="32"/>
      <c r="CZ211" s="5"/>
      <c r="DA211" s="6">
        <f t="shared" si="211"/>
        <v>0.25317100442994267</v>
      </c>
      <c r="DB211" s="6">
        <f t="shared" si="156"/>
        <v>0.26501498593182105</v>
      </c>
      <c r="DC211" s="6">
        <f t="shared" si="185"/>
        <v>0.82745860483252853</v>
      </c>
      <c r="DD211" s="6">
        <f t="shared" si="168"/>
        <v>1.0069428068063229</v>
      </c>
      <c r="DE211" s="6">
        <f t="shared" si="207"/>
        <v>1.3702108662146988</v>
      </c>
      <c r="DF211" s="5"/>
      <c r="DG211" s="5"/>
      <c r="DI211" s="6">
        <f t="shared" si="212"/>
        <v>0.89238760323664046</v>
      </c>
      <c r="DJ211" s="6">
        <f t="shared" si="157"/>
        <v>1.0556477309925678</v>
      </c>
      <c r="DK211" s="6">
        <f t="shared" si="186"/>
        <v>0.37981438660860983</v>
      </c>
      <c r="DL211" s="6">
        <f t="shared" si="169"/>
        <v>0.28633653031715023</v>
      </c>
      <c r="DM211" s="6">
        <f t="shared" si="208"/>
        <v>0.27044094166133592</v>
      </c>
      <c r="DX211">
        <f t="shared" si="158"/>
        <v>37921.783333333333</v>
      </c>
      <c r="DY211">
        <f t="shared" si="159"/>
        <v>30994.237722512717</v>
      </c>
      <c r="DZ211">
        <f t="shared" si="160"/>
        <v>44849.328944153953</v>
      </c>
    </row>
    <row r="212" spans="1:130" x14ac:dyDescent="0.25">
      <c r="A212" s="1">
        <v>11</v>
      </c>
      <c r="B212" s="1">
        <v>211</v>
      </c>
      <c r="C212" s="7">
        <v>20200613</v>
      </c>
      <c r="D212" s="7">
        <f>142760*(1/3)</f>
        <v>47586.666666666664</v>
      </c>
      <c r="E212" s="7">
        <v>671371</v>
      </c>
      <c r="F212" s="7"/>
      <c r="G212" s="7">
        <f t="shared" si="195"/>
        <v>31948307986.666664</v>
      </c>
      <c r="H212" s="36">
        <f t="shared" si="165"/>
        <v>124153770978.81668</v>
      </c>
      <c r="I212" s="36">
        <f t="shared" si="164"/>
        <v>145640037200.09332</v>
      </c>
      <c r="K212" s="2">
        <f t="shared" si="196"/>
        <v>4.219908638749071E-2</v>
      </c>
      <c r="M212" s="1">
        <f t="shared" si="204"/>
        <v>210</v>
      </c>
      <c r="N212" s="2">
        <f t="shared" si="197"/>
        <v>-1.3279119434487169E-2</v>
      </c>
      <c r="O212" s="8">
        <f t="shared" si="198"/>
        <v>0.26315789473684209</v>
      </c>
      <c r="P212" s="2">
        <f t="shared" si="199"/>
        <v>0.29053499418866535</v>
      </c>
      <c r="Q212" s="2">
        <f t="shared" si="200"/>
        <v>0.27252861410712981</v>
      </c>
      <c r="R212" s="2">
        <f t="shared" si="201"/>
        <v>2.7203022649472552E-2</v>
      </c>
      <c r="V212" s="1">
        <f t="shared" si="202"/>
        <v>0</v>
      </c>
      <c r="W212" s="1">
        <f t="shared" si="203"/>
        <v>4.219908638749071E-2</v>
      </c>
      <c r="X212" s="2">
        <f t="shared" si="222"/>
        <v>9.6149223062024867E-3</v>
      </c>
      <c r="Y212" s="2">
        <f t="shared" si="223"/>
        <v>2.6307596382166454E-2</v>
      </c>
      <c r="Z212" s="2">
        <f t="shared" si="224"/>
        <v>1.7409657462341546E-2</v>
      </c>
      <c r="AA212" s="2">
        <f t="shared" si="225"/>
        <v>2.4894305338008377E-2</v>
      </c>
      <c r="AB212" s="3">
        <f t="shared" si="161"/>
        <v>0.55227521431712934</v>
      </c>
      <c r="AC212" s="3">
        <f t="shared" si="162"/>
        <v>1.0567716602238455</v>
      </c>
      <c r="AD212" s="4">
        <f t="shared" si="226"/>
        <v>65.676872249313362</v>
      </c>
      <c r="AE212" s="5">
        <f t="shared" si="175"/>
        <v>60.245728734536478</v>
      </c>
      <c r="AF212" s="5">
        <f t="shared" si="176"/>
        <v>45.883137634521162</v>
      </c>
      <c r="AG212" s="5">
        <f t="shared" si="177"/>
        <v>74.608319834551793</v>
      </c>
      <c r="AH212" s="5"/>
      <c r="AI212" s="6">
        <f t="shared" si="163"/>
        <v>0.41400440025904439</v>
      </c>
      <c r="AJ212" s="6">
        <f t="shared" si="153"/>
        <v>0.39654144936753405</v>
      </c>
      <c r="AK212" s="6">
        <f t="shared" si="178"/>
        <v>0.12274711562017288</v>
      </c>
      <c r="AL212" s="6">
        <f t="shared" si="179"/>
        <v>0.67033578311489528</v>
      </c>
      <c r="AM212" s="6"/>
      <c r="AT212" s="5"/>
      <c r="AU212" s="5"/>
      <c r="AV212" s="12"/>
      <c r="AW212" s="5"/>
      <c r="AX212" s="5"/>
      <c r="AY212" s="5"/>
      <c r="AZ212" s="5"/>
      <c r="BA212" s="5"/>
      <c r="BB212" s="5"/>
      <c r="BC212" s="5"/>
      <c r="BD212" s="5"/>
      <c r="BE212" s="5">
        <f t="shared" si="213"/>
        <v>1966.3333333333358</v>
      </c>
      <c r="BF212" s="6">
        <f t="shared" si="214"/>
        <v>0</v>
      </c>
      <c r="BG212" s="6">
        <f t="shared" si="215"/>
        <v>1966.3333333333358</v>
      </c>
      <c r="BH212" s="6">
        <f t="shared" si="216"/>
        <v>370.02380952380918</v>
      </c>
      <c r="BI212" s="6">
        <f t="shared" si="217"/>
        <v>1078.3809523809521</v>
      </c>
      <c r="BJ212" s="6">
        <f t="shared" si="218"/>
        <v>74.453010701428511</v>
      </c>
      <c r="BK212" s="6">
        <f t="shared" si="180"/>
        <v>67.809817303067064</v>
      </c>
      <c r="BL212" s="6">
        <f t="shared" si="181"/>
        <v>53.753181812645295</v>
      </c>
      <c r="BM212" s="6">
        <f t="shared" si="182"/>
        <v>77.64946214636231</v>
      </c>
      <c r="BN212" s="5"/>
      <c r="BO212" s="5"/>
      <c r="BP212" s="5"/>
      <c r="BQ212" s="2">
        <f t="shared" si="187"/>
        <v>38701.041666666664</v>
      </c>
      <c r="BR212" s="2">
        <f t="shared" si="219"/>
        <v>34101.391666666663</v>
      </c>
      <c r="BS212" s="2">
        <f t="shared" si="188"/>
        <v>27751.952223325083</v>
      </c>
      <c r="BT212" s="5">
        <f t="shared" si="220"/>
        <v>39558.712851812015</v>
      </c>
      <c r="BU212" s="5"/>
      <c r="BV212" s="2">
        <f t="shared" si="170"/>
        <v>-1.2596672256996975</v>
      </c>
      <c r="BW212" s="2">
        <f t="shared" si="189"/>
        <v>-1.2204443156255473</v>
      </c>
      <c r="BX212" s="2">
        <f t="shared" si="190"/>
        <v>-1.746305281317917</v>
      </c>
      <c r="BY212" s="2">
        <f t="shared" si="191"/>
        <v>-0.69458334993317783</v>
      </c>
      <c r="BZ212" s="2"/>
      <c r="CA212" s="2">
        <f t="shared" si="221"/>
        <v>-0.28163123225491804</v>
      </c>
      <c r="CB212" s="2">
        <f t="shared" si="192"/>
        <v>-0.26276907996077203</v>
      </c>
      <c r="CC212" s="2">
        <f t="shared" si="193"/>
        <v>-0.71447889171754375</v>
      </c>
      <c r="CD212" s="2">
        <f t="shared" si="194"/>
        <v>0.18894073179599968</v>
      </c>
      <c r="CE212" s="5"/>
      <c r="CF212" s="8">
        <f t="shared" si="171"/>
        <v>1.5243765951884355E-2</v>
      </c>
      <c r="CG212" s="8">
        <f t="shared" si="172"/>
        <v>8.184209528182617E-3</v>
      </c>
      <c r="CH212" s="5">
        <f t="shared" si="173"/>
        <v>42455.666666666664</v>
      </c>
      <c r="CI212" s="5">
        <f t="shared" si="174"/>
        <v>39486.333333333328</v>
      </c>
      <c r="CJ212" s="5"/>
      <c r="CK212" s="5">
        <f t="shared" si="209"/>
        <v>40676.846641937605</v>
      </c>
      <c r="CL212" s="5">
        <f t="shared" si="154"/>
        <v>38055.11005794107</v>
      </c>
      <c r="CM212" s="5">
        <f t="shared" si="183"/>
        <v>30490.852564445504</v>
      </c>
      <c r="CN212" s="5">
        <f t="shared" si="166"/>
        <v>25932.346532258467</v>
      </c>
      <c r="CO212" s="5">
        <f t="shared" si="205"/>
        <v>18973.914419384291</v>
      </c>
      <c r="CP212" s="5"/>
      <c r="CQ212" s="5"/>
      <c r="CR212" s="5"/>
      <c r="CS212" s="32">
        <f t="shared" si="210"/>
        <v>0.16987108380237803</v>
      </c>
      <c r="CT212" s="32">
        <f t="shared" si="155"/>
        <v>0.25046719334704992</v>
      </c>
      <c r="CU212" s="32">
        <f t="shared" si="184"/>
        <v>0.56068665400835971</v>
      </c>
      <c r="CV212" s="32">
        <f t="shared" si="167"/>
        <v>0.83503126519890403</v>
      </c>
      <c r="CW212" s="32">
        <f t="shared" si="206"/>
        <v>1.5080047066118718</v>
      </c>
      <c r="CX212" s="32"/>
      <c r="CY212" s="32"/>
      <c r="CZ212" s="5"/>
      <c r="DA212" s="6">
        <f t="shared" si="211"/>
        <v>0.30777614036339385</v>
      </c>
      <c r="DB212" s="6">
        <f t="shared" si="156"/>
        <v>0.32826282089597864</v>
      </c>
      <c r="DC212" s="6">
        <f t="shared" si="185"/>
        <v>0.85568259198940289</v>
      </c>
      <c r="DD212" s="6">
        <f t="shared" si="168"/>
        <v>1.0920493942050902</v>
      </c>
      <c r="DE212" s="6">
        <f t="shared" si="207"/>
        <v>1.3997779650233</v>
      </c>
      <c r="DF212" s="5"/>
      <c r="DG212" s="5"/>
      <c r="DI212" s="6">
        <f t="shared" si="212"/>
        <v>0.91339183807524815</v>
      </c>
      <c r="DJ212" s="6">
        <f t="shared" si="157"/>
        <v>1.0674726396410659</v>
      </c>
      <c r="DK212" s="6">
        <f t="shared" si="186"/>
        <v>0.40446714639203207</v>
      </c>
      <c r="DL212" s="6">
        <f t="shared" si="169"/>
        <v>0.2704234260640857</v>
      </c>
      <c r="DM212" s="6">
        <f t="shared" si="208"/>
        <v>0.27089013503095666</v>
      </c>
      <c r="DX212">
        <f t="shared" si="158"/>
        <v>38551.133333333331</v>
      </c>
      <c r="DY212">
        <f t="shared" si="159"/>
        <v>30589.927186858651</v>
      </c>
      <c r="DZ212">
        <f t="shared" si="160"/>
        <v>46512.339479808012</v>
      </c>
    </row>
    <row r="213" spans="1:130" x14ac:dyDescent="0.25">
      <c r="A213" s="1">
        <v>12</v>
      </c>
      <c r="B213" s="1">
        <v>212</v>
      </c>
      <c r="C213" s="7">
        <v>20200614</v>
      </c>
      <c r="D213" s="7">
        <f>149270*(1/3)</f>
        <v>49756.666666666664</v>
      </c>
      <c r="E213" s="7">
        <v>11556970</v>
      </c>
      <c r="F213" s="7"/>
      <c r="G213" s="7">
        <f t="shared" si="195"/>
        <v>575036303966.66663</v>
      </c>
      <c r="H213" s="36">
        <f t="shared" si="165"/>
        <v>148781495275.28333</v>
      </c>
      <c r="I213" s="36">
        <f t="shared" si="164"/>
        <v>155732944752.70667</v>
      </c>
      <c r="K213" s="2">
        <f t="shared" si="196"/>
        <v>4.4591848023188746E-2</v>
      </c>
      <c r="M213" s="1">
        <f t="shared" si="204"/>
        <v>211</v>
      </c>
      <c r="N213" s="2">
        <f t="shared" si="197"/>
        <v>-1.3249438615266264E-2</v>
      </c>
      <c r="O213" s="8">
        <f t="shared" si="198"/>
        <v>0.26441102756892232</v>
      </c>
      <c r="P213" s="2">
        <f t="shared" si="199"/>
        <v>0.29088185593491767</v>
      </c>
      <c r="Q213" s="2">
        <f t="shared" si="200"/>
        <v>0.27281784556417005</v>
      </c>
      <c r="R213" s="2">
        <f t="shared" si="201"/>
        <v>2.6123966619743033E-2</v>
      </c>
      <c r="V213" s="1">
        <f t="shared" si="202"/>
        <v>0</v>
      </c>
      <c r="W213" s="1">
        <f t="shared" si="203"/>
        <v>4.4591848023188746E-2</v>
      </c>
      <c r="X213" s="2">
        <f t="shared" si="222"/>
        <v>9.6149223062024867E-3</v>
      </c>
      <c r="Y213" s="2">
        <f t="shared" si="223"/>
        <v>2.7750078128077726E-2</v>
      </c>
      <c r="Z213" s="2">
        <f t="shared" si="224"/>
        <v>1.7409657462341546E-2</v>
      </c>
      <c r="AA213" s="2">
        <f t="shared" si="225"/>
        <v>2.5355892992042189E-2</v>
      </c>
      <c r="AB213" s="3">
        <f t="shared" si="161"/>
        <v>0.55227521431712934</v>
      </c>
      <c r="AC213" s="3">
        <f t="shared" si="162"/>
        <v>1.0944232229086523</v>
      </c>
      <c r="AD213" s="4">
        <f t="shared" si="226"/>
        <v>66.461666457426418</v>
      </c>
      <c r="AE213" s="5">
        <f t="shared" si="175"/>
        <v>59.953655268416092</v>
      </c>
      <c r="AF213" s="5">
        <f t="shared" si="176"/>
        <v>46.409188239743791</v>
      </c>
      <c r="AG213" s="5">
        <f t="shared" si="177"/>
        <v>73.498122297088401</v>
      </c>
      <c r="AH213" s="5"/>
      <c r="AI213" s="6">
        <f t="shared" si="163"/>
        <v>0.50919017168289615</v>
      </c>
      <c r="AJ213" s="6">
        <f t="shared" ref="AJ213:AJ276" si="227">AVERAGE(AI194:AI213)</f>
        <v>0.39775439575374688</v>
      </c>
      <c r="AK213" s="6">
        <f t="shared" si="178"/>
        <v>0.12210266822119692</v>
      </c>
      <c r="AL213" s="6">
        <f t="shared" si="179"/>
        <v>0.6734061232862969</v>
      </c>
      <c r="AM213" s="6"/>
      <c r="AT213" s="5"/>
      <c r="AU213" s="5"/>
      <c r="AV213" s="12"/>
      <c r="AW213" s="5"/>
      <c r="AX213" s="5"/>
      <c r="AY213" s="5"/>
      <c r="AZ213" s="5"/>
      <c r="BA213" s="5"/>
      <c r="BB213" s="5"/>
      <c r="BC213" s="5"/>
      <c r="BD213" s="5"/>
      <c r="BE213" s="5">
        <f t="shared" si="213"/>
        <v>2170</v>
      </c>
      <c r="BF213" s="6">
        <f t="shared" si="214"/>
        <v>0</v>
      </c>
      <c r="BG213" s="6">
        <f t="shared" si="215"/>
        <v>2170</v>
      </c>
      <c r="BH213" s="6">
        <f t="shared" si="216"/>
        <v>370.02380952380918</v>
      </c>
      <c r="BI213" s="6">
        <f t="shared" si="217"/>
        <v>1166.9285714285709</v>
      </c>
      <c r="BJ213" s="6">
        <f t="shared" si="218"/>
        <v>75.924835791300055</v>
      </c>
      <c r="BK213" s="6">
        <f t="shared" si="180"/>
        <v>67.774567482017829</v>
      </c>
      <c r="BL213" s="6">
        <f t="shared" si="181"/>
        <v>53.80781170988007</v>
      </c>
      <c r="BM213" s="6">
        <f t="shared" si="182"/>
        <v>77.551296522514264</v>
      </c>
      <c r="BN213" s="5"/>
      <c r="BO213" s="5"/>
      <c r="BP213" s="5"/>
      <c r="BQ213" s="2">
        <f t="shared" si="187"/>
        <v>39098.625</v>
      </c>
      <c r="BR213" s="2">
        <f t="shared" si="219"/>
        <v>34586.17291666667</v>
      </c>
      <c r="BS213" s="2">
        <f t="shared" si="188"/>
        <v>28250.983816039006</v>
      </c>
      <c r="BT213" s="5">
        <f t="shared" si="220"/>
        <v>40008.609414794097</v>
      </c>
      <c r="BU213" s="5"/>
      <c r="BV213" s="2">
        <f t="shared" si="170"/>
        <v>-1.0080032878092058</v>
      </c>
      <c r="BW213" s="2">
        <f t="shared" si="189"/>
        <v>-1.2213291192595483</v>
      </c>
      <c r="BX213" s="2">
        <f t="shared" si="190"/>
        <v>-1.7456168637001062</v>
      </c>
      <c r="BY213" s="2">
        <f t="shared" si="191"/>
        <v>-0.69704137481899053</v>
      </c>
      <c r="BZ213" s="2"/>
      <c r="CA213" s="2">
        <f t="shared" si="221"/>
        <v>-0.48920113751916022</v>
      </c>
      <c r="CB213" s="2">
        <f t="shared" si="192"/>
        <v>-0.28054117050576743</v>
      </c>
      <c r="CC213" s="2">
        <f t="shared" si="193"/>
        <v>-0.73880088722899517</v>
      </c>
      <c r="CD213" s="2">
        <f t="shared" si="194"/>
        <v>0.1777185462174603</v>
      </c>
      <c r="CE213" s="5"/>
      <c r="CF213" s="8">
        <f t="shared" si="171"/>
        <v>1.4327139352174549E-2</v>
      </c>
      <c r="CG213" s="8">
        <f t="shared" si="172"/>
        <v>8.184209528182617E-3</v>
      </c>
      <c r="CH213" s="5">
        <f t="shared" si="173"/>
        <v>43620</v>
      </c>
      <c r="CI213" s="5">
        <f t="shared" si="174"/>
        <v>40571.333333333328</v>
      </c>
      <c r="CJ213" s="5"/>
      <c r="CK213" s="5">
        <f t="shared" si="209"/>
        <v>44103.81405117378</v>
      </c>
      <c r="CL213" s="5">
        <f t="shared" ref="CL213:CL276" si="228">AVERAGE(G194:G213)/AVERAGE(E194:E213)</f>
        <v>39995.211073299557</v>
      </c>
      <c r="CM213" s="5">
        <f t="shared" si="183"/>
        <v>31537.37576415667</v>
      </c>
      <c r="CN213" s="5">
        <f t="shared" si="166"/>
        <v>26733.944471940929</v>
      </c>
      <c r="CO213" s="5">
        <f t="shared" si="205"/>
        <v>19449.2777979288</v>
      </c>
      <c r="CP213" s="5"/>
      <c r="CQ213" s="5"/>
      <c r="CR213" s="5"/>
      <c r="CS213" s="32">
        <f t="shared" si="210"/>
        <v>0.12817151389523507</v>
      </c>
      <c r="CT213" s="32">
        <f t="shared" ref="CT213:CT276" si="229">D213/CL213-1</f>
        <v>0.24406561014210437</v>
      </c>
      <c r="CU213" s="32">
        <f t="shared" si="184"/>
        <v>0.57770472212900015</v>
      </c>
      <c r="CV213" s="32">
        <f t="shared" si="167"/>
        <v>0.8611793975591453</v>
      </c>
      <c r="CW213" s="32">
        <f t="shared" si="206"/>
        <v>1.5582783681543884</v>
      </c>
      <c r="CX213" s="32"/>
      <c r="CY213" s="32"/>
      <c r="CZ213" s="5"/>
      <c r="DA213" s="6">
        <f t="shared" si="211"/>
        <v>0.28749004515652049</v>
      </c>
      <c r="DB213" s="6">
        <f t="shared" ref="DB213:DB276" si="230">LN(D213/D194)</f>
        <v>0.36136584750377565</v>
      </c>
      <c r="DC213" s="6">
        <f t="shared" si="185"/>
        <v>0.90526445383681353</v>
      </c>
      <c r="DD213" s="6">
        <f t="shared" si="168"/>
        <v>1.1242135674709772</v>
      </c>
      <c r="DE213" s="6">
        <f t="shared" si="207"/>
        <v>1.4621921236960709</v>
      </c>
      <c r="DF213" s="5"/>
      <c r="DG213" s="5"/>
      <c r="DI213" s="6">
        <f t="shared" si="212"/>
        <v>0.94351165587298169</v>
      </c>
      <c r="DJ213" s="6">
        <f t="shared" ref="DJ213:DJ276" si="231">(D213-(AVERAGE(D194:D213)-2*_xlfn.STDEV.P(D194:D213)))/(4*_xlfn.STDEV.P(D194:D213))</f>
        <v>1.0744609225340633</v>
      </c>
      <c r="DK213" s="6">
        <f t="shared" si="186"/>
        <v>0.43280343557665807</v>
      </c>
      <c r="DL213" s="6">
        <f t="shared" si="169"/>
        <v>0.28584348590687875</v>
      </c>
      <c r="DM213" s="6">
        <f t="shared" si="208"/>
        <v>0.27383969716684792</v>
      </c>
      <c r="DX213">
        <f t="shared" ref="DX213:DX276" si="232">AVERAGE(D194:D213)</f>
        <v>39325.433333333334</v>
      </c>
      <c r="DY213">
        <f t="shared" ref="DY213:DY276" si="233">DX213-2*_xlfn.STDEV.P(D194:D213)</f>
        <v>30246.283713095421</v>
      </c>
      <c r="DZ213">
        <f t="shared" ref="DZ213:DZ276" si="234">DX213+2*_xlfn.STDEV.P(D194:D213)</f>
        <v>48404.582953571247</v>
      </c>
    </row>
    <row r="214" spans="1:130" x14ac:dyDescent="0.25">
      <c r="A214" s="1">
        <v>13</v>
      </c>
      <c r="B214" s="1">
        <v>213</v>
      </c>
      <c r="C214" s="7">
        <v>20200615</v>
      </c>
      <c r="D214" s="7">
        <f>150000*(1/3)</f>
        <v>50000</v>
      </c>
      <c r="E214" s="7">
        <v>5775241</v>
      </c>
      <c r="F214" s="7"/>
      <c r="G214" s="7">
        <f t="shared" si="195"/>
        <v>288762050000</v>
      </c>
      <c r="H214" s="36">
        <f t="shared" si="165"/>
        <v>148277929908.61667</v>
      </c>
      <c r="I214" s="36">
        <f t="shared" si="164"/>
        <v>159094554113.44003</v>
      </c>
      <c r="K214" s="2">
        <f t="shared" si="196"/>
        <v>4.8785474511074609E-3</v>
      </c>
      <c r="M214" s="1">
        <f t="shared" si="204"/>
        <v>212</v>
      </c>
      <c r="N214" s="2">
        <f t="shared" si="197"/>
        <v>-1.3230622986630514E-2</v>
      </c>
      <c r="O214" s="8">
        <f t="shared" si="198"/>
        <v>0.26566416040100249</v>
      </c>
      <c r="P214" s="2">
        <f t="shared" si="199"/>
        <v>0.29110184297779351</v>
      </c>
      <c r="Q214" s="2">
        <f t="shared" si="200"/>
        <v>0.27300143479063899</v>
      </c>
      <c r="R214" s="2">
        <f t="shared" si="201"/>
        <v>2.5217695533915174E-2</v>
      </c>
      <c r="V214" s="1">
        <f t="shared" si="202"/>
        <v>0</v>
      </c>
      <c r="W214" s="1">
        <f t="shared" si="203"/>
        <v>4.8785474511074609E-3</v>
      </c>
      <c r="X214" s="2">
        <f t="shared" si="222"/>
        <v>6.8075703604250299E-3</v>
      </c>
      <c r="Y214" s="2">
        <f t="shared" si="223"/>
        <v>2.8098545803156828E-2</v>
      </c>
      <c r="Z214" s="2">
        <f t="shared" si="224"/>
        <v>1.5294499245246533E-2</v>
      </c>
      <c r="AA214" s="2">
        <f t="shared" si="225"/>
        <v>2.4975860785683184E-2</v>
      </c>
      <c r="AB214" s="3">
        <f t="shared" si="161"/>
        <v>0.44509926420381463</v>
      </c>
      <c r="AC214" s="3">
        <f t="shared" si="162"/>
        <v>1.1250281239261091</v>
      </c>
      <c r="AD214" s="4">
        <f t="shared" si="226"/>
        <v>71.652028518912516</v>
      </c>
      <c r="AE214" s="5">
        <f t="shared" si="175"/>
        <v>60.014624256080381</v>
      </c>
      <c r="AF214" s="5">
        <f t="shared" si="176"/>
        <v>46.262165518397467</v>
      </c>
      <c r="AG214" s="5">
        <f t="shared" si="177"/>
        <v>73.767082993763296</v>
      </c>
      <c r="AH214" s="5"/>
      <c r="AI214" s="6">
        <f t="shared" si="163"/>
        <v>0.49883189342260964</v>
      </c>
      <c r="AJ214" s="6">
        <f t="shared" si="227"/>
        <v>0.39590923153909863</v>
      </c>
      <c r="AK214" s="6">
        <f t="shared" si="178"/>
        <v>0.12367354515877099</v>
      </c>
      <c r="AL214" s="6">
        <f t="shared" si="179"/>
        <v>0.66814491791942632</v>
      </c>
      <c r="AM214" s="6"/>
      <c r="AT214" s="5"/>
      <c r="AU214" s="5"/>
      <c r="AV214" s="12"/>
      <c r="AW214" s="5"/>
      <c r="AX214" s="5"/>
      <c r="AY214" s="5"/>
      <c r="AZ214" s="5"/>
      <c r="BA214" s="5"/>
      <c r="BB214" s="5"/>
      <c r="BC214" s="5"/>
      <c r="BD214" s="5"/>
      <c r="BE214" s="5">
        <f t="shared" si="213"/>
        <v>243.33333333333576</v>
      </c>
      <c r="BF214" s="6">
        <f t="shared" si="214"/>
        <v>0</v>
      </c>
      <c r="BG214" s="6">
        <f t="shared" si="215"/>
        <v>243.33333333333576</v>
      </c>
      <c r="BH214" s="6">
        <f t="shared" si="216"/>
        <v>263.76190476190408</v>
      </c>
      <c r="BI214" s="6">
        <f t="shared" si="217"/>
        <v>1184.3095238095234</v>
      </c>
      <c r="BJ214" s="6">
        <f t="shared" si="218"/>
        <v>81.78529735773364</v>
      </c>
      <c r="BK214" s="6">
        <f t="shared" si="180"/>
        <v>68.079796506507847</v>
      </c>
      <c r="BL214" s="6">
        <f t="shared" si="181"/>
        <v>53.151802135752646</v>
      </c>
      <c r="BM214" s="6">
        <f t="shared" si="182"/>
        <v>78.529392566036492</v>
      </c>
      <c r="BN214" s="5"/>
      <c r="BO214" s="5"/>
      <c r="BP214" s="5"/>
      <c r="BQ214" s="2">
        <f t="shared" si="187"/>
        <v>39839.791666666664</v>
      </c>
      <c r="BR214" s="2">
        <f t="shared" si="219"/>
        <v>35092.443749999999</v>
      </c>
      <c r="BS214" s="2">
        <f t="shared" si="188"/>
        <v>28787.66088081379</v>
      </c>
      <c r="BT214" s="5">
        <f t="shared" si="220"/>
        <v>40490.362947205322</v>
      </c>
      <c r="BU214" s="5"/>
      <c r="BV214" s="2">
        <f t="shared" si="170"/>
        <v>-1.0563463077600037</v>
      </c>
      <c r="BW214" s="2">
        <f t="shared" si="189"/>
        <v>-1.2359349379460245</v>
      </c>
      <c r="BX214" s="2">
        <f t="shared" si="190"/>
        <v>-1.7214475480643092</v>
      </c>
      <c r="BY214" s="2">
        <f t="shared" si="191"/>
        <v>-0.75042232782773977</v>
      </c>
      <c r="BZ214" s="2"/>
      <c r="CA214" s="2">
        <f t="shared" si="221"/>
        <v>-0.46004043721492405</v>
      </c>
      <c r="CB214" s="2">
        <f t="shared" si="192"/>
        <v>-0.29284552112133877</v>
      </c>
      <c r="CC214" s="2">
        <f t="shared" si="193"/>
        <v>-0.75675736979560138</v>
      </c>
      <c r="CD214" s="2">
        <f t="shared" si="194"/>
        <v>0.17106632755292378</v>
      </c>
      <c r="CE214" s="5"/>
      <c r="CF214" s="8">
        <f t="shared" si="171"/>
        <v>1.4327139352174549E-2</v>
      </c>
      <c r="CG214" s="8">
        <f t="shared" si="172"/>
        <v>8.184209528182617E-3</v>
      </c>
      <c r="CH214" s="5">
        <f t="shared" si="173"/>
        <v>44653.5</v>
      </c>
      <c r="CI214" s="5">
        <f t="shared" si="174"/>
        <v>41588.5</v>
      </c>
      <c r="CJ214" s="5"/>
      <c r="CK214" s="5">
        <f t="shared" si="209"/>
        <v>46348.073343486118</v>
      </c>
      <c r="CL214" s="5">
        <f t="shared" si="228"/>
        <v>41444.635696025929</v>
      </c>
      <c r="CM214" s="5">
        <f t="shared" si="183"/>
        <v>32247.108960581652</v>
      </c>
      <c r="CN214" s="5">
        <f t="shared" si="166"/>
        <v>27262.259815511341</v>
      </c>
      <c r="CO214" s="5">
        <f t="shared" si="205"/>
        <v>19750.827978454505</v>
      </c>
      <c r="CP214" s="5"/>
      <c r="CQ214" s="5"/>
      <c r="CR214" s="5"/>
      <c r="CS214" s="32">
        <f t="shared" si="210"/>
        <v>7.8793494380001716E-2</v>
      </c>
      <c r="CT214" s="32">
        <f t="shared" si="229"/>
        <v>0.20642874910816111</v>
      </c>
      <c r="CU214" s="32">
        <f t="shared" si="184"/>
        <v>0.55052659328683373</v>
      </c>
      <c r="CV214" s="32">
        <f t="shared" si="167"/>
        <v>0.83403724923608946</v>
      </c>
      <c r="CW214" s="32">
        <f t="shared" si="206"/>
        <v>1.5315394399942761</v>
      </c>
      <c r="CX214" s="32"/>
      <c r="CY214" s="32"/>
      <c r="CZ214" s="5"/>
      <c r="DA214" s="6">
        <f t="shared" si="211"/>
        <v>0.28812661569093129</v>
      </c>
      <c r="DB214" s="6">
        <f t="shared" si="230"/>
        <v>0.3996420948053756</v>
      </c>
      <c r="DC214" s="6">
        <f t="shared" si="185"/>
        <v>0.91479185575041921</v>
      </c>
      <c r="DD214" s="6">
        <f t="shared" si="168"/>
        <v>1.1298140398113743</v>
      </c>
      <c r="DE214" s="6">
        <f t="shared" si="207"/>
        <v>1.4792872279690552</v>
      </c>
      <c r="DF214" s="5"/>
      <c r="DG214" s="5"/>
      <c r="DI214" s="6">
        <f t="shared" si="212"/>
        <v>0.87060662328787408</v>
      </c>
      <c r="DJ214" s="6">
        <f t="shared" si="231"/>
        <v>0.99908110050984189</v>
      </c>
      <c r="DK214" s="6">
        <f t="shared" si="186"/>
        <v>0.46089393094719094</v>
      </c>
      <c r="DL214" s="6">
        <f t="shared" si="169"/>
        <v>0.2832362199509223</v>
      </c>
      <c r="DM214" s="6">
        <f t="shared" si="208"/>
        <v>0.2755208747604499</v>
      </c>
      <c r="DX214">
        <f t="shared" si="232"/>
        <v>40092.1</v>
      </c>
      <c r="DY214">
        <f t="shared" si="233"/>
        <v>30165.957745886917</v>
      </c>
      <c r="DZ214">
        <f t="shared" si="234"/>
        <v>50018.24225411308</v>
      </c>
    </row>
    <row r="215" spans="1:130" x14ac:dyDescent="0.25">
      <c r="A215" s="1">
        <v>14</v>
      </c>
      <c r="B215" s="1">
        <v>214</v>
      </c>
      <c r="C215" s="7">
        <v>20200616</v>
      </c>
      <c r="D215" s="7">
        <f>150760*(1/3)</f>
        <v>50253.333333333328</v>
      </c>
      <c r="E215" s="7">
        <v>2951396</v>
      </c>
      <c r="F215" s="7"/>
      <c r="G215" s="7">
        <f t="shared" si="195"/>
        <v>148317486986.66666</v>
      </c>
      <c r="H215" s="36">
        <f t="shared" si="165"/>
        <v>151909741975.95001</v>
      </c>
      <c r="I215" s="36">
        <f t="shared" ref="I215:I278" si="235">AVERAGE(G166:G215)</f>
        <v>160613151477.17337</v>
      </c>
      <c r="K215" s="2">
        <f t="shared" si="196"/>
        <v>5.0538743026788176E-3</v>
      </c>
      <c r="M215" s="1">
        <f t="shared" si="204"/>
        <v>213</v>
      </c>
      <c r="N215" s="2">
        <f t="shared" si="197"/>
        <v>-1.2992330979888307E-2</v>
      </c>
      <c r="O215" s="8">
        <f t="shared" si="198"/>
        <v>0.26691729323308272</v>
      </c>
      <c r="P215" s="2">
        <f t="shared" si="199"/>
        <v>0.29389458556663495</v>
      </c>
      <c r="Q215" s="2">
        <f t="shared" si="200"/>
        <v>0.27534243244659162</v>
      </c>
      <c r="R215" s="2">
        <f t="shared" si="201"/>
        <v>2.4184549744710793E-2</v>
      </c>
      <c r="V215" s="1">
        <f t="shared" si="202"/>
        <v>0</v>
      </c>
      <c r="W215" s="1">
        <f t="shared" si="203"/>
        <v>5.0538743026788176E-3</v>
      </c>
      <c r="X215" s="2">
        <f t="shared" si="222"/>
        <v>3.3426043480181203E-3</v>
      </c>
      <c r="Y215" s="2">
        <f t="shared" si="223"/>
        <v>2.8459536824776747E-2</v>
      </c>
      <c r="Z215" s="2">
        <f t="shared" si="224"/>
        <v>9.5280492916159001E-3</v>
      </c>
      <c r="AA215" s="2">
        <f t="shared" si="225"/>
        <v>2.457174939904162E-2</v>
      </c>
      <c r="AB215" s="3">
        <f t="shared" ref="AB215:AB278" si="236">IFERROR(X215/Z215,0)</f>
        <v>0.35081728124133527</v>
      </c>
      <c r="AC215" s="3">
        <f t="shared" ref="AC215:AC278" si="237">IFERROR(Y215/AA215,0)</f>
        <v>1.1582218409685867</v>
      </c>
      <c r="AD215" s="4">
        <f t="shared" si="226"/>
        <v>76.752273941872446</v>
      </c>
      <c r="AE215" s="5">
        <f t="shared" si="175"/>
        <v>60.691786678365077</v>
      </c>
      <c r="AF215" s="5">
        <f t="shared" si="176"/>
        <v>45.070331694415728</v>
      </c>
      <c r="AG215" s="5">
        <f t="shared" si="177"/>
        <v>76.313241662314425</v>
      </c>
      <c r="AH215" s="5"/>
      <c r="AI215" s="6">
        <f t="shared" ref="AI215:AI278" si="238">AVERAGE(K196:K215)/_xlfn.STDEV.S(K196:K215)</f>
        <v>0.58116527525807904</v>
      </c>
      <c r="AJ215" s="6">
        <f t="shared" si="227"/>
        <v>0.39887651002360269</v>
      </c>
      <c r="AK215" s="6">
        <f t="shared" si="178"/>
        <v>0.11965822646744134</v>
      </c>
      <c r="AL215" s="6">
        <f t="shared" si="179"/>
        <v>0.6780947935797641</v>
      </c>
      <c r="AM215" s="6"/>
      <c r="AT215" s="5"/>
      <c r="AU215" s="5"/>
      <c r="AV215" s="12"/>
      <c r="AW215" s="5"/>
      <c r="AX215" s="5"/>
      <c r="AY215" s="5"/>
      <c r="AZ215" s="5"/>
      <c r="BA215" s="5"/>
      <c r="BB215" s="5"/>
      <c r="BC215" s="5"/>
      <c r="BD215" s="5"/>
      <c r="BE215" s="5">
        <f t="shared" si="213"/>
        <v>253.33333333332848</v>
      </c>
      <c r="BF215" s="6">
        <f t="shared" si="214"/>
        <v>0</v>
      </c>
      <c r="BG215" s="6">
        <f t="shared" si="215"/>
        <v>253.33333333332848</v>
      </c>
      <c r="BH215" s="6">
        <f t="shared" si="216"/>
        <v>138.2380952380949</v>
      </c>
      <c r="BI215" s="6">
        <f t="shared" si="217"/>
        <v>1202.4047619047612</v>
      </c>
      <c r="BJ215" s="6">
        <f t="shared" si="218"/>
        <v>89.688671035572867</v>
      </c>
      <c r="BK215" s="6">
        <f t="shared" si="180"/>
        <v>69.116630707737556</v>
      </c>
      <c r="BL215" s="6">
        <f t="shared" si="181"/>
        <v>51.327242595996978</v>
      </c>
      <c r="BM215" s="6">
        <f t="shared" si="182"/>
        <v>81.569202385955961</v>
      </c>
      <c r="BN215" s="5"/>
      <c r="BO215" s="5"/>
      <c r="BP215" s="5"/>
      <c r="BQ215" s="2">
        <f t="shared" si="187"/>
        <v>40747</v>
      </c>
      <c r="BR215" s="2">
        <f t="shared" si="219"/>
        <v>35624.449999999997</v>
      </c>
      <c r="BS215" s="2">
        <f t="shared" si="188"/>
        <v>29359.812541865489</v>
      </c>
      <c r="BT215" s="5">
        <f t="shared" si="220"/>
        <v>41050.716973189526</v>
      </c>
      <c r="BU215" s="5"/>
      <c r="BV215" s="2">
        <f t="shared" si="170"/>
        <v>-0.68771901853660378</v>
      </c>
      <c r="BW215" s="2">
        <f t="shared" si="189"/>
        <v>-1.2307848403893964</v>
      </c>
      <c r="BX215" s="2">
        <f t="shared" si="190"/>
        <v>-1.7378873621366704</v>
      </c>
      <c r="BY215" s="2">
        <f t="shared" si="191"/>
        <v>-0.7236823186421224</v>
      </c>
      <c r="BZ215" s="2"/>
      <c r="CA215" s="2">
        <f t="shared" si="221"/>
        <v>-0.53544131803516026</v>
      </c>
      <c r="CB215" s="2">
        <f t="shared" si="192"/>
        <v>-0.30827310695600318</v>
      </c>
      <c r="CC215" s="2">
        <f t="shared" si="193"/>
        <v>-0.78333760010666331</v>
      </c>
      <c r="CD215" s="2">
        <f t="shared" si="194"/>
        <v>0.16679138619465694</v>
      </c>
      <c r="CE215" s="5"/>
      <c r="CF215" s="8">
        <f t="shared" si="171"/>
        <v>1.4327139352174549E-2</v>
      </c>
      <c r="CG215" s="8">
        <f t="shared" si="172"/>
        <v>8.184209528182617E-3</v>
      </c>
      <c r="CH215" s="5">
        <f t="shared" si="173"/>
        <v>45630</v>
      </c>
      <c r="CI215" s="5">
        <f t="shared" si="174"/>
        <v>41890.666666666664</v>
      </c>
      <c r="CJ215" s="5"/>
      <c r="CK215" s="5">
        <f t="shared" si="209"/>
        <v>47217.929444872389</v>
      </c>
      <c r="CL215" s="5">
        <f t="shared" si="228"/>
        <v>42051.812476321422</v>
      </c>
      <c r="CM215" s="5">
        <f t="shared" si="183"/>
        <v>32642.59112636821</v>
      </c>
      <c r="CN215" s="5">
        <f t="shared" si="166"/>
        <v>27420.307862205413</v>
      </c>
      <c r="CO215" s="5">
        <f t="shared" si="205"/>
        <v>19940.722073662128</v>
      </c>
      <c r="CP215" s="5"/>
      <c r="CQ215" s="5"/>
      <c r="CR215" s="5"/>
      <c r="CS215" s="32">
        <f t="shared" si="210"/>
        <v>6.4284985050113486E-2</v>
      </c>
      <c r="CT215" s="32">
        <f t="shared" si="229"/>
        <v>0.19503370661205222</v>
      </c>
      <c r="CU215" s="32">
        <f t="shared" si="184"/>
        <v>0.53950196964417496</v>
      </c>
      <c r="CV215" s="32">
        <f t="shared" si="167"/>
        <v>0.83270492752561887</v>
      </c>
      <c r="CW215" s="32">
        <f t="shared" si="206"/>
        <v>1.5201360887381483</v>
      </c>
      <c r="CX215" s="32"/>
      <c r="CY215" s="32"/>
      <c r="CZ215" s="5"/>
      <c r="DA215" s="6">
        <f t="shared" si="211"/>
        <v>0.24567425966822132</v>
      </c>
      <c r="DB215" s="6">
        <f t="shared" si="230"/>
        <v>0.34286033393702853</v>
      </c>
      <c r="DC215" s="6">
        <f t="shared" si="185"/>
        <v>0.90758964094449812</v>
      </c>
      <c r="DD215" s="6">
        <f t="shared" si="168"/>
        <v>1.0860816802137856</v>
      </c>
      <c r="DE215" s="6">
        <f t="shared" si="207"/>
        <v>1.4922741540125299</v>
      </c>
      <c r="DF215" s="5"/>
      <c r="DG215" s="5"/>
      <c r="DI215" s="6">
        <f t="shared" si="212"/>
        <v>0.82844598280099191</v>
      </c>
      <c r="DJ215" s="6">
        <f t="shared" si="231"/>
        <v>0.94913953064818501</v>
      </c>
      <c r="DK215" s="6">
        <f t="shared" si="186"/>
        <v>0.49004711067883733</v>
      </c>
      <c r="DL215" s="6">
        <f t="shared" si="169"/>
        <v>0.27437649779486528</v>
      </c>
      <c r="DM215" s="6">
        <f t="shared" si="208"/>
        <v>0.28050789056998826</v>
      </c>
      <c r="DX215">
        <f t="shared" si="232"/>
        <v>40928.366666666661</v>
      </c>
      <c r="DY215">
        <f t="shared" si="233"/>
        <v>30547.442666045798</v>
      </c>
      <c r="DZ215">
        <f t="shared" si="234"/>
        <v>51309.290667287525</v>
      </c>
    </row>
    <row r="216" spans="1:130" x14ac:dyDescent="0.25">
      <c r="A216" s="1">
        <v>15</v>
      </c>
      <c r="B216" s="1">
        <v>215</v>
      </c>
      <c r="C216" s="7">
        <v>20200620</v>
      </c>
      <c r="D216" s="7">
        <f>156400*(1/3)</f>
        <v>52133.333333333328</v>
      </c>
      <c r="E216" s="7">
        <v>3646998</v>
      </c>
      <c r="F216" s="7"/>
      <c r="G216" s="7">
        <f t="shared" si="195"/>
        <v>190130162399.99997</v>
      </c>
      <c r="H216" s="36">
        <f t="shared" si="165"/>
        <v>152019092795.95001</v>
      </c>
      <c r="I216" s="36">
        <f t="shared" si="235"/>
        <v>162556250006.93335</v>
      </c>
      <c r="K216" s="2">
        <f t="shared" si="196"/>
        <v>3.672765971227597E-2</v>
      </c>
      <c r="M216" s="1">
        <f t="shared" si="204"/>
        <v>214</v>
      </c>
      <c r="N216" s="2">
        <f t="shared" si="197"/>
        <v>-1.2930043779380935E-2</v>
      </c>
      <c r="O216" s="8">
        <f t="shared" si="198"/>
        <v>0.26817042606516289</v>
      </c>
      <c r="P216" s="2">
        <f t="shared" si="199"/>
        <v>0.2946266188756112</v>
      </c>
      <c r="Q216" s="2">
        <f t="shared" si="200"/>
        <v>0.27595923308083259</v>
      </c>
      <c r="R216" s="2">
        <f t="shared" si="201"/>
        <v>2.5724159501472055E-2</v>
      </c>
      <c r="V216" s="1">
        <f t="shared" si="202"/>
        <v>0</v>
      </c>
      <c r="W216" s="1">
        <f t="shared" si="203"/>
        <v>3.672765971227597E-2</v>
      </c>
      <c r="X216" s="2">
        <f t="shared" si="222"/>
        <v>3.3426043480181203E-3</v>
      </c>
      <c r="Y216" s="2">
        <f t="shared" si="223"/>
        <v>3.0958462941352721E-2</v>
      </c>
      <c r="Z216" s="2">
        <f t="shared" si="224"/>
        <v>9.5280492916159001E-3</v>
      </c>
      <c r="AA216" s="2">
        <f t="shared" si="225"/>
        <v>2.3396529355408601E-2</v>
      </c>
      <c r="AB216" s="3">
        <f t="shared" si="236"/>
        <v>0.35081728124133527</v>
      </c>
      <c r="AC216" s="3">
        <f t="shared" si="237"/>
        <v>1.323207492490591</v>
      </c>
      <c r="AD216" s="4">
        <f t="shared" si="226"/>
        <v>79.043483301668616</v>
      </c>
      <c r="AE216" s="5">
        <f t="shared" si="175"/>
        <v>61.497918679897225</v>
      </c>
      <c r="AF216" s="5">
        <f t="shared" si="176"/>
        <v>43.858483704422142</v>
      </c>
      <c r="AG216" s="5">
        <f t="shared" si="177"/>
        <v>79.137353655372308</v>
      </c>
      <c r="AH216" s="5"/>
      <c r="AI216" s="6">
        <f t="shared" si="238"/>
        <v>0.56364638099202768</v>
      </c>
      <c r="AJ216" s="6">
        <f t="shared" si="227"/>
        <v>0.39881510158922462</v>
      </c>
      <c r="AK216" s="6">
        <f t="shared" si="178"/>
        <v>0.11975003742274853</v>
      </c>
      <c r="AL216" s="6">
        <f t="shared" si="179"/>
        <v>0.67788016575570076</v>
      </c>
      <c r="AM216" s="6"/>
      <c r="AT216" s="5"/>
      <c r="AU216" s="5"/>
      <c r="AV216" s="12"/>
      <c r="AW216" s="5"/>
      <c r="AX216" s="5"/>
      <c r="AY216" s="5"/>
      <c r="AZ216" s="5"/>
      <c r="BA216" s="5"/>
      <c r="BB216" s="5"/>
      <c r="BC216" s="5"/>
      <c r="BD216" s="5"/>
      <c r="BE216" s="5">
        <f t="shared" si="213"/>
        <v>1880</v>
      </c>
      <c r="BF216" s="6">
        <f t="shared" si="214"/>
        <v>0</v>
      </c>
      <c r="BG216" s="6">
        <f t="shared" si="215"/>
        <v>1880</v>
      </c>
      <c r="BH216" s="6">
        <f t="shared" si="216"/>
        <v>138.2380952380949</v>
      </c>
      <c r="BI216" s="6">
        <f t="shared" si="217"/>
        <v>1332.2857142857138</v>
      </c>
      <c r="BJ216" s="6">
        <f t="shared" si="218"/>
        <v>90.59939768789873</v>
      </c>
      <c r="BK216" s="6">
        <f t="shared" si="180"/>
        <v>70.119729719058412</v>
      </c>
      <c r="BL216" s="6">
        <f t="shared" si="181"/>
        <v>49.896956968376813</v>
      </c>
      <c r="BM216" s="6">
        <f t="shared" si="182"/>
        <v>84.275670644535538</v>
      </c>
      <c r="BN216" s="5"/>
      <c r="BO216" s="5"/>
      <c r="BP216" s="5"/>
      <c r="BQ216" s="2">
        <f t="shared" si="187"/>
        <v>42130.25</v>
      </c>
      <c r="BR216" s="2">
        <f t="shared" si="219"/>
        <v>36192.287499999999</v>
      </c>
      <c r="BS216" s="2">
        <f t="shared" si="188"/>
        <v>29970.102627413977</v>
      </c>
      <c r="BT216" s="5">
        <f t="shared" si="220"/>
        <v>41852.968177220631</v>
      </c>
      <c r="BU216" s="5"/>
      <c r="BV216" s="2">
        <f t="shared" si="170"/>
        <v>-0.56942825848761203</v>
      </c>
      <c r="BW216" s="2">
        <f t="shared" si="189"/>
        <v>-1.2133378470051568</v>
      </c>
      <c r="BX216" s="2">
        <f t="shared" si="190"/>
        <v>-1.7855315884785514</v>
      </c>
      <c r="BY216" s="2">
        <f t="shared" si="191"/>
        <v>-0.64114410553176227</v>
      </c>
      <c r="BZ216" s="2"/>
      <c r="CA216" s="2">
        <f t="shared" si="221"/>
        <v>-0.57261891723111813</v>
      </c>
      <c r="CB216" s="2">
        <f t="shared" si="192"/>
        <v>-0.32071744925848189</v>
      </c>
      <c r="CC216" s="2">
        <f t="shared" si="193"/>
        <v>-0.81030423309876642</v>
      </c>
      <c r="CD216" s="2">
        <f t="shared" si="194"/>
        <v>0.16886933458180264</v>
      </c>
      <c r="CE216" s="5"/>
      <c r="CF216" s="8">
        <f t="shared" si="171"/>
        <v>1.4327139352174549E-2</v>
      </c>
      <c r="CG216" s="8">
        <f t="shared" si="172"/>
        <v>8.184209528182617E-3</v>
      </c>
      <c r="CH216" s="5">
        <f t="shared" si="173"/>
        <v>47253.333333333328</v>
      </c>
      <c r="CI216" s="5">
        <f t="shared" si="174"/>
        <v>42830.666666666664</v>
      </c>
      <c r="CJ216" s="5"/>
      <c r="CK216" s="5">
        <f t="shared" si="209"/>
        <v>47838.384616355754</v>
      </c>
      <c r="CL216" s="5">
        <f t="shared" si="228"/>
        <v>43048.79636408807</v>
      </c>
      <c r="CM216" s="5">
        <f t="shared" si="183"/>
        <v>33163.981495339045</v>
      </c>
      <c r="CN216" s="5">
        <f t="shared" si="166"/>
        <v>27631.91616918928</v>
      </c>
      <c r="CO216" s="5">
        <f t="shared" si="205"/>
        <v>20148.468564066145</v>
      </c>
      <c r="CP216" s="5"/>
      <c r="CQ216" s="5"/>
      <c r="CR216" s="5"/>
      <c r="CS216" s="32">
        <f t="shared" si="210"/>
        <v>8.9780387682847129E-2</v>
      </c>
      <c r="CT216" s="32">
        <f t="shared" si="229"/>
        <v>0.21102882627454167</v>
      </c>
      <c r="CU216" s="32">
        <f t="shared" si="184"/>
        <v>0.57198656441960338</v>
      </c>
      <c r="CV216" s="32">
        <f t="shared" si="167"/>
        <v>0.88670713294448</v>
      </c>
      <c r="CW216" s="32">
        <f t="shared" si="206"/>
        <v>1.5874588516524129</v>
      </c>
      <c r="CX216" s="32"/>
      <c r="CY216" s="32"/>
      <c r="CZ216" s="5"/>
      <c r="DA216" s="6">
        <f t="shared" si="211"/>
        <v>0.2400698843309885</v>
      </c>
      <c r="DB216" s="6">
        <f t="shared" si="230"/>
        <v>0.37333654668856131</v>
      </c>
      <c r="DC216" s="6">
        <f t="shared" si="185"/>
        <v>0.9021015941726932</v>
      </c>
      <c r="DD216" s="6">
        <f t="shared" si="168"/>
        <v>1.074025726239564</v>
      </c>
      <c r="DE216" s="6">
        <f t="shared" si="207"/>
        <v>1.5447295687606706</v>
      </c>
      <c r="DF216" s="5"/>
      <c r="DG216" s="5"/>
      <c r="DI216" s="6">
        <f t="shared" si="212"/>
        <v>0.87594923330589458</v>
      </c>
      <c r="DJ216" s="6">
        <f t="shared" si="231"/>
        <v>0.96497831955365765</v>
      </c>
      <c r="DK216" s="6">
        <f t="shared" si="186"/>
        <v>0.51821247618055644</v>
      </c>
      <c r="DL216" s="6">
        <f t="shared" si="169"/>
        <v>0.2755233247094318</v>
      </c>
      <c r="DM216" s="6">
        <f t="shared" si="208"/>
        <v>0.28097455465706178</v>
      </c>
      <c r="DX216">
        <f t="shared" si="232"/>
        <v>41751.699999999997</v>
      </c>
      <c r="DY216">
        <f t="shared" si="233"/>
        <v>30588.132907991407</v>
      </c>
      <c r="DZ216">
        <f t="shared" si="234"/>
        <v>52915.267092008587</v>
      </c>
    </row>
    <row r="217" spans="1:130" x14ac:dyDescent="0.25">
      <c r="A217" s="1">
        <v>16</v>
      </c>
      <c r="B217" s="1">
        <v>216</v>
      </c>
      <c r="C217" s="7">
        <v>20200621</v>
      </c>
      <c r="D217" s="7">
        <f>162370*(1/3)</f>
        <v>54123.333333333328</v>
      </c>
      <c r="E217" s="7">
        <v>1460074</v>
      </c>
      <c r="F217" s="7"/>
      <c r="G217" s="7">
        <f t="shared" si="195"/>
        <v>79024071793.333328</v>
      </c>
      <c r="H217" s="36">
        <f t="shared" si="165"/>
        <v>151643384716.70001</v>
      </c>
      <c r="I217" s="36">
        <f t="shared" si="235"/>
        <v>162380116593.68002</v>
      </c>
      <c r="K217" s="2">
        <f t="shared" si="196"/>
        <v>3.7460853487812411E-2</v>
      </c>
      <c r="M217" s="1">
        <f t="shared" si="204"/>
        <v>215</v>
      </c>
      <c r="N217" s="2">
        <f t="shared" si="197"/>
        <v>-1.2726226678486205E-2</v>
      </c>
      <c r="O217" s="8">
        <f t="shared" si="198"/>
        <v>0.26942355889724312</v>
      </c>
      <c r="P217" s="2">
        <f t="shared" si="199"/>
        <v>0.29702784811321764</v>
      </c>
      <c r="Q217" s="2">
        <f t="shared" si="200"/>
        <v>0.27799179602401658</v>
      </c>
      <c r="R217" s="2">
        <f t="shared" si="201"/>
        <v>2.5203059978368081E-2</v>
      </c>
      <c r="V217" s="1">
        <f t="shared" si="202"/>
        <v>0</v>
      </c>
      <c r="W217" s="1">
        <f t="shared" si="203"/>
        <v>3.7460853487812411E-2</v>
      </c>
      <c r="X217" s="2">
        <f t="shared" si="222"/>
        <v>2.4564579518780894E-3</v>
      </c>
      <c r="Y217" s="2">
        <f t="shared" si="223"/>
        <v>3.3634238190482182E-2</v>
      </c>
      <c r="Z217" s="2">
        <f t="shared" si="224"/>
        <v>9.1912240409442406E-3</v>
      </c>
      <c r="AA217" s="2">
        <f t="shared" si="225"/>
        <v>2.1661355961133392E-2</v>
      </c>
      <c r="AB217" s="3">
        <f t="shared" si="236"/>
        <v>0.2672612419124244</v>
      </c>
      <c r="AC217" s="3">
        <f t="shared" si="237"/>
        <v>1.5527300438085008</v>
      </c>
      <c r="AD217" s="4">
        <f t="shared" si="226"/>
        <v>85.315246066875631</v>
      </c>
      <c r="AE217" s="5">
        <f t="shared" si="175"/>
        <v>62.74718923225781</v>
      </c>
      <c r="AF217" s="5">
        <f t="shared" si="176"/>
        <v>42.162841367319025</v>
      </c>
      <c r="AG217" s="5">
        <f t="shared" si="177"/>
        <v>83.331537097196588</v>
      </c>
      <c r="AH217" s="5"/>
      <c r="AI217" s="6">
        <f t="shared" si="238"/>
        <v>0.608144631847648</v>
      </c>
      <c r="AJ217" s="6">
        <f t="shared" si="227"/>
        <v>0.40420461678548197</v>
      </c>
      <c r="AK217" s="6">
        <f t="shared" si="178"/>
        <v>0.11298398313446473</v>
      </c>
      <c r="AL217" s="6">
        <f t="shared" si="179"/>
        <v>0.69542525043649928</v>
      </c>
      <c r="AM217" s="6"/>
      <c r="AT217" s="5"/>
      <c r="AU217" s="5"/>
      <c r="AV217" s="12"/>
      <c r="AW217" s="5"/>
      <c r="AX217" s="5"/>
      <c r="AY217" s="5"/>
      <c r="AZ217" s="5"/>
      <c r="BA217" s="5"/>
      <c r="BB217" s="5"/>
      <c r="BC217" s="5"/>
      <c r="BD217" s="5"/>
      <c r="BE217" s="5">
        <f t="shared" si="213"/>
        <v>1990</v>
      </c>
      <c r="BF217" s="6">
        <f t="shared" si="214"/>
        <v>0</v>
      </c>
      <c r="BG217" s="6">
        <f t="shared" si="215"/>
        <v>1990</v>
      </c>
      <c r="BH217" s="6">
        <f t="shared" si="216"/>
        <v>107.04761904761888</v>
      </c>
      <c r="BI217" s="6">
        <f t="shared" si="217"/>
        <v>1474.4285714285709</v>
      </c>
      <c r="BJ217" s="6">
        <f t="shared" si="218"/>
        <v>93.231158351148721</v>
      </c>
      <c r="BK217" s="6">
        <f t="shared" si="180"/>
        <v>71.355566798463855</v>
      </c>
      <c r="BL217" s="6">
        <f t="shared" si="181"/>
        <v>48.67435364892718</v>
      </c>
      <c r="BM217" s="6">
        <f t="shared" si="182"/>
        <v>87.232416003139534</v>
      </c>
      <c r="BN217" s="5"/>
      <c r="BO217" s="5"/>
      <c r="BP217" s="5"/>
      <c r="BQ217" s="2">
        <f t="shared" si="187"/>
        <v>43289.25</v>
      </c>
      <c r="BR217" s="2">
        <f t="shared" si="219"/>
        <v>36778.8125</v>
      </c>
      <c r="BS217" s="2">
        <f t="shared" si="188"/>
        <v>30594.300838334155</v>
      </c>
      <c r="BT217" s="5">
        <f t="shared" si="220"/>
        <v>42835.086804865568</v>
      </c>
      <c r="BU217" s="5"/>
      <c r="BV217" s="2">
        <f t="shared" si="170"/>
        <v>-0.44517212530115513</v>
      </c>
      <c r="BW217" s="2">
        <f t="shared" si="189"/>
        <v>-1.1717883527891408</v>
      </c>
      <c r="BX217" s="2">
        <f t="shared" si="190"/>
        <v>-1.837771039566118</v>
      </c>
      <c r="BY217" s="2">
        <f t="shared" si="191"/>
        <v>-0.5058056660121637</v>
      </c>
      <c r="BZ217" s="2"/>
      <c r="CA217" s="2">
        <f t="shared" si="221"/>
        <v>-0.69801784264291256</v>
      </c>
      <c r="CB217" s="2">
        <f t="shared" si="192"/>
        <v>-0.3308116599159171</v>
      </c>
      <c r="CC217" s="2">
        <f t="shared" si="193"/>
        <v>-0.84341064724703552</v>
      </c>
      <c r="CD217" s="2">
        <f t="shared" si="194"/>
        <v>0.18178732741520132</v>
      </c>
      <c r="CE217" s="5"/>
      <c r="CF217" s="8">
        <f t="shared" si="171"/>
        <v>1.4327139352174549E-2</v>
      </c>
      <c r="CG217" s="8">
        <f t="shared" si="172"/>
        <v>8.184209528182617E-3</v>
      </c>
      <c r="CH217" s="5">
        <f t="shared" si="173"/>
        <v>48478.166666666664</v>
      </c>
      <c r="CI217" s="5">
        <f t="shared" si="174"/>
        <v>43825.666666666664</v>
      </c>
      <c r="CJ217" s="5"/>
      <c r="CK217" s="5">
        <f t="shared" si="209"/>
        <v>48162.656765675427</v>
      </c>
      <c r="CL217" s="5">
        <f t="shared" si="228"/>
        <v>43528.593704222032</v>
      </c>
      <c r="CM217" s="5">
        <f t="shared" si="183"/>
        <v>33496.031472681898</v>
      </c>
      <c r="CN217" s="5">
        <f t="shared" si="166"/>
        <v>27758.270367772777</v>
      </c>
      <c r="CO217" s="5">
        <f t="shared" si="205"/>
        <v>20264.117449693629</v>
      </c>
      <c r="CP217" s="5"/>
      <c r="CQ217" s="5"/>
      <c r="CR217" s="5"/>
      <c r="CS217" s="32">
        <f t="shared" si="210"/>
        <v>0.12376137380996721</v>
      </c>
      <c r="CT217" s="32">
        <f t="shared" si="229"/>
        <v>0.24339724138810537</v>
      </c>
      <c r="CU217" s="32">
        <f t="shared" si="184"/>
        <v>0.61581330545005852</v>
      </c>
      <c r="CV217" s="32">
        <f t="shared" si="167"/>
        <v>0.94980928625042393</v>
      </c>
      <c r="CW217" s="32">
        <f t="shared" si="206"/>
        <v>1.6708951656886302</v>
      </c>
      <c r="CX217" s="32"/>
      <c r="CY217" s="32"/>
      <c r="CZ217" s="5"/>
      <c r="DA217" s="6">
        <f t="shared" si="211"/>
        <v>0.2447461593705626</v>
      </c>
      <c r="DB217" s="6">
        <f t="shared" si="230"/>
        <v>0.36241022004055901</v>
      </c>
      <c r="DC217" s="6">
        <f t="shared" si="185"/>
        <v>0.92771871979306597</v>
      </c>
      <c r="DD217" s="6">
        <f t="shared" si="168"/>
        <v>1.062706219081955</v>
      </c>
      <c r="DE217" s="6">
        <f t="shared" si="207"/>
        <v>1.589740352081964</v>
      </c>
      <c r="DF217" s="5"/>
      <c r="DG217" s="5"/>
      <c r="DI217" s="6">
        <f t="shared" si="212"/>
        <v>0.90950487846444805</v>
      </c>
      <c r="DJ217" s="6">
        <f t="shared" si="231"/>
        <v>0.97578240738685262</v>
      </c>
      <c r="DK217" s="6">
        <f t="shared" si="186"/>
        <v>0.45376869077126541</v>
      </c>
      <c r="DL217" s="6">
        <f t="shared" si="169"/>
        <v>0.2972559804702043</v>
      </c>
      <c r="DM217" s="6">
        <f t="shared" si="208"/>
        <v>0.27969844096759938</v>
      </c>
      <c r="DX217">
        <f t="shared" si="232"/>
        <v>42663.35</v>
      </c>
      <c r="DY217">
        <f t="shared" si="233"/>
        <v>30620.047057931184</v>
      </c>
      <c r="DZ217">
        <f t="shared" si="234"/>
        <v>54706.652942068817</v>
      </c>
    </row>
    <row r="218" spans="1:130" x14ac:dyDescent="0.25">
      <c r="A218" s="1">
        <v>17</v>
      </c>
      <c r="B218" s="1">
        <v>217</v>
      </c>
      <c r="C218" s="7">
        <v>20200624</v>
      </c>
      <c r="D218" s="7">
        <f>165920*(1/3)</f>
        <v>55306.666666666664</v>
      </c>
      <c r="E218" s="7">
        <v>1100292</v>
      </c>
      <c r="F218" s="7"/>
      <c r="G218" s="7">
        <f t="shared" si="195"/>
        <v>60853482880</v>
      </c>
      <c r="H218" s="36">
        <f t="shared" si="165"/>
        <v>152332832900.54999</v>
      </c>
      <c r="I218" s="36">
        <f t="shared" si="235"/>
        <v>161312495139.81339</v>
      </c>
      <c r="K218" s="2">
        <f t="shared" si="196"/>
        <v>2.1628062882194297E-2</v>
      </c>
      <c r="M218" s="1">
        <f t="shared" si="204"/>
        <v>216</v>
      </c>
      <c r="N218" s="2">
        <f t="shared" si="197"/>
        <v>-1.2695100362776761E-2</v>
      </c>
      <c r="O218" s="8">
        <f t="shared" si="198"/>
        <v>0.27067669172932329</v>
      </c>
      <c r="P218" s="2">
        <f t="shared" si="199"/>
        <v>0.29739534285383307</v>
      </c>
      <c r="Q218" s="2">
        <f t="shared" si="200"/>
        <v>0.27830413334405718</v>
      </c>
      <c r="R218" s="2">
        <f t="shared" si="201"/>
        <v>2.6351156383894347E-2</v>
      </c>
      <c r="V218" s="1">
        <f t="shared" si="202"/>
        <v>0</v>
      </c>
      <c r="W218" s="1">
        <f t="shared" si="203"/>
        <v>2.1628062882194297E-2</v>
      </c>
      <c r="X218" s="2">
        <f t="shared" si="222"/>
        <v>2.4564579518780894E-3</v>
      </c>
      <c r="Y218" s="2">
        <f t="shared" si="223"/>
        <v>3.0544961022777345E-2</v>
      </c>
      <c r="Z218" s="2">
        <f t="shared" si="224"/>
        <v>9.1912240409442406E-3</v>
      </c>
      <c r="AA218" s="2">
        <f t="shared" si="225"/>
        <v>1.9872971052784461E-2</v>
      </c>
      <c r="AB218" s="3">
        <f t="shared" si="236"/>
        <v>0.2672612419124244</v>
      </c>
      <c r="AC218" s="3">
        <f t="shared" si="237"/>
        <v>1.5370102910957344</v>
      </c>
      <c r="AD218" s="4">
        <f t="shared" si="226"/>
        <v>85.187304847245741</v>
      </c>
      <c r="AE218" s="5">
        <f t="shared" si="175"/>
        <v>63.990061261862436</v>
      </c>
      <c r="AF218" s="5">
        <f t="shared" si="176"/>
        <v>41.142885911873364</v>
      </c>
      <c r="AG218" s="5">
        <f t="shared" si="177"/>
        <v>86.837236611851509</v>
      </c>
      <c r="AH218" s="5"/>
      <c r="AI218" s="6">
        <f t="shared" si="238"/>
        <v>0.57946269232823577</v>
      </c>
      <c r="AJ218" s="6">
        <f t="shared" si="227"/>
        <v>0.40552234392565295</v>
      </c>
      <c r="AK218" s="6">
        <f t="shared" si="178"/>
        <v>0.11124237488834249</v>
      </c>
      <c r="AL218" s="6">
        <f t="shared" si="179"/>
        <v>0.69980231296296336</v>
      </c>
      <c r="AM218" s="6"/>
      <c r="AT218" s="5"/>
      <c r="AU218" s="5"/>
      <c r="AV218" s="12"/>
      <c r="AW218" s="5"/>
      <c r="AX218" s="5"/>
      <c r="AY218" s="5"/>
      <c r="AZ218" s="5"/>
      <c r="BA218" s="5"/>
      <c r="BB218" s="5"/>
      <c r="BC218" s="5"/>
      <c r="BD218" s="5"/>
      <c r="BE218" s="5">
        <f t="shared" si="213"/>
        <v>1183.3333333333358</v>
      </c>
      <c r="BF218" s="6">
        <f t="shared" si="214"/>
        <v>0</v>
      </c>
      <c r="BG218" s="6">
        <f t="shared" si="215"/>
        <v>1183.3333333333358</v>
      </c>
      <c r="BH218" s="6">
        <f t="shared" si="216"/>
        <v>107.04761904761888</v>
      </c>
      <c r="BI218" s="6">
        <f t="shared" si="217"/>
        <v>1391.4761904761904</v>
      </c>
      <c r="BJ218" s="6">
        <f t="shared" si="218"/>
        <v>92.856461914900393</v>
      </c>
      <c r="BK218" s="6">
        <f t="shared" si="180"/>
        <v>72.543443951382514</v>
      </c>
      <c r="BL218" s="6">
        <f t="shared" si="181"/>
        <v>47.951820300632875</v>
      </c>
      <c r="BM218" s="6">
        <f t="shared" si="182"/>
        <v>89.75758050690726</v>
      </c>
      <c r="BN218" s="5"/>
      <c r="BO218" s="5"/>
      <c r="BP218" s="5"/>
      <c r="BQ218" s="2">
        <f t="shared" si="187"/>
        <v>43651.75</v>
      </c>
      <c r="BR218" s="2">
        <f t="shared" si="219"/>
        <v>37339.54583333333</v>
      </c>
      <c r="BS218" s="2">
        <f t="shared" si="188"/>
        <v>31186.123660147547</v>
      </c>
      <c r="BT218" s="5">
        <f t="shared" si="220"/>
        <v>43768.442734127282</v>
      </c>
      <c r="BU218" s="5"/>
      <c r="BV218" s="2">
        <f t="shared" si="170"/>
        <v>-0.38943327245169934</v>
      </c>
      <c r="BW218" s="2">
        <f t="shared" si="189"/>
        <v>-1.131833898709055</v>
      </c>
      <c r="BX218" s="2">
        <f t="shared" si="190"/>
        <v>-1.8839052471687552</v>
      </c>
      <c r="BY218" s="2">
        <f t="shared" si="191"/>
        <v>-0.37976255024935501</v>
      </c>
      <c r="BZ218" s="2"/>
      <c r="CA218" s="2">
        <f t="shared" si="221"/>
        <v>-0.6467623367471349</v>
      </c>
      <c r="CB218" s="2">
        <f t="shared" si="192"/>
        <v>-0.33182204152592704</v>
      </c>
      <c r="CC218" s="2">
        <f t="shared" si="193"/>
        <v>-0.84694893298262452</v>
      </c>
      <c r="CD218" s="2">
        <f t="shared" si="194"/>
        <v>0.18330484993077051</v>
      </c>
      <c r="CE218" s="5"/>
      <c r="CF218" s="8">
        <f t="shared" si="171"/>
        <v>1.4327139352174549E-2</v>
      </c>
      <c r="CG218" s="8">
        <f t="shared" si="172"/>
        <v>8.184209528182617E-3</v>
      </c>
      <c r="CH218" s="5">
        <f t="shared" si="173"/>
        <v>49069.833333333328</v>
      </c>
      <c r="CI218" s="5">
        <f t="shared" si="174"/>
        <v>44417.333333333328</v>
      </c>
      <c r="CJ218" s="5"/>
      <c r="CK218" s="5">
        <f t="shared" si="209"/>
        <v>48480.325765938607</v>
      </c>
      <c r="CL218" s="5">
        <f t="shared" si="228"/>
        <v>43820.274714485997</v>
      </c>
      <c r="CM218" s="5">
        <f t="shared" si="183"/>
        <v>33867.812050154011</v>
      </c>
      <c r="CN218" s="5">
        <f t="shared" si="166"/>
        <v>28101.916874187667</v>
      </c>
      <c r="CO218" s="5">
        <f t="shared" si="205"/>
        <v>20385.46352347685</v>
      </c>
      <c r="CP218" s="5"/>
      <c r="CQ218" s="5"/>
      <c r="CR218" s="5"/>
      <c r="CS218" s="32">
        <f t="shared" si="210"/>
        <v>0.14080641565168928</v>
      </c>
      <c r="CT218" s="32">
        <f t="shared" si="229"/>
        <v>0.26212505574237133</v>
      </c>
      <c r="CU218" s="32">
        <f t="shared" si="184"/>
        <v>0.63301563693469132</v>
      </c>
      <c r="CV218" s="32">
        <f t="shared" si="167"/>
        <v>0.96807452368017133</v>
      </c>
      <c r="CW218" s="32">
        <f t="shared" si="206"/>
        <v>1.7130443515779237</v>
      </c>
      <c r="CX218" s="32"/>
      <c r="CY218" s="32"/>
      <c r="CZ218" s="5"/>
      <c r="DA218" s="6">
        <f t="shared" si="211"/>
        <v>0.2211942109510974</v>
      </c>
      <c r="DB218" s="6">
        <f t="shared" si="230"/>
        <v>0.35964117934232226</v>
      </c>
      <c r="DC218" s="6">
        <f t="shared" si="185"/>
        <v>0.96204188303803695</v>
      </c>
      <c r="DD218" s="6">
        <f t="shared" si="168"/>
        <v>1.0388616092384555</v>
      </c>
      <c r="DE218" s="6">
        <f t="shared" si="207"/>
        <v>1.5969796775120586</v>
      </c>
      <c r="DF218" s="5"/>
      <c r="DG218" s="5"/>
      <c r="DI218" s="6">
        <f t="shared" si="212"/>
        <v>0.89212751581118621</v>
      </c>
      <c r="DJ218" s="6">
        <f t="shared" si="231"/>
        <v>0.95247947988343451</v>
      </c>
      <c r="DK218" s="6">
        <f t="shared" si="186"/>
        <v>0.40380032296186125</v>
      </c>
      <c r="DL218" s="6">
        <f t="shared" si="169"/>
        <v>0.31719031752782917</v>
      </c>
      <c r="DM218" s="6">
        <f t="shared" si="208"/>
        <v>0.27972867504598775</v>
      </c>
      <c r="DX218">
        <f t="shared" si="232"/>
        <v>43545.2</v>
      </c>
      <c r="DY218">
        <f t="shared" si="233"/>
        <v>30548.514857839964</v>
      </c>
      <c r="DZ218">
        <f t="shared" si="234"/>
        <v>56541.885142160027</v>
      </c>
    </row>
    <row r="219" spans="1:130" x14ac:dyDescent="0.25">
      <c r="A219" s="1">
        <v>18</v>
      </c>
      <c r="B219" s="1">
        <v>218</v>
      </c>
      <c r="C219" s="7">
        <v>20200627</v>
      </c>
      <c r="D219" s="7">
        <f>174210*(1/3)</f>
        <v>58070</v>
      </c>
      <c r="E219" s="7">
        <v>2768704</v>
      </c>
      <c r="F219" s="7"/>
      <c r="G219" s="7">
        <f t="shared" si="195"/>
        <v>160778641280</v>
      </c>
      <c r="H219" s="36">
        <f t="shared" si="165"/>
        <v>145706426434.54999</v>
      </c>
      <c r="I219" s="36">
        <f t="shared" si="235"/>
        <v>163529191666.7467</v>
      </c>
      <c r="K219" s="2">
        <f t="shared" si="196"/>
        <v>4.8755723570851131E-2</v>
      </c>
      <c r="M219" s="1">
        <f t="shared" si="204"/>
        <v>217</v>
      </c>
      <c r="N219" s="2">
        <f t="shared" si="197"/>
        <v>-1.2620130516163114E-2</v>
      </c>
      <c r="O219" s="8">
        <f t="shared" si="198"/>
        <v>0.27192982456140352</v>
      </c>
      <c r="P219" s="2">
        <f t="shared" si="199"/>
        <v>0.29828133027893561</v>
      </c>
      <c r="Q219" s="2">
        <f t="shared" si="200"/>
        <v>0.27905852791823249</v>
      </c>
      <c r="R219" s="2">
        <f t="shared" si="201"/>
        <v>2.5465518292429545E-2</v>
      </c>
      <c r="V219" s="1">
        <f t="shared" si="202"/>
        <v>0</v>
      </c>
      <c r="W219" s="1">
        <f t="shared" si="203"/>
        <v>4.8755723570851131E-2</v>
      </c>
      <c r="X219" s="2">
        <f t="shared" si="222"/>
        <v>2.4564579518780894E-3</v>
      </c>
      <c r="Y219" s="2">
        <f t="shared" si="223"/>
        <v>3.3724514355216943E-2</v>
      </c>
      <c r="Z219" s="2">
        <f t="shared" si="224"/>
        <v>9.1912240409442406E-3</v>
      </c>
      <c r="AA219" s="2">
        <f t="shared" si="225"/>
        <v>1.8876941139566443E-2</v>
      </c>
      <c r="AB219" s="3">
        <f t="shared" si="236"/>
        <v>0.2672612419124244</v>
      </c>
      <c r="AC219" s="3">
        <f t="shared" si="237"/>
        <v>1.7865455057509128</v>
      </c>
      <c r="AD219" s="4">
        <f t="shared" si="226"/>
        <v>86.987030682585214</v>
      </c>
      <c r="AE219" s="5">
        <f t="shared" si="175"/>
        <v>65.363141872765553</v>
      </c>
      <c r="AF219" s="5">
        <f t="shared" si="176"/>
        <v>40.439302885092076</v>
      </c>
      <c r="AG219" s="5">
        <f t="shared" si="177"/>
        <v>90.28698086043903</v>
      </c>
      <c r="AH219" s="5"/>
      <c r="AI219" s="6">
        <f t="shared" si="238"/>
        <v>0.60449779389158864</v>
      </c>
      <c r="AJ219" s="6">
        <f t="shared" si="227"/>
        <v>0.40415857128784716</v>
      </c>
      <c r="AK219" s="6">
        <f t="shared" si="178"/>
        <v>0.11407042242369325</v>
      </c>
      <c r="AL219" s="6">
        <f t="shared" si="179"/>
        <v>0.69424672015200106</v>
      </c>
      <c r="AM219" s="6"/>
      <c r="AT219" s="5"/>
      <c r="AU219" s="5"/>
      <c r="AV219" s="12"/>
      <c r="AW219" s="5"/>
      <c r="AX219" s="5"/>
      <c r="AY219" s="5"/>
      <c r="AZ219" s="5"/>
      <c r="BA219" s="5"/>
      <c r="BB219" s="5"/>
      <c r="BC219" s="5"/>
      <c r="BD219" s="5"/>
      <c r="BE219" s="5">
        <f t="shared" si="213"/>
        <v>2763.3333333333358</v>
      </c>
      <c r="BF219" s="6">
        <f t="shared" si="214"/>
        <v>0</v>
      </c>
      <c r="BG219" s="6">
        <f t="shared" si="215"/>
        <v>2763.3333333333358</v>
      </c>
      <c r="BH219" s="6">
        <f t="shared" si="216"/>
        <v>107.04761904761888</v>
      </c>
      <c r="BI219" s="6">
        <f t="shared" si="217"/>
        <v>1577.5238095238096</v>
      </c>
      <c r="BJ219" s="6">
        <f t="shared" si="218"/>
        <v>93.645409317051119</v>
      </c>
      <c r="BK219" s="6">
        <f t="shared" si="180"/>
        <v>73.828296426972472</v>
      </c>
      <c r="BL219" s="6">
        <f t="shared" si="181"/>
        <v>47.615748179359656</v>
      </c>
      <c r="BM219" s="6">
        <f t="shared" si="182"/>
        <v>92.177080200301447</v>
      </c>
      <c r="BN219" s="5"/>
      <c r="BO219" s="5"/>
      <c r="BP219" s="5"/>
      <c r="BQ219" s="2">
        <f t="shared" si="187"/>
        <v>43777.166666666664</v>
      </c>
      <c r="BR219" s="2">
        <f t="shared" si="219"/>
        <v>37862.537499999999</v>
      </c>
      <c r="BS219" s="2">
        <f t="shared" si="188"/>
        <v>31733.047784621162</v>
      </c>
      <c r="BT219" s="5">
        <f t="shared" si="220"/>
        <v>44607.75429875507</v>
      </c>
      <c r="BU219" s="5"/>
      <c r="BV219" s="2">
        <f t="shared" si="170"/>
        <v>-0.45842897751195366</v>
      </c>
      <c r="BW219" s="2">
        <f t="shared" si="189"/>
        <v>-1.1177852403200226</v>
      </c>
      <c r="BX219" s="2">
        <f t="shared" si="190"/>
        <v>-1.9101405498184028</v>
      </c>
      <c r="BY219" s="2">
        <f t="shared" si="191"/>
        <v>-0.3254299308216424</v>
      </c>
      <c r="BZ219" s="2"/>
      <c r="CA219" s="2">
        <f t="shared" si="221"/>
        <v>-0.68562037988631541</v>
      </c>
      <c r="CB219" s="2">
        <f t="shared" si="192"/>
        <v>-0.32582005355931909</v>
      </c>
      <c r="CC219" s="2">
        <f t="shared" si="193"/>
        <v>-0.82007545038727192</v>
      </c>
      <c r="CD219" s="2">
        <f t="shared" si="194"/>
        <v>0.16843534326863374</v>
      </c>
      <c r="CE219" s="5"/>
      <c r="CF219" s="8">
        <f t="shared" si="171"/>
        <v>3.3961618740874902E-2</v>
      </c>
      <c r="CG219" s="8">
        <f t="shared" si="172"/>
        <v>8.184209528182617E-3</v>
      </c>
      <c r="CH219" s="5">
        <f t="shared" si="173"/>
        <v>51845.166666666664</v>
      </c>
      <c r="CI219" s="5">
        <f t="shared" si="174"/>
        <v>45799</v>
      </c>
      <c r="CJ219" s="5"/>
      <c r="CK219" s="5">
        <f t="shared" si="209"/>
        <v>50126.50795690708</v>
      </c>
      <c r="CL219" s="5">
        <f t="shared" si="228"/>
        <v>45043.222486362465</v>
      </c>
      <c r="CM219" s="5">
        <f t="shared" si="183"/>
        <v>34274.860704845341</v>
      </c>
      <c r="CN219" s="5">
        <f t="shared" si="166"/>
        <v>28429.821916660519</v>
      </c>
      <c r="CO219" s="5">
        <f t="shared" si="205"/>
        <v>20553.989745698331</v>
      </c>
      <c r="CP219" s="5"/>
      <c r="CQ219" s="5"/>
      <c r="CR219" s="5"/>
      <c r="CS219" s="32">
        <f t="shared" si="210"/>
        <v>0.15846888935334991</v>
      </c>
      <c r="CT219" s="32">
        <f t="shared" si="229"/>
        <v>0.28920616231624185</v>
      </c>
      <c r="CU219" s="32">
        <f t="shared" si="184"/>
        <v>0.694244668127588</v>
      </c>
      <c r="CV219" s="32">
        <f t="shared" si="167"/>
        <v>1.0425734698665017</v>
      </c>
      <c r="CW219" s="32">
        <f t="shared" si="206"/>
        <v>1.8252422385368399</v>
      </c>
      <c r="CX219" s="32"/>
      <c r="CY219" s="32"/>
      <c r="CZ219" s="5"/>
      <c r="DA219" s="6">
        <f t="shared" si="211"/>
        <v>0.30434034584824166</v>
      </c>
      <c r="DB219" s="6">
        <f t="shared" si="230"/>
        <v>0.44769983015405762</v>
      </c>
      <c r="DC219" s="6">
        <f t="shared" si="185"/>
        <v>0.99981710412544389</v>
      </c>
      <c r="DD219" s="6">
        <f t="shared" si="168"/>
        <v>1.0627386285749099</v>
      </c>
      <c r="DE219" s="6">
        <f t="shared" si="207"/>
        <v>1.6601543322275492</v>
      </c>
      <c r="DF219" s="5"/>
      <c r="DG219" s="5"/>
      <c r="DI219" s="6">
        <f t="shared" si="212"/>
        <v>0.93241357920649781</v>
      </c>
      <c r="DJ219" s="6">
        <f t="shared" si="231"/>
        <v>0.97623119610004305</v>
      </c>
      <c r="DK219" s="6">
        <f t="shared" si="186"/>
        <v>0.43494343700864846</v>
      </c>
      <c r="DL219" s="6">
        <f t="shared" si="169"/>
        <v>0.34175842198942408</v>
      </c>
      <c r="DM219" s="6">
        <f t="shared" si="208"/>
        <v>0.28430107832947571</v>
      </c>
      <c r="DX219">
        <f t="shared" si="232"/>
        <v>44518.700000000004</v>
      </c>
      <c r="DY219">
        <f t="shared" si="233"/>
        <v>30291.051631965289</v>
      </c>
      <c r="DZ219">
        <f t="shared" si="234"/>
        <v>58746.34836803472</v>
      </c>
    </row>
    <row r="220" spans="1:130" x14ac:dyDescent="0.25">
      <c r="A220" s="1">
        <v>19</v>
      </c>
      <c r="B220" s="1">
        <v>219</v>
      </c>
      <c r="C220" s="7">
        <v>20200628</v>
      </c>
      <c r="D220" s="7">
        <f>180000*(1/3)</f>
        <v>60000</v>
      </c>
      <c r="E220" s="7">
        <v>6439758</v>
      </c>
      <c r="F220" s="7"/>
      <c r="G220" s="7">
        <f t="shared" si="195"/>
        <v>386385480000</v>
      </c>
      <c r="H220" s="36">
        <f t="shared" si="165"/>
        <v>162494416627.21667</v>
      </c>
      <c r="I220" s="36">
        <f t="shared" si="235"/>
        <v>170051132405.41339</v>
      </c>
      <c r="K220" s="2">
        <f t="shared" si="196"/>
        <v>3.269538283814212E-2</v>
      </c>
      <c r="M220" s="1">
        <f t="shared" si="204"/>
        <v>218</v>
      </c>
      <c r="N220" s="2">
        <f t="shared" si="197"/>
        <v>-1.2406049545960435E-2</v>
      </c>
      <c r="O220" s="8">
        <f t="shared" si="198"/>
        <v>0.27318295739348369</v>
      </c>
      <c r="P220" s="2">
        <f t="shared" si="199"/>
        <v>0.3008179121527762</v>
      </c>
      <c r="Q220" s="2">
        <f t="shared" si="200"/>
        <v>0.28122922643750314</v>
      </c>
      <c r="R220" s="2">
        <f t="shared" si="201"/>
        <v>2.5098372885451914E-2</v>
      </c>
      <c r="V220" s="1">
        <f t="shared" si="202"/>
        <v>0</v>
      </c>
      <c r="W220" s="1">
        <f t="shared" si="203"/>
        <v>3.269538283814212E-2</v>
      </c>
      <c r="X220" s="2">
        <f t="shared" si="222"/>
        <v>2.4564579518780894E-3</v>
      </c>
      <c r="Y220" s="2">
        <f t="shared" si="223"/>
        <v>3.2666596677556475E-2</v>
      </c>
      <c r="Z220" s="2">
        <f t="shared" si="224"/>
        <v>9.1912240409442406E-3</v>
      </c>
      <c r="AA220" s="2">
        <f t="shared" si="225"/>
        <v>1.8455477709769932E-2</v>
      </c>
      <c r="AB220" s="3">
        <f t="shared" si="236"/>
        <v>0.2672612419124244</v>
      </c>
      <c r="AC220" s="3">
        <f t="shared" si="237"/>
        <v>1.7700217350788749</v>
      </c>
      <c r="AD220" s="4">
        <f t="shared" si="226"/>
        <v>86.881486522450544</v>
      </c>
      <c r="AE220" s="5">
        <f t="shared" si="175"/>
        <v>67.098055387450714</v>
      </c>
      <c r="AF220" s="5">
        <f t="shared" si="176"/>
        <v>41.22460005960933</v>
      </c>
      <c r="AG220" s="5">
        <f t="shared" si="177"/>
        <v>92.971510715292098</v>
      </c>
      <c r="AH220" s="5"/>
      <c r="AI220" s="6">
        <f t="shared" si="238"/>
        <v>0.7802733095725356</v>
      </c>
      <c r="AJ220" s="6">
        <f t="shared" si="227"/>
        <v>0.41891670764934325</v>
      </c>
      <c r="AK220" s="6">
        <f t="shared" si="178"/>
        <v>8.4796999031337916E-2</v>
      </c>
      <c r="AL220" s="6">
        <f t="shared" si="179"/>
        <v>0.75303641626734863</v>
      </c>
      <c r="AM220" s="6"/>
      <c r="AT220" s="5"/>
      <c r="AU220" s="5"/>
      <c r="AV220" s="12"/>
      <c r="AW220" s="5"/>
      <c r="AX220" s="5"/>
      <c r="AY220" s="5"/>
      <c r="AZ220" s="5"/>
      <c r="BA220" s="5"/>
      <c r="BB220" s="5"/>
      <c r="BC220" s="5"/>
      <c r="BD220" s="5"/>
      <c r="BE220" s="5">
        <f t="shared" si="213"/>
        <v>1930</v>
      </c>
      <c r="BF220" s="6">
        <f t="shared" si="214"/>
        <v>0</v>
      </c>
      <c r="BG220" s="6">
        <f t="shared" si="215"/>
        <v>1930</v>
      </c>
      <c r="BH220" s="6">
        <f t="shared" si="216"/>
        <v>107.04761904761888</v>
      </c>
      <c r="BI220" s="6">
        <f t="shared" si="217"/>
        <v>1585.1190476190475</v>
      </c>
      <c r="BJ220" s="6">
        <f t="shared" si="218"/>
        <v>93.673931702100717</v>
      </c>
      <c r="BK220" s="6">
        <f t="shared" si="180"/>
        <v>75.573291692508931</v>
      </c>
      <c r="BL220" s="6">
        <f t="shared" si="181"/>
        <v>48.937217893034259</v>
      </c>
      <c r="BM220" s="6">
        <f t="shared" si="182"/>
        <v>94.218543352141197</v>
      </c>
      <c r="BN220" s="5"/>
      <c r="BO220" s="5"/>
      <c r="BP220" s="5"/>
      <c r="BQ220" s="2">
        <f t="shared" si="187"/>
        <v>44801.291666666664</v>
      </c>
      <c r="BR220" s="2">
        <f t="shared" si="219"/>
        <v>38418.643750000003</v>
      </c>
      <c r="BS220" s="2">
        <f t="shared" si="188"/>
        <v>32297.881025127881</v>
      </c>
      <c r="BT220" s="5">
        <f t="shared" si="220"/>
        <v>45535.353449912778</v>
      </c>
      <c r="BU220" s="5"/>
      <c r="BV220" s="2">
        <f t="shared" si="170"/>
        <v>0.33753848959641841</v>
      </c>
      <c r="BW220" s="2">
        <f t="shared" si="189"/>
        <v>-1.0379410033726906</v>
      </c>
      <c r="BX220" s="2">
        <f t="shared" si="190"/>
        <v>-2.0590450028633347</v>
      </c>
      <c r="BY220" s="2">
        <f t="shared" si="191"/>
        <v>-1.6837003882046675E-2</v>
      </c>
      <c r="BZ220" s="2"/>
      <c r="CA220" s="2">
        <f t="shared" si="221"/>
        <v>-0.86985467309956133</v>
      </c>
      <c r="CB220" s="2">
        <f t="shared" si="192"/>
        <v>-0.34024427105404359</v>
      </c>
      <c r="CC220" s="2">
        <f t="shared" si="193"/>
        <v>-0.88059044724306745</v>
      </c>
      <c r="CD220" s="2">
        <f t="shared" si="194"/>
        <v>0.20010190513498022</v>
      </c>
      <c r="CE220" s="5"/>
      <c r="CF220" s="8">
        <f t="shared" si="171"/>
        <v>2.6817135510979296E-2</v>
      </c>
      <c r="CG220" s="8">
        <f t="shared" si="172"/>
        <v>8.184209528182617E-3</v>
      </c>
      <c r="CH220" s="5">
        <f t="shared" si="173"/>
        <v>53793.333333333328</v>
      </c>
      <c r="CI220" s="5">
        <f t="shared" si="174"/>
        <v>46764</v>
      </c>
      <c r="CJ220" s="5"/>
      <c r="CK220" s="5">
        <f t="shared" si="209"/>
        <v>52381.08738073003</v>
      </c>
      <c r="CL220" s="5">
        <f t="shared" si="228"/>
        <v>46578.750375660973</v>
      </c>
      <c r="CM220" s="5">
        <f t="shared" si="183"/>
        <v>35109.326039302607</v>
      </c>
      <c r="CN220" s="5">
        <f t="shared" si="166"/>
        <v>29087.625166097489</v>
      </c>
      <c r="CO220" s="5">
        <f t="shared" si="205"/>
        <v>20902.1640484614</v>
      </c>
      <c r="CP220" s="5"/>
      <c r="CQ220" s="5"/>
      <c r="CR220" s="5"/>
      <c r="CS220" s="32">
        <f t="shared" si="210"/>
        <v>0.14545159331825586</v>
      </c>
      <c r="CT220" s="32">
        <f t="shared" si="229"/>
        <v>0.28814104105618288</v>
      </c>
      <c r="CU220" s="32">
        <f t="shared" si="184"/>
        <v>0.70894764350742312</v>
      </c>
      <c r="CV220" s="32">
        <f t="shared" si="167"/>
        <v>1.0627328514234233</v>
      </c>
      <c r="CW220" s="32">
        <f t="shared" si="206"/>
        <v>1.8705161753056174</v>
      </c>
      <c r="CX220" s="32"/>
      <c r="CY220" s="32"/>
      <c r="CZ220" s="5"/>
      <c r="DA220" s="6">
        <f t="shared" si="211"/>
        <v>0.27399103865574148</v>
      </c>
      <c r="DB220" s="6">
        <f t="shared" si="230"/>
        <v>0.52890473716589659</v>
      </c>
      <c r="DC220" s="6">
        <f t="shared" si="185"/>
        <v>1.0293972196466366</v>
      </c>
      <c r="DD220" s="6">
        <f t="shared" si="168"/>
        <v>1.1087131308475391</v>
      </c>
      <c r="DE220" s="6">
        <f t="shared" si="207"/>
        <v>1.6835031504582032</v>
      </c>
      <c r="DF220" s="5"/>
      <c r="DG220" s="5"/>
      <c r="DI220" s="6">
        <f t="shared" si="212"/>
        <v>0.94512256399872718</v>
      </c>
      <c r="DJ220" s="6">
        <f t="shared" si="231"/>
        <v>0.96846585355208259</v>
      </c>
      <c r="DK220" s="6">
        <f t="shared" si="186"/>
        <v>0.4379927059723206</v>
      </c>
      <c r="DL220" s="6">
        <f t="shared" si="169"/>
        <v>0.36131283697724248</v>
      </c>
      <c r="DM220" s="6">
        <f t="shared" si="208"/>
        <v>0.28286067473950488</v>
      </c>
      <c r="DX220">
        <f t="shared" si="232"/>
        <v>45663.083333333336</v>
      </c>
      <c r="DY220">
        <f t="shared" si="233"/>
        <v>30361.096477771909</v>
      </c>
      <c r="DZ220">
        <f t="shared" si="234"/>
        <v>60965.070188894766</v>
      </c>
    </row>
    <row r="221" spans="1:130" x14ac:dyDescent="0.25">
      <c r="A221" s="1">
        <v>20</v>
      </c>
      <c r="B221" s="1">
        <v>220</v>
      </c>
      <c r="C221" s="7">
        <v>20200629</v>
      </c>
      <c r="D221" s="7">
        <f>188520*(1/3)</f>
        <v>62840</v>
      </c>
      <c r="E221" s="7">
        <v>3292325</v>
      </c>
      <c r="F221" s="7"/>
      <c r="G221" s="7">
        <f t="shared" si="195"/>
        <v>206889703000</v>
      </c>
      <c r="H221" s="36">
        <f t="shared" si="165"/>
        <v>169489399128.96667</v>
      </c>
      <c r="I221" s="36">
        <f t="shared" si="235"/>
        <v>172901090914.7467</v>
      </c>
      <c r="K221" s="2">
        <f t="shared" si="196"/>
        <v>4.6247251165319622E-2</v>
      </c>
      <c r="M221" s="1">
        <f t="shared" si="204"/>
        <v>219</v>
      </c>
      <c r="N221" s="2">
        <f t="shared" si="197"/>
        <v>-1.2337956977915761E-2</v>
      </c>
      <c r="O221" s="8">
        <f t="shared" si="198"/>
        <v>0.27443609022556392</v>
      </c>
      <c r="P221" s="2">
        <f t="shared" si="199"/>
        <v>0.30162675581191911</v>
      </c>
      <c r="Q221" s="2">
        <f t="shared" si="200"/>
        <v>0.28192480022098532</v>
      </c>
      <c r="R221" s="2">
        <f t="shared" si="201"/>
        <v>2.6381821927212279E-2</v>
      </c>
      <c r="V221" s="1">
        <f t="shared" si="202"/>
        <v>0</v>
      </c>
      <c r="W221" s="1">
        <f t="shared" si="203"/>
        <v>4.6247251165319622E-2</v>
      </c>
      <c r="X221" s="2">
        <f t="shared" si="222"/>
        <v>2.4564579518780894E-3</v>
      </c>
      <c r="Y221" s="2">
        <f t="shared" si="223"/>
        <v>3.2946254971542945E-2</v>
      </c>
      <c r="Z221" s="2">
        <f t="shared" si="224"/>
        <v>9.1912240409442406E-3</v>
      </c>
      <c r="AA221" s="2">
        <f t="shared" si="225"/>
        <v>1.8641927727530355E-2</v>
      </c>
      <c r="AB221" s="3">
        <f t="shared" si="236"/>
        <v>0.2672612419124244</v>
      </c>
      <c r="AC221" s="3">
        <f t="shared" si="237"/>
        <v>1.7673201748812701</v>
      </c>
      <c r="AD221" s="4">
        <f t="shared" si="226"/>
        <v>86.864067483050036</v>
      </c>
      <c r="AE221" s="5">
        <f t="shared" si="175"/>
        <v>68.830938375858722</v>
      </c>
      <c r="AF221" s="5">
        <f t="shared" si="176"/>
        <v>42.518260122578994</v>
      </c>
      <c r="AG221" s="5">
        <f t="shared" si="177"/>
        <v>95.14361662913845</v>
      </c>
      <c r="AH221" s="5"/>
      <c r="AI221" s="6">
        <f t="shared" si="238"/>
        <v>1.1084025984177885</v>
      </c>
      <c r="AJ221" s="6">
        <f t="shared" si="227"/>
        <v>0.45738081187589963</v>
      </c>
      <c r="AK221" s="6">
        <f t="shared" si="178"/>
        <v>5.5530574887875384E-3</v>
      </c>
      <c r="AL221" s="6">
        <f t="shared" si="179"/>
        <v>0.90920856626301172</v>
      </c>
      <c r="AM221" s="6"/>
      <c r="AT221" s="5"/>
      <c r="AU221" s="5"/>
      <c r="AV221" s="12"/>
      <c r="AW221" s="5"/>
      <c r="AX221" s="5"/>
      <c r="AY221" s="5"/>
      <c r="AZ221" s="5"/>
      <c r="BA221" s="5"/>
      <c r="BB221" s="5"/>
      <c r="BC221" s="5"/>
      <c r="BD221" s="5"/>
      <c r="BE221" s="5">
        <f t="shared" si="213"/>
        <v>2840</v>
      </c>
      <c r="BF221" s="6">
        <f t="shared" si="214"/>
        <v>0</v>
      </c>
      <c r="BG221" s="6">
        <f t="shared" si="215"/>
        <v>2840</v>
      </c>
      <c r="BH221" s="6">
        <f t="shared" si="216"/>
        <v>107.04761904761888</v>
      </c>
      <c r="BI221" s="6">
        <f t="shared" si="217"/>
        <v>1666.5714285714287</v>
      </c>
      <c r="BJ221" s="6">
        <f t="shared" si="218"/>
        <v>93.964452558664021</v>
      </c>
      <c r="BK221" s="6">
        <f t="shared" si="180"/>
        <v>77.358961569426924</v>
      </c>
      <c r="BL221" s="6">
        <f t="shared" si="181"/>
        <v>50.824239106475552</v>
      </c>
      <c r="BM221" s="6">
        <f t="shared" si="182"/>
        <v>95.933267293492889</v>
      </c>
      <c r="BN221" s="5"/>
      <c r="BO221" s="5"/>
      <c r="BP221" s="5"/>
      <c r="BQ221" s="2">
        <f t="shared" si="187"/>
        <v>46678.875</v>
      </c>
      <c r="BR221" s="2">
        <f t="shared" si="219"/>
        <v>39045.949999999997</v>
      </c>
      <c r="BS221" s="2">
        <f t="shared" si="188"/>
        <v>32906.538016176222</v>
      </c>
      <c r="BT221" s="5">
        <f t="shared" si="220"/>
        <v>46758.798718959144</v>
      </c>
      <c r="BU221" s="5"/>
      <c r="BV221" s="2">
        <f t="shared" si="170"/>
        <v>0.28436221428937936</v>
      </c>
      <c r="BW221" s="2">
        <f t="shared" si="189"/>
        <v>-0.94691187857368375</v>
      </c>
      <c r="BX221" s="2">
        <f t="shared" si="190"/>
        <v>-2.0973883083457237</v>
      </c>
      <c r="BY221" s="2">
        <f t="shared" si="191"/>
        <v>0.20356455119835626</v>
      </c>
      <c r="BZ221" s="2"/>
      <c r="CA221" s="2">
        <f t="shared" si="221"/>
        <v>-0.80795616003993709</v>
      </c>
      <c r="CB221" s="2">
        <f t="shared" si="192"/>
        <v>-0.3608466561385425</v>
      </c>
      <c r="CC221" s="2">
        <f t="shared" si="193"/>
        <v>-0.94014626901202858</v>
      </c>
      <c r="CD221" s="2">
        <f t="shared" si="194"/>
        <v>0.21845295673494358</v>
      </c>
      <c r="CE221" s="5"/>
      <c r="CF221" s="8">
        <f t="shared" si="171"/>
        <v>2.6817135510979296E-2</v>
      </c>
      <c r="CG221" s="8">
        <f t="shared" si="172"/>
        <v>8.184209528182617E-3</v>
      </c>
      <c r="CH221" s="5">
        <f t="shared" si="173"/>
        <v>56298.333333333328</v>
      </c>
      <c r="CI221" s="5">
        <f t="shared" si="174"/>
        <v>48910</v>
      </c>
      <c r="CJ221" s="5"/>
      <c r="CK221" s="5">
        <f t="shared" si="209"/>
        <v>53655.012701931133</v>
      </c>
      <c r="CL221" s="5">
        <f t="shared" si="228"/>
        <v>47629.817779251011</v>
      </c>
      <c r="CM221" s="5">
        <f t="shared" si="183"/>
        <v>35655.329334990427</v>
      </c>
      <c r="CN221" s="5">
        <f t="shared" si="166"/>
        <v>29442.679165852078</v>
      </c>
      <c r="CO221" s="5">
        <f t="shared" si="205"/>
        <v>21124.478315107488</v>
      </c>
      <c r="CP221" s="5"/>
      <c r="CQ221" s="5"/>
      <c r="CR221" s="5"/>
      <c r="CS221" s="32">
        <f t="shared" si="210"/>
        <v>0.17118600547341378</v>
      </c>
      <c r="CT221" s="32">
        <f t="shared" si="229"/>
        <v>0.31934160007168888</v>
      </c>
      <c r="CU221" s="32">
        <f t="shared" si="184"/>
        <v>0.76242938074146016</v>
      </c>
      <c r="CV221" s="32">
        <f t="shared" si="167"/>
        <v>1.1343166376272742</v>
      </c>
      <c r="CW221" s="32">
        <f t="shared" si="206"/>
        <v>1.9747480180402386</v>
      </c>
      <c r="CX221" s="32"/>
      <c r="CY221" s="32"/>
      <c r="CZ221" s="5"/>
      <c r="DA221" s="6">
        <f t="shared" si="211"/>
        <v>0.27803920343357058</v>
      </c>
      <c r="DB221" s="6">
        <f t="shared" si="230"/>
        <v>0.57340929425100406</v>
      </c>
      <c r="DC221" s="6">
        <f t="shared" si="185"/>
        <v>1.0248124025239789</v>
      </c>
      <c r="DD221" s="6">
        <f t="shared" si="168"/>
        <v>1.1595502552434331</v>
      </c>
      <c r="DE221" s="6">
        <f t="shared" si="207"/>
        <v>1.7438790576686765</v>
      </c>
      <c r="DF221" s="5"/>
      <c r="DG221" s="5"/>
      <c r="DI221" s="6">
        <f t="shared" si="212"/>
        <v>0.96544557617582161</v>
      </c>
      <c r="DJ221" s="6">
        <f t="shared" si="231"/>
        <v>0.98596725646841943</v>
      </c>
      <c r="DK221" s="6">
        <f t="shared" si="186"/>
        <v>0.46171955579134349</v>
      </c>
      <c r="DL221" s="6">
        <f t="shared" si="169"/>
        <v>0.35772620066095701</v>
      </c>
      <c r="DM221" s="6">
        <f t="shared" si="208"/>
        <v>0.28156824041674405</v>
      </c>
      <c r="DX221">
        <f t="shared" si="232"/>
        <v>47037.333333333336</v>
      </c>
      <c r="DY221">
        <f t="shared" si="233"/>
        <v>30778.350391245338</v>
      </c>
      <c r="DZ221">
        <f t="shared" si="234"/>
        <v>63296.316275421334</v>
      </c>
    </row>
    <row r="222" spans="1:130" x14ac:dyDescent="0.25">
      <c r="A222" s="1">
        <v>21</v>
      </c>
      <c r="B222" s="1">
        <v>221</v>
      </c>
      <c r="C222" s="7">
        <v>20200630</v>
      </c>
      <c r="D222" s="7">
        <f>189560*(1/3)</f>
        <v>63186.666666666664</v>
      </c>
      <c r="E222" s="7">
        <v>1186742</v>
      </c>
      <c r="F222" s="7"/>
      <c r="G222" s="7">
        <f t="shared" si="195"/>
        <v>74986271173.333328</v>
      </c>
      <c r="H222" s="36">
        <f t="shared" si="165"/>
        <v>168095902791.79999</v>
      </c>
      <c r="I222" s="36">
        <f t="shared" si="235"/>
        <v>172443135162.93335</v>
      </c>
      <c r="K222" s="2">
        <f t="shared" si="196"/>
        <v>5.5014950438574172E-3</v>
      </c>
      <c r="M222" s="1">
        <f t="shared" si="204"/>
        <v>220</v>
      </c>
      <c r="N222" s="2">
        <f t="shared" si="197"/>
        <v>-1.2216556821876891E-2</v>
      </c>
      <c r="O222" s="8">
        <f t="shared" si="198"/>
        <v>0.27568922305764409</v>
      </c>
      <c r="P222" s="2">
        <f t="shared" si="199"/>
        <v>0.30307123937400582</v>
      </c>
      <c r="Q222" s="2">
        <f t="shared" si="200"/>
        <v>0.2831711061462901</v>
      </c>
      <c r="R222" s="2">
        <f t="shared" si="201"/>
        <v>2.5937532754275017E-2</v>
      </c>
      <c r="V222" s="1">
        <f t="shared" si="202"/>
        <v>0</v>
      </c>
      <c r="W222" s="1">
        <f t="shared" si="203"/>
        <v>5.5014950438574172E-3</v>
      </c>
      <c r="X222" s="2">
        <f t="shared" si="222"/>
        <v>2.4564579518780894E-3</v>
      </c>
      <c r="Y222" s="2">
        <f t="shared" si="223"/>
        <v>3.0997463299801457E-2</v>
      </c>
      <c r="Z222" s="2">
        <f t="shared" si="224"/>
        <v>9.1912240409442406E-3</v>
      </c>
      <c r="AA222" s="2">
        <f t="shared" si="225"/>
        <v>2.0034199154008666E-2</v>
      </c>
      <c r="AB222" s="3">
        <f t="shared" si="236"/>
        <v>0.2672612419124244</v>
      </c>
      <c r="AC222" s="3">
        <f t="shared" si="237"/>
        <v>1.5472274714609262</v>
      </c>
      <c r="AD222" s="4">
        <f t="shared" si="226"/>
        <v>85.270713455386897</v>
      </c>
      <c r="AE222" s="5">
        <f t="shared" si="175"/>
        <v>70.277184558039636</v>
      </c>
      <c r="AF222" s="5">
        <f t="shared" si="176"/>
        <v>43.675836611597006</v>
      </c>
      <c r="AG222" s="5">
        <f t="shared" si="177"/>
        <v>96.878532504482266</v>
      </c>
      <c r="AH222" s="5"/>
      <c r="AI222" s="6">
        <f t="shared" si="238"/>
        <v>1.1240117033991279</v>
      </c>
      <c r="AJ222" s="6">
        <f t="shared" si="227"/>
        <v>0.49905982334099191</v>
      </c>
      <c r="AK222" s="6">
        <f t="shared" si="178"/>
        <v>-3.4347571567206636E-2</v>
      </c>
      <c r="AL222" s="6">
        <f t="shared" si="179"/>
        <v>1.0324672182491905</v>
      </c>
      <c r="AM222" s="6"/>
      <c r="AT222" s="5"/>
      <c r="AU222" s="5"/>
      <c r="AV222" s="12"/>
      <c r="AW222" s="5"/>
      <c r="AX222" s="5"/>
      <c r="AY222" s="5"/>
      <c r="AZ222" s="5"/>
      <c r="BA222" s="5"/>
      <c r="BB222" s="5"/>
      <c r="BC222" s="5"/>
      <c r="BD222" s="5"/>
      <c r="BE222" s="5">
        <f t="shared" si="213"/>
        <v>346.66666666666424</v>
      </c>
      <c r="BF222" s="6">
        <f t="shared" si="214"/>
        <v>0</v>
      </c>
      <c r="BG222" s="6">
        <f t="shared" si="215"/>
        <v>346.66666666666424</v>
      </c>
      <c r="BH222" s="6">
        <f t="shared" si="216"/>
        <v>107.04761904761888</v>
      </c>
      <c r="BI222" s="6">
        <f t="shared" si="217"/>
        <v>1593.7142857142858</v>
      </c>
      <c r="BJ222" s="6">
        <f t="shared" si="218"/>
        <v>93.705902116698397</v>
      </c>
      <c r="BK222" s="6">
        <f t="shared" si="180"/>
        <v>78.898371708165016</v>
      </c>
      <c r="BL222" s="6">
        <f t="shared" si="181"/>
        <v>52.318952103750888</v>
      </c>
      <c r="BM222" s="6">
        <f t="shared" si="182"/>
        <v>97.503965431254898</v>
      </c>
      <c r="BN222" s="5"/>
      <c r="BO222" s="5"/>
      <c r="BP222" s="5"/>
      <c r="BQ222" s="2">
        <f t="shared" si="187"/>
        <v>48179.583333333328</v>
      </c>
      <c r="BR222" s="2">
        <f t="shared" si="219"/>
        <v>39744.487500000003</v>
      </c>
      <c r="BS222" s="2">
        <f t="shared" si="188"/>
        <v>33552.121273165874</v>
      </c>
      <c r="BT222" s="5">
        <f t="shared" si="220"/>
        <v>48115.296873054343</v>
      </c>
      <c r="BU222" s="5"/>
      <c r="BV222" s="2">
        <f t="shared" si="170"/>
        <v>0.39272524782338003</v>
      </c>
      <c r="BW222" s="2">
        <f t="shared" si="189"/>
        <v>-0.85013143984709205</v>
      </c>
      <c r="BX222" s="2">
        <f t="shared" si="190"/>
        <v>-2.1099724851321513</v>
      </c>
      <c r="BY222" s="2">
        <f t="shared" si="191"/>
        <v>0.40970960543796742</v>
      </c>
      <c r="BZ222" s="2"/>
      <c r="CA222" s="2">
        <f t="shared" si="221"/>
        <v>-0.82616216464573156</v>
      </c>
      <c r="CB222" s="2">
        <f t="shared" si="192"/>
        <v>-0.38841279617016233</v>
      </c>
      <c r="CC222" s="2">
        <f t="shared" si="193"/>
        <v>-1.0019386929584246</v>
      </c>
      <c r="CD222" s="2">
        <f t="shared" si="194"/>
        <v>0.22511310061809997</v>
      </c>
      <c r="CE222" s="5"/>
      <c r="CF222" s="8">
        <f t="shared" si="171"/>
        <v>2.6817135510979296E-2</v>
      </c>
      <c r="CG222" s="8">
        <f t="shared" si="172"/>
        <v>8.184209528182617E-3</v>
      </c>
      <c r="CH222" s="5">
        <f t="shared" si="173"/>
        <v>56593.333333333328</v>
      </c>
      <c r="CI222" s="5">
        <f t="shared" si="174"/>
        <v>49083.333333333328</v>
      </c>
      <c r="CJ222" s="5"/>
      <c r="CK222" s="5">
        <f t="shared" si="209"/>
        <v>54037.946998519103</v>
      </c>
      <c r="CL222" s="5">
        <f t="shared" si="228"/>
        <v>48406.340847230669</v>
      </c>
      <c r="CM222" s="5">
        <f t="shared" si="183"/>
        <v>36029.544952306838</v>
      </c>
      <c r="CN222" s="5">
        <f t="shared" si="166"/>
        <v>29737.713727169605</v>
      </c>
      <c r="CO222" s="5">
        <f t="shared" si="205"/>
        <v>21245.644043476055</v>
      </c>
      <c r="CP222" s="5"/>
      <c r="CQ222" s="5"/>
      <c r="CR222" s="5"/>
      <c r="CS222" s="32">
        <f t="shared" si="210"/>
        <v>0.1693017624892057</v>
      </c>
      <c r="CT222" s="32">
        <f t="shared" si="229"/>
        <v>0.30533863045096443</v>
      </c>
      <c r="CU222" s="32">
        <f t="shared" si="184"/>
        <v>0.75374589799311509</v>
      </c>
      <c r="CV222" s="32">
        <f t="shared" si="167"/>
        <v>1.1247990765657518</v>
      </c>
      <c r="CW222" s="32">
        <f t="shared" si="206"/>
        <v>1.9740998454725371</v>
      </c>
      <c r="CX222" s="32"/>
      <c r="CY222" s="32"/>
      <c r="CZ222" s="5"/>
      <c r="DA222" s="6">
        <f t="shared" si="211"/>
        <v>0.23894885045423928</v>
      </c>
      <c r="DB222" s="6">
        <f t="shared" si="230"/>
        <v>0.59131683884082187</v>
      </c>
      <c r="DC222" s="6">
        <f t="shared" si="185"/>
        <v>0.99295850519242546</v>
      </c>
      <c r="DD222" s="6">
        <f t="shared" si="168"/>
        <v>1.1773897072652062</v>
      </c>
      <c r="DE222" s="6">
        <f t="shared" si="207"/>
        <v>1.7582483714864088</v>
      </c>
      <c r="DF222" s="5"/>
      <c r="DG222" s="5"/>
      <c r="DI222" s="6">
        <f t="shared" si="212"/>
        <v>0.88579655931795542</v>
      </c>
      <c r="DJ222" s="6">
        <f t="shared" si="231"/>
        <v>0.93965724096655567</v>
      </c>
      <c r="DK222" s="6">
        <f t="shared" si="186"/>
        <v>0.42849347789697984</v>
      </c>
      <c r="DL222" s="6">
        <f t="shared" si="169"/>
        <v>0.35692136020053344</v>
      </c>
      <c r="DM222" s="6">
        <f t="shared" si="208"/>
        <v>0.28192562511290503</v>
      </c>
      <c r="DX222">
        <f t="shared" si="232"/>
        <v>48425.833333333336</v>
      </c>
      <c r="DY222">
        <f t="shared" si="233"/>
        <v>31639.082248689912</v>
      </c>
      <c r="DZ222">
        <f t="shared" si="234"/>
        <v>65212.584417976759</v>
      </c>
    </row>
    <row r="223" spans="1:130" x14ac:dyDescent="0.25">
      <c r="A223" s="1">
        <v>22</v>
      </c>
      <c r="B223" s="1">
        <v>222</v>
      </c>
      <c r="C223" s="7">
        <v>20200701</v>
      </c>
      <c r="D223" s="7">
        <f>199030*(1/3)</f>
        <v>66343.333333333328</v>
      </c>
      <c r="E223" s="7">
        <v>4190946</v>
      </c>
      <c r="F223" s="7"/>
      <c r="G223" s="7">
        <f t="shared" si="195"/>
        <v>278041327460</v>
      </c>
      <c r="H223" s="36">
        <f t="shared" si="165"/>
        <v>175290608383.79999</v>
      </c>
      <c r="I223" s="36">
        <f t="shared" si="235"/>
        <v>176463562969.04004</v>
      </c>
      <c r="K223" s="2">
        <f t="shared" si="196"/>
        <v>4.8749970031741481E-2</v>
      </c>
      <c r="M223" s="1">
        <f t="shared" si="204"/>
        <v>221</v>
      </c>
      <c r="N223" s="2">
        <f t="shared" si="197"/>
        <v>-1.2200232660947273E-2</v>
      </c>
      <c r="O223" s="8">
        <f t="shared" si="198"/>
        <v>0.27694235588972432</v>
      </c>
      <c r="P223" s="2">
        <f t="shared" si="199"/>
        <v>0.30326570873462488</v>
      </c>
      <c r="Q223" s="2">
        <f t="shared" si="200"/>
        <v>0.28333929803909241</v>
      </c>
      <c r="R223" s="2">
        <f t="shared" si="201"/>
        <v>2.6128883484281495E-2</v>
      </c>
      <c r="V223" s="1">
        <f t="shared" si="202"/>
        <v>0</v>
      </c>
      <c r="W223" s="1">
        <f t="shared" si="203"/>
        <v>4.8749970031741481E-2</v>
      </c>
      <c r="X223" s="2">
        <f t="shared" si="222"/>
        <v>2.4564579518780894E-3</v>
      </c>
      <c r="Y223" s="2">
        <f t="shared" si="223"/>
        <v>3.1252460351950187E-2</v>
      </c>
      <c r="Z223" s="2">
        <f t="shared" si="224"/>
        <v>9.1912240409442406E-3</v>
      </c>
      <c r="AA223" s="2">
        <f t="shared" si="225"/>
        <v>2.0250157194342141E-2</v>
      </c>
      <c r="AB223" s="3">
        <f t="shared" si="236"/>
        <v>0.2672612419124244</v>
      </c>
      <c r="AC223" s="3">
        <f t="shared" si="237"/>
        <v>1.5433193951048474</v>
      </c>
      <c r="AD223" s="4">
        <f t="shared" si="226"/>
        <v>85.238920794342135</v>
      </c>
      <c r="AE223" s="5">
        <f t="shared" si="175"/>
        <v>72.010750288070511</v>
      </c>
      <c r="AF223" s="5">
        <f t="shared" si="176"/>
        <v>46.314009950881044</v>
      </c>
      <c r="AG223" s="5">
        <f t="shared" si="177"/>
        <v>97.707490625259979</v>
      </c>
      <c r="AH223" s="5"/>
      <c r="AI223" s="6">
        <f t="shared" si="238"/>
        <v>1.3243437815147807</v>
      </c>
      <c r="AJ223" s="6">
        <f t="shared" si="227"/>
        <v>0.55443499675417063</v>
      </c>
      <c r="AK223" s="6">
        <f t="shared" si="178"/>
        <v>-7.6621585179894369E-2</v>
      </c>
      <c r="AL223" s="6">
        <f t="shared" si="179"/>
        <v>1.1854915786882356</v>
      </c>
      <c r="AM223" s="6"/>
      <c r="AT223" s="5"/>
      <c r="AU223" s="5"/>
      <c r="AV223" s="12"/>
      <c r="AW223" s="5"/>
      <c r="AX223" s="5"/>
      <c r="AY223" s="5"/>
      <c r="AZ223" s="5"/>
      <c r="BA223" s="5"/>
      <c r="BB223" s="5"/>
      <c r="BC223" s="5"/>
      <c r="BD223" s="5"/>
      <c r="BE223" s="5">
        <f t="shared" si="213"/>
        <v>3156.6666666666642</v>
      </c>
      <c r="BF223" s="6">
        <f t="shared" si="214"/>
        <v>0</v>
      </c>
      <c r="BG223" s="6">
        <f t="shared" si="215"/>
        <v>3156.6666666666642</v>
      </c>
      <c r="BH223" s="6">
        <f t="shared" si="216"/>
        <v>107.04761904761888</v>
      </c>
      <c r="BI223" s="6">
        <f t="shared" si="217"/>
        <v>1679.3095238095234</v>
      </c>
      <c r="BJ223" s="6">
        <f t="shared" si="218"/>
        <v>94.007490636704134</v>
      </c>
      <c r="BK223" s="6">
        <f t="shared" si="180"/>
        <v>80.782363843706264</v>
      </c>
      <c r="BL223" s="6">
        <f t="shared" si="181"/>
        <v>55.636177688114024</v>
      </c>
      <c r="BM223" s="6">
        <f t="shared" si="182"/>
        <v>98.384694152620824</v>
      </c>
      <c r="BN223" s="5"/>
      <c r="BO223" s="5"/>
      <c r="BP223" s="5"/>
      <c r="BQ223" s="2">
        <f t="shared" si="187"/>
        <v>49933.708333333328</v>
      </c>
      <c r="BR223" s="2">
        <f t="shared" si="219"/>
        <v>40517.78125</v>
      </c>
      <c r="BS223" s="2">
        <f t="shared" si="188"/>
        <v>34225.790969195979</v>
      </c>
      <c r="BT223" s="5">
        <f t="shared" si="220"/>
        <v>49658.230541388577</v>
      </c>
      <c r="BU223" s="5"/>
      <c r="BV223" s="2">
        <f t="shared" si="170"/>
        <v>1.5513485785228429</v>
      </c>
      <c r="BW223" s="2">
        <f t="shared" si="189"/>
        <v>-0.69514571857580332</v>
      </c>
      <c r="BX223" s="2">
        <f t="shared" si="190"/>
        <v>-2.3068372750371848</v>
      </c>
      <c r="BY223" s="2">
        <f t="shared" si="191"/>
        <v>0.91654583788557809</v>
      </c>
      <c r="BZ223" s="2"/>
      <c r="CA223" s="2">
        <f t="shared" si="221"/>
        <v>-1.0911688453006099</v>
      </c>
      <c r="CB223" s="2">
        <f t="shared" si="192"/>
        <v>-0.43765289799977669</v>
      </c>
      <c r="CC223" s="2">
        <f t="shared" si="193"/>
        <v>-1.1110247740829693</v>
      </c>
      <c r="CD223" s="2">
        <f t="shared" si="194"/>
        <v>0.2357189780834158</v>
      </c>
      <c r="CE223" s="5"/>
      <c r="CF223" s="8">
        <f t="shared" si="171"/>
        <v>2.6904798936764975E-2</v>
      </c>
      <c r="CG223" s="8">
        <f t="shared" si="172"/>
        <v>8.184209528182617E-3</v>
      </c>
      <c r="CH223" s="5">
        <f t="shared" si="173"/>
        <v>58298.333333333328</v>
      </c>
      <c r="CI223" s="5">
        <f t="shared" si="174"/>
        <v>50661.666666666664</v>
      </c>
      <c r="CJ223" s="5"/>
      <c r="CK223" s="5">
        <f t="shared" si="209"/>
        <v>57117.563361366971</v>
      </c>
      <c r="CL223" s="5">
        <f t="shared" si="228"/>
        <v>50220.782987335471</v>
      </c>
      <c r="CM223" s="5">
        <f t="shared" si="183"/>
        <v>36731.291571243426</v>
      </c>
      <c r="CN223" s="5">
        <f t="shared" si="166"/>
        <v>30351.458612841983</v>
      </c>
      <c r="CO223" s="5">
        <f t="shared" si="205"/>
        <v>21530.558821260089</v>
      </c>
      <c r="CP223" s="5"/>
      <c r="CQ223" s="5"/>
      <c r="CR223" s="5"/>
      <c r="CS223" s="32">
        <f t="shared" si="210"/>
        <v>0.16152247100594042</v>
      </c>
      <c r="CT223" s="32">
        <f t="shared" si="229"/>
        <v>0.32103343251465422</v>
      </c>
      <c r="CU223" s="32">
        <f t="shared" si="184"/>
        <v>0.80618024837637026</v>
      </c>
      <c r="CV223" s="32">
        <f t="shared" si="167"/>
        <v>1.185836739498999</v>
      </c>
      <c r="CW223" s="32">
        <f t="shared" si="206"/>
        <v>2.0813567768535299</v>
      </c>
      <c r="CX223" s="32"/>
      <c r="CY223" s="32"/>
      <c r="CZ223" s="5"/>
      <c r="DA223" s="6">
        <f t="shared" si="211"/>
        <v>0.28282027303487334</v>
      </c>
      <c r="DB223" s="6">
        <f t="shared" si="230"/>
        <v>0.57518886564250127</v>
      </c>
      <c r="DC223" s="6">
        <f t="shared" si="185"/>
        <v>1.0600739628918183</v>
      </c>
      <c r="DD223" s="6">
        <f t="shared" si="168"/>
        <v>1.2295702123937369</v>
      </c>
      <c r="DE223" s="6">
        <f t="shared" si="207"/>
        <v>1.8087445852411559</v>
      </c>
      <c r="DF223" s="5"/>
      <c r="DG223" s="5"/>
      <c r="DI223" s="6">
        <f t="shared" si="212"/>
        <v>0.91709623610715274</v>
      </c>
      <c r="DJ223" s="6">
        <f t="shared" si="231"/>
        <v>0.97195854357077616</v>
      </c>
      <c r="DK223" s="6">
        <f t="shared" si="186"/>
        <v>0.39628128503664284</v>
      </c>
      <c r="DL223" s="6">
        <f t="shared" si="169"/>
        <v>0.36889642012659407</v>
      </c>
      <c r="DM223" s="6">
        <f t="shared" si="208"/>
        <v>0.28984453572180102</v>
      </c>
      <c r="DX223">
        <f t="shared" si="232"/>
        <v>49994</v>
      </c>
      <c r="DY223">
        <f t="shared" si="233"/>
        <v>32673.269656147735</v>
      </c>
      <c r="DZ223">
        <f t="shared" si="234"/>
        <v>67314.730343852265</v>
      </c>
    </row>
    <row r="224" spans="1:130" x14ac:dyDescent="0.25">
      <c r="A224" s="1">
        <v>23</v>
      </c>
      <c r="B224" s="1">
        <v>223</v>
      </c>
      <c r="C224" s="7">
        <v>20200704</v>
      </c>
      <c r="D224" s="7">
        <f>197480*(1/3)</f>
        <v>65826.666666666657</v>
      </c>
      <c r="E224" s="7">
        <v>4110191</v>
      </c>
      <c r="F224" s="7"/>
      <c r="G224" s="7">
        <f t="shared" si="195"/>
        <v>270560172893.33328</v>
      </c>
      <c r="H224" s="36">
        <f t="shared" ref="H224:H287" si="239">AVERAGE(G205:G224)</f>
        <v>176008767167.43335</v>
      </c>
      <c r="I224" s="36">
        <f t="shared" si="235"/>
        <v>180511236048.90671</v>
      </c>
      <c r="K224" s="2">
        <f t="shared" si="196"/>
        <v>-7.8182537404670738E-3</v>
      </c>
      <c r="M224" s="1">
        <f t="shared" si="204"/>
        <v>222</v>
      </c>
      <c r="N224" s="2">
        <f t="shared" si="197"/>
        <v>-1.2115742895211296E-2</v>
      </c>
      <c r="O224" s="8">
        <f t="shared" si="198"/>
        <v>0.2781954887218045</v>
      </c>
      <c r="P224" s="2">
        <f t="shared" si="199"/>
        <v>0.30427312363558229</v>
      </c>
      <c r="Q224" s="2">
        <f t="shared" si="200"/>
        <v>0.28421212136360574</v>
      </c>
      <c r="R224" s="2">
        <f t="shared" si="201"/>
        <v>2.5070220012820388E-2</v>
      </c>
      <c r="V224" s="1">
        <f t="shared" si="202"/>
        <v>7.8182537404670738E-3</v>
      </c>
      <c r="W224" s="1">
        <f t="shared" si="203"/>
        <v>0</v>
      </c>
      <c r="X224" s="2">
        <f t="shared" si="222"/>
        <v>5.5844669574764817E-4</v>
      </c>
      <c r="Y224" s="2">
        <f t="shared" si="223"/>
        <v>3.1252460351950187E-2</v>
      </c>
      <c r="Z224" s="2">
        <f t="shared" si="224"/>
        <v>2.0895162042636876E-3</v>
      </c>
      <c r="AA224" s="2">
        <f t="shared" si="225"/>
        <v>2.0250157194342141E-2</v>
      </c>
      <c r="AB224" s="3">
        <f t="shared" si="236"/>
        <v>0.2672612419124244</v>
      </c>
      <c r="AC224" s="3">
        <f t="shared" si="237"/>
        <v>1.5433193951048474</v>
      </c>
      <c r="AD224" s="4">
        <f t="shared" si="226"/>
        <v>85.238920794342135</v>
      </c>
      <c r="AE224" s="5">
        <f t="shared" si="175"/>
        <v>73.724788951385989</v>
      </c>
      <c r="AF224" s="5">
        <f t="shared" si="176"/>
        <v>49.404359830432981</v>
      </c>
      <c r="AG224" s="5">
        <f t="shared" si="177"/>
        <v>98.045218072338997</v>
      </c>
      <c r="AH224" s="5"/>
      <c r="AI224" s="6">
        <f t="shared" si="238"/>
        <v>1.1613959890493022</v>
      </c>
      <c r="AJ224" s="6">
        <f t="shared" si="227"/>
        <v>0.60089842761662371</v>
      </c>
      <c r="AK224" s="6">
        <f t="shared" si="178"/>
        <v>-6.6057955163855375E-2</v>
      </c>
      <c r="AL224" s="6">
        <f t="shared" si="179"/>
        <v>1.2678548103971028</v>
      </c>
      <c r="AM224" s="6"/>
      <c r="AT224" s="5"/>
      <c r="AU224" s="5"/>
      <c r="AV224" s="12"/>
      <c r="AW224" s="5"/>
      <c r="AX224" s="5"/>
      <c r="AY224" s="5"/>
      <c r="AZ224" s="5"/>
      <c r="BA224" s="5"/>
      <c r="BB224" s="5"/>
      <c r="BC224" s="5"/>
      <c r="BD224" s="5"/>
      <c r="BE224" s="5">
        <f t="shared" si="213"/>
        <v>-516.66666666667152</v>
      </c>
      <c r="BF224" s="6">
        <f t="shared" si="214"/>
        <v>516.66666666667152</v>
      </c>
      <c r="BG224" s="6">
        <f t="shared" si="215"/>
        <v>0</v>
      </c>
      <c r="BH224" s="6">
        <f t="shared" si="216"/>
        <v>36.904761904762253</v>
      </c>
      <c r="BI224" s="6">
        <f t="shared" si="217"/>
        <v>1679.3095238095234</v>
      </c>
      <c r="BJ224" s="6">
        <f t="shared" si="218"/>
        <v>97.849641375674565</v>
      </c>
      <c r="BK224" s="6">
        <f t="shared" si="180"/>
        <v>82.644456548767295</v>
      </c>
      <c r="BL224" s="6">
        <f t="shared" si="181"/>
        <v>58.285295906951916</v>
      </c>
      <c r="BM224" s="6">
        <f t="shared" si="182"/>
        <v>99.695868998038065</v>
      </c>
      <c r="BN224" s="5"/>
      <c r="BO224" s="5"/>
      <c r="BP224" s="5"/>
      <c r="BQ224" s="2">
        <f t="shared" si="187"/>
        <v>51362.583333333328</v>
      </c>
      <c r="BR224" s="2">
        <f t="shared" si="219"/>
        <v>41349.029166666667</v>
      </c>
      <c r="BS224" s="2">
        <f t="shared" si="188"/>
        <v>34904.78810639622</v>
      </c>
      <c r="BT224" s="5">
        <f t="shared" si="220"/>
        <v>51266.925557621209</v>
      </c>
      <c r="BU224" s="5"/>
      <c r="BV224" s="2">
        <f t="shared" si="170"/>
        <v>0.66265582173387916</v>
      </c>
      <c r="BW224" s="2">
        <f t="shared" si="189"/>
        <v>-0.58564191414600786</v>
      </c>
      <c r="BX224" s="2">
        <f t="shared" si="190"/>
        <v>-2.255781106769605</v>
      </c>
      <c r="BY224" s="2">
        <f t="shared" si="191"/>
        <v>1.0844972784775893</v>
      </c>
      <c r="BZ224" s="2"/>
      <c r="CA224" s="2">
        <f t="shared" si="221"/>
        <v>-0.96062866064325958</v>
      </c>
      <c r="CB224" s="2">
        <f t="shared" si="192"/>
        <v>-0.48263642363856585</v>
      </c>
      <c r="CC224" s="2">
        <f t="shared" si="193"/>
        <v>-1.1701070520762547</v>
      </c>
      <c r="CD224" s="2">
        <f t="shared" si="194"/>
        <v>0.20483420479912307</v>
      </c>
      <c r="CE224" s="5"/>
      <c r="CF224" s="8">
        <f t="shared" si="171"/>
        <v>2.0468734915192029E-2</v>
      </c>
      <c r="CG224" s="8">
        <f t="shared" si="172"/>
        <v>8.184209528182617E-3</v>
      </c>
      <c r="CH224" s="5">
        <f t="shared" si="173"/>
        <v>59238.333333333328</v>
      </c>
      <c r="CI224" s="5">
        <f t="shared" si="174"/>
        <v>50661.666666666664</v>
      </c>
      <c r="CJ224" s="5"/>
      <c r="CK224" s="5">
        <f t="shared" si="209"/>
        <v>59586.522490387055</v>
      </c>
      <c r="CL224" s="5">
        <f t="shared" si="228"/>
        <v>52497.483539893437</v>
      </c>
      <c r="CM224" s="5">
        <f t="shared" si="183"/>
        <v>37395.749894070279</v>
      </c>
      <c r="CN224" s="5">
        <f t="shared" si="166"/>
        <v>30806.445264454542</v>
      </c>
      <c r="CO224" s="5">
        <f t="shared" si="205"/>
        <v>21798.067254050089</v>
      </c>
      <c r="CP224" s="5"/>
      <c r="CQ224" s="5"/>
      <c r="CR224" s="5"/>
      <c r="CS224" s="32">
        <f t="shared" si="210"/>
        <v>0.10472408718408266</v>
      </c>
      <c r="CT224" s="32">
        <f t="shared" si="229"/>
        <v>0.25390137256091938</v>
      </c>
      <c r="CU224" s="32">
        <f t="shared" si="184"/>
        <v>0.76027133706722583</v>
      </c>
      <c r="CV224" s="32">
        <f t="shared" si="167"/>
        <v>1.1367822902507858</v>
      </c>
      <c r="CW224" s="32">
        <f t="shared" si="206"/>
        <v>2.0198395985972581</v>
      </c>
      <c r="CX224" s="32"/>
      <c r="CY224" s="32"/>
      <c r="CZ224" s="5"/>
      <c r="DA224" s="6">
        <f t="shared" si="211"/>
        <v>0.26994814499172737</v>
      </c>
      <c r="DB224" s="6">
        <f t="shared" si="230"/>
        <v>0.56312863498533738</v>
      </c>
      <c r="DC224" s="6">
        <f t="shared" si="185"/>
        <v>1.0794532694130259</v>
      </c>
      <c r="DD224" s="6">
        <f t="shared" si="168"/>
        <v>1.2429369843208999</v>
      </c>
      <c r="DE224" s="6">
        <f t="shared" si="207"/>
        <v>1.7879183647378849</v>
      </c>
      <c r="DF224" s="5"/>
      <c r="DG224" s="5"/>
      <c r="DI224" s="6">
        <f t="shared" si="212"/>
        <v>0.82283868994771681</v>
      </c>
      <c r="DJ224" s="6">
        <f t="shared" si="231"/>
        <v>0.90920262917488348</v>
      </c>
      <c r="DK224" s="6">
        <f t="shared" si="186"/>
        <v>0.38974044194195484</v>
      </c>
      <c r="DL224" s="6">
        <f t="shared" si="169"/>
        <v>0.37863812502779687</v>
      </c>
      <c r="DM224" s="6">
        <f t="shared" si="208"/>
        <v>0.29814362724325988</v>
      </c>
      <c r="DX224">
        <f t="shared" si="232"/>
        <v>51419.1</v>
      </c>
      <c r="DY224">
        <f t="shared" si="233"/>
        <v>33814.659510800207</v>
      </c>
      <c r="DZ224">
        <f t="shared" si="234"/>
        <v>69023.54048919979</v>
      </c>
    </row>
    <row r="225" spans="1:130" x14ac:dyDescent="0.25">
      <c r="A225" s="1">
        <v>24</v>
      </c>
      <c r="B225" s="1">
        <v>224</v>
      </c>
      <c r="C225" s="7">
        <v>20200705</v>
      </c>
      <c r="D225" s="7">
        <f>208980*(1/3)</f>
        <v>69660</v>
      </c>
      <c r="E225" s="7">
        <v>5170123</v>
      </c>
      <c r="F225" s="7"/>
      <c r="G225" s="7">
        <f t="shared" si="195"/>
        <v>360150768180</v>
      </c>
      <c r="H225" s="36">
        <f t="shared" si="239"/>
        <v>189727775562.26666</v>
      </c>
      <c r="I225" s="36">
        <f t="shared" si="235"/>
        <v>186459456809.1734</v>
      </c>
      <c r="K225" s="2">
        <f t="shared" si="196"/>
        <v>5.6601240215302807E-2</v>
      </c>
      <c r="M225" s="1">
        <f t="shared" si="204"/>
        <v>223</v>
      </c>
      <c r="N225" s="2">
        <f t="shared" si="197"/>
        <v>-1.2108018037164629E-2</v>
      </c>
      <c r="O225" s="8">
        <f t="shared" si="198"/>
        <v>0.27944862155388472</v>
      </c>
      <c r="P225" s="2">
        <f t="shared" si="199"/>
        <v>0.30436530540726636</v>
      </c>
      <c r="Q225" s="2">
        <f t="shared" si="200"/>
        <v>0.28429211614758265</v>
      </c>
      <c r="R225" s="2">
        <f t="shared" si="201"/>
        <v>2.4824502081697564E-2</v>
      </c>
      <c r="V225" s="1">
        <f t="shared" si="202"/>
        <v>0</v>
      </c>
      <c r="W225" s="1">
        <f t="shared" si="203"/>
        <v>5.6601240215302807E-2</v>
      </c>
      <c r="X225" s="2">
        <f t="shared" si="222"/>
        <v>5.5844669574764817E-4</v>
      </c>
      <c r="Y225" s="2">
        <f t="shared" si="223"/>
        <v>3.0792213936568787E-2</v>
      </c>
      <c r="Z225" s="2">
        <f t="shared" si="224"/>
        <v>2.0895162042636876E-3</v>
      </c>
      <c r="AA225" s="2">
        <f t="shared" si="225"/>
        <v>1.953250635987288E-2</v>
      </c>
      <c r="AB225" s="3">
        <f t="shared" si="236"/>
        <v>0.2672612419124244</v>
      </c>
      <c r="AC225" s="3">
        <f t="shared" si="237"/>
        <v>1.576459946780183</v>
      </c>
      <c r="AD225" s="4">
        <f t="shared" si="226"/>
        <v>85.504248497467188</v>
      </c>
      <c r="AE225" s="5">
        <f t="shared" si="175"/>
        <v>75.616910198166678</v>
      </c>
      <c r="AF225" s="5">
        <f t="shared" si="176"/>
        <v>54.108426726064422</v>
      </c>
      <c r="AG225" s="5">
        <f t="shared" si="177"/>
        <v>97.125393670268934</v>
      </c>
      <c r="AH225" s="5"/>
      <c r="AI225" s="6">
        <f t="shared" si="238"/>
        <v>1.2642368190720952</v>
      </c>
      <c r="AJ225" s="6">
        <f t="shared" si="227"/>
        <v>0.65506084467527792</v>
      </c>
      <c r="AK225" s="6">
        <f t="shared" si="178"/>
        <v>-4.3504374492873144E-2</v>
      </c>
      <c r="AL225" s="6">
        <f t="shared" si="179"/>
        <v>1.353626063843429</v>
      </c>
      <c r="AM225" s="6"/>
      <c r="AT225" s="5"/>
      <c r="AU225" s="5"/>
      <c r="AV225" s="12"/>
      <c r="AW225" s="5"/>
      <c r="AX225" s="5"/>
      <c r="AY225" s="5"/>
      <c r="AZ225" s="5"/>
      <c r="BA225" s="5"/>
      <c r="BB225" s="5"/>
      <c r="BC225" s="5"/>
      <c r="BD225" s="5"/>
      <c r="BE225" s="5">
        <f t="shared" si="213"/>
        <v>3833.333333333343</v>
      </c>
      <c r="BF225" s="6">
        <f t="shared" si="214"/>
        <v>0</v>
      </c>
      <c r="BG225" s="6">
        <f t="shared" si="215"/>
        <v>3833.333333333343</v>
      </c>
      <c r="BH225" s="6">
        <f t="shared" si="216"/>
        <v>36.904761904762253</v>
      </c>
      <c r="BI225" s="6">
        <f t="shared" si="217"/>
        <v>1754.0238095238103</v>
      </c>
      <c r="BJ225" s="6">
        <f t="shared" si="218"/>
        <v>97.939350430077482</v>
      </c>
      <c r="BK225" s="6">
        <f t="shared" si="180"/>
        <v>84.723816213378853</v>
      </c>
      <c r="BL225" s="6">
        <f t="shared" si="181"/>
        <v>62.840511366719831</v>
      </c>
      <c r="BM225" s="6">
        <f t="shared" si="182"/>
        <v>100.04212960604016</v>
      </c>
      <c r="BN225" s="5"/>
      <c r="BO225" s="5"/>
      <c r="BP225" s="5"/>
      <c r="BQ225" s="2">
        <f t="shared" si="187"/>
        <v>53391.916666666664</v>
      </c>
      <c r="BR225" s="2">
        <f t="shared" si="219"/>
        <v>42247.697916666672</v>
      </c>
      <c r="BS225" s="2">
        <f t="shared" si="188"/>
        <v>35590.736738218227</v>
      </c>
      <c r="BT225" s="5">
        <f t="shared" si="220"/>
        <v>53114.746359295386</v>
      </c>
      <c r="BU225" s="5"/>
      <c r="BV225" s="2">
        <f t="shared" si="170"/>
        <v>1.2261980899799747</v>
      </c>
      <c r="BW225" s="2">
        <f t="shared" si="189"/>
        <v>-0.45543048099934447</v>
      </c>
      <c r="BX225" s="2">
        <f t="shared" si="190"/>
        <v>-2.265651022986618</v>
      </c>
      <c r="BY225" s="2">
        <f t="shared" si="191"/>
        <v>1.3547900609879289</v>
      </c>
      <c r="BZ225" s="2"/>
      <c r="CA225" s="2">
        <f t="shared" si="221"/>
        <v>-1.1468512307849135</v>
      </c>
      <c r="CB225" s="2">
        <f t="shared" si="192"/>
        <v>-0.5426340495900428</v>
      </c>
      <c r="CC225" s="2">
        <f t="shared" si="193"/>
        <v>-1.2425735161882971</v>
      </c>
      <c r="CD225" s="2">
        <f t="shared" si="194"/>
        <v>0.15730541700821166</v>
      </c>
      <c r="CE225" s="5"/>
      <c r="CF225" s="8">
        <f t="shared" si="171"/>
        <v>2.4391493237417867E-2</v>
      </c>
      <c r="CG225" s="8">
        <f t="shared" si="172"/>
        <v>8.184209528182617E-3</v>
      </c>
      <c r="CH225" s="5">
        <f t="shared" si="173"/>
        <v>61891.666666666664</v>
      </c>
      <c r="CI225" s="5">
        <f t="shared" si="174"/>
        <v>52320</v>
      </c>
      <c r="CJ225" s="5"/>
      <c r="CK225" s="5">
        <f t="shared" si="209"/>
        <v>61972.984451039345</v>
      </c>
      <c r="CL225" s="5">
        <f t="shared" si="228"/>
        <v>54257.493894749743</v>
      </c>
      <c r="CM225" s="5">
        <f t="shared" si="183"/>
        <v>38253.166348941813</v>
      </c>
      <c r="CN225" s="5">
        <f t="shared" si="166"/>
        <v>31392.122135593803</v>
      </c>
      <c r="CO225" s="5">
        <f t="shared" si="205"/>
        <v>22137.507091195246</v>
      </c>
      <c r="CP225" s="5"/>
      <c r="CQ225" s="5"/>
      <c r="CR225" s="5"/>
      <c r="CS225" s="32">
        <f t="shared" si="210"/>
        <v>0.12403816948711976</v>
      </c>
      <c r="CT225" s="32">
        <f t="shared" si="229"/>
        <v>0.28387794937835653</v>
      </c>
      <c r="CU225" s="32">
        <f t="shared" si="184"/>
        <v>0.82102572541493646</v>
      </c>
      <c r="CV225" s="32">
        <f t="shared" si="167"/>
        <v>1.2190280637643274</v>
      </c>
      <c r="CW225" s="32">
        <f t="shared" si="206"/>
        <v>2.1466957735139873</v>
      </c>
      <c r="CX225" s="32"/>
      <c r="CY225" s="32"/>
      <c r="CZ225" s="5"/>
      <c r="DA225" s="6">
        <f t="shared" si="211"/>
        <v>0.28982172549475416</v>
      </c>
      <c r="DB225" s="6">
        <f t="shared" si="230"/>
        <v>0.57222364487525168</v>
      </c>
      <c r="DC225" s="6">
        <f t="shared" si="185"/>
        <v>1.1197939887565485</v>
      </c>
      <c r="DD225" s="6">
        <f t="shared" si="168"/>
        <v>1.2911495000548214</v>
      </c>
      <c r="DE225" s="6">
        <f t="shared" si="207"/>
        <v>1.8158780289898035</v>
      </c>
      <c r="DF225" s="5"/>
      <c r="DG225" s="5"/>
      <c r="DI225" s="6">
        <f t="shared" si="212"/>
        <v>0.90518887660683789</v>
      </c>
      <c r="DJ225" s="6">
        <f t="shared" si="231"/>
        <v>0.95968941875864733</v>
      </c>
      <c r="DK225" s="6">
        <f t="shared" si="186"/>
        <v>0.35071969754290078</v>
      </c>
      <c r="DL225" s="6">
        <f t="shared" si="169"/>
        <v>0.39093630867980766</v>
      </c>
      <c r="DM225" s="6">
        <f t="shared" si="208"/>
        <v>0.30446168612961966</v>
      </c>
      <c r="DX225">
        <f t="shared" si="232"/>
        <v>53027.933333333327</v>
      </c>
      <c r="DY225">
        <f t="shared" si="233"/>
        <v>34937.385685336369</v>
      </c>
      <c r="DZ225">
        <f t="shared" si="234"/>
        <v>71118.480981330285</v>
      </c>
    </row>
    <row r="226" spans="1:130" x14ac:dyDescent="0.25">
      <c r="A226" s="1">
        <v>25</v>
      </c>
      <c r="B226" s="1">
        <v>225</v>
      </c>
      <c r="C226" s="7">
        <v>20200711</v>
      </c>
      <c r="D226" s="7">
        <f>186300*(1/3)</f>
        <v>62100</v>
      </c>
      <c r="E226" s="7">
        <v>2695049</v>
      </c>
      <c r="F226" s="7"/>
      <c r="G226" s="7">
        <f t="shared" si="195"/>
        <v>167362542900</v>
      </c>
      <c r="H226" s="36">
        <f t="shared" si="239"/>
        <v>196477269927.51666</v>
      </c>
      <c r="I226" s="36">
        <f t="shared" si="235"/>
        <v>188130594004.50671</v>
      </c>
      <c r="K226" s="2">
        <f t="shared" si="196"/>
        <v>-0.11488027599842202</v>
      </c>
      <c r="M226" s="1">
        <f t="shared" si="204"/>
        <v>224</v>
      </c>
      <c r="N226" s="2">
        <f t="shared" si="197"/>
        <v>-1.2101714411372528E-2</v>
      </c>
      <c r="O226" s="8">
        <f t="shared" si="198"/>
        <v>0.2807017543859649</v>
      </c>
      <c r="P226" s="2">
        <f t="shared" si="199"/>
        <v>0.30444053663409021</v>
      </c>
      <c r="Q226" s="2">
        <f t="shared" si="200"/>
        <v>0.28435741734370301</v>
      </c>
      <c r="R226" s="2">
        <f t="shared" si="201"/>
        <v>2.3663551021301465E-2</v>
      </c>
      <c r="V226" s="1">
        <f t="shared" si="202"/>
        <v>0.11488027599842202</v>
      </c>
      <c r="W226" s="1">
        <f t="shared" si="203"/>
        <v>0</v>
      </c>
      <c r="X226" s="2">
        <f t="shared" si="222"/>
        <v>8.764180695634935E-3</v>
      </c>
      <c r="Y226" s="2">
        <f t="shared" si="223"/>
        <v>2.7777993480319452E-2</v>
      </c>
      <c r="Z226" s="2">
        <f t="shared" si="224"/>
        <v>3.0613283717145234E-2</v>
      </c>
      <c r="AA226" s="2">
        <f t="shared" si="225"/>
        <v>2.0848521090622633E-2</v>
      </c>
      <c r="AB226" s="3">
        <f t="shared" si="236"/>
        <v>0.28628685431502665</v>
      </c>
      <c r="AC226" s="3">
        <f t="shared" si="237"/>
        <v>1.3323723711421236</v>
      </c>
      <c r="AD226" s="4">
        <f t="shared" si="226"/>
        <v>82.313333788081792</v>
      </c>
      <c r="AE226" s="5">
        <f t="shared" si="175"/>
        <v>76.996380234085109</v>
      </c>
      <c r="AF226" s="5">
        <f t="shared" si="176"/>
        <v>57.705327303630384</v>
      </c>
      <c r="AG226" s="5">
        <f t="shared" si="177"/>
        <v>96.287433164539834</v>
      </c>
      <c r="AH226" s="5"/>
      <c r="AI226" s="6">
        <f t="shared" si="238"/>
        <v>0.56521034056949748</v>
      </c>
      <c r="AJ226" s="6">
        <f t="shared" si="227"/>
        <v>0.67428774466159402</v>
      </c>
      <c r="AK226" s="6">
        <f t="shared" si="178"/>
        <v>1.0391165420567616E-2</v>
      </c>
      <c r="AL226" s="6">
        <f t="shared" si="179"/>
        <v>1.3381843239026203</v>
      </c>
      <c r="AM226" s="6"/>
      <c r="AT226" s="5"/>
      <c r="AU226" s="5"/>
      <c r="AV226" s="12"/>
      <c r="AW226" s="5"/>
      <c r="AX226" s="5"/>
      <c r="AY226" s="5"/>
      <c r="AZ226" s="5"/>
      <c r="BA226" s="5"/>
      <c r="BB226" s="5"/>
      <c r="BC226" s="5"/>
      <c r="BD226" s="5"/>
      <c r="BE226" s="5">
        <f t="shared" si="213"/>
        <v>-7560</v>
      </c>
      <c r="BF226" s="6">
        <f t="shared" si="214"/>
        <v>7560</v>
      </c>
      <c r="BG226" s="6">
        <f t="shared" si="215"/>
        <v>0</v>
      </c>
      <c r="BH226" s="6">
        <f t="shared" si="216"/>
        <v>576.90476190476227</v>
      </c>
      <c r="BI226" s="6">
        <f t="shared" si="217"/>
        <v>1613.5714285714291</v>
      </c>
      <c r="BJ226" s="6">
        <f t="shared" si="218"/>
        <v>73.66304347826086</v>
      </c>
      <c r="BK226" s="6">
        <f t="shared" si="180"/>
        <v>85.207998289061749</v>
      </c>
      <c r="BL226" s="6">
        <f t="shared" si="181"/>
        <v>64.884318956654084</v>
      </c>
      <c r="BM226" s="6">
        <f t="shared" si="182"/>
        <v>99.434573821747122</v>
      </c>
      <c r="BN226" s="5"/>
      <c r="BO226" s="5"/>
      <c r="BP226" s="5"/>
      <c r="BQ226" s="2">
        <f t="shared" si="187"/>
        <v>54383.458333333328</v>
      </c>
      <c r="BR226" s="2">
        <f t="shared" si="219"/>
        <v>43183.883333333339</v>
      </c>
      <c r="BS226" s="2">
        <f t="shared" si="188"/>
        <v>36258.915586673887</v>
      </c>
      <c r="BT226" s="5">
        <f t="shared" si="220"/>
        <v>54857.400678693513</v>
      </c>
      <c r="BU226" s="5"/>
      <c r="BV226" s="2">
        <f t="shared" si="170"/>
        <v>6.6502981056958319</v>
      </c>
      <c r="BW226" s="2">
        <f t="shared" si="189"/>
        <v>-5.4075134896279978E-2</v>
      </c>
      <c r="BX226" s="2">
        <f t="shared" si="190"/>
        <v>-3.6665093888087332</v>
      </c>
      <c r="BY226" s="2">
        <f t="shared" si="191"/>
        <v>3.5583591190161732</v>
      </c>
      <c r="BZ226" s="2"/>
      <c r="CA226" s="2">
        <f t="shared" si="221"/>
        <v>-2.1629789155820429</v>
      </c>
      <c r="CB226" s="2">
        <f t="shared" si="192"/>
        <v>-0.65343093877206226</v>
      </c>
      <c r="CC226" s="2">
        <f t="shared" si="193"/>
        <v>-1.6106599460116535</v>
      </c>
      <c r="CD226" s="2">
        <f t="shared" si="194"/>
        <v>0.30379806846752888</v>
      </c>
      <c r="CE226" s="5"/>
      <c r="CF226" s="8">
        <f t="shared" si="171"/>
        <v>-2.9139517891559604E-2</v>
      </c>
      <c r="CG226" s="8">
        <f t="shared" si="172"/>
        <v>-2.5001166384180026E-2</v>
      </c>
      <c r="CH226" s="5">
        <f t="shared" si="173"/>
        <v>62483.333333333328</v>
      </c>
      <c r="CI226" s="5">
        <f t="shared" si="174"/>
        <v>52320</v>
      </c>
      <c r="CJ226" s="5"/>
      <c r="CK226" s="5">
        <f t="shared" si="209"/>
        <v>63090.627231197774</v>
      </c>
      <c r="CL226" s="5">
        <f t="shared" si="228"/>
        <v>54723.307746698105</v>
      </c>
      <c r="CM226" s="5">
        <f t="shared" si="183"/>
        <v>38753.654997934675</v>
      </c>
      <c r="CN226" s="5">
        <f t="shared" si="166"/>
        <v>31708.757999440539</v>
      </c>
      <c r="CO226" s="5">
        <f t="shared" si="205"/>
        <v>22355.447392541031</v>
      </c>
      <c r="CP226" s="5"/>
      <c r="CQ226" s="5"/>
      <c r="CR226" s="5"/>
      <c r="CS226" s="32">
        <f t="shared" si="210"/>
        <v>-1.5701654503569751E-2</v>
      </c>
      <c r="CT226" s="32">
        <f t="shared" si="229"/>
        <v>0.13479982400638035</v>
      </c>
      <c r="CU226" s="32">
        <f t="shared" si="184"/>
        <v>0.6024294999609594</v>
      </c>
      <c r="CV226" s="32">
        <f t="shared" si="167"/>
        <v>0.95844946059053071</v>
      </c>
      <c r="CW226" s="32">
        <f t="shared" si="206"/>
        <v>1.7778464420586757</v>
      </c>
      <c r="CX226" s="32"/>
      <c r="CY226" s="32"/>
      <c r="CZ226" s="5"/>
      <c r="DA226" s="6">
        <f t="shared" si="211"/>
        <v>0.13748059600851978</v>
      </c>
      <c r="DB226" s="6">
        <f t="shared" si="230"/>
        <v>0.41501133382732058</v>
      </c>
      <c r="DC226" s="6">
        <f t="shared" si="185"/>
        <v>0.90987016407123233</v>
      </c>
      <c r="DD226" s="6">
        <f t="shared" si="168"/>
        <v>1.1646763958942836</v>
      </c>
      <c r="DE226" s="6">
        <f t="shared" si="207"/>
        <v>1.7248084016851</v>
      </c>
      <c r="DF226" s="5"/>
      <c r="DG226" s="5"/>
      <c r="DI226" s="6">
        <f t="shared" si="212"/>
        <v>0.51888826531978727</v>
      </c>
      <c r="DJ226" s="6">
        <f t="shared" si="231"/>
        <v>0.72865388601646719</v>
      </c>
      <c r="DK226" s="6">
        <f t="shared" si="186"/>
        <v>0.37959316398446624</v>
      </c>
      <c r="DL226" s="6">
        <f t="shared" si="169"/>
        <v>0.38194226112375379</v>
      </c>
      <c r="DM226" s="6">
        <f t="shared" si="208"/>
        <v>0.30366284066003302</v>
      </c>
      <c r="DX226">
        <f t="shared" si="232"/>
        <v>54167.583333333328</v>
      </c>
      <c r="DY226">
        <f t="shared" si="233"/>
        <v>36821.679432764155</v>
      </c>
      <c r="DZ226">
        <f t="shared" si="234"/>
        <v>71513.487233902502</v>
      </c>
    </row>
    <row r="227" spans="1:130" x14ac:dyDescent="0.25">
      <c r="A227" s="1">
        <v>26</v>
      </c>
      <c r="B227" s="1">
        <v>226</v>
      </c>
      <c r="C227" s="7">
        <v>20200712</v>
      </c>
      <c r="D227" s="7">
        <f>175200*(1/3)</f>
        <v>58400</v>
      </c>
      <c r="E227" s="7">
        <v>4591767</v>
      </c>
      <c r="F227" s="7"/>
      <c r="G227" s="7">
        <f t="shared" si="195"/>
        <v>268159192800</v>
      </c>
      <c r="H227" s="36">
        <f t="shared" si="239"/>
        <v>208718770330.18335</v>
      </c>
      <c r="I227" s="36">
        <f t="shared" si="235"/>
        <v>190850400860.50671</v>
      </c>
      <c r="K227" s="2">
        <f t="shared" si="196"/>
        <v>-6.1430099105251754E-2</v>
      </c>
      <c r="M227" s="1">
        <f t="shared" si="204"/>
        <v>225</v>
      </c>
      <c r="N227" s="2">
        <f t="shared" si="197"/>
        <v>-1.2064427768249371E-2</v>
      </c>
      <c r="O227" s="8">
        <f t="shared" si="198"/>
        <v>0.28195488721804512</v>
      </c>
      <c r="P227" s="2">
        <f t="shared" si="199"/>
        <v>0.30488570680977956</v>
      </c>
      <c r="Q227" s="2">
        <f t="shared" si="200"/>
        <v>0.28474412227673346</v>
      </c>
      <c r="R227" s="2">
        <f t="shared" si="201"/>
        <v>2.2485649416045084E-2</v>
      </c>
      <c r="V227" s="1">
        <f t="shared" si="202"/>
        <v>6.1430099105251754E-2</v>
      </c>
      <c r="W227" s="1">
        <f t="shared" si="203"/>
        <v>0</v>
      </c>
      <c r="X227" s="2">
        <f t="shared" si="222"/>
        <v>1.315204491743863E-2</v>
      </c>
      <c r="Y227" s="2">
        <f t="shared" si="223"/>
        <v>2.459286147866311E-2</v>
      </c>
      <c r="Z227" s="2">
        <f t="shared" si="224"/>
        <v>3.3524493897356338E-2</v>
      </c>
      <c r="AA227" s="2">
        <f t="shared" si="225"/>
        <v>2.1478918298777079E-2</v>
      </c>
      <c r="AB227" s="3">
        <f t="shared" si="236"/>
        <v>0.39231151282125004</v>
      </c>
      <c r="AC227" s="3">
        <f t="shared" si="237"/>
        <v>1.144976722597028</v>
      </c>
      <c r="AD227" s="4">
        <f t="shared" si="226"/>
        <v>74.480289136246029</v>
      </c>
      <c r="AE227" s="5">
        <f t="shared" si="175"/>
        <v>77.633753602766575</v>
      </c>
      <c r="AF227" s="5">
        <f t="shared" si="176"/>
        <v>59.669361712051256</v>
      </c>
      <c r="AG227" s="5">
        <f t="shared" si="177"/>
        <v>95.598145493481894</v>
      </c>
      <c r="AH227" s="5"/>
      <c r="AI227" s="6">
        <f t="shared" si="238"/>
        <v>0.39906865378788386</v>
      </c>
      <c r="AJ227" s="6">
        <f t="shared" si="227"/>
        <v>0.67871594829178283</v>
      </c>
      <c r="AK227" s="6">
        <f t="shared" si="178"/>
        <v>2.3916846781041112E-2</v>
      </c>
      <c r="AL227" s="6">
        <f t="shared" si="179"/>
        <v>1.3335150498025246</v>
      </c>
      <c r="AM227" s="6"/>
      <c r="AT227" s="5"/>
      <c r="AU227" s="5"/>
      <c r="AV227" s="12"/>
      <c r="AW227" s="5"/>
      <c r="AX227" s="5"/>
      <c r="AY227" s="5"/>
      <c r="AZ227" s="5"/>
      <c r="BA227" s="5"/>
      <c r="BB227" s="5"/>
      <c r="BC227" s="5"/>
      <c r="BD227" s="5"/>
      <c r="BE227" s="5">
        <f t="shared" si="213"/>
        <v>-3700</v>
      </c>
      <c r="BF227" s="6">
        <f t="shared" si="214"/>
        <v>3700</v>
      </c>
      <c r="BG227" s="6">
        <f t="shared" si="215"/>
        <v>0</v>
      </c>
      <c r="BH227" s="6">
        <f t="shared" si="216"/>
        <v>841.19047619047649</v>
      </c>
      <c r="BI227" s="6">
        <f t="shared" si="217"/>
        <v>1458.5714285714291</v>
      </c>
      <c r="BJ227" s="6">
        <f t="shared" si="218"/>
        <v>63.422714566725332</v>
      </c>
      <c r="BK227" s="6">
        <f t="shared" si="180"/>
        <v>84.850841731625579</v>
      </c>
      <c r="BL227" s="6">
        <f t="shared" si="181"/>
        <v>63.233833508935277</v>
      </c>
      <c r="BM227" s="6">
        <f t="shared" si="182"/>
        <v>99.982747487508789</v>
      </c>
      <c r="BN227" s="5"/>
      <c r="BO227" s="5"/>
      <c r="BP227" s="5"/>
      <c r="BQ227" s="2">
        <f t="shared" si="187"/>
        <v>55392.083333333328</v>
      </c>
      <c r="BR227" s="2">
        <f t="shared" si="219"/>
        <v>44158.154166666674</v>
      </c>
      <c r="BS227" s="2">
        <f t="shared" si="188"/>
        <v>36918.775563785784</v>
      </c>
      <c r="BT227" s="5">
        <f t="shared" si="220"/>
        <v>56507.332498180083</v>
      </c>
      <c r="BU227" s="5"/>
      <c r="BV227" s="2">
        <f t="shared" si="170"/>
        <v>3.3383247761244297</v>
      </c>
      <c r="BW227" s="2">
        <f t="shared" si="189"/>
        <v>0.18057954303965987</v>
      </c>
      <c r="BX227" s="2">
        <f t="shared" si="190"/>
        <v>-3.6774620304472085</v>
      </c>
      <c r="BY227" s="2">
        <f t="shared" si="191"/>
        <v>4.038621116526528</v>
      </c>
      <c r="BZ227" s="2"/>
      <c r="CA227" s="2">
        <f t="shared" si="221"/>
        <v>-1.6619226320691607</v>
      </c>
      <c r="CB227" s="2">
        <f t="shared" si="192"/>
        <v>-0.73189328410107501</v>
      </c>
      <c r="CC227" s="2">
        <f t="shared" si="193"/>
        <v>-1.7508553268798674</v>
      </c>
      <c r="CD227" s="2">
        <f t="shared" si="194"/>
        <v>0.28706875867771742</v>
      </c>
      <c r="CE227" s="5"/>
      <c r="CF227" s="8">
        <f t="shared" si="171"/>
        <v>-2.9139517891559604E-2</v>
      </c>
      <c r="CG227" s="8">
        <f t="shared" si="172"/>
        <v>-2.5001166384180026E-2</v>
      </c>
      <c r="CH227" s="5">
        <f t="shared" si="173"/>
        <v>63865</v>
      </c>
      <c r="CI227" s="5">
        <f t="shared" si="174"/>
        <v>52320</v>
      </c>
      <c r="CJ227" s="5"/>
      <c r="CK227" s="5">
        <f t="shared" si="209"/>
        <v>62853.037090797479</v>
      </c>
      <c r="CL227" s="5">
        <f t="shared" si="228"/>
        <v>55048.851087202318</v>
      </c>
      <c r="CM227" s="5">
        <f t="shared" si="183"/>
        <v>39426.806148526688</v>
      </c>
      <c r="CN227" s="5">
        <f t="shared" si="166"/>
        <v>32077.080446904871</v>
      </c>
      <c r="CO227" s="5">
        <f t="shared" si="205"/>
        <v>22604.516643911938</v>
      </c>
      <c r="CP227" s="5"/>
      <c r="CQ227" s="5"/>
      <c r="CR227" s="5"/>
      <c r="CS227" s="32">
        <f t="shared" si="210"/>
        <v>-7.0848399646378679E-2</v>
      </c>
      <c r="CT227" s="32">
        <f t="shared" si="229"/>
        <v>6.0875910152768942E-2</v>
      </c>
      <c r="CU227" s="32">
        <f t="shared" si="184"/>
        <v>0.4812257371291615</v>
      </c>
      <c r="CV227" s="32">
        <f t="shared" si="167"/>
        <v>0.8206145692300697</v>
      </c>
      <c r="CW227" s="32">
        <f t="shared" si="206"/>
        <v>1.5835544692228063</v>
      </c>
      <c r="CX227" s="32"/>
      <c r="CY227" s="32"/>
      <c r="CZ227" s="5"/>
      <c r="DA227" s="6">
        <f t="shared" si="211"/>
        <v>5.4422434021073975E-2</v>
      </c>
      <c r="DB227" s="6">
        <f t="shared" si="230"/>
        <v>0.32079665627383064</v>
      </c>
      <c r="DC227" s="6">
        <f t="shared" si="185"/>
        <v>0.84341272325195527</v>
      </c>
      <c r="DD227" s="6">
        <f t="shared" si="168"/>
        <v>1.1137433106776593</v>
      </c>
      <c r="DE227" s="6">
        <f t="shared" si="207"/>
        <v>1.6691176326371897</v>
      </c>
      <c r="DF227" s="5"/>
      <c r="DG227" s="5"/>
      <c r="DI227" s="6">
        <f t="shared" si="212"/>
        <v>0.27201961187009854</v>
      </c>
      <c r="DJ227" s="6">
        <f t="shared" si="231"/>
        <v>0.60293784451326793</v>
      </c>
      <c r="DK227" s="6">
        <f t="shared" si="186"/>
        <v>0.37035489904612973</v>
      </c>
      <c r="DL227" s="6">
        <f t="shared" si="169"/>
        <v>0.35643945942121746</v>
      </c>
      <c r="DM227" s="6">
        <f t="shared" si="208"/>
        <v>0.300445599782661</v>
      </c>
      <c r="DX227">
        <f t="shared" si="232"/>
        <v>55037.25</v>
      </c>
      <c r="DY227">
        <f t="shared" si="233"/>
        <v>38703.364168698325</v>
      </c>
      <c r="DZ227">
        <f t="shared" si="234"/>
        <v>71371.135831301668</v>
      </c>
    </row>
    <row r="228" spans="1:130" x14ac:dyDescent="0.25">
      <c r="A228" s="1">
        <v>27</v>
      </c>
      <c r="B228" s="1">
        <v>227</v>
      </c>
      <c r="C228" s="7">
        <v>20200713</v>
      </c>
      <c r="D228" s="7">
        <f>173170*(1/3)</f>
        <v>57723.333333333328</v>
      </c>
      <c r="E228" s="7">
        <v>5874322</v>
      </c>
      <c r="F228" s="7"/>
      <c r="G228" s="7">
        <f t="shared" si="195"/>
        <v>339085446913.33331</v>
      </c>
      <c r="H228" s="36">
        <f t="shared" si="239"/>
        <v>223839141758.51666</v>
      </c>
      <c r="I228" s="36">
        <f t="shared" si="235"/>
        <v>195644759280.8934</v>
      </c>
      <c r="K228" s="2">
        <f t="shared" si="196"/>
        <v>-1.1654407538231614E-2</v>
      </c>
      <c r="M228" s="1">
        <f t="shared" si="204"/>
        <v>226</v>
      </c>
      <c r="N228" s="2">
        <f t="shared" si="197"/>
        <v>-1.2056447798270408E-2</v>
      </c>
      <c r="O228" s="8">
        <f t="shared" si="198"/>
        <v>0.2832080200501253</v>
      </c>
      <c r="P228" s="2">
        <f t="shared" si="199"/>
        <v>0.30498101829190871</v>
      </c>
      <c r="Q228" s="2">
        <f t="shared" si="200"/>
        <v>0.28482698175576571</v>
      </c>
      <c r="R228" s="2">
        <f t="shared" si="201"/>
        <v>2.1677686759654258E-2</v>
      </c>
      <c r="V228" s="1">
        <f t="shared" si="202"/>
        <v>1.1654407538231614E-2</v>
      </c>
      <c r="W228" s="1">
        <f t="shared" si="203"/>
        <v>0</v>
      </c>
      <c r="X228" s="2">
        <f t="shared" si="222"/>
        <v>1.3984502598740888E-2</v>
      </c>
      <c r="Y228" s="2">
        <f t="shared" si="223"/>
        <v>2.4244393803584008E-2</v>
      </c>
      <c r="Z228" s="2">
        <f t="shared" si="224"/>
        <v>3.331684352845421E-2</v>
      </c>
      <c r="AA228" s="2">
        <f t="shared" si="225"/>
        <v>2.1859561802835166E-2</v>
      </c>
      <c r="AB228" s="3">
        <f t="shared" si="236"/>
        <v>0.41974272222989673</v>
      </c>
      <c r="AC228" s="3">
        <f t="shared" si="237"/>
        <v>1.1090978868771071</v>
      </c>
      <c r="AD228" s="4">
        <f t="shared" si="226"/>
        <v>72.545030546050938</v>
      </c>
      <c r="AE228" s="5">
        <f t="shared" si="175"/>
        <v>78.094277486904573</v>
      </c>
      <c r="AF228" s="5">
        <f t="shared" si="176"/>
        <v>61.235087573056816</v>
      </c>
      <c r="AG228" s="5">
        <f t="shared" si="177"/>
        <v>94.953467400752331</v>
      </c>
      <c r="AH228" s="5"/>
      <c r="AI228" s="6">
        <f t="shared" si="238"/>
        <v>0.34644300402490991</v>
      </c>
      <c r="AJ228" s="6">
        <f t="shared" si="227"/>
        <v>0.67482548315648194</v>
      </c>
      <c r="AK228" s="6">
        <f t="shared" si="178"/>
        <v>1.2776081104507009E-2</v>
      </c>
      <c r="AL228" s="6">
        <f t="shared" si="179"/>
        <v>1.3368748852084569</v>
      </c>
      <c r="AM228" s="6"/>
      <c r="AT228" s="5"/>
      <c r="AU228" s="5"/>
      <c r="AV228" s="12"/>
      <c r="AW228" s="5"/>
      <c r="AX228" s="5"/>
      <c r="AY228" s="5"/>
      <c r="AZ228" s="5"/>
      <c r="BA228" s="5"/>
      <c r="BB228" s="5"/>
      <c r="BC228" s="5"/>
      <c r="BD228" s="5"/>
      <c r="BE228" s="5">
        <f t="shared" si="213"/>
        <v>-676.66666666667152</v>
      </c>
      <c r="BF228" s="6">
        <f t="shared" si="214"/>
        <v>676.66666666667152</v>
      </c>
      <c r="BG228" s="6">
        <f t="shared" si="215"/>
        <v>0</v>
      </c>
      <c r="BH228" s="6">
        <f t="shared" si="216"/>
        <v>889.5238095238102</v>
      </c>
      <c r="BI228" s="6">
        <f t="shared" si="217"/>
        <v>1441.1904761904766</v>
      </c>
      <c r="BJ228" s="6">
        <f t="shared" si="218"/>
        <v>61.834712432321979</v>
      </c>
      <c r="BK228" s="6">
        <f t="shared" si="180"/>
        <v>84.33193594822265</v>
      </c>
      <c r="BL228" s="6">
        <f t="shared" si="181"/>
        <v>61.006824038920051</v>
      </c>
      <c r="BM228" s="6">
        <f t="shared" si="182"/>
        <v>100.65951428473447</v>
      </c>
      <c r="BN228" s="5"/>
      <c r="BO228" s="5"/>
      <c r="BP228" s="5"/>
      <c r="BQ228" s="2">
        <f t="shared" si="187"/>
        <v>56236.25</v>
      </c>
      <c r="BR228" s="2">
        <f t="shared" si="219"/>
        <v>45160.764583333344</v>
      </c>
      <c r="BS228" s="2">
        <f t="shared" si="188"/>
        <v>37570.185293316499</v>
      </c>
      <c r="BT228" s="5">
        <f t="shared" si="220"/>
        <v>58029.125226448639</v>
      </c>
      <c r="BU228" s="5"/>
      <c r="BV228" s="2">
        <f t="shared" si="170"/>
        <v>2.7404562171443896</v>
      </c>
      <c r="BW228" s="2">
        <f t="shared" si="189"/>
        <v>0.37432854107876012</v>
      </c>
      <c r="BX228" s="2">
        <f t="shared" si="190"/>
        <v>-3.593277157848223</v>
      </c>
      <c r="BY228" s="2">
        <f t="shared" si="191"/>
        <v>4.3419342400057435</v>
      </c>
      <c r="BZ228" s="2"/>
      <c r="CA228" s="2">
        <f t="shared" si="221"/>
        <v>-1.4909051003441856</v>
      </c>
      <c r="CB228" s="2">
        <f t="shared" si="192"/>
        <v>-0.79360250876729554</v>
      </c>
      <c r="CC228" s="2">
        <f t="shared" si="193"/>
        <v>-1.8405023539681633</v>
      </c>
      <c r="CD228" s="2">
        <f t="shared" si="194"/>
        <v>0.25329733643357222</v>
      </c>
      <c r="CE228" s="5"/>
      <c r="CF228" s="8">
        <f t="shared" si="171"/>
        <v>-2.9139517891559604E-2</v>
      </c>
      <c r="CG228" s="8">
        <f t="shared" si="172"/>
        <v>-2.5001166384180026E-2</v>
      </c>
      <c r="CH228" s="5">
        <f t="shared" si="173"/>
        <v>63691.666666666664</v>
      </c>
      <c r="CI228" s="5">
        <f t="shared" si="174"/>
        <v>52320</v>
      </c>
      <c r="CJ228" s="5"/>
      <c r="CK228" s="5">
        <f t="shared" si="209"/>
        <v>62311.609507626337</v>
      </c>
      <c r="CL228" s="5">
        <f t="shared" si="228"/>
        <v>55378.921470220172</v>
      </c>
      <c r="CM228" s="5">
        <f t="shared" si="183"/>
        <v>40099.220668938789</v>
      </c>
      <c r="CN228" s="5">
        <f t="shared" si="166"/>
        <v>32515.634241833828</v>
      </c>
      <c r="CO228" s="5">
        <f t="shared" si="205"/>
        <v>22915.894483401804</v>
      </c>
      <c r="CP228" s="5"/>
      <c r="CQ228" s="5"/>
      <c r="CR228" s="5"/>
      <c r="CS228" s="32">
        <f t="shared" si="210"/>
        <v>-7.3634371035327661E-2</v>
      </c>
      <c r="CT228" s="32">
        <f t="shared" si="229"/>
        <v>4.2334010863209981E-2</v>
      </c>
      <c r="CU228" s="32">
        <f t="shared" si="184"/>
        <v>0.43951259825970457</v>
      </c>
      <c r="CV228" s="32">
        <f t="shared" si="167"/>
        <v>0.77524857439403361</v>
      </c>
      <c r="CW228" s="32">
        <f t="shared" si="206"/>
        <v>1.5189212393669762</v>
      </c>
      <c r="CX228" s="32"/>
      <c r="CY228" s="32"/>
      <c r="CZ228" s="5"/>
      <c r="DA228" s="6">
        <f t="shared" si="211"/>
        <v>-5.9876970880087749E-3</v>
      </c>
      <c r="DB228" s="6">
        <f t="shared" si="230"/>
        <v>0.26396223743393965</v>
      </c>
      <c r="DC228" s="6">
        <f t="shared" si="185"/>
        <v>0.85034382202659986</v>
      </c>
      <c r="DD228" s="6">
        <f t="shared" si="168"/>
        <v>1.1280831465179393</v>
      </c>
      <c r="DE228" s="6">
        <f t="shared" si="207"/>
        <v>1.6585543988250726</v>
      </c>
      <c r="DF228" s="5"/>
      <c r="DG228" s="5"/>
      <c r="DI228" s="6">
        <f t="shared" si="212"/>
        <v>0.19013349619600878</v>
      </c>
      <c r="DJ228" s="6">
        <f t="shared" si="231"/>
        <v>0.56273664797256573</v>
      </c>
      <c r="DK228" s="6">
        <f t="shared" si="186"/>
        <v>0.39307807559634778</v>
      </c>
      <c r="DL228" s="6">
        <f t="shared" si="169"/>
        <v>0.33602151350312259</v>
      </c>
      <c r="DM228" s="6">
        <f t="shared" si="208"/>
        <v>0.29253907458332723</v>
      </c>
      <c r="DX228">
        <f t="shared" si="232"/>
        <v>55804.749999999985</v>
      </c>
      <c r="DY228">
        <f t="shared" si="233"/>
        <v>40513.979809565826</v>
      </c>
      <c r="DZ228">
        <f t="shared" si="234"/>
        <v>71095.520190434152</v>
      </c>
    </row>
    <row r="229" spans="1:130" x14ac:dyDescent="0.25">
      <c r="A229" s="1">
        <v>28</v>
      </c>
      <c r="B229" s="1">
        <v>228</v>
      </c>
      <c r="C229" s="7">
        <v>20200714</v>
      </c>
      <c r="D229" s="7">
        <f>164960*(1/3)</f>
        <v>54986.666666666664</v>
      </c>
      <c r="E229" s="7">
        <v>7437071</v>
      </c>
      <c r="F229" s="7"/>
      <c r="G229" s="7">
        <f t="shared" si="195"/>
        <v>408939744053.33331</v>
      </c>
      <c r="H229" s="36">
        <f t="shared" si="239"/>
        <v>227184583417.26669</v>
      </c>
      <c r="I229" s="36">
        <f t="shared" si="235"/>
        <v>201511064289.49341</v>
      </c>
      <c r="K229" s="2">
        <f t="shared" si="196"/>
        <v>-4.8570750695409594E-2</v>
      </c>
      <c r="M229" s="1">
        <f t="shared" si="204"/>
        <v>227</v>
      </c>
      <c r="N229" s="2">
        <f t="shared" si="197"/>
        <v>-1.2026288737222652E-2</v>
      </c>
      <c r="O229" s="8">
        <f t="shared" si="198"/>
        <v>0.28446115288220553</v>
      </c>
      <c r="P229" s="2">
        <f t="shared" si="199"/>
        <v>0.30534135274252561</v>
      </c>
      <c r="Q229" s="2">
        <f t="shared" si="200"/>
        <v>0.28514044902252778</v>
      </c>
      <c r="R229" s="2">
        <f t="shared" si="201"/>
        <v>2.0519865409703186E-2</v>
      </c>
      <c r="V229" s="1">
        <f t="shared" si="202"/>
        <v>4.8570750695409594E-2</v>
      </c>
      <c r="W229" s="1">
        <f t="shared" si="203"/>
        <v>0</v>
      </c>
      <c r="X229" s="2">
        <f t="shared" si="222"/>
        <v>1.7453841934127287E-2</v>
      </c>
      <c r="Y229" s="2">
        <f t="shared" si="223"/>
        <v>2.3883402781964092E-2</v>
      </c>
      <c r="Z229" s="2">
        <f t="shared" si="224"/>
        <v>3.4264009648639529E-2</v>
      </c>
      <c r="AA229" s="2">
        <f t="shared" si="225"/>
        <v>2.2239285990365704E-2</v>
      </c>
      <c r="AB229" s="3">
        <f t="shared" si="236"/>
        <v>0.5093928618719118</v>
      </c>
      <c r="AC229" s="3">
        <f t="shared" si="237"/>
        <v>1.0739284881857556</v>
      </c>
      <c r="AD229" s="4">
        <f t="shared" si="226"/>
        <v>67.827575756913845</v>
      </c>
      <c r="AE229" s="5">
        <f t="shared" si="175"/>
        <v>77.930924719559158</v>
      </c>
      <c r="AF229" s="5">
        <f t="shared" si="176"/>
        <v>60.726397873341611</v>
      </c>
      <c r="AG229" s="5">
        <f t="shared" si="177"/>
        <v>95.135451565776705</v>
      </c>
      <c r="AH229" s="5"/>
      <c r="AI229" s="6">
        <f t="shared" si="238"/>
        <v>0.23297990312488429</v>
      </c>
      <c r="AJ229" s="6">
        <f t="shared" si="227"/>
        <v>0.6656670703544435</v>
      </c>
      <c r="AK229" s="6">
        <f t="shared" si="178"/>
        <v>-1.6219743720318869E-2</v>
      </c>
      <c r="AL229" s="6">
        <f t="shared" si="179"/>
        <v>1.3475538844292059</v>
      </c>
      <c r="AM229" s="6"/>
      <c r="AT229" s="5"/>
      <c r="AU229" s="5"/>
      <c r="AV229" s="12"/>
      <c r="AW229" s="5"/>
      <c r="AX229" s="5"/>
      <c r="AY229" s="5"/>
      <c r="AZ229" s="5"/>
      <c r="BA229" s="5"/>
      <c r="BB229" s="5"/>
      <c r="BC229" s="5"/>
      <c r="BD229" s="5"/>
      <c r="BE229" s="5">
        <f t="shared" si="213"/>
        <v>-2736.6666666666642</v>
      </c>
      <c r="BF229" s="6">
        <f t="shared" si="214"/>
        <v>2736.6666666666642</v>
      </c>
      <c r="BG229" s="6">
        <f t="shared" si="215"/>
        <v>0</v>
      </c>
      <c r="BH229" s="6">
        <f t="shared" si="216"/>
        <v>1085.0000000000005</v>
      </c>
      <c r="BI229" s="6">
        <f t="shared" si="217"/>
        <v>1423.0952380952388</v>
      </c>
      <c r="BJ229" s="6">
        <f t="shared" si="218"/>
        <v>56.740079741788499</v>
      </c>
      <c r="BK229" s="6">
        <f t="shared" si="180"/>
        <v>83.182224095235739</v>
      </c>
      <c r="BL229" s="6">
        <f t="shared" si="181"/>
        <v>56.832252771122249</v>
      </c>
      <c r="BM229" s="6">
        <f t="shared" si="182"/>
        <v>101.62720402211518</v>
      </c>
      <c r="BN229" s="5"/>
      <c r="BO229" s="5"/>
      <c r="BP229" s="5"/>
      <c r="BQ229" s="2">
        <f t="shared" si="187"/>
        <v>56359.166666666664</v>
      </c>
      <c r="BR229" s="2">
        <f t="shared" si="219"/>
        <v>46144.914583333339</v>
      </c>
      <c r="BS229" s="2">
        <f t="shared" si="188"/>
        <v>38180.653799378917</v>
      </c>
      <c r="BT229" s="5">
        <f t="shared" si="220"/>
        <v>59288.81158423188</v>
      </c>
      <c r="BU229" s="5"/>
      <c r="BV229" s="2">
        <f t="shared" si="170"/>
        <v>1.436440061852549</v>
      </c>
      <c r="BW229" s="2">
        <f t="shared" si="189"/>
        <v>0.5008294981000101</v>
      </c>
      <c r="BX229" s="2">
        <f t="shared" si="190"/>
        <v>-3.4308844558748874</v>
      </c>
      <c r="BY229" s="2">
        <f t="shared" si="191"/>
        <v>4.4325434520749081</v>
      </c>
      <c r="BZ229" s="2"/>
      <c r="CA229" s="2">
        <f t="shared" si="221"/>
        <v>-1.1852080829007954</v>
      </c>
      <c r="CB229" s="2">
        <f t="shared" si="192"/>
        <v>-0.8392011164962081</v>
      </c>
      <c r="CC229" s="2">
        <f t="shared" si="193"/>
        <v>-1.8699888066224439</v>
      </c>
      <c r="CD229" s="2">
        <f t="shared" si="194"/>
        <v>0.19158657363002773</v>
      </c>
      <c r="CE229" s="5"/>
      <c r="CF229" s="8">
        <f t="shared" si="171"/>
        <v>-2.9139517891559604E-2</v>
      </c>
      <c r="CG229" s="8">
        <f t="shared" si="172"/>
        <v>-2.5001166384180026E-2</v>
      </c>
      <c r="CH229" s="5">
        <f t="shared" si="173"/>
        <v>62323.333333333328</v>
      </c>
      <c r="CI229" s="5">
        <f t="shared" si="174"/>
        <v>53492.333333333328</v>
      </c>
      <c r="CJ229" s="5"/>
      <c r="CK229" s="5">
        <f t="shared" si="209"/>
        <v>61361.754446019528</v>
      </c>
      <c r="CL229" s="5">
        <f t="shared" si="228"/>
        <v>56400.699400557089</v>
      </c>
      <c r="CM229" s="5">
        <f t="shared" si="183"/>
        <v>40841.354183415191</v>
      </c>
      <c r="CN229" s="5">
        <f t="shared" ref="CN229:CN292" si="240">AVERAGE(G130:G229)/AVERAGE(E130:E229)</f>
        <v>32991.843318090781</v>
      </c>
      <c r="CO229" s="5">
        <f t="shared" si="205"/>
        <v>23256.315024059037</v>
      </c>
      <c r="CP229" s="5"/>
      <c r="CQ229" s="5"/>
      <c r="CR229" s="5"/>
      <c r="CS229" s="32">
        <f t="shared" si="210"/>
        <v>-0.10389350560308841</v>
      </c>
      <c r="CT229" s="32">
        <f t="shared" si="229"/>
        <v>-2.5071191473140853E-2</v>
      </c>
      <c r="CU229" s="32">
        <f t="shared" si="184"/>
        <v>0.34634778317403558</v>
      </c>
      <c r="CV229" s="32">
        <f t="shared" ref="CV229:CV292" si="241">D229/CN229-1</f>
        <v>0.66667458185081818</v>
      </c>
      <c r="CW229" s="32">
        <f t="shared" si="206"/>
        <v>1.3643757237456606</v>
      </c>
      <c r="CX229" s="32"/>
      <c r="CY229" s="32"/>
      <c r="CZ229" s="5"/>
      <c r="DA229" s="6">
        <f t="shared" si="211"/>
        <v>-8.7253830621560641E-2</v>
      </c>
      <c r="DB229" s="6">
        <f t="shared" si="230"/>
        <v>0.24978189806482323</v>
      </c>
      <c r="DC229" s="6">
        <f t="shared" si="185"/>
        <v>0.75813843914987022</v>
      </c>
      <c r="DD229" s="6">
        <f t="shared" ref="DD229:DD292" si="242">LN(D229/D130)</f>
        <v>1.0785315577515817</v>
      </c>
      <c r="DE229" s="6">
        <f t="shared" si="207"/>
        <v>1.6110456542070555</v>
      </c>
      <c r="DF229" s="5"/>
      <c r="DG229" s="5"/>
      <c r="DI229" s="6">
        <f t="shared" si="212"/>
        <v>7.8844471497411292E-2</v>
      </c>
      <c r="DJ229" s="6">
        <f t="shared" si="231"/>
        <v>0.4529962079072643</v>
      </c>
      <c r="DK229" s="6">
        <f t="shared" si="186"/>
        <v>0.39837555576326278</v>
      </c>
      <c r="DL229" s="6">
        <f t="shared" ref="DL229:DL292" si="243">(D149-(AVERAGE(D130:D229)-2*_xlfn.STDEV.P(D130:D229)))/(4*_xlfn.STDEV.P(D130:D229))</f>
        <v>0.34398834662977473</v>
      </c>
      <c r="DM229" s="6">
        <f t="shared" si="208"/>
        <v>0.29343317419155746</v>
      </c>
      <c r="DX229">
        <f t="shared" si="232"/>
        <v>56337.5</v>
      </c>
      <c r="DY229">
        <f t="shared" si="233"/>
        <v>41968.091988533415</v>
      </c>
      <c r="DZ229">
        <f t="shared" si="234"/>
        <v>70706.908011466585</v>
      </c>
    </row>
    <row r="230" spans="1:130" x14ac:dyDescent="0.25">
      <c r="A230" s="1">
        <v>29</v>
      </c>
      <c r="B230" s="1">
        <v>229</v>
      </c>
      <c r="C230" s="7">
        <v>20200715</v>
      </c>
      <c r="D230" s="7">
        <f>171000*(1/3)</f>
        <v>57000</v>
      </c>
      <c r="E230" s="7">
        <v>3790069</v>
      </c>
      <c r="F230" s="7"/>
      <c r="G230" s="7">
        <f t="shared" si="195"/>
        <v>216033933000</v>
      </c>
      <c r="H230" s="36">
        <f t="shared" si="239"/>
        <v>231002130260.71671</v>
      </c>
      <c r="I230" s="36">
        <f t="shared" si="235"/>
        <v>202452890542.36008</v>
      </c>
      <c r="K230" s="2">
        <f t="shared" si="196"/>
        <v>3.5960536234010167E-2</v>
      </c>
      <c r="M230" s="1">
        <f t="shared" si="204"/>
        <v>228</v>
      </c>
      <c r="N230" s="2">
        <f t="shared" si="197"/>
        <v>-1.2022471987461179E-2</v>
      </c>
      <c r="O230" s="8">
        <f t="shared" si="198"/>
        <v>0.2857142857142857</v>
      </c>
      <c r="P230" s="2">
        <f t="shared" si="199"/>
        <v>0.30538696796656223</v>
      </c>
      <c r="Q230" s="2">
        <f t="shared" si="200"/>
        <v>0.2851801548300954</v>
      </c>
      <c r="R230" s="2">
        <f t="shared" si="201"/>
        <v>1.9627067028239908E-2</v>
      </c>
      <c r="V230" s="1">
        <f t="shared" si="202"/>
        <v>0</v>
      </c>
      <c r="W230" s="1">
        <f t="shared" si="203"/>
        <v>3.5960536234010167E-2</v>
      </c>
      <c r="X230" s="2">
        <f t="shared" si="222"/>
        <v>1.7453841934127287E-2</v>
      </c>
      <c r="Y230" s="2">
        <f t="shared" si="223"/>
        <v>2.3828608247802249E-2</v>
      </c>
      <c r="Z230" s="2">
        <f t="shared" si="224"/>
        <v>3.4264009648639529E-2</v>
      </c>
      <c r="AA230" s="2">
        <f t="shared" si="225"/>
        <v>2.2206125488684461E-2</v>
      </c>
      <c r="AB230" s="3">
        <f t="shared" si="236"/>
        <v>0.5093928618719118</v>
      </c>
      <c r="AC230" s="3">
        <f t="shared" si="237"/>
        <v>1.0730646487584947</v>
      </c>
      <c r="AD230" s="4">
        <f t="shared" si="226"/>
        <v>67.810013321053773</v>
      </c>
      <c r="AE230" s="5">
        <f t="shared" si="175"/>
        <v>78.139132483520399</v>
      </c>
      <c r="AF230" s="5">
        <f t="shared" si="176"/>
        <v>61.573584899514849</v>
      </c>
      <c r="AG230" s="5">
        <f t="shared" si="177"/>
        <v>94.704680067525942</v>
      </c>
      <c r="AH230" s="5"/>
      <c r="AI230" s="6">
        <f t="shared" si="238"/>
        <v>0.31556370751301832</v>
      </c>
      <c r="AJ230" s="6">
        <f t="shared" si="227"/>
        <v>0.66553119211565037</v>
      </c>
      <c r="AK230" s="6">
        <f t="shared" si="178"/>
        <v>-1.6648107044144433E-2</v>
      </c>
      <c r="AL230" s="6">
        <f t="shared" si="179"/>
        <v>1.3477104912754452</v>
      </c>
      <c r="AM230" s="6"/>
      <c r="AT230" s="5"/>
      <c r="AU230" s="5"/>
      <c r="AV230" s="12"/>
      <c r="AW230" s="5"/>
      <c r="AX230" s="5"/>
      <c r="AY230" s="5"/>
      <c r="AZ230" s="5"/>
      <c r="BA230" s="5"/>
      <c r="BB230" s="5"/>
      <c r="BC230" s="5"/>
      <c r="BD230" s="5"/>
      <c r="BE230" s="5">
        <f t="shared" si="213"/>
        <v>2013.3333333333358</v>
      </c>
      <c r="BF230" s="6">
        <f t="shared" si="214"/>
        <v>0</v>
      </c>
      <c r="BG230" s="6">
        <f t="shared" si="215"/>
        <v>2013.3333333333358</v>
      </c>
      <c r="BH230" s="6">
        <f t="shared" si="216"/>
        <v>1085.0000000000005</v>
      </c>
      <c r="BI230" s="6">
        <f t="shared" si="217"/>
        <v>1432.6190476190484</v>
      </c>
      <c r="BJ230" s="6">
        <f t="shared" si="218"/>
        <v>56.903726120673348</v>
      </c>
      <c r="BK230" s="6">
        <f t="shared" si="180"/>
        <v>82.505225581657768</v>
      </c>
      <c r="BL230" s="6">
        <f t="shared" si="181"/>
        <v>54.157209686272658</v>
      </c>
      <c r="BM230" s="6">
        <f t="shared" si="182"/>
        <v>102.34883670842734</v>
      </c>
      <c r="BN230" s="5"/>
      <c r="BO230" s="5"/>
      <c r="BP230" s="5"/>
      <c r="BQ230" s="2">
        <f t="shared" si="187"/>
        <v>56689.166666666664</v>
      </c>
      <c r="BR230" s="2">
        <f t="shared" si="219"/>
        <v>47123.904166666667</v>
      </c>
      <c r="BS230" s="2">
        <f t="shared" si="188"/>
        <v>38776.213115370192</v>
      </c>
      <c r="BT230" s="5">
        <f t="shared" si="220"/>
        <v>60350.603632503793</v>
      </c>
      <c r="BU230" s="5"/>
      <c r="BV230" s="2">
        <f t="shared" si="170"/>
        <v>2.351152367692424</v>
      </c>
      <c r="BW230" s="2">
        <f t="shared" si="189"/>
        <v>0.6864865377434658</v>
      </c>
      <c r="BX230" s="2">
        <f t="shared" si="190"/>
        <v>-3.2254792570834976</v>
      </c>
      <c r="BY230" s="2">
        <f t="shared" si="191"/>
        <v>4.598452332570429</v>
      </c>
      <c r="BZ230" s="2"/>
      <c r="CA230" s="2">
        <f t="shared" si="221"/>
        <v>-1.4381766161886453</v>
      </c>
      <c r="CB230" s="2">
        <f t="shared" si="192"/>
        <v>-0.90487977898679528</v>
      </c>
      <c r="CC230" s="2">
        <f t="shared" si="193"/>
        <v>-1.9110537166206987</v>
      </c>
      <c r="CD230" s="2">
        <f t="shared" si="194"/>
        <v>0.10129415864710811</v>
      </c>
      <c r="CE230" s="5"/>
      <c r="CF230" s="8">
        <f t="shared" si="171"/>
        <v>-2.9139517891559604E-2</v>
      </c>
      <c r="CG230" s="8">
        <f t="shared" si="172"/>
        <v>-2.5917792983889833E-2</v>
      </c>
      <c r="CH230" s="5">
        <f t="shared" si="173"/>
        <v>62323.333333333328</v>
      </c>
      <c r="CI230" s="5">
        <f t="shared" si="174"/>
        <v>53571.666666666664</v>
      </c>
      <c r="CJ230" s="5"/>
      <c r="CK230" s="5">
        <f t="shared" si="209"/>
        <v>61178.423388615025</v>
      </c>
      <c r="CL230" s="5">
        <f t="shared" si="228"/>
        <v>56974.348229509276</v>
      </c>
      <c r="CM230" s="5">
        <f t="shared" si="183"/>
        <v>41497.750251906931</v>
      </c>
      <c r="CN230" s="5">
        <f t="shared" si="240"/>
        <v>33256.476697942308</v>
      </c>
      <c r="CO230" s="5">
        <f t="shared" si="205"/>
        <v>23485.006666558467</v>
      </c>
      <c r="CP230" s="5"/>
      <c r="CQ230" s="5"/>
      <c r="CR230" s="5"/>
      <c r="CS230" s="32">
        <f t="shared" si="210"/>
        <v>-6.8298971388540353E-2</v>
      </c>
      <c r="CT230" s="32">
        <f t="shared" si="229"/>
        <v>4.5023368038177303E-4</v>
      </c>
      <c r="CU230" s="32">
        <f t="shared" si="184"/>
        <v>0.37356843814396168</v>
      </c>
      <c r="CV230" s="32">
        <f t="shared" si="241"/>
        <v>0.71395185718897225</v>
      </c>
      <c r="CW230" s="32">
        <f t="shared" si="206"/>
        <v>1.4270804266436632</v>
      </c>
      <c r="CX230" s="32"/>
      <c r="CY230" s="32"/>
      <c r="CZ230" s="5"/>
      <c r="DA230" s="6">
        <f t="shared" si="211"/>
        <v>-9.7540545552870311E-2</v>
      </c>
      <c r="DB230" s="6">
        <f t="shared" si="230"/>
        <v>0.22269774426819111</v>
      </c>
      <c r="DC230" s="6">
        <f t="shared" si="185"/>
        <v>0.74753544101210589</v>
      </c>
      <c r="DD230" s="6">
        <f t="shared" si="242"/>
        <v>1.0812205459562405</v>
      </c>
      <c r="DE230" s="6">
        <f t="shared" si="207"/>
        <v>1.6442473170999614</v>
      </c>
      <c r="DF230" s="5"/>
      <c r="DG230" s="5"/>
      <c r="DI230" s="6">
        <f t="shared" si="212"/>
        <v>0.2308751234222445</v>
      </c>
      <c r="DJ230" s="6">
        <f t="shared" si="231"/>
        <v>0.49823175208986348</v>
      </c>
      <c r="DK230" s="6">
        <f t="shared" si="186"/>
        <v>0.35246097779791341</v>
      </c>
      <c r="DL230" s="6">
        <f t="shared" si="243"/>
        <v>0.35543428978728586</v>
      </c>
      <c r="DM230" s="6">
        <f t="shared" si="208"/>
        <v>0.28777369417068388</v>
      </c>
      <c r="DX230">
        <f t="shared" si="232"/>
        <v>57045.85</v>
      </c>
      <c r="DY230">
        <f t="shared" si="233"/>
        <v>44081.038975152784</v>
      </c>
      <c r="DZ230">
        <f t="shared" si="234"/>
        <v>70010.661024847213</v>
      </c>
    </row>
    <row r="231" spans="1:130" x14ac:dyDescent="0.25">
      <c r="A231" s="1">
        <v>30</v>
      </c>
      <c r="B231" s="1">
        <v>230</v>
      </c>
      <c r="C231" s="7">
        <v>20200718</v>
      </c>
      <c r="D231" s="7">
        <f>176900*(1/3)</f>
        <v>58966.666666666664</v>
      </c>
      <c r="E231" s="7">
        <v>2288152</v>
      </c>
      <c r="F231" s="7"/>
      <c r="G231" s="7">
        <f t="shared" si="195"/>
        <v>134924696266.66666</v>
      </c>
      <c r="H231" s="36">
        <f t="shared" si="239"/>
        <v>232318489296.66669</v>
      </c>
      <c r="I231" s="36">
        <f t="shared" si="235"/>
        <v>200542939276.68005</v>
      </c>
      <c r="K231" s="2">
        <f t="shared" si="196"/>
        <v>3.3921044663079707E-2</v>
      </c>
      <c r="M231" s="1">
        <f t="shared" si="204"/>
        <v>229</v>
      </c>
      <c r="N231" s="2">
        <f t="shared" si="197"/>
        <v>-1.1654407538231614E-2</v>
      </c>
      <c r="O231" s="8">
        <f t="shared" si="198"/>
        <v>0.28696741854636593</v>
      </c>
      <c r="P231" s="2">
        <f t="shared" si="199"/>
        <v>0.30979993729600691</v>
      </c>
      <c r="Q231" s="2">
        <f t="shared" si="200"/>
        <v>0.28904656027469788</v>
      </c>
      <c r="R231" s="2">
        <f t="shared" si="201"/>
        <v>1.8419549420196302E-2</v>
      </c>
      <c r="V231" s="1">
        <f t="shared" si="202"/>
        <v>0</v>
      </c>
      <c r="W231" s="1">
        <f t="shared" si="203"/>
        <v>3.3921044663079707E-2</v>
      </c>
      <c r="X231" s="2">
        <f t="shared" si="222"/>
        <v>1.7453841934127287E-2</v>
      </c>
      <c r="Y231" s="2">
        <f t="shared" si="223"/>
        <v>2.357576476032134E-2</v>
      </c>
      <c r="Z231" s="2">
        <f t="shared" si="224"/>
        <v>3.4264009648639529E-2</v>
      </c>
      <c r="AA231" s="2">
        <f t="shared" si="225"/>
        <v>2.2058628635723686E-2</v>
      </c>
      <c r="AB231" s="3">
        <f t="shared" si="236"/>
        <v>0.5093928618719118</v>
      </c>
      <c r="AC231" s="3">
        <f t="shared" si="237"/>
        <v>1.0687774453095724</v>
      </c>
      <c r="AD231" s="4">
        <f t="shared" si="226"/>
        <v>67.72256710483569</v>
      </c>
      <c r="AE231" s="5">
        <f t="shared" si="175"/>
        <v>78.238653663306039</v>
      </c>
      <c r="AF231" s="5">
        <f t="shared" si="176"/>
        <v>61.965615829137207</v>
      </c>
      <c r="AG231" s="5">
        <f t="shared" si="177"/>
        <v>94.511691497474871</v>
      </c>
      <c r="AH231" s="5"/>
      <c r="AI231" s="6">
        <f t="shared" si="238"/>
        <v>0.29110490321877069</v>
      </c>
      <c r="AJ231" s="6">
        <f t="shared" si="227"/>
        <v>0.66359889764733615</v>
      </c>
      <c r="AK231" s="6">
        <f t="shared" si="178"/>
        <v>-2.2791006251870582E-2</v>
      </c>
      <c r="AL231" s="6">
        <f t="shared" si="179"/>
        <v>1.3499888015465429</v>
      </c>
      <c r="AM231" s="6"/>
      <c r="AT231" s="5"/>
      <c r="AU231" s="5"/>
      <c r="AV231" s="12"/>
      <c r="AW231" s="5"/>
      <c r="AX231" s="5"/>
      <c r="AY231" s="5"/>
      <c r="AZ231" s="5"/>
      <c r="BA231" s="5"/>
      <c r="BB231" s="5"/>
      <c r="BC231" s="5"/>
      <c r="BD231" s="5"/>
      <c r="BE231" s="5">
        <f t="shared" si="213"/>
        <v>1966.6666666666642</v>
      </c>
      <c r="BF231" s="6">
        <f t="shared" si="214"/>
        <v>0</v>
      </c>
      <c r="BG231" s="6">
        <f t="shared" si="215"/>
        <v>1966.6666666666642</v>
      </c>
      <c r="BH231" s="6">
        <f t="shared" si="216"/>
        <v>1085.0000000000005</v>
      </c>
      <c r="BI231" s="6">
        <f t="shared" si="217"/>
        <v>1430.9523809523816</v>
      </c>
      <c r="BJ231" s="6">
        <f t="shared" si="218"/>
        <v>56.8751774391975</v>
      </c>
      <c r="BK231" s="6">
        <f t="shared" si="180"/>
        <v>81.638223237796041</v>
      </c>
      <c r="BL231" s="6">
        <f t="shared" si="181"/>
        <v>51.236391886289283</v>
      </c>
      <c r="BM231" s="6">
        <f t="shared" si="182"/>
        <v>102.91950518385076</v>
      </c>
      <c r="BN231" s="5"/>
      <c r="BO231" s="5"/>
      <c r="BP231" s="5"/>
      <c r="BQ231" s="2">
        <f t="shared" si="187"/>
        <v>57642.916666666664</v>
      </c>
      <c r="BR231" s="2">
        <f t="shared" si="219"/>
        <v>48114.293749999997</v>
      </c>
      <c r="BS231" s="2">
        <f t="shared" si="188"/>
        <v>39378.46752149731</v>
      </c>
      <c r="BT231" s="5">
        <f t="shared" si="220"/>
        <v>61378.747825623599</v>
      </c>
      <c r="BU231" s="5"/>
      <c r="BV231" s="2">
        <f t="shared" si="170"/>
        <v>2.6343021192078302</v>
      </c>
      <c r="BW231" s="2">
        <f t="shared" si="189"/>
        <v>0.88658018080527001</v>
      </c>
      <c r="BX231" s="2">
        <f t="shared" si="190"/>
        <v>-2.9922584331003224</v>
      </c>
      <c r="BY231" s="2">
        <f t="shared" si="191"/>
        <v>4.7654187947108619</v>
      </c>
      <c r="BZ231" s="2"/>
      <c r="CA231" s="2">
        <f t="shared" si="221"/>
        <v>-1.5252808931941055</v>
      </c>
      <c r="CB231" s="2">
        <f t="shared" si="192"/>
        <v>-0.97682137881622944</v>
      </c>
      <c r="CC231" s="2">
        <f t="shared" si="193"/>
        <v>-1.9415018574944938</v>
      </c>
      <c r="CD231" s="2">
        <f t="shared" si="194"/>
        <v>-1.2140900137965205E-2</v>
      </c>
      <c r="CE231" s="5"/>
      <c r="CF231" s="8">
        <f t="shared" si="171"/>
        <v>-2.9139517891559604E-2</v>
      </c>
      <c r="CG231" s="8">
        <f t="shared" si="172"/>
        <v>-2.5917792983889833E-2</v>
      </c>
      <c r="CH231" s="5">
        <f t="shared" si="173"/>
        <v>62323.333333333328</v>
      </c>
      <c r="CI231" s="5">
        <f t="shared" si="174"/>
        <v>54483.5</v>
      </c>
      <c r="CJ231" s="5"/>
      <c r="CK231" s="5">
        <f t="shared" si="209"/>
        <v>60923.640988704028</v>
      </c>
      <c r="CL231" s="5">
        <f t="shared" si="228"/>
        <v>57364.317253124871</v>
      </c>
      <c r="CM231" s="5">
        <f t="shared" si="183"/>
        <v>42186.949345828521</v>
      </c>
      <c r="CN231" s="5">
        <f t="shared" si="240"/>
        <v>33446.780172878942</v>
      </c>
      <c r="CO231" s="5">
        <f t="shared" si="205"/>
        <v>23641.075604569887</v>
      </c>
      <c r="CP231" s="5"/>
      <c r="CQ231" s="5"/>
      <c r="CR231" s="5"/>
      <c r="CS231" s="32">
        <f t="shared" si="210"/>
        <v>-3.2121755861574508E-2</v>
      </c>
      <c r="CT231" s="32">
        <f t="shared" si="229"/>
        <v>2.7932859489485207E-2</v>
      </c>
      <c r="CU231" s="32">
        <f t="shared" si="184"/>
        <v>0.39774663921029241</v>
      </c>
      <c r="CV231" s="32">
        <f t="shared" si="241"/>
        <v>0.76299979734614598</v>
      </c>
      <c r="CW231" s="32">
        <f t="shared" si="206"/>
        <v>1.4942463554944276</v>
      </c>
      <c r="CX231" s="32"/>
      <c r="CY231" s="32"/>
      <c r="CZ231" s="5"/>
      <c r="DA231" s="6">
        <f t="shared" si="211"/>
        <v>-6.9120995933648011E-2</v>
      </c>
      <c r="DB231" s="6">
        <f t="shared" si="230"/>
        <v>0.21441970254377998</v>
      </c>
      <c r="DC231" s="6">
        <f t="shared" si="185"/>
        <v>0.73757941508259139</v>
      </c>
      <c r="DD231" s="6">
        <f t="shared" si="242"/>
        <v>1.1360482754386341</v>
      </c>
      <c r="DE231" s="6">
        <f t="shared" si="207"/>
        <v>1.6784711626737576</v>
      </c>
      <c r="DF231" s="5"/>
      <c r="DG231" s="5"/>
      <c r="DI231" s="6">
        <f t="shared" si="212"/>
        <v>0.36453044934037138</v>
      </c>
      <c r="DJ231" s="6">
        <f t="shared" si="231"/>
        <v>0.5527941355657372</v>
      </c>
      <c r="DK231" s="6">
        <f t="shared" si="186"/>
        <v>0.30029079894709859</v>
      </c>
      <c r="DL231" s="6">
        <f t="shared" si="243"/>
        <v>0.35772629385885374</v>
      </c>
      <c r="DM231" s="6">
        <f t="shared" si="208"/>
        <v>0.2851858441967059</v>
      </c>
      <c r="DX231">
        <f t="shared" si="232"/>
        <v>57713.166666666664</v>
      </c>
      <c r="DY231">
        <f t="shared" si="233"/>
        <v>45841.582952229423</v>
      </c>
      <c r="DZ231">
        <f t="shared" si="234"/>
        <v>69584.750381103906</v>
      </c>
    </row>
    <row r="232" spans="1:130" x14ac:dyDescent="0.25">
      <c r="A232" s="1">
        <v>31</v>
      </c>
      <c r="B232" s="1">
        <v>231</v>
      </c>
      <c r="C232" s="7">
        <v>20200719</v>
      </c>
      <c r="D232" s="7">
        <f>183730*(1/3)</f>
        <v>61243.333333333328</v>
      </c>
      <c r="E232" s="7">
        <v>2142530</v>
      </c>
      <c r="F232" s="7"/>
      <c r="G232" s="7">
        <f t="shared" si="195"/>
        <v>131215678966.66666</v>
      </c>
      <c r="H232" s="36">
        <f t="shared" si="239"/>
        <v>237281857845.66669</v>
      </c>
      <c r="I232" s="36">
        <f t="shared" si="235"/>
        <v>194244804495.13333</v>
      </c>
      <c r="K232" s="2">
        <f t="shared" si="196"/>
        <v>3.7882687465903758E-2</v>
      </c>
      <c r="M232" s="1">
        <f t="shared" si="204"/>
        <v>230</v>
      </c>
      <c r="N232" s="2">
        <f t="shared" si="197"/>
        <v>-1.1632634420741578E-2</v>
      </c>
      <c r="O232" s="8">
        <f t="shared" si="198"/>
        <v>0.2882205513784461</v>
      </c>
      <c r="P232" s="2">
        <f t="shared" si="199"/>
        <v>0.31006185890855792</v>
      </c>
      <c r="Q232" s="2">
        <f t="shared" si="200"/>
        <v>0.2892776116167739</v>
      </c>
      <c r="R232" s="2">
        <f t="shared" si="201"/>
        <v>2.1579385917560812E-2</v>
      </c>
      <c r="V232" s="1">
        <f t="shared" si="202"/>
        <v>0</v>
      </c>
      <c r="W232" s="1">
        <f t="shared" si="203"/>
        <v>3.7882687465903758E-2</v>
      </c>
      <c r="X232" s="2">
        <f t="shared" si="222"/>
        <v>1.7453841934127287E-2</v>
      </c>
      <c r="Y232" s="2">
        <f t="shared" si="223"/>
        <v>2.4736809373443445E-2</v>
      </c>
      <c r="Z232" s="2">
        <f t="shared" si="224"/>
        <v>3.4264009648639529E-2</v>
      </c>
      <c r="AA232" s="2">
        <f t="shared" si="225"/>
        <v>2.2373752505215387E-2</v>
      </c>
      <c r="AB232" s="3">
        <f t="shared" si="236"/>
        <v>0.5093928618719118</v>
      </c>
      <c r="AC232" s="3">
        <f t="shared" si="237"/>
        <v>1.10561736873049</v>
      </c>
      <c r="AD232" s="4">
        <f t="shared" si="226"/>
        <v>68.45884612867701</v>
      </c>
      <c r="AE232" s="5">
        <f t="shared" si="175"/>
        <v>78.377752357274218</v>
      </c>
      <c r="AF232" s="5">
        <f t="shared" si="176"/>
        <v>62.514420419078604</v>
      </c>
      <c r="AG232" s="5">
        <f t="shared" si="177"/>
        <v>94.241084295469832</v>
      </c>
      <c r="AH232" s="5"/>
      <c r="AI232" s="6">
        <f t="shared" si="238"/>
        <v>0.28712712262447299</v>
      </c>
      <c r="AJ232" s="6">
        <f t="shared" si="227"/>
        <v>0.65725503376560757</v>
      </c>
      <c r="AK232" s="6">
        <f t="shared" si="178"/>
        <v>-4.1089085587033281E-2</v>
      </c>
      <c r="AL232" s="6">
        <f t="shared" si="179"/>
        <v>1.3555991531182485</v>
      </c>
      <c r="AM232" s="6"/>
      <c r="AT232" s="5"/>
      <c r="AU232" s="5"/>
      <c r="AV232" s="12"/>
      <c r="AW232" s="5"/>
      <c r="AX232" s="5"/>
      <c r="AY232" s="5"/>
      <c r="AZ232" s="5"/>
      <c r="BA232" s="5"/>
      <c r="BB232" s="5"/>
      <c r="BC232" s="5"/>
      <c r="BD232" s="5"/>
      <c r="BE232" s="5">
        <f t="shared" si="213"/>
        <v>2276.6666666666642</v>
      </c>
      <c r="BF232" s="6">
        <f t="shared" si="214"/>
        <v>0</v>
      </c>
      <c r="BG232" s="6">
        <f t="shared" si="215"/>
        <v>2276.6666666666642</v>
      </c>
      <c r="BH232" s="6">
        <f t="shared" si="216"/>
        <v>1085.0000000000005</v>
      </c>
      <c r="BI232" s="6">
        <f t="shared" si="217"/>
        <v>1509.0476190476195</v>
      </c>
      <c r="BJ232" s="6">
        <f t="shared" si="218"/>
        <v>58.173474070674615</v>
      </c>
      <c r="BK232" s="6">
        <f t="shared" si="180"/>
        <v>80.824246406258368</v>
      </c>
      <c r="BL232" s="6">
        <f t="shared" si="181"/>
        <v>48.784780877884167</v>
      </c>
      <c r="BM232" s="6">
        <f t="shared" si="182"/>
        <v>103.25187227612031</v>
      </c>
      <c r="BN232" s="5"/>
      <c r="BO232" s="5"/>
      <c r="BP232" s="5"/>
      <c r="BQ232" s="2">
        <f t="shared" si="187"/>
        <v>58497.083333333328</v>
      </c>
      <c r="BR232" s="2">
        <f t="shared" si="219"/>
        <v>49104.095833333333</v>
      </c>
      <c r="BS232" s="2">
        <f t="shared" si="188"/>
        <v>39983.268468791226</v>
      </c>
      <c r="BT232" s="5">
        <f t="shared" si="220"/>
        <v>62365.366040055196</v>
      </c>
      <c r="BU232" s="5"/>
      <c r="BV232" s="2">
        <f t="shared" si="170"/>
        <v>2.6667200959719812</v>
      </c>
      <c r="BW232" s="2">
        <f t="shared" si="189"/>
        <v>1.082899546888854</v>
      </c>
      <c r="BX232" s="2">
        <f t="shared" si="190"/>
        <v>-2.7355402566543696</v>
      </c>
      <c r="BY232" s="2">
        <f t="shared" si="191"/>
        <v>4.9013393504320781</v>
      </c>
      <c r="BZ232" s="2"/>
      <c r="CA232" s="2">
        <f t="shared" si="221"/>
        <v>-1.5310133611496435</v>
      </c>
      <c r="CB232" s="2">
        <f t="shared" si="192"/>
        <v>-1.0392904852609657</v>
      </c>
      <c r="CC232" s="2">
        <f t="shared" si="193"/>
        <v>-1.97582178425018</v>
      </c>
      <c r="CD232" s="2">
        <f t="shared" si="194"/>
        <v>-0.1027591862717514</v>
      </c>
      <c r="CE232" s="5"/>
      <c r="CF232" s="8">
        <f t="shared" si="171"/>
        <v>-2.9139517891559604E-2</v>
      </c>
      <c r="CG232" s="8">
        <f t="shared" si="172"/>
        <v>-2.5917792983889833E-2</v>
      </c>
      <c r="CH232" s="5">
        <f t="shared" si="173"/>
        <v>62323.333333333328</v>
      </c>
      <c r="CI232" s="5">
        <f t="shared" si="174"/>
        <v>55333.333333333328</v>
      </c>
      <c r="CJ232" s="5"/>
      <c r="CK232" s="5">
        <f t="shared" si="209"/>
        <v>60876.33271790341</v>
      </c>
      <c r="CL232" s="5">
        <f t="shared" si="228"/>
        <v>57544.692786711537</v>
      </c>
      <c r="CM232" s="5">
        <f t="shared" si="183"/>
        <v>43356.796321798356</v>
      </c>
      <c r="CN232" s="5">
        <f t="shared" si="240"/>
        <v>33657.928491650113</v>
      </c>
      <c r="CO232" s="5">
        <f t="shared" si="205"/>
        <v>23830.178514911397</v>
      </c>
      <c r="CP232" s="5"/>
      <c r="CQ232" s="5"/>
      <c r="CR232" s="5"/>
      <c r="CS232" s="32">
        <f t="shared" si="210"/>
        <v>6.0286255601265104E-3</v>
      </c>
      <c r="CT232" s="32">
        <f t="shared" si="229"/>
        <v>6.427422525880444E-2</v>
      </c>
      <c r="CU232" s="32">
        <f t="shared" si="184"/>
        <v>0.41254286591609213</v>
      </c>
      <c r="CV232" s="32">
        <f t="shared" si="241"/>
        <v>0.81958118273757186</v>
      </c>
      <c r="CW232" s="32">
        <f t="shared" si="206"/>
        <v>1.5699905393075917</v>
      </c>
      <c r="CX232" s="32"/>
      <c r="CY232" s="32"/>
      <c r="CZ232" s="5"/>
      <c r="DA232" s="6">
        <f t="shared" si="211"/>
        <v>-7.9988278499485754E-2</v>
      </c>
      <c r="DB232" s="6">
        <f t="shared" si="230"/>
        <v>0.20771054198649508</v>
      </c>
      <c r="DC232" s="6">
        <f t="shared" si="185"/>
        <v>0.72730588922575412</v>
      </c>
      <c r="DD232" s="6">
        <f t="shared" si="242"/>
        <v>1.1444405343938326</v>
      </c>
      <c r="DE232" s="6">
        <f t="shared" si="207"/>
        <v>1.7096531519827249</v>
      </c>
      <c r="DF232" s="5"/>
      <c r="DG232" s="5"/>
      <c r="DI232" s="6">
        <f t="shared" si="212"/>
        <v>0.50102130214513241</v>
      </c>
      <c r="DJ232" s="6">
        <f t="shared" si="231"/>
        <v>0.62939608348218745</v>
      </c>
      <c r="DK232" s="6">
        <f t="shared" si="186"/>
        <v>0.28717103752088485</v>
      </c>
      <c r="DL232" s="6">
        <f t="shared" si="243"/>
        <v>0.34673472923959137</v>
      </c>
      <c r="DM232" s="6">
        <f t="shared" si="208"/>
        <v>0.28216026173368158</v>
      </c>
      <c r="DX232">
        <f t="shared" si="232"/>
        <v>58396</v>
      </c>
      <c r="DY232">
        <f t="shared" si="233"/>
        <v>47393.606199861169</v>
      </c>
      <c r="DZ232">
        <f t="shared" si="234"/>
        <v>69398.393800138831</v>
      </c>
    </row>
    <row r="233" spans="1:130" x14ac:dyDescent="0.25">
      <c r="A233" s="1">
        <v>32</v>
      </c>
      <c r="B233" s="1">
        <v>232</v>
      </c>
      <c r="C233" s="7">
        <v>20200720</v>
      </c>
      <c r="D233" s="7">
        <f>185700*(1/3)</f>
        <v>61900</v>
      </c>
      <c r="E233" s="7">
        <v>4234112</v>
      </c>
      <c r="F233" s="7"/>
      <c r="G233" s="7">
        <f t="shared" si="195"/>
        <v>262091532800</v>
      </c>
      <c r="H233" s="36">
        <f t="shared" si="239"/>
        <v>221634619287.33331</v>
      </c>
      <c r="I233" s="36">
        <f t="shared" si="235"/>
        <v>191604251358.73331</v>
      </c>
      <c r="K233" s="2">
        <f t="shared" si="196"/>
        <v>1.0665179727016822E-2</v>
      </c>
      <c r="M233" s="1">
        <f t="shared" si="204"/>
        <v>231</v>
      </c>
      <c r="N233" s="2">
        <f t="shared" si="197"/>
        <v>-1.162509932947898E-2</v>
      </c>
      <c r="O233" s="8">
        <f t="shared" si="198"/>
        <v>0.28947368421052633</v>
      </c>
      <c r="P233" s="2">
        <f t="shared" si="199"/>
        <v>0.31015252540728011</v>
      </c>
      <c r="Q233" s="2">
        <f t="shared" si="200"/>
        <v>0.28935763322665253</v>
      </c>
      <c r="R233" s="2">
        <f t="shared" si="201"/>
        <v>2.0588174698031592E-2</v>
      </c>
      <c r="V233" s="1">
        <f t="shared" si="202"/>
        <v>0</v>
      </c>
      <c r="W233" s="1">
        <f t="shared" si="203"/>
        <v>1.0665179727016822E-2</v>
      </c>
      <c r="X233" s="2">
        <f t="shared" si="222"/>
        <v>1.7453841934127287E-2</v>
      </c>
      <c r="Y233" s="2">
        <f t="shared" si="223"/>
        <v>2.2016056241740987E-2</v>
      </c>
      <c r="Z233" s="2">
        <f t="shared" si="224"/>
        <v>3.4264009648639529E-2</v>
      </c>
      <c r="AA233" s="2">
        <f t="shared" si="225"/>
        <v>2.1528281882163592E-2</v>
      </c>
      <c r="AB233" s="3">
        <f t="shared" si="236"/>
        <v>0.5093928618719118</v>
      </c>
      <c r="AC233" s="3">
        <f t="shared" si="237"/>
        <v>1.0226573751796479</v>
      </c>
      <c r="AD233" s="4">
        <f t="shared" si="226"/>
        <v>66.750903491765285</v>
      </c>
      <c r="AE233" s="5">
        <f t="shared" si="175"/>
        <v>78.392214208991163</v>
      </c>
      <c r="AF233" s="5">
        <f t="shared" si="176"/>
        <v>62.574159871738807</v>
      </c>
      <c r="AG233" s="5">
        <f t="shared" si="177"/>
        <v>94.210268546243512</v>
      </c>
      <c r="AH233" s="5"/>
      <c r="AI233" s="6">
        <f t="shared" si="238"/>
        <v>0.25224623099266236</v>
      </c>
      <c r="AJ233" s="6">
        <f t="shared" si="227"/>
        <v>0.64440783673109592</v>
      </c>
      <c r="AK233" s="6">
        <f t="shared" si="178"/>
        <v>-7.4554769048648883E-2</v>
      </c>
      <c r="AL233" s="6">
        <f t="shared" si="179"/>
        <v>1.3633704425108406</v>
      </c>
      <c r="AM233" s="6"/>
      <c r="AT233" s="5"/>
      <c r="AU233" s="5"/>
      <c r="AV233" s="12"/>
      <c r="AW233" s="5"/>
      <c r="AX233" s="5"/>
      <c r="AY233" s="5"/>
      <c r="AZ233" s="5"/>
      <c r="BA233" s="5"/>
      <c r="BB233" s="5"/>
      <c r="BC233" s="5"/>
      <c r="BD233" s="5"/>
      <c r="BE233" s="5">
        <f t="shared" si="213"/>
        <v>656.66666666667152</v>
      </c>
      <c r="BF233" s="6">
        <f t="shared" si="214"/>
        <v>0</v>
      </c>
      <c r="BG233" s="6">
        <f t="shared" si="215"/>
        <v>656.66666666667152</v>
      </c>
      <c r="BH233" s="6">
        <f t="shared" si="216"/>
        <v>1085.0000000000005</v>
      </c>
      <c r="BI233" s="6">
        <f t="shared" si="217"/>
        <v>1358.5714285714291</v>
      </c>
      <c r="BJ233" s="6">
        <f t="shared" si="218"/>
        <v>55.597778427360424</v>
      </c>
      <c r="BK233" s="6">
        <f t="shared" si="180"/>
        <v>79.807893538061379</v>
      </c>
      <c r="BL233" s="6">
        <f t="shared" si="181"/>
        <v>45.880057060756577</v>
      </c>
      <c r="BM233" s="6">
        <f t="shared" si="182"/>
        <v>103.55737907217474</v>
      </c>
      <c r="BN233" s="5"/>
      <c r="BO233" s="5"/>
      <c r="BP233" s="5"/>
      <c r="BQ233" s="2">
        <f t="shared" si="187"/>
        <v>58860.833333333328</v>
      </c>
      <c r="BR233" s="2">
        <f t="shared" si="219"/>
        <v>50092.206250000003</v>
      </c>
      <c r="BS233" s="2">
        <f t="shared" si="188"/>
        <v>40598.869692475659</v>
      </c>
      <c r="BT233" s="5">
        <f t="shared" si="220"/>
        <v>63158.01822139461</v>
      </c>
      <c r="BU233" s="5"/>
      <c r="BV233" s="2">
        <f t="shared" ref="BV233:BV296" si="244">KURT(K214:K233)</f>
        <v>2.6984718568831836</v>
      </c>
      <c r="BW233" s="2">
        <f t="shared" si="189"/>
        <v>1.2682233041234734</v>
      </c>
      <c r="BX233" s="2">
        <f t="shared" si="190"/>
        <v>-2.4821056178121159</v>
      </c>
      <c r="BY233" s="2">
        <f t="shared" si="191"/>
        <v>5.0185522260590627</v>
      </c>
      <c r="BZ233" s="2"/>
      <c r="CA233" s="2">
        <f t="shared" si="221"/>
        <v>-1.5020518775182579</v>
      </c>
      <c r="CB233" s="2">
        <f t="shared" si="192"/>
        <v>-1.0899330222609207</v>
      </c>
      <c r="CC233" s="2">
        <f t="shared" si="193"/>
        <v>-2.0106236253038157</v>
      </c>
      <c r="CD233" s="2">
        <f t="shared" si="194"/>
        <v>-0.16924241921802563</v>
      </c>
      <c r="CE233" s="5"/>
      <c r="CF233" s="8">
        <f t="shared" ref="CF233:CF296" si="245">(MAX(K225:K233)+MIN(K225:K233))*0.5</f>
        <v>-2.9139517891559604E-2</v>
      </c>
      <c r="CG233" s="8">
        <f t="shared" ref="CG233:CG296" si="246">(MAX(K208:K233)+MIN(K208:K233))*0.5</f>
        <v>-2.5917792983889833E-2</v>
      </c>
      <c r="CH233" s="5">
        <f t="shared" ref="CH233:CH296" si="247">(MAX(D225:D233)+MIN(D225:D233))*0.5</f>
        <v>62323.333333333328</v>
      </c>
      <c r="CI233" s="5">
        <f t="shared" ref="CI233:CI296" si="248">(MAX(D208:D233)+MIN(D208:D233))*0.5</f>
        <v>56016.666666666664</v>
      </c>
      <c r="CJ233" s="5"/>
      <c r="CK233" s="5">
        <f t="shared" si="209"/>
        <v>60437.492733827938</v>
      </c>
      <c r="CL233" s="5">
        <f t="shared" si="228"/>
        <v>58987.844011246634</v>
      </c>
      <c r="CM233" s="5">
        <f t="shared" si="183"/>
        <v>44574.966641573403</v>
      </c>
      <c r="CN233" s="5">
        <f t="shared" si="240"/>
        <v>33986.627154891015</v>
      </c>
      <c r="CO233" s="5">
        <f t="shared" si="205"/>
        <v>24076.031795543244</v>
      </c>
      <c r="CP233" s="5"/>
      <c r="CQ233" s="5"/>
      <c r="CR233" s="5"/>
      <c r="CS233" s="32">
        <f t="shared" si="210"/>
        <v>2.4198675358904742E-2</v>
      </c>
      <c r="CT233" s="32">
        <f t="shared" si="229"/>
        <v>4.9368747706699301E-2</v>
      </c>
      <c r="CU233" s="32">
        <f t="shared" si="184"/>
        <v>0.38867181882012192</v>
      </c>
      <c r="CV233" s="32">
        <f t="shared" si="241"/>
        <v>0.82130458894600755</v>
      </c>
      <c r="CW233" s="32">
        <f t="shared" si="206"/>
        <v>1.5710216918495021</v>
      </c>
      <c r="CX233" s="32"/>
      <c r="CY233" s="32"/>
      <c r="CZ233" s="5"/>
      <c r="DA233" s="6">
        <f t="shared" si="211"/>
        <v>-6.1504845032001931E-2</v>
      </c>
      <c r="DB233" s="6">
        <f t="shared" si="230"/>
        <v>0.21349717426240436</v>
      </c>
      <c r="DC233" s="6">
        <f t="shared" si="185"/>
        <v>0.68988916571050596</v>
      </c>
      <c r="DD233" s="6">
        <f t="shared" si="242"/>
        <v>1.154183062971281</v>
      </c>
      <c r="DE233" s="6">
        <f t="shared" si="207"/>
        <v>1.7166250220030903</v>
      </c>
      <c r="DF233" s="5"/>
      <c r="DG233" s="5"/>
      <c r="DI233" s="6">
        <f t="shared" si="212"/>
        <v>0.56714636669653862</v>
      </c>
      <c r="DJ233" s="6">
        <f t="shared" si="231"/>
        <v>0.63995438492407508</v>
      </c>
      <c r="DK233" s="6">
        <f t="shared" si="186"/>
        <v>0.26407021621484994</v>
      </c>
      <c r="DL233" s="6">
        <f t="shared" si="243"/>
        <v>0.32196552544148971</v>
      </c>
      <c r="DM233" s="6">
        <f t="shared" si="208"/>
        <v>0.28108700765291111</v>
      </c>
      <c r="DX233">
        <f t="shared" si="232"/>
        <v>59003.166666666664</v>
      </c>
      <c r="DY233">
        <f t="shared" si="233"/>
        <v>48653.961334854954</v>
      </c>
      <c r="DZ233">
        <f t="shared" si="234"/>
        <v>69352.371998478382</v>
      </c>
    </row>
    <row r="234" spans="1:130" x14ac:dyDescent="0.25">
      <c r="A234" s="1">
        <v>33</v>
      </c>
      <c r="B234" s="1">
        <v>233</v>
      </c>
      <c r="C234" s="7">
        <v>20200721</v>
      </c>
      <c r="D234" s="7">
        <f>180940*(1/3)</f>
        <v>60313.333333333328</v>
      </c>
      <c r="E234" s="7">
        <v>2874373</v>
      </c>
      <c r="F234" s="7"/>
      <c r="G234" s="7">
        <f t="shared" si="195"/>
        <v>173363016873.33331</v>
      </c>
      <c r="H234" s="36">
        <f t="shared" si="239"/>
        <v>215864667631</v>
      </c>
      <c r="I234" s="36">
        <f t="shared" si="235"/>
        <v>191207845702.51996</v>
      </c>
      <c r="K234" s="2">
        <f t="shared" si="196"/>
        <v>-2.5966983761064665E-2</v>
      </c>
      <c r="M234" s="1">
        <f t="shared" si="204"/>
        <v>232</v>
      </c>
      <c r="N234" s="2">
        <f t="shared" si="197"/>
        <v>-1.1609864720735889E-2</v>
      </c>
      <c r="O234" s="8">
        <f t="shared" si="198"/>
        <v>0.2907268170426065</v>
      </c>
      <c r="P234" s="2">
        <f t="shared" si="199"/>
        <v>0.31033587213020886</v>
      </c>
      <c r="Q234" s="2">
        <f t="shared" si="200"/>
        <v>0.28951951841006701</v>
      </c>
      <c r="R234" s="2">
        <f t="shared" si="201"/>
        <v>1.9425708364673611E-2</v>
      </c>
      <c r="V234" s="1">
        <f t="shared" si="202"/>
        <v>2.5966983761064665E-2</v>
      </c>
      <c r="W234" s="1">
        <f t="shared" si="203"/>
        <v>0</v>
      </c>
      <c r="X234" s="2">
        <f t="shared" si="222"/>
        <v>1.930862648848905E-2</v>
      </c>
      <c r="Y234" s="2">
        <f t="shared" si="223"/>
        <v>1.9680671753302268E-2</v>
      </c>
      <c r="Z234" s="2">
        <f t="shared" si="224"/>
        <v>3.3947883664327723E-2</v>
      </c>
      <c r="AA234" s="2">
        <f t="shared" si="225"/>
        <v>2.2047801907421602E-2</v>
      </c>
      <c r="AB234" s="3">
        <f t="shared" si="236"/>
        <v>0.56877261273221769</v>
      </c>
      <c r="AC234" s="3">
        <f t="shared" si="237"/>
        <v>0.89263645582181483</v>
      </c>
      <c r="AD234" s="4">
        <f t="shared" si="226"/>
        <v>61.08053350900714</v>
      </c>
      <c r="AE234" s="5">
        <f t="shared" ref="AE234:AE297" si="249">AVERAGE(AD215:AD234)</f>
        <v>77.863639458495896</v>
      </c>
      <c r="AF234" s="5">
        <f t="shared" ref="AF234:AF297" si="250">AE234-2*_xlfn.STDEV.S(AD215:AD234)</f>
        <v>60.469279425720956</v>
      </c>
      <c r="AG234" s="5">
        <f t="shared" ref="AG234:AG297" si="251">AE234+2*_xlfn.STDEV.S(AD215:AD234)</f>
        <v>95.257999491270837</v>
      </c>
      <c r="AH234" s="5"/>
      <c r="AI234" s="6">
        <f t="shared" si="238"/>
        <v>0.21283434492959619</v>
      </c>
      <c r="AJ234" s="6">
        <f t="shared" si="227"/>
        <v>0.63010795930644514</v>
      </c>
      <c r="AK234" s="6">
        <f t="shared" ref="AK234:AK297" si="252">AJ234-2*_xlfn.STDEV.S(AI215:AI234)</f>
        <v>-0.112048632070333</v>
      </c>
      <c r="AL234" s="6">
        <f t="shared" ref="AL234:AL297" si="253">AJ234+2*_xlfn.STDEV.S(AI215:AI234)</f>
        <v>1.3722645506832234</v>
      </c>
      <c r="AM234" s="6"/>
      <c r="AT234" s="5"/>
      <c r="AU234" s="5"/>
      <c r="AV234" s="12"/>
      <c r="AW234" s="5"/>
      <c r="AX234" s="5"/>
      <c r="AY234" s="5"/>
      <c r="AZ234" s="5"/>
      <c r="BA234" s="5"/>
      <c r="BB234" s="5"/>
      <c r="BC234" s="5"/>
      <c r="BD234" s="5"/>
      <c r="BE234" s="5">
        <f t="shared" si="213"/>
        <v>-1586.6666666666715</v>
      </c>
      <c r="BF234" s="6">
        <f t="shared" si="214"/>
        <v>1586.6666666666715</v>
      </c>
      <c r="BG234" s="6">
        <f t="shared" si="215"/>
        <v>0</v>
      </c>
      <c r="BH234" s="6">
        <f t="shared" si="216"/>
        <v>1198.3333333333342</v>
      </c>
      <c r="BI234" s="6">
        <f t="shared" si="217"/>
        <v>1220.7142857142862</v>
      </c>
      <c r="BJ234" s="6">
        <f t="shared" si="218"/>
        <v>50.462598425196845</v>
      </c>
      <c r="BK234" s="6">
        <f t="shared" si="180"/>
        <v>78.241758591434532</v>
      </c>
      <c r="BL234" s="6">
        <f t="shared" si="181"/>
        <v>41.892874400581775</v>
      </c>
      <c r="BM234" s="6">
        <f t="shared" si="182"/>
        <v>103.68597752503146</v>
      </c>
      <c r="BN234" s="5"/>
      <c r="BO234" s="5"/>
      <c r="BP234" s="5"/>
      <c r="BQ234" s="2">
        <f t="shared" si="187"/>
        <v>59192.5</v>
      </c>
      <c r="BR234" s="2">
        <f t="shared" si="219"/>
        <v>51059.84166666666</v>
      </c>
      <c r="BS234" s="2">
        <f t="shared" si="188"/>
        <v>41214.622972029414</v>
      </c>
      <c r="BT234" s="5">
        <f t="shared" si="220"/>
        <v>63790.867401975665</v>
      </c>
      <c r="BU234" s="5"/>
      <c r="BV234" s="2">
        <f t="shared" si="244"/>
        <v>2.0468675699307104</v>
      </c>
      <c r="BW234" s="2">
        <f t="shared" si="189"/>
        <v>1.4233839980080094</v>
      </c>
      <c r="BX234" s="2">
        <f t="shared" si="190"/>
        <v>-2.1757316697345961</v>
      </c>
      <c r="BY234" s="2">
        <f t="shared" si="191"/>
        <v>5.0224996657506153</v>
      </c>
      <c r="BZ234" s="2"/>
      <c r="CA234" s="2">
        <f t="shared" si="221"/>
        <v>-1.3484957814304739</v>
      </c>
      <c r="CB234" s="2">
        <f t="shared" si="192"/>
        <v>-1.1343557894716985</v>
      </c>
      <c r="CC234" s="2">
        <f t="shared" si="193"/>
        <v>-2.0117995076037629</v>
      </c>
      <c r="CD234" s="2">
        <f t="shared" si="194"/>
        <v>-0.25691207133963401</v>
      </c>
      <c r="CE234" s="5"/>
      <c r="CF234" s="8">
        <f t="shared" si="245"/>
        <v>-3.8498794266259129E-2</v>
      </c>
      <c r="CG234" s="8">
        <f t="shared" si="246"/>
        <v>-2.5917792983889833E-2</v>
      </c>
      <c r="CH234" s="5">
        <f t="shared" si="247"/>
        <v>58543.333333333328</v>
      </c>
      <c r="CI234" s="5">
        <f t="shared" si="248"/>
        <v>56246.5</v>
      </c>
      <c r="CJ234" s="5"/>
      <c r="CK234" s="5">
        <f t="shared" si="209"/>
        <v>59889.834667426876</v>
      </c>
      <c r="CL234" s="5">
        <f t="shared" si="228"/>
        <v>59759.065833959372</v>
      </c>
      <c r="CM234" s="5">
        <f t="shared" si="183"/>
        <v>45186.457432929856</v>
      </c>
      <c r="CN234" s="5">
        <f t="shared" si="240"/>
        <v>34238.645541044541</v>
      </c>
      <c r="CO234" s="5">
        <f t="shared" si="205"/>
        <v>24256.154339141431</v>
      </c>
      <c r="CP234" s="5"/>
      <c r="CQ234" s="5"/>
      <c r="CR234" s="5"/>
      <c r="CS234" s="32">
        <f t="shared" si="210"/>
        <v>7.071294623840263E-3</v>
      </c>
      <c r="CT234" s="32">
        <f t="shared" si="229"/>
        <v>9.2750362081293058E-3</v>
      </c>
      <c r="CU234" s="32">
        <f t="shared" si="184"/>
        <v>0.33476569662174249</v>
      </c>
      <c r="CV234" s="32">
        <f t="shared" si="241"/>
        <v>0.76155722226310085</v>
      </c>
      <c r="CW234" s="32">
        <f t="shared" si="206"/>
        <v>1.4865167202538578</v>
      </c>
      <c r="CX234" s="32"/>
      <c r="CY234" s="32"/>
      <c r="CZ234" s="5"/>
      <c r="DA234" s="6">
        <f t="shared" si="211"/>
        <v>-0.14407306900836936</v>
      </c>
      <c r="DB234" s="6">
        <f t="shared" si="230"/>
        <v>0.18247631619866084</v>
      </c>
      <c r="DC234" s="6">
        <f t="shared" si="185"/>
        <v>0.61513866329519395</v>
      </c>
      <c r="DD234" s="6">
        <f t="shared" si="242"/>
        <v>1.1377224740511762</v>
      </c>
      <c r="DE234" s="6">
        <f t="shared" si="207"/>
        <v>1.6747504702111908</v>
      </c>
      <c r="DF234" s="5"/>
      <c r="DG234" s="5"/>
      <c r="DI234" s="6">
        <f t="shared" si="212"/>
        <v>0.50550731291726325</v>
      </c>
      <c r="DJ234" s="6">
        <f t="shared" si="231"/>
        <v>0.54183333583215354</v>
      </c>
      <c r="DK234" s="6">
        <f t="shared" si="186"/>
        <v>0.30117490892923543</v>
      </c>
      <c r="DL234" s="6">
        <f t="shared" si="243"/>
        <v>0.2938851675067034</v>
      </c>
      <c r="DM234" s="6">
        <f t="shared" si="208"/>
        <v>0.27921707463179685</v>
      </c>
      <c r="DX234">
        <f t="shared" si="232"/>
        <v>59518.833333333328</v>
      </c>
      <c r="DY234">
        <f t="shared" si="233"/>
        <v>50022.817964301488</v>
      </c>
      <c r="DZ234">
        <f t="shared" si="234"/>
        <v>69014.848702365169</v>
      </c>
    </row>
    <row r="235" spans="1:130" x14ac:dyDescent="0.25">
      <c r="A235" s="1">
        <v>34</v>
      </c>
      <c r="B235" s="1">
        <v>234</v>
      </c>
      <c r="C235" s="7">
        <v>20200722</v>
      </c>
      <c r="D235" s="7">
        <f>182700*(1/3)</f>
        <v>60900</v>
      </c>
      <c r="E235" s="7">
        <v>3063838</v>
      </c>
      <c r="F235" s="7"/>
      <c r="G235" s="7">
        <f t="shared" si="195"/>
        <v>186587734200</v>
      </c>
      <c r="H235" s="36">
        <f t="shared" si="239"/>
        <v>217778179991.66669</v>
      </c>
      <c r="I235" s="36">
        <f t="shared" si="235"/>
        <v>190870806760.98663</v>
      </c>
      <c r="K235" s="2">
        <f t="shared" si="196"/>
        <v>9.6799787863656277E-3</v>
      </c>
      <c r="M235" s="1">
        <f t="shared" si="204"/>
        <v>233</v>
      </c>
      <c r="N235" s="2">
        <f t="shared" si="197"/>
        <v>-1.1565178686953602E-2</v>
      </c>
      <c r="O235" s="8">
        <f t="shared" si="198"/>
        <v>0.29197994987468673</v>
      </c>
      <c r="P235" s="2">
        <f t="shared" si="199"/>
        <v>0.31087393510732242</v>
      </c>
      <c r="Q235" s="2">
        <f t="shared" si="200"/>
        <v>0.28999509865736728</v>
      </c>
      <c r="R235" s="2">
        <f t="shared" si="201"/>
        <v>1.8355922255522128E-2</v>
      </c>
      <c r="V235" s="1">
        <f t="shared" si="202"/>
        <v>0</v>
      </c>
      <c r="W235" s="1">
        <f t="shared" si="203"/>
        <v>9.6799787863656277E-3</v>
      </c>
      <c r="X235" s="2">
        <f t="shared" si="222"/>
        <v>1.930862648848905E-2</v>
      </c>
      <c r="Y235" s="2">
        <f t="shared" si="223"/>
        <v>1.7068723726234129E-2</v>
      </c>
      <c r="Z235" s="2">
        <f t="shared" si="224"/>
        <v>3.3947883664327723E-2</v>
      </c>
      <c r="AA235" s="2">
        <f t="shared" si="225"/>
        <v>2.078847924203394E-2</v>
      </c>
      <c r="AB235" s="3">
        <f t="shared" si="236"/>
        <v>0.56877261273221769</v>
      </c>
      <c r="AC235" s="3">
        <f t="shared" si="237"/>
        <v>0.82106649204629989</v>
      </c>
      <c r="AD235" s="4">
        <f t="shared" si="226"/>
        <v>59.076370007386117</v>
      </c>
      <c r="AE235" s="5">
        <f t="shared" si="249"/>
        <v>76.979844261771589</v>
      </c>
      <c r="AF235" s="5">
        <f t="shared" si="250"/>
        <v>57.658286377358117</v>
      </c>
      <c r="AG235" s="5">
        <f t="shared" si="251"/>
        <v>96.301402146185069</v>
      </c>
      <c r="AH235" s="5"/>
      <c r="AI235" s="6">
        <f t="shared" si="238"/>
        <v>0.21814283304876317</v>
      </c>
      <c r="AJ235" s="6">
        <f t="shared" si="227"/>
        <v>0.61195683719597949</v>
      </c>
      <c r="AK235" s="6">
        <f t="shared" si="252"/>
        <v>-0.15265707202704593</v>
      </c>
      <c r="AL235" s="6">
        <f t="shared" si="253"/>
        <v>1.3765707464190049</v>
      </c>
      <c r="AM235" s="6"/>
      <c r="AT235" s="5"/>
      <c r="AU235" s="5"/>
      <c r="AV235" s="12"/>
      <c r="AW235" s="5"/>
      <c r="AX235" s="5"/>
      <c r="AY235" s="5"/>
      <c r="AZ235" s="5"/>
      <c r="BA235" s="5"/>
      <c r="BB235" s="5"/>
      <c r="BC235" s="5"/>
      <c r="BD235" s="5"/>
      <c r="BE235" s="5">
        <f t="shared" si="213"/>
        <v>586.66666666667152</v>
      </c>
      <c r="BF235" s="6">
        <f t="shared" si="214"/>
        <v>0</v>
      </c>
      <c r="BG235" s="6">
        <f t="shared" si="215"/>
        <v>586.66666666667152</v>
      </c>
      <c r="BH235" s="6">
        <f t="shared" si="216"/>
        <v>1198.3333333333342</v>
      </c>
      <c r="BI235" s="6">
        <f t="shared" si="217"/>
        <v>1059.7619047619057</v>
      </c>
      <c r="BJ235" s="6">
        <f t="shared" si="218"/>
        <v>46.931674398987774</v>
      </c>
      <c r="BK235" s="6">
        <f t="shared" si="180"/>
        <v>76.103908759605289</v>
      </c>
      <c r="BL235" s="6">
        <f t="shared" si="181"/>
        <v>37.622804459646751</v>
      </c>
      <c r="BM235" s="6">
        <f t="shared" si="182"/>
        <v>103.04068176957627</v>
      </c>
      <c r="BN235" s="5"/>
      <c r="BO235" s="5"/>
      <c r="BP235" s="5"/>
      <c r="BQ235" s="2">
        <f t="shared" si="187"/>
        <v>59917.916666666664</v>
      </c>
      <c r="BR235" s="2">
        <f t="shared" si="219"/>
        <v>52018.387499999997</v>
      </c>
      <c r="BS235" s="2">
        <f t="shared" si="188"/>
        <v>41846.125954486226</v>
      </c>
      <c r="BT235" s="5">
        <f t="shared" si="220"/>
        <v>64360.953252788837</v>
      </c>
      <c r="BU235" s="5"/>
      <c r="BV235" s="2">
        <f t="shared" si="244"/>
        <v>2.0909754697157954</v>
      </c>
      <c r="BW235" s="2">
        <f t="shared" si="189"/>
        <v>1.562318722420629</v>
      </c>
      <c r="BX235" s="2">
        <f t="shared" si="190"/>
        <v>-1.9058106027096215</v>
      </c>
      <c r="BY235" s="2">
        <f t="shared" si="191"/>
        <v>5.0304480475508795</v>
      </c>
      <c r="BZ235" s="2"/>
      <c r="CA235" s="2">
        <f t="shared" si="221"/>
        <v>-1.3656886034873825</v>
      </c>
      <c r="CB235" s="2">
        <f t="shared" si="192"/>
        <v>-1.1758681537443094</v>
      </c>
      <c r="CC235" s="2">
        <f t="shared" si="193"/>
        <v>-2.0115728764429717</v>
      </c>
      <c r="CD235" s="2">
        <f t="shared" si="194"/>
        <v>-0.34016343104564695</v>
      </c>
      <c r="CE235" s="5"/>
      <c r="CF235" s="8">
        <f t="shared" si="245"/>
        <v>-1.1773705819673998E-2</v>
      </c>
      <c r="CG235" s="8">
        <f t="shared" si="246"/>
        <v>-2.5917792983889833E-2</v>
      </c>
      <c r="CH235" s="5">
        <f t="shared" si="247"/>
        <v>58443.333333333328</v>
      </c>
      <c r="CI235" s="5">
        <f t="shared" si="248"/>
        <v>56246.5</v>
      </c>
      <c r="CJ235" s="5"/>
      <c r="CK235" s="5">
        <f t="shared" si="209"/>
        <v>58673.717373530213</v>
      </c>
      <c r="CL235" s="5">
        <f t="shared" si="228"/>
        <v>60195.106966384687</v>
      </c>
      <c r="CM235" s="5">
        <f t="shared" si="183"/>
        <v>45794.231760440351</v>
      </c>
      <c r="CN235" s="5">
        <f t="shared" si="240"/>
        <v>34507.683244206863</v>
      </c>
      <c r="CO235" s="5">
        <f t="shared" si="205"/>
        <v>24476.068845780235</v>
      </c>
      <c r="CP235" s="5"/>
      <c r="CQ235" s="5"/>
      <c r="CR235" s="5"/>
      <c r="CS235" s="32">
        <f t="shared" si="210"/>
        <v>3.7943439177319682E-2</v>
      </c>
      <c r="CT235" s="32">
        <f t="shared" si="229"/>
        <v>1.1710138400600423E-2</v>
      </c>
      <c r="CU235" s="32">
        <f t="shared" si="184"/>
        <v>0.32986181138666604</v>
      </c>
      <c r="CV235" s="32">
        <f t="shared" si="241"/>
        <v>0.76482436010026467</v>
      </c>
      <c r="CW235" s="32">
        <f t="shared" si="206"/>
        <v>1.4881446601462467</v>
      </c>
      <c r="CX235" s="32"/>
      <c r="CY235" s="32"/>
      <c r="CZ235" s="5"/>
      <c r="DA235" s="6">
        <f t="shared" si="211"/>
        <v>-1.9512814223581715E-2</v>
      </c>
      <c r="DB235" s="6">
        <f t="shared" si="230"/>
        <v>0.15542863527275044</v>
      </c>
      <c r="DC235" s="6">
        <f t="shared" si="185"/>
        <v>0.57700753064729182</v>
      </c>
      <c r="DD235" s="6">
        <f t="shared" si="242"/>
        <v>1.1410434041682613</v>
      </c>
      <c r="DE235" s="6">
        <f t="shared" si="207"/>
        <v>1.684223980638099</v>
      </c>
      <c r="DF235" s="5"/>
      <c r="DG235" s="5"/>
      <c r="DI235" s="6">
        <f t="shared" si="212"/>
        <v>0.67425767801808245</v>
      </c>
      <c r="DJ235" s="6">
        <f t="shared" si="231"/>
        <v>0.54993053669464398</v>
      </c>
      <c r="DK235" s="6">
        <f t="shared" si="186"/>
        <v>0.2923308168743734</v>
      </c>
      <c r="DL235" s="6">
        <f t="shared" si="243"/>
        <v>0.27682023164140951</v>
      </c>
      <c r="DM235" s="6">
        <f t="shared" si="208"/>
        <v>0.27375701748288961</v>
      </c>
      <c r="DX235">
        <f t="shared" si="232"/>
        <v>60051.166666666664</v>
      </c>
      <c r="DY235">
        <f t="shared" si="233"/>
        <v>51551.024373740031</v>
      </c>
      <c r="DZ235">
        <f t="shared" si="234"/>
        <v>68551.308959593298</v>
      </c>
    </row>
    <row r="236" spans="1:130" x14ac:dyDescent="0.25">
      <c r="A236" s="1">
        <v>35</v>
      </c>
      <c r="B236" s="1">
        <v>235</v>
      </c>
      <c r="C236" s="7">
        <v>20200725</v>
      </c>
      <c r="D236" s="7">
        <f>183300*(1/3)</f>
        <v>61100</v>
      </c>
      <c r="E236" s="7">
        <v>1631427</v>
      </c>
      <c r="F236" s="7"/>
      <c r="G236" s="7">
        <f t="shared" si="195"/>
        <v>99680189700</v>
      </c>
      <c r="H236" s="36">
        <f t="shared" si="239"/>
        <v>213255681356.66669</v>
      </c>
      <c r="I236" s="36">
        <f t="shared" si="235"/>
        <v>186874646494.98663</v>
      </c>
      <c r="K236" s="2">
        <f t="shared" si="196"/>
        <v>3.2786914616982953E-3</v>
      </c>
      <c r="M236" s="1">
        <f t="shared" si="204"/>
        <v>234</v>
      </c>
      <c r="N236" s="2">
        <f t="shared" si="197"/>
        <v>-1.1418956629502045E-2</v>
      </c>
      <c r="O236" s="8">
        <f t="shared" si="198"/>
        <v>0.2932330827067669</v>
      </c>
      <c r="P236" s="2">
        <f t="shared" si="199"/>
        <v>0.31263741345393681</v>
      </c>
      <c r="Q236" s="2">
        <f t="shared" si="200"/>
        <v>0.29155902897303881</v>
      </c>
      <c r="R236" s="2">
        <f t="shared" si="201"/>
        <v>1.7640852400555518E-2</v>
      </c>
      <c r="V236" s="1">
        <f t="shared" si="202"/>
        <v>0</v>
      </c>
      <c r="W236" s="1">
        <f t="shared" si="203"/>
        <v>3.2786914616982953E-3</v>
      </c>
      <c r="X236" s="2">
        <f t="shared" si="222"/>
        <v>1.930862648848905E-2</v>
      </c>
      <c r="Y236" s="2">
        <f t="shared" si="223"/>
        <v>1.6909952041794192E-2</v>
      </c>
      <c r="Z236" s="2">
        <f t="shared" si="224"/>
        <v>3.3947883664327723E-2</v>
      </c>
      <c r="AA236" s="2">
        <f t="shared" si="225"/>
        <v>2.0891850806827882E-2</v>
      </c>
      <c r="AB236" s="3">
        <f t="shared" si="236"/>
        <v>0.56877261273221769</v>
      </c>
      <c r="AC236" s="3">
        <f t="shared" si="237"/>
        <v>0.80940421210875557</v>
      </c>
      <c r="AD236" s="4">
        <f t="shared" si="226"/>
        <v>58.730069866190945</v>
      </c>
      <c r="AE236" s="5">
        <f t="shared" si="249"/>
        <v>75.964173589997714</v>
      </c>
      <c r="AF236" s="5">
        <f t="shared" si="250"/>
        <v>55.030965186697117</v>
      </c>
      <c r="AG236" s="5">
        <f t="shared" si="251"/>
        <v>96.89738199329831</v>
      </c>
      <c r="AH236" s="5"/>
      <c r="AI236" s="6">
        <f t="shared" si="238"/>
        <v>0.18203538890320228</v>
      </c>
      <c r="AJ236" s="6">
        <f t="shared" si="227"/>
        <v>0.5928762875915381</v>
      </c>
      <c r="AK236" s="6">
        <f t="shared" si="252"/>
        <v>-0.19549054492418272</v>
      </c>
      <c r="AL236" s="6">
        <f t="shared" si="253"/>
        <v>1.3812431201072588</v>
      </c>
      <c r="AM236" s="6"/>
      <c r="AT236" s="5"/>
      <c r="AU236" s="5"/>
      <c r="AV236" s="12"/>
      <c r="AW236" s="5"/>
      <c r="AX236" s="5"/>
      <c r="AY236" s="5"/>
      <c r="AZ236" s="5"/>
      <c r="BA236" s="5"/>
      <c r="BB236" s="5"/>
      <c r="BC236" s="5"/>
      <c r="BD236" s="5"/>
      <c r="BE236" s="5">
        <f t="shared" si="213"/>
        <v>200</v>
      </c>
      <c r="BF236" s="6">
        <f t="shared" si="214"/>
        <v>0</v>
      </c>
      <c r="BG236" s="6">
        <f t="shared" si="215"/>
        <v>200</v>
      </c>
      <c r="BH236" s="6">
        <f t="shared" si="216"/>
        <v>1198.3333333333342</v>
      </c>
      <c r="BI236" s="6">
        <f t="shared" si="217"/>
        <v>1049.2857142857154</v>
      </c>
      <c r="BJ236" s="6">
        <f t="shared" si="218"/>
        <v>46.684322033898312</v>
      </c>
      <c r="BK236" s="6">
        <f t="shared" si="180"/>
        <v>73.908154976905251</v>
      </c>
      <c r="BL236" s="6">
        <f t="shared" si="181"/>
        <v>33.927253525701296</v>
      </c>
      <c r="BM236" s="6">
        <f t="shared" si="182"/>
        <v>101.89478599274801</v>
      </c>
      <c r="BN236" s="5"/>
      <c r="BO236" s="5"/>
      <c r="BP236" s="5"/>
      <c r="BQ236" s="2">
        <f t="shared" si="187"/>
        <v>60232.5</v>
      </c>
      <c r="BR236" s="2">
        <f t="shared" si="219"/>
        <v>52923.5</v>
      </c>
      <c r="BS236" s="2">
        <f t="shared" si="188"/>
        <v>42458.774140046429</v>
      </c>
      <c r="BT236" s="5">
        <f t="shared" si="220"/>
        <v>64861.248378543314</v>
      </c>
      <c r="BU236" s="5"/>
      <c r="BV236" s="2">
        <f t="shared" si="244"/>
        <v>2.0372091913958483</v>
      </c>
      <c r="BW236" s="2">
        <f t="shared" si="189"/>
        <v>1.6926505949148019</v>
      </c>
      <c r="BX236" s="2">
        <f t="shared" si="190"/>
        <v>-1.6310782132111532</v>
      </c>
      <c r="BY236" s="2">
        <f t="shared" si="191"/>
        <v>5.0163794030407569</v>
      </c>
      <c r="BZ236" s="2"/>
      <c r="CA236" s="2">
        <f t="shared" si="221"/>
        <v>-1.3035598096124097</v>
      </c>
      <c r="CB236" s="2">
        <f t="shared" si="192"/>
        <v>-1.212415198363374</v>
      </c>
      <c r="CC236" s="2">
        <f t="shared" si="193"/>
        <v>-1.9995610231514076</v>
      </c>
      <c r="CD236" s="2">
        <f t="shared" si="194"/>
        <v>-0.42526937357534034</v>
      </c>
      <c r="CE236" s="5"/>
      <c r="CF236" s="8">
        <f t="shared" si="245"/>
        <v>-5.3440316147529178E-3</v>
      </c>
      <c r="CG236" s="8">
        <f t="shared" si="246"/>
        <v>-2.5917792983889833E-2</v>
      </c>
      <c r="CH236" s="5">
        <f t="shared" si="247"/>
        <v>58443.333333333328</v>
      </c>
      <c r="CI236" s="5">
        <f t="shared" si="248"/>
        <v>57640.166666666664</v>
      </c>
      <c r="CJ236" s="5"/>
      <c r="CK236" s="5">
        <f t="shared" si="209"/>
        <v>58534.618456258955</v>
      </c>
      <c r="CL236" s="5">
        <f t="shared" si="228"/>
        <v>60634.070864247537</v>
      </c>
      <c r="CM236" s="5">
        <f t="shared" si="183"/>
        <v>46422.727874998236</v>
      </c>
      <c r="CN236" s="5">
        <f t="shared" si="240"/>
        <v>34707.59413935971</v>
      </c>
      <c r="CO236" s="5">
        <f t="shared" si="205"/>
        <v>24632.571188174941</v>
      </c>
      <c r="CP236" s="5"/>
      <c r="CQ236" s="5"/>
      <c r="CR236" s="5"/>
      <c r="CS236" s="32">
        <f t="shared" si="210"/>
        <v>4.3826740677537224E-2</v>
      </c>
      <c r="CT236" s="32">
        <f t="shared" si="229"/>
        <v>7.6842793022362521E-3</v>
      </c>
      <c r="CU236" s="32">
        <f t="shared" si="184"/>
        <v>0.31616565412793118</v>
      </c>
      <c r="CV236" s="32">
        <f t="shared" si="241"/>
        <v>0.76042164589882399</v>
      </c>
      <c r="CW236" s="32">
        <f t="shared" si="206"/>
        <v>1.480455634665192</v>
      </c>
      <c r="CX236" s="32"/>
      <c r="CY236" s="32"/>
      <c r="CZ236" s="5"/>
      <c r="DA236" s="6">
        <f t="shared" si="211"/>
        <v>4.5195976343368284E-2</v>
      </c>
      <c r="DB236" s="6">
        <f t="shared" si="230"/>
        <v>0.12124647324663629</v>
      </c>
      <c r="DC236" s="6">
        <f t="shared" si="185"/>
        <v>0.62845523420408156</v>
      </c>
      <c r="DD236" s="6">
        <f t="shared" si="242"/>
        <v>1.1013328436345335</v>
      </c>
      <c r="DE236" s="6">
        <f t="shared" si="207"/>
        <v>1.6941605848117969</v>
      </c>
      <c r="DF236" s="5"/>
      <c r="DG236" s="5"/>
      <c r="DI236" s="6">
        <f t="shared" si="212"/>
        <v>0.71849910942195327</v>
      </c>
      <c r="DJ236" s="6">
        <f t="shared" si="231"/>
        <v>0.53904622675827574</v>
      </c>
      <c r="DK236" s="6">
        <f t="shared" si="186"/>
        <v>0.32007579846592332</v>
      </c>
      <c r="DL236" s="6">
        <f t="shared" si="243"/>
        <v>0.25314834791066637</v>
      </c>
      <c r="DM236" s="6">
        <f t="shared" si="208"/>
        <v>0.27708973222154509</v>
      </c>
      <c r="DX236">
        <f t="shared" si="232"/>
        <v>60499.5</v>
      </c>
      <c r="DY236">
        <f t="shared" si="233"/>
        <v>52809.896549741839</v>
      </c>
      <c r="DZ236">
        <f t="shared" si="234"/>
        <v>68189.103450258161</v>
      </c>
    </row>
    <row r="237" spans="1:130" x14ac:dyDescent="0.25">
      <c r="A237" s="1">
        <v>36</v>
      </c>
      <c r="B237" s="1">
        <v>236</v>
      </c>
      <c r="C237" s="7">
        <v>20200726</v>
      </c>
      <c r="D237" s="7">
        <f>176260*(1/3)</f>
        <v>58753.333333333328</v>
      </c>
      <c r="E237" s="7">
        <v>1868863</v>
      </c>
      <c r="F237" s="7"/>
      <c r="G237" s="7">
        <f t="shared" si="195"/>
        <v>109801930793.33333</v>
      </c>
      <c r="H237" s="36">
        <f t="shared" si="239"/>
        <v>214794574306.66669</v>
      </c>
      <c r="I237" s="36">
        <f t="shared" si="235"/>
        <v>182217470447.01996</v>
      </c>
      <c r="K237" s="2">
        <f t="shared" si="196"/>
        <v>-3.9163977174144958E-2</v>
      </c>
      <c r="M237" s="1">
        <f t="shared" si="204"/>
        <v>235</v>
      </c>
      <c r="N237" s="2">
        <f t="shared" si="197"/>
        <v>-1.1344916164078253E-2</v>
      </c>
      <c r="O237" s="8">
        <f t="shared" si="198"/>
        <v>0.29448621553884713</v>
      </c>
      <c r="P237" s="2">
        <f t="shared" si="199"/>
        <v>0.31353200383459934</v>
      </c>
      <c r="Q237" s="2">
        <f t="shared" si="200"/>
        <v>0.29235546592590256</v>
      </c>
      <c r="R237" s="2">
        <f t="shared" si="201"/>
        <v>1.8151197915089679E-2</v>
      </c>
      <c r="V237" s="1">
        <f t="shared" si="202"/>
        <v>3.9163977174144958E-2</v>
      </c>
      <c r="W237" s="1">
        <f t="shared" si="203"/>
        <v>0</v>
      </c>
      <c r="X237" s="2">
        <f t="shared" si="222"/>
        <v>2.2106053429499402E-2</v>
      </c>
      <c r="Y237" s="2">
        <f t="shared" si="223"/>
        <v>1.3427811325241226E-2</v>
      </c>
      <c r="Z237" s="2">
        <f t="shared" si="224"/>
        <v>3.384787005893123E-2</v>
      </c>
      <c r="AA237" s="2">
        <f t="shared" si="225"/>
        <v>1.9168299287804814E-2</v>
      </c>
      <c r="AB237" s="3">
        <f t="shared" si="236"/>
        <v>0.65310028049066005</v>
      </c>
      <c r="AC237" s="3">
        <f t="shared" si="237"/>
        <v>0.70052178983788194</v>
      </c>
      <c r="AD237" s="4">
        <f t="shared" si="226"/>
        <v>51.751652488043142</v>
      </c>
      <c r="AE237" s="5">
        <f t="shared" si="249"/>
        <v>74.285993911056082</v>
      </c>
      <c r="AF237" s="5">
        <f t="shared" si="250"/>
        <v>51.234910375776408</v>
      </c>
      <c r="AG237" s="5">
        <f t="shared" si="251"/>
        <v>97.337077446335755</v>
      </c>
      <c r="AH237" s="5"/>
      <c r="AI237" s="6">
        <f t="shared" si="238"/>
        <v>9.280404064977521E-2</v>
      </c>
      <c r="AJ237" s="6">
        <f t="shared" si="227"/>
        <v>0.56710925803164458</v>
      </c>
      <c r="AK237" s="6">
        <f t="shared" si="252"/>
        <v>-0.25223464906782711</v>
      </c>
      <c r="AL237" s="6">
        <f t="shared" si="253"/>
        <v>1.3864531651311163</v>
      </c>
      <c r="AM237" s="6"/>
      <c r="AT237" s="5"/>
      <c r="AU237" s="5"/>
      <c r="AV237" s="12"/>
      <c r="AW237" s="5"/>
      <c r="AX237" s="5"/>
      <c r="AY237" s="5"/>
      <c r="AZ237" s="5"/>
      <c r="BA237" s="5"/>
      <c r="BB237" s="5"/>
      <c r="BC237" s="5"/>
      <c r="BD237" s="5"/>
      <c r="BE237" s="5">
        <f t="shared" si="213"/>
        <v>-2346.6666666666715</v>
      </c>
      <c r="BF237" s="6">
        <f t="shared" si="214"/>
        <v>2346.6666666666715</v>
      </c>
      <c r="BG237" s="6">
        <f t="shared" si="215"/>
        <v>0</v>
      </c>
      <c r="BH237" s="6">
        <f t="shared" si="216"/>
        <v>1365.9523809523821</v>
      </c>
      <c r="BI237" s="6">
        <f t="shared" si="217"/>
        <v>823.80952380952499</v>
      </c>
      <c r="BJ237" s="6">
        <f t="shared" si="218"/>
        <v>37.620963357616624</v>
      </c>
      <c r="BK237" s="6">
        <f t="shared" ref="BK237:BK300" si="254">AVERAGE(BJ218:BJ237)</f>
        <v>71.127645227228655</v>
      </c>
      <c r="BL237" s="6">
        <f t="shared" ref="BL237:BL300" si="255">BK237-2*_xlfn.STDEV.S(BJ218:BJ237)</f>
        <v>29.121376494812793</v>
      </c>
      <c r="BM237" s="6">
        <f t="shared" ref="BM237:BM300" si="256">BK237+1.4*_xlfn.STDEV.S(BJ218:BJ237)</f>
        <v>100.53203333991976</v>
      </c>
      <c r="BN237" s="5"/>
      <c r="BO237" s="5"/>
      <c r="BP237" s="5"/>
      <c r="BQ237" s="2">
        <f t="shared" si="187"/>
        <v>60403.75</v>
      </c>
      <c r="BR237" s="2">
        <f t="shared" si="219"/>
        <v>53779.224999999991</v>
      </c>
      <c r="BS237" s="2">
        <f t="shared" si="188"/>
        <v>43066.209064399118</v>
      </c>
      <c r="BT237" s="5">
        <f t="shared" si="220"/>
        <v>65253.789861808036</v>
      </c>
      <c r="BU237" s="5"/>
      <c r="BV237" s="2">
        <f t="shared" si="244"/>
        <v>1.2497697157244216</v>
      </c>
      <c r="BW237" s="2">
        <f t="shared" si="189"/>
        <v>1.7773976869660806</v>
      </c>
      <c r="BX237" s="2">
        <f t="shared" si="190"/>
        <v>-1.4000322161970753</v>
      </c>
      <c r="BY237" s="2">
        <f t="shared" si="191"/>
        <v>4.954827590129236</v>
      </c>
      <c r="BZ237" s="2"/>
      <c r="CA237" s="2">
        <f t="shared" si="221"/>
        <v>-1.0624912941799469</v>
      </c>
      <c r="CB237" s="2">
        <f t="shared" si="192"/>
        <v>-1.2306388709402256</v>
      </c>
      <c r="CC237" s="2">
        <f t="shared" si="193"/>
        <v>-1.9837829618111478</v>
      </c>
      <c r="CD237" s="2">
        <f t="shared" si="194"/>
        <v>-0.47749478006930357</v>
      </c>
      <c r="CE237" s="5"/>
      <c r="CF237" s="8">
        <f t="shared" si="245"/>
        <v>-5.3440316147529178E-3</v>
      </c>
      <c r="CG237" s="8">
        <f t="shared" si="246"/>
        <v>-2.9139517891559604E-2</v>
      </c>
      <c r="CH237" s="5">
        <f t="shared" si="247"/>
        <v>58443.333333333328</v>
      </c>
      <c r="CI237" s="5">
        <f t="shared" si="248"/>
        <v>58623.333333333328</v>
      </c>
      <c r="CJ237" s="5"/>
      <c r="CK237" s="5">
        <f t="shared" si="209"/>
        <v>58563.787375855667</v>
      </c>
      <c r="CL237" s="5">
        <f t="shared" si="228"/>
        <v>60718.753018641124</v>
      </c>
      <c r="CM237" s="5">
        <f t="shared" si="183"/>
        <v>47297.256865083691</v>
      </c>
      <c r="CN237" s="5">
        <f t="shared" si="240"/>
        <v>34896.357445043483</v>
      </c>
      <c r="CO237" s="5">
        <f t="shared" si="205"/>
        <v>24828.687879581074</v>
      </c>
      <c r="CP237" s="5"/>
      <c r="CQ237" s="5"/>
      <c r="CR237" s="5"/>
      <c r="CS237" s="32">
        <f t="shared" si="210"/>
        <v>3.2365727349765727E-3</v>
      </c>
      <c r="CT237" s="32">
        <f t="shared" si="229"/>
        <v>-3.23692366459567E-2</v>
      </c>
      <c r="CU237" s="32">
        <f t="shared" si="184"/>
        <v>0.2422143952434348</v>
      </c>
      <c r="CV237" s="32">
        <f t="shared" si="241"/>
        <v>0.6836523246261732</v>
      </c>
      <c r="CW237" s="32">
        <f t="shared" si="206"/>
        <v>1.3663487018841471</v>
      </c>
      <c r="CX237" s="32"/>
      <c r="CY237" s="32"/>
      <c r="CZ237" s="5"/>
      <c r="DA237" s="6">
        <f t="shared" si="211"/>
        <v>1.7686406707454902E-2</v>
      </c>
      <c r="DB237" s="6">
        <f t="shared" si="230"/>
        <v>6.0454433190297259E-2</v>
      </c>
      <c r="DC237" s="6">
        <f t="shared" si="185"/>
        <v>0.62698595538687563</v>
      </c>
      <c r="DD237" s="6">
        <f t="shared" si="242"/>
        <v>1.0218183126862039</v>
      </c>
      <c r="DE237" s="6">
        <f t="shared" si="207"/>
        <v>1.6571365359345003</v>
      </c>
      <c r="DF237" s="5"/>
      <c r="DG237" s="5"/>
      <c r="DI237" s="6">
        <f t="shared" si="212"/>
        <v>0.43630794561058228</v>
      </c>
      <c r="DJ237" s="6">
        <f t="shared" si="231"/>
        <v>0.36206788280107732</v>
      </c>
      <c r="DK237" s="6">
        <f t="shared" si="186"/>
        <v>0.3439176253244256</v>
      </c>
      <c r="DL237" s="6">
        <f t="shared" si="243"/>
        <v>0.23414024738500658</v>
      </c>
      <c r="DM237" s="6">
        <f t="shared" si="208"/>
        <v>0.27803250514351607</v>
      </c>
      <c r="DX237">
        <f t="shared" si="232"/>
        <v>60730.999999999985</v>
      </c>
      <c r="DY237">
        <f t="shared" si="233"/>
        <v>53562.014607661993</v>
      </c>
      <c r="DZ237">
        <f t="shared" si="234"/>
        <v>67899.985392337985</v>
      </c>
    </row>
    <row r="238" spans="1:130" x14ac:dyDescent="0.25">
      <c r="A238" s="1">
        <v>37</v>
      </c>
      <c r="B238" s="1">
        <v>237</v>
      </c>
      <c r="C238" s="7">
        <v>20200727</v>
      </c>
      <c r="D238" s="7">
        <f>176910*(1/3)</f>
        <v>58970</v>
      </c>
      <c r="E238" s="7">
        <v>2844267</v>
      </c>
      <c r="F238" s="7"/>
      <c r="G238" s="7">
        <f t="shared" si="195"/>
        <v>167726424990</v>
      </c>
      <c r="H238" s="36">
        <f t="shared" si="239"/>
        <v>220138221412.16669</v>
      </c>
      <c r="I238" s="36">
        <f t="shared" si="235"/>
        <v>180502769504.97995</v>
      </c>
      <c r="K238" s="2">
        <f t="shared" si="196"/>
        <v>3.6809510090080235E-3</v>
      </c>
      <c r="M238" s="1">
        <f t="shared" si="204"/>
        <v>236</v>
      </c>
      <c r="N238" s="2">
        <f t="shared" si="197"/>
        <v>-1.1236073266925842E-2</v>
      </c>
      <c r="O238" s="8">
        <f t="shared" si="198"/>
        <v>0.2957393483709273</v>
      </c>
      <c r="P238" s="2">
        <f t="shared" si="199"/>
        <v>0.31484908535375189</v>
      </c>
      <c r="Q238" s="2">
        <f t="shared" si="200"/>
        <v>0.29353181570553122</v>
      </c>
      <c r="R238" s="2">
        <f t="shared" si="201"/>
        <v>1.7792655463672036E-2</v>
      </c>
      <c r="V238" s="1">
        <f t="shared" si="202"/>
        <v>0</v>
      </c>
      <c r="W238" s="1">
        <f t="shared" si="203"/>
        <v>3.6809510090080235E-3</v>
      </c>
      <c r="X238" s="2">
        <f t="shared" si="222"/>
        <v>2.1547606733751754E-2</v>
      </c>
      <c r="Y238" s="2">
        <f t="shared" si="223"/>
        <v>1.3690736397313229E-2</v>
      </c>
      <c r="Z238" s="2">
        <f t="shared" si="224"/>
        <v>3.4164745997713783E-2</v>
      </c>
      <c r="AA238" s="2">
        <f t="shared" si="225"/>
        <v>1.8994402866589023E-2</v>
      </c>
      <c r="AB238" s="3">
        <f t="shared" si="236"/>
        <v>0.63069711494982761</v>
      </c>
      <c r="AC238" s="3">
        <f t="shared" si="237"/>
        <v>0.72077740445292471</v>
      </c>
      <c r="AD238" s="4">
        <f t="shared" si="226"/>
        <v>53.332666957824173</v>
      </c>
      <c r="AE238" s="5">
        <f t="shared" si="249"/>
        <v>72.69326201658501</v>
      </c>
      <c r="AF238" s="5">
        <f t="shared" si="250"/>
        <v>48.44285092840218</v>
      </c>
      <c r="AG238" s="5">
        <f t="shared" si="251"/>
        <v>96.943673104767839</v>
      </c>
      <c r="AH238" s="5"/>
      <c r="AI238" s="6">
        <f t="shared" si="238"/>
        <v>7.2829932293860547E-2</v>
      </c>
      <c r="AJ238" s="6">
        <f t="shared" si="227"/>
        <v>0.5417776200299258</v>
      </c>
      <c r="AK238" s="6">
        <f t="shared" si="252"/>
        <v>-0.306764992839899</v>
      </c>
      <c r="AL238" s="6">
        <f t="shared" si="253"/>
        <v>1.3903202328997506</v>
      </c>
      <c r="AM238" s="6"/>
      <c r="AT238" s="5"/>
      <c r="AU238" s="5"/>
      <c r="AV238" s="12"/>
      <c r="AW238" s="5"/>
      <c r="AX238" s="5"/>
      <c r="AY238" s="5"/>
      <c r="AZ238" s="5"/>
      <c r="BA238" s="5"/>
      <c r="BB238" s="5"/>
      <c r="BC238" s="5"/>
      <c r="BD238" s="5"/>
      <c r="BE238" s="5">
        <f t="shared" si="213"/>
        <v>216.66666666667152</v>
      </c>
      <c r="BF238" s="6">
        <f t="shared" si="214"/>
        <v>0</v>
      </c>
      <c r="BG238" s="6">
        <f t="shared" si="215"/>
        <v>216.66666666667152</v>
      </c>
      <c r="BH238" s="6">
        <f t="shared" si="216"/>
        <v>1329.0476190476199</v>
      </c>
      <c r="BI238" s="6">
        <f t="shared" si="217"/>
        <v>839.28571428571581</v>
      </c>
      <c r="BJ238" s="6">
        <f t="shared" si="218"/>
        <v>38.706489513561024</v>
      </c>
      <c r="BK238" s="6">
        <f t="shared" si="254"/>
        <v>68.420146607161684</v>
      </c>
      <c r="BL238" s="6">
        <f t="shared" si="255"/>
        <v>25.3440076546783</v>
      </c>
      <c r="BM238" s="6">
        <f t="shared" si="256"/>
        <v>98.573443873900047</v>
      </c>
      <c r="BN238" s="5"/>
      <c r="BO238" s="5"/>
      <c r="BP238" s="5"/>
      <c r="BQ238" s="2">
        <f t="shared" si="187"/>
        <v>60571.666666666664</v>
      </c>
      <c r="BR238" s="2">
        <f t="shared" si="219"/>
        <v>54625.220833333326</v>
      </c>
      <c r="BS238" s="2">
        <f t="shared" si="188"/>
        <v>43716.69795156506</v>
      </c>
      <c r="BT238" s="5">
        <f t="shared" si="220"/>
        <v>65431.350858426733</v>
      </c>
      <c r="BU238" s="5"/>
      <c r="BV238" s="2">
        <f t="shared" si="244"/>
        <v>1.2179648608338773</v>
      </c>
      <c r="BW238" s="2">
        <f t="shared" si="189"/>
        <v>1.8577675936303599</v>
      </c>
      <c r="BX238" s="2">
        <f t="shared" si="190"/>
        <v>-1.1665169583019024</v>
      </c>
      <c r="BY238" s="2">
        <f t="shared" si="191"/>
        <v>4.8820521455626222</v>
      </c>
      <c r="BZ238" s="2"/>
      <c r="CA238" s="2">
        <f t="shared" si="221"/>
        <v>-1.0171637916377616</v>
      </c>
      <c r="CB238" s="2">
        <f t="shared" si="192"/>
        <v>-1.249158943684757</v>
      </c>
      <c r="CC238" s="2">
        <f t="shared" si="193"/>
        <v>-1.958810235825831</v>
      </c>
      <c r="CD238" s="2">
        <f t="shared" si="194"/>
        <v>-0.53950765154368285</v>
      </c>
      <c r="CE238" s="5"/>
      <c r="CF238" s="8">
        <f t="shared" si="245"/>
        <v>-6.4064485412059988E-4</v>
      </c>
      <c r="CG238" s="8">
        <f t="shared" si="246"/>
        <v>-2.9139517891559604E-2</v>
      </c>
      <c r="CH238" s="5">
        <f t="shared" si="247"/>
        <v>59450</v>
      </c>
      <c r="CI238" s="5">
        <f t="shared" si="248"/>
        <v>59708.333333333328</v>
      </c>
      <c r="CJ238" s="5"/>
      <c r="CK238" s="5">
        <f t="shared" si="209"/>
        <v>58753.143436832237</v>
      </c>
      <c r="CL238" s="5">
        <f t="shared" si="228"/>
        <v>60732.284432317509</v>
      </c>
      <c r="CM238" s="5">
        <f t="shared" si="183"/>
        <v>48160.0893609634</v>
      </c>
      <c r="CN238" s="5">
        <f t="shared" si="240"/>
        <v>35358.613065036901</v>
      </c>
      <c r="CO238" s="5">
        <f t="shared" si="205"/>
        <v>25050.214100238005</v>
      </c>
      <c r="CP238" s="5"/>
      <c r="CQ238" s="5"/>
      <c r="CR238" s="5"/>
      <c r="CS238" s="32">
        <f t="shared" si="210"/>
        <v>3.6909780563640915E-3</v>
      </c>
      <c r="CT238" s="32">
        <f t="shared" si="229"/>
        <v>-2.9017259086993041E-2</v>
      </c>
      <c r="CU238" s="32">
        <f t="shared" si="184"/>
        <v>0.22445786090668407</v>
      </c>
      <c r="CV238" s="32">
        <f t="shared" si="241"/>
        <v>0.66776903527108011</v>
      </c>
      <c r="CW238" s="32">
        <f t="shared" si="206"/>
        <v>1.3540716963149517</v>
      </c>
      <c r="CX238" s="32"/>
      <c r="CY238" s="32"/>
      <c r="CZ238" s="5"/>
      <c r="DA238" s="6">
        <f t="shared" si="211"/>
        <v>6.9938108411872743E-2</v>
      </c>
      <c r="DB238" s="6">
        <f t="shared" si="230"/>
        <v>1.5379660628454302E-2</v>
      </c>
      <c r="DC238" s="6">
        <f t="shared" si="185"/>
        <v>0.5751719752510801</v>
      </c>
      <c r="DD238" s="6">
        <f t="shared" si="242"/>
        <v>0.97674137498708724</v>
      </c>
      <c r="DE238" s="6">
        <f t="shared" si="207"/>
        <v>1.647341309242137</v>
      </c>
      <c r="DF238" s="5"/>
      <c r="DG238" s="5"/>
      <c r="DI238" s="6">
        <f t="shared" si="212"/>
        <v>0.44569123092152785</v>
      </c>
      <c r="DJ238" s="6">
        <f t="shared" si="231"/>
        <v>0.35666742806354301</v>
      </c>
      <c r="DK238" s="6">
        <f t="shared" si="186"/>
        <v>0.3596080323964691</v>
      </c>
      <c r="DL238" s="6">
        <f t="shared" si="243"/>
        <v>0.23168612066996974</v>
      </c>
      <c r="DM238" s="6">
        <f t="shared" si="208"/>
        <v>0.27460160213674822</v>
      </c>
      <c r="DX238">
        <f t="shared" si="232"/>
        <v>60914.166666666664</v>
      </c>
      <c r="DY238">
        <f t="shared" si="233"/>
        <v>54132.153895945703</v>
      </c>
      <c r="DZ238">
        <f t="shared" si="234"/>
        <v>67696.179437387618</v>
      </c>
    </row>
    <row r="239" spans="1:130" x14ac:dyDescent="0.25">
      <c r="A239" s="1">
        <v>38</v>
      </c>
      <c r="B239" s="1">
        <v>238</v>
      </c>
      <c r="C239" s="7">
        <v>20200728</v>
      </c>
      <c r="D239" s="7">
        <f>168500*(1/3)</f>
        <v>56166.666666666664</v>
      </c>
      <c r="E239" s="7">
        <v>1668642</v>
      </c>
      <c r="F239" s="7"/>
      <c r="G239" s="7">
        <f t="shared" si="195"/>
        <v>93722059000</v>
      </c>
      <c r="H239" s="36">
        <f t="shared" si="239"/>
        <v>216785392298.16669</v>
      </c>
      <c r="I239" s="36">
        <f t="shared" si="235"/>
        <v>177989480109.11996</v>
      </c>
      <c r="K239" s="2">
        <f t="shared" si="196"/>
        <v>-4.8705378888106075E-2</v>
      </c>
      <c r="M239" s="1">
        <f t="shared" si="204"/>
        <v>237</v>
      </c>
      <c r="N239" s="2">
        <f t="shared" si="197"/>
        <v>-1.1067151791625131E-2</v>
      </c>
      <c r="O239" s="8">
        <f t="shared" si="198"/>
        <v>0.29699248120300753</v>
      </c>
      <c r="P239" s="2">
        <f t="shared" si="199"/>
        <v>0.31689782993713378</v>
      </c>
      <c r="Q239" s="2">
        <f t="shared" si="200"/>
        <v>0.29537061563482714</v>
      </c>
      <c r="R239" s="2">
        <f t="shared" si="201"/>
        <v>1.785660415074436E-2</v>
      </c>
      <c r="V239" s="1">
        <f t="shared" si="202"/>
        <v>4.8705378888106075E-2</v>
      </c>
      <c r="W239" s="1">
        <f t="shared" si="203"/>
        <v>0</v>
      </c>
      <c r="X239" s="2">
        <f t="shared" si="222"/>
        <v>2.5026562368616473E-2</v>
      </c>
      <c r="Y239" s="2">
        <f t="shared" si="223"/>
        <v>9.6477906676487434E-3</v>
      </c>
      <c r="Z239" s="2">
        <f t="shared" si="224"/>
        <v>3.4281402985216231E-2</v>
      </c>
      <c r="AA239" s="2">
        <f t="shared" si="225"/>
        <v>1.4695694309565526E-2</v>
      </c>
      <c r="AB239" s="3">
        <f t="shared" si="236"/>
        <v>0.73003320136603267</v>
      </c>
      <c r="AC239" s="3">
        <f t="shared" si="237"/>
        <v>0.6565045832076768</v>
      </c>
      <c r="AD239" s="4">
        <f t="shared" si="226"/>
        <v>47.348481268364345</v>
      </c>
      <c r="AE239" s="5">
        <f t="shared" si="249"/>
        <v>70.711334545873967</v>
      </c>
      <c r="AF239" s="5">
        <f t="shared" si="250"/>
        <v>44.947725209170187</v>
      </c>
      <c r="AG239" s="5">
        <f t="shared" si="251"/>
        <v>96.474943882577747</v>
      </c>
      <c r="AH239" s="5"/>
      <c r="AI239" s="6">
        <f t="shared" si="238"/>
        <v>-3.7769155171677976E-2</v>
      </c>
      <c r="AJ239" s="6">
        <f t="shared" si="227"/>
        <v>0.5096642725767625</v>
      </c>
      <c r="AK239" s="6">
        <f t="shared" si="252"/>
        <v>-0.37665656639274381</v>
      </c>
      <c r="AL239" s="6">
        <f t="shared" si="253"/>
        <v>1.3959851115462687</v>
      </c>
      <c r="AM239" s="6"/>
      <c r="AT239" s="5"/>
      <c r="AU239" s="5"/>
      <c r="AV239" s="12"/>
      <c r="AW239" s="5"/>
      <c r="AX239" s="5"/>
      <c r="AY239" s="5"/>
      <c r="AZ239" s="5"/>
      <c r="BA239" s="5"/>
      <c r="BB239" s="5"/>
      <c r="BC239" s="5"/>
      <c r="BD239" s="5"/>
      <c r="BE239" s="5">
        <f t="shared" si="213"/>
        <v>-2803.3333333333358</v>
      </c>
      <c r="BF239" s="6">
        <f t="shared" si="214"/>
        <v>2803.3333333333358</v>
      </c>
      <c r="BG239" s="6">
        <f t="shared" si="215"/>
        <v>0</v>
      </c>
      <c r="BH239" s="6">
        <f t="shared" si="216"/>
        <v>1529.2857142857154</v>
      </c>
      <c r="BI239" s="6">
        <f t="shared" si="217"/>
        <v>565.47619047619139</v>
      </c>
      <c r="BJ239" s="6">
        <f t="shared" si="218"/>
        <v>26.99477153898615</v>
      </c>
      <c r="BK239" s="6">
        <f t="shared" si="254"/>
        <v>65.087614718258436</v>
      </c>
      <c r="BL239" s="6">
        <f t="shared" si="255"/>
        <v>19.964361887933457</v>
      </c>
      <c r="BM239" s="6">
        <f t="shared" si="256"/>
        <v>96.673891699485921</v>
      </c>
      <c r="BN239" s="5"/>
      <c r="BO239" s="5"/>
      <c r="BP239" s="5"/>
      <c r="BQ239" s="2">
        <f t="shared" si="187"/>
        <v>60571.666666666664</v>
      </c>
      <c r="BR239" s="2">
        <f t="shared" si="219"/>
        <v>55464.945833333339</v>
      </c>
      <c r="BS239" s="2">
        <f t="shared" si="188"/>
        <v>44424.744633184586</v>
      </c>
      <c r="BT239" s="5">
        <f t="shared" si="220"/>
        <v>65287.007964331598</v>
      </c>
      <c r="BU239" s="5"/>
      <c r="BV239" s="2">
        <f t="shared" si="244"/>
        <v>0.65339705644220469</v>
      </c>
      <c r="BW239" s="2">
        <f t="shared" si="189"/>
        <v>1.9133588953280671</v>
      </c>
      <c r="BX239" s="2">
        <f t="shared" si="190"/>
        <v>-0.96921469786049985</v>
      </c>
      <c r="BY239" s="2">
        <f t="shared" si="191"/>
        <v>4.7959324885166339</v>
      </c>
      <c r="BZ239" s="2"/>
      <c r="CA239" s="2">
        <f t="shared" si="221"/>
        <v>-0.81714720961231957</v>
      </c>
      <c r="CB239" s="2">
        <f t="shared" si="192"/>
        <v>-1.255735285171057</v>
      </c>
      <c r="CC239" s="2">
        <f t="shared" si="193"/>
        <v>-1.9455586040028445</v>
      </c>
      <c r="CD239" s="2">
        <f t="shared" si="194"/>
        <v>-0.56591196633926955</v>
      </c>
      <c r="CE239" s="5"/>
      <c r="CF239" s="8">
        <f t="shared" si="245"/>
        <v>-5.4113457111011586E-3</v>
      </c>
      <c r="CG239" s="8">
        <f t="shared" si="246"/>
        <v>-2.9139517891559604E-2</v>
      </c>
      <c r="CH239" s="5">
        <f t="shared" si="247"/>
        <v>59033.333333333328</v>
      </c>
      <c r="CI239" s="5">
        <f t="shared" si="248"/>
        <v>59830</v>
      </c>
      <c r="CJ239" s="5"/>
      <c r="CK239" s="5">
        <f t="shared" si="209"/>
        <v>59650.492767002739</v>
      </c>
      <c r="CL239" s="5">
        <f t="shared" si="228"/>
        <v>60728.820527244512</v>
      </c>
      <c r="CM239" s="5">
        <f t="shared" si="183"/>
        <v>48776.337657525357</v>
      </c>
      <c r="CN239" s="5">
        <f t="shared" si="240"/>
        <v>35787.9802095743</v>
      </c>
      <c r="CO239" s="5">
        <f t="shared" si="205"/>
        <v>25218.358291387627</v>
      </c>
      <c r="CP239" s="5"/>
      <c r="CQ239" s="5"/>
      <c r="CR239" s="5"/>
      <c r="CS239" s="32">
        <f t="shared" si="210"/>
        <v>-5.8403978554612102E-2</v>
      </c>
      <c r="CT239" s="32">
        <f t="shared" si="229"/>
        <v>-7.512337339947428E-2</v>
      </c>
      <c r="CU239" s="32">
        <f t="shared" si="184"/>
        <v>0.15151463525267572</v>
      </c>
      <c r="CV239" s="32">
        <f t="shared" si="241"/>
        <v>0.56942823645690099</v>
      </c>
      <c r="CW239" s="32">
        <f t="shared" si="206"/>
        <v>1.2272134457637653</v>
      </c>
      <c r="CX239" s="32"/>
      <c r="CY239" s="32"/>
      <c r="CZ239" s="5"/>
      <c r="DA239" s="6">
        <f t="shared" si="211"/>
        <v>-1.4727806710243511E-2</v>
      </c>
      <c r="DB239" s="6">
        <f t="shared" si="230"/>
        <v>-6.6021101097793952E-2</v>
      </c>
      <c r="DC239" s="6">
        <f t="shared" si="185"/>
        <v>0.50273774639974245</v>
      </c>
      <c r="DD239" s="6">
        <f t="shared" si="242"/>
        <v>0.8870488822796575</v>
      </c>
      <c r="DE239" s="6">
        <f t="shared" si="207"/>
        <v>1.6081034915970467</v>
      </c>
      <c r="DF239" s="5"/>
      <c r="DG239" s="5"/>
      <c r="DI239" s="6">
        <f t="shared" si="212"/>
        <v>3.3080394434544205E-2</v>
      </c>
      <c r="DJ239" s="6">
        <f t="shared" si="231"/>
        <v>0.16717850483316049</v>
      </c>
      <c r="DK239" s="6">
        <f t="shared" si="186"/>
        <v>0.3907892432176594</v>
      </c>
      <c r="DL239" s="6">
        <f t="shared" si="243"/>
        <v>0.22989188248879511</v>
      </c>
      <c r="DM239" s="6">
        <f t="shared" si="208"/>
        <v>0.26976607059551622</v>
      </c>
      <c r="DX239">
        <f t="shared" si="232"/>
        <v>60819</v>
      </c>
      <c r="DY239">
        <f t="shared" si="233"/>
        <v>53829.7679328206</v>
      </c>
      <c r="DZ239">
        <f t="shared" si="234"/>
        <v>67808.2320671794</v>
      </c>
    </row>
    <row r="240" spans="1:130" x14ac:dyDescent="0.25">
      <c r="A240" s="1">
        <v>39</v>
      </c>
      <c r="B240" s="1">
        <v>239</v>
      </c>
      <c r="C240" s="7">
        <v>20200729</v>
      </c>
      <c r="D240" s="7">
        <f>171030*(1/3)</f>
        <v>57010</v>
      </c>
      <c r="E240" s="7">
        <v>1876176</v>
      </c>
      <c r="F240" s="7"/>
      <c r="G240" s="7">
        <f t="shared" si="195"/>
        <v>106960793760</v>
      </c>
      <c r="H240" s="36">
        <f t="shared" si="239"/>
        <v>202814157986.16666</v>
      </c>
      <c r="I240" s="36">
        <f t="shared" si="235"/>
        <v>176839361500.81329</v>
      </c>
      <c r="K240" s="2">
        <f t="shared" si="196"/>
        <v>1.4903229919183832E-2</v>
      </c>
      <c r="M240" s="1">
        <f t="shared" si="204"/>
        <v>238</v>
      </c>
      <c r="N240" s="2">
        <f t="shared" si="197"/>
        <v>-1.0875339961680797E-2</v>
      </c>
      <c r="O240" s="8">
        <f t="shared" si="198"/>
        <v>0.2982456140350877</v>
      </c>
      <c r="P240" s="2">
        <f t="shared" si="199"/>
        <v>0.31923102063833692</v>
      </c>
      <c r="Q240" s="2">
        <f t="shared" si="200"/>
        <v>0.29747805475450934</v>
      </c>
      <c r="R240" s="2">
        <f t="shared" si="201"/>
        <v>1.8652215902046076E-2</v>
      </c>
      <c r="V240" s="1">
        <f t="shared" si="202"/>
        <v>0</v>
      </c>
      <c r="W240" s="1">
        <f t="shared" si="203"/>
        <v>1.4903229919183832E-2</v>
      </c>
      <c r="X240" s="2">
        <f t="shared" si="222"/>
        <v>1.6820828368729189E-2</v>
      </c>
      <c r="Y240" s="2">
        <f t="shared" si="223"/>
        <v>1.0712307090447588E-2</v>
      </c>
      <c r="Z240" s="2">
        <f t="shared" si="224"/>
        <v>2.3017972346873718E-2</v>
      </c>
      <c r="AA240" s="2">
        <f t="shared" si="225"/>
        <v>1.4481286731185828E-2</v>
      </c>
      <c r="AB240" s="3">
        <f t="shared" si="236"/>
        <v>0.7307693360320584</v>
      </c>
      <c r="AC240" s="3">
        <f t="shared" si="237"/>
        <v>0.7397344786619241</v>
      </c>
      <c r="AD240" s="4">
        <f t="shared" si="226"/>
        <v>50.304832348623705</v>
      </c>
      <c r="AE240" s="5">
        <f t="shared" si="249"/>
        <v>68.882501837182616</v>
      </c>
      <c r="AF240" s="5">
        <f t="shared" si="250"/>
        <v>42.761585136048112</v>
      </c>
      <c r="AG240" s="5">
        <f t="shared" si="251"/>
        <v>95.003418538317121</v>
      </c>
      <c r="AH240" s="5"/>
      <c r="AI240" s="6">
        <f t="shared" si="238"/>
        <v>-5.8669586210114172E-2</v>
      </c>
      <c r="AJ240" s="6">
        <f t="shared" si="227"/>
        <v>0.46771712778763003</v>
      </c>
      <c r="AK240" s="6">
        <f t="shared" si="252"/>
        <v>-0.44373225072768002</v>
      </c>
      <c r="AL240" s="6">
        <f t="shared" si="253"/>
        <v>1.3791665063029401</v>
      </c>
      <c r="AM240" s="6"/>
      <c r="AT240" s="5"/>
      <c r="AU240" s="5"/>
      <c r="AV240" s="12"/>
      <c r="AW240" s="5"/>
      <c r="AX240" s="5"/>
      <c r="AY240" s="5"/>
      <c r="AZ240" s="5"/>
      <c r="BA240" s="5"/>
      <c r="BB240" s="5"/>
      <c r="BC240" s="5"/>
      <c r="BD240" s="5"/>
      <c r="BE240" s="5">
        <f t="shared" si="213"/>
        <v>843.33333333333576</v>
      </c>
      <c r="BF240" s="6">
        <f t="shared" si="214"/>
        <v>0</v>
      </c>
      <c r="BG240" s="6">
        <f t="shared" si="215"/>
        <v>843.33333333333576</v>
      </c>
      <c r="BH240" s="6">
        <f t="shared" si="216"/>
        <v>989.28571428571536</v>
      </c>
      <c r="BI240" s="6">
        <f t="shared" si="217"/>
        <v>625.7142857142868</v>
      </c>
      <c r="BJ240" s="6">
        <f t="shared" si="218"/>
        <v>38.743918620079626</v>
      </c>
      <c r="BK240" s="6">
        <f t="shared" si="254"/>
        <v>62.341114064157367</v>
      </c>
      <c r="BL240" s="6">
        <f t="shared" si="255"/>
        <v>17.861762895085249</v>
      </c>
      <c r="BM240" s="6">
        <f t="shared" si="256"/>
        <v>93.476659882507846</v>
      </c>
      <c r="BN240" s="5"/>
      <c r="BO240" s="5"/>
      <c r="BP240" s="5"/>
      <c r="BQ240" s="2">
        <f t="shared" si="187"/>
        <v>60273.75</v>
      </c>
      <c r="BR240" s="2">
        <f t="shared" si="219"/>
        <v>56238.568749999999</v>
      </c>
      <c r="BS240" s="2">
        <f t="shared" si="188"/>
        <v>45140.999872684493</v>
      </c>
      <c r="BT240" s="5">
        <f t="shared" si="220"/>
        <v>64891.983352983996</v>
      </c>
      <c r="BU240" s="5"/>
      <c r="BV240" s="2">
        <f t="shared" si="244"/>
        <v>0.75221777768918496</v>
      </c>
      <c r="BW240" s="2">
        <f t="shared" si="189"/>
        <v>1.9340928597327056</v>
      </c>
      <c r="BX240" s="2">
        <f t="shared" si="190"/>
        <v>-0.90641435105520163</v>
      </c>
      <c r="BY240" s="2">
        <f t="shared" si="191"/>
        <v>4.7746000705206129</v>
      </c>
      <c r="BZ240" s="2"/>
      <c r="CA240" s="2">
        <f t="shared" si="221"/>
        <v>-0.80935221298200322</v>
      </c>
      <c r="CB240" s="2">
        <f t="shared" si="192"/>
        <v>-1.2527101621651791</v>
      </c>
      <c r="CC240" s="2">
        <f t="shared" si="193"/>
        <v>-1.9501472713766166</v>
      </c>
      <c r="CD240" s="2">
        <f t="shared" si="194"/>
        <v>-0.55527305295374163</v>
      </c>
      <c r="CE240" s="5"/>
      <c r="CF240" s="8">
        <f t="shared" si="245"/>
        <v>-5.4113457111011586E-3</v>
      </c>
      <c r="CG240" s="8">
        <f t="shared" si="246"/>
        <v>-2.9139517891559604E-2</v>
      </c>
      <c r="CH240" s="5">
        <f t="shared" si="247"/>
        <v>59033.333333333328</v>
      </c>
      <c r="CI240" s="5">
        <f t="shared" si="248"/>
        <v>59956.666666666664</v>
      </c>
      <c r="CJ240" s="5"/>
      <c r="CK240" s="5">
        <f t="shared" si="209"/>
        <v>59858.37461896312</v>
      </c>
      <c r="CL240" s="5">
        <f t="shared" si="228"/>
        <v>60694.648742994483</v>
      </c>
      <c r="CM240" s="5">
        <f t="shared" si="183"/>
        <v>49261.644150585758</v>
      </c>
      <c r="CN240" s="5">
        <f t="shared" si="240"/>
        <v>36085.976004564378</v>
      </c>
      <c r="CO240" s="5">
        <f t="shared" si="205"/>
        <v>25343.095936523805</v>
      </c>
      <c r="CP240" s="5"/>
      <c r="CQ240" s="5"/>
      <c r="CR240" s="5"/>
      <c r="CS240" s="32">
        <f t="shared" si="210"/>
        <v>-4.7585231591984356E-2</v>
      </c>
      <c r="CT240" s="32">
        <f t="shared" si="229"/>
        <v>-6.0707967165223531E-2</v>
      </c>
      <c r="CU240" s="32">
        <f t="shared" si="184"/>
        <v>0.15728983437354693</v>
      </c>
      <c r="CV240" s="32">
        <f t="shared" si="241"/>
        <v>0.57983810643749867</v>
      </c>
      <c r="CW240" s="32">
        <f t="shared" si="206"/>
        <v>1.2495278454846823</v>
      </c>
      <c r="CX240" s="32"/>
      <c r="CY240" s="32"/>
      <c r="CZ240" s="5"/>
      <c r="DA240" s="6">
        <f t="shared" si="211"/>
        <v>-3.3745621454139361E-2</v>
      </c>
      <c r="DB240" s="6">
        <f t="shared" si="230"/>
        <v>-9.7365122343929966E-2</v>
      </c>
      <c r="DC240" s="6">
        <f t="shared" si="185"/>
        <v>0.46885127936487414</v>
      </c>
      <c r="DD240" s="6">
        <f t="shared" si="242"/>
        <v>0.90195211219884142</v>
      </c>
      <c r="DE240" s="6">
        <f t="shared" si="207"/>
        <v>1.6338820614779113</v>
      </c>
      <c r="DF240" s="5"/>
      <c r="DG240" s="5"/>
      <c r="DI240" s="6">
        <f t="shared" si="212"/>
        <v>0.14969935660339379</v>
      </c>
      <c r="DJ240" s="6">
        <f t="shared" si="231"/>
        <v>0.2450986200488908</v>
      </c>
      <c r="DK240" s="6">
        <f t="shared" si="186"/>
        <v>0.34486652174194743</v>
      </c>
      <c r="DL240" s="6">
        <f t="shared" si="243"/>
        <v>0.22873109843659456</v>
      </c>
      <c r="DM240" s="6">
        <f t="shared" si="208"/>
        <v>0.26438496824645052</v>
      </c>
      <c r="DX240">
        <f t="shared" si="232"/>
        <v>60669.500000000015</v>
      </c>
      <c r="DY240">
        <f t="shared" si="233"/>
        <v>53491.23364321937</v>
      </c>
      <c r="DZ240">
        <f t="shared" si="234"/>
        <v>67847.766356780659</v>
      </c>
    </row>
    <row r="241" spans="1:130" x14ac:dyDescent="0.25">
      <c r="A241" s="1">
        <v>40</v>
      </c>
      <c r="B241" s="1">
        <v>240</v>
      </c>
      <c r="C241" s="7">
        <v>20200801</v>
      </c>
      <c r="D241" s="7">
        <f>176490*(1/3)</f>
        <v>58830</v>
      </c>
      <c r="E241" s="7">
        <v>1832306</v>
      </c>
      <c r="F241" s="7"/>
      <c r="G241" s="7">
        <f t="shared" si="195"/>
        <v>107794561980</v>
      </c>
      <c r="H241" s="36">
        <f t="shared" si="239"/>
        <v>197859400935.16666</v>
      </c>
      <c r="I241" s="36">
        <f t="shared" si="235"/>
        <v>175309970381.27332</v>
      </c>
      <c r="K241" s="2">
        <f t="shared" si="196"/>
        <v>3.1425237832874008E-2</v>
      </c>
      <c r="M241" s="1">
        <f t="shared" si="204"/>
        <v>239</v>
      </c>
      <c r="N241" s="2">
        <f t="shared" si="197"/>
        <v>-1.0787591128997352E-2</v>
      </c>
      <c r="O241" s="8">
        <f t="shared" si="198"/>
        <v>0.29949874686716793</v>
      </c>
      <c r="P241" s="2">
        <f t="shared" si="199"/>
        <v>0.32030079249761034</v>
      </c>
      <c r="Q241" s="2">
        <f t="shared" si="200"/>
        <v>0.29844908531058828</v>
      </c>
      <c r="R241" s="2">
        <f t="shared" si="201"/>
        <v>1.9732273771168984E-2</v>
      </c>
      <c r="V241" s="1">
        <f t="shared" si="202"/>
        <v>0</v>
      </c>
      <c r="W241" s="1">
        <f t="shared" si="203"/>
        <v>3.1425237832874008E-2</v>
      </c>
      <c r="X241" s="2">
        <f t="shared" si="222"/>
        <v>1.2432964146925494E-2</v>
      </c>
      <c r="Y241" s="2">
        <f t="shared" si="223"/>
        <v>1.2956966935652875E-2</v>
      </c>
      <c r="Z241" s="2">
        <f t="shared" si="224"/>
        <v>1.9436599021629364E-2</v>
      </c>
      <c r="AA241" s="2">
        <f t="shared" si="225"/>
        <v>1.5114772848319019E-2</v>
      </c>
      <c r="AB241" s="3">
        <f t="shared" si="236"/>
        <v>0.63966767710183703</v>
      </c>
      <c r="AC241" s="3">
        <f t="shared" si="237"/>
        <v>0.8572386145448343</v>
      </c>
      <c r="AD241" s="4">
        <f t="shared" si="226"/>
        <v>57.267353295831846</v>
      </c>
      <c r="AE241" s="5">
        <f t="shared" si="249"/>
        <v>67.402666127821703</v>
      </c>
      <c r="AF241" s="5">
        <f t="shared" si="250"/>
        <v>42.234965138204785</v>
      </c>
      <c r="AG241" s="5">
        <f t="shared" si="251"/>
        <v>92.570367117438622</v>
      </c>
      <c r="AH241" s="5"/>
      <c r="AI241" s="6">
        <f t="shared" si="238"/>
        <v>-7.70149020529593E-2</v>
      </c>
      <c r="AJ241" s="6">
        <f t="shared" si="227"/>
        <v>0.40844625276409274</v>
      </c>
      <c r="AK241" s="6">
        <f t="shared" si="252"/>
        <v>-0.48149865802264624</v>
      </c>
      <c r="AL241" s="6">
        <f t="shared" si="253"/>
        <v>1.2983911635508316</v>
      </c>
      <c r="AM241" s="6"/>
      <c r="AT241" s="5"/>
      <c r="AU241" s="5"/>
      <c r="AV241" s="12"/>
      <c r="AW241" s="5"/>
      <c r="AX241" s="5"/>
      <c r="AY241" s="5"/>
      <c r="AZ241" s="5"/>
      <c r="BA241" s="5"/>
      <c r="BB241" s="5"/>
      <c r="BC241" s="5"/>
      <c r="BD241" s="5"/>
      <c r="BE241" s="5">
        <f t="shared" si="213"/>
        <v>1820</v>
      </c>
      <c r="BF241" s="6">
        <f t="shared" si="214"/>
        <v>0</v>
      </c>
      <c r="BG241" s="6">
        <f t="shared" si="215"/>
        <v>1820</v>
      </c>
      <c r="BH241" s="6">
        <f t="shared" si="216"/>
        <v>725.00000000000102</v>
      </c>
      <c r="BI241" s="6">
        <f t="shared" si="217"/>
        <v>755.7142857142868</v>
      </c>
      <c r="BJ241" s="6">
        <f t="shared" si="218"/>
        <v>51.037144235407617</v>
      </c>
      <c r="BK241" s="6">
        <f t="shared" si="254"/>
        <v>60.194748647994558</v>
      </c>
      <c r="BL241" s="6">
        <f t="shared" si="255"/>
        <v>18.059460928155119</v>
      </c>
      <c r="BM241" s="6">
        <f t="shared" si="256"/>
        <v>89.689450051882162</v>
      </c>
      <c r="BN241" s="5"/>
      <c r="BO241" s="5"/>
      <c r="BP241" s="5"/>
      <c r="BQ241" s="2">
        <f t="shared" si="187"/>
        <v>59971.25</v>
      </c>
      <c r="BR241" s="2">
        <f t="shared" si="219"/>
        <v>56903.1875</v>
      </c>
      <c r="BS241" s="2">
        <f t="shared" si="188"/>
        <v>45831.6336716878</v>
      </c>
      <c r="BT241" s="5">
        <f t="shared" si="220"/>
        <v>64434.152748068605</v>
      </c>
      <c r="BU241" s="5"/>
      <c r="BV241" s="2">
        <f t="shared" si="244"/>
        <v>0.88801411296614585</v>
      </c>
      <c r="BW241" s="2">
        <f t="shared" si="189"/>
        <v>1.9642754546665437</v>
      </c>
      <c r="BX241" s="2">
        <f t="shared" si="190"/>
        <v>-0.81458214969419007</v>
      </c>
      <c r="BY241" s="2">
        <f t="shared" si="191"/>
        <v>4.7431330590272776</v>
      </c>
      <c r="BZ241" s="2"/>
      <c r="CA241" s="2">
        <f t="shared" si="221"/>
        <v>-0.85260265886264863</v>
      </c>
      <c r="CB241" s="2">
        <f t="shared" si="192"/>
        <v>-1.2549424871063146</v>
      </c>
      <c r="CC241" s="2">
        <f t="shared" si="193"/>
        <v>-1.9466479617731658</v>
      </c>
      <c r="CD241" s="2">
        <f t="shared" si="194"/>
        <v>-0.56323701243946345</v>
      </c>
      <c r="CE241" s="5"/>
      <c r="CF241" s="8">
        <f t="shared" si="245"/>
        <v>-8.6400705276160339E-3</v>
      </c>
      <c r="CG241" s="8">
        <f t="shared" si="246"/>
        <v>-2.9139517891559604E-2</v>
      </c>
      <c r="CH241" s="5">
        <f t="shared" si="247"/>
        <v>59033.333333333328</v>
      </c>
      <c r="CI241" s="5">
        <f t="shared" si="248"/>
        <v>60896.666666666664</v>
      </c>
      <c r="CJ241" s="5"/>
      <c r="CK241" s="5">
        <f t="shared" si="209"/>
        <v>59864.867499754058</v>
      </c>
      <c r="CL241" s="5">
        <f t="shared" si="228"/>
        <v>60534.335972690591</v>
      </c>
      <c r="CM241" s="5">
        <f t="shared" si="183"/>
        <v>49759.650821127849</v>
      </c>
      <c r="CN241" s="5">
        <f t="shared" si="240"/>
        <v>36323.583308378395</v>
      </c>
      <c r="CO241" s="5">
        <f t="shared" si="205"/>
        <v>25481.635405818874</v>
      </c>
      <c r="CP241" s="5"/>
      <c r="CQ241" s="5"/>
      <c r="CR241" s="5"/>
      <c r="CS241" s="32">
        <f t="shared" si="210"/>
        <v>-1.7286724968669009E-2</v>
      </c>
      <c r="CT241" s="32">
        <f t="shared" si="229"/>
        <v>-2.8154863604343272E-2</v>
      </c>
      <c r="CU241" s="32">
        <f t="shared" si="184"/>
        <v>0.18228321600321395</v>
      </c>
      <c r="CV241" s="32">
        <f t="shared" si="241"/>
        <v>0.61960893286732199</v>
      </c>
      <c r="CW241" s="32">
        <f t="shared" si="206"/>
        <v>1.3087215189714958</v>
      </c>
      <c r="CX241" s="32"/>
      <c r="CY241" s="32"/>
      <c r="CZ241" s="5"/>
      <c r="DA241" s="6">
        <f t="shared" si="211"/>
        <v>-4.0203071087169084E-2</v>
      </c>
      <c r="DB241" s="6">
        <f t="shared" si="230"/>
        <v>-7.1441379554913226E-2</v>
      </c>
      <c r="DC241" s="6">
        <f t="shared" si="185"/>
        <v>0.51931339124182663</v>
      </c>
      <c r="DD241" s="6">
        <f t="shared" si="242"/>
        <v>0.92764453452633944</v>
      </c>
      <c r="DE241" s="6">
        <f t="shared" si="207"/>
        <v>1.668457853263299</v>
      </c>
      <c r="DF241" s="5"/>
      <c r="DG241" s="5"/>
      <c r="DI241" s="6">
        <f t="shared" si="212"/>
        <v>0.404610231942931</v>
      </c>
      <c r="DJ241" s="6">
        <f t="shared" si="231"/>
        <v>0.38536078123470463</v>
      </c>
      <c r="DK241" s="6">
        <f t="shared" si="186"/>
        <v>0.39635851337054645</v>
      </c>
      <c r="DL241" s="6">
        <f t="shared" si="243"/>
        <v>0.229888301076347</v>
      </c>
      <c r="DM241" s="6">
        <f t="shared" si="208"/>
        <v>0.26318207777745761</v>
      </c>
      <c r="DX241">
        <f t="shared" si="232"/>
        <v>60469</v>
      </c>
      <c r="DY241">
        <f t="shared" si="233"/>
        <v>53320.486525934997</v>
      </c>
      <c r="DZ241">
        <f t="shared" si="234"/>
        <v>67617.513474064996</v>
      </c>
    </row>
    <row r="242" spans="1:130" x14ac:dyDescent="0.25">
      <c r="A242" s="1">
        <v>41</v>
      </c>
      <c r="B242" s="1">
        <v>241</v>
      </c>
      <c r="C242" s="7">
        <v>20200802</v>
      </c>
      <c r="D242" s="7">
        <f>180600*(1/3)</f>
        <v>60200</v>
      </c>
      <c r="E242" s="7">
        <v>1673282</v>
      </c>
      <c r="F242" s="7"/>
      <c r="G242" s="7">
        <f t="shared" si="195"/>
        <v>100731576400</v>
      </c>
      <c r="H242" s="36">
        <f t="shared" si="239"/>
        <v>199146666196.5</v>
      </c>
      <c r="I242" s="36">
        <f t="shared" si="235"/>
        <v>172743447939.72665</v>
      </c>
      <c r="K242" s="2">
        <f t="shared" si="196"/>
        <v>2.3020423438410795E-2</v>
      </c>
      <c r="M242" s="1">
        <f t="shared" si="204"/>
        <v>240</v>
      </c>
      <c r="N242" s="2">
        <f t="shared" si="197"/>
        <v>-1.0725704318986756E-2</v>
      </c>
      <c r="O242" s="8">
        <f t="shared" si="198"/>
        <v>0.3007518796992481</v>
      </c>
      <c r="P242" s="2">
        <f t="shared" si="199"/>
        <v>0.3210561725834285</v>
      </c>
      <c r="Q242" s="2">
        <f t="shared" si="200"/>
        <v>0.29913655222737978</v>
      </c>
      <c r="R242" s="2">
        <f t="shared" si="201"/>
        <v>1.9548912798362239E-2</v>
      </c>
      <c r="V242" s="1">
        <f t="shared" si="202"/>
        <v>0</v>
      </c>
      <c r="W242" s="1">
        <f t="shared" si="203"/>
        <v>2.3020423438410795E-2</v>
      </c>
      <c r="X242" s="2">
        <f t="shared" si="222"/>
        <v>1.1600506465623234E-2</v>
      </c>
      <c r="Y242" s="2">
        <f t="shared" si="223"/>
        <v>1.460128289553936E-2</v>
      </c>
      <c r="Z242" s="2">
        <f t="shared" si="224"/>
        <v>1.97200183450305E-2</v>
      </c>
      <c r="AA242" s="2">
        <f t="shared" si="225"/>
        <v>1.4846574254636966E-2</v>
      </c>
      <c r="AB242" s="3">
        <f t="shared" si="236"/>
        <v>0.58826042971438686</v>
      </c>
      <c r="AC242" s="3">
        <f t="shared" si="237"/>
        <v>0.98347825195964012</v>
      </c>
      <c r="AD242" s="4">
        <f t="shared" si="226"/>
        <v>62.572631406650729</v>
      </c>
      <c r="AE242" s="5">
        <f t="shared" si="249"/>
        <v>66.267762025384897</v>
      </c>
      <c r="AF242" s="5">
        <f t="shared" si="250"/>
        <v>42.483580878593159</v>
      </c>
      <c r="AG242" s="5">
        <f t="shared" si="251"/>
        <v>90.051943172176635</v>
      </c>
      <c r="AH242" s="5"/>
      <c r="AI242" s="6">
        <f t="shared" si="238"/>
        <v>-5.6072650494540952E-2</v>
      </c>
      <c r="AJ242" s="6">
        <f t="shared" si="227"/>
        <v>0.34944203506940913</v>
      </c>
      <c r="AK242" s="6">
        <f t="shared" si="252"/>
        <v>-0.49611890342291992</v>
      </c>
      <c r="AL242" s="6">
        <f t="shared" si="253"/>
        <v>1.1950029735617382</v>
      </c>
      <c r="AM242" s="6"/>
      <c r="AT242" s="5"/>
      <c r="AU242" s="5"/>
      <c r="AV242" s="12"/>
      <c r="AW242" s="5"/>
      <c r="AX242" s="5"/>
      <c r="AY242" s="5"/>
      <c r="AZ242" s="5"/>
      <c r="BA242" s="5"/>
      <c r="BB242" s="5"/>
      <c r="BC242" s="5"/>
      <c r="BD242" s="5"/>
      <c r="BE242" s="5">
        <f t="shared" si="213"/>
        <v>1370</v>
      </c>
      <c r="BF242" s="6">
        <f t="shared" si="214"/>
        <v>0</v>
      </c>
      <c r="BG242" s="6">
        <f t="shared" si="215"/>
        <v>1370</v>
      </c>
      <c r="BH242" s="6">
        <f t="shared" si="216"/>
        <v>676.66666666666731</v>
      </c>
      <c r="BI242" s="6">
        <f t="shared" si="217"/>
        <v>853.57142857142958</v>
      </c>
      <c r="BJ242" s="6">
        <f t="shared" si="218"/>
        <v>55.780301851563721</v>
      </c>
      <c r="BK242" s="6">
        <f t="shared" si="254"/>
        <v>58.298468634737809</v>
      </c>
      <c r="BL242" s="6">
        <f t="shared" si="255"/>
        <v>19.209799892203883</v>
      </c>
      <c r="BM242" s="6">
        <f t="shared" si="256"/>
        <v>85.660536754511554</v>
      </c>
      <c r="BN242" s="5"/>
      <c r="BO242" s="5"/>
      <c r="BP242" s="5"/>
      <c r="BQ242" s="2">
        <f t="shared" si="187"/>
        <v>59814.166666666664</v>
      </c>
      <c r="BR242" s="2">
        <f t="shared" si="219"/>
        <v>57484.916666666664</v>
      </c>
      <c r="BS242" s="2">
        <f t="shared" si="188"/>
        <v>46524.060679245347</v>
      </c>
      <c r="BT242" s="5">
        <f t="shared" si="220"/>
        <v>63892.193484247226</v>
      </c>
      <c r="BU242" s="5"/>
      <c r="BV242" s="2">
        <f t="shared" si="244"/>
        <v>0.84151151699992344</v>
      </c>
      <c r="BW242" s="2">
        <f t="shared" si="189"/>
        <v>1.986714768125371</v>
      </c>
      <c r="BX242" s="2">
        <f t="shared" si="190"/>
        <v>-0.7455676354634333</v>
      </c>
      <c r="BY242" s="2">
        <f t="shared" si="191"/>
        <v>4.7189971717141752</v>
      </c>
      <c r="BZ242" s="2"/>
      <c r="CA242" s="2">
        <f t="shared" si="221"/>
        <v>-0.8817175297693749</v>
      </c>
      <c r="CB242" s="2">
        <f t="shared" si="192"/>
        <v>-1.2577202553624969</v>
      </c>
      <c r="CC242" s="2">
        <f t="shared" si="193"/>
        <v>-1.9425880007848482</v>
      </c>
      <c r="CD242" s="2">
        <f t="shared" si="194"/>
        <v>-0.57285250994014558</v>
      </c>
      <c r="CE242" s="5"/>
      <c r="CF242" s="8">
        <f t="shared" si="245"/>
        <v>-8.6400705276160339E-3</v>
      </c>
      <c r="CG242" s="8">
        <f t="shared" si="246"/>
        <v>-2.9139517891559604E-2</v>
      </c>
      <c r="CH242" s="5">
        <f t="shared" si="247"/>
        <v>58633.333333333328</v>
      </c>
      <c r="CI242" s="5">
        <f t="shared" si="248"/>
        <v>61891.666666666664</v>
      </c>
      <c r="CJ242" s="5"/>
      <c r="CK242" s="5">
        <f t="shared" si="209"/>
        <v>59763.344005612969</v>
      </c>
      <c r="CL242" s="5">
        <f t="shared" si="228"/>
        <v>60478.046707842237</v>
      </c>
      <c r="CM242" s="5">
        <f t="shared" si="183"/>
        <v>50425.599721115468</v>
      </c>
      <c r="CN242" s="5">
        <f t="shared" si="240"/>
        <v>36503.053382172198</v>
      </c>
      <c r="CO242" s="5">
        <f t="shared" si="205"/>
        <v>25597.860035709244</v>
      </c>
      <c r="CP242" s="5"/>
      <c r="CQ242" s="5"/>
      <c r="CR242" s="5"/>
      <c r="CS242" s="32">
        <f t="shared" si="210"/>
        <v>7.3064183681894601E-3</v>
      </c>
      <c r="CT242" s="32">
        <f t="shared" si="229"/>
        <v>-4.5974816148647291E-3</v>
      </c>
      <c r="CU242" s="32">
        <f t="shared" si="184"/>
        <v>0.19383805711668223</v>
      </c>
      <c r="CV242" s="32">
        <f t="shared" si="241"/>
        <v>0.64917710772658821</v>
      </c>
      <c r="CW242" s="32">
        <f t="shared" si="206"/>
        <v>1.3517590890809021</v>
      </c>
      <c r="CX242" s="32"/>
      <c r="CY242" s="32"/>
      <c r="CZ242" s="5"/>
      <c r="DA242" s="6">
        <f t="shared" si="211"/>
        <v>-2.7847827375775038E-2</v>
      </c>
      <c r="DB242" s="6">
        <f t="shared" si="230"/>
        <v>-9.7170926148244005E-2</v>
      </c>
      <c r="DC242" s="6">
        <f t="shared" si="185"/>
        <v>0.56338256325690406</v>
      </c>
      <c r="DD242" s="6">
        <f t="shared" si="242"/>
        <v>0.91942409642425627</v>
      </c>
      <c r="DE242" s="6">
        <f t="shared" si="207"/>
        <v>1.6634451502690146</v>
      </c>
      <c r="DF242" s="5"/>
      <c r="DG242" s="5"/>
      <c r="DI242" s="6">
        <f t="shared" si="212"/>
        <v>0.61348324507104146</v>
      </c>
      <c r="DJ242" s="6">
        <f t="shared" si="231"/>
        <v>0.49149989839481495</v>
      </c>
      <c r="DK242" s="6">
        <f t="shared" si="186"/>
        <v>0.42891513186983343</v>
      </c>
      <c r="DL242" s="6">
        <f t="shared" si="243"/>
        <v>0.20829763250355601</v>
      </c>
      <c r="DM242" s="6">
        <f t="shared" si="208"/>
        <v>0.25800215133460491</v>
      </c>
      <c r="DX242">
        <f t="shared" si="232"/>
        <v>60319.666666666672</v>
      </c>
      <c r="DY242">
        <f t="shared" si="233"/>
        <v>53280.535123010959</v>
      </c>
      <c r="DZ242">
        <f t="shared" si="234"/>
        <v>67358.798210322391</v>
      </c>
    </row>
    <row r="243" spans="1:130" x14ac:dyDescent="0.25">
      <c r="A243" s="1">
        <v>42</v>
      </c>
      <c r="B243" s="1">
        <v>242</v>
      </c>
      <c r="C243" s="7">
        <v>20200803</v>
      </c>
      <c r="D243" s="7">
        <f>177030*(1/3)</f>
        <v>59010</v>
      </c>
      <c r="E243" s="7">
        <v>830961</v>
      </c>
      <c r="F243" s="7"/>
      <c r="G243" s="7">
        <f t="shared" si="195"/>
        <v>49035008610</v>
      </c>
      <c r="H243" s="36">
        <f t="shared" si="239"/>
        <v>187696350254</v>
      </c>
      <c r="I243" s="36">
        <f t="shared" si="235"/>
        <v>172074511751.17996</v>
      </c>
      <c r="K243" s="2">
        <f t="shared" si="196"/>
        <v>-1.996543124569793E-2</v>
      </c>
      <c r="M243" s="1">
        <f t="shared" si="204"/>
        <v>241</v>
      </c>
      <c r="N243" s="2">
        <f t="shared" si="197"/>
        <v>-1.0635865004293267E-2</v>
      </c>
      <c r="O243" s="8">
        <f t="shared" si="198"/>
        <v>0.30200501253132833</v>
      </c>
      <c r="P243" s="2">
        <f t="shared" si="199"/>
        <v>0.32215405463906677</v>
      </c>
      <c r="Q243" s="2">
        <f t="shared" si="200"/>
        <v>0.30013840275257875</v>
      </c>
      <c r="R243" s="2">
        <f t="shared" si="201"/>
        <v>1.9051160052100169E-2</v>
      </c>
      <c r="V243" s="1">
        <f t="shared" si="202"/>
        <v>1.996543124569793E-2</v>
      </c>
      <c r="W243" s="1">
        <f t="shared" si="203"/>
        <v>0</v>
      </c>
      <c r="X243" s="2">
        <f t="shared" si="222"/>
        <v>9.5572693620724035E-3</v>
      </c>
      <c r="Y243" s="2">
        <f t="shared" si="223"/>
        <v>1.460128289553936E-2</v>
      </c>
      <c r="Z243" s="2">
        <f t="shared" si="224"/>
        <v>1.6870899305691339E-2</v>
      </c>
      <c r="AA243" s="2">
        <f t="shared" si="225"/>
        <v>1.4846574254636966E-2</v>
      </c>
      <c r="AB243" s="3">
        <f t="shared" si="236"/>
        <v>0.56649436339462311</v>
      </c>
      <c r="AC243" s="3">
        <f t="shared" si="237"/>
        <v>0.98347825195964012</v>
      </c>
      <c r="AD243" s="4">
        <f t="shared" si="226"/>
        <v>63.451330831084093</v>
      </c>
      <c r="AE243" s="5">
        <f t="shared" si="249"/>
        <v>65.178382527221999</v>
      </c>
      <c r="AF243" s="5">
        <f t="shared" si="250"/>
        <v>43.119575899549091</v>
      </c>
      <c r="AG243" s="5">
        <f t="shared" si="251"/>
        <v>87.237189154894907</v>
      </c>
      <c r="AH243" s="5"/>
      <c r="AI243" s="6">
        <f t="shared" si="238"/>
        <v>-0.14080305475463553</v>
      </c>
      <c r="AJ243" s="6">
        <f t="shared" si="227"/>
        <v>0.27618469325593831</v>
      </c>
      <c r="AK243" s="6">
        <f t="shared" si="252"/>
        <v>-0.46062167974166834</v>
      </c>
      <c r="AL243" s="6">
        <f t="shared" si="253"/>
        <v>1.0129910662535448</v>
      </c>
      <c r="AM243" s="6"/>
      <c r="AT243" s="5"/>
      <c r="AU243" s="5"/>
      <c r="AV243" s="12"/>
      <c r="AW243" s="5"/>
      <c r="AX243" s="5"/>
      <c r="AY243" s="5"/>
      <c r="AZ243" s="5"/>
      <c r="BA243" s="5"/>
      <c r="BB243" s="5"/>
      <c r="BC243" s="5"/>
      <c r="BD243" s="5"/>
      <c r="BE243" s="5">
        <f t="shared" si="213"/>
        <v>-1190</v>
      </c>
      <c r="BF243" s="6">
        <f t="shared" si="214"/>
        <v>1190</v>
      </c>
      <c r="BG243" s="6">
        <f t="shared" si="215"/>
        <v>0</v>
      </c>
      <c r="BH243" s="6">
        <f t="shared" si="216"/>
        <v>566.19047619047706</v>
      </c>
      <c r="BI243" s="6">
        <f t="shared" si="217"/>
        <v>853.57142857142958</v>
      </c>
      <c r="BJ243" s="6">
        <f t="shared" si="218"/>
        <v>60.120744591648489</v>
      </c>
      <c r="BK243" s="6">
        <f t="shared" si="254"/>
        <v>56.604131332485018</v>
      </c>
      <c r="BL243" s="6">
        <f t="shared" si="255"/>
        <v>21.275866299178105</v>
      </c>
      <c r="BM243" s="6">
        <f t="shared" si="256"/>
        <v>81.333916855799856</v>
      </c>
      <c r="BN243" s="5"/>
      <c r="BO243" s="5"/>
      <c r="BP243" s="5"/>
      <c r="BQ243" s="2">
        <f t="shared" si="187"/>
        <v>59550</v>
      </c>
      <c r="BR243" s="2">
        <f t="shared" si="219"/>
        <v>57965.731249999997</v>
      </c>
      <c r="BS243" s="2">
        <f t="shared" si="188"/>
        <v>47200.718477009941</v>
      </c>
      <c r="BT243" s="5">
        <f t="shared" si="220"/>
        <v>63348.410110362885</v>
      </c>
      <c r="BU243" s="5"/>
      <c r="BV243" s="2">
        <f t="shared" si="244"/>
        <v>0.95767576671318988</v>
      </c>
      <c r="BW243" s="2">
        <f t="shared" si="189"/>
        <v>1.9570311275348886</v>
      </c>
      <c r="BX243" s="2">
        <f t="shared" si="190"/>
        <v>-0.80787104294607071</v>
      </c>
      <c r="BY243" s="2">
        <f t="shared" si="191"/>
        <v>4.7219332980158484</v>
      </c>
      <c r="BZ243" s="2"/>
      <c r="CA243" s="2">
        <f t="shared" si="221"/>
        <v>-0.83587917232798392</v>
      </c>
      <c r="CB243" s="2">
        <f t="shared" si="192"/>
        <v>-1.2449557717138655</v>
      </c>
      <c r="CC243" s="2">
        <f t="shared" si="193"/>
        <v>-1.9520491657842378</v>
      </c>
      <c r="CD243" s="2">
        <f t="shared" si="194"/>
        <v>-0.53786237764349321</v>
      </c>
      <c r="CE243" s="5"/>
      <c r="CF243" s="8">
        <f t="shared" si="245"/>
        <v>-8.6400705276160339E-3</v>
      </c>
      <c r="CG243" s="8">
        <f t="shared" si="246"/>
        <v>-2.9139517891559604E-2</v>
      </c>
      <c r="CH243" s="5">
        <f t="shared" si="247"/>
        <v>58633.333333333328</v>
      </c>
      <c r="CI243" s="5">
        <f t="shared" si="248"/>
        <v>62323.333333333328</v>
      </c>
      <c r="CJ243" s="5"/>
      <c r="CK243" s="5">
        <f t="shared" si="209"/>
        <v>59283.638812508769</v>
      </c>
      <c r="CL243" s="5">
        <f t="shared" si="228"/>
        <v>60065.214507948243</v>
      </c>
      <c r="CM243" s="5">
        <f t="shared" ref="CM243:CM306" si="257">AVERAGE(G194:G243)/AVERAGE(E194:E243)</f>
        <v>50696.736963192867</v>
      </c>
      <c r="CN243" s="5">
        <f t="shared" si="240"/>
        <v>36639.996222791073</v>
      </c>
      <c r="CO243" s="5">
        <f t="shared" si="205"/>
        <v>25734.230927208904</v>
      </c>
      <c r="CP243" s="5"/>
      <c r="CQ243" s="5"/>
      <c r="CR243" s="5"/>
      <c r="CS243" s="32">
        <f t="shared" si="210"/>
        <v>-4.6157560161612654E-3</v>
      </c>
      <c r="CT243" s="32">
        <f t="shared" si="229"/>
        <v>-1.7567813860193793E-2</v>
      </c>
      <c r="CU243" s="32">
        <f t="shared" ref="CU243:CU306" si="258">D243/CM243-1</f>
        <v>0.16398023886315949</v>
      </c>
      <c r="CV243" s="32">
        <f t="shared" si="241"/>
        <v>0.61053510052749882</v>
      </c>
      <c r="CW243" s="32">
        <f t="shared" si="206"/>
        <v>1.2930547319216172</v>
      </c>
      <c r="CX243" s="32"/>
      <c r="CY243" s="32"/>
      <c r="CZ243" s="5"/>
      <c r="DA243" s="6">
        <f t="shared" si="211"/>
        <v>-2.1846274860408348E-2</v>
      </c>
      <c r="DB243" s="6">
        <f t="shared" si="230"/>
        <v>-0.10931810365347495</v>
      </c>
      <c r="DC243" s="6">
        <f t="shared" ref="DC243:DC306" si="259">LN(D243/D194)</f>
        <v>0.53192831059581447</v>
      </c>
      <c r="DD243" s="6">
        <f t="shared" si="242"/>
        <v>0.87071476140775805</v>
      </c>
      <c r="DE243" s="6">
        <f t="shared" si="207"/>
        <v>1.6107379719677446</v>
      </c>
      <c r="DF243" s="5"/>
      <c r="DG243" s="5"/>
      <c r="DI243" s="6">
        <f t="shared" si="212"/>
        <v>0.48103167962812216</v>
      </c>
      <c r="DJ243" s="6">
        <f t="shared" si="231"/>
        <v>0.42733046756286203</v>
      </c>
      <c r="DK243" s="6">
        <f t="shared" ref="DK243:DK306" si="260">(D213-(AVERAGE(D194:D243)-2*_xlfn.STDEV.P(D194:D243)))/(4*_xlfn.STDEV.P(D194:D243))</f>
        <v>0.46703971800402444</v>
      </c>
      <c r="DL243" s="6">
        <f t="shared" si="243"/>
        <v>0.20869890825237628</v>
      </c>
      <c r="DM243" s="6">
        <f t="shared" si="208"/>
        <v>0.26112024857178351</v>
      </c>
      <c r="DX243">
        <f t="shared" si="232"/>
        <v>59953</v>
      </c>
      <c r="DY243">
        <f t="shared" si="233"/>
        <v>53464.723769409597</v>
      </c>
      <c r="DZ243">
        <f t="shared" si="234"/>
        <v>66441.276230590403</v>
      </c>
    </row>
    <row r="244" spans="1:130" x14ac:dyDescent="0.25">
      <c r="A244" s="1">
        <v>43</v>
      </c>
      <c r="B244" s="1">
        <v>243</v>
      </c>
      <c r="C244" s="7">
        <v>20200804</v>
      </c>
      <c r="D244" s="7">
        <f>175020*(1/3)</f>
        <v>58340</v>
      </c>
      <c r="E244" s="7">
        <v>1921742</v>
      </c>
      <c r="F244" s="7"/>
      <c r="G244" s="7">
        <f t="shared" si="195"/>
        <v>112114428280</v>
      </c>
      <c r="H244" s="36">
        <f t="shared" si="239"/>
        <v>179774063023.33334</v>
      </c>
      <c r="I244" s="36">
        <f t="shared" si="235"/>
        <v>168340133170.11331</v>
      </c>
      <c r="K244" s="2">
        <f t="shared" si="196"/>
        <v>-1.1418956629502045E-2</v>
      </c>
      <c r="M244" s="1">
        <f t="shared" si="204"/>
        <v>242</v>
      </c>
      <c r="N244" s="2">
        <f t="shared" si="197"/>
        <v>-1.0620343978895747E-2</v>
      </c>
      <c r="O244" s="8">
        <f t="shared" si="198"/>
        <v>0.3032581453634085</v>
      </c>
      <c r="P244" s="2">
        <f t="shared" si="199"/>
        <v>0.32234388710688433</v>
      </c>
      <c r="Q244" s="2">
        <f t="shared" si="200"/>
        <v>0.30031195230076035</v>
      </c>
      <c r="R244" s="2">
        <f t="shared" si="201"/>
        <v>1.8895909275658263E-2</v>
      </c>
      <c r="V244" s="1">
        <f t="shared" si="202"/>
        <v>1.1418956629502045E-2</v>
      </c>
      <c r="W244" s="1">
        <f t="shared" si="203"/>
        <v>0</v>
      </c>
      <c r="X244" s="2">
        <f t="shared" si="222"/>
        <v>1.0372909121322549E-2</v>
      </c>
      <c r="Y244" s="2">
        <f t="shared" si="223"/>
        <v>1.2032673164538632E-2</v>
      </c>
      <c r="Z244" s="2">
        <f t="shared" si="224"/>
        <v>1.6647857082617665E-2</v>
      </c>
      <c r="AA244" s="2">
        <f t="shared" si="225"/>
        <v>1.3950685530428384E-2</v>
      </c>
      <c r="AB244" s="3">
        <f t="shared" si="236"/>
        <v>0.62307773726344007</v>
      </c>
      <c r="AC244" s="3">
        <f t="shared" si="237"/>
        <v>0.86251483042132226</v>
      </c>
      <c r="AD244" s="4">
        <f t="shared" si="226"/>
        <v>58.058639305493955</v>
      </c>
      <c r="AE244" s="5">
        <f t="shared" si="249"/>
        <v>63.819368452779578</v>
      </c>
      <c r="AF244" s="5">
        <f t="shared" si="250"/>
        <v>43.700593902821595</v>
      </c>
      <c r="AG244" s="5">
        <f t="shared" si="251"/>
        <v>83.938143002737561</v>
      </c>
      <c r="AH244" s="5"/>
      <c r="AI244" s="6">
        <f t="shared" si="238"/>
        <v>-0.14507292575858532</v>
      </c>
      <c r="AJ244" s="6">
        <f t="shared" si="227"/>
        <v>0.21086124751554394</v>
      </c>
      <c r="AK244" s="6">
        <f t="shared" si="252"/>
        <v>-0.41946250233746885</v>
      </c>
      <c r="AL244" s="6">
        <f t="shared" si="253"/>
        <v>0.84118499736855668</v>
      </c>
      <c r="AM244" s="6"/>
      <c r="AT244" s="5"/>
      <c r="AU244" s="5"/>
      <c r="AV244" s="12"/>
      <c r="AW244" s="5"/>
      <c r="AX244" s="5"/>
      <c r="AY244" s="5"/>
      <c r="AZ244" s="5"/>
      <c r="BA244" s="5"/>
      <c r="BB244" s="5"/>
      <c r="BC244" s="5"/>
      <c r="BD244" s="5"/>
      <c r="BE244" s="5">
        <f t="shared" si="213"/>
        <v>-670</v>
      </c>
      <c r="BF244" s="6">
        <f t="shared" si="214"/>
        <v>670</v>
      </c>
      <c r="BG244" s="6">
        <f t="shared" si="215"/>
        <v>0</v>
      </c>
      <c r="BH244" s="6">
        <f t="shared" si="216"/>
        <v>614.04761904761995</v>
      </c>
      <c r="BI244" s="6">
        <f t="shared" si="217"/>
        <v>709.76190476190561</v>
      </c>
      <c r="BJ244" s="6">
        <f t="shared" si="218"/>
        <v>53.615107913669057</v>
      </c>
      <c r="BK244" s="6">
        <f t="shared" si="254"/>
        <v>54.392404659384759</v>
      </c>
      <c r="BL244" s="6">
        <f t="shared" si="255"/>
        <v>24.875888538843657</v>
      </c>
      <c r="BM244" s="6">
        <f t="shared" si="256"/>
        <v>75.053965943763529</v>
      </c>
      <c r="BN244" s="5"/>
      <c r="BO244" s="5"/>
      <c r="BP244" s="5"/>
      <c r="BQ244" s="2">
        <f t="shared" si="187"/>
        <v>59463.75</v>
      </c>
      <c r="BR244" s="2">
        <f t="shared" si="219"/>
        <v>58370.789583333324</v>
      </c>
      <c r="BS244" s="2">
        <f t="shared" si="188"/>
        <v>47883.237629593277</v>
      </c>
      <c r="BT244" s="5">
        <f t="shared" si="220"/>
        <v>62795.21707144627</v>
      </c>
      <c r="BU244" s="5"/>
      <c r="BV244" s="2">
        <f t="shared" si="244"/>
        <v>0.9312957319562889</v>
      </c>
      <c r="BW244" s="2">
        <f t="shared" si="189"/>
        <v>1.970463123046009</v>
      </c>
      <c r="BX244" s="2">
        <f t="shared" si="190"/>
        <v>-0.77046896420867927</v>
      </c>
      <c r="BY244" s="2">
        <f t="shared" si="191"/>
        <v>4.7113952103006973</v>
      </c>
      <c r="BZ244" s="2"/>
      <c r="CA244" s="2">
        <f t="shared" si="221"/>
        <v>-0.82167832649520334</v>
      </c>
      <c r="CB244" s="2">
        <f t="shared" si="192"/>
        <v>-1.2380082550064626</v>
      </c>
      <c r="CC244" s="2">
        <f t="shared" si="193"/>
        <v>-1.9594492986608534</v>
      </c>
      <c r="CD244" s="2">
        <f t="shared" si="194"/>
        <v>-0.51656721135207184</v>
      </c>
      <c r="CE244" s="5"/>
      <c r="CF244" s="8">
        <f t="shared" si="245"/>
        <v>-8.6400705276160339E-3</v>
      </c>
      <c r="CG244" s="8">
        <f t="shared" si="246"/>
        <v>-2.9139517891559604E-2</v>
      </c>
      <c r="CH244" s="5">
        <f t="shared" si="247"/>
        <v>58633.333333333328</v>
      </c>
      <c r="CI244" s="5">
        <f t="shared" si="248"/>
        <v>62323.333333333328</v>
      </c>
      <c r="CJ244" s="5"/>
      <c r="CK244" s="5">
        <f t="shared" si="209"/>
        <v>59035.185777924169</v>
      </c>
      <c r="CL244" s="5">
        <f t="shared" si="228"/>
        <v>59617.585567668277</v>
      </c>
      <c r="CM244" s="5">
        <f t="shared" si="257"/>
        <v>51634.529448719695</v>
      </c>
      <c r="CN244" s="5">
        <f t="shared" si="240"/>
        <v>36858.054232004528</v>
      </c>
      <c r="CO244" s="5">
        <f t="shared" si="205"/>
        <v>25949.922269114977</v>
      </c>
      <c r="CP244" s="5"/>
      <c r="CQ244" s="5"/>
      <c r="CR244" s="5"/>
      <c r="CS244" s="32">
        <f t="shared" si="210"/>
        <v>-1.1775787079578048E-2</v>
      </c>
      <c r="CT244" s="32">
        <f t="shared" si="229"/>
        <v>-2.1429676420192667E-2</v>
      </c>
      <c r="CU244" s="32">
        <f t="shared" si="258"/>
        <v>0.12986407783457721</v>
      </c>
      <c r="CV244" s="32">
        <f t="shared" si="241"/>
        <v>0.58282907808362561</v>
      </c>
      <c r="CW244" s="32">
        <f t="shared" si="206"/>
        <v>1.248176291049433</v>
      </c>
      <c r="CX244" s="32"/>
      <c r="CY244" s="32"/>
      <c r="CZ244" s="5"/>
      <c r="DA244" s="6">
        <f t="shared" si="211"/>
        <v>-4.2945210276275993E-2</v>
      </c>
      <c r="DB244" s="6">
        <f t="shared" si="230"/>
        <v>-0.17733830049827978</v>
      </c>
      <c r="DC244" s="6">
        <f t="shared" si="259"/>
        <v>0.55390705381680505</v>
      </c>
      <c r="DD244" s="6">
        <f t="shared" si="242"/>
        <v>0.82435989604122162</v>
      </c>
      <c r="DE244" s="6">
        <f t="shared" si="207"/>
        <v>1.5758411342759597</v>
      </c>
      <c r="DF244" s="5"/>
      <c r="DG244" s="5"/>
      <c r="DI244" s="6">
        <f t="shared" si="212"/>
        <v>0.40071732682206812</v>
      </c>
      <c r="DJ244" s="6">
        <f t="shared" si="231"/>
        <v>0.39554844352759144</v>
      </c>
      <c r="DK244" s="6">
        <f t="shared" si="260"/>
        <v>0.46080772904915529</v>
      </c>
      <c r="DL244" s="6">
        <f t="shared" si="243"/>
        <v>0.20294708905178457</v>
      </c>
      <c r="DM244" s="6">
        <f t="shared" si="208"/>
        <v>0.26595189711339584</v>
      </c>
      <c r="DX244">
        <f t="shared" si="232"/>
        <v>59578.666666666672</v>
      </c>
      <c r="DY244">
        <f t="shared" si="233"/>
        <v>53649.283187379435</v>
      </c>
      <c r="DZ244">
        <f t="shared" si="234"/>
        <v>65508.050145953908</v>
      </c>
    </row>
    <row r="245" spans="1:130" x14ac:dyDescent="0.25">
      <c r="A245" s="1">
        <v>44</v>
      </c>
      <c r="B245" s="1">
        <v>244</v>
      </c>
      <c r="C245" s="7">
        <v>20200805</v>
      </c>
      <c r="D245" s="7">
        <f>175900*(1/3)</f>
        <v>58633.333333333328</v>
      </c>
      <c r="E245" s="7">
        <v>1813020</v>
      </c>
      <c r="F245" s="7"/>
      <c r="G245" s="7">
        <f t="shared" si="195"/>
        <v>106303405999.99998</v>
      </c>
      <c r="H245" s="36">
        <f t="shared" si="239"/>
        <v>167081694914.33331</v>
      </c>
      <c r="I245" s="36">
        <f t="shared" si="235"/>
        <v>168952576377.31332</v>
      </c>
      <c r="K245" s="2">
        <f t="shared" si="196"/>
        <v>5.0153986358274583E-3</v>
      </c>
      <c r="M245" s="1">
        <f t="shared" si="204"/>
        <v>243</v>
      </c>
      <c r="N245" s="2">
        <f t="shared" si="197"/>
        <v>-1.0606921305979065E-2</v>
      </c>
      <c r="O245" s="8">
        <f t="shared" si="198"/>
        <v>0.30451127819548873</v>
      </c>
      <c r="P245" s="2">
        <f t="shared" si="199"/>
        <v>0.32250809269591574</v>
      </c>
      <c r="Q245" s="2">
        <f t="shared" si="200"/>
        <v>0.3004621496841105</v>
      </c>
      <c r="R245" s="2">
        <f t="shared" si="201"/>
        <v>1.7832608911395598E-2</v>
      </c>
      <c r="V245" s="1">
        <f t="shared" si="202"/>
        <v>0</v>
      </c>
      <c r="W245" s="1">
        <f t="shared" si="203"/>
        <v>5.0153986358274583E-3</v>
      </c>
      <c r="X245" s="2">
        <f t="shared" si="222"/>
        <v>1.0372909121322549E-2</v>
      </c>
      <c r="Y245" s="2">
        <f t="shared" si="223"/>
        <v>9.9679841625920449E-3</v>
      </c>
      <c r="Z245" s="2">
        <f t="shared" si="224"/>
        <v>1.6647857082617665E-2</v>
      </c>
      <c r="AA245" s="2">
        <f t="shared" si="225"/>
        <v>1.252855603903546E-2</v>
      </c>
      <c r="AB245" s="3">
        <f t="shared" si="236"/>
        <v>0.62307773726344007</v>
      </c>
      <c r="AC245" s="3">
        <f t="shared" si="237"/>
        <v>0.79562114991820343</v>
      </c>
      <c r="AD245" s="4">
        <f t="shared" si="226"/>
        <v>56.081044195274387</v>
      </c>
      <c r="AE245" s="5">
        <f t="shared" si="249"/>
        <v>62.348208237669937</v>
      </c>
      <c r="AF245" s="5">
        <f t="shared" si="250"/>
        <v>44.762355270292382</v>
      </c>
      <c r="AG245" s="5">
        <f t="shared" si="251"/>
        <v>79.934061205047499</v>
      </c>
      <c r="AH245" s="5"/>
      <c r="AI245" s="6">
        <f t="shared" si="238"/>
        <v>-0.22067101259739758</v>
      </c>
      <c r="AJ245" s="6">
        <f t="shared" si="227"/>
        <v>0.13661585593206932</v>
      </c>
      <c r="AK245" s="6">
        <f t="shared" si="252"/>
        <v>-0.28729713764215775</v>
      </c>
      <c r="AL245" s="6">
        <f t="shared" si="253"/>
        <v>0.56052884950629633</v>
      </c>
      <c r="AM245" s="6"/>
      <c r="AT245" s="5"/>
      <c r="AU245" s="5"/>
      <c r="AV245" s="12"/>
      <c r="AW245" s="5"/>
      <c r="AX245" s="5"/>
      <c r="AY245" s="5"/>
      <c r="AZ245" s="5"/>
      <c r="BA245" s="5"/>
      <c r="BB245" s="5"/>
      <c r="BC245" s="5"/>
      <c r="BD245" s="5"/>
      <c r="BE245" s="5">
        <f t="shared" si="213"/>
        <v>293.33333333332848</v>
      </c>
      <c r="BF245" s="6">
        <f t="shared" si="214"/>
        <v>0</v>
      </c>
      <c r="BG245" s="6">
        <f t="shared" si="215"/>
        <v>293.33333333332848</v>
      </c>
      <c r="BH245" s="6">
        <f t="shared" si="216"/>
        <v>614.04761904761995</v>
      </c>
      <c r="BI245" s="6">
        <f t="shared" si="217"/>
        <v>590.23809523809598</v>
      </c>
      <c r="BJ245" s="6">
        <f t="shared" si="218"/>
        <v>49.011466982997227</v>
      </c>
      <c r="BK245" s="6">
        <f t="shared" si="254"/>
        <v>51.94601048703074</v>
      </c>
      <c r="BL245" s="6">
        <f t="shared" si="255"/>
        <v>30.664743439827728</v>
      </c>
      <c r="BM245" s="6">
        <f t="shared" si="256"/>
        <v>66.842897420072845</v>
      </c>
      <c r="BN245" s="5"/>
      <c r="BO245" s="5"/>
      <c r="BP245" s="5"/>
      <c r="BQ245" s="2">
        <f t="shared" si="187"/>
        <v>59315.416666666664</v>
      </c>
      <c r="BR245" s="2">
        <f t="shared" si="219"/>
        <v>58666.964583333334</v>
      </c>
      <c r="BS245" s="2">
        <f t="shared" si="188"/>
        <v>48535.274059817093</v>
      </c>
      <c r="BT245" s="5">
        <f t="shared" si="220"/>
        <v>62431.973999193651</v>
      </c>
      <c r="BU245" s="5"/>
      <c r="BV245" s="2">
        <f t="shared" si="244"/>
        <v>1.3562565011511296</v>
      </c>
      <c r="BW245" s="2">
        <f t="shared" si="189"/>
        <v>1.9769660436045668</v>
      </c>
      <c r="BX245" s="2">
        <f t="shared" si="190"/>
        <v>-0.75713979246323437</v>
      </c>
      <c r="BY245" s="2">
        <f t="shared" si="191"/>
        <v>4.7110718796723683</v>
      </c>
      <c r="BZ245" s="2"/>
      <c r="CA245" s="2">
        <f t="shared" si="221"/>
        <v>-1.0127354148862842</v>
      </c>
      <c r="CB245" s="2">
        <f t="shared" si="192"/>
        <v>-1.2313024642115313</v>
      </c>
      <c r="CC245" s="2">
        <f t="shared" si="193"/>
        <v>-1.9587790689075997</v>
      </c>
      <c r="CD245" s="2">
        <f t="shared" si="194"/>
        <v>-0.50382585951546299</v>
      </c>
      <c r="CE245" s="5"/>
      <c r="CF245" s="8">
        <f t="shared" si="245"/>
        <v>-8.6400705276160339E-3</v>
      </c>
      <c r="CG245" s="8">
        <f t="shared" si="246"/>
        <v>-2.9139517891559604E-2</v>
      </c>
      <c r="CH245" s="5">
        <f t="shared" si="247"/>
        <v>58183.333333333328</v>
      </c>
      <c r="CI245" s="5">
        <f t="shared" si="248"/>
        <v>62323.333333333328</v>
      </c>
      <c r="CJ245" s="5"/>
      <c r="CK245" s="5">
        <f t="shared" si="209"/>
        <v>58676.510435811484</v>
      </c>
      <c r="CL245" s="5">
        <f t="shared" si="228"/>
        <v>58674.59820900426</v>
      </c>
      <c r="CM245" s="5">
        <f t="shared" si="257"/>
        <v>51963.993834181951</v>
      </c>
      <c r="CN245" s="5">
        <f t="shared" si="240"/>
        <v>37060.727509222677</v>
      </c>
      <c r="CO245" s="5">
        <f t="shared" si="205"/>
        <v>26200.757373891494</v>
      </c>
      <c r="CP245" s="5"/>
      <c r="CQ245" s="5"/>
      <c r="CR245" s="5"/>
      <c r="CS245" s="32">
        <f t="shared" si="210"/>
        <v>-7.3584986832830879E-4</v>
      </c>
      <c r="CT245" s="32">
        <f t="shared" si="229"/>
        <v>-7.0328348093573467E-4</v>
      </c>
      <c r="CU245" s="32">
        <f t="shared" si="258"/>
        <v>0.12834539855487948</v>
      </c>
      <c r="CV245" s="32">
        <f t="shared" si="241"/>
        <v>0.58208802886403777</v>
      </c>
      <c r="CW245" s="32">
        <f t="shared" si="206"/>
        <v>1.2378487956138327</v>
      </c>
      <c r="CX245" s="32"/>
      <c r="CY245" s="32"/>
      <c r="CZ245" s="5"/>
      <c r="DA245" s="6">
        <f t="shared" si="211"/>
        <v>-4.1208503102146916E-2</v>
      </c>
      <c r="DB245" s="6">
        <f t="shared" si="230"/>
        <v>-5.7442625864030317E-2</v>
      </c>
      <c r="DC245" s="6">
        <f t="shared" si="259"/>
        <v>0.49708681728160631</v>
      </c>
      <c r="DD245" s="6">
        <f t="shared" si="242"/>
        <v>0.83631799647413374</v>
      </c>
      <c r="DE245" s="6">
        <f t="shared" si="207"/>
        <v>1.581436811738222</v>
      </c>
      <c r="DF245" s="5"/>
      <c r="DG245" s="5"/>
      <c r="DI245" s="6">
        <f t="shared" si="212"/>
        <v>0.48718818763593252</v>
      </c>
      <c r="DJ245" s="6">
        <f t="shared" si="231"/>
        <v>0.44695744544804411</v>
      </c>
      <c r="DK245" s="6">
        <f t="shared" si="260"/>
        <v>0.45355751852159315</v>
      </c>
      <c r="DL245" s="6">
        <f t="shared" si="243"/>
        <v>0.19753444112804194</v>
      </c>
      <c r="DM245" s="6">
        <f t="shared" si="208"/>
        <v>0.27019109688059484</v>
      </c>
      <c r="DX245">
        <f t="shared" si="232"/>
        <v>59027.333333333336</v>
      </c>
      <c r="DY245">
        <f t="shared" si="233"/>
        <v>55313.33423083838</v>
      </c>
      <c r="DZ245">
        <f t="shared" si="234"/>
        <v>62741.332435828292</v>
      </c>
    </row>
    <row r="246" spans="1:130" x14ac:dyDescent="0.25">
      <c r="A246" s="1">
        <v>45</v>
      </c>
      <c r="B246" s="1">
        <v>245</v>
      </c>
      <c r="C246" s="7">
        <v>20200809</v>
      </c>
      <c r="D246" s="7">
        <f>179900*(1/3)</f>
        <v>59966.666666666664</v>
      </c>
      <c r="E246" s="7">
        <v>2520999</v>
      </c>
      <c r="F246" s="7"/>
      <c r="G246" s="7">
        <f t="shared" si="195"/>
        <v>151175906700</v>
      </c>
      <c r="H246" s="36">
        <f t="shared" si="239"/>
        <v>166272363104.33331</v>
      </c>
      <c r="I246" s="36">
        <f t="shared" si="235"/>
        <v>168217231591.31332</v>
      </c>
      <c r="K246" s="2">
        <f t="shared" si="196"/>
        <v>2.2485489212975069E-2</v>
      </c>
      <c r="M246" s="1">
        <f t="shared" si="204"/>
        <v>244</v>
      </c>
      <c r="N246" s="2">
        <f t="shared" si="197"/>
        <v>-1.0497013888627444E-2</v>
      </c>
      <c r="O246" s="8">
        <f t="shared" si="198"/>
        <v>0.30576441102756891</v>
      </c>
      <c r="P246" s="2">
        <f t="shared" si="199"/>
        <v>0.32385393978202653</v>
      </c>
      <c r="Q246" s="2">
        <f t="shared" si="200"/>
        <v>0.30169586284611805</v>
      </c>
      <c r="R246" s="2">
        <f t="shared" si="201"/>
        <v>1.6743681668346833E-2</v>
      </c>
      <c r="V246" s="1">
        <f t="shared" si="202"/>
        <v>0</v>
      </c>
      <c r="W246" s="1">
        <f t="shared" si="203"/>
        <v>2.2485489212975069E-2</v>
      </c>
      <c r="X246" s="2">
        <f t="shared" si="222"/>
        <v>1.0372909121322549E-2</v>
      </c>
      <c r="Y246" s="2">
        <f t="shared" si="223"/>
        <v>8.8681842873828513E-3</v>
      </c>
      <c r="Z246" s="2">
        <f t="shared" si="224"/>
        <v>1.6647857082617665E-2</v>
      </c>
      <c r="AA246" s="2">
        <f t="shared" si="225"/>
        <v>1.0381435905424109E-2</v>
      </c>
      <c r="AB246" s="3">
        <f t="shared" si="236"/>
        <v>0.62307773726344007</v>
      </c>
      <c r="AC246" s="3">
        <f t="shared" si="237"/>
        <v>0.8542348445988468</v>
      </c>
      <c r="AD246" s="4">
        <f t="shared" si="226"/>
        <v>57.82356794944549</v>
      </c>
      <c r="AE246" s="5">
        <f t="shared" si="249"/>
        <v>61.123719945738138</v>
      </c>
      <c r="AF246" s="5">
        <f t="shared" si="250"/>
        <v>46.179090445612843</v>
      </c>
      <c r="AG246" s="5">
        <f t="shared" si="251"/>
        <v>76.068349445863433</v>
      </c>
      <c r="AH246" s="5"/>
      <c r="AI246" s="6">
        <f t="shared" si="238"/>
        <v>-5.726943063621636E-2</v>
      </c>
      <c r="AJ246" s="6">
        <f t="shared" si="227"/>
        <v>0.10549186737178366</v>
      </c>
      <c r="AK246" s="6">
        <f t="shared" si="252"/>
        <v>-0.2751197713813312</v>
      </c>
      <c r="AL246" s="6">
        <f t="shared" si="253"/>
        <v>0.48610350612489855</v>
      </c>
      <c r="AM246" s="6"/>
      <c r="AT246" s="5"/>
      <c r="AU246" s="5"/>
      <c r="AV246" s="12"/>
      <c r="AW246" s="5"/>
      <c r="AX246" s="5"/>
      <c r="AY246" s="5"/>
      <c r="AZ246" s="5"/>
      <c r="BA246" s="5"/>
      <c r="BB246" s="5"/>
      <c r="BC246" s="5"/>
      <c r="BD246" s="5"/>
      <c r="BE246" s="5">
        <f t="shared" si="213"/>
        <v>1333.3333333333358</v>
      </c>
      <c r="BF246" s="6">
        <f t="shared" si="214"/>
        <v>0</v>
      </c>
      <c r="BG246" s="6">
        <f t="shared" si="215"/>
        <v>1333.3333333333358</v>
      </c>
      <c r="BH246" s="6">
        <f t="shared" si="216"/>
        <v>614.04761904761995</v>
      </c>
      <c r="BI246" s="6">
        <f t="shared" si="217"/>
        <v>522.85714285714391</v>
      </c>
      <c r="BJ246" s="6">
        <f t="shared" si="218"/>
        <v>45.989528795811538</v>
      </c>
      <c r="BK246" s="6">
        <f t="shared" si="254"/>
        <v>50.562334752908285</v>
      </c>
      <c r="BL246" s="6">
        <f t="shared" si="255"/>
        <v>31.773774205597118</v>
      </c>
      <c r="BM246" s="6">
        <f t="shared" si="256"/>
        <v>63.7143271360261</v>
      </c>
      <c r="BN246" s="5"/>
      <c r="BO246" s="5"/>
      <c r="BP246" s="5"/>
      <c r="BQ246" s="2">
        <f t="shared" si="187"/>
        <v>59081.25</v>
      </c>
      <c r="BR246" s="2">
        <f t="shared" si="219"/>
        <v>58901.854166666664</v>
      </c>
      <c r="BS246" s="2">
        <f t="shared" si="188"/>
        <v>49196.962500198511</v>
      </c>
      <c r="BT246" s="5">
        <f t="shared" si="220"/>
        <v>62082.46648168793</v>
      </c>
      <c r="BU246" s="5"/>
      <c r="BV246" s="2">
        <f t="shared" si="244"/>
        <v>-0.79580593208151429</v>
      </c>
      <c r="BW246" s="2">
        <f t="shared" si="189"/>
        <v>1.6046608417157</v>
      </c>
      <c r="BX246" s="2">
        <f t="shared" si="190"/>
        <v>-0.3733151856471304</v>
      </c>
      <c r="BY246" s="2">
        <f t="shared" si="191"/>
        <v>3.5826368690785304</v>
      </c>
      <c r="BZ246" s="2"/>
      <c r="CA246" s="2">
        <f t="shared" si="221"/>
        <v>-0.48911894113826532</v>
      </c>
      <c r="CB246" s="2">
        <f t="shared" si="192"/>
        <v>-1.1476094654893425</v>
      </c>
      <c r="CC246" s="2">
        <f t="shared" si="193"/>
        <v>-1.8056017083625782</v>
      </c>
      <c r="CD246" s="2">
        <f t="shared" si="194"/>
        <v>-0.48961722261610685</v>
      </c>
      <c r="CE246" s="5"/>
      <c r="CF246" s="8">
        <f t="shared" si="245"/>
        <v>-8.6400705276160339E-3</v>
      </c>
      <c r="CG246" s="8">
        <f t="shared" si="246"/>
        <v>-2.9139517891559604E-2</v>
      </c>
      <c r="CH246" s="5">
        <f t="shared" si="247"/>
        <v>58183.333333333328</v>
      </c>
      <c r="CI246" s="5">
        <f t="shared" si="248"/>
        <v>62323.333333333328</v>
      </c>
      <c r="CJ246" s="5"/>
      <c r="CK246" s="5">
        <f t="shared" si="209"/>
        <v>58639.308624493802</v>
      </c>
      <c r="CL246" s="5">
        <f t="shared" si="228"/>
        <v>58569.375571631397</v>
      </c>
      <c r="CM246" s="5">
        <f t="shared" si="257"/>
        <v>52627.57408003998</v>
      </c>
      <c r="CN246" s="5">
        <f t="shared" si="240"/>
        <v>37291.438504226811</v>
      </c>
      <c r="CO246" s="5">
        <f t="shared" si="205"/>
        <v>26366.878284893661</v>
      </c>
      <c r="CP246" s="5"/>
      <c r="CQ246" s="5"/>
      <c r="CR246" s="5"/>
      <c r="CS246" s="32">
        <f t="shared" si="210"/>
        <v>2.2635977014545228E-2</v>
      </c>
      <c r="CT246" s="32">
        <f t="shared" si="229"/>
        <v>2.3857025645191543E-2</v>
      </c>
      <c r="CU246" s="32">
        <f t="shared" si="258"/>
        <v>0.13945337049860673</v>
      </c>
      <c r="CV246" s="32">
        <f t="shared" si="241"/>
        <v>0.60805453133350484</v>
      </c>
      <c r="CW246" s="32">
        <f t="shared" si="206"/>
        <v>1.2743180295645118</v>
      </c>
      <c r="CX246" s="32"/>
      <c r="CY246" s="32"/>
      <c r="CZ246" s="5"/>
      <c r="DA246" s="6">
        <f t="shared" si="211"/>
        <v>2.0440963284973024E-2</v>
      </c>
      <c r="DB246" s="6">
        <f t="shared" si="230"/>
        <v>2.6472962454196333E-2</v>
      </c>
      <c r="DC246" s="6">
        <f t="shared" si="259"/>
        <v>0.5133208595338381</v>
      </c>
      <c r="DD246" s="6">
        <f t="shared" si="242"/>
        <v>0.90194169980809635</v>
      </c>
      <c r="DE246" s="6">
        <f t="shared" si="207"/>
        <v>1.6127507869441089</v>
      </c>
      <c r="DF246" s="5"/>
      <c r="DG246" s="5"/>
      <c r="DI246" s="6">
        <f t="shared" si="212"/>
        <v>0.79857589230624693</v>
      </c>
      <c r="DJ246" s="6">
        <f t="shared" si="231"/>
        <v>0.65074805974992145</v>
      </c>
      <c r="DK246" s="6">
        <f t="shared" si="260"/>
        <v>0.48774879489340506</v>
      </c>
      <c r="DL246" s="6">
        <f t="shared" si="243"/>
        <v>0.19754604280650248</v>
      </c>
      <c r="DM246" s="6">
        <f t="shared" si="208"/>
        <v>0.271248799966542</v>
      </c>
      <c r="DX246">
        <f t="shared" si="232"/>
        <v>58920.666666666664</v>
      </c>
      <c r="DY246">
        <f t="shared" si="233"/>
        <v>55451.301947362052</v>
      </c>
      <c r="DZ246">
        <f t="shared" si="234"/>
        <v>62390.031385971277</v>
      </c>
    </row>
    <row r="247" spans="1:130" x14ac:dyDescent="0.25">
      <c r="A247" s="1">
        <v>46</v>
      </c>
      <c r="B247" s="1">
        <v>246</v>
      </c>
      <c r="C247" s="7">
        <v>20200810</v>
      </c>
      <c r="D247" s="7">
        <f>171020*(1/3)</f>
        <v>57006.666666666664</v>
      </c>
      <c r="E247" s="7">
        <v>2690384</v>
      </c>
      <c r="F247" s="7"/>
      <c r="G247" s="7">
        <f t="shared" si="195"/>
        <v>153369823893.33331</v>
      </c>
      <c r="H247" s="36">
        <f t="shared" si="239"/>
        <v>160532894659</v>
      </c>
      <c r="I247" s="36">
        <f t="shared" si="235"/>
        <v>169553863401.61331</v>
      </c>
      <c r="K247" s="2">
        <f t="shared" si="196"/>
        <v>-5.0620632228678242E-2</v>
      </c>
      <c r="M247" s="1">
        <f t="shared" si="204"/>
        <v>245</v>
      </c>
      <c r="N247" s="2">
        <f t="shared" si="197"/>
        <v>-1.043318938500272E-2</v>
      </c>
      <c r="O247" s="8">
        <f t="shared" si="198"/>
        <v>0.30701754385964913</v>
      </c>
      <c r="P247" s="2">
        <f t="shared" si="199"/>
        <v>0.32463654846075052</v>
      </c>
      <c r="Q247" s="2">
        <f t="shared" si="200"/>
        <v>0.3024154640217549</v>
      </c>
      <c r="R247" s="2">
        <f t="shared" si="201"/>
        <v>1.6836395922377401E-2</v>
      </c>
      <c r="V247" s="1">
        <f t="shared" si="202"/>
        <v>5.0620632228678242E-2</v>
      </c>
      <c r="W247" s="1">
        <f t="shared" si="203"/>
        <v>0</v>
      </c>
      <c r="X247" s="2">
        <f t="shared" si="222"/>
        <v>1.3988668566228138E-2</v>
      </c>
      <c r="Y247" s="2">
        <f t="shared" si="223"/>
        <v>8.1063857354530793E-3</v>
      </c>
      <c r="Z247" s="2">
        <f t="shared" si="224"/>
        <v>1.9478222224520864E-2</v>
      </c>
      <c r="AA247" s="2">
        <f t="shared" si="225"/>
        <v>1.0627813764734284E-2</v>
      </c>
      <c r="AB247" s="3">
        <f t="shared" si="236"/>
        <v>0.71816967713911783</v>
      </c>
      <c r="AC247" s="3">
        <f t="shared" si="237"/>
        <v>0.76275195584928979</v>
      </c>
      <c r="AD247" s="4">
        <f t="shared" si="226"/>
        <v>51.505220725968051</v>
      </c>
      <c r="AE247" s="5">
        <f t="shared" si="249"/>
        <v>59.974966525224239</v>
      </c>
      <c r="AF247" s="5">
        <f t="shared" si="250"/>
        <v>45.84326148388552</v>
      </c>
      <c r="AG247" s="5">
        <f t="shared" si="251"/>
        <v>74.106671566562966</v>
      </c>
      <c r="AH247" s="5"/>
      <c r="AI247" s="6">
        <f t="shared" si="238"/>
        <v>-4.094832072994932E-2</v>
      </c>
      <c r="AJ247" s="6">
        <f t="shared" si="227"/>
        <v>8.3491018645891979E-2</v>
      </c>
      <c r="AK247" s="6">
        <f t="shared" si="252"/>
        <v>-0.27594902690998452</v>
      </c>
      <c r="AL247" s="6">
        <f t="shared" si="253"/>
        <v>0.44293106420176848</v>
      </c>
      <c r="AM247" s="6"/>
      <c r="AT247" s="5"/>
      <c r="AU247" s="5"/>
      <c r="AV247" s="12"/>
      <c r="AW247" s="5"/>
      <c r="AX247" s="5"/>
      <c r="AY247" s="5"/>
      <c r="AZ247" s="5"/>
      <c r="BA247" s="5"/>
      <c r="BB247" s="5"/>
      <c r="BC247" s="5"/>
      <c r="BD247" s="5"/>
      <c r="BE247" s="5">
        <f t="shared" si="213"/>
        <v>-2960</v>
      </c>
      <c r="BF247" s="6">
        <f t="shared" si="214"/>
        <v>2960</v>
      </c>
      <c r="BG247" s="6">
        <f t="shared" si="215"/>
        <v>0</v>
      </c>
      <c r="BH247" s="6">
        <f t="shared" si="216"/>
        <v>825.47619047619139</v>
      </c>
      <c r="BI247" s="6">
        <f t="shared" si="217"/>
        <v>475.95238095238165</v>
      </c>
      <c r="BJ247" s="6">
        <f t="shared" si="218"/>
        <v>36.571533113794374</v>
      </c>
      <c r="BK247" s="6">
        <f t="shared" si="254"/>
        <v>49.219775680261741</v>
      </c>
      <c r="BL247" s="6">
        <f t="shared" si="255"/>
        <v>30.463154956573543</v>
      </c>
      <c r="BM247" s="6">
        <f t="shared" si="256"/>
        <v>62.349410186843478</v>
      </c>
      <c r="BN247" s="5"/>
      <c r="BO247" s="5"/>
      <c r="BP247" s="5"/>
      <c r="BQ247" s="2">
        <f t="shared" si="187"/>
        <v>58736.666666666664</v>
      </c>
      <c r="BR247" s="2">
        <f t="shared" si="219"/>
        <v>59069.083333333328</v>
      </c>
      <c r="BS247" s="2">
        <f t="shared" si="188"/>
        <v>49853.374002327881</v>
      </c>
      <c r="BT247" s="5">
        <f t="shared" si="220"/>
        <v>61791.384354689566</v>
      </c>
      <c r="BU247" s="5"/>
      <c r="BV247" s="2">
        <f t="shared" si="244"/>
        <v>-1.0212900267280394</v>
      </c>
      <c r="BW247" s="2">
        <f t="shared" si="189"/>
        <v>1.3866801015730765</v>
      </c>
      <c r="BX247" s="2">
        <f t="shared" si="190"/>
        <v>-0.74199943958324588</v>
      </c>
      <c r="BY247" s="2">
        <f t="shared" si="191"/>
        <v>3.5153596427293987</v>
      </c>
      <c r="BZ247" s="2"/>
      <c r="CA247" s="2">
        <f t="shared" si="221"/>
        <v>-0.39693704261626545</v>
      </c>
      <c r="CB247" s="2">
        <f t="shared" si="192"/>
        <v>-1.0843601860166978</v>
      </c>
      <c r="CC247" s="2">
        <f t="shared" si="193"/>
        <v>-1.7764983128693954</v>
      </c>
      <c r="CD247" s="2">
        <f t="shared" si="194"/>
        <v>-0.3922220591640001</v>
      </c>
      <c r="CE247" s="5"/>
      <c r="CF247" s="8">
        <f t="shared" si="245"/>
        <v>-9.5976971979021171E-3</v>
      </c>
      <c r="CG247" s="8">
        <f t="shared" si="246"/>
        <v>-2.9139517891559604E-2</v>
      </c>
      <c r="CH247" s="5">
        <f t="shared" si="247"/>
        <v>58183.333333333328</v>
      </c>
      <c r="CI247" s="5">
        <f t="shared" si="248"/>
        <v>62323.333333333328</v>
      </c>
      <c r="CJ247" s="5"/>
      <c r="CK247" s="5">
        <f t="shared" si="209"/>
        <v>58405.18997358263</v>
      </c>
      <c r="CL247" s="5">
        <f t="shared" si="228"/>
        <v>58506.934424213658</v>
      </c>
      <c r="CM247" s="5">
        <f t="shared" si="257"/>
        <v>52953.237813432243</v>
      </c>
      <c r="CN247" s="5">
        <f t="shared" si="240"/>
        <v>37533.543733273262</v>
      </c>
      <c r="CO247" s="5">
        <f t="shared" si="205"/>
        <v>26540.425525228511</v>
      </c>
      <c r="CP247" s="5"/>
      <c r="CQ247" s="5"/>
      <c r="CR247" s="5"/>
      <c r="CS247" s="32">
        <f t="shared" si="210"/>
        <v>-2.3945188904419878E-2</v>
      </c>
      <c r="CT247" s="32">
        <f t="shared" si="229"/>
        <v>-2.5642563096351378E-2</v>
      </c>
      <c r="CU247" s="32">
        <f t="shared" si="258"/>
        <v>7.6547327804877385E-2</v>
      </c>
      <c r="CV247" s="32">
        <f t="shared" si="241"/>
        <v>0.51881919468559512</v>
      </c>
      <c r="CW247" s="32">
        <f t="shared" si="206"/>
        <v>1.1479183373483548</v>
      </c>
      <c r="CX247" s="32"/>
      <c r="CY247" s="32"/>
      <c r="CZ247" s="5"/>
      <c r="DA247" s="6">
        <f t="shared" si="211"/>
        <v>-3.3860619952713313E-2</v>
      </c>
      <c r="DB247" s="6">
        <f t="shared" si="230"/>
        <v>-1.2493262236250262E-2</v>
      </c>
      <c r="DC247" s="6">
        <f t="shared" si="259"/>
        <v>0.41431304716934519</v>
      </c>
      <c r="DD247" s="6">
        <f t="shared" si="242"/>
        <v>0.88578489350381451</v>
      </c>
      <c r="DE247" s="6">
        <f t="shared" si="207"/>
        <v>1.5924505195639587</v>
      </c>
      <c r="DF247" s="5"/>
      <c r="DG247" s="5"/>
      <c r="DI247" s="6">
        <f t="shared" si="212"/>
        <v>0.21747863377154636</v>
      </c>
      <c r="DJ247" s="6">
        <f t="shared" si="231"/>
        <v>0.24118832637708446</v>
      </c>
      <c r="DK247" s="6">
        <f t="shared" si="260"/>
        <v>0.52815565385077434</v>
      </c>
      <c r="DL247" s="6">
        <f t="shared" si="243"/>
        <v>0.20684526644987289</v>
      </c>
      <c r="DM247" s="6">
        <f t="shared" si="208"/>
        <v>0.26633673154382659</v>
      </c>
      <c r="DX247">
        <f t="shared" si="232"/>
        <v>58851</v>
      </c>
      <c r="DY247">
        <f t="shared" si="233"/>
        <v>55287.920121268369</v>
      </c>
      <c r="DZ247">
        <f t="shared" si="234"/>
        <v>62414.079878731631</v>
      </c>
    </row>
    <row r="248" spans="1:130" x14ac:dyDescent="0.25">
      <c r="A248" s="1">
        <v>47</v>
      </c>
      <c r="B248" s="1">
        <v>247</v>
      </c>
      <c r="C248" s="7">
        <v>20200811</v>
      </c>
      <c r="D248" s="7">
        <f>164700*(1/3)</f>
        <v>54900</v>
      </c>
      <c r="E248" s="7">
        <v>1702204</v>
      </c>
      <c r="F248" s="7"/>
      <c r="G248" s="7">
        <f t="shared" si="195"/>
        <v>93450999600</v>
      </c>
      <c r="H248" s="36">
        <f t="shared" si="239"/>
        <v>148251172293.33331</v>
      </c>
      <c r="I248" s="36">
        <f t="shared" si="235"/>
        <v>170481593009.55331</v>
      </c>
      <c r="K248" s="2">
        <f t="shared" si="196"/>
        <v>-3.7654871544214541E-2</v>
      </c>
      <c r="M248" s="1">
        <f t="shared" si="204"/>
        <v>246</v>
      </c>
      <c r="N248" s="2">
        <f t="shared" si="197"/>
        <v>-1.0367127774904774E-2</v>
      </c>
      <c r="O248" s="8">
        <f t="shared" si="198"/>
        <v>0.30827067669172931</v>
      </c>
      <c r="P248" s="2">
        <f t="shared" si="199"/>
        <v>0.32544740448826098</v>
      </c>
      <c r="Q248" s="2">
        <f t="shared" si="200"/>
        <v>0.30316274595886172</v>
      </c>
      <c r="R248" s="2">
        <f t="shared" si="201"/>
        <v>1.6365871769021212E-2</v>
      </c>
      <c r="V248" s="1">
        <f t="shared" si="202"/>
        <v>3.7654871544214541E-2</v>
      </c>
      <c r="W248" s="1">
        <f t="shared" si="203"/>
        <v>0</v>
      </c>
      <c r="X248" s="2">
        <f t="shared" si="222"/>
        <v>1.4823517693595984E-2</v>
      </c>
      <c r="Y248" s="2">
        <f t="shared" si="223"/>
        <v>8.1063857354530793E-3</v>
      </c>
      <c r="Z248" s="2">
        <f t="shared" si="224"/>
        <v>2.0265670743579964E-2</v>
      </c>
      <c r="AA248" s="2">
        <f t="shared" si="225"/>
        <v>1.0627813764734284E-2</v>
      </c>
      <c r="AB248" s="3">
        <f t="shared" si="236"/>
        <v>0.73145951501713702</v>
      </c>
      <c r="AC248" s="3">
        <f t="shared" si="237"/>
        <v>0.76275195584928979</v>
      </c>
      <c r="AD248" s="4">
        <f t="shared" si="226"/>
        <v>51.047122226079807</v>
      </c>
      <c r="AE248" s="5">
        <f t="shared" si="249"/>
        <v>58.900071109225678</v>
      </c>
      <c r="AF248" s="5">
        <f t="shared" si="250"/>
        <v>45.545071601700123</v>
      </c>
      <c r="AG248" s="5">
        <f t="shared" si="251"/>
        <v>72.255070616751226</v>
      </c>
      <c r="AH248" s="5"/>
      <c r="AI248" s="6">
        <f t="shared" si="238"/>
        <v>-8.2142054514671201E-2</v>
      </c>
      <c r="AJ248" s="6">
        <f t="shared" si="227"/>
        <v>6.2061765718912899E-2</v>
      </c>
      <c r="AK248" s="6">
        <f t="shared" si="252"/>
        <v>-0.28215137383530875</v>
      </c>
      <c r="AL248" s="6">
        <f t="shared" si="253"/>
        <v>0.40627490527313459</v>
      </c>
      <c r="AM248" s="6"/>
      <c r="AT248" s="5"/>
      <c r="AU248" s="5"/>
      <c r="AV248" s="12"/>
      <c r="AW248" s="5"/>
      <c r="AX248" s="5"/>
      <c r="AY248" s="5"/>
      <c r="AZ248" s="5"/>
      <c r="BA248" s="5"/>
      <c r="BB248" s="5"/>
      <c r="BC248" s="5"/>
      <c r="BD248" s="5"/>
      <c r="BE248" s="5">
        <f t="shared" si="213"/>
        <v>-2106.6666666666642</v>
      </c>
      <c r="BF248" s="6">
        <f t="shared" si="214"/>
        <v>2106.6666666666642</v>
      </c>
      <c r="BG248" s="6">
        <f t="shared" si="215"/>
        <v>0</v>
      </c>
      <c r="BH248" s="6">
        <f t="shared" si="216"/>
        <v>862.61904761904793</v>
      </c>
      <c r="BI248" s="6">
        <f t="shared" si="217"/>
        <v>475.95238095238165</v>
      </c>
      <c r="BJ248" s="6">
        <f t="shared" si="218"/>
        <v>35.556741373176834</v>
      </c>
      <c r="BK248" s="6">
        <f t="shared" si="254"/>
        <v>47.905877127304478</v>
      </c>
      <c r="BL248" s="6">
        <f t="shared" si="255"/>
        <v>29.188496020079576</v>
      </c>
      <c r="BM248" s="6">
        <f t="shared" si="256"/>
        <v>61.008043902361905</v>
      </c>
      <c r="BN248" s="5"/>
      <c r="BO248" s="5"/>
      <c r="BP248" s="5"/>
      <c r="BQ248" s="2">
        <f t="shared" si="187"/>
        <v>58646.25</v>
      </c>
      <c r="BR248" s="2">
        <f t="shared" si="219"/>
        <v>59189.583333333328</v>
      </c>
      <c r="BS248" s="2">
        <f t="shared" si="188"/>
        <v>50514.061729042689</v>
      </c>
      <c r="BT248" s="5">
        <f t="shared" si="220"/>
        <v>61576.623865037807</v>
      </c>
      <c r="BU248" s="5"/>
      <c r="BV248" s="2">
        <f t="shared" si="244"/>
        <v>-1.2884019356298468</v>
      </c>
      <c r="BW248" s="2">
        <f t="shared" si="189"/>
        <v>1.1852371939343649</v>
      </c>
      <c r="BX248" s="2">
        <f t="shared" si="190"/>
        <v>-1.1559425820431315</v>
      </c>
      <c r="BY248" s="2">
        <f t="shared" si="191"/>
        <v>3.5264169699118613</v>
      </c>
      <c r="BZ248" s="2"/>
      <c r="CA248" s="2">
        <f t="shared" si="221"/>
        <v>-0.3163305806700808</v>
      </c>
      <c r="CB248" s="2">
        <f t="shared" si="192"/>
        <v>-1.0256314600329923</v>
      </c>
      <c r="CC248" s="2">
        <f t="shared" si="193"/>
        <v>-1.7698897030989142</v>
      </c>
      <c r="CD248" s="2">
        <f t="shared" si="194"/>
        <v>-0.28137321696707029</v>
      </c>
      <c r="CE248" s="5"/>
      <c r="CF248" s="8">
        <f t="shared" si="245"/>
        <v>-9.5976971979021171E-3</v>
      </c>
      <c r="CG248" s="8">
        <f t="shared" si="246"/>
        <v>-2.9139517891559604E-2</v>
      </c>
      <c r="CH248" s="5">
        <f t="shared" si="247"/>
        <v>57550</v>
      </c>
      <c r="CI248" s="5">
        <f t="shared" si="248"/>
        <v>62280</v>
      </c>
      <c r="CJ248" s="5"/>
      <c r="CK248" s="5">
        <f t="shared" si="209"/>
        <v>57996.494075966046</v>
      </c>
      <c r="CL248" s="5">
        <f t="shared" si="228"/>
        <v>58476.629114777854</v>
      </c>
      <c r="CM248" s="5">
        <f t="shared" si="257"/>
        <v>53092.814400545562</v>
      </c>
      <c r="CN248" s="5">
        <f t="shared" si="240"/>
        <v>37740.108382092658</v>
      </c>
      <c r="CO248" s="5">
        <f t="shared" si="205"/>
        <v>26691.558568507844</v>
      </c>
      <c r="CP248" s="5"/>
      <c r="CQ248" s="5"/>
      <c r="CR248" s="5"/>
      <c r="CS248" s="32">
        <f t="shared" si="210"/>
        <v>-5.3391056223332067E-2</v>
      </c>
      <c r="CT248" s="32">
        <f t="shared" si="229"/>
        <v>-6.1163394144311045E-2</v>
      </c>
      <c r="CU248" s="32">
        <f t="shared" si="258"/>
        <v>3.4038233230971215E-2</v>
      </c>
      <c r="CV248" s="32">
        <f t="shared" si="241"/>
        <v>0.45468580652114809</v>
      </c>
      <c r="CW248" s="32">
        <f t="shared" si="206"/>
        <v>1.0568300595520119</v>
      </c>
      <c r="CX248" s="32"/>
      <c r="CY248" s="32"/>
      <c r="CZ248" s="5"/>
      <c r="DA248" s="6">
        <f t="shared" si="211"/>
        <v>-2.2810112608821733E-2</v>
      </c>
      <c r="DB248" s="6">
        <f t="shared" si="230"/>
        <v>-1.5773830850551473E-3</v>
      </c>
      <c r="DC248" s="6">
        <f t="shared" si="259"/>
        <v>0.35226107204469975</v>
      </c>
      <c r="DD248" s="6">
        <f t="shared" si="242"/>
        <v>0.81778425264412102</v>
      </c>
      <c r="DE248" s="6">
        <f t="shared" si="207"/>
        <v>1.5430795545795433</v>
      </c>
      <c r="DF248" s="5"/>
      <c r="DG248" s="5"/>
      <c r="DI248" s="6">
        <f t="shared" si="212"/>
        <v>1.718431122038876E-2</v>
      </c>
      <c r="DJ248" s="6">
        <f t="shared" si="231"/>
        <v>1.5894193220698377E-2</v>
      </c>
      <c r="DK248" s="6">
        <f t="shared" si="260"/>
        <v>0.55130451216610066</v>
      </c>
      <c r="DL248" s="6">
        <f t="shared" si="243"/>
        <v>0.2056891441345513</v>
      </c>
      <c r="DM248" s="6">
        <f t="shared" si="208"/>
        <v>0.26164158809309424</v>
      </c>
      <c r="DX248">
        <f t="shared" si="232"/>
        <v>58709.833333333336</v>
      </c>
      <c r="DY248">
        <f t="shared" si="233"/>
        <v>54774.915305103408</v>
      </c>
      <c r="DZ248">
        <f t="shared" si="234"/>
        <v>62644.751361563263</v>
      </c>
    </row>
    <row r="249" spans="1:130" x14ac:dyDescent="0.25">
      <c r="A249" s="1">
        <v>48</v>
      </c>
      <c r="B249" s="1">
        <v>248</v>
      </c>
      <c r="C249" s="7">
        <v>20200812</v>
      </c>
      <c r="D249" s="7">
        <f>159050*(1/3)</f>
        <v>53016.666666666664</v>
      </c>
      <c r="E249" s="7">
        <v>2366429</v>
      </c>
      <c r="F249" s="7"/>
      <c r="G249" s="7">
        <f t="shared" si="195"/>
        <v>125460177483.33333</v>
      </c>
      <c r="H249" s="36">
        <f t="shared" si="239"/>
        <v>134077193964.83334</v>
      </c>
      <c r="I249" s="36">
        <f t="shared" si="235"/>
        <v>167124661147.21997</v>
      </c>
      <c r="K249" s="2">
        <f t="shared" si="196"/>
        <v>-3.4907018988441577E-2</v>
      </c>
      <c r="M249" s="1">
        <f t="shared" si="204"/>
        <v>247</v>
      </c>
      <c r="N249" s="2">
        <f t="shared" si="197"/>
        <v>-1.032463451336992E-2</v>
      </c>
      <c r="O249" s="8">
        <f t="shared" si="198"/>
        <v>0.30952380952380953</v>
      </c>
      <c r="P249" s="2">
        <f t="shared" si="199"/>
        <v>0.32596941424942172</v>
      </c>
      <c r="Q249" s="2">
        <f t="shared" si="200"/>
        <v>0.3036447486923981</v>
      </c>
      <c r="R249" s="2">
        <f t="shared" si="201"/>
        <v>1.5923594964451449E-2</v>
      </c>
      <c r="V249" s="1">
        <f t="shared" si="202"/>
        <v>3.4907018988441577E-2</v>
      </c>
      <c r="W249" s="1">
        <f t="shared" si="203"/>
        <v>0</v>
      </c>
      <c r="X249" s="2">
        <f t="shared" si="222"/>
        <v>1.7316876192770385E-2</v>
      </c>
      <c r="Y249" s="2">
        <f t="shared" si="223"/>
        <v>7.4149586792841057E-3</v>
      </c>
      <c r="Z249" s="2">
        <f t="shared" si="224"/>
        <v>2.0448135092520418E-2</v>
      </c>
      <c r="AA249" s="2">
        <f t="shared" si="225"/>
        <v>1.0830511834621611E-2</v>
      </c>
      <c r="AB249" s="3">
        <f t="shared" si="236"/>
        <v>0.84686824076708123</v>
      </c>
      <c r="AC249" s="3">
        <f t="shared" si="237"/>
        <v>0.68463603498228986</v>
      </c>
      <c r="AD249" s="4">
        <f t="shared" si="226"/>
        <v>44.703501375945862</v>
      </c>
      <c r="AE249" s="5">
        <f t="shared" si="249"/>
        <v>57.743867390177286</v>
      </c>
      <c r="AF249" s="5">
        <f t="shared" si="250"/>
        <v>43.659182400877555</v>
      </c>
      <c r="AG249" s="5">
        <f t="shared" si="251"/>
        <v>71.828552379477017</v>
      </c>
      <c r="AH249" s="5"/>
      <c r="AI249" s="6">
        <f t="shared" si="238"/>
        <v>-6.1674357618126979E-2</v>
      </c>
      <c r="AJ249" s="6">
        <f t="shared" si="227"/>
        <v>4.7329052681762365E-2</v>
      </c>
      <c r="AK249" s="6">
        <f t="shared" si="252"/>
        <v>-0.29125913615811622</v>
      </c>
      <c r="AL249" s="6">
        <f t="shared" si="253"/>
        <v>0.38591724152164092</v>
      </c>
      <c r="AM249" s="6"/>
      <c r="AT249" s="5"/>
      <c r="AU249" s="5"/>
      <c r="AV249" s="12"/>
      <c r="AW249" s="5"/>
      <c r="AX249" s="5"/>
      <c r="AY249" s="5"/>
      <c r="AZ249" s="5"/>
      <c r="BA249" s="5"/>
      <c r="BB249" s="5"/>
      <c r="BC249" s="5"/>
      <c r="BD249" s="5"/>
      <c r="BE249" s="5">
        <f t="shared" si="213"/>
        <v>-1883.3333333333358</v>
      </c>
      <c r="BF249" s="6">
        <f t="shared" si="214"/>
        <v>1883.3333333333358</v>
      </c>
      <c r="BG249" s="6">
        <f t="shared" si="215"/>
        <v>0</v>
      </c>
      <c r="BH249" s="6">
        <f t="shared" si="216"/>
        <v>997.14285714285768</v>
      </c>
      <c r="BI249" s="6">
        <f t="shared" si="217"/>
        <v>434.04761904761938</v>
      </c>
      <c r="BJ249" s="6">
        <f t="shared" si="218"/>
        <v>30.327732490434212</v>
      </c>
      <c r="BK249" s="6">
        <f t="shared" si="254"/>
        <v>46.585259764736769</v>
      </c>
      <c r="BL249" s="6">
        <f t="shared" si="255"/>
        <v>26.795926554183897</v>
      </c>
      <c r="BM249" s="6">
        <f t="shared" si="256"/>
        <v>60.437793012123777</v>
      </c>
      <c r="BN249" s="5"/>
      <c r="BO249" s="5"/>
      <c r="BP249" s="5"/>
      <c r="BQ249" s="2">
        <f t="shared" si="187"/>
        <v>58646.25</v>
      </c>
      <c r="BR249" s="2">
        <f t="shared" si="219"/>
        <v>59303.9375</v>
      </c>
      <c r="BS249" s="2">
        <f t="shared" si="188"/>
        <v>51212.181110703714</v>
      </c>
      <c r="BT249" s="5">
        <f t="shared" si="220"/>
        <v>61308.549916691809</v>
      </c>
      <c r="BU249" s="5"/>
      <c r="BV249" s="2">
        <f t="shared" si="244"/>
        <v>-1.2759915849832812</v>
      </c>
      <c r="BW249" s="2">
        <f t="shared" si="189"/>
        <v>1.0496156115925732</v>
      </c>
      <c r="BX249" s="2">
        <f t="shared" si="190"/>
        <v>-1.5321835562972184</v>
      </c>
      <c r="BY249" s="2">
        <f t="shared" si="191"/>
        <v>3.6314147794823648</v>
      </c>
      <c r="BZ249" s="2"/>
      <c r="CA249" s="2">
        <f t="shared" si="221"/>
        <v>-0.2858206876880155</v>
      </c>
      <c r="CB249" s="2">
        <f t="shared" si="192"/>
        <v>-0.9806620902723534</v>
      </c>
      <c r="CC249" s="2">
        <f t="shared" si="193"/>
        <v>-1.7901495141522157</v>
      </c>
      <c r="CD249" s="2">
        <f t="shared" si="194"/>
        <v>-0.17117466639249113</v>
      </c>
      <c r="CE249" s="5"/>
      <c r="CF249" s="8">
        <f t="shared" si="245"/>
        <v>-9.5976971979021171E-3</v>
      </c>
      <c r="CG249" s="8">
        <f t="shared" si="246"/>
        <v>-2.9139517891559604E-2</v>
      </c>
      <c r="CH249" s="5">
        <f t="shared" si="247"/>
        <v>56608.333333333328</v>
      </c>
      <c r="CI249" s="5">
        <f t="shared" si="248"/>
        <v>61338.333333333328</v>
      </c>
      <c r="CJ249" s="5"/>
      <c r="CK249" s="5">
        <f t="shared" si="209"/>
        <v>57542.400732256632</v>
      </c>
      <c r="CL249" s="5">
        <f t="shared" si="228"/>
        <v>58762.261516484352</v>
      </c>
      <c r="CM249" s="5">
        <f t="shared" si="257"/>
        <v>53800.684475254595</v>
      </c>
      <c r="CN249" s="5">
        <f t="shared" si="240"/>
        <v>37876.968683030245</v>
      </c>
      <c r="CO249" s="5">
        <f t="shared" si="205"/>
        <v>26852.9004925134</v>
      </c>
      <c r="CP249" s="5"/>
      <c r="CQ249" s="5"/>
      <c r="CR249" s="5"/>
      <c r="CS249" s="32">
        <f t="shared" si="210"/>
        <v>-7.8650421393575476E-2</v>
      </c>
      <c r="CT249" s="32">
        <f t="shared" si="229"/>
        <v>-9.7776952444314946E-2</v>
      </c>
      <c r="CU249" s="32">
        <f t="shared" si="258"/>
        <v>-1.4572636319311827E-2</v>
      </c>
      <c r="CV249" s="32">
        <f t="shared" si="241"/>
        <v>0.39970722341408882</v>
      </c>
      <c r="CW249" s="32">
        <f t="shared" si="206"/>
        <v>0.97433668967893183</v>
      </c>
      <c r="CX249" s="32"/>
      <c r="CY249" s="32"/>
      <c r="CZ249" s="5"/>
      <c r="DA249" s="6">
        <f t="shared" si="211"/>
        <v>-7.2620361516447088E-2</v>
      </c>
      <c r="DB249" s="6">
        <f t="shared" si="230"/>
        <v>-7.2444938307506757E-2</v>
      </c>
      <c r="DC249" s="6">
        <f t="shared" si="259"/>
        <v>0.3566569802971426</v>
      </c>
      <c r="DD249" s="6">
        <f t="shared" si="242"/>
        <v>0.74521842104361968</v>
      </c>
      <c r="DE249" s="6">
        <f t="shared" si="207"/>
        <v>1.528259294157839</v>
      </c>
      <c r="DF249" s="5"/>
      <c r="DG249" s="5"/>
      <c r="DI249" s="6">
        <f t="shared" si="212"/>
        <v>-4.2591568693746459E-2</v>
      </c>
      <c r="DJ249" s="6">
        <f t="shared" si="231"/>
        <v>-0.13915374664092209</v>
      </c>
      <c r="DK249" s="6">
        <f t="shared" si="260"/>
        <v>0.62048104250523117</v>
      </c>
      <c r="DL249" s="6">
        <f t="shared" si="243"/>
        <v>0.19629266567928616</v>
      </c>
      <c r="DM249" s="6">
        <f t="shared" si="208"/>
        <v>0.25528820261549601</v>
      </c>
      <c r="DX249">
        <f t="shared" si="232"/>
        <v>58611.333333333336</v>
      </c>
      <c r="DY249">
        <f t="shared" si="233"/>
        <v>54234.712922305873</v>
      </c>
      <c r="DZ249">
        <f t="shared" si="234"/>
        <v>62987.953744360799</v>
      </c>
    </row>
    <row r="250" spans="1:130" x14ac:dyDescent="0.25">
      <c r="A250" s="1">
        <v>49</v>
      </c>
      <c r="B250" s="1">
        <v>249</v>
      </c>
      <c r="C250" s="7">
        <v>20200815</v>
      </c>
      <c r="D250" s="7">
        <f>151450*(1/3)</f>
        <v>50483.333333333328</v>
      </c>
      <c r="E250" s="7">
        <v>1566502</v>
      </c>
      <c r="F250" s="7"/>
      <c r="G250" s="7">
        <f t="shared" si="195"/>
        <v>79082242633.333328</v>
      </c>
      <c r="H250" s="36">
        <f t="shared" si="239"/>
        <v>127229609446.50003</v>
      </c>
      <c r="I250" s="36">
        <f t="shared" si="235"/>
        <v>167693792476.95331</v>
      </c>
      <c r="K250" s="2">
        <f t="shared" si="196"/>
        <v>-4.8963080721906908E-2</v>
      </c>
      <c r="M250" s="1">
        <f t="shared" si="204"/>
        <v>248</v>
      </c>
      <c r="N250" s="2">
        <f t="shared" si="197"/>
        <v>-1.0276215074465181E-2</v>
      </c>
      <c r="O250" s="8">
        <f t="shared" si="198"/>
        <v>0.31077694235588971</v>
      </c>
      <c r="P250" s="2">
        <f t="shared" si="199"/>
        <v>0.32656464030327903</v>
      </c>
      <c r="Q250" s="2">
        <f t="shared" si="200"/>
        <v>0.30419523694313211</v>
      </c>
      <c r="R250" s="2">
        <f t="shared" si="201"/>
        <v>1.5192471893532011E-2</v>
      </c>
      <c r="V250" s="1">
        <f t="shared" si="202"/>
        <v>4.8963080721906908E-2</v>
      </c>
      <c r="W250" s="1">
        <f t="shared" si="203"/>
        <v>0</v>
      </c>
      <c r="X250" s="2">
        <f t="shared" si="222"/>
        <v>2.0814239101478022E-2</v>
      </c>
      <c r="Y250" s="2">
        <f t="shared" si="223"/>
        <v>7.1807664320199414E-3</v>
      </c>
      <c r="Z250" s="2">
        <f t="shared" si="224"/>
        <v>2.1422503214210003E-2</v>
      </c>
      <c r="AA250" s="2">
        <f t="shared" si="225"/>
        <v>1.0961488133801552E-2</v>
      </c>
      <c r="AB250" s="3">
        <f t="shared" si="236"/>
        <v>0.97160630078335075</v>
      </c>
      <c r="AC250" s="3">
        <f t="shared" si="237"/>
        <v>0.65509047169214796</v>
      </c>
      <c r="AD250" s="4">
        <f t="shared" si="226"/>
        <v>40.271209900738583</v>
      </c>
      <c r="AE250" s="5">
        <f t="shared" si="249"/>
        <v>56.366927219161525</v>
      </c>
      <c r="AF250" s="5">
        <f t="shared" si="250"/>
        <v>41.091598988886886</v>
      </c>
      <c r="AG250" s="5">
        <f t="shared" si="251"/>
        <v>71.642255449436163</v>
      </c>
      <c r="AH250" s="5"/>
      <c r="AI250" s="6">
        <f t="shared" si="238"/>
        <v>-0.20260528775429232</v>
      </c>
      <c r="AJ250" s="6">
        <f t="shared" si="227"/>
        <v>2.1420602918396821E-2</v>
      </c>
      <c r="AK250" s="6">
        <f t="shared" si="252"/>
        <v>-0.30996935874954346</v>
      </c>
      <c r="AL250" s="6">
        <f t="shared" si="253"/>
        <v>0.35281056458633708</v>
      </c>
      <c r="AM250" s="6"/>
      <c r="AT250" s="5"/>
      <c r="AU250" s="5"/>
      <c r="AV250" s="12"/>
      <c r="AW250" s="5"/>
      <c r="AX250" s="5"/>
      <c r="AY250" s="5"/>
      <c r="AZ250" s="5"/>
      <c r="BA250" s="5"/>
      <c r="BB250" s="5"/>
      <c r="BC250" s="5"/>
      <c r="BD250" s="5"/>
      <c r="BE250" s="5">
        <f t="shared" si="213"/>
        <v>-2533.3333333333358</v>
      </c>
      <c r="BF250" s="6">
        <f t="shared" si="214"/>
        <v>2533.3333333333358</v>
      </c>
      <c r="BG250" s="6">
        <f t="shared" si="215"/>
        <v>0</v>
      </c>
      <c r="BH250" s="6">
        <f t="shared" si="216"/>
        <v>1178.0952380952388</v>
      </c>
      <c r="BI250" s="6">
        <f t="shared" si="217"/>
        <v>419.7619047619051</v>
      </c>
      <c r="BJ250" s="6">
        <f t="shared" si="218"/>
        <v>26.270302488451801</v>
      </c>
      <c r="BK250" s="6">
        <f t="shared" si="254"/>
        <v>45.053588583125688</v>
      </c>
      <c r="BL250" s="6">
        <f t="shared" si="255"/>
        <v>23.92993994300268</v>
      </c>
      <c r="BM250" s="6">
        <f t="shared" si="256"/>
        <v>59.840142631211791</v>
      </c>
      <c r="BN250" s="5"/>
      <c r="BO250" s="5"/>
      <c r="BP250" s="5"/>
      <c r="BQ250" s="2">
        <f t="shared" si="187"/>
        <v>58646.25</v>
      </c>
      <c r="BR250" s="2">
        <f t="shared" si="219"/>
        <v>59401.791666666664</v>
      </c>
      <c r="BS250" s="2">
        <f t="shared" si="188"/>
        <v>51929.192131937249</v>
      </c>
      <c r="BT250" s="5">
        <f t="shared" si="220"/>
        <v>61023.470754176116</v>
      </c>
      <c r="BU250" s="5"/>
      <c r="BV250" s="2">
        <f t="shared" si="244"/>
        <v>-1.4127502065589153</v>
      </c>
      <c r="BW250" s="2">
        <f t="shared" si="189"/>
        <v>0.86142048288000628</v>
      </c>
      <c r="BX250" s="2">
        <f t="shared" si="190"/>
        <v>-1.8655563412259439</v>
      </c>
      <c r="BY250" s="2">
        <f t="shared" si="191"/>
        <v>3.5883973069859563</v>
      </c>
      <c r="BZ250" s="2"/>
      <c r="CA250" s="2">
        <f t="shared" si="221"/>
        <v>-0.15430013967057285</v>
      </c>
      <c r="CB250" s="2">
        <f t="shared" si="192"/>
        <v>-0.91646826644644963</v>
      </c>
      <c r="CC250" s="2">
        <f t="shared" si="193"/>
        <v>-1.7753132149396689</v>
      </c>
      <c r="CD250" s="2">
        <f t="shared" si="194"/>
        <v>-5.7623317953230502E-2</v>
      </c>
      <c r="CE250" s="5"/>
      <c r="CF250" s="8">
        <f t="shared" si="245"/>
        <v>-1.3800104395133723E-2</v>
      </c>
      <c r="CG250" s="8">
        <f t="shared" si="246"/>
        <v>-2.9139517891559604E-2</v>
      </c>
      <c r="CH250" s="5">
        <f t="shared" si="247"/>
        <v>55341.666666666664</v>
      </c>
      <c r="CI250" s="5">
        <f t="shared" si="248"/>
        <v>60071.666666666664</v>
      </c>
      <c r="CJ250" s="5"/>
      <c r="CK250" s="5">
        <f t="shared" si="209"/>
        <v>57010.671339718741</v>
      </c>
      <c r="CL250" s="5">
        <f t="shared" si="228"/>
        <v>58617.367839210368</v>
      </c>
      <c r="CM250" s="5">
        <f t="shared" si="257"/>
        <v>53913.648690069844</v>
      </c>
      <c r="CN250" s="5">
        <f t="shared" si="240"/>
        <v>38012.495496347539</v>
      </c>
      <c r="CO250" s="5">
        <f t="shared" si="205"/>
        <v>26990.273146322026</v>
      </c>
      <c r="CP250" s="5"/>
      <c r="CQ250" s="5"/>
      <c r="CR250" s="5"/>
      <c r="CS250" s="32">
        <f t="shared" si="210"/>
        <v>-0.11449326683928884</v>
      </c>
      <c r="CT250" s="32">
        <f t="shared" si="229"/>
        <v>-0.13876492250878614</v>
      </c>
      <c r="CU250" s="32">
        <f t="shared" si="258"/>
        <v>-6.3626102853030053E-2</v>
      </c>
      <c r="CV250" s="32">
        <f t="shared" si="241"/>
        <v>0.32807206351879903</v>
      </c>
      <c r="CW250" s="32">
        <f t="shared" si="206"/>
        <v>0.87042691489814406</v>
      </c>
      <c r="CX250" s="32"/>
      <c r="CY250" s="32"/>
      <c r="CZ250" s="5"/>
      <c r="DA250" s="6">
        <f t="shared" si="211"/>
        <v>-0.15300868007122811</v>
      </c>
      <c r="DB250" s="6">
        <f t="shared" si="230"/>
        <v>-0.15532906369249336</v>
      </c>
      <c r="DC250" s="6">
        <f t="shared" si="259"/>
        <v>0.35620342374893238</v>
      </c>
      <c r="DD250" s="6">
        <f t="shared" si="242"/>
        <v>0.67936344615791966</v>
      </c>
      <c r="DE250" s="6">
        <f t="shared" si="207"/>
        <v>1.4856934437436673</v>
      </c>
      <c r="DF250" s="5"/>
      <c r="DG250" s="5"/>
      <c r="DI250" s="6">
        <f t="shared" si="212"/>
        <v>-3.5605143343528191E-2</v>
      </c>
      <c r="DJ250" s="6">
        <f t="shared" si="231"/>
        <v>-0.19591521045082708</v>
      </c>
      <c r="DK250" s="6">
        <f t="shared" si="260"/>
        <v>0.67165252407090881</v>
      </c>
      <c r="DL250" s="6">
        <f t="shared" si="243"/>
        <v>0.19521507323965326</v>
      </c>
      <c r="DM250" s="6">
        <f t="shared" si="208"/>
        <v>0.25085467309028142</v>
      </c>
      <c r="DX250">
        <f t="shared" si="232"/>
        <v>58285.5</v>
      </c>
      <c r="DY250">
        <f t="shared" si="233"/>
        <v>52679.812303066145</v>
      </c>
      <c r="DZ250">
        <f t="shared" si="234"/>
        <v>63891.187696933855</v>
      </c>
    </row>
    <row r="251" spans="1:130" x14ac:dyDescent="0.25">
      <c r="A251" s="1">
        <v>50</v>
      </c>
      <c r="B251" s="1">
        <v>250</v>
      </c>
      <c r="C251" s="7">
        <v>20200816</v>
      </c>
      <c r="D251" s="7">
        <f>145010*(1/3)</f>
        <v>48336.666666666664</v>
      </c>
      <c r="E251" s="7">
        <v>2220017</v>
      </c>
      <c r="F251" s="7"/>
      <c r="G251" s="7">
        <f t="shared" si="195"/>
        <v>107308221723.33333</v>
      </c>
      <c r="H251" s="36">
        <f t="shared" si="239"/>
        <v>125848785719.33337</v>
      </c>
      <c r="I251" s="36">
        <f t="shared" si="235"/>
        <v>168500155852.11996</v>
      </c>
      <c r="K251" s="2">
        <f t="shared" si="196"/>
        <v>-4.3452831913442451E-2</v>
      </c>
      <c r="M251" s="1">
        <f t="shared" si="204"/>
        <v>249</v>
      </c>
      <c r="N251" s="2">
        <f t="shared" si="197"/>
        <v>-1.0266170198847803E-2</v>
      </c>
      <c r="O251" s="8">
        <f t="shared" si="198"/>
        <v>0.31203007518796994</v>
      </c>
      <c r="P251" s="2">
        <f t="shared" si="199"/>
        <v>0.32668817856603255</v>
      </c>
      <c r="Q251" s="2">
        <f t="shared" si="200"/>
        <v>0.30430960758429249</v>
      </c>
      <c r="R251" s="2">
        <f t="shared" si="201"/>
        <v>1.4534565115309095E-2</v>
      </c>
      <c r="V251" s="1">
        <f t="shared" si="202"/>
        <v>4.3452831913442451E-2</v>
      </c>
      <c r="W251" s="1">
        <f t="shared" si="203"/>
        <v>0</v>
      </c>
      <c r="X251" s="2">
        <f t="shared" si="222"/>
        <v>2.1120585868570695E-2</v>
      </c>
      <c r="Y251" s="2">
        <f t="shared" si="223"/>
        <v>7.1807664320199414E-3</v>
      </c>
      <c r="Z251" s="2">
        <f t="shared" si="224"/>
        <v>2.1733502128322573E-2</v>
      </c>
      <c r="AA251" s="2">
        <f t="shared" si="225"/>
        <v>1.0961488133801552E-2</v>
      </c>
      <c r="AB251" s="3">
        <f t="shared" si="236"/>
        <v>0.97179855063703058</v>
      </c>
      <c r="AC251" s="3">
        <f t="shared" si="237"/>
        <v>0.65509047169214796</v>
      </c>
      <c r="AD251" s="4">
        <f t="shared" si="226"/>
        <v>40.266451042509985</v>
      </c>
      <c r="AE251" s="5">
        <f t="shared" si="249"/>
        <v>54.994121416045246</v>
      </c>
      <c r="AF251" s="5">
        <f t="shared" si="250"/>
        <v>39.093593718626082</v>
      </c>
      <c r="AG251" s="5">
        <f t="shared" si="251"/>
        <v>70.894649113464411</v>
      </c>
      <c r="AH251" s="5"/>
      <c r="AI251" s="6">
        <f t="shared" si="238"/>
        <v>-0.3367105937003167</v>
      </c>
      <c r="AJ251" s="6">
        <f t="shared" si="227"/>
        <v>-9.9701719275575394E-3</v>
      </c>
      <c r="AK251" s="6">
        <f t="shared" si="252"/>
        <v>-0.35254937492563376</v>
      </c>
      <c r="AL251" s="6">
        <f t="shared" si="253"/>
        <v>0.33260903107051865</v>
      </c>
      <c r="AM251" s="6"/>
      <c r="AT251" s="5"/>
      <c r="AU251" s="5"/>
      <c r="AV251" s="12"/>
      <c r="AW251" s="5"/>
      <c r="AX251" s="5"/>
      <c r="AY251" s="5"/>
      <c r="AZ251" s="5"/>
      <c r="BA251" s="5"/>
      <c r="BB251" s="5"/>
      <c r="BC251" s="5"/>
      <c r="BD251" s="5"/>
      <c r="BE251" s="5">
        <f t="shared" si="213"/>
        <v>-2146.6666666666642</v>
      </c>
      <c r="BF251" s="6">
        <f t="shared" si="214"/>
        <v>2146.6666666666642</v>
      </c>
      <c r="BG251" s="6">
        <f t="shared" si="215"/>
        <v>0</v>
      </c>
      <c r="BH251" s="6">
        <f t="shared" si="216"/>
        <v>1163.8095238095241</v>
      </c>
      <c r="BI251" s="6">
        <f t="shared" si="217"/>
        <v>419.7619047619051</v>
      </c>
      <c r="BJ251" s="6">
        <f t="shared" si="218"/>
        <v>26.507292136520839</v>
      </c>
      <c r="BK251" s="6">
        <f t="shared" si="254"/>
        <v>43.535194317991852</v>
      </c>
      <c r="BL251" s="6">
        <f t="shared" si="255"/>
        <v>21.637848877795797</v>
      </c>
      <c r="BM251" s="6">
        <f t="shared" si="256"/>
        <v>58.863336126129091</v>
      </c>
      <c r="BN251" s="5"/>
      <c r="BO251" s="5"/>
      <c r="BP251" s="5"/>
      <c r="BQ251" s="2">
        <f t="shared" si="187"/>
        <v>58330.833333333328</v>
      </c>
      <c r="BR251" s="2">
        <f t="shared" si="219"/>
        <v>59436.187499999985</v>
      </c>
      <c r="BS251" s="2">
        <f t="shared" si="188"/>
        <v>52610.985791313622</v>
      </c>
      <c r="BT251" s="5">
        <f t="shared" si="220"/>
        <v>60924.485968064728</v>
      </c>
      <c r="BU251" s="5"/>
      <c r="BV251" s="2">
        <f t="shared" si="244"/>
        <v>-1.4811327691625737</v>
      </c>
      <c r="BW251" s="2">
        <f t="shared" si="189"/>
        <v>0.65564873846148619</v>
      </c>
      <c r="BX251" s="2">
        <f t="shared" si="190"/>
        <v>-2.1285366218400705</v>
      </c>
      <c r="BY251" s="2">
        <f t="shared" si="191"/>
        <v>3.4398340987630425</v>
      </c>
      <c r="BZ251" s="2"/>
      <c r="CA251" s="2">
        <f t="shared" si="221"/>
        <v>5.1053726072226575E-4</v>
      </c>
      <c r="CB251" s="2">
        <f t="shared" si="192"/>
        <v>-0.84017869492370834</v>
      </c>
      <c r="CC251" s="2">
        <f t="shared" si="193"/>
        <v>-1.7413434270894479</v>
      </c>
      <c r="CD251" s="2">
        <f t="shared" si="194"/>
        <v>6.098603724203111E-2</v>
      </c>
      <c r="CE251" s="5"/>
      <c r="CF251" s="8">
        <f t="shared" si="245"/>
        <v>-1.4067571507851586E-2</v>
      </c>
      <c r="CG251" s="8">
        <f t="shared" si="246"/>
        <v>-3.8498794266259129E-2</v>
      </c>
      <c r="CH251" s="5">
        <f t="shared" si="247"/>
        <v>54151.666666666664</v>
      </c>
      <c r="CI251" s="5">
        <f t="shared" si="248"/>
        <v>55218.333333333328</v>
      </c>
      <c r="CJ251" s="5"/>
      <c r="CK251" s="5">
        <f t="shared" si="209"/>
        <v>55840.540659486003</v>
      </c>
      <c r="CL251" s="5">
        <f t="shared" si="228"/>
        <v>58072.341309432202</v>
      </c>
      <c r="CM251" s="5">
        <f t="shared" si="257"/>
        <v>54059.841877104314</v>
      </c>
      <c r="CN251" s="5">
        <f t="shared" si="240"/>
        <v>38150.86072021188</v>
      </c>
      <c r="CO251" s="5">
        <f t="shared" si="205"/>
        <v>27106.4365952767</v>
      </c>
      <c r="CP251" s="5"/>
      <c r="CQ251" s="5"/>
      <c r="CR251" s="5"/>
      <c r="CS251" s="32">
        <f t="shared" si="210"/>
        <v>-0.13438039646818156</v>
      </c>
      <c r="CT251" s="32">
        <f t="shared" si="229"/>
        <v>-0.16764735885005988</v>
      </c>
      <c r="CU251" s="32">
        <f t="shared" si="258"/>
        <v>-0.10586740566959663</v>
      </c>
      <c r="CV251" s="32">
        <f t="shared" si="241"/>
        <v>0.2669875791572498</v>
      </c>
      <c r="CW251" s="32">
        <f t="shared" si="206"/>
        <v>0.78321729958003172</v>
      </c>
      <c r="CX251" s="32"/>
      <c r="CY251" s="32"/>
      <c r="CZ251" s="5"/>
      <c r="DA251" s="6">
        <f t="shared" si="211"/>
        <v>-0.21948193542308134</v>
      </c>
      <c r="DB251" s="6">
        <f t="shared" si="230"/>
        <v>-0.23666458307183963</v>
      </c>
      <c r="DC251" s="6">
        <f t="shared" si="259"/>
        <v>0.31100789775527765</v>
      </c>
      <c r="DD251" s="6">
        <f t="shared" si="242"/>
        <v>0.6480186322816418</v>
      </c>
      <c r="DE251" s="6">
        <f t="shared" si="207"/>
        <v>1.4519433070699095</v>
      </c>
      <c r="DF251" s="5"/>
      <c r="DG251" s="5"/>
      <c r="DI251" s="6">
        <f t="shared" si="212"/>
        <v>1.4254758382481388E-2</v>
      </c>
      <c r="DJ251" s="6">
        <f t="shared" si="231"/>
        <v>-0.16592717033267093</v>
      </c>
      <c r="DK251" s="6">
        <f t="shared" si="260"/>
        <v>0.75538132664525959</v>
      </c>
      <c r="DL251" s="6">
        <f t="shared" si="243"/>
        <v>0.19162004633290958</v>
      </c>
      <c r="DM251" s="6">
        <f t="shared" si="208"/>
        <v>0.25049014670523029</v>
      </c>
      <c r="DX251">
        <f t="shared" si="232"/>
        <v>57754</v>
      </c>
      <c r="DY251">
        <f t="shared" si="233"/>
        <v>50683.156705958696</v>
      </c>
      <c r="DZ251">
        <f t="shared" si="234"/>
        <v>64824.843294041304</v>
      </c>
    </row>
    <row r="252" spans="1:130" x14ac:dyDescent="0.25">
      <c r="A252" s="1">
        <v>51</v>
      </c>
      <c r="B252" s="1">
        <v>251</v>
      </c>
      <c r="C252" s="7">
        <v>20200817</v>
      </c>
      <c r="D252" s="7">
        <f>152790*(1/3)</f>
        <v>50930</v>
      </c>
      <c r="E252" s="7">
        <v>5862932</v>
      </c>
      <c r="F252" s="7"/>
      <c r="G252" s="7">
        <f t="shared" si="195"/>
        <v>298599126760</v>
      </c>
      <c r="H252" s="36">
        <f t="shared" si="239"/>
        <v>134217958109</v>
      </c>
      <c r="I252" s="36">
        <f t="shared" si="235"/>
        <v>172415014428.98663</v>
      </c>
      <c r="K252" s="2">
        <f t="shared" si="196"/>
        <v>5.2261724004819099E-2</v>
      </c>
      <c r="M252" s="1">
        <f t="shared" si="204"/>
        <v>250</v>
      </c>
      <c r="N252" s="2">
        <f t="shared" si="197"/>
        <v>-1.0220115140836291E-2</v>
      </c>
      <c r="O252" s="8">
        <f t="shared" si="198"/>
        <v>0.31328320802005011</v>
      </c>
      <c r="P252" s="2">
        <f t="shared" si="199"/>
        <v>0.32725483608360584</v>
      </c>
      <c r="Q252" s="2">
        <f t="shared" si="200"/>
        <v>0.30483473260847616</v>
      </c>
      <c r="R252" s="2">
        <f t="shared" si="201"/>
        <v>1.3404970545982442E-2</v>
      </c>
      <c r="V252" s="1">
        <f t="shared" si="202"/>
        <v>0</v>
      </c>
      <c r="W252" s="1">
        <f t="shared" si="203"/>
        <v>5.2261724004819099E-2</v>
      </c>
      <c r="X252" s="2">
        <f t="shared" si="222"/>
        <v>2.1120585868570695E-2</v>
      </c>
      <c r="Y252" s="2">
        <f t="shared" si="223"/>
        <v>1.0650821646006448E-2</v>
      </c>
      <c r="Z252" s="2">
        <f t="shared" si="224"/>
        <v>2.1733502128322573E-2</v>
      </c>
      <c r="AA252" s="2">
        <f t="shared" si="225"/>
        <v>1.6204156519117829E-2</v>
      </c>
      <c r="AB252" s="3">
        <f t="shared" si="236"/>
        <v>0.97179855063703058</v>
      </c>
      <c r="AC252" s="3">
        <f t="shared" si="237"/>
        <v>0.65728948208075499</v>
      </c>
      <c r="AD252" s="4">
        <f t="shared" si="226"/>
        <v>40.347081856847709</v>
      </c>
      <c r="AE252" s="5">
        <f t="shared" si="249"/>
        <v>53.588533202453789</v>
      </c>
      <c r="AF252" s="5">
        <f t="shared" si="250"/>
        <v>37.729611743434681</v>
      </c>
      <c r="AG252" s="5">
        <f t="shared" si="251"/>
        <v>69.447454661472904</v>
      </c>
      <c r="AH252" s="5"/>
      <c r="AI252" s="6">
        <f t="shared" si="238"/>
        <v>-0.29850612276520017</v>
      </c>
      <c r="AJ252" s="6">
        <f t="shared" si="227"/>
        <v>-3.9251834197041216E-2</v>
      </c>
      <c r="AK252" s="6">
        <f t="shared" si="252"/>
        <v>-0.37495229643357314</v>
      </c>
      <c r="AL252" s="6">
        <f t="shared" si="253"/>
        <v>0.29644862803949074</v>
      </c>
      <c r="AM252" s="6"/>
      <c r="AT252" s="5"/>
      <c r="AU252" s="5"/>
      <c r="AV252" s="12"/>
      <c r="AW252" s="5"/>
      <c r="AX252" s="5"/>
      <c r="AY252" s="5"/>
      <c r="AZ252" s="5"/>
      <c r="BA252" s="5"/>
      <c r="BB252" s="5"/>
      <c r="BC252" s="5"/>
      <c r="BD252" s="5"/>
      <c r="BE252" s="5">
        <f t="shared" si="213"/>
        <v>2593.3333333333358</v>
      </c>
      <c r="BF252" s="6">
        <f t="shared" si="214"/>
        <v>0</v>
      </c>
      <c r="BG252" s="6">
        <f t="shared" si="215"/>
        <v>2593.3333333333358</v>
      </c>
      <c r="BH252" s="6">
        <f t="shared" si="216"/>
        <v>1163.8095238095241</v>
      </c>
      <c r="BI252" s="6">
        <f t="shared" si="217"/>
        <v>589.52380952380975</v>
      </c>
      <c r="BJ252" s="6">
        <f t="shared" si="218"/>
        <v>33.623030961434011</v>
      </c>
      <c r="BK252" s="6">
        <f t="shared" si="254"/>
        <v>42.307672162529812</v>
      </c>
      <c r="BL252" s="6">
        <f t="shared" si="255"/>
        <v>21.124606494278677</v>
      </c>
      <c r="BM252" s="6">
        <f t="shared" si="256"/>
        <v>57.135818130305609</v>
      </c>
      <c r="BN252" s="5"/>
      <c r="BO252" s="5"/>
      <c r="BP252" s="5"/>
      <c r="BQ252" s="2">
        <f t="shared" ref="BQ252:BQ315" si="261">(_xlfn.PERCENTILE.EXC(D233:D252,0.25)+_xlfn.PERCENTILE.EXC(D233:D252,0.75))*0.5</f>
        <v>57679.166666666664</v>
      </c>
      <c r="BR252" s="2">
        <f t="shared" si="219"/>
        <v>59395.291666666664</v>
      </c>
      <c r="BS252" s="2">
        <f t="shared" ref="BS252:BS315" si="262">BR252-2*_xlfn.STDEV.S(BR233:BR252)</f>
        <v>53240.274824138003</v>
      </c>
      <c r="BT252" s="5">
        <f t="shared" si="220"/>
        <v>61029.991687880567</v>
      </c>
      <c r="BU252" s="5"/>
      <c r="BV252" s="2">
        <f t="shared" si="244"/>
        <v>-1.0751837369796902</v>
      </c>
      <c r="BW252" s="2">
        <f t="shared" si="189"/>
        <v>0.46855354681390249</v>
      </c>
      <c r="BX252" s="2">
        <f t="shared" si="190"/>
        <v>-2.2487128586112632</v>
      </c>
      <c r="BY252" s="2">
        <f t="shared" si="191"/>
        <v>3.1858199522390684</v>
      </c>
      <c r="BZ252" s="2"/>
      <c r="CA252" s="2">
        <f t="shared" si="221"/>
        <v>0.16936455164815864</v>
      </c>
      <c r="CB252" s="2">
        <f t="shared" si="192"/>
        <v>-0.7551597992838186</v>
      </c>
      <c r="CC252" s="2">
        <f t="shared" si="193"/>
        <v>-1.7016019661376049</v>
      </c>
      <c r="CD252" s="2">
        <f t="shared" si="194"/>
        <v>0.19128236756996775</v>
      </c>
      <c r="CE252" s="5"/>
      <c r="CF252" s="8">
        <f t="shared" si="245"/>
        <v>8.2054588807042861E-4</v>
      </c>
      <c r="CG252" s="8">
        <f t="shared" si="246"/>
        <v>-4.5841875502163273E-3</v>
      </c>
      <c r="CH252" s="5">
        <f t="shared" si="247"/>
        <v>54151.666666666664</v>
      </c>
      <c r="CI252" s="5">
        <f t="shared" si="248"/>
        <v>55118.333333333328</v>
      </c>
      <c r="CJ252" s="5"/>
      <c r="CK252" s="5">
        <f t="shared" si="209"/>
        <v>54304.704140861744</v>
      </c>
      <c r="CL252" s="5">
        <f t="shared" si="228"/>
        <v>57038.205176030264</v>
      </c>
      <c r="CM252" s="5">
        <f t="shared" si="257"/>
        <v>54285.231869435134</v>
      </c>
      <c r="CN252" s="5">
        <f t="shared" si="240"/>
        <v>38383.379389337555</v>
      </c>
      <c r="CO252" s="5">
        <f t="shared" si="205"/>
        <v>27360.877662648301</v>
      </c>
      <c r="CP252" s="5"/>
      <c r="CQ252" s="5"/>
      <c r="CR252" s="5"/>
      <c r="CS252" s="32">
        <f t="shared" si="210"/>
        <v>-6.2143863855846693E-2</v>
      </c>
      <c r="CT252" s="32">
        <f t="shared" si="229"/>
        <v>-0.10708971569458103</v>
      </c>
      <c r="CU252" s="32">
        <f t="shared" si="258"/>
        <v>-6.1807452117088046E-2</v>
      </c>
      <c r="CV252" s="32">
        <f t="shared" si="241"/>
        <v>0.32687639312310646</v>
      </c>
      <c r="CW252" s="32">
        <f t="shared" si="206"/>
        <v>0.86141689707297231</v>
      </c>
      <c r="CX252" s="32"/>
      <c r="CY252" s="32"/>
      <c r="CZ252" s="5"/>
      <c r="DA252" s="6">
        <f t="shared" si="211"/>
        <v>-0.1472547801725641</v>
      </c>
      <c r="DB252" s="6">
        <f t="shared" si="230"/>
        <v>-0.19506803879403711</v>
      </c>
      <c r="DC252" s="6">
        <f t="shared" si="259"/>
        <v>0.37567567130605722</v>
      </c>
      <c r="DD252" s="6">
        <f t="shared" si="242"/>
        <v>0.74547786770399405</v>
      </c>
      <c r="DE252" s="6">
        <f t="shared" si="207"/>
        <v>1.5041755755599178</v>
      </c>
      <c r="DF252" s="5"/>
      <c r="DG252" s="5"/>
      <c r="DI252" s="6">
        <f t="shared" si="212"/>
        <v>0.23708827453065143</v>
      </c>
      <c r="DJ252" s="6">
        <f t="shared" si="231"/>
        <v>7.7795498370595018E-2</v>
      </c>
      <c r="DK252" s="6">
        <f t="shared" si="260"/>
        <v>0.7698813474131555</v>
      </c>
      <c r="DL252" s="6">
        <f t="shared" si="243"/>
        <v>0.20468150284634004</v>
      </c>
      <c r="DM252" s="6">
        <f t="shared" si="208"/>
        <v>0.24986723964190741</v>
      </c>
      <c r="DX252">
        <f t="shared" si="232"/>
        <v>57238.333333333328</v>
      </c>
      <c r="DY252">
        <f t="shared" si="233"/>
        <v>49767.625052171345</v>
      </c>
      <c r="DZ252">
        <f t="shared" si="234"/>
        <v>64709.041614495312</v>
      </c>
    </row>
    <row r="253" spans="1:130" x14ac:dyDescent="0.25">
      <c r="A253" s="1">
        <v>52</v>
      </c>
      <c r="B253" s="1">
        <v>252</v>
      </c>
      <c r="C253" s="7">
        <v>20200818</v>
      </c>
      <c r="D253" s="7">
        <f>159950*(1/3)</f>
        <v>53316.666666666664</v>
      </c>
      <c r="E253" s="7">
        <v>2731315</v>
      </c>
      <c r="F253" s="7"/>
      <c r="G253" s="7">
        <f t="shared" si="195"/>
        <v>145624611416.66666</v>
      </c>
      <c r="H253" s="36">
        <f t="shared" si="239"/>
        <v>128394612039.8333</v>
      </c>
      <c r="I253" s="36">
        <f t="shared" si="235"/>
        <v>172644562344.91998</v>
      </c>
      <c r="K253" s="2">
        <f t="shared" si="196"/>
        <v>4.5796836830903957E-2</v>
      </c>
      <c r="M253" s="1">
        <f t="shared" si="204"/>
        <v>251</v>
      </c>
      <c r="N253" s="2">
        <f t="shared" si="197"/>
        <v>-1.0153529703239626E-2</v>
      </c>
      <c r="O253" s="8">
        <f t="shared" si="198"/>
        <v>0.31453634085213034</v>
      </c>
      <c r="P253" s="2">
        <f t="shared" si="199"/>
        <v>0.32807480173821912</v>
      </c>
      <c r="Q253" s="2">
        <f t="shared" si="200"/>
        <v>0.30559610806368459</v>
      </c>
      <c r="R253" s="2">
        <f t="shared" si="201"/>
        <v>1.2718495231475502E-2</v>
      </c>
      <c r="V253" s="1">
        <f t="shared" si="202"/>
        <v>0</v>
      </c>
      <c r="W253" s="1">
        <f t="shared" si="203"/>
        <v>4.5796836830903957E-2</v>
      </c>
      <c r="X253" s="2">
        <f t="shared" si="222"/>
        <v>1.764163023370598E-2</v>
      </c>
      <c r="Y253" s="2">
        <f t="shared" si="223"/>
        <v>1.3922024276785303E-2</v>
      </c>
      <c r="Z253" s="2">
        <f t="shared" si="224"/>
        <v>2.0858868213771788E-2</v>
      </c>
      <c r="AA253" s="2">
        <f t="shared" si="225"/>
        <v>1.8366907111533919E-2</v>
      </c>
      <c r="AB253" s="3">
        <f t="shared" si="236"/>
        <v>0.84576162296563773</v>
      </c>
      <c r="AC253" s="3">
        <f t="shared" si="237"/>
        <v>0.757995028354156</v>
      </c>
      <c r="AD253" s="4">
        <f t="shared" si="226"/>
        <v>47.263718453193775</v>
      </c>
      <c r="AE253" s="5">
        <f t="shared" si="249"/>
        <v>52.614173950525199</v>
      </c>
      <c r="AF253" s="5">
        <f t="shared" si="250"/>
        <v>37.800109703480068</v>
      </c>
      <c r="AG253" s="5">
        <f t="shared" si="251"/>
        <v>67.428238197570323</v>
      </c>
      <c r="AH253" s="5"/>
      <c r="AI253" s="6">
        <f t="shared" si="238"/>
        <v>-0.22613797656250434</v>
      </c>
      <c r="AJ253" s="6">
        <f t="shared" si="227"/>
        <v>-6.3171044574799537E-2</v>
      </c>
      <c r="AK253" s="6">
        <f t="shared" si="252"/>
        <v>-0.37900345761078885</v>
      </c>
      <c r="AL253" s="6">
        <f t="shared" si="253"/>
        <v>0.25266136846118975</v>
      </c>
      <c r="AM253" s="6"/>
      <c r="AT253" s="5"/>
      <c r="AU253" s="5"/>
      <c r="AV253" s="12"/>
      <c r="AW253" s="5"/>
      <c r="AX253" s="5"/>
      <c r="AY253" s="5"/>
      <c r="AZ253" s="5"/>
      <c r="BA253" s="5"/>
      <c r="BB253" s="5"/>
      <c r="BC253" s="5"/>
      <c r="BD253" s="5"/>
      <c r="BE253" s="5">
        <f t="shared" si="213"/>
        <v>2386.6666666666642</v>
      </c>
      <c r="BF253" s="6">
        <f t="shared" si="214"/>
        <v>0</v>
      </c>
      <c r="BG253" s="6">
        <f t="shared" si="215"/>
        <v>2386.6666666666642</v>
      </c>
      <c r="BH253" s="6">
        <f t="shared" si="216"/>
        <v>963.57142857142856</v>
      </c>
      <c r="BI253" s="6">
        <f t="shared" si="217"/>
        <v>760</v>
      </c>
      <c r="BJ253" s="6">
        <f t="shared" si="218"/>
        <v>44.094488188976378</v>
      </c>
      <c r="BK253" s="6">
        <f t="shared" si="254"/>
        <v>41.732507650610621</v>
      </c>
      <c r="BL253" s="6">
        <f t="shared" si="255"/>
        <v>21.463888969364913</v>
      </c>
      <c r="BM253" s="6">
        <f t="shared" si="256"/>
        <v>55.920540727482617</v>
      </c>
      <c r="BN253" s="5"/>
      <c r="BO253" s="5"/>
      <c r="BP253" s="5"/>
      <c r="BQ253" s="2">
        <f t="shared" si="261"/>
        <v>56720</v>
      </c>
      <c r="BR253" s="2">
        <f t="shared" si="219"/>
        <v>59288.25</v>
      </c>
      <c r="BS253" s="2">
        <f t="shared" si="262"/>
        <v>53817.399827281763</v>
      </c>
      <c r="BT253" s="5">
        <f t="shared" si="220"/>
        <v>61305.832773652175</v>
      </c>
      <c r="BU253" s="5"/>
      <c r="BV253" s="2">
        <f t="shared" si="244"/>
        <v>-1.1848527243426332</v>
      </c>
      <c r="BW253" s="2">
        <f t="shared" ref="BW253:BW316" si="263">AVERAGE(BV234:BV253)</f>
        <v>0.2743873177526116</v>
      </c>
      <c r="BX253" s="2">
        <f t="shared" ref="BX253:BX316" si="264">BW253-2*_xlfn.STDEV.S(BV234:BV253)</f>
        <v>-2.3243575431980443</v>
      </c>
      <c r="BY253" s="2">
        <f t="shared" ref="BY253:BY316" si="265">BW253+2*_xlfn.STDEV.S(BV234:BV253)</f>
        <v>2.8731321787032678</v>
      </c>
      <c r="BZ253" s="2"/>
      <c r="CA253" s="2">
        <f t="shared" si="221"/>
        <v>0.21315809057108326</v>
      </c>
      <c r="CB253" s="2">
        <f t="shared" ref="CB253:CB316" si="266">AVERAGE(CA234:CA253)</f>
        <v>-0.66939930087935151</v>
      </c>
      <c r="CC253" s="2">
        <f t="shared" ref="CC253:CC316" si="267">CB253-2*_xlfn.STDEV.S(CA234:CA253)</f>
        <v>-1.6413772278267715</v>
      </c>
      <c r="CD253" s="2">
        <f t="shared" ref="CD253:CD316" si="268">CB253+2*_xlfn.STDEV.S(CA234:CA253)</f>
        <v>0.3025786260680684</v>
      </c>
      <c r="CE253" s="5"/>
      <c r="CF253" s="8">
        <f t="shared" si="245"/>
        <v>8.2054588807042861E-4</v>
      </c>
      <c r="CG253" s="8">
        <f t="shared" si="246"/>
        <v>8.2054588807042861E-4</v>
      </c>
      <c r="CH253" s="5">
        <f t="shared" si="247"/>
        <v>54151.666666666664</v>
      </c>
      <c r="CI253" s="5">
        <f t="shared" si="248"/>
        <v>55118.333333333328</v>
      </c>
      <c r="CJ253" s="5"/>
      <c r="CK253" s="5">
        <f t="shared" si="209"/>
        <v>54044.479003481887</v>
      </c>
      <c r="CL253" s="5">
        <f t="shared" si="228"/>
        <v>56363.264561119184</v>
      </c>
      <c r="CM253" s="5">
        <f t="shared" si="257"/>
        <v>54737.92070418549</v>
      </c>
      <c r="CN253" s="5">
        <f t="shared" si="240"/>
        <v>38615.215832619258</v>
      </c>
      <c r="CO253" s="5">
        <f t="shared" si="205"/>
        <v>27492.125997921827</v>
      </c>
      <c r="CP253" s="5"/>
      <c r="CQ253" s="5"/>
      <c r="CR253" s="5"/>
      <c r="CS253" s="32">
        <f t="shared" si="210"/>
        <v>-1.3466913739113573E-2</v>
      </c>
      <c r="CT253" s="32">
        <f t="shared" si="229"/>
        <v>-5.4052899848426095E-2</v>
      </c>
      <c r="CU253" s="32">
        <f t="shared" si="258"/>
        <v>-2.5964706354111633E-2</v>
      </c>
      <c r="CV253" s="32">
        <f t="shared" si="241"/>
        <v>0.38071652629813135</v>
      </c>
      <c r="CW253" s="32">
        <f t="shared" si="206"/>
        <v>0.93934316577397303</v>
      </c>
      <c r="CX253" s="32"/>
      <c r="CY253" s="32"/>
      <c r="CZ253" s="5"/>
      <c r="DA253" s="6">
        <f t="shared" si="211"/>
        <v>-9.0038986712158042E-2</v>
      </c>
      <c r="DB253" s="6">
        <f t="shared" si="230"/>
        <v>-0.12330421820206852</v>
      </c>
      <c r="DC253" s="6">
        <f t="shared" si="259"/>
        <v>0.35659456490689923</v>
      </c>
      <c r="DD253" s="6">
        <f t="shared" si="242"/>
        <v>0.84782316244796085</v>
      </c>
      <c r="DE253" s="6">
        <f t="shared" si="207"/>
        <v>1.5528927253761133</v>
      </c>
      <c r="DF253" s="5"/>
      <c r="DG253" s="5"/>
      <c r="DI253" s="6">
        <f t="shared" si="212"/>
        <v>0.42101355349890984</v>
      </c>
      <c r="DJ253" s="6">
        <f t="shared" si="231"/>
        <v>0.26193394725148644</v>
      </c>
      <c r="DK253" s="6">
        <f t="shared" si="260"/>
        <v>0.88015454900699153</v>
      </c>
      <c r="DL253" s="6">
        <f t="shared" si="243"/>
        <v>0.21306057546728613</v>
      </c>
      <c r="DM253" s="6">
        <f t="shared" si="208"/>
        <v>0.24715403184644957</v>
      </c>
      <c r="DX253">
        <f t="shared" si="232"/>
        <v>56809.166666666664</v>
      </c>
      <c r="DY253">
        <f t="shared" si="233"/>
        <v>49474.017535409839</v>
      </c>
      <c r="DZ253">
        <f t="shared" si="234"/>
        <v>64144.315797923489</v>
      </c>
    </row>
    <row r="254" spans="1:130" x14ac:dyDescent="0.25">
      <c r="A254" s="1">
        <v>53</v>
      </c>
      <c r="B254" s="1">
        <v>253</v>
      </c>
      <c r="C254" s="7">
        <v>20200819</v>
      </c>
      <c r="D254" s="7">
        <f>151960*(1/3)</f>
        <v>50653.333333333328</v>
      </c>
      <c r="E254" s="7">
        <v>1929118</v>
      </c>
      <c r="F254" s="7"/>
      <c r="G254" s="7">
        <f t="shared" si="195"/>
        <v>97716257093.333328</v>
      </c>
      <c r="H254" s="36">
        <f t="shared" si="239"/>
        <v>124612274050.8333</v>
      </c>
      <c r="I254" s="36">
        <f t="shared" si="235"/>
        <v>169474947542.37329</v>
      </c>
      <c r="K254" s="2">
        <f t="shared" si="196"/>
        <v>-5.1243938076102225E-2</v>
      </c>
      <c r="M254" s="1">
        <f t="shared" si="204"/>
        <v>252</v>
      </c>
      <c r="N254" s="2">
        <f t="shared" si="197"/>
        <v>-9.7026952396848942E-3</v>
      </c>
      <c r="O254" s="8">
        <f t="shared" si="198"/>
        <v>0.31578947368421051</v>
      </c>
      <c r="P254" s="2">
        <f t="shared" si="199"/>
        <v>0.33364824391292514</v>
      </c>
      <c r="Q254" s="2">
        <f t="shared" si="200"/>
        <v>0.31081870392099509</v>
      </c>
      <c r="R254" s="2">
        <f t="shared" si="201"/>
        <v>1.2285328054008615E-2</v>
      </c>
      <c r="V254" s="1">
        <f t="shared" si="202"/>
        <v>5.1243938076102225E-2</v>
      </c>
      <c r="W254" s="1">
        <f t="shared" si="203"/>
        <v>0</v>
      </c>
      <c r="X254" s="2">
        <f t="shared" si="222"/>
        <v>2.1301911524856137E-2</v>
      </c>
      <c r="Y254" s="2">
        <f t="shared" si="223"/>
        <v>1.2857507853986457E-2</v>
      </c>
      <c r="Z254" s="2">
        <f t="shared" si="224"/>
        <v>2.199042051628745E-2</v>
      </c>
      <c r="AA254" s="2">
        <f t="shared" si="225"/>
        <v>1.8733880992258395E-2</v>
      </c>
      <c r="AB254" s="3">
        <f t="shared" si="236"/>
        <v>0.96869050362536901</v>
      </c>
      <c r="AC254" s="3">
        <f t="shared" si="237"/>
        <v>0.68632377131570887</v>
      </c>
      <c r="AD254" s="4">
        <f t="shared" si="226"/>
        <v>41.469356591509978</v>
      </c>
      <c r="AE254" s="5">
        <f t="shared" si="249"/>
        <v>51.633615104650332</v>
      </c>
      <c r="AF254" s="5">
        <f t="shared" si="250"/>
        <v>36.584809105593934</v>
      </c>
      <c r="AG254" s="5">
        <f t="shared" si="251"/>
        <v>66.68242110370673</v>
      </c>
      <c r="AH254" s="5"/>
      <c r="AI254" s="6">
        <f t="shared" si="238"/>
        <v>-0.2550965678219832</v>
      </c>
      <c r="AJ254" s="6">
        <f t="shared" si="227"/>
        <v>-8.6567590212378517E-2</v>
      </c>
      <c r="AK254" s="6">
        <f t="shared" si="252"/>
        <v>-0.38516836287766382</v>
      </c>
      <c r="AL254" s="6">
        <f t="shared" si="253"/>
        <v>0.21203318245290675</v>
      </c>
      <c r="AM254" s="6"/>
      <c r="AT254" s="5"/>
      <c r="AU254" s="5"/>
      <c r="AV254" s="12"/>
      <c r="AW254" s="5"/>
      <c r="AX254" s="5"/>
      <c r="AY254" s="5"/>
      <c r="AZ254" s="5"/>
      <c r="BA254" s="5"/>
      <c r="BB254" s="5"/>
      <c r="BC254" s="5"/>
      <c r="BD254" s="5"/>
      <c r="BE254" s="5">
        <f t="shared" si="213"/>
        <v>-2663.3333333333358</v>
      </c>
      <c r="BF254" s="6">
        <f t="shared" si="214"/>
        <v>2663.3333333333358</v>
      </c>
      <c r="BG254" s="6">
        <f t="shared" si="215"/>
        <v>0</v>
      </c>
      <c r="BH254" s="6">
        <f t="shared" si="216"/>
        <v>1153.8095238095241</v>
      </c>
      <c r="BI254" s="6">
        <f t="shared" si="217"/>
        <v>699.76190476190459</v>
      </c>
      <c r="BJ254" s="6">
        <f t="shared" si="218"/>
        <v>37.75208734746306</v>
      </c>
      <c r="BK254" s="6">
        <f t="shared" si="254"/>
        <v>41.09698209672392</v>
      </c>
      <c r="BL254" s="6">
        <f t="shared" si="255"/>
        <v>21.187017933380847</v>
      </c>
      <c r="BM254" s="6">
        <f t="shared" si="256"/>
        <v>55.033957011064068</v>
      </c>
      <c r="BN254" s="5"/>
      <c r="BO254" s="5"/>
      <c r="BP254" s="5"/>
      <c r="BQ254" s="2">
        <f t="shared" si="261"/>
        <v>56045.833333333328</v>
      </c>
      <c r="BR254" s="2">
        <f t="shared" si="219"/>
        <v>59130.916666666664</v>
      </c>
      <c r="BS254" s="2">
        <f t="shared" si="262"/>
        <v>54349.802338599591</v>
      </c>
      <c r="BT254" s="5">
        <f t="shared" si="220"/>
        <v>61616.435288933943</v>
      </c>
      <c r="BU254" s="5"/>
      <c r="BV254" s="2">
        <f t="shared" si="244"/>
        <v>-1.2841707642928868</v>
      </c>
      <c r="BW254" s="2">
        <f t="shared" si="263"/>
        <v>0.10783540104143155</v>
      </c>
      <c r="BX254" s="2">
        <f t="shared" si="264"/>
        <v>-2.4390566897461459</v>
      </c>
      <c r="BY254" s="2">
        <f t="shared" si="265"/>
        <v>2.6547274918290094</v>
      </c>
      <c r="BZ254" s="2"/>
      <c r="CA254" s="2">
        <f t="shared" si="221"/>
        <v>0.20051529947269547</v>
      </c>
      <c r="CB254" s="2">
        <f t="shared" si="266"/>
        <v>-0.59194874683419307</v>
      </c>
      <c r="CC254" s="2">
        <f t="shared" si="267"/>
        <v>-1.5827621070608693</v>
      </c>
      <c r="CD254" s="2">
        <f t="shared" si="268"/>
        <v>0.39886461339248303</v>
      </c>
      <c r="CE254" s="5"/>
      <c r="CF254" s="8">
        <f t="shared" si="245"/>
        <v>5.0889296435843723E-4</v>
      </c>
      <c r="CG254" s="8">
        <f t="shared" si="246"/>
        <v>5.0889296435843723E-4</v>
      </c>
      <c r="CH254" s="5">
        <f t="shared" si="247"/>
        <v>54151.666666666664</v>
      </c>
      <c r="CI254" s="5">
        <f t="shared" si="248"/>
        <v>55118.333333333328</v>
      </c>
      <c r="CJ254" s="5"/>
      <c r="CK254" s="5">
        <f t="shared" si="209"/>
        <v>53461.994656651026</v>
      </c>
      <c r="CL254" s="5">
        <f t="shared" si="228"/>
        <v>55861.877338518723</v>
      </c>
      <c r="CM254" s="5">
        <f t="shared" si="257"/>
        <v>55468.744516291714</v>
      </c>
      <c r="CN254" s="5">
        <f t="shared" si="240"/>
        <v>38702.105101598776</v>
      </c>
      <c r="CO254" s="5">
        <f t="shared" si="205"/>
        <v>27598.44230080803</v>
      </c>
      <c r="CP254" s="5"/>
      <c r="CQ254" s="5"/>
      <c r="CR254" s="5"/>
      <c r="CS254" s="32">
        <f t="shared" si="210"/>
        <v>-5.2535662789160109E-2</v>
      </c>
      <c r="CT254" s="32">
        <f t="shared" si="229"/>
        <v>-9.3239687839741126E-2</v>
      </c>
      <c r="CU254" s="32">
        <f t="shared" si="258"/>
        <v>-8.6813055261130923E-2</v>
      </c>
      <c r="CV254" s="32">
        <f t="shared" si="241"/>
        <v>0.30880046964786034</v>
      </c>
      <c r="CW254" s="32">
        <f t="shared" si="206"/>
        <v>0.83536928574589497</v>
      </c>
      <c r="CX254" s="32"/>
      <c r="CY254" s="32"/>
      <c r="CZ254" s="5"/>
      <c r="DA254" s="6">
        <f t="shared" si="211"/>
        <v>-0.14629832342408763</v>
      </c>
      <c r="DB254" s="6">
        <f t="shared" si="230"/>
        <v>-0.18422813506453628</v>
      </c>
      <c r="DC254" s="6">
        <f t="shared" si="259"/>
        <v>0.30110864991410025</v>
      </c>
      <c r="DD254" s="6">
        <f t="shared" si="242"/>
        <v>0.82792027183703665</v>
      </c>
      <c r="DE254" s="6">
        <f t="shared" si="207"/>
        <v>1.5240840459364076</v>
      </c>
      <c r="DF254" s="5"/>
      <c r="DG254" s="5"/>
      <c r="DI254" s="6">
        <f t="shared" si="212"/>
        <v>0.28920870882216448</v>
      </c>
      <c r="DJ254" s="6">
        <f t="shared" si="231"/>
        <v>0.1275418685578304</v>
      </c>
      <c r="DK254" s="6">
        <f t="shared" si="260"/>
        <v>0.87404202513885398</v>
      </c>
      <c r="DL254" s="6">
        <f t="shared" si="243"/>
        <v>0.20006567287442045</v>
      </c>
      <c r="DM254" s="6">
        <f t="shared" si="208"/>
        <v>0.2441537891254825</v>
      </c>
      <c r="DX254">
        <f t="shared" si="232"/>
        <v>56326.166666666664</v>
      </c>
      <c r="DY254">
        <f t="shared" si="233"/>
        <v>48710.769318019789</v>
      </c>
      <c r="DZ254">
        <f t="shared" si="234"/>
        <v>63941.564015313539</v>
      </c>
    </row>
    <row r="255" spans="1:130" x14ac:dyDescent="0.25">
      <c r="A255" s="1">
        <v>54</v>
      </c>
      <c r="B255" s="1">
        <v>254</v>
      </c>
      <c r="C255" s="7">
        <v>20200822</v>
      </c>
      <c r="D255" s="7">
        <f>150130*(1/3)</f>
        <v>50043.333333333328</v>
      </c>
      <c r="E255" s="7">
        <v>1598033</v>
      </c>
      <c r="F255" s="7"/>
      <c r="G255" s="7">
        <f t="shared" si="195"/>
        <v>79970898096.666656</v>
      </c>
      <c r="H255" s="36">
        <f t="shared" si="239"/>
        <v>119281432245.66666</v>
      </c>
      <c r="I255" s="36">
        <f t="shared" si="235"/>
        <v>169358953498.63998</v>
      </c>
      <c r="K255" s="2">
        <f t="shared" si="196"/>
        <v>-1.2115742895211296E-2</v>
      </c>
      <c r="M255" s="1">
        <f t="shared" si="204"/>
        <v>253</v>
      </c>
      <c r="N255" s="2">
        <f t="shared" si="197"/>
        <v>-9.689998300969057E-3</v>
      </c>
      <c r="O255" s="8">
        <f t="shared" si="198"/>
        <v>0.31704260651629074</v>
      </c>
      <c r="P255" s="2">
        <f t="shared" si="199"/>
        <v>0.33380574993923706</v>
      </c>
      <c r="Q255" s="2">
        <f t="shared" si="200"/>
        <v>0.31096749866654472</v>
      </c>
      <c r="R255" s="2">
        <f t="shared" si="201"/>
        <v>1.6605637396634398E-2</v>
      </c>
      <c r="V255" s="1">
        <f t="shared" si="202"/>
        <v>1.2115742895211296E-2</v>
      </c>
      <c r="W255" s="1">
        <f t="shared" si="203"/>
        <v>0</v>
      </c>
      <c r="X255" s="2">
        <f t="shared" si="222"/>
        <v>2.2167321731656944E-2</v>
      </c>
      <c r="Y255" s="2">
        <f t="shared" si="223"/>
        <v>1.061284800878117E-2</v>
      </c>
      <c r="Z255" s="2">
        <f t="shared" si="224"/>
        <v>2.1315669390228855E-2</v>
      </c>
      <c r="AA255" s="2">
        <f t="shared" si="225"/>
        <v>1.8213422361574385E-2</v>
      </c>
      <c r="AB255" s="3">
        <f t="shared" si="236"/>
        <v>1.0399542855463169</v>
      </c>
      <c r="AC255" s="3">
        <f t="shared" si="237"/>
        <v>0.58269378473161293</v>
      </c>
      <c r="AD255" s="4">
        <f t="shared" si="226"/>
        <v>35.910053165860433</v>
      </c>
      <c r="AE255" s="5">
        <f t="shared" si="249"/>
        <v>50.47529926257404</v>
      </c>
      <c r="AF255" s="5">
        <f t="shared" si="250"/>
        <v>34.31349857350574</v>
      </c>
      <c r="AG255" s="5">
        <f t="shared" si="251"/>
        <v>66.637099951642341</v>
      </c>
      <c r="AH255" s="5"/>
      <c r="AI255" s="6">
        <f t="shared" si="238"/>
        <v>-0.28924265109199876</v>
      </c>
      <c r="AJ255" s="6">
        <f t="shared" si="227"/>
        <v>-0.11193686441941661</v>
      </c>
      <c r="AK255" s="6">
        <f t="shared" si="252"/>
        <v>-0.38680649422701396</v>
      </c>
      <c r="AL255" s="6">
        <f t="shared" si="253"/>
        <v>0.16293276538818072</v>
      </c>
      <c r="AM255" s="6"/>
      <c r="AT255" s="5"/>
      <c r="AU255" s="5"/>
      <c r="AV255" s="12"/>
      <c r="AW255" s="5"/>
      <c r="AX255" s="5"/>
      <c r="AY255" s="5"/>
      <c r="AZ255" s="5"/>
      <c r="BA255" s="5"/>
      <c r="BB255" s="5"/>
      <c r="BC255" s="5"/>
      <c r="BD255" s="5"/>
      <c r="BE255" s="5">
        <f t="shared" si="213"/>
        <v>-610</v>
      </c>
      <c r="BF255" s="6">
        <f t="shared" si="214"/>
        <v>610</v>
      </c>
      <c r="BG255" s="6">
        <f t="shared" si="215"/>
        <v>0</v>
      </c>
      <c r="BH255" s="6">
        <f t="shared" si="216"/>
        <v>1197.3809523809525</v>
      </c>
      <c r="BI255" s="6">
        <f t="shared" si="217"/>
        <v>569.76190476190459</v>
      </c>
      <c r="BJ255" s="6">
        <f t="shared" si="218"/>
        <v>32.241983292912948</v>
      </c>
      <c r="BK255" s="6">
        <f t="shared" si="254"/>
        <v>40.362497541420183</v>
      </c>
      <c r="BL255" s="6">
        <f t="shared" si="255"/>
        <v>20.275792249792033</v>
      </c>
      <c r="BM255" s="6">
        <f t="shared" si="256"/>
        <v>54.423191245559885</v>
      </c>
      <c r="BN255" s="5"/>
      <c r="BO255" s="5"/>
      <c r="BP255" s="5"/>
      <c r="BQ255" s="2">
        <f t="shared" si="261"/>
        <v>55193.333333333328</v>
      </c>
      <c r="BR255" s="2">
        <f t="shared" si="219"/>
        <v>58894.687499999985</v>
      </c>
      <c r="BS255" s="2">
        <f t="shared" si="262"/>
        <v>54796.103063399591</v>
      </c>
      <c r="BT255" s="5">
        <f t="shared" si="220"/>
        <v>61907.420916195551</v>
      </c>
      <c r="BU255" s="5"/>
      <c r="BV255" s="2">
        <f t="shared" si="244"/>
        <v>-1.1751967041348474</v>
      </c>
      <c r="BW255" s="2">
        <f t="shared" si="263"/>
        <v>-5.5473207651100552E-2</v>
      </c>
      <c r="BX255" s="2">
        <f t="shared" si="264"/>
        <v>-2.4830153736905229</v>
      </c>
      <c r="BY255" s="2">
        <f t="shared" si="265"/>
        <v>2.3720689583883221</v>
      </c>
      <c r="BZ255" s="2"/>
      <c r="CA255" s="2">
        <f t="shared" si="221"/>
        <v>0.29555471459870913</v>
      </c>
      <c r="CB255" s="2">
        <f t="shared" si="266"/>
        <v>-0.5088865809298887</v>
      </c>
      <c r="CC255" s="2">
        <f t="shared" si="267"/>
        <v>-1.5051036736841539</v>
      </c>
      <c r="CD255" s="2">
        <f t="shared" si="268"/>
        <v>0.48733051182437659</v>
      </c>
      <c r="CE255" s="5"/>
      <c r="CF255" s="8">
        <f t="shared" si="245"/>
        <v>5.0889296435843723E-4</v>
      </c>
      <c r="CG255" s="8">
        <f t="shared" si="246"/>
        <v>5.0889296435843723E-4</v>
      </c>
      <c r="CH255" s="5">
        <f t="shared" si="247"/>
        <v>52671.666666666664</v>
      </c>
      <c r="CI255" s="5">
        <f t="shared" si="248"/>
        <v>55118.333333333328</v>
      </c>
      <c r="CJ255" s="5"/>
      <c r="CK255" s="5">
        <f t="shared" si="209"/>
        <v>52872.868345330287</v>
      </c>
      <c r="CL255" s="5">
        <f t="shared" si="228"/>
        <v>55288.644230150981</v>
      </c>
      <c r="CM255" s="5">
        <f t="shared" si="257"/>
        <v>55682.35371665733</v>
      </c>
      <c r="CN255" s="5">
        <f t="shared" si="240"/>
        <v>38821.22566255954</v>
      </c>
      <c r="CO255" s="5">
        <f t="shared" si="205"/>
        <v>27713.035703794048</v>
      </c>
      <c r="CP255" s="5"/>
      <c r="CQ255" s="5"/>
      <c r="CR255" s="5"/>
      <c r="CS255" s="32">
        <f t="shared" si="210"/>
        <v>-5.3515822018891157E-2</v>
      </c>
      <c r="CT255" s="32">
        <f t="shared" si="229"/>
        <v>-9.4871396646712958E-2</v>
      </c>
      <c r="CU255" s="32">
        <f t="shared" si="258"/>
        <v>-0.10127122879931516</v>
      </c>
      <c r="CV255" s="32">
        <f t="shared" si="241"/>
        <v>0.28907144169836863</v>
      </c>
      <c r="CW255" s="32">
        <f t="shared" si="206"/>
        <v>0.80576873166161844</v>
      </c>
      <c r="CX255" s="32"/>
      <c r="CY255" s="32"/>
      <c r="CZ255" s="5"/>
      <c r="DA255" s="6">
        <f t="shared" si="211"/>
        <v>-0.18089955553227394</v>
      </c>
      <c r="DB255" s="6">
        <f t="shared" si="230"/>
        <v>-0.19962256942144585</v>
      </c>
      <c r="DC255" s="6">
        <f t="shared" si="259"/>
        <v>0.2414866766935003</v>
      </c>
      <c r="DD255" s="6">
        <f t="shared" si="242"/>
        <v>0.86709782332937602</v>
      </c>
      <c r="DE255" s="6">
        <f t="shared" si="207"/>
        <v>1.4869073256181333</v>
      </c>
      <c r="DF255" s="5"/>
      <c r="DG255" s="5"/>
      <c r="DI255" s="6">
        <f t="shared" si="212"/>
        <v>0.29171559863960833</v>
      </c>
      <c r="DJ255" s="6">
        <f t="shared" si="231"/>
        <v>0.13109934436851436</v>
      </c>
      <c r="DK255" s="6">
        <f t="shared" si="260"/>
        <v>1.0304449366011337</v>
      </c>
      <c r="DL255" s="6">
        <f t="shared" si="243"/>
        <v>0.18342407883795794</v>
      </c>
      <c r="DM255" s="6">
        <f t="shared" si="208"/>
        <v>0.24205440231257572</v>
      </c>
      <c r="DX255">
        <f t="shared" si="232"/>
        <v>55783.333333333328</v>
      </c>
      <c r="DY255">
        <f t="shared" si="233"/>
        <v>48003.461012187348</v>
      </c>
      <c r="DZ255">
        <f t="shared" si="234"/>
        <v>63563.205654479309</v>
      </c>
    </row>
    <row r="256" spans="1:130" x14ac:dyDescent="0.25">
      <c r="A256" s="1">
        <v>55</v>
      </c>
      <c r="B256" s="1">
        <v>255</v>
      </c>
      <c r="C256" s="7">
        <v>20200823</v>
      </c>
      <c r="D256" s="7">
        <f>144630*(1/3)</f>
        <v>48210</v>
      </c>
      <c r="E256" s="7">
        <v>1170869</v>
      </c>
      <c r="F256" s="7"/>
      <c r="G256" s="7">
        <f t="shared" si="195"/>
        <v>56447594490</v>
      </c>
      <c r="H256" s="36">
        <f t="shared" si="239"/>
        <v>117119802485.16666</v>
      </c>
      <c r="I256" s="36">
        <f t="shared" si="235"/>
        <v>169840452276.53998</v>
      </c>
      <c r="K256" s="2">
        <f t="shared" si="196"/>
        <v>-3.7322828338572846E-2</v>
      </c>
      <c r="M256" s="1">
        <f t="shared" si="204"/>
        <v>254</v>
      </c>
      <c r="N256" s="2">
        <f t="shared" si="197"/>
        <v>-9.6074561066017139E-3</v>
      </c>
      <c r="O256" s="8">
        <f t="shared" si="198"/>
        <v>0.31829573934837091</v>
      </c>
      <c r="P256" s="2">
        <f t="shared" si="199"/>
        <v>0.33483040214953719</v>
      </c>
      <c r="Q256" s="2">
        <f t="shared" si="200"/>
        <v>0.3119370986955125</v>
      </c>
      <c r="R256" s="2">
        <f t="shared" si="201"/>
        <v>1.5510010590866152E-2</v>
      </c>
      <c r="V256" s="1">
        <f t="shared" si="202"/>
        <v>3.7322828338572846E-2</v>
      </c>
      <c r="W256" s="1">
        <f t="shared" si="203"/>
        <v>0</v>
      </c>
      <c r="X256" s="2">
        <f t="shared" si="222"/>
        <v>2.4833238041555006E-2</v>
      </c>
      <c r="Y256" s="2">
        <f t="shared" si="223"/>
        <v>8.9685320488946847E-3</v>
      </c>
      <c r="Z256" s="2">
        <f t="shared" si="224"/>
        <v>2.0653646709394308E-2</v>
      </c>
      <c r="AA256" s="2">
        <f t="shared" si="225"/>
        <v>1.8045467295197789E-2</v>
      </c>
      <c r="AB256" s="3">
        <f t="shared" si="236"/>
        <v>1.202365780289038</v>
      </c>
      <c r="AC256" s="3">
        <f t="shared" si="237"/>
        <v>0.49699638708061422</v>
      </c>
      <c r="AD256" s="4">
        <f t="shared" si="226"/>
        <v>29.246054585873658</v>
      </c>
      <c r="AE256" s="5">
        <f t="shared" si="249"/>
        <v>49.001098498558179</v>
      </c>
      <c r="AF256" s="5">
        <f t="shared" si="250"/>
        <v>30.764107223391413</v>
      </c>
      <c r="AG256" s="5">
        <f t="shared" si="251"/>
        <v>67.238089773724937</v>
      </c>
      <c r="AH256" s="5"/>
      <c r="AI256" s="6">
        <f t="shared" si="238"/>
        <v>-0.34511439043248554</v>
      </c>
      <c r="AJ256" s="6">
        <f t="shared" si="227"/>
        <v>-0.138294353386201</v>
      </c>
      <c r="AK256" s="6">
        <f t="shared" si="252"/>
        <v>-0.39496779614198241</v>
      </c>
      <c r="AL256" s="6">
        <f t="shared" si="253"/>
        <v>0.11837908936958041</v>
      </c>
      <c r="AM256" s="6"/>
      <c r="AT256" s="5"/>
      <c r="AU256" s="5"/>
      <c r="AV256" s="12"/>
      <c r="AW256" s="5"/>
      <c r="AX256" s="5"/>
      <c r="AY256" s="5"/>
      <c r="AZ256" s="5"/>
      <c r="BA256" s="5"/>
      <c r="BB256" s="5"/>
      <c r="BC256" s="5"/>
      <c r="BD256" s="5"/>
      <c r="BE256" s="5">
        <f t="shared" si="213"/>
        <v>-1833.3333333333285</v>
      </c>
      <c r="BF256" s="6">
        <f t="shared" si="214"/>
        <v>1833.3333333333285</v>
      </c>
      <c r="BG256" s="6">
        <f t="shared" si="215"/>
        <v>0</v>
      </c>
      <c r="BH256" s="6">
        <f t="shared" si="216"/>
        <v>1328.3333333333333</v>
      </c>
      <c r="BI256" s="6">
        <f t="shared" si="217"/>
        <v>471.90476190476176</v>
      </c>
      <c r="BJ256" s="6">
        <f t="shared" si="218"/>
        <v>26.213463827536039</v>
      </c>
      <c r="BK256" s="6">
        <f t="shared" si="254"/>
        <v>39.338954631102084</v>
      </c>
      <c r="BL256" s="6">
        <f t="shared" si="255"/>
        <v>18.535176617263492</v>
      </c>
      <c r="BM256" s="6">
        <f t="shared" si="256"/>
        <v>53.901599240789096</v>
      </c>
      <c r="BN256" s="5"/>
      <c r="BO256" s="5"/>
      <c r="BP256" s="5"/>
      <c r="BQ256" s="2">
        <f t="shared" si="261"/>
        <v>54766.666666666664</v>
      </c>
      <c r="BR256" s="2">
        <f t="shared" si="219"/>
        <v>58621.395833333328</v>
      </c>
      <c r="BS256" s="2">
        <f t="shared" si="262"/>
        <v>55189.181848986766</v>
      </c>
      <c r="BT256" s="5">
        <f t="shared" si="220"/>
        <v>62081.566791687554</v>
      </c>
      <c r="BU256" s="5"/>
      <c r="BV256" s="2">
        <f t="shared" si="244"/>
        <v>-1.1423872473231103</v>
      </c>
      <c r="BW256" s="2">
        <f t="shared" si="263"/>
        <v>-0.21445302958704854</v>
      </c>
      <c r="BX256" s="2">
        <f t="shared" si="264"/>
        <v>-2.4757118978060917</v>
      </c>
      <c r="BY256" s="2">
        <f t="shared" si="265"/>
        <v>2.0468058386319945</v>
      </c>
      <c r="BZ256" s="2"/>
      <c r="CA256" s="2">
        <f t="shared" si="221"/>
        <v>0.4371260496759608</v>
      </c>
      <c r="CB256" s="2">
        <f t="shared" si="266"/>
        <v>-0.42185228796547014</v>
      </c>
      <c r="CC256" s="2">
        <f t="shared" si="267"/>
        <v>-1.4298273659102669</v>
      </c>
      <c r="CD256" s="2">
        <f t="shared" si="268"/>
        <v>0.58612278997932654</v>
      </c>
      <c r="CE256" s="5"/>
      <c r="CF256" s="8">
        <f t="shared" si="245"/>
        <v>5.0889296435843723E-4</v>
      </c>
      <c r="CG256" s="8">
        <f t="shared" si="246"/>
        <v>5.0889296435843723E-4</v>
      </c>
      <c r="CH256" s="5">
        <f t="shared" si="247"/>
        <v>51555</v>
      </c>
      <c r="CI256" s="5">
        <f t="shared" si="248"/>
        <v>55055</v>
      </c>
      <c r="CJ256" s="5"/>
      <c r="CK256" s="5">
        <f t="shared" si="209"/>
        <v>51893.622629149177</v>
      </c>
      <c r="CL256" s="5">
        <f t="shared" si="228"/>
        <v>54872.392768163758</v>
      </c>
      <c r="CM256" s="5">
        <f t="shared" si="257"/>
        <v>55713.433938329181</v>
      </c>
      <c r="CN256" s="5">
        <f t="shared" si="240"/>
        <v>39101.557216094225</v>
      </c>
      <c r="CO256" s="5">
        <f t="shared" si="205"/>
        <v>27784.111048391049</v>
      </c>
      <c r="CP256" s="5"/>
      <c r="CQ256" s="5"/>
      <c r="CR256" s="5"/>
      <c r="CS256" s="32">
        <f t="shared" si="210"/>
        <v>-7.0984110234001085E-2</v>
      </c>
      <c r="CT256" s="32">
        <f t="shared" si="229"/>
        <v>-0.1214161153189075</v>
      </c>
      <c r="CU256" s="32">
        <f t="shared" si="258"/>
        <v>-0.13467907841823124</v>
      </c>
      <c r="CV256" s="32">
        <f t="shared" si="241"/>
        <v>0.23294322355419483</v>
      </c>
      <c r="CW256" s="32">
        <f t="shared" si="206"/>
        <v>0.73516438643775839</v>
      </c>
      <c r="CX256" s="32"/>
      <c r="CY256" s="32"/>
      <c r="CZ256" s="5"/>
      <c r="DA256" s="6">
        <f t="shared" si="211"/>
        <v>-0.16760175164216859</v>
      </c>
      <c r="DB256" s="6">
        <f t="shared" si="230"/>
        <v>-0.19778142058587367</v>
      </c>
      <c r="DC256" s="6">
        <f t="shared" si="259"/>
        <v>0.1618318133054184</v>
      </c>
      <c r="DD256" s="6">
        <f t="shared" si="242"/>
        <v>0.87065974248400091</v>
      </c>
      <c r="DE256" s="6">
        <f t="shared" si="207"/>
        <v>1.4358605990179238</v>
      </c>
      <c r="DF256" s="5"/>
      <c r="DG256" s="5"/>
      <c r="DI256" s="6">
        <f t="shared" si="212"/>
        <v>0.17614334002178683</v>
      </c>
      <c r="DJ256" s="6">
        <f t="shared" si="231"/>
        <v>6.9238921696746669E-2</v>
      </c>
      <c r="DK256" s="6">
        <f t="shared" si="260"/>
        <v>0.75475407244308013</v>
      </c>
      <c r="DL256" s="6">
        <f t="shared" si="243"/>
        <v>0.18229582335139582</v>
      </c>
      <c r="DM256" s="6">
        <f t="shared" si="208"/>
        <v>0.24199024273333478</v>
      </c>
      <c r="DX256">
        <f t="shared" si="232"/>
        <v>55138.833333333328</v>
      </c>
      <c r="DY256">
        <f t="shared" si="233"/>
        <v>47096.2852918231</v>
      </c>
      <c r="DZ256">
        <f t="shared" si="234"/>
        <v>63181.381374843557</v>
      </c>
    </row>
    <row r="257" spans="1:130" x14ac:dyDescent="0.25">
      <c r="A257" s="1">
        <v>56</v>
      </c>
      <c r="B257" s="1">
        <v>256</v>
      </c>
      <c r="C257" s="7">
        <v>20200824</v>
      </c>
      <c r="D257" s="7">
        <f>137950*(1/3)</f>
        <v>45983.333333333328</v>
      </c>
      <c r="E257" s="7">
        <v>5731025</v>
      </c>
      <c r="F257" s="7"/>
      <c r="G257" s="7">
        <f t="shared" si="195"/>
        <v>263531632916.66663</v>
      </c>
      <c r="H257" s="36">
        <f t="shared" si="239"/>
        <v>124806287591.33333</v>
      </c>
      <c r="I257" s="36">
        <f t="shared" si="235"/>
        <v>174644501239.93997</v>
      </c>
      <c r="K257" s="2">
        <f t="shared" si="196"/>
        <v>-4.7287456422345664E-2</v>
      </c>
      <c r="M257" s="1">
        <f t="shared" si="204"/>
        <v>255</v>
      </c>
      <c r="N257" s="2">
        <f t="shared" si="197"/>
        <v>-9.5756023697826115E-3</v>
      </c>
      <c r="O257" s="8">
        <f t="shared" si="198"/>
        <v>0.31954887218045114</v>
      </c>
      <c r="P257" s="2">
        <f t="shared" si="199"/>
        <v>0.33522615377799081</v>
      </c>
      <c r="Q257" s="2">
        <f t="shared" si="200"/>
        <v>0.31231233913240736</v>
      </c>
      <c r="R257" s="2">
        <f t="shared" si="201"/>
        <v>1.528152996908605E-2</v>
      </c>
      <c r="V257" s="1">
        <f t="shared" si="202"/>
        <v>4.7287456422345664E-2</v>
      </c>
      <c r="W257" s="1">
        <f t="shared" si="203"/>
        <v>0</v>
      </c>
      <c r="X257" s="2">
        <f t="shared" si="222"/>
        <v>2.6784811268458414E-2</v>
      </c>
      <c r="Y257" s="2">
        <f t="shared" si="223"/>
        <v>8.9685320488946847E-3</v>
      </c>
      <c r="Z257" s="2">
        <f t="shared" si="224"/>
        <v>2.143438294388262E-2</v>
      </c>
      <c r="AA257" s="2">
        <f t="shared" si="225"/>
        <v>1.8045467295197789E-2</v>
      </c>
      <c r="AB257" s="3">
        <f t="shared" si="236"/>
        <v>1.2496189574751817</v>
      </c>
      <c r="AC257" s="3">
        <f t="shared" si="237"/>
        <v>0.49699638708061422</v>
      </c>
      <c r="AD257" s="4">
        <f t="shared" si="226"/>
        <v>28.454827711765677</v>
      </c>
      <c r="AE257" s="5">
        <f t="shared" si="249"/>
        <v>47.836257259744301</v>
      </c>
      <c r="AF257" s="5">
        <f t="shared" si="250"/>
        <v>27.485445120655879</v>
      </c>
      <c r="AG257" s="5">
        <f t="shared" si="251"/>
        <v>68.187069398832719</v>
      </c>
      <c r="AH257" s="5"/>
      <c r="AI257" s="6">
        <f t="shared" si="238"/>
        <v>-0.35297627271072285</v>
      </c>
      <c r="AJ257" s="6">
        <f t="shared" si="227"/>
        <v>-0.16058336905422591</v>
      </c>
      <c r="AK257" s="6">
        <f t="shared" si="252"/>
        <v>-0.41008047225283595</v>
      </c>
      <c r="AL257" s="6">
        <f t="shared" si="253"/>
        <v>8.891373414438411E-2</v>
      </c>
      <c r="AM257" s="6"/>
      <c r="AT257" s="5"/>
      <c r="AU257" s="5"/>
      <c r="AV257" s="12"/>
      <c r="AW257" s="5"/>
      <c r="AX257" s="5"/>
      <c r="AY257" s="5"/>
      <c r="AZ257" s="5"/>
      <c r="BA257" s="5"/>
      <c r="BB257" s="5"/>
      <c r="BC257" s="5"/>
      <c r="BD257" s="5"/>
      <c r="BE257" s="5">
        <f t="shared" si="213"/>
        <v>-2226.6666666666715</v>
      </c>
      <c r="BF257" s="6">
        <f t="shared" si="214"/>
        <v>2226.6666666666715</v>
      </c>
      <c r="BG257" s="6">
        <f t="shared" si="215"/>
        <v>0</v>
      </c>
      <c r="BH257" s="6">
        <f t="shared" si="216"/>
        <v>1402.3809523809525</v>
      </c>
      <c r="BI257" s="6">
        <f t="shared" si="217"/>
        <v>471.90476190476176</v>
      </c>
      <c r="BJ257" s="6">
        <f t="shared" si="218"/>
        <v>25.177845528455272</v>
      </c>
      <c r="BK257" s="6">
        <f t="shared" si="254"/>
        <v>38.716798739644013</v>
      </c>
      <c r="BL257" s="6">
        <f t="shared" si="255"/>
        <v>16.973654332999789</v>
      </c>
      <c r="BM257" s="6">
        <f t="shared" si="256"/>
        <v>53.936999824294972</v>
      </c>
      <c r="BN257" s="5"/>
      <c r="BO257" s="5"/>
      <c r="BP257" s="5"/>
      <c r="BQ257" s="2">
        <f t="shared" si="261"/>
        <v>54653.333333333328</v>
      </c>
      <c r="BR257" s="2">
        <f t="shared" si="219"/>
        <v>58333.875</v>
      </c>
      <c r="BS257" s="2">
        <f t="shared" si="262"/>
        <v>55537.096114055312</v>
      </c>
      <c r="BT257" s="5">
        <f t="shared" si="220"/>
        <v>62111.540349096729</v>
      </c>
      <c r="BU257" s="5"/>
      <c r="BV257" s="2">
        <f t="shared" si="244"/>
        <v>-1.1708382387208403</v>
      </c>
      <c r="BW257" s="2">
        <f t="shared" si="263"/>
        <v>-0.33548342730931163</v>
      </c>
      <c r="BX257" s="2">
        <f t="shared" si="264"/>
        <v>-2.5247343304423908</v>
      </c>
      <c r="BY257" s="2">
        <f t="shared" si="265"/>
        <v>1.8537674758237677</v>
      </c>
      <c r="BZ257" s="2"/>
      <c r="CA257" s="2">
        <f t="shared" si="221"/>
        <v>0.42757151800618043</v>
      </c>
      <c r="CB257" s="2">
        <f t="shared" si="266"/>
        <v>-0.34734914735616362</v>
      </c>
      <c r="CC257" s="2">
        <f t="shared" si="267"/>
        <v>-1.3760072876949083</v>
      </c>
      <c r="CD257" s="2">
        <f t="shared" si="268"/>
        <v>0.68130899298258107</v>
      </c>
      <c r="CE257" s="5"/>
      <c r="CF257" s="8">
        <f t="shared" si="245"/>
        <v>5.0889296435843723E-4</v>
      </c>
      <c r="CG257" s="8">
        <f t="shared" si="246"/>
        <v>5.0889296435843723E-4</v>
      </c>
      <c r="CH257" s="5">
        <f t="shared" si="247"/>
        <v>49650</v>
      </c>
      <c r="CI257" s="5">
        <f t="shared" si="248"/>
        <v>53941.666666666664</v>
      </c>
      <c r="CJ257" s="5"/>
      <c r="CK257" s="5">
        <f t="shared" si="209"/>
        <v>50121.642540518093</v>
      </c>
      <c r="CL257" s="5">
        <f t="shared" si="228"/>
        <v>53622.208250788972</v>
      </c>
      <c r="CM257" s="5">
        <f t="shared" si="257"/>
        <v>55412.666196730876</v>
      </c>
      <c r="CN257" s="5">
        <f t="shared" si="240"/>
        <v>39273.764457553414</v>
      </c>
      <c r="CO257" s="5">
        <f t="shared" si="205"/>
        <v>27963.813369334395</v>
      </c>
      <c r="CP257" s="5"/>
      <c r="CQ257" s="5"/>
      <c r="CR257" s="5"/>
      <c r="CS257" s="32">
        <f t="shared" si="210"/>
        <v>-8.2565315050067922E-2</v>
      </c>
      <c r="CT257" s="32">
        <f t="shared" si="229"/>
        <v>-0.14245729832178722</v>
      </c>
      <c r="CU257" s="32">
        <f t="shared" si="258"/>
        <v>-0.17016565905565184</v>
      </c>
      <c r="CV257" s="32">
        <f t="shared" si="241"/>
        <v>0.17084099190520763</v>
      </c>
      <c r="CW257" s="32">
        <f t="shared" si="206"/>
        <v>0.64438707718452504</v>
      </c>
      <c r="CX257" s="32"/>
      <c r="CY257" s="32"/>
      <c r="CZ257" s="5"/>
      <c r="DA257" s="6">
        <f t="shared" si="211"/>
        <v>-0.17723433652029963</v>
      </c>
      <c r="DB257" s="6">
        <f t="shared" si="230"/>
        <v>-0.24874982801722742</v>
      </c>
      <c r="DC257" s="6">
        <f t="shared" si="259"/>
        <v>8.175977843483459E-2</v>
      </c>
      <c r="DD257" s="6">
        <f t="shared" si="242"/>
        <v>0.81708357838782941</v>
      </c>
      <c r="DE257" s="6">
        <f t="shared" si="207"/>
        <v>1.39818059870218</v>
      </c>
      <c r="DF257" s="5"/>
      <c r="DG257" s="5"/>
      <c r="DI257" s="6">
        <f t="shared" si="212"/>
        <v>4.6063693992203059E-2</v>
      </c>
      <c r="DJ257" s="6">
        <f t="shared" si="231"/>
        <v>1.5339108455258958E-2</v>
      </c>
      <c r="DK257" s="6">
        <f t="shared" si="260"/>
        <v>0.60972766844062309</v>
      </c>
      <c r="DL257" s="6">
        <f t="shared" si="243"/>
        <v>0.21257790191117887</v>
      </c>
      <c r="DM257" s="6">
        <f t="shared" si="208"/>
        <v>0.23928801750080558</v>
      </c>
      <c r="DX257">
        <f t="shared" si="232"/>
        <v>54500.333333333328</v>
      </c>
      <c r="DY257">
        <f t="shared" si="233"/>
        <v>45713.777466555948</v>
      </c>
      <c r="DZ257">
        <f t="shared" si="234"/>
        <v>63286.889200110709</v>
      </c>
    </row>
    <row r="258" spans="1:130" x14ac:dyDescent="0.25">
      <c r="A258" s="1">
        <v>57</v>
      </c>
      <c r="B258" s="1">
        <v>257</v>
      </c>
      <c r="C258" s="7">
        <v>20200825</v>
      </c>
      <c r="D258" s="7">
        <f>145060*(1/3)</f>
        <v>48353.333333333328</v>
      </c>
      <c r="E258" s="7">
        <v>653177</v>
      </c>
      <c r="F258" s="7"/>
      <c r="G258" s="7">
        <f t="shared" ref="G258:G321" si="269">D258*E258</f>
        <v>31583285206.666664</v>
      </c>
      <c r="H258" s="36">
        <f t="shared" si="239"/>
        <v>117999130602.16666</v>
      </c>
      <c r="I258" s="36">
        <f t="shared" si="235"/>
        <v>174542606577.13998</v>
      </c>
      <c r="K258" s="2">
        <f t="shared" si="196"/>
        <v>5.025614927197132E-2</v>
      </c>
      <c r="M258" s="1">
        <f t="shared" si="204"/>
        <v>256</v>
      </c>
      <c r="N258" s="2">
        <f t="shared" si="197"/>
        <v>-9.5656048697009572E-3</v>
      </c>
      <c r="O258" s="8">
        <f t="shared" si="198"/>
        <v>0.32080200501253131</v>
      </c>
      <c r="P258" s="2">
        <f t="shared" si="199"/>
        <v>0.33535040071407685</v>
      </c>
      <c r="Q258" s="2">
        <f t="shared" si="200"/>
        <v>0.31243023296965777</v>
      </c>
      <c r="R258" s="2">
        <f t="shared" si="201"/>
        <v>1.4424148765459499E-2</v>
      </c>
      <c r="V258" s="1">
        <f t="shared" si="202"/>
        <v>0</v>
      </c>
      <c r="W258" s="1">
        <f t="shared" si="203"/>
        <v>5.025614927197132E-2</v>
      </c>
      <c r="X258" s="2">
        <f t="shared" si="222"/>
        <v>2.5969171509208269E-2</v>
      </c>
      <c r="Y258" s="2">
        <f t="shared" si="223"/>
        <v>1.2558256996892638E-2</v>
      </c>
      <c r="Z258" s="2">
        <f t="shared" si="224"/>
        <v>2.2265234903959246E-2</v>
      </c>
      <c r="AA258" s="2">
        <f t="shared" si="225"/>
        <v>2.0897428227382848E-2</v>
      </c>
      <c r="AB258" s="3">
        <f t="shared" si="236"/>
        <v>1.1663551550758793</v>
      </c>
      <c r="AC258" s="3">
        <f t="shared" si="237"/>
        <v>0.60094748790365426</v>
      </c>
      <c r="AD258" s="4">
        <f t="shared" si="226"/>
        <v>34.003654681945363</v>
      </c>
      <c r="AE258" s="5">
        <f t="shared" si="249"/>
        <v>46.869806645950362</v>
      </c>
      <c r="AF258" s="5">
        <f t="shared" si="250"/>
        <v>25.795058854987218</v>
      </c>
      <c r="AG258" s="5">
        <f t="shared" si="251"/>
        <v>67.944554436913506</v>
      </c>
      <c r="AH258" s="5"/>
      <c r="AI258" s="6">
        <f t="shared" si="238"/>
        <v>-0.26603913306061822</v>
      </c>
      <c r="AJ258" s="6">
        <f t="shared" si="227"/>
        <v>-0.17752682232194986</v>
      </c>
      <c r="AK258" s="6">
        <f t="shared" si="252"/>
        <v>-0.40536765233023853</v>
      </c>
      <c r="AL258" s="6">
        <f t="shared" si="253"/>
        <v>5.0314007686338841E-2</v>
      </c>
      <c r="AM258" s="6"/>
      <c r="AT258" s="5"/>
      <c r="AU258" s="5"/>
      <c r="AV258" s="12"/>
      <c r="AW258" s="5"/>
      <c r="AX258" s="5"/>
      <c r="AY258" s="5"/>
      <c r="AZ258" s="5"/>
      <c r="BA258" s="5"/>
      <c r="BB258" s="5"/>
      <c r="BC258" s="5"/>
      <c r="BD258" s="5"/>
      <c r="BE258" s="5">
        <f t="shared" si="213"/>
        <v>2370</v>
      </c>
      <c r="BF258" s="6">
        <f t="shared" si="214"/>
        <v>0</v>
      </c>
      <c r="BG258" s="6">
        <f t="shared" si="215"/>
        <v>2370</v>
      </c>
      <c r="BH258" s="6">
        <f t="shared" si="216"/>
        <v>1354.5238095238096</v>
      </c>
      <c r="BI258" s="6">
        <f t="shared" si="217"/>
        <v>641.19047619047603</v>
      </c>
      <c r="BJ258" s="6">
        <f t="shared" si="218"/>
        <v>32.128370317346686</v>
      </c>
      <c r="BK258" s="6">
        <f t="shared" si="254"/>
        <v>38.387892779833294</v>
      </c>
      <c r="BL258" s="6">
        <f t="shared" si="255"/>
        <v>16.445987371728759</v>
      </c>
      <c r="BM258" s="6">
        <f t="shared" si="256"/>
        <v>53.747226565506466</v>
      </c>
      <c r="BN258" s="5"/>
      <c r="BO258" s="5"/>
      <c r="BP258" s="5"/>
      <c r="BQ258" s="2">
        <f t="shared" si="261"/>
        <v>54356.666666666664</v>
      </c>
      <c r="BR258" s="2">
        <f t="shared" si="219"/>
        <v>58023.125</v>
      </c>
      <c r="BS258" s="2">
        <f t="shared" si="262"/>
        <v>55794.3267968777</v>
      </c>
      <c r="BT258" s="5">
        <f t="shared" si="220"/>
        <v>62040.593485704121</v>
      </c>
      <c r="BU258" s="5"/>
      <c r="BV258" s="2">
        <f t="shared" si="244"/>
        <v>-1.3626389299961428</v>
      </c>
      <c r="BW258" s="2">
        <f t="shared" si="263"/>
        <v>-0.46451361685081272</v>
      </c>
      <c r="BX258" s="2">
        <f t="shared" si="264"/>
        <v>-2.5708830926940873</v>
      </c>
      <c r="BY258" s="2">
        <f t="shared" si="265"/>
        <v>1.6418558589924617</v>
      </c>
      <c r="BZ258" s="2"/>
      <c r="CA258" s="2">
        <f t="shared" si="221"/>
        <v>0.401971579932622</v>
      </c>
      <c r="CB258" s="2">
        <f t="shared" si="266"/>
        <v>-0.27639237877764422</v>
      </c>
      <c r="CC258" s="2">
        <f t="shared" si="267"/>
        <v>-1.3062913099981008</v>
      </c>
      <c r="CD258" s="2">
        <f t="shared" si="268"/>
        <v>0.75350655244281228</v>
      </c>
      <c r="CE258" s="5"/>
      <c r="CF258" s="8">
        <f t="shared" si="245"/>
        <v>5.0889296435843723E-4</v>
      </c>
      <c r="CG258" s="8">
        <f t="shared" si="246"/>
        <v>5.0889296435843723E-4</v>
      </c>
      <c r="CH258" s="5">
        <f t="shared" si="247"/>
        <v>49650</v>
      </c>
      <c r="CI258" s="5">
        <f t="shared" si="248"/>
        <v>53941.666666666664</v>
      </c>
      <c r="CJ258" s="5"/>
      <c r="CK258" s="5">
        <f t="shared" si="209"/>
        <v>49762.023193167697</v>
      </c>
      <c r="CL258" s="5">
        <f t="shared" si="228"/>
        <v>53201.729890512812</v>
      </c>
      <c r="CM258" s="5">
        <f t="shared" si="257"/>
        <v>55455.086120087712</v>
      </c>
      <c r="CN258" s="5">
        <f t="shared" si="240"/>
        <v>39594.182844960225</v>
      </c>
      <c r="CO258" s="5">
        <f t="shared" si="205"/>
        <v>28039.574782085707</v>
      </c>
      <c r="CP258" s="5"/>
      <c r="CQ258" s="5"/>
      <c r="CR258" s="5"/>
      <c r="CS258" s="32">
        <f t="shared" si="210"/>
        <v>-2.8308532680957788E-2</v>
      </c>
      <c r="CT258" s="32">
        <f t="shared" si="229"/>
        <v>-9.1132310305648057E-2</v>
      </c>
      <c r="CU258" s="32">
        <f t="shared" si="258"/>
        <v>-0.12806314593715662</v>
      </c>
      <c r="CV258" s="32">
        <f t="shared" si="241"/>
        <v>0.22122316610678627</v>
      </c>
      <c r="CW258" s="32">
        <f t="shared" si="206"/>
        <v>0.72446742538428022</v>
      </c>
      <c r="CX258" s="32"/>
      <c r="CY258" s="32"/>
      <c r="CZ258" s="5"/>
      <c r="DA258" s="6">
        <f t="shared" si="211"/>
        <v>-9.2071168259886871E-2</v>
      </c>
      <c r="DB258" s="6">
        <f t="shared" si="230"/>
        <v>-0.14978829985715017</v>
      </c>
      <c r="DC258" s="6">
        <f t="shared" si="259"/>
        <v>8.6835916405146402E-2</v>
      </c>
      <c r="DD258" s="6">
        <f t="shared" si="242"/>
        <v>0.85910263726997249</v>
      </c>
      <c r="DE258" s="6">
        <f t="shared" si="207"/>
        <v>1.4649455102301994</v>
      </c>
      <c r="DF258" s="5"/>
      <c r="DG258" s="5"/>
      <c r="DI258" s="6">
        <f t="shared" si="212"/>
        <v>0.31669996966734204</v>
      </c>
      <c r="DJ258" s="6">
        <f t="shared" si="231"/>
        <v>0.1853339321548563</v>
      </c>
      <c r="DK258" s="6">
        <f t="shared" si="260"/>
        <v>0.58031316403615762</v>
      </c>
      <c r="DL258" s="6">
        <f t="shared" si="243"/>
        <v>0.20704412207240036</v>
      </c>
      <c r="DM258" s="6">
        <f t="shared" si="208"/>
        <v>0.23550773434337927</v>
      </c>
      <c r="DX258">
        <f t="shared" si="232"/>
        <v>53969.5</v>
      </c>
      <c r="DY258">
        <f t="shared" si="233"/>
        <v>45045.489373232085</v>
      </c>
      <c r="DZ258">
        <f t="shared" si="234"/>
        <v>62893.510626767915</v>
      </c>
    </row>
    <row r="259" spans="1:130" x14ac:dyDescent="0.25">
      <c r="A259" s="1">
        <v>58</v>
      </c>
      <c r="B259" s="1">
        <v>258</v>
      </c>
      <c r="C259" s="7">
        <v>20200826</v>
      </c>
      <c r="D259" s="7">
        <f>151840*(1/3)</f>
        <v>50613.333333333328</v>
      </c>
      <c r="E259" s="7">
        <v>1076680</v>
      </c>
      <c r="F259" s="7"/>
      <c r="G259" s="7">
        <f t="shared" si="269"/>
        <v>54494363733.333328</v>
      </c>
      <c r="H259" s="36">
        <f t="shared" si="239"/>
        <v>116037745838.83333</v>
      </c>
      <c r="I259" s="36">
        <f t="shared" si="235"/>
        <v>168791875634.23999</v>
      </c>
      <c r="K259" s="2">
        <f t="shared" ref="K259:K322" si="270">LN(D259/D258)</f>
        <v>4.5679884926351326E-2</v>
      </c>
      <c r="M259" s="1">
        <f t="shared" si="204"/>
        <v>257</v>
      </c>
      <c r="N259" s="2">
        <f t="shared" si="197"/>
        <v>-9.5063948409598205E-3</v>
      </c>
      <c r="O259" s="8">
        <f t="shared" si="198"/>
        <v>0.32205513784461154</v>
      </c>
      <c r="P259" s="2">
        <f t="shared" si="199"/>
        <v>0.336086619967288</v>
      </c>
      <c r="Q259" s="2">
        <f t="shared" si="200"/>
        <v>0.31312965496117262</v>
      </c>
      <c r="R259" s="2">
        <f t="shared" si="201"/>
        <v>1.3295262869465307E-2</v>
      </c>
      <c r="V259" s="1">
        <f t="shared" si="202"/>
        <v>0</v>
      </c>
      <c r="W259" s="1">
        <f t="shared" si="203"/>
        <v>4.5679884926351326E-2</v>
      </c>
      <c r="X259" s="2">
        <f t="shared" si="222"/>
        <v>2.5969171509208269E-2</v>
      </c>
      <c r="Y259" s="2">
        <f t="shared" si="223"/>
        <v>1.5462863160501482E-2</v>
      </c>
      <c r="Z259" s="2">
        <f t="shared" si="224"/>
        <v>2.2265234903959246E-2</v>
      </c>
      <c r="AA259" s="2">
        <f t="shared" si="225"/>
        <v>2.2530604470816666E-2</v>
      </c>
      <c r="AB259" s="3">
        <f t="shared" si="236"/>
        <v>1.1663551550758793</v>
      </c>
      <c r="AC259" s="3">
        <f t="shared" si="237"/>
        <v>0.68630485171980826</v>
      </c>
      <c r="AD259" s="4">
        <f t="shared" si="226"/>
        <v>37.044295726274314</v>
      </c>
      <c r="AE259" s="5">
        <f t="shared" si="249"/>
        <v>46.354597368845859</v>
      </c>
      <c r="AF259" s="5">
        <f t="shared" si="250"/>
        <v>24.830112182241869</v>
      </c>
      <c r="AG259" s="5">
        <f t="shared" si="251"/>
        <v>67.879082555449855</v>
      </c>
      <c r="AH259" s="5"/>
      <c r="AI259" s="6">
        <f t="shared" si="238"/>
        <v>-0.13661529618345541</v>
      </c>
      <c r="AJ259" s="6">
        <f t="shared" si="227"/>
        <v>-0.18246912937253873</v>
      </c>
      <c r="AK259" s="6">
        <f t="shared" si="252"/>
        <v>-0.40166977170912244</v>
      </c>
      <c r="AL259" s="6">
        <f t="shared" si="253"/>
        <v>3.6731512964045004E-2</v>
      </c>
      <c r="AM259" s="6"/>
      <c r="AT259" s="5"/>
      <c r="AU259" s="5"/>
      <c r="AV259" s="12"/>
      <c r="AW259" s="5"/>
      <c r="AX259" s="5"/>
      <c r="AY259" s="5"/>
      <c r="AZ259" s="5"/>
      <c r="BA259" s="5"/>
      <c r="BB259" s="5"/>
      <c r="BC259" s="5"/>
      <c r="BD259" s="5"/>
      <c r="BE259" s="5">
        <f t="shared" si="213"/>
        <v>2260</v>
      </c>
      <c r="BF259" s="6">
        <f t="shared" si="214"/>
        <v>0</v>
      </c>
      <c r="BG259" s="6">
        <f t="shared" si="215"/>
        <v>2260</v>
      </c>
      <c r="BH259" s="6">
        <f t="shared" si="216"/>
        <v>1354.5238095238096</v>
      </c>
      <c r="BI259" s="6">
        <f t="shared" si="217"/>
        <v>781.66666666666686</v>
      </c>
      <c r="BJ259" s="6">
        <f t="shared" si="218"/>
        <v>36.591618368256803</v>
      </c>
      <c r="BK259" s="6">
        <f t="shared" si="254"/>
        <v>38.867735121296832</v>
      </c>
      <c r="BL259" s="6">
        <f t="shared" si="255"/>
        <v>17.564448109509485</v>
      </c>
      <c r="BM259" s="6">
        <f t="shared" si="256"/>
        <v>53.780036029547972</v>
      </c>
      <c r="BN259" s="5"/>
      <c r="BO259" s="5"/>
      <c r="BP259" s="5"/>
      <c r="BQ259" s="2">
        <f t="shared" si="261"/>
        <v>54356.666666666664</v>
      </c>
      <c r="BR259" s="2">
        <f t="shared" si="219"/>
        <v>57712.375000000015</v>
      </c>
      <c r="BS259" s="2">
        <f t="shared" si="262"/>
        <v>55924.554321158037</v>
      </c>
      <c r="BT259" s="5">
        <f t="shared" si="220"/>
        <v>61859.201122864928</v>
      </c>
      <c r="BU259" s="5"/>
      <c r="BV259" s="2">
        <f t="shared" si="244"/>
        <v>-1.5607359471129616</v>
      </c>
      <c r="BW259" s="2">
        <f t="shared" si="263"/>
        <v>-0.5752202670285711</v>
      </c>
      <c r="BX259" s="2">
        <f t="shared" si="264"/>
        <v>-2.6668891362464202</v>
      </c>
      <c r="BY259" s="2">
        <f t="shared" si="265"/>
        <v>1.516448602189278</v>
      </c>
      <c r="BZ259" s="2"/>
      <c r="CA259" s="2">
        <f t="shared" si="221"/>
        <v>0.21873927410464536</v>
      </c>
      <c r="CB259" s="2">
        <f t="shared" si="266"/>
        <v>-0.22459805459179605</v>
      </c>
      <c r="CC259" s="2">
        <f t="shared" si="267"/>
        <v>-1.2441307253231069</v>
      </c>
      <c r="CD259" s="2">
        <f t="shared" si="268"/>
        <v>0.79493461613951477</v>
      </c>
      <c r="CE259" s="5"/>
      <c r="CF259" s="8">
        <f t="shared" si="245"/>
        <v>5.0889296435843723E-4</v>
      </c>
      <c r="CG259" s="8">
        <f t="shared" si="246"/>
        <v>5.0889296435843723E-4</v>
      </c>
      <c r="CH259" s="5">
        <f t="shared" si="247"/>
        <v>49650</v>
      </c>
      <c r="CI259" s="5">
        <f t="shared" si="248"/>
        <v>53541.666666666664</v>
      </c>
      <c r="CJ259" s="5"/>
      <c r="CK259" s="5">
        <f t="shared" si="209"/>
        <v>49485.520100353438</v>
      </c>
      <c r="CL259" s="5">
        <f t="shared" si="228"/>
        <v>53025.015411132394</v>
      </c>
      <c r="CM259" s="5">
        <f t="shared" si="257"/>
        <v>55989.849412244796</v>
      </c>
      <c r="CN259" s="5">
        <f t="shared" si="240"/>
        <v>39876.319384640134</v>
      </c>
      <c r="CO259" s="5">
        <f t="shared" si="205"/>
        <v>28109.426243244423</v>
      </c>
      <c r="CP259" s="5"/>
      <c r="CQ259" s="5"/>
      <c r="CR259" s="5"/>
      <c r="CS259" s="32">
        <f t="shared" si="210"/>
        <v>2.2790772547055305E-2</v>
      </c>
      <c r="CT259" s="32">
        <f t="shared" si="229"/>
        <v>-4.5481968446401289E-2</v>
      </c>
      <c r="CU259" s="32">
        <f t="shared" si="258"/>
        <v>-9.6026621527859346E-2</v>
      </c>
      <c r="CV259" s="32">
        <f t="shared" si="241"/>
        <v>0.2692578982810776</v>
      </c>
      <c r="CW259" s="32">
        <f t="shared" si="206"/>
        <v>0.80058222801674228</v>
      </c>
      <c r="CX259" s="32"/>
      <c r="CY259" s="32"/>
      <c r="CZ259" s="5"/>
      <c r="DA259" s="6">
        <f t="shared" si="211"/>
        <v>2.57179738837139E-3</v>
      </c>
      <c r="DB259" s="6">
        <f t="shared" si="230"/>
        <v>-0.11901164484998256</v>
      </c>
      <c r="DC259" s="6">
        <f t="shared" si="259"/>
        <v>0.16690621265779126</v>
      </c>
      <c r="DD259" s="6">
        <f t="shared" si="242"/>
        <v>0.89546716885535271</v>
      </c>
      <c r="DE259" s="6">
        <f t="shared" si="207"/>
        <v>1.5308451489940238</v>
      </c>
      <c r="DF259" s="5"/>
      <c r="DG259" s="5"/>
      <c r="DI259" s="6">
        <f t="shared" si="212"/>
        <v>0.62007016333900999</v>
      </c>
      <c r="DJ259" s="6">
        <f t="shared" si="231"/>
        <v>0.32856626184870219</v>
      </c>
      <c r="DK259" s="6">
        <f t="shared" si="260"/>
        <v>0.46008275009598837</v>
      </c>
      <c r="DL259" s="6">
        <f t="shared" si="243"/>
        <v>0.19112933624328712</v>
      </c>
      <c r="DM259" s="6">
        <f t="shared" si="208"/>
        <v>0.22800640687707624</v>
      </c>
      <c r="DX259">
        <f t="shared" si="232"/>
        <v>53691.833333333336</v>
      </c>
      <c r="DY259">
        <f t="shared" si="233"/>
        <v>44713.145610607797</v>
      </c>
      <c r="DZ259">
        <f t="shared" si="234"/>
        <v>62670.521056058875</v>
      </c>
    </row>
    <row r="260" spans="1:130" x14ac:dyDescent="0.25">
      <c r="A260" s="1">
        <v>59</v>
      </c>
      <c r="B260" s="1">
        <v>259</v>
      </c>
      <c r="C260" s="7">
        <v>20200831</v>
      </c>
      <c r="D260" s="7">
        <f>159100*(1/3)</f>
        <v>53033.333333333328</v>
      </c>
      <c r="E260" s="7">
        <v>6153869</v>
      </c>
      <c r="F260" s="7"/>
      <c r="G260" s="7">
        <f t="shared" si="269"/>
        <v>326360185966.66663</v>
      </c>
      <c r="H260" s="36">
        <f t="shared" si="239"/>
        <v>127007715449.16666</v>
      </c>
      <c r="I260" s="36">
        <f t="shared" si="235"/>
        <v>172525419430.95334</v>
      </c>
      <c r="K260" s="2">
        <f t="shared" si="270"/>
        <v>4.6705600482123556E-2</v>
      </c>
      <c r="M260" s="1">
        <f t="shared" si="204"/>
        <v>258</v>
      </c>
      <c r="N260" s="2">
        <f t="shared" ref="N260:N323" si="271">SMALL($K$3:$K$800,M260)</f>
        <v>-9.4675612430156469E-3</v>
      </c>
      <c r="O260" s="8">
        <f t="shared" ref="O260:O323" si="272">M260/$T$8</f>
        <v>0.32330827067669171</v>
      </c>
      <c r="P260" s="2">
        <f t="shared" ref="P260:P323" si="273">_xlfn.NORM.DIST(N260,$T$2,$T$3,TRUE)</f>
        <v>0.33656981995585528</v>
      </c>
      <c r="Q260" s="2">
        <f t="shared" ref="Q260:Q323" si="274">(1/PI())*ATAN((N260-$T$2)/$T$7)+0.5</f>
        <v>0.31358949270953018</v>
      </c>
      <c r="R260" s="2">
        <f t="shared" ref="R260:R323" si="275">ABS(O260-P259)</f>
        <v>1.2778349290596291E-2</v>
      </c>
      <c r="V260" s="1">
        <f t="shared" ref="V260:V323" si="276">IF(K260&lt;0,-K260,0)</f>
        <v>0</v>
      </c>
      <c r="W260" s="1">
        <f t="shared" ref="W260:W323" si="277">IF(K260&gt;=0,K260,0)</f>
        <v>4.6705600482123556E-2</v>
      </c>
      <c r="X260" s="2">
        <f t="shared" si="222"/>
        <v>2.5969171509208269E-2</v>
      </c>
      <c r="Y260" s="2">
        <f t="shared" si="223"/>
        <v>1.7192871108297803E-2</v>
      </c>
      <c r="Z260" s="2">
        <f t="shared" si="224"/>
        <v>2.2265234903959246E-2</v>
      </c>
      <c r="AA260" s="2">
        <f t="shared" si="225"/>
        <v>2.3993678919742193E-2</v>
      </c>
      <c r="AB260" s="3">
        <f t="shared" si="236"/>
        <v>1.1663551550758793</v>
      </c>
      <c r="AC260" s="3">
        <f t="shared" si="237"/>
        <v>0.71655835546550428</v>
      </c>
      <c r="AD260" s="4">
        <f t="shared" si="226"/>
        <v>38.055829513883317</v>
      </c>
      <c r="AE260" s="5">
        <f t="shared" si="249"/>
        <v>45.742147227108845</v>
      </c>
      <c r="AF260" s="5">
        <f t="shared" si="250"/>
        <v>23.995013186783503</v>
      </c>
      <c r="AG260" s="5">
        <f t="shared" si="251"/>
        <v>67.489281267434194</v>
      </c>
      <c r="AH260" s="5"/>
      <c r="AI260" s="6">
        <f t="shared" si="238"/>
        <v>-9.1250528257161082E-2</v>
      </c>
      <c r="AJ260" s="6">
        <f t="shared" si="227"/>
        <v>-0.18409817647489107</v>
      </c>
      <c r="AK260" s="6">
        <f t="shared" si="252"/>
        <v>-0.39988257570447749</v>
      </c>
      <c r="AL260" s="6">
        <f t="shared" si="253"/>
        <v>3.1686222754695348E-2</v>
      </c>
      <c r="AM260" s="6"/>
      <c r="AT260" s="5"/>
      <c r="AU260" s="5"/>
      <c r="AV260" s="12"/>
      <c r="AW260" s="5"/>
      <c r="AX260" s="5"/>
      <c r="AY260" s="5"/>
      <c r="AZ260" s="5"/>
      <c r="BA260" s="5"/>
      <c r="BB260" s="5"/>
      <c r="BC260" s="5"/>
      <c r="BD260" s="5"/>
      <c r="BE260" s="5">
        <f t="shared" si="213"/>
        <v>2420</v>
      </c>
      <c r="BF260" s="6">
        <f t="shared" si="214"/>
        <v>0</v>
      </c>
      <c r="BG260" s="6">
        <f t="shared" si="215"/>
        <v>2420</v>
      </c>
      <c r="BH260" s="6">
        <f t="shared" si="216"/>
        <v>1354.5238095238096</v>
      </c>
      <c r="BI260" s="6">
        <f t="shared" si="217"/>
        <v>859.28571428571433</v>
      </c>
      <c r="BJ260" s="6">
        <f t="shared" si="218"/>
        <v>38.814798881479881</v>
      </c>
      <c r="BK260" s="6">
        <f t="shared" si="254"/>
        <v>38.871279134366844</v>
      </c>
      <c r="BL260" s="6">
        <f t="shared" si="255"/>
        <v>17.568055268258558</v>
      </c>
      <c r="BM260" s="6">
        <f t="shared" si="256"/>
        <v>53.783535840642642</v>
      </c>
      <c r="BN260" s="5"/>
      <c r="BO260" s="5"/>
      <c r="BP260" s="5"/>
      <c r="BQ260" s="2">
        <f t="shared" si="261"/>
        <v>54356.666666666664</v>
      </c>
      <c r="BR260" s="2">
        <f t="shared" si="219"/>
        <v>57416.520833333336</v>
      </c>
      <c r="BS260" s="2">
        <f t="shared" si="262"/>
        <v>55885.525486306622</v>
      </c>
      <c r="BT260" s="5">
        <f t="shared" si="220"/>
        <v>61637.554269082975</v>
      </c>
      <c r="BU260" s="5"/>
      <c r="BV260" s="2">
        <f t="shared" si="244"/>
        <v>-1.6917199252005928</v>
      </c>
      <c r="BW260" s="2">
        <f t="shared" si="263"/>
        <v>-0.69741715217305988</v>
      </c>
      <c r="BX260" s="2">
        <f t="shared" si="264"/>
        <v>-2.7477040012705709</v>
      </c>
      <c r="BY260" s="2">
        <f t="shared" si="265"/>
        <v>1.3528696969244509</v>
      </c>
      <c r="BZ260" s="2"/>
      <c r="CA260" s="2">
        <f t="shared" si="221"/>
        <v>0.18536551140558916</v>
      </c>
      <c r="CB260" s="2">
        <f t="shared" si="266"/>
        <v>-0.17486216837241639</v>
      </c>
      <c r="CC260" s="2">
        <f t="shared" si="267"/>
        <v>-1.1710688842809041</v>
      </c>
      <c r="CD260" s="2">
        <f t="shared" si="268"/>
        <v>0.82134454753607133</v>
      </c>
      <c r="CE260" s="5"/>
      <c r="CF260" s="8">
        <f t="shared" si="245"/>
        <v>5.0889296435843723E-4</v>
      </c>
      <c r="CG260" s="8">
        <f t="shared" si="246"/>
        <v>5.0889296435843723E-4</v>
      </c>
      <c r="CH260" s="5">
        <f t="shared" si="247"/>
        <v>49650</v>
      </c>
      <c r="CI260" s="5">
        <f t="shared" si="248"/>
        <v>53541.666666666664</v>
      </c>
      <c r="CJ260" s="5"/>
      <c r="CK260" s="5">
        <f t="shared" si="209"/>
        <v>50181.426890973737</v>
      </c>
      <c r="CL260" s="5">
        <f t="shared" si="228"/>
        <v>52870.46517570188</v>
      </c>
      <c r="CM260" s="5">
        <f t="shared" si="257"/>
        <v>56150.705657637074</v>
      </c>
      <c r="CN260" s="5">
        <f t="shared" si="240"/>
        <v>40211.832729627051</v>
      </c>
      <c r="CO260" s="5">
        <f t="shared" si="205"/>
        <v>28355.716433616955</v>
      </c>
      <c r="CP260" s="5"/>
      <c r="CQ260" s="5"/>
      <c r="CR260" s="5"/>
      <c r="CS260" s="32">
        <f t="shared" si="210"/>
        <v>5.683191210476668E-2</v>
      </c>
      <c r="CT260" s="32">
        <f t="shared" si="229"/>
        <v>3.0805130442903561E-3</v>
      </c>
      <c r="CU260" s="32">
        <f t="shared" si="258"/>
        <v>-5.5517954543813475E-2</v>
      </c>
      <c r="CV260" s="32">
        <f t="shared" si="241"/>
        <v>0.31884894901245642</v>
      </c>
      <c r="CW260" s="32">
        <f t="shared" si="206"/>
        <v>0.87028719438243396</v>
      </c>
      <c r="CX260" s="32"/>
      <c r="CY260" s="32"/>
      <c r="CZ260" s="5"/>
      <c r="DA260" s="6">
        <f t="shared" si="211"/>
        <v>9.2730229783937315E-2</v>
      </c>
      <c r="DB260" s="6">
        <f t="shared" si="230"/>
        <v>-0.10373128220073317</v>
      </c>
      <c r="DC260" s="6">
        <f t="shared" si="259"/>
        <v>0.15056712310927226</v>
      </c>
      <c r="DD260" s="6">
        <f t="shared" si="242"/>
        <v>0.92623949138977701</v>
      </c>
      <c r="DE260" s="6">
        <f t="shared" si="207"/>
        <v>1.574541674395225</v>
      </c>
      <c r="DF260" s="5"/>
      <c r="DG260" s="5"/>
      <c r="DI260" s="6">
        <f t="shared" si="212"/>
        <v>0.85716309936836155</v>
      </c>
      <c r="DJ260" s="6">
        <f t="shared" si="231"/>
        <v>0.47403359161065806</v>
      </c>
      <c r="DK260" s="6">
        <f t="shared" si="260"/>
        <v>0.53960026518655524</v>
      </c>
      <c r="DL260" s="6">
        <f t="shared" si="243"/>
        <v>0.20161247402233651</v>
      </c>
      <c r="DM260" s="6">
        <f t="shared" si="208"/>
        <v>0.22859705587769083</v>
      </c>
      <c r="DX260">
        <f t="shared" si="232"/>
        <v>53493.000000000015</v>
      </c>
      <c r="DY260">
        <f t="shared" si="233"/>
        <v>44641.82081929822</v>
      </c>
      <c r="DZ260">
        <f t="shared" si="234"/>
        <v>62344.179180701809</v>
      </c>
    </row>
    <row r="261" spans="1:130" x14ac:dyDescent="0.25">
      <c r="A261" s="1">
        <v>60</v>
      </c>
      <c r="B261" s="1">
        <v>260</v>
      </c>
      <c r="C261" s="7">
        <v>20200901</v>
      </c>
      <c r="D261" s="7">
        <f>154590*(1/3)</f>
        <v>51530</v>
      </c>
      <c r="E261" s="7">
        <v>1820638</v>
      </c>
      <c r="F261" s="7"/>
      <c r="G261" s="7">
        <f t="shared" si="269"/>
        <v>93817476140</v>
      </c>
      <c r="H261" s="36">
        <f t="shared" si="239"/>
        <v>126308861157.16667</v>
      </c>
      <c r="I261" s="36">
        <f t="shared" si="235"/>
        <v>172229818642.79999</v>
      </c>
      <c r="K261" s="2">
        <f t="shared" si="270"/>
        <v>-2.8756484335498489E-2</v>
      </c>
      <c r="M261" s="1">
        <f t="shared" ref="M261:M324" si="278">M260+1</f>
        <v>259</v>
      </c>
      <c r="N261" s="2">
        <f t="shared" si="271"/>
        <v>-9.2005030168624668E-3</v>
      </c>
      <c r="O261" s="8">
        <f t="shared" si="272"/>
        <v>0.32456140350877194</v>
      </c>
      <c r="P261" s="2">
        <f t="shared" si="273"/>
        <v>0.33990005707310861</v>
      </c>
      <c r="Q261" s="2">
        <f t="shared" si="274"/>
        <v>0.31677573560207217</v>
      </c>
      <c r="R261" s="2">
        <f t="shared" si="275"/>
        <v>1.2008416447083337E-2</v>
      </c>
      <c r="V261" s="1">
        <f t="shared" si="276"/>
        <v>2.8756484335498489E-2</v>
      </c>
      <c r="W261" s="1">
        <f t="shared" si="277"/>
        <v>0</v>
      </c>
      <c r="X261" s="2">
        <f t="shared" si="222"/>
        <v>2.440744665969543E-2</v>
      </c>
      <c r="Y261" s="2">
        <f t="shared" si="223"/>
        <v>1.7192871108297803E-2</v>
      </c>
      <c r="Z261" s="2">
        <f t="shared" si="224"/>
        <v>2.1141569920929453E-2</v>
      </c>
      <c r="AA261" s="2">
        <f t="shared" si="225"/>
        <v>2.3993678919742193E-2</v>
      </c>
      <c r="AB261" s="3">
        <f t="shared" si="236"/>
        <v>1.1544765479091914</v>
      </c>
      <c r="AC261" s="3">
        <f t="shared" si="237"/>
        <v>0.71655835546550428</v>
      </c>
      <c r="AD261" s="4">
        <f t="shared" si="226"/>
        <v>38.297433905326002</v>
      </c>
      <c r="AE261" s="5">
        <f t="shared" si="249"/>
        <v>44.793651257583555</v>
      </c>
      <c r="AF261" s="5">
        <f t="shared" si="250"/>
        <v>23.513291028488254</v>
      </c>
      <c r="AG261" s="5">
        <f t="shared" si="251"/>
        <v>66.074011486678856</v>
      </c>
      <c r="AH261" s="5"/>
      <c r="AI261" s="6">
        <f t="shared" si="238"/>
        <v>-0.16942117136991494</v>
      </c>
      <c r="AJ261" s="6">
        <f t="shared" si="227"/>
        <v>-0.18871848994073886</v>
      </c>
      <c r="AK261" s="6">
        <f t="shared" si="252"/>
        <v>-0.39872873976785367</v>
      </c>
      <c r="AL261" s="6">
        <f t="shared" si="253"/>
        <v>2.1291759886375938E-2</v>
      </c>
      <c r="AM261" s="6"/>
      <c r="AT261" s="5"/>
      <c r="AU261" s="5"/>
      <c r="AV261" s="12"/>
      <c r="AW261" s="5"/>
      <c r="AX261" s="5"/>
      <c r="AY261" s="5"/>
      <c r="AZ261" s="5"/>
      <c r="BA261" s="5"/>
      <c r="BB261" s="5"/>
      <c r="BC261" s="5"/>
      <c r="BD261" s="5"/>
      <c r="BE261" s="5">
        <f t="shared" si="213"/>
        <v>-1503.3333333333285</v>
      </c>
      <c r="BF261" s="6">
        <f t="shared" si="214"/>
        <v>1503.3333333333285</v>
      </c>
      <c r="BG261" s="6">
        <f t="shared" si="215"/>
        <v>0</v>
      </c>
      <c r="BH261" s="6">
        <f t="shared" si="216"/>
        <v>1250.4761904761904</v>
      </c>
      <c r="BI261" s="6">
        <f t="shared" si="217"/>
        <v>859.28571428571433</v>
      </c>
      <c r="BJ261" s="6">
        <f t="shared" si="218"/>
        <v>40.729037354700374</v>
      </c>
      <c r="BK261" s="6">
        <f t="shared" si="254"/>
        <v>38.355873790331479</v>
      </c>
      <c r="BL261" s="6">
        <f t="shared" si="255"/>
        <v>17.806523500945143</v>
      </c>
      <c r="BM261" s="6">
        <f t="shared" si="256"/>
        <v>52.740418992901915</v>
      </c>
      <c r="BN261" s="5"/>
      <c r="BO261" s="5"/>
      <c r="BP261" s="5"/>
      <c r="BQ261" s="2">
        <f t="shared" si="261"/>
        <v>54080</v>
      </c>
      <c r="BR261" s="2">
        <f t="shared" si="219"/>
        <v>57121.958333333336</v>
      </c>
      <c r="BS261" s="2">
        <f t="shared" si="262"/>
        <v>55638.896198395618</v>
      </c>
      <c r="BT261" s="5">
        <f t="shared" si="220"/>
        <v>61413.975999954106</v>
      </c>
      <c r="BU261" s="5"/>
      <c r="BV261" s="2">
        <f t="shared" si="244"/>
        <v>-1.5193975045620629</v>
      </c>
      <c r="BW261" s="2">
        <f t="shared" si="263"/>
        <v>-0.81778773304947039</v>
      </c>
      <c r="BX261" s="2">
        <f t="shared" si="264"/>
        <v>-2.7557595239167654</v>
      </c>
      <c r="BY261" s="2">
        <f t="shared" si="265"/>
        <v>1.1201840578178244</v>
      </c>
      <c r="BZ261" s="2"/>
      <c r="CA261" s="2">
        <f t="shared" si="221"/>
        <v>0.37699614721939778</v>
      </c>
      <c r="CB261" s="2">
        <f t="shared" si="266"/>
        <v>-0.11338222806831404</v>
      </c>
      <c r="CC261" s="2">
        <f t="shared" si="267"/>
        <v>-1.084941139871245</v>
      </c>
      <c r="CD261" s="2">
        <f t="shared" si="268"/>
        <v>0.85817668373461686</v>
      </c>
      <c r="CE261" s="5"/>
      <c r="CF261" s="8">
        <f t="shared" si="245"/>
        <v>-4.9389440206545204E-4</v>
      </c>
      <c r="CG261" s="8">
        <f t="shared" si="246"/>
        <v>5.0889296435843723E-4</v>
      </c>
      <c r="CH261" s="5">
        <f t="shared" si="247"/>
        <v>49650</v>
      </c>
      <c r="CI261" s="5">
        <f t="shared" si="248"/>
        <v>53541.666666666664</v>
      </c>
      <c r="CJ261" s="5"/>
      <c r="CK261" s="5">
        <f t="shared" si="209"/>
        <v>50409.453239763105</v>
      </c>
      <c r="CL261" s="5">
        <f t="shared" si="228"/>
        <v>52592.320176723901</v>
      </c>
      <c r="CM261" s="5">
        <f t="shared" si="257"/>
        <v>56259.510937186446</v>
      </c>
      <c r="CN261" s="5">
        <f t="shared" si="240"/>
        <v>40378.229882669024</v>
      </c>
      <c r="CO261" s="5">
        <f t="shared" si="205"/>
        <v>28443.570751620289</v>
      </c>
      <c r="CP261" s="5"/>
      <c r="CQ261" s="5"/>
      <c r="CR261" s="5"/>
      <c r="CS261" s="32">
        <f t="shared" si="210"/>
        <v>2.2228901291732495E-2</v>
      </c>
      <c r="CT261" s="32">
        <f t="shared" si="229"/>
        <v>-2.0199150240077457E-2</v>
      </c>
      <c r="CU261" s="32">
        <f t="shared" si="258"/>
        <v>-8.4065980283172581E-2</v>
      </c>
      <c r="CV261" s="32">
        <f t="shared" si="241"/>
        <v>0.27618273881088307</v>
      </c>
      <c r="CW261" s="32">
        <f t="shared" si="206"/>
        <v>0.81165720893409943</v>
      </c>
      <c r="CX261" s="32"/>
      <c r="CY261" s="32"/>
      <c r="CZ261" s="5"/>
      <c r="DA261" s="6">
        <f t="shared" si="211"/>
        <v>1.1712021443619642E-2</v>
      </c>
      <c r="DB261" s="6">
        <f t="shared" si="230"/>
        <v>-0.15550818997464241</v>
      </c>
      <c r="DC261" s="6">
        <f t="shared" si="259"/>
        <v>7.9611552386283133E-2</v>
      </c>
      <c r="DD261" s="6">
        <f t="shared" si="242"/>
        <v>0.94926924360630227</v>
      </c>
      <c r="DE261" s="6">
        <f t="shared" si="207"/>
        <v>1.5664835142755367</v>
      </c>
      <c r="DF261" s="5"/>
      <c r="DG261" s="5"/>
      <c r="DI261" s="6">
        <f t="shared" si="212"/>
        <v>0.64798333817792775</v>
      </c>
      <c r="DJ261" s="6">
        <f t="shared" si="231"/>
        <v>0.40641001237252827</v>
      </c>
      <c r="DK261" s="6">
        <f t="shared" si="260"/>
        <v>0.62673649071279169</v>
      </c>
      <c r="DL261" s="6">
        <f t="shared" si="243"/>
        <v>0.21458392337069607</v>
      </c>
      <c r="DM261" s="6">
        <f t="shared" si="208"/>
        <v>0.22654823683217265</v>
      </c>
      <c r="DX261">
        <f t="shared" si="232"/>
        <v>53128.000000000015</v>
      </c>
      <c r="DY261">
        <f t="shared" si="233"/>
        <v>44590.761987100937</v>
      </c>
      <c r="DZ261">
        <f t="shared" si="234"/>
        <v>61665.238012899092</v>
      </c>
    </row>
    <row r="262" spans="1:130" x14ac:dyDescent="0.25">
      <c r="A262" s="1">
        <v>61</v>
      </c>
      <c r="B262" s="1">
        <v>261</v>
      </c>
      <c r="C262" s="7">
        <v>20200902</v>
      </c>
      <c r="D262" s="7">
        <f>158850*(1/3)</f>
        <v>52950</v>
      </c>
      <c r="E262" s="7">
        <v>3151314</v>
      </c>
      <c r="F262" s="7"/>
      <c r="G262" s="7">
        <f t="shared" si="269"/>
        <v>166862076300</v>
      </c>
      <c r="H262" s="36">
        <f t="shared" si="239"/>
        <v>129615386152.16667</v>
      </c>
      <c r="I262" s="36">
        <f t="shared" si="235"/>
        <v>174928094009.06665</v>
      </c>
      <c r="K262" s="2">
        <f t="shared" si="270"/>
        <v>2.7183909707282589E-2</v>
      </c>
      <c r="M262" s="1">
        <f t="shared" si="278"/>
        <v>260</v>
      </c>
      <c r="N262" s="2">
        <f t="shared" si="271"/>
        <v>-9.1109116819108535E-3</v>
      </c>
      <c r="O262" s="8">
        <f t="shared" si="272"/>
        <v>0.32581453634085211</v>
      </c>
      <c r="P262" s="2">
        <f t="shared" si="273"/>
        <v>0.3410200888257503</v>
      </c>
      <c r="Q262" s="2">
        <f t="shared" si="274"/>
        <v>0.31785402596070056</v>
      </c>
      <c r="R262" s="2">
        <f t="shared" si="275"/>
        <v>1.4085520732256496E-2</v>
      </c>
      <c r="V262" s="1">
        <f t="shared" si="276"/>
        <v>0</v>
      </c>
      <c r="W262" s="1">
        <f t="shared" si="277"/>
        <v>2.7183909707282589E-2</v>
      </c>
      <c r="X262" s="2">
        <f t="shared" si="222"/>
        <v>2.1717812977965819E-2</v>
      </c>
      <c r="Y262" s="2">
        <f t="shared" si="223"/>
        <v>1.9134578944532275E-2</v>
      </c>
      <c r="Z262" s="2">
        <f t="shared" si="224"/>
        <v>2.1714066867370912E-2</v>
      </c>
      <c r="AA262" s="2">
        <f t="shared" si="225"/>
        <v>2.3591880921181321E-2</v>
      </c>
      <c r="AB262" s="3">
        <f t="shared" si="236"/>
        <v>1.0001725199898199</v>
      </c>
      <c r="AC262" s="3">
        <f t="shared" si="237"/>
        <v>0.8110662735395896</v>
      </c>
      <c r="AD262" s="4">
        <f t="shared" si="226"/>
        <v>44.77964343724841</v>
      </c>
      <c r="AE262" s="5">
        <f t="shared" si="249"/>
        <v>43.904001859113436</v>
      </c>
      <c r="AF262" s="5">
        <f t="shared" si="250"/>
        <v>24.334241273403951</v>
      </c>
      <c r="AG262" s="5">
        <f t="shared" si="251"/>
        <v>63.473762444822924</v>
      </c>
      <c r="AH262" s="5"/>
      <c r="AI262" s="6">
        <f t="shared" si="238"/>
        <v>-0.16335827670362368</v>
      </c>
      <c r="AJ262" s="6">
        <f t="shared" si="227"/>
        <v>-0.19408277125119297</v>
      </c>
      <c r="AK262" s="6">
        <f t="shared" si="252"/>
        <v>-0.39511597632078022</v>
      </c>
      <c r="AL262" s="6">
        <f t="shared" si="253"/>
        <v>6.9504338183942471E-3</v>
      </c>
      <c r="AM262" s="6"/>
      <c r="AT262" s="5"/>
      <c r="AU262" s="5"/>
      <c r="AV262" s="12"/>
      <c r="AW262" s="5"/>
      <c r="AX262" s="5"/>
      <c r="AY262" s="5"/>
      <c r="AZ262" s="5"/>
      <c r="BA262" s="5"/>
      <c r="BB262" s="5"/>
      <c r="BC262" s="5"/>
      <c r="BD262" s="5"/>
      <c r="BE262" s="5">
        <f t="shared" si="213"/>
        <v>1420</v>
      </c>
      <c r="BF262" s="6">
        <f t="shared" si="214"/>
        <v>0</v>
      </c>
      <c r="BG262" s="6">
        <f t="shared" si="215"/>
        <v>1420</v>
      </c>
      <c r="BH262" s="6">
        <f t="shared" si="216"/>
        <v>1100</v>
      </c>
      <c r="BI262" s="6">
        <f t="shared" si="217"/>
        <v>960.71428571428567</v>
      </c>
      <c r="BJ262" s="6">
        <f t="shared" si="218"/>
        <v>46.620450606585791</v>
      </c>
      <c r="BK262" s="6">
        <f t="shared" si="254"/>
        <v>37.897881228082582</v>
      </c>
      <c r="BL262" s="6">
        <f t="shared" si="255"/>
        <v>18.614359873528993</v>
      </c>
      <c r="BM262" s="6">
        <f t="shared" si="256"/>
        <v>51.396346176270093</v>
      </c>
      <c r="BN262" s="5"/>
      <c r="BO262" s="5"/>
      <c r="BP262" s="5"/>
      <c r="BQ262" s="2">
        <f t="shared" si="261"/>
        <v>53316.666666666664</v>
      </c>
      <c r="BR262" s="2">
        <f t="shared" si="219"/>
        <v>56797.083333333336</v>
      </c>
      <c r="BS262" s="2">
        <f t="shared" si="262"/>
        <v>55180.568824452042</v>
      </c>
      <c r="BT262" s="5">
        <f t="shared" si="220"/>
        <v>61212.918665553792</v>
      </c>
      <c r="BU262" s="5"/>
      <c r="BV262" s="2">
        <f t="shared" si="244"/>
        <v>-1.5499473759192801</v>
      </c>
      <c r="BW262" s="2">
        <f t="shared" si="263"/>
        <v>-0.93736067769543063</v>
      </c>
      <c r="BX262" s="2">
        <f t="shared" si="264"/>
        <v>-2.7342333765249247</v>
      </c>
      <c r="BY262" s="2">
        <f t="shared" si="265"/>
        <v>0.85951202113406344</v>
      </c>
      <c r="BZ262" s="2"/>
      <c r="CA262" s="2">
        <f t="shared" si="221"/>
        <v>0.3668342965677106</v>
      </c>
      <c r="CB262" s="2">
        <f t="shared" si="266"/>
        <v>-5.0954636751459795E-2</v>
      </c>
      <c r="CC262" s="2">
        <f t="shared" si="267"/>
        <v>-0.97387638256840159</v>
      </c>
      <c r="CD262" s="2">
        <f t="shared" si="268"/>
        <v>0.87196710906548192</v>
      </c>
      <c r="CE262" s="5"/>
      <c r="CF262" s="8">
        <f t="shared" si="245"/>
        <v>-4.9389440206545204E-4</v>
      </c>
      <c r="CG262" s="8">
        <f t="shared" si="246"/>
        <v>5.0889296435843723E-4</v>
      </c>
      <c r="CH262" s="5">
        <f t="shared" si="247"/>
        <v>49508.333333333328</v>
      </c>
      <c r="CI262" s="5">
        <f t="shared" si="248"/>
        <v>53091.666666666664</v>
      </c>
      <c r="CJ262" s="5"/>
      <c r="CK262" s="5">
        <f t="shared" si="209"/>
        <v>50599.879249868871</v>
      </c>
      <c r="CL262" s="5">
        <f t="shared" si="228"/>
        <v>52357.976720822466</v>
      </c>
      <c r="CM262" s="5">
        <f t="shared" si="257"/>
        <v>56229.895418476757</v>
      </c>
      <c r="CN262" s="5">
        <f t="shared" si="240"/>
        <v>40642.756240818009</v>
      </c>
      <c r="CO262" s="5">
        <f t="shared" si="205"/>
        <v>28584.207453337152</v>
      </c>
      <c r="CP262" s="5"/>
      <c r="CQ262" s="5"/>
      <c r="CR262" s="5"/>
      <c r="CS262" s="32">
        <f t="shared" si="210"/>
        <v>4.6445184948484153E-2</v>
      </c>
      <c r="CT262" s="32">
        <f t="shared" si="229"/>
        <v>1.1307222246846216E-2</v>
      </c>
      <c r="CU262" s="32">
        <f t="shared" si="258"/>
        <v>-5.8330099924016721E-2</v>
      </c>
      <c r="CV262" s="32">
        <f t="shared" si="241"/>
        <v>0.30281518522657858</v>
      </c>
      <c r="CW262" s="32">
        <f t="shared" si="206"/>
        <v>0.852421484361225</v>
      </c>
      <c r="CX262" s="32"/>
      <c r="CY262" s="32"/>
      <c r="CZ262" s="5"/>
      <c r="DA262" s="6">
        <f t="shared" si="211"/>
        <v>-6.9009056800017976E-3</v>
      </c>
      <c r="DB262" s="6">
        <f t="shared" si="230"/>
        <v>-0.10835884902166198</v>
      </c>
      <c r="DC262" s="6">
        <f t="shared" si="259"/>
        <v>6.2203614070376959E-2</v>
      </c>
      <c r="DD262" s="6">
        <f t="shared" si="242"/>
        <v>0.96247805408296849</v>
      </c>
      <c r="DE262" s="6">
        <f t="shared" si="207"/>
        <v>1.5649888869309638</v>
      </c>
      <c r="DF262" s="5"/>
      <c r="DG262" s="5"/>
      <c r="DI262" s="6">
        <f t="shared" si="212"/>
        <v>0.77228974590891264</v>
      </c>
      <c r="DJ262" s="6">
        <f t="shared" si="231"/>
        <v>0.5116816607299588</v>
      </c>
      <c r="DK262" s="6">
        <f t="shared" si="260"/>
        <v>0.73284071052519606</v>
      </c>
      <c r="DL262" s="6">
        <f t="shared" si="243"/>
        <v>0.22676002869533865</v>
      </c>
      <c r="DM262" s="6">
        <f t="shared" si="208"/>
        <v>0.22319052263512859</v>
      </c>
      <c r="DX262">
        <f t="shared" si="232"/>
        <v>52765.5</v>
      </c>
      <c r="DY262">
        <f t="shared" si="233"/>
        <v>44868.506401871098</v>
      </c>
      <c r="DZ262">
        <f t="shared" si="234"/>
        <v>60662.493598128902</v>
      </c>
    </row>
    <row r="263" spans="1:130" x14ac:dyDescent="0.25">
      <c r="A263" s="1">
        <v>62</v>
      </c>
      <c r="B263" s="1">
        <v>262</v>
      </c>
      <c r="C263" s="7">
        <v>20200905</v>
      </c>
      <c r="D263" s="7">
        <f>160330*(1/3)</f>
        <v>53443.333333333328</v>
      </c>
      <c r="E263" s="7">
        <v>1859025</v>
      </c>
      <c r="F263" s="7"/>
      <c r="G263" s="7">
        <f t="shared" si="269"/>
        <v>99352492749.999985</v>
      </c>
      <c r="H263" s="36">
        <f t="shared" si="239"/>
        <v>132131260359.16667</v>
      </c>
      <c r="I263" s="36">
        <f t="shared" si="235"/>
        <v>165414417784.73331</v>
      </c>
      <c r="K263" s="2">
        <f t="shared" si="270"/>
        <v>9.2738304852208117E-3</v>
      </c>
      <c r="M263" s="1">
        <f t="shared" si="278"/>
        <v>261</v>
      </c>
      <c r="N263" s="2">
        <f t="shared" si="271"/>
        <v>-8.9984957738259135E-3</v>
      </c>
      <c r="O263" s="8">
        <f t="shared" si="272"/>
        <v>0.32706766917293234</v>
      </c>
      <c r="P263" s="2">
        <f t="shared" si="273"/>
        <v>0.34242744672944242</v>
      </c>
      <c r="Q263" s="2">
        <f t="shared" si="274"/>
        <v>0.31921371140897387</v>
      </c>
      <c r="R263" s="2">
        <f t="shared" si="275"/>
        <v>1.395241965281796E-2</v>
      </c>
      <c r="V263" s="1">
        <f t="shared" si="276"/>
        <v>0</v>
      </c>
      <c r="W263" s="1">
        <f t="shared" si="277"/>
        <v>9.2738304852208117E-3</v>
      </c>
      <c r="X263" s="2">
        <f t="shared" si="222"/>
        <v>1.9224454478791422E-2</v>
      </c>
      <c r="Y263" s="2">
        <f t="shared" si="223"/>
        <v>1.9796995407762332E-2</v>
      </c>
      <c r="Z263" s="2">
        <f t="shared" si="224"/>
        <v>2.2084072979711621E-2</v>
      </c>
      <c r="AA263" s="2">
        <f t="shared" si="225"/>
        <v>2.3139141166484141E-2</v>
      </c>
      <c r="AB263" s="3">
        <f t="shared" si="236"/>
        <v>0.87051217845787332</v>
      </c>
      <c r="AC263" s="3">
        <f t="shared" si="237"/>
        <v>0.85556310259419932</v>
      </c>
      <c r="AD263" s="4">
        <f t="shared" si="226"/>
        <v>49.566963387177346</v>
      </c>
      <c r="AE263" s="5">
        <f t="shared" si="249"/>
        <v>43.209783486918099</v>
      </c>
      <c r="AF263" s="5">
        <f t="shared" si="250"/>
        <v>25.681063925620261</v>
      </c>
      <c r="AG263" s="5">
        <f t="shared" si="251"/>
        <v>60.738503048215932</v>
      </c>
      <c r="AH263" s="5"/>
      <c r="AI263" s="6">
        <f t="shared" si="238"/>
        <v>-0.12609367362603999</v>
      </c>
      <c r="AJ263" s="6">
        <f t="shared" si="227"/>
        <v>-0.1933473021947632</v>
      </c>
      <c r="AK263" s="6">
        <f t="shared" si="252"/>
        <v>-0.39530672033242342</v>
      </c>
      <c r="AL263" s="6">
        <f t="shared" si="253"/>
        <v>8.612115942897014E-3</v>
      </c>
      <c r="AM263" s="6"/>
      <c r="AT263" s="5"/>
      <c r="AU263" s="5"/>
      <c r="AV263" s="12"/>
      <c r="AW263" s="5"/>
      <c r="AX263" s="5"/>
      <c r="AY263" s="5"/>
      <c r="AZ263" s="5"/>
      <c r="BA263" s="5"/>
      <c r="BB263" s="5"/>
      <c r="BC263" s="5"/>
      <c r="BD263" s="5"/>
      <c r="BE263" s="5">
        <f t="shared" si="213"/>
        <v>493.33333333332848</v>
      </c>
      <c r="BF263" s="6">
        <f t="shared" si="214"/>
        <v>0</v>
      </c>
      <c r="BG263" s="6">
        <f t="shared" si="215"/>
        <v>493.33333333332848</v>
      </c>
      <c r="BH263" s="6">
        <f t="shared" si="216"/>
        <v>965.47619047619025</v>
      </c>
      <c r="BI263" s="6">
        <f t="shared" si="217"/>
        <v>995.95238095238062</v>
      </c>
      <c r="BJ263" s="6">
        <f t="shared" si="218"/>
        <v>50.776887594076229</v>
      </c>
      <c r="BK263" s="6">
        <f t="shared" si="254"/>
        <v>37.430688378203968</v>
      </c>
      <c r="BL263" s="6">
        <f t="shared" si="255"/>
        <v>20.055841489550158</v>
      </c>
      <c r="BM263" s="6">
        <f t="shared" si="256"/>
        <v>49.593081200261636</v>
      </c>
      <c r="BN263" s="5"/>
      <c r="BO263" s="5"/>
      <c r="BP263" s="5"/>
      <c r="BQ263" s="2">
        <f t="shared" si="261"/>
        <v>52344.583333333328</v>
      </c>
      <c r="BR263" s="2">
        <f t="shared" si="219"/>
        <v>56436.812499999985</v>
      </c>
      <c r="BS263" s="2">
        <f t="shared" si="262"/>
        <v>54577.216740269447</v>
      </c>
      <c r="BT263" s="5">
        <f t="shared" si="220"/>
        <v>61076.989733354814</v>
      </c>
      <c r="BU263" s="5"/>
      <c r="BV263" s="2">
        <f t="shared" si="244"/>
        <v>-1.6145063878856865</v>
      </c>
      <c r="BW263" s="2">
        <f t="shared" si="263"/>
        <v>-1.0659697854253745</v>
      </c>
      <c r="BX263" s="2">
        <f t="shared" si="264"/>
        <v>-2.6469838997080295</v>
      </c>
      <c r="BY263" s="2">
        <f t="shared" si="265"/>
        <v>0.5150443288572808</v>
      </c>
      <c r="BZ263" s="2"/>
      <c r="CA263" s="2">
        <f t="shared" si="221"/>
        <v>0.25753173370308224</v>
      </c>
      <c r="CB263" s="2">
        <f t="shared" si="266"/>
        <v>3.715908550093472E-3</v>
      </c>
      <c r="CC263" s="2">
        <f t="shared" si="267"/>
        <v>-0.85040802563699236</v>
      </c>
      <c r="CD263" s="2">
        <f t="shared" si="268"/>
        <v>0.85783984273717939</v>
      </c>
      <c r="CE263" s="5"/>
      <c r="CF263" s="8">
        <f t="shared" si="245"/>
        <v>1.4843464248128282E-3</v>
      </c>
      <c r="CG263" s="8">
        <f t="shared" si="246"/>
        <v>5.0889296435843723E-4</v>
      </c>
      <c r="CH263" s="5">
        <f t="shared" si="247"/>
        <v>49713.333333333328</v>
      </c>
      <c r="CI263" s="5">
        <f t="shared" si="248"/>
        <v>53091.666666666664</v>
      </c>
      <c r="CJ263" s="5"/>
      <c r="CK263" s="5">
        <f t="shared" si="209"/>
        <v>50514.99333724365</v>
      </c>
      <c r="CL263" s="5">
        <f t="shared" si="228"/>
        <v>52288.528442055213</v>
      </c>
      <c r="CM263" s="5">
        <f t="shared" si="257"/>
        <v>56707.310306028754</v>
      </c>
      <c r="CN263" s="5">
        <f t="shared" si="240"/>
        <v>40884.29671889056</v>
      </c>
      <c r="CO263" s="5">
        <f t="shared" si="205"/>
        <v>28700.814758967146</v>
      </c>
      <c r="CP263" s="5"/>
      <c r="CQ263" s="5"/>
      <c r="CR263" s="5"/>
      <c r="CS263" s="32">
        <f t="shared" si="210"/>
        <v>5.7969719535341913E-2</v>
      </c>
      <c r="CT263" s="32">
        <f t="shared" si="229"/>
        <v>2.2085243660238785E-2</v>
      </c>
      <c r="CU263" s="32">
        <f t="shared" si="258"/>
        <v>-5.7558310473216356E-2</v>
      </c>
      <c r="CV263" s="32">
        <f t="shared" si="241"/>
        <v>0.30718485145520114</v>
      </c>
      <c r="CW263" s="32">
        <f t="shared" si="206"/>
        <v>0.86208418757992744</v>
      </c>
      <c r="CX263" s="32"/>
      <c r="CY263" s="32"/>
      <c r="CZ263" s="5"/>
      <c r="DA263" s="6">
        <f t="shared" si="211"/>
        <v>5.3616862881321101E-2</v>
      </c>
      <c r="DB263" s="6">
        <f t="shared" si="230"/>
        <v>-8.7666061906939194E-2</v>
      </c>
      <c r="DC263" s="6">
        <f t="shared" si="259"/>
        <v>6.6598897104490212E-2</v>
      </c>
      <c r="DD263" s="6">
        <f t="shared" si="242"/>
        <v>0.97674189839241121</v>
      </c>
      <c r="DE263" s="6">
        <f t="shared" si="207"/>
        <v>1.5360430099864135</v>
      </c>
      <c r="DF263" s="5"/>
      <c r="DG263" s="5"/>
      <c r="DI263" s="6">
        <f t="shared" si="212"/>
        <v>0.82275567551823481</v>
      </c>
      <c r="DJ263" s="6">
        <f t="shared" si="231"/>
        <v>0.56485160785206545</v>
      </c>
      <c r="DK263" s="6">
        <f t="shared" si="260"/>
        <v>0.76395573927954363</v>
      </c>
      <c r="DL263" s="6">
        <f t="shared" si="243"/>
        <v>0.24236566508685353</v>
      </c>
      <c r="DM263" s="6">
        <f t="shared" si="208"/>
        <v>0.21848258906548376</v>
      </c>
      <c r="DX263">
        <f t="shared" si="232"/>
        <v>52487.166666666672</v>
      </c>
      <c r="DY263">
        <f t="shared" si="233"/>
        <v>45115.208604749423</v>
      </c>
      <c r="DZ263">
        <f t="shared" si="234"/>
        <v>59859.12472858392</v>
      </c>
    </row>
    <row r="264" spans="1:130" x14ac:dyDescent="0.25">
      <c r="A264" s="1">
        <v>63</v>
      </c>
      <c r="B264" s="1">
        <v>263</v>
      </c>
      <c r="C264" s="7">
        <v>20200906</v>
      </c>
      <c r="D264" s="7">
        <f>167550*(1/3)</f>
        <v>55850</v>
      </c>
      <c r="E264" s="7">
        <v>3733510</v>
      </c>
      <c r="F264" s="7"/>
      <c r="G264" s="7">
        <f t="shared" si="269"/>
        <v>208516533500</v>
      </c>
      <c r="H264" s="36">
        <f t="shared" si="239"/>
        <v>136951365620.16667</v>
      </c>
      <c r="I264" s="36">
        <f t="shared" si="235"/>
        <v>163809507454.73331</v>
      </c>
      <c r="K264" s="2">
        <f t="shared" si="270"/>
        <v>4.4047622982573441E-2</v>
      </c>
      <c r="M264" s="1">
        <f t="shared" si="278"/>
        <v>262</v>
      </c>
      <c r="N264" s="2">
        <f t="shared" si="271"/>
        <v>-8.9787359652758712E-3</v>
      </c>
      <c r="O264" s="8">
        <f t="shared" si="272"/>
        <v>0.32832080200501251</v>
      </c>
      <c r="P264" s="2">
        <f t="shared" si="273"/>
        <v>0.34267505077301896</v>
      </c>
      <c r="Q264" s="2">
        <f t="shared" si="274"/>
        <v>0.31945347874425334</v>
      </c>
      <c r="R264" s="2">
        <f t="shared" si="275"/>
        <v>1.4106644724429906E-2</v>
      </c>
      <c r="V264" s="1">
        <f t="shared" si="276"/>
        <v>0</v>
      </c>
      <c r="W264" s="1">
        <f t="shared" si="277"/>
        <v>4.4047622982573441E-2</v>
      </c>
      <c r="X264" s="2">
        <f t="shared" si="222"/>
        <v>1.5727091570083784E-2</v>
      </c>
      <c r="Y264" s="2">
        <f t="shared" si="223"/>
        <v>2.2943254192231862E-2</v>
      </c>
      <c r="Z264" s="2">
        <f t="shared" si="224"/>
        <v>2.08550560713676E-2</v>
      </c>
      <c r="AA264" s="2">
        <f t="shared" si="225"/>
        <v>2.3234663743979856E-2</v>
      </c>
      <c r="AB264" s="3">
        <f t="shared" si="236"/>
        <v>0.75411408707147431</v>
      </c>
      <c r="AC264" s="3">
        <f t="shared" si="237"/>
        <v>0.98745798282432651</v>
      </c>
      <c r="AD264" s="4">
        <f t="shared" si="226"/>
        <v>56.699231682293039</v>
      </c>
      <c r="AE264" s="5">
        <f t="shared" si="249"/>
        <v>43.141813105758061</v>
      </c>
      <c r="AF264" s="5">
        <f t="shared" si="250"/>
        <v>25.846542447240825</v>
      </c>
      <c r="AG264" s="5">
        <f t="shared" si="251"/>
        <v>60.4370837642753</v>
      </c>
      <c r="AH264" s="5"/>
      <c r="AI264" s="6">
        <f t="shared" si="238"/>
        <v>-5.3531761314729281E-2</v>
      </c>
      <c r="AJ264" s="6">
        <f t="shared" si="227"/>
        <v>-0.18877024397257042</v>
      </c>
      <c r="AK264" s="6">
        <f t="shared" si="252"/>
        <v>-0.3993034577746854</v>
      </c>
      <c r="AL264" s="6">
        <f t="shared" si="253"/>
        <v>2.1762969829544565E-2</v>
      </c>
      <c r="AM264" s="6"/>
      <c r="AT264" s="5"/>
      <c r="AU264" s="5"/>
      <c r="AV264" s="12"/>
      <c r="AW264" s="5"/>
      <c r="AX264" s="5"/>
      <c r="AY264" s="5"/>
      <c r="AZ264" s="5"/>
      <c r="BA264" s="5"/>
      <c r="BB264" s="5"/>
      <c r="BC264" s="5"/>
      <c r="BD264" s="5"/>
      <c r="BE264" s="5">
        <f t="shared" si="213"/>
        <v>2406.6666666666715</v>
      </c>
      <c r="BF264" s="6">
        <f t="shared" si="214"/>
        <v>0</v>
      </c>
      <c r="BG264" s="6">
        <f t="shared" si="215"/>
        <v>2406.6666666666715</v>
      </c>
      <c r="BH264" s="6">
        <f t="shared" si="216"/>
        <v>784.52380952380918</v>
      </c>
      <c r="BI264" s="6">
        <f t="shared" si="217"/>
        <v>1167.8571428571429</v>
      </c>
      <c r="BJ264" s="6">
        <f t="shared" si="218"/>
        <v>59.817073170731717</v>
      </c>
      <c r="BK264" s="6">
        <f t="shared" si="254"/>
        <v>37.740786641057106</v>
      </c>
      <c r="BL264" s="6">
        <f t="shared" si="255"/>
        <v>18.983350133191188</v>
      </c>
      <c r="BM264" s="6">
        <f t="shared" si="256"/>
        <v>50.87099219656325</v>
      </c>
      <c r="BN264" s="5"/>
      <c r="BO264" s="5"/>
      <c r="BP264" s="5"/>
      <c r="BQ264" s="2">
        <f t="shared" si="261"/>
        <v>52344.583333333328</v>
      </c>
      <c r="BR264" s="2">
        <f t="shared" si="219"/>
        <v>56080.85416666665</v>
      </c>
      <c r="BS264" s="2">
        <f t="shared" si="262"/>
        <v>53934.243584815427</v>
      </c>
      <c r="BT264" s="5">
        <f t="shared" si="220"/>
        <v>60834.208103186982</v>
      </c>
      <c r="BU264" s="5"/>
      <c r="BV264" s="2">
        <f t="shared" si="244"/>
        <v>-1.8033643150303305</v>
      </c>
      <c r="BW264" s="2">
        <f t="shared" si="263"/>
        <v>-1.2027027877747054</v>
      </c>
      <c r="BX264" s="2">
        <f t="shared" si="264"/>
        <v>-2.5048378448135047</v>
      </c>
      <c r="BY264" s="2">
        <f t="shared" si="265"/>
        <v>9.9432269264093875E-2</v>
      </c>
      <c r="BZ264" s="2"/>
      <c r="CA264" s="2">
        <f t="shared" si="221"/>
        <v>0.11530363242561419</v>
      </c>
      <c r="CB264" s="2">
        <f t="shared" si="266"/>
        <v>5.0565006496134358E-2</v>
      </c>
      <c r="CC264" s="2">
        <f t="shared" si="267"/>
        <v>-0.71067165610587624</v>
      </c>
      <c r="CD264" s="2">
        <f t="shared" si="268"/>
        <v>0.811801669098145</v>
      </c>
      <c r="CE264" s="5"/>
      <c r="CF264" s="8">
        <f t="shared" si="245"/>
        <v>1.4843464248128282E-3</v>
      </c>
      <c r="CG264" s="8">
        <f t="shared" si="246"/>
        <v>5.0889296435843723E-4</v>
      </c>
      <c r="CH264" s="5">
        <f t="shared" si="247"/>
        <v>50916.666666666664</v>
      </c>
      <c r="CI264" s="5">
        <f t="shared" si="248"/>
        <v>53091.666666666664</v>
      </c>
      <c r="CJ264" s="5"/>
      <c r="CK264" s="5">
        <f t="shared" si="209"/>
        <v>51244.224614388957</v>
      </c>
      <c r="CL264" s="5">
        <f t="shared" si="228"/>
        <v>52320.379232117426</v>
      </c>
      <c r="CM264" s="5">
        <f t="shared" si="257"/>
        <v>56954.415238291338</v>
      </c>
      <c r="CN264" s="5">
        <f t="shared" si="240"/>
        <v>41346.23194506111</v>
      </c>
      <c r="CO264" s="5">
        <f t="shared" si="205"/>
        <v>28911.979303456377</v>
      </c>
      <c r="CP264" s="5"/>
      <c r="CQ264" s="5"/>
      <c r="CR264" s="5"/>
      <c r="CS264" s="32">
        <f t="shared" si="210"/>
        <v>8.987891650755464E-2</v>
      </c>
      <c r="CT264" s="32">
        <f t="shared" si="229"/>
        <v>6.7461681656081796E-2</v>
      </c>
      <c r="CU264" s="32">
        <f t="shared" si="258"/>
        <v>-1.9391213721896339E-2</v>
      </c>
      <c r="CV264" s="32">
        <f t="shared" si="241"/>
        <v>0.35078814616555154</v>
      </c>
      <c r="CW264" s="32">
        <f t="shared" si="206"/>
        <v>0.93172523450593459</v>
      </c>
      <c r="CX264" s="32"/>
      <c r="CY264" s="32"/>
      <c r="CZ264" s="5"/>
      <c r="DA264" s="6">
        <f t="shared" si="211"/>
        <v>0.10978022875910594</v>
      </c>
      <c r="DB264" s="6">
        <f t="shared" si="230"/>
        <v>-4.8633837560193037E-2</v>
      </c>
      <c r="DC264" s="6">
        <f t="shared" si="259"/>
        <v>0.10559264578438475</v>
      </c>
      <c r="DD264" s="6">
        <f t="shared" si="242"/>
        <v>1.0254383758374828</v>
      </c>
      <c r="DE264" s="6">
        <f t="shared" si="207"/>
        <v>1.5461311253977261</v>
      </c>
      <c r="DF264" s="5"/>
      <c r="DG264" s="5"/>
      <c r="DI264" s="6">
        <f t="shared" si="212"/>
        <v>0.93203586043728892</v>
      </c>
      <c r="DJ264" s="6">
        <f t="shared" si="231"/>
        <v>0.74734885410658247</v>
      </c>
      <c r="DK264" s="6">
        <f t="shared" si="260"/>
        <v>0.68475304907053691</v>
      </c>
      <c r="DL264" s="6">
        <f t="shared" si="243"/>
        <v>0.25919207100842728</v>
      </c>
      <c r="DM264" s="6">
        <f t="shared" si="208"/>
        <v>0.21464325193874992</v>
      </c>
      <c r="DX264">
        <f t="shared" si="232"/>
        <v>52362.666666666679</v>
      </c>
      <c r="DY264">
        <f t="shared" si="233"/>
        <v>45313.243806129321</v>
      </c>
      <c r="DZ264">
        <f t="shared" si="234"/>
        <v>59412.089527204036</v>
      </c>
    </row>
    <row r="265" spans="1:130" x14ac:dyDescent="0.25">
      <c r="A265" s="1">
        <v>64</v>
      </c>
      <c r="B265" s="1">
        <v>264</v>
      </c>
      <c r="C265" s="7">
        <v>20200907</v>
      </c>
      <c r="D265" s="7">
        <f>163000*(1/3)</f>
        <v>54333.333333333328</v>
      </c>
      <c r="E265" s="7">
        <v>5881390</v>
      </c>
      <c r="F265" s="7"/>
      <c r="G265" s="7">
        <f t="shared" si="269"/>
        <v>319555523333.33331</v>
      </c>
      <c r="H265" s="36">
        <f t="shared" si="239"/>
        <v>147613971486.83331</v>
      </c>
      <c r="I265" s="36">
        <f t="shared" si="235"/>
        <v>167234268181.66666</v>
      </c>
      <c r="K265" s="2">
        <f t="shared" si="270"/>
        <v>-2.7531613376557112E-2</v>
      </c>
      <c r="M265" s="1">
        <f t="shared" si="278"/>
        <v>263</v>
      </c>
      <c r="N265" s="2">
        <f t="shared" si="271"/>
        <v>-8.9717063908111867E-3</v>
      </c>
      <c r="O265" s="8">
        <f t="shared" si="272"/>
        <v>0.32957393483709274</v>
      </c>
      <c r="P265" s="2">
        <f t="shared" si="273"/>
        <v>0.34276315250380895</v>
      </c>
      <c r="Q265" s="2">
        <f t="shared" si="274"/>
        <v>0.31953883178811587</v>
      </c>
      <c r="R265" s="2">
        <f t="shared" si="275"/>
        <v>1.3101115935926222E-2</v>
      </c>
      <c r="V265" s="1">
        <f t="shared" si="276"/>
        <v>2.7531613376557112E-2</v>
      </c>
      <c r="W265" s="1">
        <f t="shared" si="277"/>
        <v>0</v>
      </c>
      <c r="X265" s="2">
        <f t="shared" si="222"/>
        <v>1.4589861674591973E-2</v>
      </c>
      <c r="Y265" s="2">
        <f t="shared" si="223"/>
        <v>2.2943254192231862E-2</v>
      </c>
      <c r="Z265" s="2">
        <f t="shared" si="224"/>
        <v>1.9624665995036962E-2</v>
      </c>
      <c r="AA265" s="2">
        <f t="shared" si="225"/>
        <v>2.3234663743979856E-2</v>
      </c>
      <c r="AB265" s="3">
        <f t="shared" si="236"/>
        <v>0.74344509497800981</v>
      </c>
      <c r="AC265" s="3">
        <f t="shared" si="237"/>
        <v>0.98745798282432651</v>
      </c>
      <c r="AD265" s="4">
        <f t="shared" si="226"/>
        <v>57.04871610015654</v>
      </c>
      <c r="AE265" s="5">
        <f t="shared" si="249"/>
        <v>43.190196701002158</v>
      </c>
      <c r="AF265" s="5">
        <f t="shared" si="250"/>
        <v>25.737814753899169</v>
      </c>
      <c r="AG265" s="5">
        <f t="shared" si="251"/>
        <v>60.642578648105143</v>
      </c>
      <c r="AH265" s="5"/>
      <c r="AI265" s="6">
        <f t="shared" si="238"/>
        <v>-9.2688712689246583E-2</v>
      </c>
      <c r="AJ265" s="6">
        <f t="shared" si="227"/>
        <v>-0.18237112897716284</v>
      </c>
      <c r="AK265" s="6">
        <f t="shared" si="252"/>
        <v>-0.39656982679677238</v>
      </c>
      <c r="AL265" s="6">
        <f t="shared" si="253"/>
        <v>3.1827568842446696E-2</v>
      </c>
      <c r="AM265" s="6"/>
      <c r="AT265" s="5"/>
      <c r="AU265" s="5"/>
      <c r="AV265" s="12"/>
      <c r="AW265" s="5"/>
      <c r="AX265" s="5"/>
      <c r="AY265" s="5"/>
      <c r="AZ265" s="5"/>
      <c r="BA265" s="5"/>
      <c r="BB265" s="5"/>
      <c r="BC265" s="5"/>
      <c r="BD265" s="5"/>
      <c r="BE265" s="5">
        <f t="shared" si="213"/>
        <v>-1516.6666666666715</v>
      </c>
      <c r="BF265" s="6">
        <f t="shared" si="214"/>
        <v>1516.6666666666715</v>
      </c>
      <c r="BG265" s="6">
        <f t="shared" si="215"/>
        <v>0</v>
      </c>
      <c r="BH265" s="6">
        <f t="shared" si="216"/>
        <v>739.52380952380975</v>
      </c>
      <c r="BI265" s="6">
        <f t="shared" si="217"/>
        <v>1167.8571428571429</v>
      </c>
      <c r="BJ265" s="6">
        <f t="shared" si="218"/>
        <v>61.228311072275623</v>
      </c>
      <c r="BK265" s="6">
        <f t="shared" si="254"/>
        <v>38.35162884552102</v>
      </c>
      <c r="BL265" s="6">
        <f t="shared" si="255"/>
        <v>17.383383328934652</v>
      </c>
      <c r="BM265" s="6">
        <f t="shared" si="256"/>
        <v>53.029400707131472</v>
      </c>
      <c r="BN265" s="5"/>
      <c r="BO265" s="5"/>
      <c r="BP265" s="5"/>
      <c r="BQ265" s="2">
        <f t="shared" si="261"/>
        <v>52132.083333333328</v>
      </c>
      <c r="BR265" s="2">
        <f t="shared" si="219"/>
        <v>55721.687499999985</v>
      </c>
      <c r="BS265" s="2">
        <f t="shared" si="262"/>
        <v>53279.640281756212</v>
      </c>
      <c r="BT265" s="5">
        <f t="shared" si="220"/>
        <v>60531.188129655013</v>
      </c>
      <c r="BU265" s="5"/>
      <c r="BV265" s="2">
        <f t="shared" si="244"/>
        <v>-1.8166908427845287</v>
      </c>
      <c r="BW265" s="2">
        <f t="shared" si="263"/>
        <v>-1.3613501549714884</v>
      </c>
      <c r="BX265" s="2">
        <f t="shared" si="264"/>
        <v>-1.9002024546448135</v>
      </c>
      <c r="BY265" s="2">
        <f t="shared" si="265"/>
        <v>-0.82249785529816311</v>
      </c>
      <c r="BZ265" s="2"/>
      <c r="CA265" s="2">
        <f t="shared" si="221"/>
        <v>0.22141840414563929</v>
      </c>
      <c r="CB265" s="2">
        <f t="shared" si="266"/>
        <v>0.11227269744773057</v>
      </c>
      <c r="CC265" s="2">
        <f t="shared" si="267"/>
        <v>-0.46354932974463997</v>
      </c>
      <c r="CD265" s="2">
        <f t="shared" si="268"/>
        <v>0.68809472464010113</v>
      </c>
      <c r="CE265" s="5"/>
      <c r="CF265" s="8">
        <f t="shared" si="245"/>
        <v>1.4843464248128282E-3</v>
      </c>
      <c r="CG265" s="8">
        <f t="shared" si="246"/>
        <v>5.0889296435843723E-4</v>
      </c>
      <c r="CH265" s="5">
        <f t="shared" si="247"/>
        <v>50916.666666666664</v>
      </c>
      <c r="CI265" s="5">
        <f t="shared" si="248"/>
        <v>53091.666666666664</v>
      </c>
      <c r="CJ265" s="5"/>
      <c r="CK265" s="5">
        <f t="shared" si="209"/>
        <v>51887.399580515354</v>
      </c>
      <c r="CL265" s="5">
        <f t="shared" si="228"/>
        <v>52327.353001203068</v>
      </c>
      <c r="CM265" s="5">
        <f t="shared" si="257"/>
        <v>56984.141381091955</v>
      </c>
      <c r="CN265" s="5">
        <f t="shared" si="240"/>
        <v>41736.852283140921</v>
      </c>
      <c r="CO265" s="5">
        <f t="shared" ref="CO265:CO328" si="279">AVERAGE(G66:G265)/AVERAGE(E66:E265)</f>
        <v>29414.722871525344</v>
      </c>
      <c r="CP265" s="5"/>
      <c r="CQ265" s="5"/>
      <c r="CR265" s="5"/>
      <c r="CS265" s="32">
        <f t="shared" si="210"/>
        <v>4.7139262568411056E-2</v>
      </c>
      <c r="CT265" s="32">
        <f t="shared" si="229"/>
        <v>3.8335215085008034E-2</v>
      </c>
      <c r="CU265" s="32">
        <f t="shared" si="258"/>
        <v>-4.6518346745471839E-2</v>
      </c>
      <c r="CV265" s="32">
        <f t="shared" si="241"/>
        <v>0.30180716467879387</v>
      </c>
      <c r="CW265" s="32">
        <f t="shared" ref="CW265:CW328" si="280">D265/CO265-1</f>
        <v>0.84714755160689337</v>
      </c>
      <c r="CX265" s="32"/>
      <c r="CY265" s="32"/>
      <c r="CZ265" s="5"/>
      <c r="DA265" s="6">
        <f t="shared" si="211"/>
        <v>0.11957144372112155</v>
      </c>
      <c r="DB265" s="6">
        <f t="shared" si="230"/>
        <v>-9.8650940149725086E-2</v>
      </c>
      <c r="DC265" s="6">
        <f t="shared" si="259"/>
        <v>4.133337269555163E-2</v>
      </c>
      <c r="DD265" s="6">
        <f t="shared" si="242"/>
        <v>0.9856506733523257</v>
      </c>
      <c r="DE265" s="6">
        <f t="shared" ref="DE265:DE328" si="281">LN(D265/D66)</f>
        <v>1.5027592475119511</v>
      </c>
      <c r="DF265" s="5"/>
      <c r="DG265" s="5"/>
      <c r="DI265" s="6">
        <f t="shared" si="212"/>
        <v>0.74597068530235866</v>
      </c>
      <c r="DJ265" s="6">
        <f t="shared" si="231"/>
        <v>0.66778718715657159</v>
      </c>
      <c r="DK265" s="6">
        <f t="shared" si="260"/>
        <v>0.71233564975718089</v>
      </c>
      <c r="DL265" s="6">
        <f t="shared" si="243"/>
        <v>0.27800151870727996</v>
      </c>
      <c r="DM265" s="6">
        <f t="shared" ref="DM265:DM328" si="282">(D85-(AVERAGE(D66:D265)-2*_xlfn.STDEV.P(D66:D265)))/(4*_xlfn.STDEV.P(D66:D265))</f>
        <v>0.21229449732977043</v>
      </c>
      <c r="DX265">
        <f t="shared" si="232"/>
        <v>52147.666666666679</v>
      </c>
      <c r="DY265">
        <f t="shared" si="233"/>
        <v>45634.455784160265</v>
      </c>
      <c r="DZ265">
        <f t="shared" si="234"/>
        <v>58660.877549173092</v>
      </c>
    </row>
    <row r="266" spans="1:130" x14ac:dyDescent="0.25">
      <c r="A266" s="1">
        <v>65</v>
      </c>
      <c r="B266" s="1">
        <v>265</v>
      </c>
      <c r="C266" s="7">
        <v>20200908</v>
      </c>
      <c r="D266" s="7">
        <f>155140*(1/3)</f>
        <v>51713.333333333328</v>
      </c>
      <c r="E266" s="7">
        <v>3527700</v>
      </c>
      <c r="F266" s="7"/>
      <c r="G266" s="7">
        <f t="shared" si="269"/>
        <v>182429125999.99997</v>
      </c>
      <c r="H266" s="36">
        <f t="shared" si="239"/>
        <v>149176632451.83331</v>
      </c>
      <c r="I266" s="36">
        <f t="shared" si="235"/>
        <v>167080247453.66666</v>
      </c>
      <c r="K266" s="2">
        <f t="shared" si="270"/>
        <v>-4.9422265744036777E-2</v>
      </c>
      <c r="M266" s="1">
        <f t="shared" si="278"/>
        <v>264</v>
      </c>
      <c r="N266" s="2">
        <f t="shared" si="271"/>
        <v>-8.9218671096594065E-3</v>
      </c>
      <c r="O266" s="8">
        <f t="shared" si="272"/>
        <v>0.33082706766917291</v>
      </c>
      <c r="P266" s="2">
        <f t="shared" si="273"/>
        <v>0.34338803376526961</v>
      </c>
      <c r="Q266" s="2">
        <f t="shared" si="274"/>
        <v>0.32014481618411239</v>
      </c>
      <c r="R266" s="2">
        <f t="shared" si="275"/>
        <v>1.193608483463604E-2</v>
      </c>
      <c r="V266" s="1">
        <f t="shared" si="276"/>
        <v>4.9422265744036777E-2</v>
      </c>
      <c r="W266" s="1">
        <f t="shared" si="277"/>
        <v>0</v>
      </c>
      <c r="X266" s="2">
        <f t="shared" si="222"/>
        <v>1.8120023513451742E-2</v>
      </c>
      <c r="Y266" s="2">
        <f t="shared" si="223"/>
        <v>1.9210273906173359E-2</v>
      </c>
      <c r="Z266" s="2">
        <f t="shared" si="224"/>
        <v>2.1181670983462682E-2</v>
      </c>
      <c r="AA266" s="2">
        <f t="shared" si="225"/>
        <v>2.2343081954958519E-2</v>
      </c>
      <c r="AB266" s="3">
        <f t="shared" si="236"/>
        <v>0.85545769866781129</v>
      </c>
      <c r="AC266" s="3">
        <f t="shared" si="237"/>
        <v>0.85978621682091139</v>
      </c>
      <c r="AD266" s="4">
        <f t="shared" si="226"/>
        <v>50.126177918895777</v>
      </c>
      <c r="AE266" s="5">
        <f t="shared" si="249"/>
        <v>42.805327199474682</v>
      </c>
      <c r="AF266" s="5">
        <f t="shared" si="250"/>
        <v>26.40384100284238</v>
      </c>
      <c r="AG266" s="5">
        <f t="shared" si="251"/>
        <v>59.20681339610698</v>
      </c>
      <c r="AH266" s="5"/>
      <c r="AI266" s="6">
        <f t="shared" si="238"/>
        <v>-0.17710135838241797</v>
      </c>
      <c r="AJ266" s="6">
        <f t="shared" si="227"/>
        <v>-0.18836272536447293</v>
      </c>
      <c r="AK266" s="6">
        <f t="shared" si="252"/>
        <v>-0.39437472869904699</v>
      </c>
      <c r="AL266" s="6">
        <f t="shared" si="253"/>
        <v>1.7649277970101129E-2</v>
      </c>
      <c r="AM266" s="6"/>
      <c r="AT266" s="5"/>
      <c r="AU266" s="5"/>
      <c r="AV266" s="12"/>
      <c r="AW266" s="5"/>
      <c r="AX266" s="5"/>
      <c r="AY266" s="5"/>
      <c r="AZ266" s="5"/>
      <c r="BA266" s="5"/>
      <c r="BB266" s="5"/>
      <c r="BC266" s="5"/>
      <c r="BD266" s="5"/>
      <c r="BE266" s="5">
        <f t="shared" si="213"/>
        <v>-2620</v>
      </c>
      <c r="BF266" s="6">
        <f t="shared" si="214"/>
        <v>2620</v>
      </c>
      <c r="BG266" s="6">
        <f t="shared" si="215"/>
        <v>0</v>
      </c>
      <c r="BH266" s="6">
        <f t="shared" si="216"/>
        <v>926.66666666666686</v>
      </c>
      <c r="BI266" s="6">
        <f t="shared" si="217"/>
        <v>982.61904761904748</v>
      </c>
      <c r="BJ266" s="6">
        <f t="shared" si="218"/>
        <v>51.465269983788495</v>
      </c>
      <c r="BK266" s="6">
        <f t="shared" si="254"/>
        <v>38.625415904919876</v>
      </c>
      <c r="BL266" s="6">
        <f t="shared" si="255"/>
        <v>17.101619275519546</v>
      </c>
      <c r="BM266" s="6">
        <f t="shared" si="256"/>
        <v>53.692073545500108</v>
      </c>
      <c r="BN266" s="5"/>
      <c r="BO266" s="5"/>
      <c r="BP266" s="5"/>
      <c r="BQ266" s="2">
        <f t="shared" si="261"/>
        <v>51782.5</v>
      </c>
      <c r="BR266" s="2">
        <f t="shared" si="219"/>
        <v>55356.75</v>
      </c>
      <c r="BS266" s="2">
        <f t="shared" si="262"/>
        <v>52627.244436951361</v>
      </c>
      <c r="BT266" s="5">
        <f t="shared" si="220"/>
        <v>60200.424287089838</v>
      </c>
      <c r="BU266" s="5"/>
      <c r="BV266" s="2">
        <f t="shared" si="244"/>
        <v>-1.7214947431496899</v>
      </c>
      <c r="BW266" s="2">
        <f t="shared" si="263"/>
        <v>-1.4076345955248972</v>
      </c>
      <c r="BX266" s="2">
        <f t="shared" si="264"/>
        <v>-1.8988709351937205</v>
      </c>
      <c r="BY266" s="2">
        <f t="shared" si="265"/>
        <v>-0.91639825585607393</v>
      </c>
      <c r="BZ266" s="2"/>
      <c r="CA266" s="2">
        <f t="shared" si="221"/>
        <v>0.39202615708194832</v>
      </c>
      <c r="CB266" s="2">
        <f t="shared" si="266"/>
        <v>0.15632995235874125</v>
      </c>
      <c r="CC266" s="2">
        <f t="shared" si="267"/>
        <v>-0.35721941886695474</v>
      </c>
      <c r="CD266" s="2">
        <f t="shared" si="268"/>
        <v>0.66987932358443725</v>
      </c>
      <c r="CE266" s="5"/>
      <c r="CF266" s="8">
        <f t="shared" si="245"/>
        <v>4.1694176396727192E-4</v>
      </c>
      <c r="CG266" s="8">
        <f t="shared" si="246"/>
        <v>5.0889296435843723E-4</v>
      </c>
      <c r="CH266" s="5">
        <f t="shared" si="247"/>
        <v>52101.666666666664</v>
      </c>
      <c r="CI266" s="5">
        <f t="shared" si="248"/>
        <v>53091.666666666664</v>
      </c>
      <c r="CJ266" s="5"/>
      <c r="CK266" s="5">
        <f t="shared" si="209"/>
        <v>51997.309775189366</v>
      </c>
      <c r="CL266" s="5">
        <f t="shared" si="228"/>
        <v>51954.26885082449</v>
      </c>
      <c r="CM266" s="5">
        <f t="shared" si="257"/>
        <v>56977.982923486001</v>
      </c>
      <c r="CN266" s="5">
        <f t="shared" si="240"/>
        <v>42077.913578900181</v>
      </c>
      <c r="CO266" s="5">
        <f t="shared" si="279"/>
        <v>29638.568821836361</v>
      </c>
      <c r="CP266" s="5"/>
      <c r="CQ266" s="5"/>
      <c r="CR266" s="5"/>
      <c r="CS266" s="32">
        <f t="shared" si="210"/>
        <v>-5.4613679646853264E-3</v>
      </c>
      <c r="CT266" s="32">
        <f t="shared" si="229"/>
        <v>-4.6374537226758772E-3</v>
      </c>
      <c r="CU266" s="32">
        <f t="shared" si="258"/>
        <v>-9.2397963564670449E-2</v>
      </c>
      <c r="CV266" s="32">
        <f t="shared" si="241"/>
        <v>0.22898996016914674</v>
      </c>
      <c r="CW266" s="32">
        <f t="shared" si="280"/>
        <v>0.74479859821143846</v>
      </c>
      <c r="CX266" s="32"/>
      <c r="CY266" s="32"/>
      <c r="CZ266" s="5"/>
      <c r="DA266" s="6">
        <f t="shared" si="211"/>
        <v>0.11743663439943039</v>
      </c>
      <c r="DB266" s="6">
        <f t="shared" si="230"/>
        <v>-9.7452573665083767E-2</v>
      </c>
      <c r="DC266" s="6">
        <f t="shared" si="259"/>
        <v>-4.5549746536297578E-2</v>
      </c>
      <c r="DD266" s="6">
        <f t="shared" si="242"/>
        <v>0.89401270112420805</v>
      </c>
      <c r="DE266" s="6">
        <f t="shared" si="281"/>
        <v>1.469205257873935</v>
      </c>
      <c r="DF266" s="5"/>
      <c r="DG266" s="5"/>
      <c r="DI266" s="6">
        <f t="shared" si="212"/>
        <v>0.49390656343844841</v>
      </c>
      <c r="DJ266" s="6">
        <f t="shared" si="231"/>
        <v>0.49800714752728142</v>
      </c>
      <c r="DK266" s="6">
        <f t="shared" si="260"/>
        <v>0.72232933271567523</v>
      </c>
      <c r="DL266" s="6">
        <f t="shared" si="243"/>
        <v>0.2983453216036519</v>
      </c>
      <c r="DM266" s="6">
        <f t="shared" si="282"/>
        <v>0.20830413614065654</v>
      </c>
      <c r="DX266">
        <f t="shared" si="232"/>
        <v>51735.000000000015</v>
      </c>
      <c r="DY266">
        <f t="shared" si="233"/>
        <v>46298.906018308953</v>
      </c>
      <c r="DZ266">
        <f t="shared" si="234"/>
        <v>57171.093981691076</v>
      </c>
    </row>
    <row r="267" spans="1:130" x14ac:dyDescent="0.25">
      <c r="A267" s="1">
        <v>66</v>
      </c>
      <c r="B267" s="1">
        <v>266</v>
      </c>
      <c r="C267" s="7">
        <v>20200909</v>
      </c>
      <c r="D267" s="7">
        <f>164400*(1/3)</f>
        <v>54800</v>
      </c>
      <c r="E267" s="7">
        <v>3456897</v>
      </c>
      <c r="F267" s="7"/>
      <c r="G267" s="7">
        <f t="shared" si="269"/>
        <v>189437955600</v>
      </c>
      <c r="H267" s="36">
        <f t="shared" si="239"/>
        <v>150980039037.16669</v>
      </c>
      <c r="I267" s="36">
        <f t="shared" si="235"/>
        <v>169288525129.79999</v>
      </c>
      <c r="K267" s="2">
        <f t="shared" si="270"/>
        <v>5.7974547559354134E-2</v>
      </c>
      <c r="M267" s="1">
        <f t="shared" si="278"/>
        <v>265</v>
      </c>
      <c r="N267" s="2">
        <f t="shared" si="271"/>
        <v>-8.8678187738747746E-3</v>
      </c>
      <c r="O267" s="8">
        <f t="shared" si="272"/>
        <v>0.33208020050125314</v>
      </c>
      <c r="P267" s="2">
        <f t="shared" si="273"/>
        <v>0.34406617199243528</v>
      </c>
      <c r="Q267" s="2">
        <f t="shared" si="274"/>
        <v>0.32080363483812291</v>
      </c>
      <c r="R267" s="2">
        <f t="shared" si="275"/>
        <v>1.1307833264016465E-2</v>
      </c>
      <c r="V267" s="1">
        <f t="shared" si="276"/>
        <v>0</v>
      </c>
      <c r="W267" s="1">
        <f t="shared" si="277"/>
        <v>5.7974547559354134E-2</v>
      </c>
      <c r="X267" s="2">
        <f t="shared" si="222"/>
        <v>1.8120023513451742E-2</v>
      </c>
      <c r="Y267" s="2">
        <f t="shared" si="223"/>
        <v>2.0080110386776946E-2</v>
      </c>
      <c r="Z267" s="2">
        <f t="shared" si="224"/>
        <v>2.1181670983462682E-2</v>
      </c>
      <c r="AA267" s="2">
        <f t="shared" si="225"/>
        <v>2.365619777769111E-2</v>
      </c>
      <c r="AB267" s="3">
        <f t="shared" si="236"/>
        <v>0.85545769866781129</v>
      </c>
      <c r="AC267" s="3">
        <f t="shared" si="237"/>
        <v>0.84883084659164543</v>
      </c>
      <c r="AD267" s="4">
        <f t="shared" si="226"/>
        <v>49.80558303655215</v>
      </c>
      <c r="AE267" s="5">
        <f t="shared" si="249"/>
        <v>42.720345315003883</v>
      </c>
      <c r="AF267" s="5">
        <f t="shared" si="250"/>
        <v>26.491958516262216</v>
      </c>
      <c r="AG267" s="5">
        <f t="shared" si="251"/>
        <v>58.94873211374555</v>
      </c>
      <c r="AH267" s="5"/>
      <c r="AI267" s="6">
        <f t="shared" si="238"/>
        <v>-4.5976124179663368E-2</v>
      </c>
      <c r="AJ267" s="6">
        <f t="shared" si="227"/>
        <v>-0.18861411553695864</v>
      </c>
      <c r="AK267" s="6">
        <f t="shared" si="252"/>
        <v>-0.3938796251236637</v>
      </c>
      <c r="AL267" s="6">
        <f t="shared" si="253"/>
        <v>1.6651394049746387E-2</v>
      </c>
      <c r="AM267" s="6"/>
      <c r="AT267" s="5"/>
      <c r="AU267" s="5"/>
      <c r="AV267" s="12"/>
      <c r="AW267" s="5"/>
      <c r="AX267" s="5"/>
      <c r="AY267" s="5"/>
      <c r="AZ267" s="5"/>
      <c r="BA267" s="5"/>
      <c r="BB267" s="5"/>
      <c r="BC267" s="5"/>
      <c r="BD267" s="5"/>
      <c r="BE267" s="5">
        <f t="shared" si="213"/>
        <v>3086.6666666666715</v>
      </c>
      <c r="BF267" s="6">
        <f t="shared" si="214"/>
        <v>0</v>
      </c>
      <c r="BG267" s="6">
        <f t="shared" si="215"/>
        <v>3086.6666666666715</v>
      </c>
      <c r="BH267" s="6">
        <f t="shared" si="216"/>
        <v>926.66666666666686</v>
      </c>
      <c r="BI267" s="6">
        <f t="shared" si="217"/>
        <v>1032.6190476190479</v>
      </c>
      <c r="BJ267" s="6">
        <f t="shared" si="218"/>
        <v>52.703852229918581</v>
      </c>
      <c r="BK267" s="6">
        <f t="shared" si="254"/>
        <v>39.432031860726077</v>
      </c>
      <c r="BL267" s="6">
        <f t="shared" si="255"/>
        <v>17.040670743605713</v>
      </c>
      <c r="BM267" s="6">
        <f t="shared" si="256"/>
        <v>55.105984642710332</v>
      </c>
      <c r="BN267" s="5"/>
      <c r="BO267" s="5"/>
      <c r="BP267" s="5"/>
      <c r="BQ267" s="2">
        <f t="shared" si="261"/>
        <v>51782.5</v>
      </c>
      <c r="BR267" s="2">
        <f t="shared" si="219"/>
        <v>55009.041666666664</v>
      </c>
      <c r="BS267" s="2">
        <f t="shared" si="262"/>
        <v>52012.046282948897</v>
      </c>
      <c r="BT267" s="5">
        <f t="shared" si="220"/>
        <v>59829.480880870724</v>
      </c>
      <c r="BU267" s="5"/>
      <c r="BV267" s="2">
        <f t="shared" si="244"/>
        <v>-1.8693527499118523</v>
      </c>
      <c r="BW267" s="2">
        <f t="shared" si="263"/>
        <v>-1.4500377316840878</v>
      </c>
      <c r="BX267" s="2">
        <f t="shared" si="264"/>
        <v>-1.9472295152534684</v>
      </c>
      <c r="BY267" s="2">
        <f t="shared" si="265"/>
        <v>-0.95284594811470713</v>
      </c>
      <c r="BZ267" s="2"/>
      <c r="CA267" s="2">
        <f t="shared" si="221"/>
        <v>0.2162229014745789</v>
      </c>
      <c r="CB267" s="2">
        <f t="shared" si="266"/>
        <v>0.18698794956328349</v>
      </c>
      <c r="CC267" s="2">
        <f t="shared" si="267"/>
        <v>-0.25582984260367791</v>
      </c>
      <c r="CD267" s="2">
        <f t="shared" si="268"/>
        <v>0.62980574173024495</v>
      </c>
      <c r="CE267" s="5"/>
      <c r="CF267" s="8">
        <f t="shared" si="245"/>
        <v>4.2761409076586786E-3</v>
      </c>
      <c r="CG267" s="8">
        <f t="shared" si="246"/>
        <v>3.3653047416259546E-3</v>
      </c>
      <c r="CH267" s="5">
        <f t="shared" si="247"/>
        <v>53231.666666666664</v>
      </c>
      <c r="CI267" s="5">
        <f t="shared" si="248"/>
        <v>53091.666666666664</v>
      </c>
      <c r="CJ267" s="5"/>
      <c r="CK267" s="5">
        <f t="shared" ref="CK267:CK330" si="283">AVERAGE(G258:G267)/AVERAGE(E258:E267)</f>
        <v>53407.368495123621</v>
      </c>
      <c r="CL267" s="5">
        <f t="shared" si="228"/>
        <v>51889.733361201696</v>
      </c>
      <c r="CM267" s="5">
        <f t="shared" si="257"/>
        <v>56955.367028407214</v>
      </c>
      <c r="CN267" s="5">
        <f t="shared" si="240"/>
        <v>42412.633967027519</v>
      </c>
      <c r="CO267" s="5">
        <f t="shared" si="279"/>
        <v>29832.579947812421</v>
      </c>
      <c r="CP267" s="5"/>
      <c r="CQ267" s="5"/>
      <c r="CR267" s="5"/>
      <c r="CS267" s="32">
        <f t="shared" ref="CS267:CS330" si="284">D267/CK267-1</f>
        <v>2.6075643569735796E-2</v>
      </c>
      <c r="CT267" s="32">
        <f t="shared" si="229"/>
        <v>5.6085596326735709E-2</v>
      </c>
      <c r="CU267" s="32">
        <f t="shared" si="258"/>
        <v>-3.7843089086445514E-2</v>
      </c>
      <c r="CV267" s="32">
        <f t="shared" si="241"/>
        <v>0.29206783154761573</v>
      </c>
      <c r="CW267" s="32">
        <f t="shared" si="280"/>
        <v>0.83691789633562697</v>
      </c>
      <c r="CX267" s="32"/>
      <c r="CY267" s="32"/>
      <c r="CZ267" s="5"/>
      <c r="DA267" s="6">
        <f t="shared" ref="DA267:DA330" si="285">LN(D267/D258)</f>
        <v>0.12515503268681333</v>
      </c>
      <c r="DB267" s="6">
        <f t="shared" si="230"/>
        <v>-1.8231545615151365E-3</v>
      </c>
      <c r="DC267" s="6">
        <f t="shared" si="259"/>
        <v>-9.2032618591375952E-3</v>
      </c>
      <c r="DD267" s="6">
        <f t="shared" si="242"/>
        <v>0.94014352081612262</v>
      </c>
      <c r="DE267" s="6">
        <f t="shared" si="281"/>
        <v>1.5412564000180282</v>
      </c>
      <c r="DF267" s="5"/>
      <c r="DG267" s="5"/>
      <c r="DI267" s="6">
        <f t="shared" ref="DI267:DI330" si="286">(D267-(AVERAGE(D258:D267)-2*_xlfn.STDEV.P(D258:D267)))/(4*_xlfn.STDEV.P(D258:D267))</f>
        <v>0.75685809878503907</v>
      </c>
      <c r="DJ267" s="6">
        <f t="shared" si="231"/>
        <v>0.81243127897264444</v>
      </c>
      <c r="DK267" s="6">
        <f t="shared" si="260"/>
        <v>0.60554489279536972</v>
      </c>
      <c r="DL267" s="6">
        <f t="shared" si="243"/>
        <v>0.2590802927122744</v>
      </c>
      <c r="DM267" s="6">
        <f t="shared" si="282"/>
        <v>0.21395387812440769</v>
      </c>
      <c r="DX267">
        <f t="shared" si="232"/>
        <v>51624.666666666672</v>
      </c>
      <c r="DY267">
        <f t="shared" si="233"/>
        <v>46543.015841284127</v>
      </c>
      <c r="DZ267">
        <f t="shared" si="234"/>
        <v>56706.317492049217</v>
      </c>
    </row>
    <row r="268" spans="1:130" x14ac:dyDescent="0.25">
      <c r="A268" s="1">
        <v>67</v>
      </c>
      <c r="B268" s="1">
        <v>267</v>
      </c>
      <c r="C268" s="7">
        <v>20200912</v>
      </c>
      <c r="D268" s="7">
        <f>171060*(1/3)</f>
        <v>57020</v>
      </c>
      <c r="E268" s="7">
        <v>3638845</v>
      </c>
      <c r="F268" s="7"/>
      <c r="G268" s="7">
        <f t="shared" si="269"/>
        <v>207486941900</v>
      </c>
      <c r="H268" s="36">
        <f t="shared" si="239"/>
        <v>156681836152.16669</v>
      </c>
      <c r="I268" s="36">
        <f t="shared" si="235"/>
        <v>172221194310.20001</v>
      </c>
      <c r="K268" s="2">
        <f t="shared" si="270"/>
        <v>3.9711889530556023E-2</v>
      </c>
      <c r="M268" s="1">
        <f t="shared" si="278"/>
        <v>266</v>
      </c>
      <c r="N268" s="2">
        <f t="shared" si="271"/>
        <v>-8.8284859929118869E-3</v>
      </c>
      <c r="O268" s="8">
        <f t="shared" si="272"/>
        <v>0.33333333333333331</v>
      </c>
      <c r="P268" s="2">
        <f t="shared" si="273"/>
        <v>0.34455999147807004</v>
      </c>
      <c r="Q268" s="2">
        <f t="shared" si="274"/>
        <v>0.32128416394474901</v>
      </c>
      <c r="R268" s="2">
        <f t="shared" si="275"/>
        <v>1.0732838659101962E-2</v>
      </c>
      <c r="V268" s="1">
        <f t="shared" si="276"/>
        <v>0</v>
      </c>
      <c r="W268" s="1">
        <f t="shared" si="277"/>
        <v>3.9711889530556023E-2</v>
      </c>
      <c r="X268" s="2">
        <f t="shared" si="222"/>
        <v>1.4459742222301583E-2</v>
      </c>
      <c r="Y268" s="2">
        <f t="shared" si="223"/>
        <v>2.2916673924673805E-2</v>
      </c>
      <c r="Z268" s="2">
        <f t="shared" si="224"/>
        <v>1.9367291462711645E-2</v>
      </c>
      <c r="AA268" s="2">
        <f t="shared" si="225"/>
        <v>2.3443146668229727E-2</v>
      </c>
      <c r="AB268" s="3">
        <f t="shared" si="236"/>
        <v>0.74660632077238598</v>
      </c>
      <c r="AC268" s="3">
        <f t="shared" si="237"/>
        <v>0.97754257348611817</v>
      </c>
      <c r="AD268" s="4">
        <f t="shared" si="226"/>
        <v>56.697108743994228</v>
      </c>
      <c r="AE268" s="5">
        <f t="shared" si="249"/>
        <v>43.002844640899603</v>
      </c>
      <c r="AF268" s="5">
        <f t="shared" si="250"/>
        <v>25.986560546780112</v>
      </c>
      <c r="AG268" s="5">
        <f t="shared" si="251"/>
        <v>60.019128735019095</v>
      </c>
      <c r="AH268" s="5"/>
      <c r="AI268" s="6">
        <f t="shared" si="238"/>
        <v>4.4021473423790938E-2</v>
      </c>
      <c r="AJ268" s="6">
        <f t="shared" si="227"/>
        <v>-0.18230593914003551</v>
      </c>
      <c r="AK268" s="6">
        <f t="shared" si="252"/>
        <v>-0.40807868023704091</v>
      </c>
      <c r="AL268" s="6">
        <f t="shared" si="253"/>
        <v>4.3466801956969892E-2</v>
      </c>
      <c r="AM268" s="6"/>
      <c r="AT268" s="5"/>
      <c r="AU268" s="5"/>
      <c r="AV268" s="12"/>
      <c r="AW268" s="5"/>
      <c r="AX268" s="5"/>
      <c r="AY268" s="5"/>
      <c r="AZ268" s="5"/>
      <c r="BA268" s="5"/>
      <c r="BB268" s="5"/>
      <c r="BC268" s="5"/>
      <c r="BD268" s="5"/>
      <c r="BE268" s="5">
        <f t="shared" ref="BE268:BE331" si="287">D268-D267</f>
        <v>2220</v>
      </c>
      <c r="BF268" s="6">
        <f t="shared" ref="BF268:BF331" si="288">IF(BE268&lt;0,-BE268,0)</f>
        <v>0</v>
      </c>
      <c r="BG268" s="6">
        <f t="shared" ref="BG268:BG331" si="289">IF(BE268&gt;=0,BE268,0)</f>
        <v>2220</v>
      </c>
      <c r="BH268" s="6">
        <f t="shared" ref="BH268:BH331" si="290">AVERAGE(BF255:BF268)</f>
        <v>736.42857142857144</v>
      </c>
      <c r="BI268" s="6">
        <f t="shared" ref="BI268:BI331" si="291">AVERAGE(BG255:BG268)</f>
        <v>1191.1904761904766</v>
      </c>
      <c r="BJ268" s="6">
        <f t="shared" ref="BJ268:BJ331" si="292">100*(SUM(BG255:BG268)/(SUM(BG255:BG268)+SUM(BF255:BF268)))</f>
        <v>61.795948616600796</v>
      </c>
      <c r="BK268" s="6">
        <f t="shared" si="254"/>
        <v>40.743992222897276</v>
      </c>
      <c r="BL268" s="6">
        <f t="shared" si="255"/>
        <v>16.32560356671932</v>
      </c>
      <c r="BM268" s="6">
        <f t="shared" si="256"/>
        <v>57.836864282221846</v>
      </c>
      <c r="BN268" s="5"/>
      <c r="BO268" s="5"/>
      <c r="BP268" s="5"/>
      <c r="BQ268" s="2">
        <f t="shared" si="261"/>
        <v>51782.5</v>
      </c>
      <c r="BR268" s="2">
        <f t="shared" si="219"/>
        <v>54665.854166666664</v>
      </c>
      <c r="BS268" s="2">
        <f t="shared" si="262"/>
        <v>51426.712485363401</v>
      </c>
      <c r="BT268" s="5">
        <f t="shared" si="220"/>
        <v>59371.947551524529</v>
      </c>
      <c r="BU268" s="5"/>
      <c r="BV268" s="2">
        <f t="shared" si="244"/>
        <v>-1.9304052348171863</v>
      </c>
      <c r="BW268" s="2">
        <f t="shared" si="263"/>
        <v>-1.4821378966434546</v>
      </c>
      <c r="BX268" s="2">
        <f t="shared" si="264"/>
        <v>-2.0168718347205177</v>
      </c>
      <c r="BY268" s="2">
        <f t="shared" si="265"/>
        <v>-0.94740395856639159</v>
      </c>
      <c r="BZ268" s="2"/>
      <c r="CA268" s="2">
        <f t="shared" si="221"/>
        <v>1.7100985917029788E-2</v>
      </c>
      <c r="CB268" s="2">
        <f t="shared" si="266"/>
        <v>0.20365952789263897</v>
      </c>
      <c r="CC268" s="2">
        <f t="shared" si="267"/>
        <v>-0.1806071813202087</v>
      </c>
      <c r="CD268" s="2">
        <f t="shared" si="268"/>
        <v>0.58792623710548664</v>
      </c>
      <c r="CE268" s="5"/>
      <c r="CF268" s="8">
        <f t="shared" si="245"/>
        <v>4.2761409076586786E-3</v>
      </c>
      <c r="CG268" s="8">
        <f t="shared" si="246"/>
        <v>3.3653047416259546E-3</v>
      </c>
      <c r="CH268" s="5">
        <f t="shared" si="247"/>
        <v>54275</v>
      </c>
      <c r="CI268" s="5">
        <f t="shared" si="248"/>
        <v>52975</v>
      </c>
      <c r="CJ268" s="5"/>
      <c r="CK268" s="5">
        <f t="shared" si="283"/>
        <v>53886.874294190675</v>
      </c>
      <c r="CL268" s="5">
        <f t="shared" si="228"/>
        <v>52114.983955710326</v>
      </c>
      <c r="CM268" s="5">
        <f t="shared" si="257"/>
        <v>56968.924368604319</v>
      </c>
      <c r="CN268" s="5">
        <f t="shared" si="240"/>
        <v>42837.200739844513</v>
      </c>
      <c r="CO268" s="5">
        <f t="shared" si="279"/>
        <v>30043.875535717914</v>
      </c>
      <c r="CP268" s="5"/>
      <c r="CQ268" s="5"/>
      <c r="CR268" s="5"/>
      <c r="CS268" s="32">
        <f t="shared" si="284"/>
        <v>5.8142650633330462E-2</v>
      </c>
      <c r="CT268" s="32">
        <f t="shared" si="229"/>
        <v>9.4119112623313406E-2</v>
      </c>
      <c r="CU268" s="32">
        <f t="shared" si="258"/>
        <v>8.9655249702813578E-4</v>
      </c>
      <c r="CV268" s="32">
        <f t="shared" si="241"/>
        <v>0.33108604239313721</v>
      </c>
      <c r="CW268" s="32">
        <f t="shared" si="280"/>
        <v>0.8978909672359443</v>
      </c>
      <c r="CX268" s="32"/>
      <c r="CY268" s="32"/>
      <c r="CZ268" s="5"/>
      <c r="DA268" s="6">
        <f t="shared" si="285"/>
        <v>0.11918703729101797</v>
      </c>
      <c r="DB268" s="6">
        <f t="shared" si="230"/>
        <v>7.2795753957482626E-2</v>
      </c>
      <c r="DC268" s="6">
        <f t="shared" si="259"/>
        <v>-1.8247095899432617E-2</v>
      </c>
      <c r="DD268" s="6">
        <f t="shared" si="242"/>
        <v>0.99255051070945544</v>
      </c>
      <c r="DE268" s="6">
        <f t="shared" si="281"/>
        <v>1.6045684592992595</v>
      </c>
      <c r="DF268" s="5"/>
      <c r="DG268" s="5"/>
      <c r="DI268" s="6">
        <f t="shared" si="286"/>
        <v>0.95863359853816221</v>
      </c>
      <c r="DJ268" s="6">
        <f t="shared" si="231"/>
        <v>0.98729776854078199</v>
      </c>
      <c r="DK268" s="6">
        <f t="shared" si="260"/>
        <v>0.61466392987687901</v>
      </c>
      <c r="DL268" s="6">
        <f t="shared" si="243"/>
        <v>0.22623243431901696</v>
      </c>
      <c r="DM268" s="6">
        <f t="shared" si="282"/>
        <v>0.21877913349570954</v>
      </c>
      <c r="DX268">
        <f t="shared" si="232"/>
        <v>51730.666666666672</v>
      </c>
      <c r="DY268">
        <f t="shared" si="233"/>
        <v>46303.458012323463</v>
      </c>
      <c r="DZ268">
        <f t="shared" si="234"/>
        <v>57157.87532100988</v>
      </c>
    </row>
    <row r="269" spans="1:130" x14ac:dyDescent="0.25">
      <c r="A269" s="1">
        <v>68</v>
      </c>
      <c r="B269" s="1">
        <v>268</v>
      </c>
      <c r="C269" s="7">
        <v>20200913</v>
      </c>
      <c r="D269" s="7">
        <f>174990*(1/3)</f>
        <v>58330</v>
      </c>
      <c r="E269" s="7">
        <v>3534177</v>
      </c>
      <c r="F269" s="7"/>
      <c r="G269" s="7">
        <f t="shared" si="269"/>
        <v>206148544410</v>
      </c>
      <c r="H269" s="36">
        <f t="shared" si="239"/>
        <v>160716254498.5</v>
      </c>
      <c r="I269" s="36">
        <f t="shared" si="235"/>
        <v>173128592372.79999</v>
      </c>
      <c r="K269" s="2">
        <f t="shared" si="270"/>
        <v>2.2714457281020214E-2</v>
      </c>
      <c r="M269" s="1">
        <f t="shared" si="278"/>
        <v>267</v>
      </c>
      <c r="N269" s="2">
        <f t="shared" si="271"/>
        <v>-8.6165616280132664E-3</v>
      </c>
      <c r="O269" s="8">
        <f t="shared" si="272"/>
        <v>0.33458646616541354</v>
      </c>
      <c r="P269" s="2">
        <f t="shared" si="273"/>
        <v>0.34722522502634623</v>
      </c>
      <c r="Q269" s="2">
        <f t="shared" si="274"/>
        <v>0.32388899047549241</v>
      </c>
      <c r="R269" s="2">
        <f t="shared" si="275"/>
        <v>9.9735253126564949E-3</v>
      </c>
      <c r="V269" s="1">
        <f t="shared" si="276"/>
        <v>0</v>
      </c>
      <c r="W269" s="1">
        <f t="shared" si="277"/>
        <v>2.2714457281020214E-2</v>
      </c>
      <c r="X269" s="2">
        <f t="shared" si="222"/>
        <v>1.3594332015500777E-2</v>
      </c>
      <c r="Y269" s="2">
        <f t="shared" si="223"/>
        <v>2.4539135159032392E-2</v>
      </c>
      <c r="Z269" s="2">
        <f t="shared" si="224"/>
        <v>1.9747055177820671E-2</v>
      </c>
      <c r="AA269" s="2">
        <f t="shared" si="225"/>
        <v>2.2502253315559471E-2</v>
      </c>
      <c r="AB269" s="3">
        <f t="shared" si="236"/>
        <v>0.68842325567457485</v>
      </c>
      <c r="AC269" s="3">
        <f t="shared" si="237"/>
        <v>1.0905190166917413</v>
      </c>
      <c r="AD269" s="4">
        <f t="shared" si="226"/>
        <v>61.301540450840662</v>
      </c>
      <c r="AE269" s="5">
        <f t="shared" si="249"/>
        <v>43.832746594644348</v>
      </c>
      <c r="AF269" s="5">
        <f t="shared" si="250"/>
        <v>24.950527552862596</v>
      </c>
      <c r="AG269" s="5">
        <f t="shared" si="251"/>
        <v>62.714965636426101</v>
      </c>
      <c r="AH269" s="5"/>
      <c r="AI269" s="6">
        <f t="shared" si="238"/>
        <v>0.11272427187971708</v>
      </c>
      <c r="AJ269" s="6">
        <f t="shared" si="227"/>
        <v>-0.17358600766514334</v>
      </c>
      <c r="AK269" s="6">
        <f t="shared" si="252"/>
        <v>-0.43032401596892278</v>
      </c>
      <c r="AL269" s="6">
        <f t="shared" si="253"/>
        <v>8.315200063863612E-2</v>
      </c>
      <c r="AM269" s="6"/>
      <c r="AT269" s="5"/>
      <c r="AU269" s="5"/>
      <c r="AV269" s="12"/>
      <c r="AW269" s="5"/>
      <c r="AX269" s="5"/>
      <c r="AY269" s="5"/>
      <c r="AZ269" s="5"/>
      <c r="BA269" s="5"/>
      <c r="BB269" s="5"/>
      <c r="BC269" s="5"/>
      <c r="BD269" s="5"/>
      <c r="BE269" s="5">
        <f t="shared" si="287"/>
        <v>1310</v>
      </c>
      <c r="BF269" s="6">
        <f t="shared" si="288"/>
        <v>0</v>
      </c>
      <c r="BG269" s="6">
        <f t="shared" si="289"/>
        <v>1310</v>
      </c>
      <c r="BH269" s="6">
        <f t="shared" si="290"/>
        <v>692.85714285714289</v>
      </c>
      <c r="BI269" s="6">
        <f t="shared" si="291"/>
        <v>1284.761904761905</v>
      </c>
      <c r="BJ269" s="6">
        <f t="shared" si="292"/>
        <v>64.965085480375635</v>
      </c>
      <c r="BK269" s="6">
        <f t="shared" si="254"/>
        <v>42.475859872394338</v>
      </c>
      <c r="BL269" s="6">
        <f t="shared" si="255"/>
        <v>16.316833343968884</v>
      </c>
      <c r="BM269" s="6">
        <f t="shared" si="256"/>
        <v>60.787178442292159</v>
      </c>
      <c r="BN269" s="5"/>
      <c r="BO269" s="5"/>
      <c r="BP269" s="5"/>
      <c r="BQ269" s="2">
        <f t="shared" si="261"/>
        <v>52132.083333333328</v>
      </c>
      <c r="BR269" s="2">
        <f t="shared" si="219"/>
        <v>54340.145833333336</v>
      </c>
      <c r="BS269" s="2">
        <f t="shared" si="262"/>
        <v>50894.259503274734</v>
      </c>
      <c r="BT269" s="5">
        <f t="shared" si="220"/>
        <v>58780.498386335872</v>
      </c>
      <c r="BU269" s="5"/>
      <c r="BV269" s="2">
        <f t="shared" si="244"/>
        <v>-1.846694503975556</v>
      </c>
      <c r="BW269" s="2">
        <f t="shared" si="263"/>
        <v>-1.5106730425930683</v>
      </c>
      <c r="BX269" s="2">
        <f t="shared" si="264"/>
        <v>-2.0598038301157824</v>
      </c>
      <c r="BY269" s="2">
        <f t="shared" si="265"/>
        <v>-0.96154225507035418</v>
      </c>
      <c r="BZ269" s="2"/>
      <c r="CA269" s="2">
        <f t="shared" si="221"/>
        <v>-0.14992803276133379</v>
      </c>
      <c r="CB269" s="2">
        <f t="shared" si="266"/>
        <v>0.21045416063897301</v>
      </c>
      <c r="CC269" s="2">
        <f t="shared" si="267"/>
        <v>-0.14075404991582194</v>
      </c>
      <c r="CD269" s="2">
        <f t="shared" si="268"/>
        <v>0.56166237119376794</v>
      </c>
      <c r="CE269" s="5"/>
      <c r="CF269" s="8">
        <f t="shared" si="245"/>
        <v>4.2761409076586786E-3</v>
      </c>
      <c r="CG269" s="8">
        <f t="shared" si="246"/>
        <v>3.3653047416259546E-3</v>
      </c>
      <c r="CH269" s="5">
        <f t="shared" si="247"/>
        <v>54930</v>
      </c>
      <c r="CI269" s="5">
        <f t="shared" si="248"/>
        <v>52975</v>
      </c>
      <c r="CJ269" s="5"/>
      <c r="CK269" s="5">
        <f t="shared" si="283"/>
        <v>54409.962626537563</v>
      </c>
      <c r="CL269" s="5">
        <f t="shared" si="228"/>
        <v>52438.510196243922</v>
      </c>
      <c r="CM269" s="5">
        <f t="shared" si="257"/>
        <v>56980.520867346087</v>
      </c>
      <c r="CN269" s="5">
        <f t="shared" si="240"/>
        <v>43108.784120578392</v>
      </c>
      <c r="CO269" s="5">
        <f t="shared" si="279"/>
        <v>30257.117978122689</v>
      </c>
      <c r="CP269" s="5"/>
      <c r="CQ269" s="5"/>
      <c r="CR269" s="5"/>
      <c r="CS269" s="32">
        <f t="shared" si="284"/>
        <v>7.2046316230155005E-2</v>
      </c>
      <c r="CT269" s="32">
        <f t="shared" si="229"/>
        <v>0.11235044210272149</v>
      </c>
      <c r="CU269" s="32">
        <f t="shared" si="258"/>
        <v>2.368316596816622E-2</v>
      </c>
      <c r="CV269" s="32">
        <f t="shared" si="241"/>
        <v>0.35308849901325834</v>
      </c>
      <c r="CW269" s="32">
        <f t="shared" si="280"/>
        <v>0.92781083916106333</v>
      </c>
      <c r="CX269" s="32"/>
      <c r="CY269" s="32"/>
      <c r="CZ269" s="5"/>
      <c r="DA269" s="6">
        <f t="shared" si="285"/>
        <v>9.5195894089914926E-2</v>
      </c>
      <c r="DB269" s="6">
        <f t="shared" si="230"/>
        <v>0.14447329196040976</v>
      </c>
      <c r="DC269" s="6">
        <f t="shared" si="259"/>
        <v>-2.8228021456554484E-2</v>
      </c>
      <c r="DD269" s="6">
        <f t="shared" si="242"/>
        <v>1.0042844655070315</v>
      </c>
      <c r="DE269" s="6">
        <f t="shared" si="281"/>
        <v>1.6393393643785503</v>
      </c>
      <c r="DF269" s="5"/>
      <c r="DG269" s="5"/>
      <c r="DI269" s="6">
        <f t="shared" si="286"/>
        <v>0.97586682713118988</v>
      </c>
      <c r="DJ269" s="6">
        <f t="shared" si="231"/>
        <v>1.0167851931626724</v>
      </c>
      <c r="DK269" s="6">
        <f t="shared" si="260"/>
        <v>0.4753098128652824</v>
      </c>
      <c r="DL269" s="6">
        <f t="shared" si="243"/>
        <v>0.2498309801142658</v>
      </c>
      <c r="DM269" s="6">
        <f t="shared" si="282"/>
        <v>0.21596724355615429</v>
      </c>
      <c r="DX269">
        <f t="shared" si="232"/>
        <v>51996.333333333336</v>
      </c>
      <c r="DY269">
        <f t="shared" si="233"/>
        <v>45868.384283646679</v>
      </c>
      <c r="DZ269">
        <f t="shared" si="234"/>
        <v>58124.282383019992</v>
      </c>
    </row>
    <row r="270" spans="1:130" x14ac:dyDescent="0.25">
      <c r="A270" s="1">
        <v>69</v>
      </c>
      <c r="B270" s="1">
        <v>269</v>
      </c>
      <c r="C270" s="7">
        <v>20200914</v>
      </c>
      <c r="D270" s="7">
        <f>181370*(1/3)</f>
        <v>60456.666666666664</v>
      </c>
      <c r="E270" s="7">
        <v>6046541</v>
      </c>
      <c r="F270" s="7"/>
      <c r="G270" s="7">
        <f t="shared" si="269"/>
        <v>365553713723.33331</v>
      </c>
      <c r="H270" s="36">
        <f t="shared" si="239"/>
        <v>175039828053</v>
      </c>
      <c r="I270" s="36">
        <f t="shared" si="235"/>
        <v>172711957047.26663</v>
      </c>
      <c r="K270" s="2">
        <f t="shared" si="270"/>
        <v>3.5810314195676013E-2</v>
      </c>
      <c r="M270" s="1">
        <f t="shared" si="278"/>
        <v>268</v>
      </c>
      <c r="N270" s="2">
        <f t="shared" si="271"/>
        <v>-8.5690327251014033E-3</v>
      </c>
      <c r="O270" s="8">
        <f t="shared" si="272"/>
        <v>0.33583959899749372</v>
      </c>
      <c r="P270" s="2">
        <f t="shared" si="273"/>
        <v>0.34782400922836221</v>
      </c>
      <c r="Q270" s="2">
        <f t="shared" si="274"/>
        <v>0.32447683240392933</v>
      </c>
      <c r="R270" s="2">
        <f t="shared" si="275"/>
        <v>1.1385626028852514E-2</v>
      </c>
      <c r="V270" s="1">
        <f t="shared" si="276"/>
        <v>0</v>
      </c>
      <c r="W270" s="1">
        <f t="shared" si="277"/>
        <v>3.5810314195676013E-2</v>
      </c>
      <c r="X270" s="2">
        <f t="shared" si="222"/>
        <v>1.0928415705602717E-2</v>
      </c>
      <c r="Y270" s="2">
        <f t="shared" si="223"/>
        <v>2.709701474443782E-2</v>
      </c>
      <c r="Z270" s="2">
        <f t="shared" si="224"/>
        <v>1.8793544789759229E-2</v>
      </c>
      <c r="AA270" s="2">
        <f t="shared" si="225"/>
        <v>2.1511785868902435E-2</v>
      </c>
      <c r="AB270" s="3">
        <f t="shared" si="236"/>
        <v>0.5814983723324888</v>
      </c>
      <c r="AC270" s="3">
        <f t="shared" si="237"/>
        <v>1.2596357601164776</v>
      </c>
      <c r="AD270" s="4">
        <f t="shared" si="226"/>
        <v>68.416295038807718</v>
      </c>
      <c r="AE270" s="5">
        <f t="shared" si="249"/>
        <v>45.240000851547805</v>
      </c>
      <c r="AF270" s="5">
        <f t="shared" si="250"/>
        <v>23.496929600243249</v>
      </c>
      <c r="AG270" s="5">
        <f t="shared" si="251"/>
        <v>66.983072102852361</v>
      </c>
      <c r="AH270" s="5"/>
      <c r="AI270" s="6">
        <f t="shared" si="238"/>
        <v>0.22028156452783229</v>
      </c>
      <c r="AJ270" s="6">
        <f t="shared" si="227"/>
        <v>-0.1524416650510371</v>
      </c>
      <c r="AK270" s="6">
        <f t="shared" si="252"/>
        <v>-0.46310862317370238</v>
      </c>
      <c r="AL270" s="6">
        <f t="shared" si="253"/>
        <v>0.15822529307162822</v>
      </c>
      <c r="AM270" s="6"/>
      <c r="AT270" s="5"/>
      <c r="AU270" s="5"/>
      <c r="AV270" s="12"/>
      <c r="AW270" s="5"/>
      <c r="AX270" s="5"/>
      <c r="AY270" s="5"/>
      <c r="AZ270" s="5"/>
      <c r="BA270" s="5"/>
      <c r="BB270" s="5"/>
      <c r="BC270" s="5"/>
      <c r="BD270" s="5"/>
      <c r="BE270" s="5">
        <f t="shared" si="287"/>
        <v>2126.6666666666642</v>
      </c>
      <c r="BF270" s="6">
        <f t="shared" si="288"/>
        <v>0</v>
      </c>
      <c r="BG270" s="6">
        <f t="shared" si="289"/>
        <v>2126.6666666666642</v>
      </c>
      <c r="BH270" s="6">
        <f t="shared" si="290"/>
        <v>561.90476190476227</v>
      </c>
      <c r="BI270" s="6">
        <f t="shared" si="291"/>
        <v>1436.6666666666667</v>
      </c>
      <c r="BJ270" s="6">
        <f t="shared" si="292"/>
        <v>71.884679532999755</v>
      </c>
      <c r="BK270" s="6">
        <f t="shared" si="254"/>
        <v>44.75657872462174</v>
      </c>
      <c r="BL270" s="6">
        <f t="shared" si="255"/>
        <v>16.664157227775366</v>
      </c>
      <c r="BM270" s="6">
        <f t="shared" si="256"/>
        <v>64.421273772414196</v>
      </c>
      <c r="BN270" s="5"/>
      <c r="BO270" s="5"/>
      <c r="BP270" s="5"/>
      <c r="BQ270" s="2">
        <f t="shared" si="261"/>
        <v>52434.583333333328</v>
      </c>
      <c r="BR270" s="2">
        <f t="shared" si="219"/>
        <v>54029.5625</v>
      </c>
      <c r="BS270" s="2">
        <f t="shared" si="262"/>
        <v>50420.401137304041</v>
      </c>
      <c r="BT270" s="5">
        <f t="shared" si="220"/>
        <v>58050.923005164885</v>
      </c>
      <c r="BU270" s="5"/>
      <c r="BV270" s="2">
        <f t="shared" si="244"/>
        <v>-1.6856913442111128</v>
      </c>
      <c r="BW270" s="2">
        <f t="shared" si="263"/>
        <v>-1.5243200994756783</v>
      </c>
      <c r="BX270" s="2">
        <f t="shared" si="264"/>
        <v>-2.0767605481697871</v>
      </c>
      <c r="BY270" s="2">
        <f t="shared" si="265"/>
        <v>-0.97187965078156924</v>
      </c>
      <c r="BZ270" s="2"/>
      <c r="CA270" s="2">
        <f t="shared" si="221"/>
        <v>-0.34052805056930835</v>
      </c>
      <c r="CB270" s="2">
        <f t="shared" si="266"/>
        <v>0.20114276509403622</v>
      </c>
      <c r="CC270" s="2">
        <f t="shared" si="267"/>
        <v>-0.19746029289962241</v>
      </c>
      <c r="CD270" s="2">
        <f t="shared" si="268"/>
        <v>0.59974582308769486</v>
      </c>
      <c r="CE270" s="5"/>
      <c r="CF270" s="8">
        <f t="shared" si="245"/>
        <v>4.2761409076586786E-3</v>
      </c>
      <c r="CG270" s="8">
        <f t="shared" si="246"/>
        <v>3.3653047416259546E-3</v>
      </c>
      <c r="CH270" s="5">
        <f t="shared" si="247"/>
        <v>56085</v>
      </c>
      <c r="CI270" s="5">
        <f t="shared" si="248"/>
        <v>53220</v>
      </c>
      <c r="CJ270" s="5"/>
      <c r="CK270" s="5">
        <f t="shared" si="283"/>
        <v>55638.699182122691</v>
      </c>
      <c r="CL270" s="5">
        <f t="shared" si="228"/>
        <v>53222.140399621312</v>
      </c>
      <c r="CM270" s="5">
        <f t="shared" si="257"/>
        <v>56990.908156533274</v>
      </c>
      <c r="CN270" s="5">
        <f t="shared" si="240"/>
        <v>43531.041328165273</v>
      </c>
      <c r="CO270" s="5">
        <f t="shared" si="279"/>
        <v>30548.680112291902</v>
      </c>
      <c r="CP270" s="5"/>
      <c r="CQ270" s="5"/>
      <c r="CR270" s="5"/>
      <c r="CS270" s="32">
        <f t="shared" si="284"/>
        <v>8.659381968606561E-2</v>
      </c>
      <c r="CT270" s="32">
        <f t="shared" si="229"/>
        <v>0.13593076514256142</v>
      </c>
      <c r="CU270" s="32">
        <f t="shared" si="258"/>
        <v>6.0812480836666349E-2</v>
      </c>
      <c r="CV270" s="32">
        <f t="shared" si="241"/>
        <v>0.38881737771685798</v>
      </c>
      <c r="CW270" s="32">
        <f t="shared" si="280"/>
        <v>0.97902712799498848</v>
      </c>
      <c r="CX270" s="32"/>
      <c r="CY270" s="32"/>
      <c r="CZ270" s="5"/>
      <c r="DA270" s="6">
        <f t="shared" si="285"/>
        <v>0.15976269262108936</v>
      </c>
      <c r="DB270" s="6">
        <f t="shared" si="230"/>
        <v>0.22373643806952812</v>
      </c>
      <c r="DC270" s="6">
        <f t="shared" si="259"/>
        <v>-3.8664958426198243E-2</v>
      </c>
      <c r="DD270" s="6">
        <f t="shared" si="242"/>
        <v>1.0369795123857581</v>
      </c>
      <c r="DE270" s="6">
        <f t="shared" si="281"/>
        <v>1.6627733191851573</v>
      </c>
      <c r="DF270" s="5"/>
      <c r="DG270" s="5"/>
      <c r="DI270" s="6">
        <f t="shared" si="286"/>
        <v>0.99225654921221351</v>
      </c>
      <c r="DJ270" s="6">
        <f t="shared" si="231"/>
        <v>1.0606546153348442</v>
      </c>
      <c r="DK270" s="6">
        <f t="shared" si="260"/>
        <v>0.51666919226411179</v>
      </c>
      <c r="DL270" s="6">
        <f t="shared" si="243"/>
        <v>0.2545285797180919</v>
      </c>
      <c r="DM270" s="6">
        <f t="shared" si="282"/>
        <v>0.21765687399828024</v>
      </c>
      <c r="DX270">
        <f t="shared" si="232"/>
        <v>52495</v>
      </c>
      <c r="DY270">
        <f t="shared" si="233"/>
        <v>45394.669021799054</v>
      </c>
      <c r="DZ270">
        <f t="shared" si="234"/>
        <v>59595.330978200946</v>
      </c>
    </row>
    <row r="271" spans="1:130" x14ac:dyDescent="0.25">
      <c r="A271" s="1">
        <v>70</v>
      </c>
      <c r="B271" s="1">
        <v>270</v>
      </c>
      <c r="C271" s="7">
        <v>20200915</v>
      </c>
      <c r="D271" s="7">
        <f>189890*(1/3)</f>
        <v>63296.666666666664</v>
      </c>
      <c r="E271" s="7">
        <v>3048187</v>
      </c>
      <c r="F271" s="7"/>
      <c r="G271" s="7">
        <f t="shared" si="269"/>
        <v>192940076476.66666</v>
      </c>
      <c r="H271" s="36">
        <f t="shared" si="239"/>
        <v>179321420790.66669</v>
      </c>
      <c r="I271" s="36">
        <f t="shared" si="235"/>
        <v>172432964516.79999</v>
      </c>
      <c r="K271" s="2">
        <f t="shared" si="270"/>
        <v>4.5905813507993609E-2</v>
      </c>
      <c r="M271" s="1">
        <f t="shared" si="278"/>
        <v>269</v>
      </c>
      <c r="N271" s="2">
        <f t="shared" si="271"/>
        <v>-8.5122310592763845E-3</v>
      </c>
      <c r="O271" s="8">
        <f t="shared" si="272"/>
        <v>0.33709273182957394</v>
      </c>
      <c r="P271" s="2">
        <f t="shared" si="273"/>
        <v>0.3485401126832674</v>
      </c>
      <c r="Q271" s="2">
        <f t="shared" si="274"/>
        <v>0.32518111641922698</v>
      </c>
      <c r="R271" s="2">
        <f t="shared" si="275"/>
        <v>1.0731277398788264E-2</v>
      </c>
      <c r="V271" s="1">
        <f t="shared" si="276"/>
        <v>0</v>
      </c>
      <c r="W271" s="1">
        <f t="shared" si="277"/>
        <v>4.5905813507993609E-2</v>
      </c>
      <c r="X271" s="2">
        <f t="shared" si="222"/>
        <v>7.5507402468637424E-3</v>
      </c>
      <c r="Y271" s="2">
        <f t="shared" si="223"/>
        <v>3.0376001423580219E-2</v>
      </c>
      <c r="Z271" s="2">
        <f t="shared" si="224"/>
        <v>1.5760939990196964E-2</v>
      </c>
      <c r="AA271" s="2">
        <f t="shared" si="225"/>
        <v>2.054046336527636E-2</v>
      </c>
      <c r="AB271" s="3">
        <f t="shared" si="236"/>
        <v>0.47907930945490396</v>
      </c>
      <c r="AC271" s="3">
        <f t="shared" si="237"/>
        <v>1.47883720456525</v>
      </c>
      <c r="AD271" s="4">
        <f t="shared" si="226"/>
        <v>75.53116764558979</v>
      </c>
      <c r="AE271" s="5">
        <f t="shared" si="249"/>
        <v>47.003236681701786</v>
      </c>
      <c r="AF271" s="5">
        <f t="shared" si="250"/>
        <v>21.554613405844353</v>
      </c>
      <c r="AG271" s="5">
        <f t="shared" si="251"/>
        <v>72.451859957559222</v>
      </c>
      <c r="AH271" s="5"/>
      <c r="AI271" s="6">
        <f t="shared" si="238"/>
        <v>0.33914961507304126</v>
      </c>
      <c r="AJ271" s="6">
        <f t="shared" si="227"/>
        <v>-0.1186486546123692</v>
      </c>
      <c r="AK271" s="6">
        <f t="shared" si="252"/>
        <v>-0.48666149825751059</v>
      </c>
      <c r="AL271" s="6">
        <f t="shared" si="253"/>
        <v>0.24936418903277222</v>
      </c>
      <c r="AM271" s="6"/>
      <c r="AT271" s="5"/>
      <c r="AU271" s="5"/>
      <c r="AV271" s="12"/>
      <c r="AW271" s="5"/>
      <c r="AX271" s="5"/>
      <c r="AY271" s="5"/>
      <c r="AZ271" s="5"/>
      <c r="BA271" s="5"/>
      <c r="BB271" s="5"/>
      <c r="BC271" s="5"/>
      <c r="BD271" s="5"/>
      <c r="BE271" s="5">
        <f t="shared" si="287"/>
        <v>2840</v>
      </c>
      <c r="BF271" s="6">
        <f t="shared" si="288"/>
        <v>0</v>
      </c>
      <c r="BG271" s="6">
        <f t="shared" si="289"/>
        <v>2840</v>
      </c>
      <c r="BH271" s="6">
        <f t="shared" si="290"/>
        <v>402.85714285714283</v>
      </c>
      <c r="BI271" s="6">
        <f t="shared" si="291"/>
        <v>1639.5238095238096</v>
      </c>
      <c r="BJ271" s="6">
        <f t="shared" si="292"/>
        <v>80.27512240615529</v>
      </c>
      <c r="BK271" s="6">
        <f t="shared" si="254"/>
        <v>47.444970238103465</v>
      </c>
      <c r="BL271" s="6">
        <f t="shared" si="255"/>
        <v>16.554310102783003</v>
      </c>
      <c r="BM271" s="6">
        <f t="shared" si="256"/>
        <v>69.068432332827797</v>
      </c>
      <c r="BN271" s="5"/>
      <c r="BO271" s="5"/>
      <c r="BP271" s="5"/>
      <c r="BQ271" s="2">
        <f t="shared" si="261"/>
        <v>53105.416666666664</v>
      </c>
      <c r="BR271" s="2">
        <f t="shared" ref="BR271:BR334" si="293">AVERAGE(BQ252:BQ271)</f>
        <v>53768.291666666672</v>
      </c>
      <c r="BS271" s="2">
        <f t="shared" si="262"/>
        <v>50046.276660526215</v>
      </c>
      <c r="BT271" s="5">
        <f t="shared" ref="BT271:BT334" si="294">BR271+2*_xlfn.STDEV.S(BQ252:BQ271)</f>
        <v>57256.670335662355</v>
      </c>
      <c r="BU271" s="5"/>
      <c r="BV271" s="2">
        <f t="shared" si="244"/>
        <v>-1.3960917219642783</v>
      </c>
      <c r="BW271" s="2">
        <f t="shared" si="263"/>
        <v>-1.5200680471157635</v>
      </c>
      <c r="BX271" s="2">
        <f t="shared" si="264"/>
        <v>-2.0752105905447098</v>
      </c>
      <c r="BY271" s="2">
        <f t="shared" si="265"/>
        <v>-0.96492550368681718</v>
      </c>
      <c r="BZ271" s="2"/>
      <c r="CA271" s="2">
        <f t="shared" ref="CA271:CA334" si="295">_xlfn.SKEW.P(K252:K271)</f>
        <v>-0.5516117641209799</v>
      </c>
      <c r="CB271" s="2">
        <f t="shared" si="266"/>
        <v>0.17353665002495117</v>
      </c>
      <c r="CC271" s="2">
        <f t="shared" si="267"/>
        <v>-0.34269361854115593</v>
      </c>
      <c r="CD271" s="2">
        <f t="shared" si="268"/>
        <v>0.68976691859105821</v>
      </c>
      <c r="CE271" s="5"/>
      <c r="CF271" s="8">
        <f t="shared" si="245"/>
        <v>4.2761409076586786E-3</v>
      </c>
      <c r="CG271" s="8">
        <f t="shared" si="246"/>
        <v>3.3653047416259546E-3</v>
      </c>
      <c r="CH271" s="5">
        <f t="shared" si="247"/>
        <v>57505</v>
      </c>
      <c r="CI271" s="5">
        <f t="shared" si="248"/>
        <v>54640</v>
      </c>
      <c r="CJ271" s="5"/>
      <c r="CK271" s="5">
        <f t="shared" si="283"/>
        <v>56452.461991461998</v>
      </c>
      <c r="CL271" s="5">
        <f t="shared" si="228"/>
        <v>53846.038361565203</v>
      </c>
      <c r="CM271" s="5">
        <f t="shared" si="257"/>
        <v>56990.670320916703</v>
      </c>
      <c r="CN271" s="5">
        <f t="shared" si="240"/>
        <v>43852.66456819747</v>
      </c>
      <c r="CO271" s="5">
        <f t="shared" si="279"/>
        <v>30745.844601199693</v>
      </c>
      <c r="CP271" s="5"/>
      <c r="CQ271" s="5"/>
      <c r="CR271" s="5"/>
      <c r="CS271" s="32">
        <f t="shared" si="284"/>
        <v>0.12123837355826561</v>
      </c>
      <c r="CT271" s="32">
        <f t="shared" si="229"/>
        <v>0.17551204494641581</v>
      </c>
      <c r="CU271" s="32">
        <f t="shared" si="258"/>
        <v>0.11064962581139426</v>
      </c>
      <c r="CV271" s="32">
        <f t="shared" si="241"/>
        <v>0.44339385736141201</v>
      </c>
      <c r="CW271" s="32">
        <f t="shared" si="280"/>
        <v>1.0587063874054983</v>
      </c>
      <c r="CX271" s="32"/>
      <c r="CY271" s="32"/>
      <c r="CZ271" s="5"/>
      <c r="DA271" s="6">
        <f t="shared" si="285"/>
        <v>0.17848459642180017</v>
      </c>
      <c r="DB271" s="6">
        <f t="shared" si="230"/>
        <v>0.21738052757270238</v>
      </c>
      <c r="DC271" s="6">
        <f t="shared" si="259"/>
        <v>1.7393600379378112E-3</v>
      </c>
      <c r="DD271" s="6">
        <f t="shared" si="242"/>
        <v>1.0320532576057742</v>
      </c>
      <c r="DE271" s="6">
        <f t="shared" si="281"/>
        <v>1.6979776567401341</v>
      </c>
      <c r="DF271" s="5"/>
      <c r="DG271" s="5"/>
      <c r="DI271" s="6">
        <f t="shared" si="286"/>
        <v>1.0160659514425141</v>
      </c>
      <c r="DJ271" s="6">
        <f t="shared" si="231"/>
        <v>1.1093532533325834</v>
      </c>
      <c r="DK271" s="6">
        <f t="shared" si="260"/>
        <v>0.60613994436304719</v>
      </c>
      <c r="DL271" s="6">
        <f t="shared" si="243"/>
        <v>0.27700220983608514</v>
      </c>
      <c r="DM271" s="6">
        <f t="shared" si="282"/>
        <v>0.22078432832180026</v>
      </c>
      <c r="DX271">
        <f t="shared" si="232"/>
        <v>53243</v>
      </c>
      <c r="DY271">
        <f t="shared" si="233"/>
        <v>44993.543209802636</v>
      </c>
      <c r="DZ271">
        <f t="shared" si="234"/>
        <v>61492.456790197364</v>
      </c>
    </row>
    <row r="272" spans="1:130" x14ac:dyDescent="0.25">
      <c r="A272" s="1">
        <v>71</v>
      </c>
      <c r="B272" s="1">
        <v>271</v>
      </c>
      <c r="C272" s="7">
        <v>20200916</v>
      </c>
      <c r="D272" s="7">
        <f>191350*(1/3)</f>
        <v>63783.333333333328</v>
      </c>
      <c r="E272" s="7">
        <v>5406759</v>
      </c>
      <c r="F272" s="7"/>
      <c r="G272" s="7">
        <f t="shared" si="269"/>
        <v>344861111550</v>
      </c>
      <c r="H272" s="36">
        <f t="shared" si="239"/>
        <v>181634520030.16666</v>
      </c>
      <c r="I272" s="36">
        <f t="shared" si="235"/>
        <v>177830461324.33331</v>
      </c>
      <c r="K272" s="2">
        <f t="shared" si="270"/>
        <v>7.6592547343859113E-3</v>
      </c>
      <c r="M272" s="1">
        <f t="shared" si="278"/>
        <v>270</v>
      </c>
      <c r="N272" s="2">
        <f t="shared" si="271"/>
        <v>-8.3109029798625004E-3</v>
      </c>
      <c r="O272" s="8">
        <f t="shared" si="272"/>
        <v>0.33834586466165412</v>
      </c>
      <c r="P272" s="2">
        <f t="shared" si="273"/>
        <v>0.35108260756215359</v>
      </c>
      <c r="Q272" s="2">
        <f t="shared" si="274"/>
        <v>0.32769279233718002</v>
      </c>
      <c r="R272" s="2">
        <f t="shared" si="275"/>
        <v>1.0194248021613284E-2</v>
      </c>
      <c r="V272" s="1">
        <f t="shared" si="276"/>
        <v>0</v>
      </c>
      <c r="W272" s="1">
        <f t="shared" si="277"/>
        <v>7.6592547343859113E-3</v>
      </c>
      <c r="X272" s="2">
        <f t="shared" ref="X272:X335" si="296">AVERAGE(V259:V272)</f>
        <v>7.5507402468637424E-3</v>
      </c>
      <c r="Y272" s="2">
        <f t="shared" ref="Y272:Y335" si="297">AVERAGE(W259:W272)</f>
        <v>2.7333366099466978E-2</v>
      </c>
      <c r="Z272" s="2">
        <f t="shared" ref="Z272:Z335" si="298">_xlfn.STDEV.S(V259:V272)</f>
        <v>1.5760939990196964E-2</v>
      </c>
      <c r="AA272" s="2">
        <f t="shared" ref="AA272:AA335" si="299">_xlfn.STDEV.S(W259:W272)</f>
        <v>2.0524022967531589E-2</v>
      </c>
      <c r="AB272" s="3">
        <f t="shared" si="236"/>
        <v>0.47907930945490396</v>
      </c>
      <c r="AC272" s="3">
        <f t="shared" si="237"/>
        <v>1.3317742892174489</v>
      </c>
      <c r="AD272" s="4">
        <f t="shared" si="226"/>
        <v>73.544006549941628</v>
      </c>
      <c r="AE272" s="5">
        <f t="shared" si="249"/>
        <v>48.663082916356487</v>
      </c>
      <c r="AF272" s="5">
        <f t="shared" si="250"/>
        <v>20.824222140300758</v>
      </c>
      <c r="AG272" s="5">
        <f t="shared" si="251"/>
        <v>76.501943692412212</v>
      </c>
      <c r="AH272" s="5"/>
      <c r="AI272" s="6">
        <f t="shared" si="238"/>
        <v>0.29075043708351717</v>
      </c>
      <c r="AJ272" s="6">
        <f t="shared" si="227"/>
        <v>-8.9185826619933323E-2</v>
      </c>
      <c r="AK272" s="6">
        <f t="shared" si="252"/>
        <v>-0.48950323882174929</v>
      </c>
      <c r="AL272" s="6">
        <f t="shared" si="253"/>
        <v>0.3111315855818827</v>
      </c>
      <c r="AM272" s="6"/>
      <c r="AT272" s="5"/>
      <c r="AU272" s="5"/>
      <c r="AV272" s="12"/>
      <c r="AW272" s="5"/>
      <c r="AX272" s="5"/>
      <c r="AY272" s="5"/>
      <c r="AZ272" s="5"/>
      <c r="BA272" s="5"/>
      <c r="BB272" s="5"/>
      <c r="BC272" s="5"/>
      <c r="BD272" s="5"/>
      <c r="BE272" s="5">
        <f t="shared" si="287"/>
        <v>486.66666666666424</v>
      </c>
      <c r="BF272" s="6">
        <f t="shared" si="288"/>
        <v>0</v>
      </c>
      <c r="BG272" s="6">
        <f t="shared" si="289"/>
        <v>486.66666666666424</v>
      </c>
      <c r="BH272" s="6">
        <f t="shared" si="290"/>
        <v>402.85714285714283</v>
      </c>
      <c r="BI272" s="6">
        <f t="shared" si="291"/>
        <v>1505</v>
      </c>
      <c r="BJ272" s="6">
        <f t="shared" si="292"/>
        <v>78.884312991388995</v>
      </c>
      <c r="BK272" s="6">
        <f t="shared" si="254"/>
        <v>49.708034339601213</v>
      </c>
      <c r="BL272" s="6">
        <f t="shared" si="255"/>
        <v>16.533652080104368</v>
      </c>
      <c r="BM272" s="6">
        <f t="shared" si="256"/>
        <v>72.930101921249005</v>
      </c>
      <c r="BN272" s="5"/>
      <c r="BO272" s="5"/>
      <c r="BP272" s="5"/>
      <c r="BQ272" s="2">
        <f t="shared" si="261"/>
        <v>53675.416666666664</v>
      </c>
      <c r="BR272" s="2">
        <f t="shared" si="293"/>
        <v>53568.104166666672</v>
      </c>
      <c r="BS272" s="2">
        <f t="shared" si="262"/>
        <v>49787.276452861101</v>
      </c>
      <c r="BT272" s="5">
        <f t="shared" si="294"/>
        <v>56531.527295905791</v>
      </c>
      <c r="BU272" s="5"/>
      <c r="BV272" s="2">
        <f t="shared" si="244"/>
        <v>-1.3997539326996966</v>
      </c>
      <c r="BW272" s="2">
        <f t="shared" si="263"/>
        <v>-1.5362965569017635</v>
      </c>
      <c r="BX272" s="2">
        <f t="shared" si="264"/>
        <v>-2.0544220350728524</v>
      </c>
      <c r="BY272" s="2">
        <f t="shared" si="265"/>
        <v>-1.0181710787306746</v>
      </c>
      <c r="BZ272" s="2"/>
      <c r="CA272" s="2">
        <f t="shared" si="295"/>
        <v>-0.47481090687536243</v>
      </c>
      <c r="CB272" s="2">
        <f t="shared" si="266"/>
        <v>0.14132787709877509</v>
      </c>
      <c r="CC272" s="2">
        <f t="shared" si="267"/>
        <v>-0.45080192293865734</v>
      </c>
      <c r="CD272" s="2">
        <f t="shared" si="268"/>
        <v>0.73345767713620758</v>
      </c>
      <c r="CE272" s="5"/>
      <c r="CF272" s="8">
        <f t="shared" si="245"/>
        <v>4.2761409076586786E-3</v>
      </c>
      <c r="CG272" s="8">
        <f t="shared" si="246"/>
        <v>3.3653047416259546E-3</v>
      </c>
      <c r="CH272" s="5">
        <f t="shared" si="247"/>
        <v>57748.333333333328</v>
      </c>
      <c r="CI272" s="5">
        <f t="shared" si="248"/>
        <v>54883.333333333328</v>
      </c>
      <c r="CJ272" s="5"/>
      <c r="CK272" s="5">
        <f t="shared" si="283"/>
        <v>57715.103034289466</v>
      </c>
      <c r="CL272" s="5">
        <f t="shared" si="228"/>
        <v>54916.727559738341</v>
      </c>
      <c r="CM272" s="5">
        <f t="shared" si="257"/>
        <v>57179.563628854412</v>
      </c>
      <c r="CN272" s="5">
        <f t="shared" si="240"/>
        <v>44359.798892498242</v>
      </c>
      <c r="CO272" s="5">
        <f t="shared" si="279"/>
        <v>31016.676606834142</v>
      </c>
      <c r="CP272" s="5"/>
      <c r="CQ272" s="5"/>
      <c r="CR272" s="5"/>
      <c r="CS272" s="32">
        <f t="shared" si="284"/>
        <v>0.1051411152370052</v>
      </c>
      <c r="CT272" s="32">
        <f t="shared" si="229"/>
        <v>0.1614554648025941</v>
      </c>
      <c r="CU272" s="32">
        <f t="shared" si="258"/>
        <v>0.11549178212242373</v>
      </c>
      <c r="CV272" s="32">
        <f t="shared" si="241"/>
        <v>0.43786344676417888</v>
      </c>
      <c r="CW272" s="32">
        <f t="shared" si="280"/>
        <v>1.0564206198442117</v>
      </c>
      <c r="CX272" s="32"/>
      <c r="CY272" s="32"/>
      <c r="CZ272" s="5"/>
      <c r="DA272" s="6">
        <f t="shared" si="285"/>
        <v>0.17687002067096519</v>
      </c>
      <c r="DB272" s="6">
        <f t="shared" si="230"/>
        <v>0.1792429454761843</v>
      </c>
      <c r="DC272" s="6">
        <f t="shared" si="259"/>
        <v>-3.9351355259417867E-2</v>
      </c>
      <c r="DD272" s="6">
        <f t="shared" si="242"/>
        <v>1.0023571199647492</v>
      </c>
      <c r="DE272" s="6">
        <f t="shared" si="281"/>
        <v>1.7073933437779611</v>
      </c>
      <c r="DF272" s="5"/>
      <c r="DG272" s="5"/>
      <c r="DI272" s="6">
        <f t="shared" si="286"/>
        <v>0.91510580359767235</v>
      </c>
      <c r="DJ272" s="6">
        <f t="shared" si="231"/>
        <v>1.0288978582437995</v>
      </c>
      <c r="DK272" s="6">
        <f t="shared" si="260"/>
        <v>0.67272071278344692</v>
      </c>
      <c r="DL272" s="6">
        <f t="shared" si="243"/>
        <v>0.25302255810380681</v>
      </c>
      <c r="DM272" s="6">
        <f t="shared" si="282"/>
        <v>0.21865662941055425</v>
      </c>
      <c r="DX272">
        <f t="shared" si="232"/>
        <v>53885.666666666664</v>
      </c>
      <c r="DY272">
        <f t="shared" si="233"/>
        <v>44528.787533584356</v>
      </c>
      <c r="DZ272">
        <f t="shared" si="234"/>
        <v>63242.545799748972</v>
      </c>
    </row>
    <row r="273" spans="1:130" x14ac:dyDescent="0.25">
      <c r="A273" s="1">
        <v>72</v>
      </c>
      <c r="B273" s="1">
        <v>272</v>
      </c>
      <c r="C273" s="7">
        <v>20200919</v>
      </c>
      <c r="D273" s="7">
        <f>191300*(1/3)</f>
        <v>63766.666666666664</v>
      </c>
      <c r="E273" s="7">
        <v>3520618</v>
      </c>
      <c r="F273" s="7"/>
      <c r="G273" s="7">
        <f t="shared" si="269"/>
        <v>224498074466.66666</v>
      </c>
      <c r="H273" s="36">
        <f t="shared" si="239"/>
        <v>185578193182.66666</v>
      </c>
      <c r="I273" s="36">
        <f t="shared" si="235"/>
        <v>176759596264.46667</v>
      </c>
      <c r="K273" s="2">
        <f t="shared" si="270"/>
        <v>-2.6133542550407242E-4</v>
      </c>
      <c r="M273" s="1">
        <f t="shared" si="278"/>
        <v>271</v>
      </c>
      <c r="N273" s="2">
        <f t="shared" si="271"/>
        <v>-8.2804778955533082E-3</v>
      </c>
      <c r="O273" s="8">
        <f t="shared" si="272"/>
        <v>0.33959899749373434</v>
      </c>
      <c r="P273" s="2">
        <f t="shared" si="273"/>
        <v>0.35146741812660981</v>
      </c>
      <c r="Q273" s="2">
        <f t="shared" si="274"/>
        <v>0.32807445359070331</v>
      </c>
      <c r="R273" s="2">
        <f t="shared" si="275"/>
        <v>1.1483610068419248E-2</v>
      </c>
      <c r="V273" s="1">
        <f t="shared" si="276"/>
        <v>2.6133542550407242E-4</v>
      </c>
      <c r="W273" s="1">
        <f t="shared" si="277"/>
        <v>0</v>
      </c>
      <c r="X273" s="2">
        <f t="shared" si="296"/>
        <v>7.5694070629711762E-3</v>
      </c>
      <c r="Y273" s="2">
        <f t="shared" si="297"/>
        <v>2.4070517176156166E-2</v>
      </c>
      <c r="Z273" s="2">
        <f t="shared" si="298"/>
        <v>1.5751461099367137E-2</v>
      </c>
      <c r="AA273" s="2">
        <f t="shared" si="299"/>
        <v>2.1008301161402287E-2</v>
      </c>
      <c r="AB273" s="3">
        <f t="shared" si="236"/>
        <v>0.48055269382440335</v>
      </c>
      <c r="AC273" s="3">
        <f t="shared" si="237"/>
        <v>1.1457621913941316</v>
      </c>
      <c r="AD273" s="4">
        <f t="shared" ref="AD273:AD336" si="300">(AC273/(AB273+AC273))*100</f>
        <v>70.451436053859311</v>
      </c>
      <c r="AE273" s="5">
        <f t="shared" si="249"/>
        <v>49.822468796389764</v>
      </c>
      <c r="AF273" s="5">
        <f t="shared" si="250"/>
        <v>20.345802187078579</v>
      </c>
      <c r="AG273" s="5">
        <f t="shared" si="251"/>
        <v>79.299135405700952</v>
      </c>
      <c r="AH273" s="5"/>
      <c r="AI273" s="6">
        <f t="shared" si="238"/>
        <v>0.23613562983409392</v>
      </c>
      <c r="AJ273" s="6">
        <f t="shared" si="227"/>
        <v>-6.6072146300103413E-2</v>
      </c>
      <c r="AK273" s="6">
        <f t="shared" si="252"/>
        <v>-0.48599694137874472</v>
      </c>
      <c r="AL273" s="6">
        <f t="shared" si="253"/>
        <v>0.35385264877853795</v>
      </c>
      <c r="AM273" s="6"/>
      <c r="AT273" s="5"/>
      <c r="AU273" s="5"/>
      <c r="AV273" s="12"/>
      <c r="AW273" s="5"/>
      <c r="AX273" s="5"/>
      <c r="AY273" s="5"/>
      <c r="AZ273" s="5"/>
      <c r="BA273" s="5"/>
      <c r="BB273" s="5"/>
      <c r="BC273" s="5"/>
      <c r="BD273" s="5"/>
      <c r="BE273" s="5">
        <f t="shared" si="287"/>
        <v>-16.666666666664241</v>
      </c>
      <c r="BF273" s="6">
        <f t="shared" si="288"/>
        <v>16.666666666664241</v>
      </c>
      <c r="BG273" s="6">
        <f t="shared" si="289"/>
        <v>0</v>
      </c>
      <c r="BH273" s="6">
        <f t="shared" si="290"/>
        <v>404.04761904761887</v>
      </c>
      <c r="BI273" s="6">
        <f t="shared" si="291"/>
        <v>1343.5714285714287</v>
      </c>
      <c r="BJ273" s="6">
        <f t="shared" si="292"/>
        <v>76.880108991825622</v>
      </c>
      <c r="BK273" s="6">
        <f t="shared" si="254"/>
        <v>51.347315379743669</v>
      </c>
      <c r="BL273" s="6">
        <f t="shared" si="255"/>
        <v>16.161707748300906</v>
      </c>
      <c r="BM273" s="6">
        <f t="shared" si="256"/>
        <v>75.977240721753603</v>
      </c>
      <c r="BN273" s="5"/>
      <c r="BO273" s="5"/>
      <c r="BP273" s="5"/>
      <c r="BQ273" s="2">
        <f t="shared" si="261"/>
        <v>54312.916666666664</v>
      </c>
      <c r="BR273" s="2">
        <f t="shared" si="293"/>
        <v>53447.750000000015</v>
      </c>
      <c r="BS273" s="2">
        <f t="shared" si="262"/>
        <v>49666.320010322685</v>
      </c>
      <c r="BT273" s="5">
        <f t="shared" si="294"/>
        <v>56045.097224061363</v>
      </c>
      <c r="BU273" s="5"/>
      <c r="BV273" s="2">
        <f t="shared" si="244"/>
        <v>-1.4098575763789696</v>
      </c>
      <c r="BW273" s="2">
        <f t="shared" si="263"/>
        <v>-1.5475467995035805</v>
      </c>
      <c r="BX273" s="2">
        <f t="shared" si="264"/>
        <v>-2.0428083980122342</v>
      </c>
      <c r="BY273" s="2">
        <f t="shared" si="265"/>
        <v>-1.0522852009949271</v>
      </c>
      <c r="BZ273" s="2"/>
      <c r="CA273" s="2">
        <f t="shared" si="295"/>
        <v>-0.36072258401597268</v>
      </c>
      <c r="CB273" s="2">
        <f t="shared" si="266"/>
        <v>0.11263384336942232</v>
      </c>
      <c r="CC273" s="2">
        <f t="shared" si="267"/>
        <v>-0.51913263746341887</v>
      </c>
      <c r="CD273" s="2">
        <f t="shared" si="268"/>
        <v>0.74440032420226343</v>
      </c>
      <c r="CE273" s="5"/>
      <c r="CF273" s="8">
        <f t="shared" si="245"/>
        <v>4.2761409076586786E-3</v>
      </c>
      <c r="CG273" s="8">
        <f t="shared" si="246"/>
        <v>3.3653047416259546E-3</v>
      </c>
      <c r="CH273" s="5">
        <f t="shared" si="247"/>
        <v>57748.333333333328</v>
      </c>
      <c r="CI273" s="5">
        <f t="shared" si="248"/>
        <v>54883.333333333328</v>
      </c>
      <c r="CJ273" s="5"/>
      <c r="CK273" s="5">
        <f t="shared" si="283"/>
        <v>58414.87175384086</v>
      </c>
      <c r="CL273" s="5">
        <f t="shared" si="228"/>
        <v>55447.477325163105</v>
      </c>
      <c r="CM273" s="5">
        <f t="shared" si="257"/>
        <v>57081.300700085427</v>
      </c>
      <c r="CN273" s="5">
        <f t="shared" si="240"/>
        <v>44707.242242607455</v>
      </c>
      <c r="CO273" s="5">
        <f t="shared" si="279"/>
        <v>31204.256542626485</v>
      </c>
      <c r="CP273" s="5"/>
      <c r="CQ273" s="5"/>
      <c r="CR273" s="5"/>
      <c r="CS273" s="32">
        <f t="shared" si="284"/>
        <v>9.1616993278324177E-2</v>
      </c>
      <c r="CT273" s="32">
        <f t="shared" si="229"/>
        <v>0.15003729191712312</v>
      </c>
      <c r="CU273" s="32">
        <f t="shared" si="258"/>
        <v>0.11712007057630403</v>
      </c>
      <c r="CV273" s="32">
        <f t="shared" si="241"/>
        <v>0.42631626260084898</v>
      </c>
      <c r="CW273" s="32">
        <f t="shared" si="280"/>
        <v>1.0435246255445438</v>
      </c>
      <c r="CX273" s="32"/>
      <c r="CY273" s="32"/>
      <c r="CZ273" s="5"/>
      <c r="DA273" s="6">
        <f t="shared" si="285"/>
        <v>0.13256106226288769</v>
      </c>
      <c r="DB273" s="6">
        <f t="shared" si="230"/>
        <v>0.23022554812678245</v>
      </c>
      <c r="DC273" s="6">
        <f t="shared" si="259"/>
        <v>-3.1794436944454892E-2</v>
      </c>
      <c r="DD273" s="6">
        <f t="shared" si="242"/>
        <v>1.0204612722068964</v>
      </c>
      <c r="DE273" s="6">
        <f t="shared" si="281"/>
        <v>1.7099313925848765</v>
      </c>
      <c r="DF273" s="5"/>
      <c r="DG273" s="5"/>
      <c r="DI273" s="6">
        <f t="shared" si="286"/>
        <v>0.83073964827246982</v>
      </c>
      <c r="DJ273" s="6">
        <f t="shared" si="231"/>
        <v>0.95465787369105914</v>
      </c>
      <c r="DK273" s="6">
        <f t="shared" si="260"/>
        <v>0.61863389132052282</v>
      </c>
      <c r="DL273" s="6">
        <f t="shared" si="243"/>
        <v>0.22761724980839751</v>
      </c>
      <c r="DM273" s="6">
        <f t="shared" si="282"/>
        <v>0.21671265451044666</v>
      </c>
      <c r="DX273">
        <f t="shared" si="232"/>
        <v>54408.166666666664</v>
      </c>
      <c r="DY273">
        <f t="shared" si="233"/>
        <v>44116.362057604601</v>
      </c>
      <c r="DZ273">
        <f t="shared" si="234"/>
        <v>64699.971275728727</v>
      </c>
    </row>
    <row r="274" spans="1:130" x14ac:dyDescent="0.25">
      <c r="A274" s="1">
        <v>73</v>
      </c>
      <c r="B274" s="1">
        <v>273</v>
      </c>
      <c r="C274" s="7">
        <v>20200920</v>
      </c>
      <c r="D274" s="7">
        <f>183640*(1/3)</f>
        <v>61213.333333333328</v>
      </c>
      <c r="E274" s="7">
        <v>1455952</v>
      </c>
      <c r="F274" s="7"/>
      <c r="G274" s="7">
        <f t="shared" si="269"/>
        <v>89123675093.333328</v>
      </c>
      <c r="H274" s="36">
        <f t="shared" si="239"/>
        <v>185148564082.66666</v>
      </c>
      <c r="I274" s="36">
        <f t="shared" si="235"/>
        <v>173130866308.46671</v>
      </c>
      <c r="K274" s="2">
        <f t="shared" si="270"/>
        <v>-4.0865557065185909E-2</v>
      </c>
      <c r="M274" s="1">
        <f t="shared" si="278"/>
        <v>272</v>
      </c>
      <c r="N274" s="2">
        <f t="shared" si="271"/>
        <v>-8.2661364202454273E-3</v>
      </c>
      <c r="O274" s="8">
        <f t="shared" si="272"/>
        <v>0.34085213032581452</v>
      </c>
      <c r="P274" s="2">
        <f t="shared" si="273"/>
        <v>0.35164885915742022</v>
      </c>
      <c r="Q274" s="2">
        <f t="shared" si="274"/>
        <v>0.32825454786941605</v>
      </c>
      <c r="R274" s="2">
        <f t="shared" si="275"/>
        <v>1.0615287800795292E-2</v>
      </c>
      <c r="V274" s="1">
        <f t="shared" si="276"/>
        <v>4.0865557065185909E-2</v>
      </c>
      <c r="W274" s="1">
        <f t="shared" si="277"/>
        <v>0</v>
      </c>
      <c r="X274" s="2">
        <f t="shared" si="296"/>
        <v>1.048837542477017E-2</v>
      </c>
      <c r="Y274" s="2">
        <f t="shared" si="297"/>
        <v>2.0734402856004482E-2</v>
      </c>
      <c r="Z274" s="2">
        <f t="shared" si="298"/>
        <v>1.7883088834615726E-2</v>
      </c>
      <c r="AA274" s="2">
        <f t="shared" si="299"/>
        <v>2.0845144994986516E-2</v>
      </c>
      <c r="AB274" s="3">
        <f t="shared" si="236"/>
        <v>0.58649685866728773</v>
      </c>
      <c r="AC274" s="3">
        <f t="shared" si="237"/>
        <v>0.99468738936530932</v>
      </c>
      <c r="AD274" s="4">
        <f t="shared" si="300"/>
        <v>62.907747190307404</v>
      </c>
      <c r="AE274" s="5">
        <f t="shared" si="249"/>
        <v>50.894388326329633</v>
      </c>
      <c r="AF274" s="5">
        <f t="shared" si="250"/>
        <v>21.138820246073944</v>
      </c>
      <c r="AG274" s="5">
        <f t="shared" si="251"/>
        <v>80.649956406585318</v>
      </c>
      <c r="AH274" s="5"/>
      <c r="AI274" s="6">
        <f t="shared" si="238"/>
        <v>0.25525042150689092</v>
      </c>
      <c r="AJ274" s="6">
        <f t="shared" si="227"/>
        <v>-4.0554796833659715E-2</v>
      </c>
      <c r="AK274" s="6">
        <f t="shared" si="252"/>
        <v>-0.4739247536296084</v>
      </c>
      <c r="AL274" s="6">
        <f t="shared" si="253"/>
        <v>0.392815159962289</v>
      </c>
      <c r="AM274" s="6"/>
      <c r="AT274" s="5"/>
      <c r="AU274" s="5"/>
      <c r="AV274" s="12"/>
      <c r="AW274" s="5"/>
      <c r="AX274" s="5"/>
      <c r="AY274" s="5"/>
      <c r="AZ274" s="5"/>
      <c r="BA274" s="5"/>
      <c r="BB274" s="5"/>
      <c r="BC274" s="5"/>
      <c r="BD274" s="5"/>
      <c r="BE274" s="5">
        <f t="shared" si="287"/>
        <v>-2553.3333333333358</v>
      </c>
      <c r="BF274" s="6">
        <f t="shared" si="288"/>
        <v>2553.3333333333358</v>
      </c>
      <c r="BG274" s="6">
        <f t="shared" si="289"/>
        <v>0</v>
      </c>
      <c r="BH274" s="6">
        <f t="shared" si="290"/>
        <v>586.42857142857144</v>
      </c>
      <c r="BI274" s="6">
        <f t="shared" si="291"/>
        <v>1170.7142857142858</v>
      </c>
      <c r="BJ274" s="6">
        <f t="shared" si="292"/>
        <v>66.626016260162601</v>
      </c>
      <c r="BK274" s="6">
        <f t="shared" si="254"/>
        <v>52.791011825378654</v>
      </c>
      <c r="BL274" s="6">
        <f t="shared" si="255"/>
        <v>17.584698208966437</v>
      </c>
      <c r="BM274" s="6">
        <f t="shared" si="256"/>
        <v>77.435431356867213</v>
      </c>
      <c r="BN274" s="5"/>
      <c r="BO274" s="5"/>
      <c r="BP274" s="5"/>
      <c r="BQ274" s="2">
        <f t="shared" si="261"/>
        <v>55383.75</v>
      </c>
      <c r="BR274" s="2">
        <f t="shared" si="293"/>
        <v>53414.645833333328</v>
      </c>
      <c r="BS274" s="2">
        <f t="shared" si="262"/>
        <v>49694.7718856375</v>
      </c>
      <c r="BT274" s="5">
        <f t="shared" si="294"/>
        <v>55886.408517272946</v>
      </c>
      <c r="BU274" s="5"/>
      <c r="BV274" s="2">
        <f t="shared" si="244"/>
        <v>-1.4619235261182215</v>
      </c>
      <c r="BW274" s="2">
        <f t="shared" si="263"/>
        <v>-1.5564344375948473</v>
      </c>
      <c r="BX274" s="2">
        <f t="shared" si="264"/>
        <v>-2.0379854074833137</v>
      </c>
      <c r="BY274" s="2">
        <f t="shared" si="265"/>
        <v>-1.0748834677063812</v>
      </c>
      <c r="BZ274" s="2"/>
      <c r="CA274" s="2">
        <f t="shared" si="295"/>
        <v>-0.3278243472991933</v>
      </c>
      <c r="CB274" s="2">
        <f t="shared" si="266"/>
        <v>8.6216861030827915E-2</v>
      </c>
      <c r="CC274" s="2">
        <f t="shared" si="267"/>
        <v>-0.57363724377309278</v>
      </c>
      <c r="CD274" s="2">
        <f t="shared" si="268"/>
        <v>0.74607096583474863</v>
      </c>
      <c r="CE274" s="5"/>
      <c r="CF274" s="8">
        <f t="shared" si="245"/>
        <v>4.2761409076586786E-3</v>
      </c>
      <c r="CG274" s="8">
        <f t="shared" si="246"/>
        <v>3.3653047416259546E-3</v>
      </c>
      <c r="CH274" s="5">
        <f t="shared" si="247"/>
        <v>57748.333333333328</v>
      </c>
      <c r="CI274" s="5">
        <f t="shared" si="248"/>
        <v>54883.333333333328</v>
      </c>
      <c r="CJ274" s="5"/>
      <c r="CK274" s="5">
        <f t="shared" si="283"/>
        <v>58760.302259113399</v>
      </c>
      <c r="CL274" s="5">
        <f t="shared" si="228"/>
        <v>55712.928681110738</v>
      </c>
      <c r="CM274" s="5">
        <f t="shared" si="257"/>
        <v>56884.628112441227</v>
      </c>
      <c r="CN274" s="5">
        <f t="shared" si="240"/>
        <v>44932.060553849413</v>
      </c>
      <c r="CO274" s="5">
        <f t="shared" si="279"/>
        <v>31294.360305293387</v>
      </c>
      <c r="CP274" s="5"/>
      <c r="CQ274" s="5"/>
      <c r="CR274" s="5"/>
      <c r="CS274" s="32">
        <f t="shared" si="284"/>
        <v>4.1746399863684891E-2</v>
      </c>
      <c r="CT274" s="32">
        <f t="shared" si="229"/>
        <v>9.8727616415675623E-2</v>
      </c>
      <c r="CU274" s="32">
        <f t="shared" si="258"/>
        <v>7.6096220798626879E-2</v>
      </c>
      <c r="CV274" s="32">
        <f t="shared" si="241"/>
        <v>0.3623531300099494</v>
      </c>
      <c r="CW274" s="32">
        <f t="shared" si="280"/>
        <v>0.95604999546768821</v>
      </c>
      <c r="CX274" s="32"/>
      <c r="CY274" s="32"/>
      <c r="CZ274" s="5"/>
      <c r="DA274" s="6">
        <f t="shared" si="285"/>
        <v>0.11922711857425898</v>
      </c>
      <c r="DB274" s="6">
        <f t="shared" si="230"/>
        <v>0.20147573395680782</v>
      </c>
      <c r="DC274" s="6">
        <f t="shared" si="259"/>
        <v>-0.12926123422494357</v>
      </c>
      <c r="DD274" s="6">
        <f t="shared" si="242"/>
        <v>1.0067932754033853</v>
      </c>
      <c r="DE274" s="6">
        <f t="shared" si="281"/>
        <v>1.6661223652965027</v>
      </c>
      <c r="DF274" s="5"/>
      <c r="DG274" s="5"/>
      <c r="DI274" s="6">
        <f t="shared" si="286"/>
        <v>0.64293226725874331</v>
      </c>
      <c r="DJ274" s="6">
        <f t="shared" si="231"/>
        <v>0.79756836427327282</v>
      </c>
      <c r="DK274" s="6">
        <f t="shared" si="260"/>
        <v>0.59207221477806438</v>
      </c>
      <c r="DL274" s="6">
        <f t="shared" si="243"/>
        <v>0.22383019954079547</v>
      </c>
      <c r="DM274" s="6">
        <f t="shared" si="282"/>
        <v>0.21788742497101027</v>
      </c>
      <c r="DX274">
        <f t="shared" si="232"/>
        <v>54936.166666666664</v>
      </c>
      <c r="DY274">
        <f t="shared" si="233"/>
        <v>44388.730480032915</v>
      </c>
      <c r="DZ274">
        <f t="shared" si="234"/>
        <v>65483.602853300414</v>
      </c>
    </row>
    <row r="275" spans="1:130" x14ac:dyDescent="0.25">
      <c r="A275" s="1">
        <v>74</v>
      </c>
      <c r="B275" s="1">
        <v>274</v>
      </c>
      <c r="C275" s="7">
        <v>20200921</v>
      </c>
      <c r="D275" s="7">
        <f>181700*(1/3)</f>
        <v>60566.666666666664</v>
      </c>
      <c r="E275" s="7">
        <v>2372002</v>
      </c>
      <c r="F275" s="7"/>
      <c r="G275" s="7">
        <f t="shared" si="269"/>
        <v>143664254466.66666</v>
      </c>
      <c r="H275" s="36">
        <f t="shared" si="239"/>
        <v>188333231901.16666</v>
      </c>
      <c r="I275" s="36">
        <f t="shared" si="235"/>
        <v>168801136034.20001</v>
      </c>
      <c r="K275" s="2">
        <f t="shared" si="270"/>
        <v>-1.0620343978895747E-2</v>
      </c>
      <c r="M275" s="1">
        <f t="shared" si="278"/>
        <v>273</v>
      </c>
      <c r="N275" s="2">
        <f t="shared" si="271"/>
        <v>-8.1688677537958727E-3</v>
      </c>
      <c r="O275" s="8">
        <f t="shared" si="272"/>
        <v>0.34210526315789475</v>
      </c>
      <c r="P275" s="2">
        <f t="shared" si="273"/>
        <v>0.3528803428575108</v>
      </c>
      <c r="Q275" s="2">
        <f t="shared" si="274"/>
        <v>0.32947923051385608</v>
      </c>
      <c r="R275" s="2">
        <f t="shared" si="275"/>
        <v>9.5435959995254782E-3</v>
      </c>
      <c r="V275" s="1">
        <f t="shared" si="276"/>
        <v>1.0620343978895747E-2</v>
      </c>
      <c r="W275" s="1">
        <f t="shared" si="277"/>
        <v>0</v>
      </c>
      <c r="X275" s="2">
        <f t="shared" si="296"/>
        <v>9.192936827869971E-3</v>
      </c>
      <c r="Y275" s="2">
        <f t="shared" si="297"/>
        <v>2.0734402856004482E-2</v>
      </c>
      <c r="Z275" s="2">
        <f t="shared" si="298"/>
        <v>1.7097599061712983E-2</v>
      </c>
      <c r="AA275" s="2">
        <f t="shared" si="299"/>
        <v>2.0845144994986516E-2</v>
      </c>
      <c r="AB275" s="3">
        <f t="shared" si="236"/>
        <v>0.53767413744400583</v>
      </c>
      <c r="AC275" s="3">
        <f t="shared" si="237"/>
        <v>0.99468738936530932</v>
      </c>
      <c r="AD275" s="4">
        <f t="shared" si="300"/>
        <v>64.912057106813975</v>
      </c>
      <c r="AE275" s="5">
        <f t="shared" si="249"/>
        <v>52.344488523377308</v>
      </c>
      <c r="AF275" s="5">
        <f t="shared" si="250"/>
        <v>22.837916098853217</v>
      </c>
      <c r="AG275" s="5">
        <f t="shared" si="251"/>
        <v>81.851060947901402</v>
      </c>
      <c r="AH275" s="5"/>
      <c r="AI275" s="6">
        <f t="shared" si="238"/>
        <v>0.25757389889426019</v>
      </c>
      <c r="AJ275" s="6">
        <f t="shared" si="227"/>
        <v>-1.3213969334346775E-2</v>
      </c>
      <c r="AK275" s="6">
        <f t="shared" si="252"/>
        <v>-0.44950934750139387</v>
      </c>
      <c r="AL275" s="6">
        <f t="shared" si="253"/>
        <v>0.42308140883270035</v>
      </c>
      <c r="AM275" s="6"/>
      <c r="AT275" s="5"/>
      <c r="AU275" s="5"/>
      <c r="AV275" s="12"/>
      <c r="AW275" s="5"/>
      <c r="AX275" s="5"/>
      <c r="AY275" s="5"/>
      <c r="AZ275" s="5"/>
      <c r="BA275" s="5"/>
      <c r="BB275" s="5"/>
      <c r="BC275" s="5"/>
      <c r="BD275" s="5"/>
      <c r="BE275" s="5">
        <f t="shared" si="287"/>
        <v>-646.66666666666424</v>
      </c>
      <c r="BF275" s="6">
        <f t="shared" si="288"/>
        <v>646.66666666666424</v>
      </c>
      <c r="BG275" s="6">
        <f t="shared" si="289"/>
        <v>0</v>
      </c>
      <c r="BH275" s="6">
        <f t="shared" si="290"/>
        <v>525.23809523809541</v>
      </c>
      <c r="BI275" s="6">
        <f t="shared" si="291"/>
        <v>1170.7142857142858</v>
      </c>
      <c r="BJ275" s="6">
        <f t="shared" si="292"/>
        <v>69.029903130703346</v>
      </c>
      <c r="BK275" s="6">
        <f t="shared" si="254"/>
        <v>54.630407817268178</v>
      </c>
      <c r="BL275" s="6">
        <f t="shared" si="255"/>
        <v>20.107119178498593</v>
      </c>
      <c r="BM275" s="6">
        <f t="shared" si="256"/>
        <v>78.796709864406893</v>
      </c>
      <c r="BN275" s="5"/>
      <c r="BO275" s="5"/>
      <c r="BP275" s="5"/>
      <c r="BQ275" s="2">
        <f t="shared" si="261"/>
        <v>56057.5</v>
      </c>
      <c r="BR275" s="2">
        <f t="shared" si="293"/>
        <v>53457.854166666664</v>
      </c>
      <c r="BS275" s="2">
        <f t="shared" si="262"/>
        <v>49854.949107728833</v>
      </c>
      <c r="BT275" s="5">
        <f t="shared" si="294"/>
        <v>56085.811582783041</v>
      </c>
      <c r="BU275" s="5"/>
      <c r="BV275" s="2">
        <f t="shared" si="244"/>
        <v>-1.4504795817242462</v>
      </c>
      <c r="BW275" s="2">
        <f t="shared" si="263"/>
        <v>-1.5701985814743171</v>
      </c>
      <c r="BX275" s="2">
        <f t="shared" si="264"/>
        <v>-2.0205970104204951</v>
      </c>
      <c r="BY275" s="2">
        <f t="shared" si="265"/>
        <v>-1.1198001525281391</v>
      </c>
      <c r="BZ275" s="2"/>
      <c r="CA275" s="2">
        <f t="shared" si="295"/>
        <v>-0.33314490568821803</v>
      </c>
      <c r="CB275" s="2">
        <f t="shared" si="266"/>
        <v>5.4781880016481564E-2</v>
      </c>
      <c r="CC275" s="2">
        <f t="shared" si="267"/>
        <v>-0.62274677652225618</v>
      </c>
      <c r="CD275" s="2">
        <f t="shared" si="268"/>
        <v>0.73231053655521927</v>
      </c>
      <c r="CE275" s="5"/>
      <c r="CF275" s="8">
        <f t="shared" si="245"/>
        <v>8.5544952470841124E-3</v>
      </c>
      <c r="CG275" s="8">
        <f t="shared" si="246"/>
        <v>3.3653047416259546E-3</v>
      </c>
      <c r="CH275" s="5">
        <f t="shared" si="247"/>
        <v>59291.666666666664</v>
      </c>
      <c r="CI275" s="5">
        <f t="shared" si="248"/>
        <v>54883.333333333328</v>
      </c>
      <c r="CJ275" s="5"/>
      <c r="CK275" s="5">
        <f t="shared" si="283"/>
        <v>59602.384627152773</v>
      </c>
      <c r="CL275" s="5">
        <f t="shared" si="228"/>
        <v>56018.900261987648</v>
      </c>
      <c r="CM275" s="5">
        <f t="shared" si="257"/>
        <v>56500.930191917039</v>
      </c>
      <c r="CN275" s="5">
        <f t="shared" si="240"/>
        <v>45187.423863003125</v>
      </c>
      <c r="CO275" s="5">
        <f t="shared" si="279"/>
        <v>31426.995911846032</v>
      </c>
      <c r="CP275" s="5"/>
      <c r="CQ275" s="5"/>
      <c r="CR275" s="5"/>
      <c r="CS275" s="32">
        <f t="shared" si="284"/>
        <v>1.6178581537400483E-2</v>
      </c>
      <c r="CT275" s="32">
        <f t="shared" si="229"/>
        <v>8.1182714823214042E-2</v>
      </c>
      <c r="CU275" s="32">
        <f t="shared" si="258"/>
        <v>7.1958752907952395E-2</v>
      </c>
      <c r="CV275" s="32">
        <f t="shared" si="241"/>
        <v>0.3403434294083576</v>
      </c>
      <c r="CW275" s="32">
        <f t="shared" si="280"/>
        <v>0.9272178237003168</v>
      </c>
      <c r="CX275" s="32"/>
      <c r="CY275" s="32"/>
      <c r="CZ275" s="5"/>
      <c r="DA275" s="6">
        <f t="shared" si="285"/>
        <v>0.15802904033940007</v>
      </c>
      <c r="DB275" s="6">
        <f t="shared" si="230"/>
        <v>0.22817821831648488</v>
      </c>
      <c r="DC275" s="6">
        <f t="shared" si="259"/>
        <v>-2.500130220541727E-2</v>
      </c>
      <c r="DD275" s="6">
        <f t="shared" si="242"/>
        <v>0.97991241055270906</v>
      </c>
      <c r="DE275" s="6">
        <f t="shared" si="281"/>
        <v>1.640657697085941</v>
      </c>
      <c r="DF275" s="5"/>
      <c r="DG275" s="5"/>
      <c r="DI275" s="6">
        <f t="shared" si="286"/>
        <v>0.57009183103629801</v>
      </c>
      <c r="DJ275" s="6">
        <f t="shared" si="231"/>
        <v>0.74148768627755246</v>
      </c>
      <c r="DK275" s="6">
        <f t="shared" si="260"/>
        <v>0.62517108658870224</v>
      </c>
      <c r="DL275" s="6">
        <f t="shared" si="243"/>
        <v>0.18715429296495359</v>
      </c>
      <c r="DM275" s="6">
        <f t="shared" si="282"/>
        <v>0.22064277683009548</v>
      </c>
      <c r="DX275">
        <f t="shared" si="232"/>
        <v>55462.333333333328</v>
      </c>
      <c r="DY275">
        <f t="shared" si="233"/>
        <v>44893.816544724294</v>
      </c>
      <c r="DZ275">
        <f t="shared" si="234"/>
        <v>66030.850121942363</v>
      </c>
    </row>
    <row r="276" spans="1:130" x14ac:dyDescent="0.25">
      <c r="A276" s="1">
        <v>75</v>
      </c>
      <c r="B276" s="1">
        <v>275</v>
      </c>
      <c r="C276" s="7">
        <v>20200922</v>
      </c>
      <c r="D276" s="7">
        <f>180900*(1/3)</f>
        <v>60300</v>
      </c>
      <c r="E276" s="7">
        <v>2924172</v>
      </c>
      <c r="F276" s="7"/>
      <c r="G276" s="7">
        <f t="shared" si="269"/>
        <v>176327571600</v>
      </c>
      <c r="H276" s="36">
        <f t="shared" si="239"/>
        <v>194327230756.66666</v>
      </c>
      <c r="I276" s="36">
        <f t="shared" si="235"/>
        <v>168980436608.20001</v>
      </c>
      <c r="K276" s="2">
        <f t="shared" si="270"/>
        <v>-4.4125830008760218E-3</v>
      </c>
      <c r="M276" s="1">
        <f t="shared" si="278"/>
        <v>274</v>
      </c>
      <c r="N276" s="2">
        <f t="shared" si="271"/>
        <v>-8.0783928512724486E-3</v>
      </c>
      <c r="O276" s="8">
        <f t="shared" si="272"/>
        <v>0.34335839598997492</v>
      </c>
      <c r="P276" s="2">
        <f t="shared" si="273"/>
        <v>0.35402719869230281</v>
      </c>
      <c r="Q276" s="2">
        <f t="shared" si="274"/>
        <v>0.33062341937757778</v>
      </c>
      <c r="R276" s="2">
        <f t="shared" si="275"/>
        <v>9.5219468675358798E-3</v>
      </c>
      <c r="V276" s="1">
        <f t="shared" si="276"/>
        <v>4.4125830008760218E-3</v>
      </c>
      <c r="W276" s="1">
        <f t="shared" si="277"/>
        <v>0</v>
      </c>
      <c r="X276" s="2">
        <f t="shared" si="296"/>
        <v>9.5081213279325453E-3</v>
      </c>
      <c r="Y276" s="2">
        <f t="shared" si="297"/>
        <v>1.8792695019770014E-2</v>
      </c>
      <c r="Z276" s="2">
        <f t="shared" si="298"/>
        <v>1.6955175146428993E-2</v>
      </c>
      <c r="AA276" s="2">
        <f t="shared" si="299"/>
        <v>2.1455314960810327E-2</v>
      </c>
      <c r="AB276" s="3">
        <f t="shared" si="236"/>
        <v>0.56077989438729536</v>
      </c>
      <c r="AC276" s="3">
        <f t="shared" si="237"/>
        <v>0.87589928435430664</v>
      </c>
      <c r="AD276" s="4">
        <f t="shared" si="300"/>
        <v>60.966936621265255</v>
      </c>
      <c r="AE276" s="5">
        <f t="shared" si="249"/>
        <v>53.930532625146895</v>
      </c>
      <c r="AF276" s="5">
        <f t="shared" si="250"/>
        <v>26.301303746112243</v>
      </c>
      <c r="AG276" s="5">
        <f t="shared" si="251"/>
        <v>81.559761504181552</v>
      </c>
      <c r="AH276" s="5"/>
      <c r="AI276" s="6">
        <f t="shared" si="238"/>
        <v>0.31464468202427481</v>
      </c>
      <c r="AJ276" s="6">
        <f t="shared" si="227"/>
        <v>1.9773984288491253E-2</v>
      </c>
      <c r="AK276" s="6">
        <f t="shared" si="252"/>
        <v>-0.41058673952554575</v>
      </c>
      <c r="AL276" s="6">
        <f t="shared" si="253"/>
        <v>0.45013470810252826</v>
      </c>
      <c r="AM276" s="6"/>
      <c r="AT276" s="5"/>
      <c r="AU276" s="5"/>
      <c r="AV276" s="12"/>
      <c r="AW276" s="5"/>
      <c r="AX276" s="5"/>
      <c r="AY276" s="5"/>
      <c r="AZ276" s="5"/>
      <c r="BA276" s="5"/>
      <c r="BB276" s="5"/>
      <c r="BC276" s="5"/>
      <c r="BD276" s="5"/>
      <c r="BE276" s="5">
        <f t="shared" si="287"/>
        <v>-266.66666666666424</v>
      </c>
      <c r="BF276" s="6">
        <f t="shared" si="288"/>
        <v>266.66666666666424</v>
      </c>
      <c r="BG276" s="6">
        <f t="shared" si="289"/>
        <v>0</v>
      </c>
      <c r="BH276" s="6">
        <f t="shared" si="290"/>
        <v>544.28571428571433</v>
      </c>
      <c r="BI276" s="6">
        <f t="shared" si="291"/>
        <v>1069.2857142857142</v>
      </c>
      <c r="BJ276" s="6">
        <f t="shared" si="292"/>
        <v>66.268260292164669</v>
      </c>
      <c r="BK276" s="6">
        <f t="shared" si="254"/>
        <v>56.633147640499615</v>
      </c>
      <c r="BL276" s="6">
        <f t="shared" si="255"/>
        <v>24.485395010230079</v>
      </c>
      <c r="BM276" s="6">
        <f t="shared" si="256"/>
        <v>79.136574481688285</v>
      </c>
      <c r="BN276" s="5"/>
      <c r="BO276" s="5"/>
      <c r="BP276" s="5"/>
      <c r="BQ276" s="2">
        <f t="shared" si="261"/>
        <v>56280.833333333328</v>
      </c>
      <c r="BR276" s="2">
        <f t="shared" si="293"/>
        <v>53533.5625</v>
      </c>
      <c r="BS276" s="2">
        <f t="shared" si="262"/>
        <v>50094.471677687427</v>
      </c>
      <c r="BT276" s="5">
        <f t="shared" si="294"/>
        <v>56396.974047894742</v>
      </c>
      <c r="BU276" s="5"/>
      <c r="BV276" s="2">
        <f t="shared" si="244"/>
        <v>-1.2128113736806414</v>
      </c>
      <c r="BW276" s="2">
        <f t="shared" si="263"/>
        <v>-1.5737197877921938</v>
      </c>
      <c r="BX276" s="2">
        <f t="shared" si="264"/>
        <v>-2.0109440801240752</v>
      </c>
      <c r="BY276" s="2">
        <f t="shared" si="265"/>
        <v>-1.1364954954603124</v>
      </c>
      <c r="BZ276" s="2"/>
      <c r="CA276" s="2">
        <f t="shared" si="295"/>
        <v>-0.39898773395896059</v>
      </c>
      <c r="CB276" s="2">
        <f t="shared" si="266"/>
        <v>1.2976190834735474E-2</v>
      </c>
      <c r="CC276" s="2">
        <f t="shared" si="267"/>
        <v>-0.66838925212501443</v>
      </c>
      <c r="CD276" s="2">
        <f t="shared" si="268"/>
        <v>0.69434163379448532</v>
      </c>
      <c r="CE276" s="5"/>
      <c r="CF276" s="8">
        <f t="shared" si="245"/>
        <v>2.5201282214038501E-3</v>
      </c>
      <c r="CG276" s="8">
        <f t="shared" si="246"/>
        <v>3.3653047416259546E-3</v>
      </c>
      <c r="CH276" s="5">
        <f t="shared" si="247"/>
        <v>60401.666666666664</v>
      </c>
      <c r="CI276" s="5">
        <f t="shared" si="248"/>
        <v>54883.333333333328</v>
      </c>
      <c r="CJ276" s="5"/>
      <c r="CK276" s="5">
        <f t="shared" si="283"/>
        <v>60446.075369318765</v>
      </c>
      <c r="CL276" s="5">
        <f t="shared" si="228"/>
        <v>56332.874652412589</v>
      </c>
      <c r="CM276" s="5">
        <f t="shared" si="257"/>
        <v>56474.323134761333</v>
      </c>
      <c r="CN276" s="5">
        <f t="shared" si="240"/>
        <v>45511.045795330814</v>
      </c>
      <c r="CO276" s="5">
        <f t="shared" si="279"/>
        <v>31622.712136653572</v>
      </c>
      <c r="CP276" s="5"/>
      <c r="CQ276" s="5"/>
      <c r="CR276" s="5"/>
      <c r="CS276" s="32">
        <f t="shared" si="284"/>
        <v>-2.4166228895137198E-3</v>
      </c>
      <c r="CT276" s="32">
        <f t="shared" si="229"/>
        <v>7.0422916850338746E-2</v>
      </c>
      <c r="CU276" s="32">
        <f t="shared" si="258"/>
        <v>6.7741880785533004E-2</v>
      </c>
      <c r="CV276" s="32">
        <f t="shared" si="241"/>
        <v>0.32495307339622714</v>
      </c>
      <c r="CW276" s="32">
        <f t="shared" si="280"/>
        <v>0.90685731633077937</v>
      </c>
      <c r="CX276" s="32"/>
      <c r="CY276" s="32"/>
      <c r="CZ276" s="5"/>
      <c r="DA276" s="6">
        <f t="shared" si="285"/>
        <v>9.564190977916992E-2</v>
      </c>
      <c r="DB276" s="6">
        <f t="shared" si="230"/>
        <v>0.27105309173795444</v>
      </c>
      <c r="DC276" s="6">
        <f t="shared" si="259"/>
        <v>3.2016213898958347E-2</v>
      </c>
      <c r="DD276" s="6">
        <f t="shared" si="242"/>
        <v>0.88045627886493893</v>
      </c>
      <c r="DE276" s="6">
        <f t="shared" si="281"/>
        <v>1.6366142592342883</v>
      </c>
      <c r="DF276" s="5"/>
      <c r="DG276" s="5"/>
      <c r="DI276" s="6">
        <f t="shared" si="286"/>
        <v>0.49525387195446924</v>
      </c>
      <c r="DJ276" s="6">
        <f t="shared" si="231"/>
        <v>0.70715683277237928</v>
      </c>
      <c r="DK276" s="6">
        <f t="shared" si="260"/>
        <v>0.70260140379572789</v>
      </c>
      <c r="DL276" s="6">
        <f t="shared" si="243"/>
        <v>0.21852820376599913</v>
      </c>
      <c r="DM276" s="6">
        <f t="shared" si="282"/>
        <v>0.2257802591031749</v>
      </c>
      <c r="DX276">
        <f t="shared" si="232"/>
        <v>56066.833333333328</v>
      </c>
      <c r="DY276">
        <f t="shared" si="233"/>
        <v>45849.53417400991</v>
      </c>
      <c r="DZ276">
        <f t="shared" si="234"/>
        <v>66284.132492656747</v>
      </c>
    </row>
    <row r="277" spans="1:130" x14ac:dyDescent="0.25">
      <c r="A277" s="1">
        <v>76</v>
      </c>
      <c r="B277" s="1">
        <v>276</v>
      </c>
      <c r="C277" s="7">
        <v>20200923</v>
      </c>
      <c r="D277" s="7">
        <f>185800*(1/3)</f>
        <v>61933.333333333328</v>
      </c>
      <c r="E277" s="7">
        <v>2764252</v>
      </c>
      <c r="F277" s="7"/>
      <c r="G277" s="7">
        <f t="shared" si="269"/>
        <v>171199340533.33331</v>
      </c>
      <c r="H277" s="36">
        <f t="shared" si="239"/>
        <v>189710616137.5</v>
      </c>
      <c r="I277" s="36">
        <f t="shared" si="235"/>
        <v>167041239562.86667</v>
      </c>
      <c r="K277" s="2">
        <f t="shared" si="270"/>
        <v>2.672643397848868E-2</v>
      </c>
      <c r="M277" s="1">
        <f t="shared" si="278"/>
        <v>275</v>
      </c>
      <c r="N277" s="2">
        <f t="shared" si="271"/>
        <v>-7.9330517407958778E-3</v>
      </c>
      <c r="O277" s="8">
        <f t="shared" si="272"/>
        <v>0.34461152882205515</v>
      </c>
      <c r="P277" s="2">
        <f t="shared" si="273"/>
        <v>0.35587230772897188</v>
      </c>
      <c r="Q277" s="2">
        <f t="shared" si="274"/>
        <v>0.33247165482634783</v>
      </c>
      <c r="R277" s="2">
        <f t="shared" si="275"/>
        <v>9.4156698702476671E-3</v>
      </c>
      <c r="V277" s="1">
        <f t="shared" si="276"/>
        <v>0</v>
      </c>
      <c r="W277" s="1">
        <f t="shared" si="277"/>
        <v>2.672643397848868E-2</v>
      </c>
      <c r="X277" s="2">
        <f t="shared" si="296"/>
        <v>9.5081213279325453E-3</v>
      </c>
      <c r="Y277" s="2">
        <f t="shared" si="297"/>
        <v>2.003930955500343E-2</v>
      </c>
      <c r="Z277" s="2">
        <f t="shared" si="298"/>
        <v>1.6955175146428993E-2</v>
      </c>
      <c r="AA277" s="2">
        <f t="shared" si="299"/>
        <v>2.1366537071433146E-2</v>
      </c>
      <c r="AB277" s="3">
        <f t="shared" si="236"/>
        <v>0.56077989438729536</v>
      </c>
      <c r="AC277" s="3">
        <f t="shared" si="237"/>
        <v>0.93788289080291787</v>
      </c>
      <c r="AD277" s="4">
        <f t="shared" si="300"/>
        <v>62.581315828422333</v>
      </c>
      <c r="AE277" s="5">
        <f t="shared" si="249"/>
        <v>55.636857030979719</v>
      </c>
      <c r="AF277" s="5">
        <f t="shared" si="250"/>
        <v>30.532353263200896</v>
      </c>
      <c r="AG277" s="5">
        <f t="shared" si="251"/>
        <v>80.741360798758535</v>
      </c>
      <c r="AH277" s="5"/>
      <c r="AI277" s="6">
        <f t="shared" si="238"/>
        <v>0.45248632666043176</v>
      </c>
      <c r="AJ277" s="6">
        <f t="shared" ref="AJ277:AJ340" si="301">AVERAGE(AI258:AI277)</f>
        <v>6.0047114257048985E-2</v>
      </c>
      <c r="AK277" s="6">
        <f t="shared" si="252"/>
        <v>-0.37417521348156535</v>
      </c>
      <c r="AL277" s="6">
        <f t="shared" si="253"/>
        <v>0.49426944199566336</v>
      </c>
      <c r="AM277" s="6"/>
      <c r="AT277" s="5"/>
      <c r="AU277" s="5"/>
      <c r="AV277" s="12"/>
      <c r="AW277" s="5"/>
      <c r="AX277" s="5"/>
      <c r="AY277" s="5"/>
      <c r="AZ277" s="5"/>
      <c r="BA277" s="5"/>
      <c r="BB277" s="5"/>
      <c r="BC277" s="5"/>
      <c r="BD277" s="5"/>
      <c r="BE277" s="5">
        <f t="shared" si="287"/>
        <v>1633.3333333333285</v>
      </c>
      <c r="BF277" s="6">
        <f t="shared" si="288"/>
        <v>0</v>
      </c>
      <c r="BG277" s="6">
        <f t="shared" si="289"/>
        <v>1633.3333333333285</v>
      </c>
      <c r="BH277" s="6">
        <f t="shared" si="290"/>
        <v>544.28571428571433</v>
      </c>
      <c r="BI277" s="6">
        <f t="shared" si="291"/>
        <v>1150.7142857142858</v>
      </c>
      <c r="BJ277" s="6">
        <f t="shared" si="292"/>
        <v>67.888748419721864</v>
      </c>
      <c r="BK277" s="6">
        <f t="shared" si="254"/>
        <v>58.768692785062946</v>
      </c>
      <c r="BL277" s="6">
        <f t="shared" si="255"/>
        <v>29.913110627878336</v>
      </c>
      <c r="BM277" s="6">
        <f t="shared" si="256"/>
        <v>78.967600295092168</v>
      </c>
      <c r="BN277" s="5"/>
      <c r="BO277" s="5"/>
      <c r="BP277" s="5"/>
      <c r="BQ277" s="2">
        <f t="shared" si="261"/>
        <v>57011.25</v>
      </c>
      <c r="BR277" s="2">
        <f t="shared" si="293"/>
        <v>53651.458333333328</v>
      </c>
      <c r="BS277" s="2">
        <f t="shared" si="262"/>
        <v>50418.605498352234</v>
      </c>
      <c r="BT277" s="5">
        <f t="shared" si="294"/>
        <v>56879.893904222132</v>
      </c>
      <c r="BU277" s="5"/>
      <c r="BV277" s="2">
        <f t="shared" si="244"/>
        <v>-0.86142725003362974</v>
      </c>
      <c r="BW277" s="2">
        <f t="shared" si="263"/>
        <v>-1.5582492383578328</v>
      </c>
      <c r="BX277" s="2">
        <f t="shared" si="264"/>
        <v>-2.0708883331856001</v>
      </c>
      <c r="BY277" s="2">
        <f t="shared" si="265"/>
        <v>-1.0456101435300655</v>
      </c>
      <c r="BZ277" s="2"/>
      <c r="CA277" s="2">
        <f t="shared" si="295"/>
        <v>-0.54246468846033535</v>
      </c>
      <c r="CB277" s="2">
        <f t="shared" si="266"/>
        <v>-3.5525619488590301E-2</v>
      </c>
      <c r="CC277" s="2">
        <f t="shared" si="267"/>
        <v>-0.73059190039781097</v>
      </c>
      <c r="CD277" s="2">
        <f t="shared" si="268"/>
        <v>0.65954066142063028</v>
      </c>
      <c r="CE277" s="5"/>
      <c r="CF277" s="8">
        <f t="shared" si="245"/>
        <v>2.5201282214038501E-3</v>
      </c>
      <c r="CG277" s="8">
        <f t="shared" si="246"/>
        <v>3.3653047416259546E-3</v>
      </c>
      <c r="CH277" s="5">
        <f t="shared" si="247"/>
        <v>61056.666666666664</v>
      </c>
      <c r="CI277" s="5">
        <f t="shared" si="248"/>
        <v>54883.333333333328</v>
      </c>
      <c r="CJ277" s="5"/>
      <c r="CK277" s="5">
        <f t="shared" si="283"/>
        <v>61126.802315831592</v>
      </c>
      <c r="CL277" s="5">
        <f t="shared" ref="CL277:CL340" si="302">AVERAGE(G258:G277)/AVERAGE(E258:E277)</f>
        <v>57465.68435354079</v>
      </c>
      <c r="CM277" s="5">
        <f t="shared" si="257"/>
        <v>56516.600786789779</v>
      </c>
      <c r="CN277" s="5">
        <f t="shared" si="240"/>
        <v>45905.677596156107</v>
      </c>
      <c r="CO277" s="5">
        <f t="shared" si="279"/>
        <v>31765.817576709109</v>
      </c>
      <c r="CP277" s="5"/>
      <c r="CQ277" s="5"/>
      <c r="CR277" s="5"/>
      <c r="CS277" s="32">
        <f t="shared" si="284"/>
        <v>1.3194392426002066E-2</v>
      </c>
      <c r="CT277" s="32">
        <f t="shared" ref="CT277:CT340" si="303">D277/CL277-1</f>
        <v>7.7744640650351249E-2</v>
      </c>
      <c r="CU277" s="32">
        <f t="shared" si="258"/>
        <v>9.5843211925966676E-2</v>
      </c>
      <c r="CV277" s="32">
        <f t="shared" si="241"/>
        <v>0.34914321226617262</v>
      </c>
      <c r="CW277" s="32">
        <f t="shared" si="280"/>
        <v>0.94968485176793394</v>
      </c>
      <c r="CX277" s="32"/>
      <c r="CY277" s="32"/>
      <c r="CZ277" s="5"/>
      <c r="DA277" s="6">
        <f t="shared" si="285"/>
        <v>8.265645422710248E-2</v>
      </c>
      <c r="DB277" s="6">
        <f t="shared" ref="DB277:DB340" si="304">LN(D277/D258)</f>
        <v>0.24752337644447192</v>
      </c>
      <c r="DC277" s="6">
        <f t="shared" si="259"/>
        <v>7.0397055415678728E-2</v>
      </c>
      <c r="DD277" s="6">
        <f t="shared" si="242"/>
        <v>0.90215537112940236</v>
      </c>
      <c r="DE277" s="6">
        <f t="shared" si="281"/>
        <v>1.6697800122691187</v>
      </c>
      <c r="DF277" s="5"/>
      <c r="DG277" s="5"/>
      <c r="DI277" s="6">
        <f t="shared" si="286"/>
        <v>0.60158546845199734</v>
      </c>
      <c r="DJ277" s="6">
        <f t="shared" ref="DJ277:DJ340" si="305">(D277-(AVERAGE(D258:D277)-2*_xlfn.STDEV.P(D258:D277)))/(4*_xlfn.STDEV.P(D258:D277))</f>
        <v>0.76957130579424116</v>
      </c>
      <c r="DK277" s="6">
        <f t="shared" si="260"/>
        <v>0.5331842887737871</v>
      </c>
      <c r="DL277" s="6">
        <f t="shared" si="243"/>
        <v>0.21105973260067773</v>
      </c>
      <c r="DM277" s="6">
        <f t="shared" si="282"/>
        <v>0.22497752966589235</v>
      </c>
      <c r="DX277">
        <f t="shared" ref="DX277:DX340" si="306">AVERAGE(D258:D277)</f>
        <v>56864.333333333328</v>
      </c>
      <c r="DY277">
        <f t="shared" ref="DY277:DY340" si="307">DX277-2*_xlfn.STDEV.P(D258:D277)</f>
        <v>47462.368266863923</v>
      </c>
      <c r="DZ277">
        <f t="shared" ref="DZ277:DZ340" si="308">DX277+2*_xlfn.STDEV.P(D258:D277)</f>
        <v>66266.298399802734</v>
      </c>
    </row>
    <row r="278" spans="1:130" x14ac:dyDescent="0.25">
      <c r="A278" s="1">
        <v>77</v>
      </c>
      <c r="B278" s="1">
        <v>277</v>
      </c>
      <c r="C278" s="7">
        <v>20200926</v>
      </c>
      <c r="D278" s="7">
        <f>186240*(1/3)</f>
        <v>62080</v>
      </c>
      <c r="E278" s="7">
        <v>1295402</v>
      </c>
      <c r="F278" s="7"/>
      <c r="G278" s="7">
        <f t="shared" si="269"/>
        <v>80418556160</v>
      </c>
      <c r="H278" s="36">
        <f t="shared" si="239"/>
        <v>192152379685.16666</v>
      </c>
      <c r="I278" s="36">
        <f t="shared" si="235"/>
        <v>161867901747.79999</v>
      </c>
      <c r="K278" s="2">
        <f t="shared" si="270"/>
        <v>2.3653381633349166E-3</v>
      </c>
      <c r="M278" s="1">
        <f t="shared" si="278"/>
        <v>276</v>
      </c>
      <c r="N278" s="2">
        <f t="shared" si="271"/>
        <v>-7.9153263831439145E-3</v>
      </c>
      <c r="O278" s="8">
        <f t="shared" si="272"/>
        <v>0.34586466165413532</v>
      </c>
      <c r="P278" s="2">
        <f t="shared" si="273"/>
        <v>0.35609756377272084</v>
      </c>
      <c r="Q278" s="2">
        <f t="shared" si="274"/>
        <v>0.33269791882355015</v>
      </c>
      <c r="R278" s="2">
        <f t="shared" si="275"/>
        <v>1.0007646074836563E-2</v>
      </c>
      <c r="V278" s="1">
        <f t="shared" si="276"/>
        <v>0</v>
      </c>
      <c r="W278" s="1">
        <f t="shared" si="277"/>
        <v>2.3653381633349166E-3</v>
      </c>
      <c r="X278" s="2">
        <f t="shared" si="296"/>
        <v>9.5081213279325453E-3</v>
      </c>
      <c r="Y278" s="2">
        <f t="shared" si="297"/>
        <v>1.7062003496486393E-2</v>
      </c>
      <c r="Z278" s="2">
        <f t="shared" si="298"/>
        <v>1.6955175146428993E-2</v>
      </c>
      <c r="AA278" s="2">
        <f t="shared" si="299"/>
        <v>2.0656057065694532E-2</v>
      </c>
      <c r="AB278" s="3">
        <f t="shared" si="236"/>
        <v>0.56077989438729536</v>
      </c>
      <c r="AC278" s="3">
        <f t="shared" si="237"/>
        <v>0.8260048586340748</v>
      </c>
      <c r="AD278" s="4">
        <f t="shared" si="300"/>
        <v>59.562585818344814</v>
      </c>
      <c r="AE278" s="5">
        <f t="shared" si="249"/>
        <v>56.914803587799703</v>
      </c>
      <c r="AF278" s="5">
        <f t="shared" si="250"/>
        <v>33.93483760197266</v>
      </c>
      <c r="AG278" s="5">
        <f t="shared" si="251"/>
        <v>79.894769573626746</v>
      </c>
      <c r="AH278" s="5"/>
      <c r="AI278" s="6">
        <f t="shared" si="238"/>
        <v>0.39138633170317733</v>
      </c>
      <c r="AJ278" s="6">
        <f t="shared" si="301"/>
        <v>9.2918387495238758E-2</v>
      </c>
      <c r="AK278" s="6">
        <f t="shared" si="252"/>
        <v>-0.33687983108477226</v>
      </c>
      <c r="AL278" s="6">
        <f t="shared" si="253"/>
        <v>0.52271660607524983</v>
      </c>
      <c r="AM278" s="6"/>
      <c r="AT278" s="5"/>
      <c r="AU278" s="5"/>
      <c r="AV278" s="12"/>
      <c r="AW278" s="5"/>
      <c r="AX278" s="5"/>
      <c r="AY278" s="5"/>
      <c r="AZ278" s="5"/>
      <c r="BA278" s="5"/>
      <c r="BB278" s="5"/>
      <c r="BC278" s="5"/>
      <c r="BD278" s="5"/>
      <c r="BE278" s="5">
        <f t="shared" si="287"/>
        <v>146.66666666667152</v>
      </c>
      <c r="BF278" s="6">
        <f t="shared" si="288"/>
        <v>0</v>
      </c>
      <c r="BG278" s="6">
        <f t="shared" si="289"/>
        <v>146.66666666667152</v>
      </c>
      <c r="BH278" s="6">
        <f t="shared" si="290"/>
        <v>544.28571428571433</v>
      </c>
      <c r="BI278" s="6">
        <f t="shared" si="291"/>
        <v>989.28571428571433</v>
      </c>
      <c r="BJ278" s="6">
        <f t="shared" si="292"/>
        <v>64.508616674429433</v>
      </c>
      <c r="BK278" s="6">
        <f t="shared" si="254"/>
        <v>60.387705102917081</v>
      </c>
      <c r="BL278" s="6">
        <f t="shared" si="255"/>
        <v>34.327540381915718</v>
      </c>
      <c r="BM278" s="6">
        <f t="shared" si="256"/>
        <v>78.629820407618041</v>
      </c>
      <c r="BN278" s="5"/>
      <c r="BO278" s="5"/>
      <c r="BP278" s="5"/>
      <c r="BQ278" s="2">
        <f t="shared" si="261"/>
        <v>57444.583333333328</v>
      </c>
      <c r="BR278" s="2">
        <f t="shared" si="293"/>
        <v>53805.854166666664</v>
      </c>
      <c r="BS278" s="2">
        <f t="shared" si="262"/>
        <v>50813.236422448121</v>
      </c>
      <c r="BT278" s="5">
        <f t="shared" si="294"/>
        <v>57445.46082914123</v>
      </c>
      <c r="BU278" s="5"/>
      <c r="BV278" s="2">
        <f t="shared" si="244"/>
        <v>-0.84655468943396395</v>
      </c>
      <c r="BW278" s="2">
        <f t="shared" si="263"/>
        <v>-1.5324450263297242</v>
      </c>
      <c r="BX278" s="2">
        <f t="shared" si="264"/>
        <v>-2.1312549141652282</v>
      </c>
      <c r="BY278" s="2">
        <f t="shared" si="265"/>
        <v>-0.93363513849422042</v>
      </c>
      <c r="BZ278" s="2"/>
      <c r="CA278" s="2">
        <f t="shared" si="295"/>
        <v>-0.43940050023165156</v>
      </c>
      <c r="CB278" s="2">
        <f t="shared" si="266"/>
        <v>-7.7594223496804005E-2</v>
      </c>
      <c r="CC278" s="2">
        <f t="shared" si="267"/>
        <v>-0.76294809467353986</v>
      </c>
      <c r="CD278" s="2">
        <f t="shared" si="268"/>
        <v>0.60775964767993185</v>
      </c>
      <c r="CE278" s="5"/>
      <c r="CF278" s="8">
        <f t="shared" si="245"/>
        <v>2.5201282214038501E-3</v>
      </c>
      <c r="CG278" s="8">
        <f t="shared" si="246"/>
        <v>3.3653047416259546E-3</v>
      </c>
      <c r="CH278" s="5">
        <f t="shared" si="247"/>
        <v>62041.666666666664</v>
      </c>
      <c r="CI278" s="5">
        <f t="shared" si="248"/>
        <v>54883.333333333328</v>
      </c>
      <c r="CJ278" s="5"/>
      <c r="CK278" s="5">
        <f t="shared" si="283"/>
        <v>61626.640435871632</v>
      </c>
      <c r="CL278" s="5">
        <f t="shared" si="302"/>
        <v>57644.621539971813</v>
      </c>
      <c r="CM278" s="5">
        <f t="shared" si="257"/>
        <v>56517.425517695257</v>
      </c>
      <c r="CN278" s="5">
        <f t="shared" si="240"/>
        <v>46172.061128235429</v>
      </c>
      <c r="CO278" s="5">
        <f t="shared" si="279"/>
        <v>31855.118733024585</v>
      </c>
      <c r="CP278" s="5"/>
      <c r="CQ278" s="5"/>
      <c r="CR278" s="5"/>
      <c r="CS278" s="32">
        <f t="shared" si="284"/>
        <v>7.3565516621034721E-3</v>
      </c>
      <c r="CT278" s="32">
        <f t="shared" si="303"/>
        <v>7.6943491717655244E-2</v>
      </c>
      <c r="CU278" s="32">
        <f t="shared" si="258"/>
        <v>9.8422290671452028E-2</v>
      </c>
      <c r="CV278" s="32">
        <f t="shared" si="241"/>
        <v>0.34453603506204411</v>
      </c>
      <c r="CW278" s="32">
        <f t="shared" si="280"/>
        <v>0.94882337498999547</v>
      </c>
      <c r="CX278" s="32"/>
      <c r="CY278" s="32"/>
      <c r="CZ278" s="5"/>
      <c r="DA278" s="6">
        <f t="shared" si="285"/>
        <v>6.2307335109417078E-2</v>
      </c>
      <c r="DB278" s="6">
        <f t="shared" si="304"/>
        <v>0.20420882968145537</v>
      </c>
      <c r="DC278" s="6">
        <f t="shared" si="259"/>
        <v>0.12133314427442331</v>
      </c>
      <c r="DD278" s="6">
        <f t="shared" si="242"/>
        <v>0.92310621560561357</v>
      </c>
      <c r="DE278" s="6">
        <f t="shared" si="281"/>
        <v>1.7005285919154711</v>
      </c>
      <c r="DF278" s="5"/>
      <c r="DG278" s="5"/>
      <c r="DI278" s="6">
        <f t="shared" si="286"/>
        <v>0.57637028534289059</v>
      </c>
      <c r="DJ278" s="6">
        <f t="shared" si="305"/>
        <v>0.75730538567114203</v>
      </c>
      <c r="DK278" s="6">
        <f t="shared" si="260"/>
        <v>0.41371760691895815</v>
      </c>
      <c r="DL278" s="6">
        <f t="shared" si="243"/>
        <v>0.23717730878845938</v>
      </c>
      <c r="DM278" s="6">
        <f t="shared" si="282"/>
        <v>0.23047550601169683</v>
      </c>
      <c r="DX278">
        <f t="shared" si="306"/>
        <v>57550.666666666664</v>
      </c>
      <c r="DY278">
        <f t="shared" si="307"/>
        <v>48749.192648703029</v>
      </c>
      <c r="DZ278">
        <f t="shared" si="308"/>
        <v>66352.1406846303</v>
      </c>
    </row>
    <row r="279" spans="1:130" x14ac:dyDescent="0.25">
      <c r="A279" s="1">
        <v>78</v>
      </c>
      <c r="B279" s="1">
        <v>278</v>
      </c>
      <c r="C279" s="7">
        <v>20200927</v>
      </c>
      <c r="D279" s="7">
        <f>176130*(1/3)</f>
        <v>58710</v>
      </c>
      <c r="E279" s="7">
        <v>769386</v>
      </c>
      <c r="F279" s="7"/>
      <c r="G279" s="7">
        <f t="shared" si="269"/>
        <v>45170652060</v>
      </c>
      <c r="H279" s="36">
        <f t="shared" si="239"/>
        <v>191686194101.5</v>
      </c>
      <c r="I279" s="36">
        <f t="shared" ref="I279:I342" si="309">AVERAGE(G230:G279)</f>
        <v>154592519907.93335</v>
      </c>
      <c r="K279" s="2">
        <f t="shared" si="270"/>
        <v>-5.5813805798868729E-2</v>
      </c>
      <c r="M279" s="1">
        <f t="shared" si="278"/>
        <v>277</v>
      </c>
      <c r="N279" s="2">
        <f t="shared" si="271"/>
        <v>-7.8531656915610173E-3</v>
      </c>
      <c r="O279" s="8">
        <f t="shared" si="272"/>
        <v>0.34711779448621555</v>
      </c>
      <c r="P279" s="2">
        <f t="shared" si="273"/>
        <v>0.35688790607145993</v>
      </c>
      <c r="Q279" s="2">
        <f t="shared" si="274"/>
        <v>0.33349287500497382</v>
      </c>
      <c r="R279" s="2">
        <f t="shared" si="275"/>
        <v>8.9797692865052903E-3</v>
      </c>
      <c r="V279" s="1">
        <f t="shared" si="276"/>
        <v>5.5813805798868729E-2</v>
      </c>
      <c r="W279" s="1">
        <f t="shared" si="277"/>
        <v>0</v>
      </c>
      <c r="X279" s="2">
        <f t="shared" si="296"/>
        <v>1.1528277929526234E-2</v>
      </c>
      <c r="Y279" s="2">
        <f t="shared" si="297"/>
        <v>1.7062003496486393E-2</v>
      </c>
      <c r="Z279" s="2">
        <f t="shared" si="298"/>
        <v>2.0567803865722298E-2</v>
      </c>
      <c r="AA279" s="2">
        <f t="shared" si="299"/>
        <v>2.0656057065694532E-2</v>
      </c>
      <c r="AB279" s="3">
        <f t="shared" ref="AB279:AB342" si="310">IFERROR(X279/Z279,0)</f>
        <v>0.56050116020111052</v>
      </c>
      <c r="AC279" s="3">
        <f t="shared" ref="AC279:AC342" si="311">IFERROR(Y279/AA279,0)</f>
        <v>0.8260048586340748</v>
      </c>
      <c r="AD279" s="4">
        <f t="shared" si="300"/>
        <v>59.57455989466299</v>
      </c>
      <c r="AE279" s="5">
        <f t="shared" si="249"/>
        <v>58.041316796219142</v>
      </c>
      <c r="AF279" s="5">
        <f t="shared" si="250"/>
        <v>37.03890563071387</v>
      </c>
      <c r="AG279" s="5">
        <f t="shared" si="251"/>
        <v>79.043727961724414</v>
      </c>
      <c r="AH279" s="5"/>
      <c r="AI279" s="6">
        <f t="shared" ref="AI279:AI342" si="312">AVERAGE(K260:K279)/_xlfn.STDEV.S(K260:K279)</f>
        <v>0.21603188139259979</v>
      </c>
      <c r="AJ279" s="6">
        <f t="shared" si="301"/>
        <v>0.11055074637404154</v>
      </c>
      <c r="AK279" s="6">
        <f t="shared" si="252"/>
        <v>-0.3083963386260884</v>
      </c>
      <c r="AL279" s="6">
        <f t="shared" si="253"/>
        <v>0.5294978313741715</v>
      </c>
      <c r="AM279" s="6"/>
      <c r="AT279" s="5"/>
      <c r="AU279" s="5"/>
      <c r="AV279" s="12"/>
      <c r="AW279" s="5"/>
      <c r="AX279" s="5"/>
      <c r="AY279" s="5"/>
      <c r="AZ279" s="5"/>
      <c r="BA279" s="5"/>
      <c r="BB279" s="5"/>
      <c r="BC279" s="5"/>
      <c r="BD279" s="5"/>
      <c r="BE279" s="5">
        <f t="shared" si="287"/>
        <v>-3370</v>
      </c>
      <c r="BF279" s="6">
        <f t="shared" si="288"/>
        <v>3370</v>
      </c>
      <c r="BG279" s="6">
        <f t="shared" si="289"/>
        <v>0</v>
      </c>
      <c r="BH279" s="6">
        <f t="shared" si="290"/>
        <v>676.66666666666629</v>
      </c>
      <c r="BI279" s="6">
        <f t="shared" si="291"/>
        <v>989.28571428571433</v>
      </c>
      <c r="BJ279" s="6">
        <f t="shared" si="292"/>
        <v>59.382592539659861</v>
      </c>
      <c r="BK279" s="6">
        <f t="shared" si="254"/>
        <v>61.527253811487228</v>
      </c>
      <c r="BL279" s="6">
        <f t="shared" si="255"/>
        <v>37.975908057986466</v>
      </c>
      <c r="BM279" s="6">
        <f t="shared" si="256"/>
        <v>78.013195838937762</v>
      </c>
      <c r="BN279" s="5"/>
      <c r="BO279" s="5"/>
      <c r="BP279" s="5"/>
      <c r="BQ279" s="2">
        <f t="shared" si="261"/>
        <v>57709.583333333328</v>
      </c>
      <c r="BR279" s="2">
        <f t="shared" si="293"/>
        <v>53973.5</v>
      </c>
      <c r="BS279" s="2">
        <f t="shared" si="262"/>
        <v>51247.815908756209</v>
      </c>
      <c r="BT279" s="5">
        <f t="shared" si="294"/>
        <v>58007.450750191521</v>
      </c>
      <c r="BU279" s="5"/>
      <c r="BV279" s="2">
        <f t="shared" si="244"/>
        <v>-0.93368374969203183</v>
      </c>
      <c r="BW279" s="2">
        <f t="shared" si="263"/>
        <v>-1.5010924164586776</v>
      </c>
      <c r="BX279" s="2">
        <f t="shared" si="264"/>
        <v>-2.1566400871638227</v>
      </c>
      <c r="BY279" s="2">
        <f t="shared" si="265"/>
        <v>-0.84554474575353267</v>
      </c>
      <c r="BZ279" s="2"/>
      <c r="CA279" s="2">
        <f t="shared" si="295"/>
        <v>-0.36809622307287082</v>
      </c>
      <c r="CB279" s="2">
        <f t="shared" si="266"/>
        <v>-0.1069359983556798</v>
      </c>
      <c r="CC279" s="2">
        <f t="shared" si="267"/>
        <v>-0.78911227383385552</v>
      </c>
      <c r="CD279" s="2">
        <f t="shared" si="268"/>
        <v>0.57524027712249592</v>
      </c>
      <c r="CE279" s="5"/>
      <c r="CF279" s="8">
        <f t="shared" si="245"/>
        <v>-4.95399614543756E-3</v>
      </c>
      <c r="CG279" s="8">
        <f t="shared" si="246"/>
        <v>1.0803708802427023E-3</v>
      </c>
      <c r="CH279" s="5">
        <f t="shared" si="247"/>
        <v>61246.666666666664</v>
      </c>
      <c r="CI279" s="5">
        <f t="shared" si="248"/>
        <v>54883.333333333328</v>
      </c>
      <c r="CJ279" s="5"/>
      <c r="CK279" s="5">
        <f t="shared" si="283"/>
        <v>61944.405607407367</v>
      </c>
      <c r="CL279" s="5">
        <f t="shared" si="302"/>
        <v>57771.05394273196</v>
      </c>
      <c r="CM279" s="5">
        <f t="shared" si="257"/>
        <v>56613.162042741766</v>
      </c>
      <c r="CN279" s="5">
        <f t="shared" si="240"/>
        <v>46460.349486056075</v>
      </c>
      <c r="CO279" s="5">
        <f t="shared" si="279"/>
        <v>31915.522297251537</v>
      </c>
      <c r="CP279" s="5"/>
      <c r="CQ279" s="5"/>
      <c r="CR279" s="5"/>
      <c r="CS279" s="32">
        <f t="shared" si="284"/>
        <v>-5.2214652407942319E-2</v>
      </c>
      <c r="CT279" s="32">
        <f t="shared" si="303"/>
        <v>1.6252880866580943E-2</v>
      </c>
      <c r="CU279" s="32">
        <f t="shared" si="258"/>
        <v>3.7037994021163589E-2</v>
      </c>
      <c r="CV279" s="32">
        <f t="shared" si="241"/>
        <v>0.26365816549917165</v>
      </c>
      <c r="CW279" s="32">
        <f t="shared" si="280"/>
        <v>0.83954376347636717</v>
      </c>
      <c r="CX279" s="32"/>
      <c r="CY279" s="32"/>
      <c r="CZ279" s="5"/>
      <c r="DA279" s="6">
        <f t="shared" si="285"/>
        <v>-2.9316784885127668E-2</v>
      </c>
      <c r="DB279" s="6">
        <f t="shared" si="304"/>
        <v>0.10168942340046312</v>
      </c>
      <c r="DC279" s="6">
        <f t="shared" si="259"/>
        <v>2.9558802241544429E-2</v>
      </c>
      <c r="DD279" s="6">
        <f t="shared" si="242"/>
        <v>0.82365777762542469</v>
      </c>
      <c r="DE279" s="6">
        <f t="shared" si="281"/>
        <v>1.6253187560827902</v>
      </c>
      <c r="DF279" s="5"/>
      <c r="DG279" s="5"/>
      <c r="DI279" s="6">
        <f t="shared" si="286"/>
        <v>4.3613700265936223E-2</v>
      </c>
      <c r="DJ279" s="6">
        <f t="shared" si="305"/>
        <v>0.54593310362477665</v>
      </c>
      <c r="DK279" s="6">
        <f t="shared" si="260"/>
        <v>0.30774106836278736</v>
      </c>
      <c r="DL279" s="6">
        <f t="shared" si="243"/>
        <v>0.24460274907143678</v>
      </c>
      <c r="DM279" s="6">
        <f t="shared" si="282"/>
        <v>0.22524310156976393</v>
      </c>
      <c r="DX279">
        <f t="shared" si="306"/>
        <v>57955.5</v>
      </c>
      <c r="DY279">
        <f t="shared" si="307"/>
        <v>49742.469087007055</v>
      </c>
      <c r="DZ279">
        <f t="shared" si="308"/>
        <v>66168.530912992952</v>
      </c>
    </row>
    <row r="280" spans="1:130" x14ac:dyDescent="0.25">
      <c r="A280" s="1">
        <v>79</v>
      </c>
      <c r="B280" s="1">
        <v>279</v>
      </c>
      <c r="C280" s="7">
        <v>20200928</v>
      </c>
      <c r="D280" s="7">
        <f>167800*(1/3)</f>
        <v>55933.333333333328</v>
      </c>
      <c r="E280" s="7">
        <v>2529512</v>
      </c>
      <c r="F280" s="7"/>
      <c r="G280" s="7">
        <f t="shared" si="269"/>
        <v>141484037866.66666</v>
      </c>
      <c r="H280" s="36">
        <f t="shared" si="239"/>
        <v>182442386696.49997</v>
      </c>
      <c r="I280" s="36">
        <f t="shared" si="309"/>
        <v>153101522005.26669</v>
      </c>
      <c r="K280" s="2">
        <f t="shared" si="270"/>
        <v>-4.8449564711098583E-2</v>
      </c>
      <c r="M280" s="1">
        <f t="shared" si="278"/>
        <v>278</v>
      </c>
      <c r="N280" s="2">
        <f t="shared" si="271"/>
        <v>-7.8182537404670738E-3</v>
      </c>
      <c r="O280" s="8">
        <f t="shared" si="272"/>
        <v>0.34837092731829572</v>
      </c>
      <c r="P280" s="2">
        <f t="shared" si="273"/>
        <v>0.35733206396179118</v>
      </c>
      <c r="Q280" s="2">
        <f t="shared" si="274"/>
        <v>0.3339403615364207</v>
      </c>
      <c r="R280" s="2">
        <f t="shared" si="275"/>
        <v>8.5169787531642061E-3</v>
      </c>
      <c r="V280" s="1">
        <f t="shared" si="276"/>
        <v>4.8449564711098583E-2</v>
      </c>
      <c r="W280" s="1">
        <f t="shared" si="277"/>
        <v>0</v>
      </c>
      <c r="X280" s="2">
        <f t="shared" si="296"/>
        <v>1.1458799284316359E-2</v>
      </c>
      <c r="Y280" s="2">
        <f t="shared" si="297"/>
        <v>1.7062003496486393E-2</v>
      </c>
      <c r="Z280" s="2">
        <f t="shared" si="298"/>
        <v>2.0431139034732763E-2</v>
      </c>
      <c r="AA280" s="2">
        <f t="shared" si="299"/>
        <v>2.0656057065694532E-2</v>
      </c>
      <c r="AB280" s="3">
        <f t="shared" si="310"/>
        <v>0.56084975315553864</v>
      </c>
      <c r="AC280" s="3">
        <f t="shared" si="311"/>
        <v>0.8260048586340748</v>
      </c>
      <c r="AD280" s="4">
        <f t="shared" si="300"/>
        <v>59.559585526285872</v>
      </c>
      <c r="AE280" s="5">
        <f t="shared" si="249"/>
        <v>59.116504596839277</v>
      </c>
      <c r="AF280" s="5">
        <f t="shared" si="250"/>
        <v>40.338040352555808</v>
      </c>
      <c r="AG280" s="5">
        <f t="shared" si="251"/>
        <v>77.894968841122747</v>
      </c>
      <c r="AH280" s="5"/>
      <c r="AI280" s="6">
        <f t="shared" si="312"/>
        <v>7.5630675854513801E-2</v>
      </c>
      <c r="AJ280" s="6">
        <f t="shared" si="301"/>
        <v>0.11889480657962528</v>
      </c>
      <c r="AK280" s="6">
        <f t="shared" si="252"/>
        <v>-0.28964748658912931</v>
      </c>
      <c r="AL280" s="6">
        <f t="shared" si="253"/>
        <v>0.52743709974837982</v>
      </c>
      <c r="AM280" s="6"/>
      <c r="AT280" s="5"/>
      <c r="AU280" s="5"/>
      <c r="AV280" s="12"/>
      <c r="AW280" s="5"/>
      <c r="AX280" s="5"/>
      <c r="AY280" s="5"/>
      <c r="AZ280" s="5"/>
      <c r="BA280" s="5"/>
      <c r="BB280" s="5"/>
      <c r="BC280" s="5"/>
      <c r="BD280" s="5"/>
      <c r="BE280" s="5">
        <f t="shared" si="287"/>
        <v>-2776.6666666666715</v>
      </c>
      <c r="BF280" s="6">
        <f t="shared" si="288"/>
        <v>2776.6666666666715</v>
      </c>
      <c r="BG280" s="6">
        <f t="shared" si="289"/>
        <v>0</v>
      </c>
      <c r="BH280" s="6">
        <f t="shared" si="290"/>
        <v>687.85714285714289</v>
      </c>
      <c r="BI280" s="6">
        <f t="shared" si="291"/>
        <v>989.28571428571433</v>
      </c>
      <c r="BJ280" s="6">
        <f t="shared" si="292"/>
        <v>58.986371379897783</v>
      </c>
      <c r="BK280" s="6">
        <f t="shared" si="254"/>
        <v>62.535832436408121</v>
      </c>
      <c r="BL280" s="6">
        <f t="shared" si="255"/>
        <v>41.484922617164898</v>
      </c>
      <c r="BM280" s="6">
        <f t="shared" si="256"/>
        <v>77.27146930987837</v>
      </c>
      <c r="BN280" s="5"/>
      <c r="BO280" s="5"/>
      <c r="BP280" s="5"/>
      <c r="BQ280" s="2">
        <f t="shared" si="261"/>
        <v>58101.666666666664</v>
      </c>
      <c r="BR280" s="2">
        <f t="shared" si="293"/>
        <v>54160.75</v>
      </c>
      <c r="BS280" s="2">
        <f t="shared" si="262"/>
        <v>51724.584985899477</v>
      </c>
      <c r="BT280" s="5">
        <f t="shared" si="294"/>
        <v>58597.1851666968</v>
      </c>
      <c r="BU280" s="5"/>
      <c r="BV280" s="2">
        <f t="shared" si="244"/>
        <v>-1.1363755736496604</v>
      </c>
      <c r="BW280" s="2">
        <f t="shared" si="263"/>
        <v>-1.4733251988811311</v>
      </c>
      <c r="BX280" s="2">
        <f t="shared" si="264"/>
        <v>-2.1417935529078904</v>
      </c>
      <c r="BY280" s="2">
        <f t="shared" si="265"/>
        <v>-0.80485684485437181</v>
      </c>
      <c r="BZ280" s="2"/>
      <c r="CA280" s="2">
        <f t="shared" si="295"/>
        <v>-0.21434313631113416</v>
      </c>
      <c r="CB280" s="2">
        <f t="shared" si="266"/>
        <v>-0.12692143074151602</v>
      </c>
      <c r="CC280" s="2">
        <f t="shared" si="267"/>
        <v>-0.79634207686882563</v>
      </c>
      <c r="CD280" s="2">
        <f t="shared" si="268"/>
        <v>0.54249921538579371</v>
      </c>
      <c r="CE280" s="5"/>
      <c r="CF280" s="8">
        <f t="shared" si="245"/>
        <v>-1.4543685910190025E-2</v>
      </c>
      <c r="CG280" s="8">
        <f t="shared" si="246"/>
        <v>1.0803708802427023E-3</v>
      </c>
      <c r="CH280" s="5">
        <f t="shared" si="247"/>
        <v>59858.333333333328</v>
      </c>
      <c r="CI280" s="5">
        <f t="shared" si="248"/>
        <v>54883.333333333328</v>
      </c>
      <c r="CJ280" s="5"/>
      <c r="CK280" s="5">
        <f t="shared" si="283"/>
        <v>61706.37189800405</v>
      </c>
      <c r="CL280" s="5">
        <f t="shared" si="302"/>
        <v>58161.685584349034</v>
      </c>
      <c r="CM280" s="5">
        <f t="shared" si="257"/>
        <v>56589.611407276905</v>
      </c>
      <c r="CN280" s="5">
        <f t="shared" si="240"/>
        <v>46881.44620754294</v>
      </c>
      <c r="CO280" s="5">
        <f t="shared" si="279"/>
        <v>32032.548620234247</v>
      </c>
      <c r="CP280" s="5"/>
      <c r="CQ280" s="5"/>
      <c r="CR280" s="5"/>
      <c r="CS280" s="32">
        <f t="shared" si="284"/>
        <v>-9.3556603428461393E-2</v>
      </c>
      <c r="CT280" s="32">
        <f t="shared" si="303"/>
        <v>-3.8313061745503196E-2</v>
      </c>
      <c r="CU280" s="32">
        <f t="shared" si="258"/>
        <v>-1.1597147561596133E-2</v>
      </c>
      <c r="CV280" s="32">
        <f t="shared" si="241"/>
        <v>0.1930803731121673</v>
      </c>
      <c r="CW280" s="32">
        <f t="shared" si="280"/>
        <v>0.74614058957523866</v>
      </c>
      <c r="CX280" s="32"/>
      <c r="CY280" s="32"/>
      <c r="CZ280" s="5"/>
      <c r="DA280" s="6">
        <f t="shared" si="285"/>
        <v>-0.12367216310421961</v>
      </c>
      <c r="DB280" s="6">
        <f t="shared" si="304"/>
        <v>8.1996343024863097E-2</v>
      </c>
      <c r="DC280" s="6">
        <f t="shared" si="259"/>
        <v>-5.2811807132633851E-2</v>
      </c>
      <c r="DD280" s="6">
        <f t="shared" si="242"/>
        <v>0.72864467854255177</v>
      </c>
      <c r="DE280" s="6">
        <f t="shared" si="281"/>
        <v>1.5726957427996284</v>
      </c>
      <c r="DF280" s="5"/>
      <c r="DG280" s="5"/>
      <c r="DI280" s="6">
        <f t="shared" si="286"/>
        <v>-6.1593559478775428E-2</v>
      </c>
      <c r="DJ280" s="6">
        <f t="shared" si="305"/>
        <v>0.36385044912851994</v>
      </c>
      <c r="DK280" s="6">
        <f t="shared" si="260"/>
        <v>0.17167024094260516</v>
      </c>
      <c r="DL280" s="6">
        <f t="shared" si="243"/>
        <v>0.19762950804215876</v>
      </c>
      <c r="DM280" s="6">
        <f t="shared" si="282"/>
        <v>0.21969822494451835</v>
      </c>
      <c r="DX280">
        <f t="shared" si="306"/>
        <v>58100.499999999985</v>
      </c>
      <c r="DY280">
        <f t="shared" si="307"/>
        <v>50141.727265184367</v>
      </c>
      <c r="DZ280">
        <f t="shared" si="308"/>
        <v>66059.272734815604</v>
      </c>
    </row>
    <row r="281" spans="1:130" x14ac:dyDescent="0.25">
      <c r="A281" s="1">
        <v>80</v>
      </c>
      <c r="B281" s="1">
        <v>280</v>
      </c>
      <c r="C281" s="7">
        <v>20200929</v>
      </c>
      <c r="D281" s="7">
        <f>172000*(1/3)</f>
        <v>57333.333333333328</v>
      </c>
      <c r="E281" s="7">
        <v>1989099</v>
      </c>
      <c r="F281" s="7"/>
      <c r="G281" s="7">
        <f t="shared" si="269"/>
        <v>114041675999.99998</v>
      </c>
      <c r="H281" s="36">
        <f t="shared" si="239"/>
        <v>183453596689.49997</v>
      </c>
      <c r="I281" s="36">
        <f t="shared" si="309"/>
        <v>152683861599.93335</v>
      </c>
      <c r="K281" s="2">
        <f t="shared" si="270"/>
        <v>2.472168278034733E-2</v>
      </c>
      <c r="M281" s="1">
        <f t="shared" si="278"/>
        <v>279</v>
      </c>
      <c r="N281" s="2">
        <f t="shared" si="271"/>
        <v>-7.5499298334811091E-3</v>
      </c>
      <c r="O281" s="8">
        <f t="shared" si="272"/>
        <v>0.34962406015037595</v>
      </c>
      <c r="P281" s="2">
        <f t="shared" si="273"/>
        <v>0.36075215611700395</v>
      </c>
      <c r="Q281" s="2">
        <f t="shared" si="274"/>
        <v>0.33740379880091098</v>
      </c>
      <c r="R281" s="2">
        <f t="shared" si="275"/>
        <v>7.7080038114152316E-3</v>
      </c>
      <c r="V281" s="1">
        <f t="shared" si="276"/>
        <v>0</v>
      </c>
      <c r="W281" s="1">
        <f t="shared" si="277"/>
        <v>2.472168278034733E-2</v>
      </c>
      <c r="X281" s="2">
        <f t="shared" si="296"/>
        <v>1.1458799284316359E-2</v>
      </c>
      <c r="Y281" s="2">
        <f t="shared" si="297"/>
        <v>1.4686798869414481E-2</v>
      </c>
      <c r="Z281" s="2">
        <f t="shared" si="298"/>
        <v>2.0431139034732763E-2</v>
      </c>
      <c r="AA281" s="2">
        <f t="shared" si="299"/>
        <v>1.7214924388817165E-2</v>
      </c>
      <c r="AB281" s="3">
        <f t="shared" si="310"/>
        <v>0.56084975315553864</v>
      </c>
      <c r="AC281" s="3">
        <f t="shared" si="311"/>
        <v>0.85314338522189748</v>
      </c>
      <c r="AD281" s="4">
        <f t="shared" si="300"/>
        <v>60.335751430935758</v>
      </c>
      <c r="AE281" s="5">
        <f t="shared" si="249"/>
        <v>60.218420473119764</v>
      </c>
      <c r="AF281" s="5">
        <f t="shared" si="250"/>
        <v>44.200243932951636</v>
      </c>
      <c r="AG281" s="5">
        <f t="shared" si="251"/>
        <v>76.236597013287891</v>
      </c>
      <c r="AH281" s="5"/>
      <c r="AI281" s="6">
        <f t="shared" si="312"/>
        <v>0.15371558888706635</v>
      </c>
      <c r="AJ281" s="6">
        <f t="shared" si="301"/>
        <v>0.13505164459247435</v>
      </c>
      <c r="AK281" s="6">
        <f t="shared" si="252"/>
        <v>-0.25038668159816824</v>
      </c>
      <c r="AL281" s="6">
        <f t="shared" si="253"/>
        <v>0.52048997078311698</v>
      </c>
      <c r="AM281" s="6"/>
      <c r="AT281" s="5"/>
      <c r="AU281" s="5"/>
      <c r="AV281" s="12"/>
      <c r="AW281" s="5"/>
      <c r="AX281" s="5"/>
      <c r="AY281" s="5"/>
      <c r="AZ281" s="5"/>
      <c r="BA281" s="5"/>
      <c r="BB281" s="5"/>
      <c r="BC281" s="5"/>
      <c r="BD281" s="5"/>
      <c r="BE281" s="5">
        <f t="shared" si="287"/>
        <v>1400</v>
      </c>
      <c r="BF281" s="6">
        <f t="shared" si="288"/>
        <v>0</v>
      </c>
      <c r="BG281" s="6">
        <f t="shared" si="289"/>
        <v>1400</v>
      </c>
      <c r="BH281" s="6">
        <f t="shared" si="290"/>
        <v>687.85714285714289</v>
      </c>
      <c r="BI281" s="6">
        <f t="shared" si="291"/>
        <v>868.80952380952351</v>
      </c>
      <c r="BJ281" s="6">
        <f t="shared" si="292"/>
        <v>55.812174977057197</v>
      </c>
      <c r="BK281" s="6">
        <f t="shared" si="254"/>
        <v>63.289989317525965</v>
      </c>
      <c r="BL281" s="6">
        <f t="shared" si="255"/>
        <v>44.577679685384297</v>
      </c>
      <c r="BM281" s="6">
        <f t="shared" si="256"/>
        <v>76.38860606002514</v>
      </c>
      <c r="BN281" s="5"/>
      <c r="BO281" s="5"/>
      <c r="BP281" s="5"/>
      <c r="BQ281" s="2">
        <f t="shared" si="261"/>
        <v>58407.916666666664</v>
      </c>
      <c r="BR281" s="2">
        <f t="shared" si="293"/>
        <v>54377.145833333336</v>
      </c>
      <c r="BS281" s="2">
        <f t="shared" si="262"/>
        <v>52244.827781002146</v>
      </c>
      <c r="BT281" s="5">
        <f t="shared" si="294"/>
        <v>59202.18265768604</v>
      </c>
      <c r="BU281" s="5"/>
      <c r="BV281" s="2">
        <f t="shared" si="244"/>
        <v>-0.91720023102835713</v>
      </c>
      <c r="BW281" s="2">
        <f t="shared" si="263"/>
        <v>-1.4432153352044457</v>
      </c>
      <c r="BX281" s="2">
        <f t="shared" si="264"/>
        <v>-2.1557434452757294</v>
      </c>
      <c r="BY281" s="2">
        <f t="shared" si="265"/>
        <v>-0.7306872251331622</v>
      </c>
      <c r="BZ281" s="2"/>
      <c r="CA281" s="2">
        <f t="shared" si="295"/>
        <v>-0.40713193189240099</v>
      </c>
      <c r="CB281" s="2">
        <f t="shared" si="266"/>
        <v>-0.16612783469710596</v>
      </c>
      <c r="CC281" s="2">
        <f t="shared" si="267"/>
        <v>-0.80230575822029371</v>
      </c>
      <c r="CD281" s="2">
        <f t="shared" si="268"/>
        <v>0.47005008882608185</v>
      </c>
      <c r="CE281" s="5"/>
      <c r="CF281" s="8">
        <f t="shared" si="245"/>
        <v>-1.4543685910190025E-2</v>
      </c>
      <c r="CG281" s="8">
        <f t="shared" si="246"/>
        <v>1.0803708802427023E-3</v>
      </c>
      <c r="CH281" s="5">
        <f t="shared" si="247"/>
        <v>59850</v>
      </c>
      <c r="CI281" s="5">
        <f t="shared" si="248"/>
        <v>54883.333333333328</v>
      </c>
      <c r="CJ281" s="5"/>
      <c r="CK281" s="5">
        <f t="shared" si="283"/>
        <v>61165.122881997166</v>
      </c>
      <c r="CL281" s="5">
        <f t="shared" si="302"/>
        <v>58327.431824533407</v>
      </c>
      <c r="CM281" s="5">
        <f t="shared" si="257"/>
        <v>56560.274546709967</v>
      </c>
      <c r="CN281" s="5">
        <f t="shared" si="240"/>
        <v>47392.879359339895</v>
      </c>
      <c r="CO281" s="5">
        <f t="shared" si="279"/>
        <v>32123.013441466162</v>
      </c>
      <c r="CP281" s="5"/>
      <c r="CQ281" s="5"/>
      <c r="CR281" s="5"/>
      <c r="CS281" s="32">
        <f t="shared" si="284"/>
        <v>-6.2646641878841947E-2</v>
      </c>
      <c r="CT281" s="32">
        <f t="shared" si="303"/>
        <v>-1.7043412680857073E-2</v>
      </c>
      <c r="CU281" s="32">
        <f t="shared" si="258"/>
        <v>1.3667875427035625E-2</v>
      </c>
      <c r="CV281" s="32">
        <f t="shared" si="241"/>
        <v>0.20974572780487599</v>
      </c>
      <c r="CW281" s="32">
        <f t="shared" si="280"/>
        <v>0.78480557055473166</v>
      </c>
      <c r="CX281" s="32"/>
      <c r="CY281" s="32"/>
      <c r="CZ281" s="5"/>
      <c r="DA281" s="6">
        <f t="shared" si="285"/>
        <v>-0.10660973505825826</v>
      </c>
      <c r="DB281" s="6">
        <f t="shared" si="304"/>
        <v>7.9534116097927876E-2</v>
      </c>
      <c r="DC281" s="6">
        <f t="shared" si="259"/>
        <v>-6.5972811818190355E-2</v>
      </c>
      <c r="DD281" s="6">
        <f t="shared" si="242"/>
        <v>0.70948929073030476</v>
      </c>
      <c r="DE281" s="6">
        <f t="shared" si="281"/>
        <v>1.6007547898606396</v>
      </c>
      <c r="DF281" s="5"/>
      <c r="DG281" s="5"/>
      <c r="DI281" s="6">
        <f t="shared" si="286"/>
        <v>0.1721201650340585</v>
      </c>
      <c r="DJ281" s="6">
        <f t="shared" si="305"/>
        <v>0.4283809198753929</v>
      </c>
      <c r="DK281" s="6">
        <f t="shared" si="260"/>
        <v>5.6037827942126181E-2</v>
      </c>
      <c r="DL281" s="6">
        <f t="shared" si="243"/>
        <v>0.14275453154667117</v>
      </c>
      <c r="DM281" s="6">
        <f t="shared" si="282"/>
        <v>0.2250344977169598</v>
      </c>
      <c r="DX281">
        <f t="shared" si="306"/>
        <v>58390.66666666665</v>
      </c>
      <c r="DY281">
        <f t="shared" si="307"/>
        <v>51009.021080785707</v>
      </c>
      <c r="DZ281">
        <f t="shared" si="308"/>
        <v>65772.312252547592</v>
      </c>
    </row>
    <row r="282" spans="1:130" x14ac:dyDescent="0.25">
      <c r="A282" s="1">
        <v>81</v>
      </c>
      <c r="B282" s="1">
        <v>281</v>
      </c>
      <c r="C282" s="7">
        <v>20200930</v>
      </c>
      <c r="D282" s="7">
        <f>174790*(1/3)</f>
        <v>58263.333333333328</v>
      </c>
      <c r="E282" s="7">
        <v>2004209</v>
      </c>
      <c r="F282" s="7"/>
      <c r="G282" s="7">
        <f t="shared" si="269"/>
        <v>116771897036.66666</v>
      </c>
      <c r="H282" s="36">
        <f t="shared" si="239"/>
        <v>180949087726.33331</v>
      </c>
      <c r="I282" s="36">
        <f t="shared" si="309"/>
        <v>152394985961.33334</v>
      </c>
      <c r="K282" s="2">
        <f t="shared" si="270"/>
        <v>1.6090776533542191E-2</v>
      </c>
      <c r="M282" s="1">
        <f t="shared" si="278"/>
        <v>280</v>
      </c>
      <c r="N282" s="2">
        <f t="shared" si="271"/>
        <v>-7.5034558817458959E-3</v>
      </c>
      <c r="O282" s="8">
        <f t="shared" si="272"/>
        <v>0.35087719298245612</v>
      </c>
      <c r="P282" s="2">
        <f t="shared" si="273"/>
        <v>0.36134566147287783</v>
      </c>
      <c r="Q282" s="2">
        <f t="shared" si="274"/>
        <v>0.33800801503645317</v>
      </c>
      <c r="R282" s="2">
        <f t="shared" si="275"/>
        <v>9.8749631345478317E-3</v>
      </c>
      <c r="V282" s="1">
        <f t="shared" si="276"/>
        <v>0</v>
      </c>
      <c r="W282" s="1">
        <f t="shared" si="277"/>
        <v>1.6090776533542191E-2</v>
      </c>
      <c r="X282" s="2">
        <f t="shared" si="296"/>
        <v>1.1458799284316359E-2</v>
      </c>
      <c r="Y282" s="2">
        <f t="shared" si="297"/>
        <v>1.299957651248492E-2</v>
      </c>
      <c r="Z282" s="2">
        <f t="shared" si="298"/>
        <v>2.0431139034732763E-2</v>
      </c>
      <c r="AA282" s="2">
        <f t="shared" si="299"/>
        <v>1.5660973058981537E-2</v>
      </c>
      <c r="AB282" s="3">
        <f t="shared" si="310"/>
        <v>0.56084975315553864</v>
      </c>
      <c r="AC282" s="3">
        <f t="shared" si="311"/>
        <v>0.8300618654745523</v>
      </c>
      <c r="AD282" s="4">
        <f t="shared" si="300"/>
        <v>59.677542006017639</v>
      </c>
      <c r="AE282" s="5">
        <f t="shared" si="249"/>
        <v>60.963315401558212</v>
      </c>
      <c r="AF282" s="5">
        <f t="shared" si="250"/>
        <v>46.676009681506628</v>
      </c>
      <c r="AG282" s="5">
        <f t="shared" si="251"/>
        <v>75.250621121609797</v>
      </c>
      <c r="AH282" s="5"/>
      <c r="AI282" s="6">
        <f t="shared" si="312"/>
        <v>0.13885709327155277</v>
      </c>
      <c r="AJ282" s="6">
        <f t="shared" si="301"/>
        <v>0.15016241309123318</v>
      </c>
      <c r="AK282" s="6">
        <f t="shared" si="252"/>
        <v>-0.20880456515205403</v>
      </c>
      <c r="AL282" s="6">
        <f t="shared" si="253"/>
        <v>0.5091293913345204</v>
      </c>
      <c r="AM282" s="6"/>
      <c r="AT282" s="5"/>
      <c r="AU282" s="5"/>
      <c r="AV282" s="12"/>
      <c r="AW282" s="5"/>
      <c r="AX282" s="5"/>
      <c r="AY282" s="5"/>
      <c r="AZ282" s="5"/>
      <c r="BA282" s="5"/>
      <c r="BB282" s="5"/>
      <c r="BC282" s="5"/>
      <c r="BD282" s="5"/>
      <c r="BE282" s="5">
        <f t="shared" si="287"/>
        <v>930</v>
      </c>
      <c r="BF282" s="6">
        <f t="shared" si="288"/>
        <v>0</v>
      </c>
      <c r="BG282" s="6">
        <f t="shared" si="289"/>
        <v>930</v>
      </c>
      <c r="BH282" s="6">
        <f t="shared" si="290"/>
        <v>687.85714285714289</v>
      </c>
      <c r="BI282" s="6">
        <f t="shared" si="291"/>
        <v>776.66666666666629</v>
      </c>
      <c r="BJ282" s="6">
        <f t="shared" si="292"/>
        <v>53.032027312632081</v>
      </c>
      <c r="BK282" s="6">
        <f t="shared" si="254"/>
        <v>63.610568152828272</v>
      </c>
      <c r="BL282" s="6">
        <f t="shared" si="255"/>
        <v>45.908282402297516</v>
      </c>
      <c r="BM282" s="6">
        <f t="shared" si="256"/>
        <v>76.00216817819981</v>
      </c>
      <c r="BN282" s="5"/>
      <c r="BO282" s="5"/>
      <c r="BP282" s="5"/>
      <c r="BQ282" s="2">
        <f t="shared" si="261"/>
        <v>58812.083333333328</v>
      </c>
      <c r="BR282" s="2">
        <f t="shared" si="293"/>
        <v>54651.916666666664</v>
      </c>
      <c r="BS282" s="2">
        <f t="shared" si="262"/>
        <v>52815.037542182923</v>
      </c>
      <c r="BT282" s="5">
        <f t="shared" si="294"/>
        <v>59835.265128031169</v>
      </c>
      <c r="BU282" s="5"/>
      <c r="BV282" s="2">
        <f t="shared" si="244"/>
        <v>-0.87676489511638067</v>
      </c>
      <c r="BW282" s="2">
        <f t="shared" si="263"/>
        <v>-1.4095562111643007</v>
      </c>
      <c r="BX282" s="2">
        <f t="shared" si="264"/>
        <v>-2.1632660675604241</v>
      </c>
      <c r="BY282" s="2">
        <f t="shared" si="265"/>
        <v>-0.65584635476817754</v>
      </c>
      <c r="BZ282" s="2"/>
      <c r="CA282" s="2">
        <f t="shared" si="295"/>
        <v>-0.37970801310033775</v>
      </c>
      <c r="CB282" s="2">
        <f t="shared" si="266"/>
        <v>-0.20345495018050838</v>
      </c>
      <c r="CC282" s="2">
        <f t="shared" si="267"/>
        <v>-0.79392893508541018</v>
      </c>
      <c r="CD282" s="2">
        <f t="shared" si="268"/>
        <v>0.38701903472439336</v>
      </c>
      <c r="CE282" s="5"/>
      <c r="CF282" s="8">
        <f t="shared" si="245"/>
        <v>-1.4543685910190025E-2</v>
      </c>
      <c r="CG282" s="8">
        <f t="shared" si="246"/>
        <v>1.0803708802427023E-3</v>
      </c>
      <c r="CH282" s="5">
        <f t="shared" si="247"/>
        <v>59006.666666666664</v>
      </c>
      <c r="CI282" s="5">
        <f t="shared" si="248"/>
        <v>54883.333333333328</v>
      </c>
      <c r="CJ282" s="5"/>
      <c r="CK282" s="5">
        <f t="shared" si="283"/>
        <v>60241.553338194462</v>
      </c>
      <c r="CL282" s="5">
        <f t="shared" si="302"/>
        <v>58599.746485218653</v>
      </c>
      <c r="CM282" s="5">
        <f t="shared" si="257"/>
        <v>56511.175634856401</v>
      </c>
      <c r="CN282" s="5">
        <f t="shared" si="240"/>
        <v>48299.58042660643</v>
      </c>
      <c r="CO282" s="5">
        <f t="shared" si="279"/>
        <v>32215.50099391515</v>
      </c>
      <c r="CP282" s="5"/>
      <c r="CQ282" s="5"/>
      <c r="CR282" s="5"/>
      <c r="CS282" s="32">
        <f t="shared" si="284"/>
        <v>-3.2838130745989513E-2</v>
      </c>
      <c r="CT282" s="32">
        <f t="shared" si="303"/>
        <v>-5.7408636054454565E-3</v>
      </c>
      <c r="CU282" s="32">
        <f t="shared" si="258"/>
        <v>3.1005507827308154E-2</v>
      </c>
      <c r="CV282" s="32">
        <f t="shared" si="241"/>
        <v>0.20629067206634044</v>
      </c>
      <c r="CW282" s="32">
        <f t="shared" si="280"/>
        <v>0.80854965888433905</v>
      </c>
      <c r="CX282" s="32"/>
      <c r="CY282" s="32"/>
      <c r="CZ282" s="5"/>
      <c r="DA282" s="6">
        <f t="shared" si="285"/>
        <v>-9.0257623099212037E-2</v>
      </c>
      <c r="DB282" s="6">
        <f t="shared" si="304"/>
        <v>8.6351062146249269E-2</v>
      </c>
      <c r="DC282" s="6">
        <f t="shared" si="259"/>
        <v>-6.0547215011665052E-2</v>
      </c>
      <c r="DD282" s="6">
        <f t="shared" si="242"/>
        <v>0.67742385394110594</v>
      </c>
      <c r="DE282" s="6">
        <f t="shared" si="281"/>
        <v>1.6284107450811354</v>
      </c>
      <c r="DF282" s="5"/>
      <c r="DG282" s="5"/>
      <c r="DI282" s="6">
        <f t="shared" si="286"/>
        <v>0.30935629545912707</v>
      </c>
      <c r="DJ282" s="6">
        <f t="shared" si="305"/>
        <v>0.47172279813255003</v>
      </c>
      <c r="DK282" s="6">
        <f t="shared" si="260"/>
        <v>0.19732115999965652</v>
      </c>
      <c r="DL282" s="6">
        <f t="shared" si="243"/>
        <v>0.12973117948004995</v>
      </c>
      <c r="DM282" s="6">
        <f t="shared" si="282"/>
        <v>0.2322924822134986</v>
      </c>
      <c r="DX282">
        <f t="shared" si="306"/>
        <v>58656.333333333328</v>
      </c>
      <c r="DY282">
        <f t="shared" si="307"/>
        <v>51707.272357601105</v>
      </c>
      <c r="DZ282">
        <f t="shared" si="308"/>
        <v>65605.394309065552</v>
      </c>
    </row>
    <row r="283" spans="1:130" x14ac:dyDescent="0.25">
      <c r="A283" s="1">
        <v>82</v>
      </c>
      <c r="B283" s="1">
        <v>282</v>
      </c>
      <c r="C283" s="7">
        <v>20201003</v>
      </c>
      <c r="D283" s="7">
        <f>182300*(1/3)</f>
        <v>60766.666666666664</v>
      </c>
      <c r="E283" s="7">
        <v>2582392</v>
      </c>
      <c r="F283" s="7"/>
      <c r="G283" s="7">
        <f t="shared" si="269"/>
        <v>156923353866.66666</v>
      </c>
      <c r="H283" s="36">
        <f t="shared" si="239"/>
        <v>183827630782.16663</v>
      </c>
      <c r="I283" s="36">
        <f t="shared" si="309"/>
        <v>150291622382.66666</v>
      </c>
      <c r="K283" s="2">
        <f t="shared" si="270"/>
        <v>4.2068428337622213E-2</v>
      </c>
      <c r="M283" s="1">
        <f t="shared" si="278"/>
        <v>281</v>
      </c>
      <c r="N283" s="2">
        <f t="shared" si="271"/>
        <v>-7.4498593291787646E-3</v>
      </c>
      <c r="O283" s="8">
        <f t="shared" si="272"/>
        <v>0.35213032581453635</v>
      </c>
      <c r="P283" s="2">
        <f t="shared" si="273"/>
        <v>0.36203054197233031</v>
      </c>
      <c r="Q283" s="2">
        <f t="shared" si="274"/>
        <v>0.33870642590157285</v>
      </c>
      <c r="R283" s="2">
        <f t="shared" si="275"/>
        <v>9.2153356583414836E-3</v>
      </c>
      <c r="V283" s="1">
        <f t="shared" si="276"/>
        <v>0</v>
      </c>
      <c r="W283" s="1">
        <f t="shared" si="277"/>
        <v>4.2068428337622213E-2</v>
      </c>
      <c r="X283" s="2">
        <f t="shared" si="296"/>
        <v>1.1458799284316359E-2</v>
      </c>
      <c r="Y283" s="2">
        <f t="shared" si="297"/>
        <v>1.4382003016527919E-2</v>
      </c>
      <c r="Z283" s="2">
        <f t="shared" si="298"/>
        <v>2.0431139034732763E-2</v>
      </c>
      <c r="AA283" s="2">
        <f t="shared" si="299"/>
        <v>1.7347850229354943E-2</v>
      </c>
      <c r="AB283" s="3">
        <f t="shared" si="310"/>
        <v>0.56084975315553864</v>
      </c>
      <c r="AC283" s="3">
        <f t="shared" si="311"/>
        <v>0.82903661412706897</v>
      </c>
      <c r="AD283" s="4">
        <f t="shared" si="300"/>
        <v>59.647798096468399</v>
      </c>
      <c r="AE283" s="5">
        <f t="shared" si="249"/>
        <v>61.467357137022773</v>
      </c>
      <c r="AF283" s="5">
        <f t="shared" si="250"/>
        <v>48.197872296913147</v>
      </c>
      <c r="AG283" s="5">
        <f t="shared" si="251"/>
        <v>74.7368419771324</v>
      </c>
      <c r="AH283" s="5"/>
      <c r="AI283" s="6">
        <f t="shared" si="312"/>
        <v>0.18125739906968319</v>
      </c>
      <c r="AJ283" s="6">
        <f t="shared" si="301"/>
        <v>0.16552996672601933</v>
      </c>
      <c r="AK283" s="6">
        <f t="shared" si="252"/>
        <v>-0.16913353216852289</v>
      </c>
      <c r="AL283" s="6">
        <f t="shared" si="253"/>
        <v>0.50019346562056155</v>
      </c>
      <c r="AM283" s="6"/>
      <c r="AT283" s="5"/>
      <c r="AU283" s="5"/>
      <c r="AV283" s="12"/>
      <c r="AW283" s="5"/>
      <c r="AX283" s="5"/>
      <c r="AY283" s="5"/>
      <c r="AZ283" s="5"/>
      <c r="BA283" s="5"/>
      <c r="BB283" s="5"/>
      <c r="BC283" s="5"/>
      <c r="BD283" s="5"/>
      <c r="BE283" s="5">
        <f t="shared" si="287"/>
        <v>2503.3333333333358</v>
      </c>
      <c r="BF283" s="6">
        <f t="shared" si="288"/>
        <v>0</v>
      </c>
      <c r="BG283" s="6">
        <f t="shared" si="289"/>
        <v>2503.3333333333358</v>
      </c>
      <c r="BH283" s="6">
        <f t="shared" si="290"/>
        <v>687.85714285714289</v>
      </c>
      <c r="BI283" s="6">
        <f t="shared" si="291"/>
        <v>861.9047619047617</v>
      </c>
      <c r="BJ283" s="6">
        <f t="shared" si="292"/>
        <v>55.615301889691196</v>
      </c>
      <c r="BK283" s="6">
        <f t="shared" si="254"/>
        <v>63.852488867609019</v>
      </c>
      <c r="BL283" s="6">
        <f t="shared" si="255"/>
        <v>46.767177927885335</v>
      </c>
      <c r="BM283" s="6">
        <f t="shared" si="256"/>
        <v>75.812206525415604</v>
      </c>
      <c r="BN283" s="5"/>
      <c r="BO283" s="5"/>
      <c r="BP283" s="5"/>
      <c r="BQ283" s="2">
        <f t="shared" si="261"/>
        <v>58979.166666666664</v>
      </c>
      <c r="BR283" s="2">
        <f t="shared" si="293"/>
        <v>54983.645833333336</v>
      </c>
      <c r="BS283" s="2">
        <f t="shared" si="262"/>
        <v>53391.967086714583</v>
      </c>
      <c r="BT283" s="5">
        <f t="shared" si="294"/>
        <v>60389.668823192515</v>
      </c>
      <c r="BU283" s="5"/>
      <c r="BV283" s="2">
        <f t="shared" si="244"/>
        <v>-0.98551640460275358</v>
      </c>
      <c r="BW283" s="2">
        <f t="shared" si="263"/>
        <v>-1.3781067120001542</v>
      </c>
      <c r="BX283" s="2">
        <f t="shared" si="264"/>
        <v>-2.1481233712721961</v>
      </c>
      <c r="BY283" s="2">
        <f t="shared" si="265"/>
        <v>-0.60809005272811234</v>
      </c>
      <c r="BZ283" s="2"/>
      <c r="CA283" s="2">
        <f t="shared" si="295"/>
        <v>-0.42841695907802391</v>
      </c>
      <c r="CB283" s="2">
        <f t="shared" si="266"/>
        <v>-0.23775238481956365</v>
      </c>
      <c r="CC283" s="2">
        <f t="shared" si="267"/>
        <v>-0.79418948199896122</v>
      </c>
      <c r="CD283" s="2">
        <f t="shared" si="268"/>
        <v>0.31868471235983398</v>
      </c>
      <c r="CE283" s="5"/>
      <c r="CF283" s="8">
        <f t="shared" si="245"/>
        <v>-6.8726887306232581E-3</v>
      </c>
      <c r="CG283" s="8">
        <f t="shared" si="246"/>
        <v>1.0803708802427023E-3</v>
      </c>
      <c r="CH283" s="5">
        <f t="shared" si="247"/>
        <v>59006.666666666664</v>
      </c>
      <c r="CI283" s="5">
        <f t="shared" si="248"/>
        <v>56068.333333333328</v>
      </c>
      <c r="CJ283" s="5"/>
      <c r="CK283" s="5">
        <f t="shared" si="283"/>
        <v>59707.166459171021</v>
      </c>
      <c r="CL283" s="5">
        <f t="shared" si="302"/>
        <v>58842.728156685647</v>
      </c>
      <c r="CM283" s="5">
        <f t="shared" si="257"/>
        <v>56422.369908822693</v>
      </c>
      <c r="CN283" s="5">
        <f t="shared" si="240"/>
        <v>49107.725097669754</v>
      </c>
      <c r="CO283" s="5">
        <f t="shared" si="279"/>
        <v>32346.264895485405</v>
      </c>
      <c r="CP283" s="5"/>
      <c r="CQ283" s="5"/>
      <c r="CR283" s="5"/>
      <c r="CS283" s="32">
        <f t="shared" si="284"/>
        <v>1.7744942028360189E-2</v>
      </c>
      <c r="CT283" s="32">
        <f t="shared" si="303"/>
        <v>3.2696283300427176E-2</v>
      </c>
      <c r="CU283" s="32">
        <f t="shared" si="258"/>
        <v>7.6995999368056678E-2</v>
      </c>
      <c r="CV283" s="32">
        <f t="shared" si="241"/>
        <v>0.23741563156934231</v>
      </c>
      <c r="CW283" s="32">
        <f t="shared" si="280"/>
        <v>0.87863009417040661</v>
      </c>
      <c r="CX283" s="32"/>
      <c r="CY283" s="32"/>
      <c r="CZ283" s="5"/>
      <c r="DA283" s="6">
        <f t="shared" si="285"/>
        <v>-7.3236376964038686E-3</v>
      </c>
      <c r="DB283" s="6">
        <f t="shared" si="304"/>
        <v>8.4371867501297812E-2</v>
      </c>
      <c r="DC283" s="6">
        <f t="shared" si="259"/>
        <v>7.4881970870217442E-3</v>
      </c>
      <c r="DD283" s="6">
        <f t="shared" si="242"/>
        <v>0.67141037903646317</v>
      </c>
      <c r="DE283" s="6">
        <f t="shared" si="281"/>
        <v>1.6778236490890959</v>
      </c>
      <c r="DF283" s="5"/>
      <c r="DG283" s="5"/>
      <c r="DI283" s="6">
        <f t="shared" si="286"/>
        <v>0.63547321280074409</v>
      </c>
      <c r="DJ283" s="6">
        <f t="shared" si="305"/>
        <v>0.63266979727064454</v>
      </c>
      <c r="DK283" s="6">
        <f t="shared" si="260"/>
        <v>0.32847706826930501</v>
      </c>
      <c r="DL283" s="6">
        <f t="shared" si="243"/>
        <v>0.10516679441761746</v>
      </c>
      <c r="DM283" s="6">
        <f t="shared" si="282"/>
        <v>0.22762209977323786</v>
      </c>
      <c r="DX283">
        <f t="shared" si="306"/>
        <v>59022.5</v>
      </c>
      <c r="DY283">
        <f t="shared" si="307"/>
        <v>52449.162652131046</v>
      </c>
      <c r="DZ283">
        <f t="shared" si="308"/>
        <v>65595.837347868961</v>
      </c>
    </row>
    <row r="284" spans="1:130" x14ac:dyDescent="0.25">
      <c r="A284" s="1">
        <v>83</v>
      </c>
      <c r="B284" s="1">
        <v>283</v>
      </c>
      <c r="C284" s="7">
        <v>20201004</v>
      </c>
      <c r="D284" s="7">
        <f>172640*(1/3)</f>
        <v>57546.666666666664</v>
      </c>
      <c r="E284" s="7">
        <v>1815137</v>
      </c>
      <c r="F284" s="7"/>
      <c r="G284" s="7">
        <f t="shared" si="269"/>
        <v>104455083893.33333</v>
      </c>
      <c r="H284" s="36">
        <f t="shared" si="239"/>
        <v>178624558301.83331</v>
      </c>
      <c r="I284" s="36">
        <f t="shared" si="309"/>
        <v>148913463723.06665</v>
      </c>
      <c r="K284" s="2">
        <f t="shared" si="270"/>
        <v>-5.4445180174792773E-2</v>
      </c>
      <c r="M284" s="1">
        <f t="shared" si="278"/>
        <v>282</v>
      </c>
      <c r="N284" s="2">
        <f t="shared" si="271"/>
        <v>-7.3444756703385612E-3</v>
      </c>
      <c r="O284" s="8">
        <f t="shared" si="272"/>
        <v>0.35338345864661652</v>
      </c>
      <c r="P284" s="2">
        <f t="shared" si="273"/>
        <v>0.36337846830955678</v>
      </c>
      <c r="Q284" s="2">
        <f t="shared" si="274"/>
        <v>0.34008464134491623</v>
      </c>
      <c r="R284" s="2">
        <f t="shared" si="275"/>
        <v>8.6470833257137891E-3</v>
      </c>
      <c r="V284" s="1">
        <f t="shared" si="276"/>
        <v>5.4445180174792773E-2</v>
      </c>
      <c r="W284" s="1">
        <f t="shared" si="277"/>
        <v>0</v>
      </c>
      <c r="X284" s="2">
        <f t="shared" si="296"/>
        <v>1.5347740725372986E-2</v>
      </c>
      <c r="Y284" s="2">
        <f t="shared" si="297"/>
        <v>1.1824123431122491E-2</v>
      </c>
      <c r="Z284" s="2">
        <f t="shared" si="298"/>
        <v>2.3090789860413165E-2</v>
      </c>
      <c r="AA284" s="2">
        <f t="shared" si="299"/>
        <v>1.656779502921402E-2</v>
      </c>
      <c r="AB284" s="3">
        <f t="shared" si="310"/>
        <v>0.66466936896278039</v>
      </c>
      <c r="AC284" s="3">
        <f t="shared" si="311"/>
        <v>0.71368117545352261</v>
      </c>
      <c r="AD284" s="4">
        <f t="shared" si="300"/>
        <v>51.777915156971098</v>
      </c>
      <c r="AE284" s="5">
        <f t="shared" si="249"/>
        <v>61.221291310756683</v>
      </c>
      <c r="AF284" s="5">
        <f t="shared" si="250"/>
        <v>47.408134879337055</v>
      </c>
      <c r="AG284" s="5">
        <f t="shared" si="251"/>
        <v>75.034447742176312</v>
      </c>
      <c r="AH284" s="5"/>
      <c r="AI284" s="6">
        <f t="shared" si="312"/>
        <v>4.0727402734787026E-2</v>
      </c>
      <c r="AJ284" s="6">
        <f t="shared" si="301"/>
        <v>0.17024292492849513</v>
      </c>
      <c r="AK284" s="6">
        <f t="shared" si="252"/>
        <v>-0.15392135209777236</v>
      </c>
      <c r="AL284" s="6">
        <f t="shared" si="253"/>
        <v>0.49440720195476262</v>
      </c>
      <c r="AM284" s="6"/>
      <c r="AT284" s="5"/>
      <c r="AU284" s="5"/>
      <c r="AV284" s="12"/>
      <c r="AW284" s="5"/>
      <c r="AX284" s="5"/>
      <c r="AY284" s="5"/>
      <c r="AZ284" s="5"/>
      <c r="BA284" s="5"/>
      <c r="BB284" s="5"/>
      <c r="BC284" s="5"/>
      <c r="BD284" s="5"/>
      <c r="BE284" s="5">
        <f t="shared" si="287"/>
        <v>-3220</v>
      </c>
      <c r="BF284" s="6">
        <f t="shared" si="288"/>
        <v>3220</v>
      </c>
      <c r="BG284" s="6">
        <f t="shared" si="289"/>
        <v>0</v>
      </c>
      <c r="BH284" s="6">
        <f t="shared" si="290"/>
        <v>917.85714285714289</v>
      </c>
      <c r="BI284" s="6">
        <f t="shared" si="291"/>
        <v>710</v>
      </c>
      <c r="BJ284" s="6">
        <f t="shared" si="292"/>
        <v>43.615620886353661</v>
      </c>
      <c r="BK284" s="6">
        <f t="shared" si="254"/>
        <v>63.042416253390115</v>
      </c>
      <c r="BL284" s="6">
        <f t="shared" si="255"/>
        <v>43.756838439924117</v>
      </c>
      <c r="BM284" s="6">
        <f t="shared" si="256"/>
        <v>76.542320722816314</v>
      </c>
      <c r="BN284" s="5"/>
      <c r="BO284" s="5"/>
      <c r="BP284" s="5"/>
      <c r="BQ284" s="2">
        <f t="shared" si="261"/>
        <v>59425.833333333328</v>
      </c>
      <c r="BR284" s="2">
        <f t="shared" si="293"/>
        <v>55337.708333333336</v>
      </c>
      <c r="BS284" s="2">
        <f t="shared" si="262"/>
        <v>53893.189923071011</v>
      </c>
      <c r="BT284" s="5">
        <f t="shared" si="294"/>
        <v>60939.969634682682</v>
      </c>
      <c r="BU284" s="5"/>
      <c r="BV284" s="2">
        <f t="shared" si="244"/>
        <v>-1.2112350682943824</v>
      </c>
      <c r="BW284" s="2">
        <f t="shared" si="263"/>
        <v>-1.3485002496633567</v>
      </c>
      <c r="BX284" s="2">
        <f t="shared" si="264"/>
        <v>-2.0948412368083034</v>
      </c>
      <c r="BY284" s="2">
        <f t="shared" si="265"/>
        <v>-0.60215926251841023</v>
      </c>
      <c r="BZ284" s="2"/>
      <c r="CA284" s="2">
        <f t="shared" si="295"/>
        <v>-0.27237887223133156</v>
      </c>
      <c r="CB284" s="2">
        <f t="shared" si="266"/>
        <v>-0.25713651005241089</v>
      </c>
      <c r="CC284" s="2">
        <f t="shared" si="267"/>
        <v>-0.78822104310061925</v>
      </c>
      <c r="CD284" s="2">
        <f t="shared" si="268"/>
        <v>0.27394802299579746</v>
      </c>
      <c r="CE284" s="5"/>
      <c r="CF284" s="8">
        <f t="shared" si="245"/>
        <v>-6.8726887306232581E-3</v>
      </c>
      <c r="CG284" s="8">
        <f t="shared" si="246"/>
        <v>1.0803708802427023E-3</v>
      </c>
      <c r="CH284" s="5">
        <f t="shared" si="247"/>
        <v>59006.666666666664</v>
      </c>
      <c r="CI284" s="5">
        <f t="shared" si="248"/>
        <v>57198.333333333328</v>
      </c>
      <c r="CJ284" s="5"/>
      <c r="CK284" s="5">
        <f t="shared" si="283"/>
        <v>59416.62969450299</v>
      </c>
      <c r="CL284" s="5">
        <f t="shared" si="302"/>
        <v>58988.376578511248</v>
      </c>
      <c r="CM284" s="5">
        <f t="shared" si="257"/>
        <v>56353.167909115808</v>
      </c>
      <c r="CN284" s="5">
        <f t="shared" si="240"/>
        <v>49479.144458782335</v>
      </c>
      <c r="CO284" s="5">
        <f t="shared" si="279"/>
        <v>32446.178108400192</v>
      </c>
      <c r="CP284" s="5"/>
      <c r="CQ284" s="5"/>
      <c r="CR284" s="5"/>
      <c r="CS284" s="32">
        <f t="shared" si="284"/>
        <v>-3.1472048102542005E-2</v>
      </c>
      <c r="CT284" s="32">
        <f t="shared" si="303"/>
        <v>-2.4440576185813856E-2</v>
      </c>
      <c r="CU284" s="32">
        <f t="shared" si="258"/>
        <v>2.1178911529440292E-2</v>
      </c>
      <c r="CV284" s="32">
        <f t="shared" si="241"/>
        <v>0.16304894306741358</v>
      </c>
      <c r="CW284" s="32">
        <f t="shared" si="280"/>
        <v>0.77360385788451458</v>
      </c>
      <c r="CX284" s="32"/>
      <c r="CY284" s="32"/>
      <c r="CZ284" s="5"/>
      <c r="DA284" s="6">
        <f t="shared" si="285"/>
        <v>-5.1148473892300969E-2</v>
      </c>
      <c r="DB284" s="6">
        <f t="shared" si="304"/>
        <v>5.7458300703062168E-2</v>
      </c>
      <c r="DC284" s="6">
        <f t="shared" si="259"/>
        <v>-5.6636961874136492E-2</v>
      </c>
      <c r="DD284" s="6">
        <f t="shared" si="242"/>
        <v>0.56818168020742288</v>
      </c>
      <c r="DE284" s="6">
        <f t="shared" si="281"/>
        <v>1.6215592729664452</v>
      </c>
      <c r="DF284" s="5"/>
      <c r="DG284" s="5"/>
      <c r="DI284" s="6">
        <f t="shared" si="286"/>
        <v>0.27284316713096224</v>
      </c>
      <c r="DJ284" s="6">
        <f t="shared" si="305"/>
        <v>0.37901829529525422</v>
      </c>
      <c r="DK284" s="6">
        <f t="shared" si="260"/>
        <v>0.18257942347442721</v>
      </c>
      <c r="DL284" s="6">
        <f t="shared" si="243"/>
        <v>0.149480079462572</v>
      </c>
      <c r="DM284" s="6">
        <f t="shared" si="282"/>
        <v>0.2227197585985739</v>
      </c>
      <c r="DX284">
        <f t="shared" si="306"/>
        <v>59107.33333333335</v>
      </c>
      <c r="DY284">
        <f t="shared" si="307"/>
        <v>52657.322273911304</v>
      </c>
      <c r="DZ284">
        <f t="shared" si="308"/>
        <v>65557.344392755389</v>
      </c>
    </row>
    <row r="285" spans="1:130" x14ac:dyDescent="0.25">
      <c r="A285" s="1">
        <v>84</v>
      </c>
      <c r="B285" s="1">
        <v>284</v>
      </c>
      <c r="C285" s="7">
        <v>20201005</v>
      </c>
      <c r="D285" s="7">
        <f>168000*(1/3)</f>
        <v>56000</v>
      </c>
      <c r="E285" s="7">
        <v>1204797</v>
      </c>
      <c r="F285" s="7"/>
      <c r="G285" s="7">
        <f t="shared" si="269"/>
        <v>67468632000</v>
      </c>
      <c r="H285" s="36">
        <f t="shared" si="239"/>
        <v>166020213735.16669</v>
      </c>
      <c r="I285" s="36">
        <f t="shared" si="309"/>
        <v>146531081679.06668</v>
      </c>
      <c r="K285" s="2">
        <f t="shared" si="270"/>
        <v>-2.724452210656551E-2</v>
      </c>
      <c r="M285" s="1">
        <f t="shared" si="278"/>
        <v>283</v>
      </c>
      <c r="N285" s="2">
        <f t="shared" si="271"/>
        <v>-7.1590633763738793E-3</v>
      </c>
      <c r="O285" s="8">
        <f t="shared" si="272"/>
        <v>0.35463659147869675</v>
      </c>
      <c r="P285" s="2">
        <f t="shared" si="273"/>
        <v>0.3657541157295966</v>
      </c>
      <c r="Q285" s="2">
        <f t="shared" si="274"/>
        <v>0.34252546694872393</v>
      </c>
      <c r="R285" s="2">
        <f t="shared" si="275"/>
        <v>8.7418768308600292E-3</v>
      </c>
      <c r="V285" s="1">
        <f t="shared" si="276"/>
        <v>2.724452210656551E-2</v>
      </c>
      <c r="W285" s="1">
        <f t="shared" si="277"/>
        <v>0</v>
      </c>
      <c r="X285" s="2">
        <f t="shared" si="296"/>
        <v>1.7293778018699094E-2</v>
      </c>
      <c r="Y285" s="2">
        <f t="shared" si="297"/>
        <v>8.5451367519800894E-3</v>
      </c>
      <c r="Z285" s="2">
        <f t="shared" si="298"/>
        <v>2.284455986193391E-2</v>
      </c>
      <c r="AA285" s="2">
        <f t="shared" si="299"/>
        <v>1.3576329976275319E-2</v>
      </c>
      <c r="AB285" s="3">
        <f t="shared" si="310"/>
        <v>0.75701953214322448</v>
      </c>
      <c r="AC285" s="3">
        <f t="shared" si="311"/>
        <v>0.62941433855193152</v>
      </c>
      <c r="AD285" s="4">
        <f t="shared" si="300"/>
        <v>45.398078614189082</v>
      </c>
      <c r="AE285" s="5">
        <f t="shared" si="249"/>
        <v>60.638759436458301</v>
      </c>
      <c r="AF285" s="5">
        <f t="shared" si="250"/>
        <v>45.197921997988971</v>
      </c>
      <c r="AG285" s="5">
        <f t="shared" si="251"/>
        <v>76.079596874927631</v>
      </c>
      <c r="AH285" s="5"/>
      <c r="AI285" s="6">
        <f t="shared" si="312"/>
        <v>4.1131411385221112E-2</v>
      </c>
      <c r="AJ285" s="6">
        <f t="shared" si="301"/>
        <v>0.1769339311322185</v>
      </c>
      <c r="AK285" s="6">
        <f t="shared" si="252"/>
        <v>-0.1294140369878144</v>
      </c>
      <c r="AL285" s="6">
        <f t="shared" si="253"/>
        <v>0.4832818992522514</v>
      </c>
      <c r="AM285" s="6"/>
      <c r="AT285" s="5"/>
      <c r="AU285" s="5"/>
      <c r="AV285" s="12"/>
      <c r="AW285" s="5"/>
      <c r="AX285" s="5"/>
      <c r="AY285" s="5"/>
      <c r="AZ285" s="5"/>
      <c r="BA285" s="5"/>
      <c r="BB285" s="5"/>
      <c r="BC285" s="5"/>
      <c r="BD285" s="5"/>
      <c r="BE285" s="5">
        <f t="shared" si="287"/>
        <v>-1546.6666666666642</v>
      </c>
      <c r="BF285" s="6">
        <f t="shared" si="288"/>
        <v>1546.6666666666642</v>
      </c>
      <c r="BG285" s="6">
        <f t="shared" si="289"/>
        <v>0</v>
      </c>
      <c r="BH285" s="6">
        <f t="shared" si="290"/>
        <v>1028.3333333333333</v>
      </c>
      <c r="BI285" s="6">
        <f t="shared" si="291"/>
        <v>507.14285714285717</v>
      </c>
      <c r="BJ285" s="6">
        <f t="shared" si="292"/>
        <v>33.028376492479453</v>
      </c>
      <c r="BK285" s="6">
        <f t="shared" si="254"/>
        <v>61.632419524400312</v>
      </c>
      <c r="BL285" s="6">
        <f t="shared" si="255"/>
        <v>38.126657768284481</v>
      </c>
      <c r="BM285" s="6">
        <f t="shared" si="256"/>
        <v>78.086452753681385</v>
      </c>
      <c r="BN285" s="5"/>
      <c r="BO285" s="5"/>
      <c r="BP285" s="5"/>
      <c r="BQ285" s="2">
        <f t="shared" si="261"/>
        <v>59425.833333333328</v>
      </c>
      <c r="BR285" s="2">
        <f t="shared" si="293"/>
        <v>55702.395833333336</v>
      </c>
      <c r="BS285" s="2">
        <f t="shared" si="262"/>
        <v>54261.959338177083</v>
      </c>
      <c r="BT285" s="5">
        <f t="shared" si="294"/>
        <v>61375.177021515301</v>
      </c>
      <c r="BU285" s="5"/>
      <c r="BV285" s="2">
        <f t="shared" si="244"/>
        <v>-1.2087493694991553</v>
      </c>
      <c r="BW285" s="2">
        <f t="shared" si="263"/>
        <v>-1.3181031759990884</v>
      </c>
      <c r="BX285" s="2">
        <f t="shared" si="264"/>
        <v>-2.0330144864295749</v>
      </c>
      <c r="BY285" s="2">
        <f t="shared" si="265"/>
        <v>-0.60319186556860183</v>
      </c>
      <c r="BZ285" s="2"/>
      <c r="CA285" s="2">
        <f t="shared" si="295"/>
        <v>-0.27306314520990516</v>
      </c>
      <c r="CB285" s="2">
        <f t="shared" si="266"/>
        <v>-0.28186058752018817</v>
      </c>
      <c r="CC285" s="2">
        <f t="shared" si="267"/>
        <v>-0.76281456552992244</v>
      </c>
      <c r="CD285" s="2">
        <f t="shared" si="268"/>
        <v>0.19909339048954611</v>
      </c>
      <c r="CE285" s="5"/>
      <c r="CF285" s="8">
        <f t="shared" si="245"/>
        <v>-6.8726887306232581E-3</v>
      </c>
      <c r="CG285" s="8">
        <f t="shared" si="246"/>
        <v>1.0803708802427023E-3</v>
      </c>
      <c r="CH285" s="5">
        <f t="shared" si="247"/>
        <v>59006.666666666664</v>
      </c>
      <c r="CI285" s="5">
        <f t="shared" si="248"/>
        <v>57656.666666666664</v>
      </c>
      <c r="CJ285" s="5"/>
      <c r="CK285" s="5">
        <f t="shared" si="283"/>
        <v>59072.323831609559</v>
      </c>
      <c r="CL285" s="5">
        <f t="shared" si="302"/>
        <v>59413.844895052745</v>
      </c>
      <c r="CM285" s="5">
        <f t="shared" si="257"/>
        <v>56242.960826488023</v>
      </c>
      <c r="CN285" s="5">
        <f t="shared" si="240"/>
        <v>49813.27455924244</v>
      </c>
      <c r="CO285" s="5">
        <f t="shared" si="279"/>
        <v>32527.352965025464</v>
      </c>
      <c r="CP285" s="5"/>
      <c r="CQ285" s="5"/>
      <c r="CR285" s="5"/>
      <c r="CS285" s="32">
        <f t="shared" si="284"/>
        <v>-5.2009530560664374E-2</v>
      </c>
      <c r="CT285" s="32">
        <f t="shared" si="303"/>
        <v>-5.745874385141847E-2</v>
      </c>
      <c r="CU285" s="32">
        <f t="shared" si="258"/>
        <v>-4.3198441710344815E-3</v>
      </c>
      <c r="CV285" s="32">
        <f t="shared" si="241"/>
        <v>0.12419832856801549</v>
      </c>
      <c r="CW285" s="32">
        <f t="shared" si="280"/>
        <v>0.72162794987385359</v>
      </c>
      <c r="CX285" s="32"/>
      <c r="CY285" s="32"/>
      <c r="CZ285" s="5"/>
      <c r="DA285" s="6">
        <f t="shared" si="285"/>
        <v>-7.3980412997990533E-2</v>
      </c>
      <c r="DB285" s="6">
        <f t="shared" si="304"/>
        <v>7.9636044340533493E-2</v>
      </c>
      <c r="DC285" s="6">
        <f t="shared" si="259"/>
        <v>-8.7160175442400456E-2</v>
      </c>
      <c r="DD285" s="6">
        <f t="shared" si="242"/>
        <v>0.49312604666658971</v>
      </c>
      <c r="DE285" s="6">
        <f t="shared" si="281"/>
        <v>1.6018182067416256</v>
      </c>
      <c r="DF285" s="5"/>
      <c r="DG285" s="5"/>
      <c r="DI285" s="6">
        <f t="shared" si="286"/>
        <v>0.16603350174954057</v>
      </c>
      <c r="DJ285" s="6">
        <f t="shared" si="305"/>
        <v>0.24437093492573136</v>
      </c>
      <c r="DK285" s="6">
        <f t="shared" si="260"/>
        <v>0.15056383633231479</v>
      </c>
      <c r="DL285" s="6">
        <f t="shared" si="243"/>
        <v>0.14156276544596758</v>
      </c>
      <c r="DM285" s="6">
        <f t="shared" si="282"/>
        <v>0.21611908812078595</v>
      </c>
      <c r="DX285">
        <f t="shared" si="306"/>
        <v>59190.666666666672</v>
      </c>
      <c r="DY285">
        <f t="shared" si="307"/>
        <v>52949.853115712132</v>
      </c>
      <c r="DZ285">
        <f t="shared" si="308"/>
        <v>65431.480217621211</v>
      </c>
    </row>
    <row r="286" spans="1:130" x14ac:dyDescent="0.25">
      <c r="A286" s="1">
        <v>85</v>
      </c>
      <c r="B286" s="1">
        <v>285</v>
      </c>
      <c r="C286" s="7">
        <v>20201006</v>
      </c>
      <c r="D286" s="7">
        <f>172800*(1/3)</f>
        <v>57600</v>
      </c>
      <c r="E286" s="7">
        <v>1056398</v>
      </c>
      <c r="F286" s="7"/>
      <c r="G286" s="7">
        <f t="shared" si="269"/>
        <v>60848524800</v>
      </c>
      <c r="H286" s="36">
        <f t="shared" si="239"/>
        <v>159941183675.16666</v>
      </c>
      <c r="I286" s="36">
        <f t="shared" si="309"/>
        <v>145754448381.06668</v>
      </c>
      <c r="K286" s="2">
        <f t="shared" si="270"/>
        <v>2.8170876966696224E-2</v>
      </c>
      <c r="M286" s="1">
        <f t="shared" si="278"/>
        <v>284</v>
      </c>
      <c r="N286" s="2">
        <f t="shared" si="271"/>
        <v>-7.1167336625411522E-3</v>
      </c>
      <c r="O286" s="8">
        <f t="shared" si="272"/>
        <v>0.35588972431077692</v>
      </c>
      <c r="P286" s="2">
        <f t="shared" si="273"/>
        <v>0.36629720359755602</v>
      </c>
      <c r="Q286" s="2">
        <f t="shared" si="274"/>
        <v>0.34308556488900444</v>
      </c>
      <c r="R286" s="2">
        <f t="shared" si="275"/>
        <v>9.8643914188196735E-3</v>
      </c>
      <c r="V286" s="1">
        <f t="shared" si="276"/>
        <v>0</v>
      </c>
      <c r="W286" s="1">
        <f t="shared" si="277"/>
        <v>2.8170876966696224E-2</v>
      </c>
      <c r="X286" s="2">
        <f t="shared" si="296"/>
        <v>1.7293778018699094E-2</v>
      </c>
      <c r="Y286" s="2">
        <f t="shared" si="297"/>
        <v>1.001025262571654E-2</v>
      </c>
      <c r="Z286" s="2">
        <f t="shared" si="298"/>
        <v>2.284455986193391E-2</v>
      </c>
      <c r="AA286" s="2">
        <f t="shared" si="299"/>
        <v>1.454555325076002E-2</v>
      </c>
      <c r="AB286" s="3">
        <f t="shared" si="310"/>
        <v>0.75701953214322448</v>
      </c>
      <c r="AC286" s="3">
        <f t="shared" si="311"/>
        <v>0.68820019789852227</v>
      </c>
      <c r="AD286" s="4">
        <f t="shared" si="300"/>
        <v>47.619070207313236</v>
      </c>
      <c r="AE286" s="5">
        <f t="shared" si="249"/>
        <v>60.513404050879174</v>
      </c>
      <c r="AF286" s="5">
        <f t="shared" si="250"/>
        <v>44.67756131617314</v>
      </c>
      <c r="AG286" s="5">
        <f t="shared" si="251"/>
        <v>76.349246785585208</v>
      </c>
      <c r="AH286" s="5"/>
      <c r="AI286" s="6">
        <f t="shared" si="312"/>
        <v>0.15344714031164125</v>
      </c>
      <c r="AJ286" s="6">
        <f t="shared" si="301"/>
        <v>0.1934613560669215</v>
      </c>
      <c r="AK286" s="6">
        <f t="shared" si="252"/>
        <v>-6.4273981904105382E-2</v>
      </c>
      <c r="AL286" s="6">
        <f t="shared" si="253"/>
        <v>0.45119669403794838</v>
      </c>
      <c r="AM286" s="6"/>
      <c r="AT286" s="5"/>
      <c r="AU286" s="5"/>
      <c r="AV286" s="12"/>
      <c r="AW286" s="5"/>
      <c r="AX286" s="5"/>
      <c r="AY286" s="5"/>
      <c r="AZ286" s="5"/>
      <c r="BA286" s="5"/>
      <c r="BB286" s="5"/>
      <c r="BC286" s="5"/>
      <c r="BD286" s="5"/>
      <c r="BE286" s="5">
        <f t="shared" si="287"/>
        <v>1600</v>
      </c>
      <c r="BF286" s="6">
        <f t="shared" si="288"/>
        <v>0</v>
      </c>
      <c r="BG286" s="6">
        <f t="shared" si="289"/>
        <v>1600</v>
      </c>
      <c r="BH286" s="6">
        <f t="shared" si="290"/>
        <v>1028.3333333333333</v>
      </c>
      <c r="BI286" s="6">
        <f t="shared" si="291"/>
        <v>586.66666666666686</v>
      </c>
      <c r="BJ286" s="6">
        <f t="shared" si="292"/>
        <v>36.326109391124881</v>
      </c>
      <c r="BK286" s="6">
        <f t="shared" si="254"/>
        <v>60.875461494767137</v>
      </c>
      <c r="BL286" s="6">
        <f t="shared" si="255"/>
        <v>35.123393970819144</v>
      </c>
      <c r="BM286" s="6">
        <f t="shared" si="256"/>
        <v>78.901908761530734</v>
      </c>
      <c r="BN286" s="5"/>
      <c r="BO286" s="5"/>
      <c r="BP286" s="5"/>
      <c r="BQ286" s="2">
        <f t="shared" si="261"/>
        <v>59570</v>
      </c>
      <c r="BR286" s="2">
        <f t="shared" si="293"/>
        <v>56091.770833333336</v>
      </c>
      <c r="BS286" s="2">
        <f t="shared" si="262"/>
        <v>54503.760378661078</v>
      </c>
      <c r="BT286" s="5">
        <f t="shared" si="294"/>
        <v>61700.366516015252</v>
      </c>
      <c r="BU286" s="5"/>
      <c r="BV286" s="2">
        <f t="shared" si="244"/>
        <v>-0.87523506427723108</v>
      </c>
      <c r="BW286" s="2">
        <f t="shared" si="263"/>
        <v>-1.2757901920554653</v>
      </c>
      <c r="BX286" s="2">
        <f t="shared" si="264"/>
        <v>-1.9903479867331353</v>
      </c>
      <c r="BY286" s="2">
        <f t="shared" si="265"/>
        <v>-0.56123239737779529</v>
      </c>
      <c r="BZ286" s="2"/>
      <c r="CA286" s="2">
        <f t="shared" si="295"/>
        <v>-0.46529276751476978</v>
      </c>
      <c r="CB286" s="2">
        <f t="shared" si="266"/>
        <v>-0.32472653375002408</v>
      </c>
      <c r="CC286" s="2">
        <f t="shared" si="267"/>
        <v>-0.69222983005020233</v>
      </c>
      <c r="CD286" s="2">
        <f t="shared" si="268"/>
        <v>4.2776762550154113E-2</v>
      </c>
      <c r="CE286" s="5"/>
      <c r="CF286" s="8">
        <f t="shared" si="245"/>
        <v>-6.8726887306232581E-3</v>
      </c>
      <c r="CG286" s="8">
        <f t="shared" si="246"/>
        <v>1.0803708802427023E-3</v>
      </c>
      <c r="CH286" s="5">
        <f t="shared" si="247"/>
        <v>59006.666666666664</v>
      </c>
      <c r="CI286" s="5">
        <f t="shared" si="248"/>
        <v>57656.666666666664</v>
      </c>
      <c r="CJ286" s="5"/>
      <c r="CK286" s="5">
        <f t="shared" si="283"/>
        <v>58786.642022083608</v>
      </c>
      <c r="CL286" s="5">
        <f t="shared" si="302"/>
        <v>59886.541295952775</v>
      </c>
      <c r="CM286" s="5">
        <f t="shared" si="257"/>
        <v>56192.916295846509</v>
      </c>
      <c r="CN286" s="5">
        <f t="shared" si="240"/>
        <v>50251.237211556101</v>
      </c>
      <c r="CO286" s="5">
        <f t="shared" si="279"/>
        <v>32604.598441432881</v>
      </c>
      <c r="CP286" s="5"/>
      <c r="CQ286" s="5"/>
      <c r="CR286" s="5"/>
      <c r="CS286" s="32">
        <f t="shared" si="284"/>
        <v>-2.0185572457733447E-2</v>
      </c>
      <c r="CT286" s="32">
        <f t="shared" si="303"/>
        <v>-3.8181221464317572E-2</v>
      </c>
      <c r="CU286" s="32">
        <f t="shared" si="258"/>
        <v>2.5040232771430304E-2</v>
      </c>
      <c r="CV286" s="32">
        <f t="shared" si="241"/>
        <v>0.14624043498682116</v>
      </c>
      <c r="CW286" s="32">
        <f t="shared" si="280"/>
        <v>0.76662197215726979</v>
      </c>
      <c r="CX286" s="32"/>
      <c r="CY286" s="32"/>
      <c r="CZ286" s="5"/>
      <c r="DA286" s="6">
        <f t="shared" si="285"/>
        <v>-7.2535970009782832E-2</v>
      </c>
      <c r="DB286" s="6">
        <f t="shared" si="304"/>
        <v>4.9832373747875754E-2</v>
      </c>
      <c r="DC286" s="6">
        <f t="shared" si="259"/>
        <v>-1.9825321301559073E-2</v>
      </c>
      <c r="DD286" s="6">
        <f t="shared" si="242"/>
        <v>0.56946593572837745</v>
      </c>
      <c r="DE286" s="6">
        <f t="shared" si="281"/>
        <v>1.5805198224166694</v>
      </c>
      <c r="DF286" s="5"/>
      <c r="DG286" s="5"/>
      <c r="DI286" s="6">
        <f t="shared" si="286"/>
        <v>0.38100645726519211</v>
      </c>
      <c r="DJ286" s="6">
        <f t="shared" si="305"/>
        <v>0.32164574614754965</v>
      </c>
      <c r="DK286" s="6">
        <f t="shared" si="260"/>
        <v>4.6705549980452565E-2</v>
      </c>
      <c r="DL286" s="6">
        <f t="shared" si="243"/>
        <v>0.17700718563759463</v>
      </c>
      <c r="DM286" s="6">
        <f t="shared" si="282"/>
        <v>0.21391882557997843</v>
      </c>
      <c r="DX286">
        <f t="shared" si="306"/>
        <v>59485</v>
      </c>
      <c r="DY286">
        <f t="shared" si="307"/>
        <v>54200.573194123448</v>
      </c>
      <c r="DZ286">
        <f t="shared" si="308"/>
        <v>64769.426805876552</v>
      </c>
    </row>
    <row r="287" spans="1:130" x14ac:dyDescent="0.25">
      <c r="A287" s="1">
        <v>86</v>
      </c>
      <c r="B287" s="1">
        <v>286</v>
      </c>
      <c r="C287" s="7">
        <v>20201007</v>
      </c>
      <c r="D287" s="7">
        <f>170210*(1/3)</f>
        <v>56736.666666666664</v>
      </c>
      <c r="E287" s="7">
        <v>937427</v>
      </c>
      <c r="F287" s="7"/>
      <c r="G287" s="7">
        <f t="shared" si="269"/>
        <v>53186483223.333328</v>
      </c>
      <c r="H287" s="36">
        <f t="shared" si="239"/>
        <v>153128610056.33331</v>
      </c>
      <c r="I287" s="36">
        <f t="shared" si="309"/>
        <v>144622139429.66666</v>
      </c>
      <c r="K287" s="2">
        <f t="shared" si="270"/>
        <v>-1.5101887550073584E-2</v>
      </c>
      <c r="M287" s="1">
        <f t="shared" si="278"/>
        <v>285</v>
      </c>
      <c r="N287" s="2">
        <f t="shared" si="271"/>
        <v>-7.0168265784586381E-3</v>
      </c>
      <c r="O287" s="8">
        <f t="shared" si="272"/>
        <v>0.35714285714285715</v>
      </c>
      <c r="P287" s="2">
        <f t="shared" si="273"/>
        <v>0.36758006653865227</v>
      </c>
      <c r="Q287" s="2">
        <f t="shared" si="274"/>
        <v>0.34441172050030516</v>
      </c>
      <c r="R287" s="2">
        <f t="shared" si="275"/>
        <v>9.1543464546988695E-3</v>
      </c>
      <c r="V287" s="1">
        <f t="shared" si="276"/>
        <v>1.5101887550073584E-2</v>
      </c>
      <c r="W287" s="1">
        <f t="shared" si="277"/>
        <v>0</v>
      </c>
      <c r="X287" s="2">
        <f t="shared" si="296"/>
        <v>1.8353817456168348E-2</v>
      </c>
      <c r="Y287" s="2">
        <f t="shared" si="297"/>
        <v>1.001025262571654E-2</v>
      </c>
      <c r="Z287" s="2">
        <f t="shared" si="298"/>
        <v>2.2331987426320483E-2</v>
      </c>
      <c r="AA287" s="2">
        <f t="shared" si="299"/>
        <v>1.454555325076002E-2</v>
      </c>
      <c r="AB287" s="3">
        <f t="shared" si="310"/>
        <v>0.82186225102995247</v>
      </c>
      <c r="AC287" s="3">
        <f t="shared" si="311"/>
        <v>0.68820019789852227</v>
      </c>
      <c r="AD287" s="4">
        <f t="shared" si="300"/>
        <v>45.574287234734044</v>
      </c>
      <c r="AE287" s="5">
        <f t="shared" si="249"/>
        <v>60.30183926078827</v>
      </c>
      <c r="AF287" s="5">
        <f t="shared" si="250"/>
        <v>43.766068249365127</v>
      </c>
      <c r="AG287" s="5">
        <f t="shared" si="251"/>
        <v>76.837610272211407</v>
      </c>
      <c r="AH287" s="5"/>
      <c r="AI287" s="6">
        <f t="shared" si="312"/>
        <v>5.2441228595680268E-2</v>
      </c>
      <c r="AJ287" s="6">
        <f t="shared" si="301"/>
        <v>0.19838222370568864</v>
      </c>
      <c r="AK287" s="6">
        <f t="shared" si="252"/>
        <v>-4.3366979405932732E-2</v>
      </c>
      <c r="AL287" s="6">
        <f t="shared" si="253"/>
        <v>0.44013142681730999</v>
      </c>
      <c r="AM287" s="6"/>
      <c r="AT287" s="5"/>
      <c r="AU287" s="5"/>
      <c r="AV287" s="12"/>
      <c r="AW287" s="5"/>
      <c r="AX287" s="5"/>
      <c r="AY287" s="5"/>
      <c r="AZ287" s="5"/>
      <c r="BA287" s="5"/>
      <c r="BB287" s="5"/>
      <c r="BC287" s="5"/>
      <c r="BD287" s="5"/>
      <c r="BE287" s="5">
        <f t="shared" si="287"/>
        <v>-863.33333333333576</v>
      </c>
      <c r="BF287" s="6">
        <f t="shared" si="288"/>
        <v>863.33333333333576</v>
      </c>
      <c r="BG287" s="6">
        <f t="shared" si="289"/>
        <v>0</v>
      </c>
      <c r="BH287" s="6">
        <f t="shared" si="290"/>
        <v>1088.8095238095241</v>
      </c>
      <c r="BI287" s="6">
        <f t="shared" si="291"/>
        <v>586.66666666666686</v>
      </c>
      <c r="BJ287" s="6">
        <f t="shared" si="292"/>
        <v>35.014921131163852</v>
      </c>
      <c r="BK287" s="6">
        <f t="shared" si="254"/>
        <v>59.991014939829405</v>
      </c>
      <c r="BL287" s="6">
        <f t="shared" si="255"/>
        <v>31.944436767458775</v>
      </c>
      <c r="BM287" s="6">
        <f t="shared" si="256"/>
        <v>79.623619660488842</v>
      </c>
      <c r="BN287" s="5"/>
      <c r="BO287" s="5"/>
      <c r="BP287" s="5"/>
      <c r="BQ287" s="2">
        <f t="shared" si="261"/>
        <v>59570</v>
      </c>
      <c r="BR287" s="2">
        <f t="shared" si="293"/>
        <v>56481.145833333336</v>
      </c>
      <c r="BS287" s="2">
        <f t="shared" si="262"/>
        <v>54638.435045112114</v>
      </c>
      <c r="BT287" s="5">
        <f t="shared" si="294"/>
        <v>61908.438392522155</v>
      </c>
      <c r="BU287" s="5"/>
      <c r="BV287" s="2">
        <f t="shared" si="244"/>
        <v>-0.97642335737166741</v>
      </c>
      <c r="BW287" s="2">
        <f t="shared" si="263"/>
        <v>-1.231143722428456</v>
      </c>
      <c r="BX287" s="2">
        <f t="shared" si="264"/>
        <v>-1.8996461880076438</v>
      </c>
      <c r="BY287" s="2">
        <f t="shared" si="265"/>
        <v>-0.56264125684926813</v>
      </c>
      <c r="BZ287" s="2"/>
      <c r="CA287" s="2">
        <f t="shared" si="295"/>
        <v>-0.44344704909884403</v>
      </c>
      <c r="CB287" s="2">
        <f t="shared" si="266"/>
        <v>-0.35771003127869522</v>
      </c>
      <c r="CC287" s="2">
        <f t="shared" si="267"/>
        <v>-0.62573938665055284</v>
      </c>
      <c r="CD287" s="2">
        <f t="shared" si="268"/>
        <v>-8.9680675906837592E-2</v>
      </c>
      <c r="CE287" s="5"/>
      <c r="CF287" s="8">
        <f t="shared" si="245"/>
        <v>-6.8726887306232581E-3</v>
      </c>
      <c r="CG287" s="8">
        <f t="shared" si="246"/>
        <v>1.0803708802427023E-3</v>
      </c>
      <c r="CH287" s="5">
        <f t="shared" si="247"/>
        <v>58350</v>
      </c>
      <c r="CI287" s="5">
        <f t="shared" si="248"/>
        <v>57748.333333333328</v>
      </c>
      <c r="CJ287" s="5"/>
      <c r="CK287" s="5">
        <f t="shared" si="283"/>
        <v>58130.431681951435</v>
      </c>
      <c r="CL287" s="5">
        <f t="shared" si="302"/>
        <v>60174.011497939493</v>
      </c>
      <c r="CM287" s="5">
        <f t="shared" si="257"/>
        <v>56159.712251267993</v>
      </c>
      <c r="CN287" s="5">
        <f t="shared" si="240"/>
        <v>50847.858541481764</v>
      </c>
      <c r="CO287" s="5">
        <f t="shared" si="279"/>
        <v>32755.012640504247</v>
      </c>
      <c r="CP287" s="5"/>
      <c r="CQ287" s="5"/>
      <c r="CR287" s="5"/>
      <c r="CS287" s="32">
        <f t="shared" si="284"/>
        <v>-2.3976512387013815E-2</v>
      </c>
      <c r="CT287" s="32">
        <f t="shared" si="303"/>
        <v>-5.7123411680647718E-2</v>
      </c>
      <c r="CU287" s="32">
        <f t="shared" si="258"/>
        <v>1.0273457471029701E-2</v>
      </c>
      <c r="CV287" s="32">
        <f t="shared" si="241"/>
        <v>0.11581231332251285</v>
      </c>
      <c r="CW287" s="32">
        <f t="shared" si="280"/>
        <v>0.73215218352586264</v>
      </c>
      <c r="CX287" s="32"/>
      <c r="CY287" s="32"/>
      <c r="CZ287" s="5"/>
      <c r="DA287" s="6">
        <f t="shared" si="285"/>
        <v>-9.0003195723191376E-2</v>
      </c>
      <c r="DB287" s="6">
        <f t="shared" si="304"/>
        <v>-4.9814033327539786E-3</v>
      </c>
      <c r="DC287" s="6">
        <f t="shared" si="259"/>
        <v>-3.8608159860640756E-2</v>
      </c>
      <c r="DD287" s="6">
        <f t="shared" si="242"/>
        <v>0.59205874653524293</v>
      </c>
      <c r="DE287" s="6">
        <f t="shared" si="281"/>
        <v>1.5228770609018818</v>
      </c>
      <c r="DF287" s="5"/>
      <c r="DG287" s="5"/>
      <c r="DI287" s="6">
        <f t="shared" si="286"/>
        <v>0.31939379766350773</v>
      </c>
      <c r="DJ287" s="6">
        <f t="shared" si="305"/>
        <v>0.21553158709445977</v>
      </c>
      <c r="DK287" s="6">
        <f t="shared" si="260"/>
        <v>-7.912059414659027E-2</v>
      </c>
      <c r="DL287" s="6">
        <f t="shared" si="243"/>
        <v>0.20876337635622161</v>
      </c>
      <c r="DM287" s="6">
        <f t="shared" si="282"/>
        <v>0.21388062537857927</v>
      </c>
      <c r="DX287">
        <f t="shared" si="306"/>
        <v>59581.833333333336</v>
      </c>
      <c r="DY287">
        <f t="shared" si="307"/>
        <v>54580.98519415623</v>
      </c>
      <c r="DZ287">
        <f t="shared" si="308"/>
        <v>64582.681472510441</v>
      </c>
    </row>
    <row r="288" spans="1:130" x14ac:dyDescent="0.25">
      <c r="A288" s="1">
        <v>87</v>
      </c>
      <c r="B288" s="1">
        <v>287</v>
      </c>
      <c r="C288" s="7">
        <v>20201010</v>
      </c>
      <c r="D288" s="7">
        <f>171100*(1/3)</f>
        <v>57033.333333333328</v>
      </c>
      <c r="E288" s="7">
        <v>1144933</v>
      </c>
      <c r="F288" s="7"/>
      <c r="G288" s="7">
        <f t="shared" si="269"/>
        <v>65299345433.333328</v>
      </c>
      <c r="H288" s="36">
        <f t="shared" ref="H288:H351" si="313">AVERAGE(G269:G288)</f>
        <v>146019230233</v>
      </c>
      <c r="I288" s="36">
        <f t="shared" si="309"/>
        <v>142573597838.53333</v>
      </c>
      <c r="K288" s="2">
        <f t="shared" si="270"/>
        <v>5.2152120782661378E-3</v>
      </c>
      <c r="M288" s="1">
        <f t="shared" si="278"/>
        <v>286</v>
      </c>
      <c r="N288" s="2">
        <f t="shared" si="271"/>
        <v>-6.9427017970846707E-3</v>
      </c>
      <c r="O288" s="8">
        <f t="shared" si="272"/>
        <v>0.35839598997493732</v>
      </c>
      <c r="P288" s="2">
        <f t="shared" si="273"/>
        <v>0.36853282694134254</v>
      </c>
      <c r="Q288" s="2">
        <f t="shared" si="274"/>
        <v>0.34539945965078167</v>
      </c>
      <c r="R288" s="2">
        <f t="shared" si="275"/>
        <v>9.1840765637149491E-3</v>
      </c>
      <c r="V288" s="1">
        <f t="shared" si="276"/>
        <v>0</v>
      </c>
      <c r="W288" s="1">
        <f t="shared" si="277"/>
        <v>5.2152120782661378E-3</v>
      </c>
      <c r="X288" s="2">
        <f t="shared" si="296"/>
        <v>1.5434849094369351E-2</v>
      </c>
      <c r="Y288" s="2">
        <f t="shared" si="297"/>
        <v>1.0382767774164121E-2</v>
      </c>
      <c r="Z288" s="2">
        <f t="shared" si="298"/>
        <v>2.1828225443485109E-2</v>
      </c>
      <c r="AA288" s="2">
        <f t="shared" si="299"/>
        <v>1.4334721328993051E-2</v>
      </c>
      <c r="AB288" s="3">
        <f t="shared" si="310"/>
        <v>0.70710507981197634</v>
      </c>
      <c r="AC288" s="3">
        <f t="shared" si="311"/>
        <v>0.72430900719110547</v>
      </c>
      <c r="AD288" s="4">
        <f t="shared" si="300"/>
        <v>50.600941667940013</v>
      </c>
      <c r="AE288" s="5">
        <f t="shared" si="249"/>
        <v>59.997030906985557</v>
      </c>
      <c r="AF288" s="5">
        <f t="shared" si="250"/>
        <v>42.964209010591532</v>
      </c>
      <c r="AG288" s="5">
        <f t="shared" si="251"/>
        <v>77.029852803379583</v>
      </c>
      <c r="AH288" s="5"/>
      <c r="AI288" s="6">
        <f t="shared" si="312"/>
        <v>3.6637915331834159E-4</v>
      </c>
      <c r="AJ288" s="6">
        <f t="shared" si="301"/>
        <v>0.196199468992165</v>
      </c>
      <c r="AK288" s="6">
        <f t="shared" si="252"/>
        <v>-5.2117163270866101E-2</v>
      </c>
      <c r="AL288" s="6">
        <f t="shared" si="253"/>
        <v>0.44451610125519614</v>
      </c>
      <c r="AM288" s="6"/>
      <c r="AT288" s="5"/>
      <c r="AU288" s="5"/>
      <c r="AV288" s="12"/>
      <c r="AW288" s="5"/>
      <c r="AX288" s="5"/>
      <c r="AY288" s="5"/>
      <c r="AZ288" s="5"/>
      <c r="BA288" s="5"/>
      <c r="BB288" s="5"/>
      <c r="BC288" s="5"/>
      <c r="BD288" s="5"/>
      <c r="BE288" s="5">
        <f t="shared" si="287"/>
        <v>296.66666666666424</v>
      </c>
      <c r="BF288" s="6">
        <f t="shared" si="288"/>
        <v>0</v>
      </c>
      <c r="BG288" s="6">
        <f t="shared" si="289"/>
        <v>296.66666666666424</v>
      </c>
      <c r="BH288" s="6">
        <f t="shared" si="290"/>
        <v>906.42857142857144</v>
      </c>
      <c r="BI288" s="6">
        <f t="shared" si="291"/>
        <v>607.85714285714289</v>
      </c>
      <c r="BJ288" s="6">
        <f t="shared" si="292"/>
        <v>40.141509433962263</v>
      </c>
      <c r="BK288" s="6">
        <f t="shared" si="254"/>
        <v>58.908292980697482</v>
      </c>
      <c r="BL288" s="6">
        <f t="shared" si="255"/>
        <v>29.515492410225004</v>
      </c>
      <c r="BM288" s="6">
        <f t="shared" si="256"/>
        <v>79.483253380028216</v>
      </c>
      <c r="BN288" s="5"/>
      <c r="BO288" s="5"/>
      <c r="BP288" s="5"/>
      <c r="BQ288" s="2">
        <f t="shared" si="261"/>
        <v>59570</v>
      </c>
      <c r="BR288" s="2">
        <f t="shared" si="293"/>
        <v>56870.520833333328</v>
      </c>
      <c r="BS288" s="2">
        <f t="shared" si="262"/>
        <v>54716.378061761905</v>
      </c>
      <c r="BT288" s="5">
        <f t="shared" si="294"/>
        <v>61986.957423644541</v>
      </c>
      <c r="BU288" s="5"/>
      <c r="BV288" s="2">
        <f t="shared" si="244"/>
        <v>-0.85706409922993698</v>
      </c>
      <c r="BW288" s="2">
        <f t="shared" si="263"/>
        <v>-1.1774766656490936</v>
      </c>
      <c r="BX288" s="2">
        <f t="shared" si="264"/>
        <v>-1.7785493362573883</v>
      </c>
      <c r="BY288" s="2">
        <f t="shared" si="265"/>
        <v>-0.57640399504079887</v>
      </c>
      <c r="BZ288" s="2"/>
      <c r="CA288" s="2">
        <f t="shared" si="295"/>
        <v>-0.4200478991255519</v>
      </c>
      <c r="CB288" s="2">
        <f t="shared" si="266"/>
        <v>-0.37956747553082432</v>
      </c>
      <c r="CC288" s="2">
        <f t="shared" si="267"/>
        <v>-0.58222689771063196</v>
      </c>
      <c r="CD288" s="2">
        <f t="shared" si="268"/>
        <v>-0.17690805335101673</v>
      </c>
      <c r="CE288" s="5"/>
      <c r="CF288" s="8">
        <f t="shared" si="245"/>
        <v>-6.1883759185852802E-3</v>
      </c>
      <c r="CG288" s="8">
        <f t="shared" si="246"/>
        <v>1.0803708802427023E-3</v>
      </c>
      <c r="CH288" s="5">
        <f t="shared" si="247"/>
        <v>58350</v>
      </c>
      <c r="CI288" s="5">
        <f t="shared" si="248"/>
        <v>57748.333333333328</v>
      </c>
      <c r="CJ288" s="5"/>
      <c r="CK288" s="5">
        <f t="shared" si="283"/>
        <v>57732.984694969033</v>
      </c>
      <c r="CL288" s="5">
        <f t="shared" si="302"/>
        <v>60336.839447377417</v>
      </c>
      <c r="CM288" s="5">
        <f t="shared" si="257"/>
        <v>56104.675641241658</v>
      </c>
      <c r="CN288" s="5">
        <f t="shared" si="240"/>
        <v>51370.179530447189</v>
      </c>
      <c r="CO288" s="5">
        <f t="shared" si="279"/>
        <v>33187.592634035034</v>
      </c>
      <c r="CP288" s="5"/>
      <c r="CQ288" s="5"/>
      <c r="CR288" s="5"/>
      <c r="CS288" s="32">
        <f t="shared" si="284"/>
        <v>-1.2118745727980218E-2</v>
      </c>
      <c r="CT288" s="32">
        <f t="shared" si="303"/>
        <v>-5.4751063269153022E-2</v>
      </c>
      <c r="CU288" s="32">
        <f t="shared" si="258"/>
        <v>1.6552233507772574E-2</v>
      </c>
      <c r="CV288" s="32">
        <f t="shared" si="241"/>
        <v>0.11024204810360017</v>
      </c>
      <c r="CW288" s="32">
        <f t="shared" si="280"/>
        <v>0.71851372174683292</v>
      </c>
      <c r="CX288" s="32"/>
      <c r="CY288" s="32"/>
      <c r="CZ288" s="5"/>
      <c r="DA288" s="6">
        <f t="shared" si="285"/>
        <v>-2.8974177846056551E-2</v>
      </c>
      <c r="DB288" s="6">
        <f t="shared" si="304"/>
        <v>-2.2480648535508182E-2</v>
      </c>
      <c r="DC288" s="6">
        <f t="shared" si="259"/>
        <v>1.5312431105731378E-2</v>
      </c>
      <c r="DD288" s="6">
        <f t="shared" si="242"/>
        <v>0.54177902746870543</v>
      </c>
      <c r="DE288" s="6">
        <f t="shared" si="281"/>
        <v>1.5286312112847582</v>
      </c>
      <c r="DF288" s="5"/>
      <c r="DG288" s="5"/>
      <c r="DI288" s="6">
        <f t="shared" si="286"/>
        <v>0.39634628802545258</v>
      </c>
      <c r="DJ288" s="6">
        <f t="shared" si="305"/>
        <v>0.24505708702576659</v>
      </c>
      <c r="DK288" s="6">
        <f t="shared" si="260"/>
        <v>5.6227431783156881E-2</v>
      </c>
      <c r="DL288" s="6">
        <f t="shared" si="243"/>
        <v>0.23153845062659129</v>
      </c>
      <c r="DM288" s="6">
        <f t="shared" si="282"/>
        <v>0.21847652927569117</v>
      </c>
      <c r="DX288">
        <f t="shared" si="306"/>
        <v>59582.5</v>
      </c>
      <c r="DY288">
        <f t="shared" si="307"/>
        <v>54583.014748718844</v>
      </c>
      <c r="DZ288">
        <f t="shared" si="308"/>
        <v>64581.985251281156</v>
      </c>
    </row>
    <row r="289" spans="1:130" x14ac:dyDescent="0.25">
      <c r="A289" s="1">
        <v>88</v>
      </c>
      <c r="B289" s="1">
        <v>288</v>
      </c>
      <c r="C289" s="7">
        <v>20201011</v>
      </c>
      <c r="D289" s="7">
        <f>171440*(1/3)</f>
        <v>57146.666666666664</v>
      </c>
      <c r="E289" s="7">
        <v>1589467</v>
      </c>
      <c r="F289" s="7"/>
      <c r="G289" s="7">
        <f t="shared" si="269"/>
        <v>90832740826.666656</v>
      </c>
      <c r="H289" s="36">
        <f t="shared" si="313"/>
        <v>140253440053.83334</v>
      </c>
      <c r="I289" s="36">
        <f t="shared" si="309"/>
        <v>142515811475.06668</v>
      </c>
      <c r="K289" s="2">
        <f t="shared" si="270"/>
        <v>1.985170267173837E-3</v>
      </c>
      <c r="M289" s="1">
        <f t="shared" si="278"/>
        <v>287</v>
      </c>
      <c r="N289" s="2">
        <f t="shared" si="271"/>
        <v>-6.8555202647274599E-3</v>
      </c>
      <c r="O289" s="8">
        <f t="shared" si="272"/>
        <v>0.35964912280701755</v>
      </c>
      <c r="P289" s="2">
        <f t="shared" si="273"/>
        <v>0.36965444665901048</v>
      </c>
      <c r="Q289" s="2">
        <f t="shared" si="274"/>
        <v>0.34656533904699116</v>
      </c>
      <c r="R289" s="2">
        <f t="shared" si="275"/>
        <v>8.8837041343249878E-3</v>
      </c>
      <c r="V289" s="1">
        <f t="shared" si="276"/>
        <v>0</v>
      </c>
      <c r="W289" s="1">
        <f t="shared" si="277"/>
        <v>1.985170267173837E-3</v>
      </c>
      <c r="X289" s="2">
        <f t="shared" si="296"/>
        <v>1.4676253095876798E-2</v>
      </c>
      <c r="Y289" s="2">
        <f t="shared" si="297"/>
        <v>1.0524565650390824E-2</v>
      </c>
      <c r="Z289" s="2">
        <f t="shared" si="298"/>
        <v>2.2189961512021544E-2</v>
      </c>
      <c r="AA289" s="2">
        <f t="shared" si="299"/>
        <v>1.4233577167679956E-2</v>
      </c>
      <c r="AB289" s="3">
        <f t="shared" si="310"/>
        <v>0.66139155256875282</v>
      </c>
      <c r="AC289" s="3">
        <f t="shared" si="311"/>
        <v>0.73941817481334571</v>
      </c>
      <c r="AD289" s="4">
        <f t="shared" si="300"/>
        <v>52.785054269662048</v>
      </c>
      <c r="AE289" s="5">
        <f t="shared" si="249"/>
        <v>59.571206597926619</v>
      </c>
      <c r="AF289" s="5">
        <f t="shared" si="250"/>
        <v>42.252277566029747</v>
      </c>
      <c r="AG289" s="5">
        <f t="shared" si="251"/>
        <v>76.89013562982349</v>
      </c>
      <c r="AH289" s="5"/>
      <c r="AI289" s="6">
        <f t="shared" si="312"/>
        <v>-3.2568310334091015E-2</v>
      </c>
      <c r="AJ289" s="6">
        <f t="shared" si="301"/>
        <v>0.18893483988147461</v>
      </c>
      <c r="AK289" s="6">
        <f t="shared" si="252"/>
        <v>-7.7504272716799577E-2</v>
      </c>
      <c r="AL289" s="6">
        <f t="shared" si="253"/>
        <v>0.45537395247974877</v>
      </c>
      <c r="AM289" s="6"/>
      <c r="AT289" s="5"/>
      <c r="AU289" s="5"/>
      <c r="AV289" s="12"/>
      <c r="AW289" s="5"/>
      <c r="AX289" s="5"/>
      <c r="AY289" s="5"/>
      <c r="AZ289" s="5"/>
      <c r="BA289" s="5"/>
      <c r="BB289" s="5"/>
      <c r="BC289" s="5"/>
      <c r="BD289" s="5"/>
      <c r="BE289" s="5">
        <f t="shared" si="287"/>
        <v>113.33333333333576</v>
      </c>
      <c r="BF289" s="6">
        <f t="shared" si="288"/>
        <v>0</v>
      </c>
      <c r="BG289" s="6">
        <f t="shared" si="289"/>
        <v>113.33333333333576</v>
      </c>
      <c r="BH289" s="6">
        <f t="shared" si="290"/>
        <v>860.23809523809541</v>
      </c>
      <c r="BI289" s="6">
        <f t="shared" si="291"/>
        <v>615.95238095238108</v>
      </c>
      <c r="BJ289" s="6">
        <f t="shared" si="292"/>
        <v>41.725806451612904</v>
      </c>
      <c r="BK289" s="6">
        <f t="shared" si="254"/>
        <v>57.746329029259336</v>
      </c>
      <c r="BL289" s="6">
        <f t="shared" si="255"/>
        <v>27.535667443154811</v>
      </c>
      <c r="BM289" s="6">
        <f t="shared" si="256"/>
        <v>78.893792139532508</v>
      </c>
      <c r="BN289" s="5"/>
      <c r="BO289" s="5"/>
      <c r="BP289" s="5"/>
      <c r="BQ289" s="2">
        <f t="shared" si="261"/>
        <v>59473.333333333328</v>
      </c>
      <c r="BR289" s="2">
        <f t="shared" si="293"/>
        <v>57237.583333333328</v>
      </c>
      <c r="BS289" s="2">
        <f t="shared" si="262"/>
        <v>54758.504860539659</v>
      </c>
      <c r="BT289" s="5">
        <f t="shared" si="294"/>
        <v>61960.924734420914</v>
      </c>
      <c r="BU289" s="5"/>
      <c r="BV289" s="2">
        <f t="shared" si="244"/>
        <v>-0.7943350167073433</v>
      </c>
      <c r="BW289" s="2">
        <f t="shared" si="263"/>
        <v>-1.1248586912856831</v>
      </c>
      <c r="BX289" s="2">
        <f t="shared" si="264"/>
        <v>-1.6598828759668249</v>
      </c>
      <c r="BY289" s="2">
        <f t="shared" si="265"/>
        <v>-0.58983450660454129</v>
      </c>
      <c r="BZ289" s="2"/>
      <c r="CA289" s="2">
        <f t="shared" si="295"/>
        <v>-0.35687035738094275</v>
      </c>
      <c r="CB289" s="2">
        <f t="shared" si="266"/>
        <v>-0.38991459176180476</v>
      </c>
      <c r="CC289" s="2">
        <f t="shared" si="267"/>
        <v>-0.56203824734426699</v>
      </c>
      <c r="CD289" s="2">
        <f t="shared" si="268"/>
        <v>-0.2177909361793425</v>
      </c>
      <c r="CE289" s="5"/>
      <c r="CF289" s="8">
        <f t="shared" si="245"/>
        <v>-6.1883759185852802E-3</v>
      </c>
      <c r="CG289" s="8">
        <f t="shared" si="246"/>
        <v>1.0803708802427023E-3</v>
      </c>
      <c r="CH289" s="5">
        <f t="shared" si="247"/>
        <v>58383.333333333328</v>
      </c>
      <c r="CI289" s="5">
        <f t="shared" si="248"/>
        <v>57748.333333333328</v>
      </c>
      <c r="CJ289" s="5"/>
      <c r="CK289" s="5">
        <f t="shared" si="283"/>
        <v>57633.085686339342</v>
      </c>
      <c r="CL289" s="5">
        <f t="shared" si="302"/>
        <v>60380.360704432031</v>
      </c>
      <c r="CM289" s="5">
        <f t="shared" si="257"/>
        <v>56116.903985197976</v>
      </c>
      <c r="CN289" s="5">
        <f t="shared" si="240"/>
        <v>51788.637475528398</v>
      </c>
      <c r="CO289" s="5">
        <f t="shared" si="279"/>
        <v>33349.653659599673</v>
      </c>
      <c r="CP289" s="5"/>
      <c r="CQ289" s="5"/>
      <c r="CR289" s="5"/>
      <c r="CS289" s="32">
        <f t="shared" si="284"/>
        <v>-8.4399267170935932E-3</v>
      </c>
      <c r="CT289" s="32">
        <f t="shared" si="303"/>
        <v>-5.355539450310054E-2</v>
      </c>
      <c r="CU289" s="32">
        <f t="shared" si="258"/>
        <v>1.8350311730317648E-2</v>
      </c>
      <c r="CV289" s="32">
        <f t="shared" si="241"/>
        <v>0.10345955121275563</v>
      </c>
      <c r="CW289" s="32">
        <f t="shared" si="280"/>
        <v>0.71356102375045327</v>
      </c>
      <c r="CX289" s="32"/>
      <c r="CY289" s="32"/>
      <c r="CZ289" s="5"/>
      <c r="DA289" s="6">
        <f t="shared" si="285"/>
        <v>2.1460557132215868E-2</v>
      </c>
      <c r="DB289" s="6">
        <f t="shared" si="304"/>
        <v>-5.6305792464010379E-2</v>
      </c>
      <c r="DC289" s="6">
        <f t="shared" si="259"/>
        <v>2.39437145372124E-3</v>
      </c>
      <c r="DD289" s="6">
        <f t="shared" si="242"/>
        <v>0.52003534777264748</v>
      </c>
      <c r="DE289" s="6">
        <f t="shared" si="281"/>
        <v>1.5066471914389359</v>
      </c>
      <c r="DF289" s="5"/>
      <c r="DG289" s="5"/>
      <c r="DI289" s="6">
        <f t="shared" si="286"/>
        <v>0.44433019137339919</v>
      </c>
      <c r="DJ289" s="6">
        <f t="shared" si="305"/>
        <v>0.266290449390781</v>
      </c>
      <c r="DK289" s="6">
        <f t="shared" si="260"/>
        <v>0.18429989153350548</v>
      </c>
      <c r="DL289" s="6">
        <f t="shared" si="243"/>
        <v>0.27269401191052073</v>
      </c>
      <c r="DM289" s="6">
        <f t="shared" si="282"/>
        <v>0.21635755582763028</v>
      </c>
      <c r="DX289">
        <f t="shared" si="306"/>
        <v>59523.333333333336</v>
      </c>
      <c r="DY289">
        <f t="shared" si="307"/>
        <v>54438.674489757344</v>
      </c>
      <c r="DZ289">
        <f t="shared" si="308"/>
        <v>64607.992176909327</v>
      </c>
    </row>
    <row r="290" spans="1:130" x14ac:dyDescent="0.25">
      <c r="A290" s="1">
        <v>89</v>
      </c>
      <c r="B290" s="1">
        <v>289</v>
      </c>
      <c r="C290" s="7">
        <v>20201012</v>
      </c>
      <c r="D290" s="7">
        <f>169290*(1/3)</f>
        <v>56430</v>
      </c>
      <c r="E290" s="7">
        <v>1393074</v>
      </c>
      <c r="F290" s="7"/>
      <c r="G290" s="7">
        <f t="shared" si="269"/>
        <v>78611165820</v>
      </c>
      <c r="H290" s="36">
        <f t="shared" si="313"/>
        <v>125906312658.66667</v>
      </c>
      <c r="I290" s="36">
        <f t="shared" si="309"/>
        <v>141948818916.26669</v>
      </c>
      <c r="K290" s="2">
        <f t="shared" si="270"/>
        <v>-1.2620130516163114E-2</v>
      </c>
      <c r="M290" s="1">
        <f t="shared" si="278"/>
        <v>288</v>
      </c>
      <c r="N290" s="2">
        <f t="shared" si="271"/>
        <v>-6.7769842790237084E-3</v>
      </c>
      <c r="O290" s="8">
        <f t="shared" si="272"/>
        <v>0.36090225563909772</v>
      </c>
      <c r="P290" s="2">
        <f t="shared" si="273"/>
        <v>0.37066578927472793</v>
      </c>
      <c r="Q290" s="2">
        <f t="shared" si="274"/>
        <v>0.34761944200141515</v>
      </c>
      <c r="R290" s="2">
        <f t="shared" si="275"/>
        <v>8.7521910199127584E-3</v>
      </c>
      <c r="V290" s="1">
        <f t="shared" si="276"/>
        <v>1.2620130516163114E-2</v>
      </c>
      <c r="W290" s="1">
        <f t="shared" si="277"/>
        <v>0</v>
      </c>
      <c r="X290" s="2">
        <f t="shared" si="296"/>
        <v>1.5262506489825878E-2</v>
      </c>
      <c r="Y290" s="2">
        <f t="shared" si="297"/>
        <v>1.0524565650390824E-2</v>
      </c>
      <c r="Z290" s="2">
        <f t="shared" si="298"/>
        <v>2.2005593883971917E-2</v>
      </c>
      <c r="AA290" s="2">
        <f t="shared" si="299"/>
        <v>1.4233577167679956E-2</v>
      </c>
      <c r="AB290" s="3">
        <f t="shared" si="310"/>
        <v>0.69357394171227249</v>
      </c>
      <c r="AC290" s="3">
        <f t="shared" si="311"/>
        <v>0.73941817481334571</v>
      </c>
      <c r="AD290" s="4">
        <f t="shared" si="300"/>
        <v>51.599598231294728</v>
      </c>
      <c r="AE290" s="5">
        <f t="shared" si="249"/>
        <v>58.730371757550969</v>
      </c>
      <c r="AF290" s="5">
        <f t="shared" si="250"/>
        <v>41.587559397205347</v>
      </c>
      <c r="AG290" s="5">
        <f t="shared" si="251"/>
        <v>75.873184117896585</v>
      </c>
      <c r="AH290" s="5"/>
      <c r="AI290" s="6">
        <f t="shared" si="312"/>
        <v>-0.11364809176270356</v>
      </c>
      <c r="AJ290" s="6">
        <f t="shared" si="301"/>
        <v>0.17223835706694782</v>
      </c>
      <c r="AK290" s="6">
        <f t="shared" si="252"/>
        <v>-0.12589616433291875</v>
      </c>
      <c r="AL290" s="6">
        <f t="shared" si="253"/>
        <v>0.47037287846681441</v>
      </c>
      <c r="AM290" s="6"/>
      <c r="AT290" s="5"/>
      <c r="AU290" s="5"/>
      <c r="AV290" s="12"/>
      <c r="AW290" s="5"/>
      <c r="AX290" s="5"/>
      <c r="AY290" s="5"/>
      <c r="AZ290" s="5"/>
      <c r="BA290" s="5"/>
      <c r="BB290" s="5"/>
      <c r="BC290" s="5"/>
      <c r="BD290" s="5"/>
      <c r="BE290" s="5">
        <f t="shared" si="287"/>
        <v>-716.66666666666424</v>
      </c>
      <c r="BF290" s="6">
        <f t="shared" si="288"/>
        <v>716.66666666666424</v>
      </c>
      <c r="BG290" s="6">
        <f t="shared" si="289"/>
        <v>0</v>
      </c>
      <c r="BH290" s="6">
        <f t="shared" si="290"/>
        <v>892.38095238095252</v>
      </c>
      <c r="BI290" s="6">
        <f t="shared" si="291"/>
        <v>615.95238095238108</v>
      </c>
      <c r="BJ290" s="6">
        <f t="shared" si="292"/>
        <v>40.836621941594316</v>
      </c>
      <c r="BK290" s="6">
        <f t="shared" si="254"/>
        <v>56.193926149689069</v>
      </c>
      <c r="BL290" s="6">
        <f t="shared" si="255"/>
        <v>25.851683600650894</v>
      </c>
      <c r="BM290" s="6">
        <f t="shared" si="256"/>
        <v>77.433495934015795</v>
      </c>
      <c r="BN290" s="5"/>
      <c r="BO290" s="5"/>
      <c r="BP290" s="5"/>
      <c r="BQ290" s="2">
        <f t="shared" si="261"/>
        <v>59407.5</v>
      </c>
      <c r="BR290" s="2">
        <f t="shared" si="293"/>
        <v>57586.229166666664</v>
      </c>
      <c r="BS290" s="2">
        <f t="shared" si="262"/>
        <v>54796.833191786376</v>
      </c>
      <c r="BT290" s="5">
        <f t="shared" si="294"/>
        <v>61820.946144883674</v>
      </c>
      <c r="BU290" s="5"/>
      <c r="BV290" s="2">
        <f t="shared" si="244"/>
        <v>-0.67332211110157791</v>
      </c>
      <c r="BW290" s="2">
        <f t="shared" si="263"/>
        <v>-1.0742402296302063</v>
      </c>
      <c r="BX290" s="2">
        <f t="shared" si="264"/>
        <v>-1.5764037837940748</v>
      </c>
      <c r="BY290" s="2">
        <f t="shared" si="265"/>
        <v>-0.57207667546633778</v>
      </c>
      <c r="BZ290" s="2"/>
      <c r="CA290" s="2">
        <f t="shared" si="295"/>
        <v>-0.25215785540112573</v>
      </c>
      <c r="CB290" s="2">
        <f t="shared" si="266"/>
        <v>-0.38549608200339558</v>
      </c>
      <c r="CC290" s="2">
        <f t="shared" si="267"/>
        <v>-0.56722668032766932</v>
      </c>
      <c r="CD290" s="2">
        <f t="shared" si="268"/>
        <v>-0.20376548367912184</v>
      </c>
      <c r="CE290" s="5"/>
      <c r="CF290" s="8">
        <f t="shared" si="245"/>
        <v>-6.1883759185852802E-3</v>
      </c>
      <c r="CG290" s="8">
        <f t="shared" si="246"/>
        <v>1.0803708802427023E-3</v>
      </c>
      <c r="CH290" s="5">
        <f t="shared" si="247"/>
        <v>58383.333333333328</v>
      </c>
      <c r="CI290" s="5">
        <f t="shared" si="248"/>
        <v>57748.333333333328</v>
      </c>
      <c r="CJ290" s="5"/>
      <c r="CK290" s="5">
        <f t="shared" si="283"/>
        <v>57800.01116630069</v>
      </c>
      <c r="CL290" s="5">
        <f t="shared" si="302"/>
        <v>60237.679390939404</v>
      </c>
      <c r="CM290" s="5">
        <f t="shared" si="257"/>
        <v>56107.105896324734</v>
      </c>
      <c r="CN290" s="5">
        <f t="shared" si="240"/>
        <v>52091.617155367654</v>
      </c>
      <c r="CO290" s="5">
        <f t="shared" si="279"/>
        <v>33577.913095417243</v>
      </c>
      <c r="CP290" s="5"/>
      <c r="CQ290" s="5"/>
      <c r="CR290" s="5"/>
      <c r="CS290" s="32">
        <f t="shared" si="284"/>
        <v>-2.3702610754847919E-2</v>
      </c>
      <c r="CT290" s="32">
        <f t="shared" si="303"/>
        <v>-6.3210924282586678E-2</v>
      </c>
      <c r="CU290" s="32">
        <f t="shared" si="258"/>
        <v>5.7549591716941073E-3</v>
      </c>
      <c r="CV290" s="32">
        <f t="shared" si="241"/>
        <v>8.3283704395138214E-2</v>
      </c>
      <c r="CW290" s="32">
        <f t="shared" si="280"/>
        <v>0.6805690049779074</v>
      </c>
      <c r="CX290" s="32"/>
      <c r="CY290" s="32"/>
      <c r="CZ290" s="5"/>
      <c r="DA290" s="6">
        <f t="shared" si="285"/>
        <v>-1.5881256164294508E-2</v>
      </c>
      <c r="DB290" s="6">
        <f t="shared" si="304"/>
        <v>-0.114831736488167</v>
      </c>
      <c r="DC290" s="6">
        <f t="shared" si="259"/>
        <v>-4.1650996895315866E-2</v>
      </c>
      <c r="DD290" s="6">
        <f t="shared" si="242"/>
        <v>0.45862552030243242</v>
      </c>
      <c r="DE290" s="6">
        <f t="shared" si="281"/>
        <v>1.4637020729714185</v>
      </c>
      <c r="DF290" s="5"/>
      <c r="DG290" s="5"/>
      <c r="DI290" s="6">
        <f t="shared" si="286"/>
        <v>0.28877803623340592</v>
      </c>
      <c r="DJ290" s="6">
        <f t="shared" si="305"/>
        <v>0.22391271668428894</v>
      </c>
      <c r="DK290" s="6">
        <f t="shared" si="260"/>
        <v>0.32298433010546573</v>
      </c>
      <c r="DL290" s="6">
        <f t="shared" si="243"/>
        <v>0.22011951103587632</v>
      </c>
      <c r="DM290" s="6">
        <f t="shared" si="282"/>
        <v>0.21439724901660739</v>
      </c>
      <c r="DX290">
        <f t="shared" si="306"/>
        <v>59322</v>
      </c>
      <c r="DY290">
        <f t="shared" si="307"/>
        <v>54084.525884444767</v>
      </c>
      <c r="DZ290">
        <f t="shared" si="308"/>
        <v>64559.474115555233</v>
      </c>
    </row>
    <row r="291" spans="1:130" x14ac:dyDescent="0.25">
      <c r="A291" s="1">
        <v>90</v>
      </c>
      <c r="B291" s="1">
        <v>290</v>
      </c>
      <c r="C291" s="7">
        <v>20201013</v>
      </c>
      <c r="D291" s="7">
        <f>176000*(1/3)</f>
        <v>58666.666666666664</v>
      </c>
      <c r="E291" s="7">
        <v>929108</v>
      </c>
      <c r="F291" s="7"/>
      <c r="G291" s="7">
        <f t="shared" si="269"/>
        <v>54507669333.333328</v>
      </c>
      <c r="H291" s="36">
        <f t="shared" si="313"/>
        <v>118984692301.5</v>
      </c>
      <c r="I291" s="36">
        <f t="shared" si="309"/>
        <v>140883081063.33334</v>
      </c>
      <c r="K291" s="2">
        <f t="shared" si="270"/>
        <v>3.8870774388993327E-2</v>
      </c>
      <c r="M291" s="1">
        <f t="shared" si="278"/>
        <v>289</v>
      </c>
      <c r="N291" s="2">
        <f t="shared" si="271"/>
        <v>-6.7595674080233852E-3</v>
      </c>
      <c r="O291" s="8">
        <f t="shared" si="272"/>
        <v>0.36215538847117795</v>
      </c>
      <c r="P291" s="2">
        <f t="shared" si="273"/>
        <v>0.37089019542972046</v>
      </c>
      <c r="Q291" s="2">
        <f t="shared" si="274"/>
        <v>0.3478537023915782</v>
      </c>
      <c r="R291" s="2">
        <f t="shared" si="275"/>
        <v>8.5104008035499779E-3</v>
      </c>
      <c r="V291" s="1">
        <f t="shared" si="276"/>
        <v>0</v>
      </c>
      <c r="W291" s="1">
        <f t="shared" si="277"/>
        <v>3.8870774388993327E-2</v>
      </c>
      <c r="X291" s="2">
        <f t="shared" si="296"/>
        <v>1.5262506489825878E-2</v>
      </c>
      <c r="Y291" s="2">
        <f t="shared" si="297"/>
        <v>1.1392018536855441E-2</v>
      </c>
      <c r="Z291" s="2">
        <f t="shared" si="298"/>
        <v>2.2005593883971917E-2</v>
      </c>
      <c r="AA291" s="2">
        <f t="shared" si="299"/>
        <v>1.5601291160167098E-2</v>
      </c>
      <c r="AB291" s="3">
        <f t="shared" si="310"/>
        <v>0.69357394171227249</v>
      </c>
      <c r="AC291" s="3">
        <f t="shared" si="311"/>
        <v>0.73019716252340139</v>
      </c>
      <c r="AD291" s="4">
        <f t="shared" si="300"/>
        <v>51.286134432078867</v>
      </c>
      <c r="AE291" s="5">
        <f t="shared" si="249"/>
        <v>57.518120096875421</v>
      </c>
      <c r="AF291" s="5">
        <f t="shared" si="250"/>
        <v>42.028429676165672</v>
      </c>
      <c r="AG291" s="5">
        <f t="shared" si="251"/>
        <v>73.00781051758517</v>
      </c>
      <c r="AH291" s="5"/>
      <c r="AI291" s="6">
        <f t="shared" si="312"/>
        <v>-0.12763469095862326</v>
      </c>
      <c r="AJ291" s="6">
        <f t="shared" si="301"/>
        <v>0.14889914176536462</v>
      </c>
      <c r="AK291" s="6">
        <f t="shared" si="252"/>
        <v>-0.16678558220499562</v>
      </c>
      <c r="AL291" s="6">
        <f t="shared" si="253"/>
        <v>0.46458386573572485</v>
      </c>
      <c r="AM291" s="6"/>
      <c r="AT291" s="5"/>
      <c r="AU291" s="5"/>
      <c r="AV291" s="12"/>
      <c r="AW291" s="5"/>
      <c r="AX291" s="5"/>
      <c r="AY291" s="5"/>
      <c r="AZ291" s="5"/>
      <c r="BA291" s="5"/>
      <c r="BB291" s="5"/>
      <c r="BC291" s="5"/>
      <c r="BD291" s="5"/>
      <c r="BE291" s="5">
        <f t="shared" si="287"/>
        <v>2236.6666666666642</v>
      </c>
      <c r="BF291" s="6">
        <f t="shared" si="288"/>
        <v>0</v>
      </c>
      <c r="BG291" s="6">
        <f t="shared" si="289"/>
        <v>2236.6666666666642</v>
      </c>
      <c r="BH291" s="6">
        <f t="shared" si="290"/>
        <v>892.38095238095252</v>
      </c>
      <c r="BI291" s="6">
        <f t="shared" si="291"/>
        <v>659.04761904761938</v>
      </c>
      <c r="BJ291" s="6">
        <f t="shared" si="292"/>
        <v>42.480049109883375</v>
      </c>
      <c r="BK291" s="6">
        <f t="shared" si="254"/>
        <v>54.304172484875473</v>
      </c>
      <c r="BL291" s="6">
        <f t="shared" si="255"/>
        <v>25.614036546234388</v>
      </c>
      <c r="BM291" s="6">
        <f t="shared" si="256"/>
        <v>74.387267641924225</v>
      </c>
      <c r="BN291" s="5"/>
      <c r="BO291" s="5"/>
      <c r="BP291" s="5"/>
      <c r="BQ291" s="2">
        <f t="shared" si="261"/>
        <v>59081.666666666664</v>
      </c>
      <c r="BR291" s="2">
        <f t="shared" si="293"/>
        <v>57885.041666666672</v>
      </c>
      <c r="BS291" s="2">
        <f t="shared" si="262"/>
        <v>54823.489831692947</v>
      </c>
      <c r="BT291" s="5">
        <f t="shared" si="294"/>
        <v>61599.984661475391</v>
      </c>
      <c r="BU291" s="5"/>
      <c r="BV291" s="2">
        <f t="shared" si="244"/>
        <v>-0.72112712931547929</v>
      </c>
      <c r="BW291" s="2">
        <f t="shared" si="263"/>
        <v>-1.0404919999977662</v>
      </c>
      <c r="BX291" s="2">
        <f t="shared" si="264"/>
        <v>-1.5423036097100282</v>
      </c>
      <c r="BY291" s="2">
        <f t="shared" si="265"/>
        <v>-0.53868039028550418</v>
      </c>
      <c r="BZ291" s="2"/>
      <c r="CA291" s="2">
        <f t="shared" si="295"/>
        <v>-0.32150633750413066</v>
      </c>
      <c r="CB291" s="2">
        <f t="shared" si="266"/>
        <v>-0.37399081067255313</v>
      </c>
      <c r="CC291" s="2">
        <f t="shared" si="267"/>
        <v>-0.53988639700541075</v>
      </c>
      <c r="CD291" s="2">
        <f t="shared" si="268"/>
        <v>-0.20809522433969554</v>
      </c>
      <c r="CE291" s="5"/>
      <c r="CF291" s="8">
        <f t="shared" si="245"/>
        <v>-6.1883759185852802E-3</v>
      </c>
      <c r="CG291" s="8">
        <f t="shared" si="246"/>
        <v>1.0803708802427023E-3</v>
      </c>
      <c r="CH291" s="5">
        <f t="shared" si="247"/>
        <v>58383.333333333328</v>
      </c>
      <c r="CI291" s="5">
        <f t="shared" si="248"/>
        <v>57748.333333333328</v>
      </c>
      <c r="CJ291" s="5"/>
      <c r="CK291" s="5">
        <f t="shared" si="283"/>
        <v>57918.281742080544</v>
      </c>
      <c r="CL291" s="5">
        <f t="shared" si="302"/>
        <v>59965.933104032403</v>
      </c>
      <c r="CM291" s="5">
        <f t="shared" si="257"/>
        <v>56086.316299990089</v>
      </c>
      <c r="CN291" s="5">
        <f t="shared" si="240"/>
        <v>52392.931630021027</v>
      </c>
      <c r="CO291" s="5">
        <f t="shared" si="279"/>
        <v>33782.205388312657</v>
      </c>
      <c r="CP291" s="5"/>
      <c r="CQ291" s="5"/>
      <c r="CR291" s="5"/>
      <c r="CS291" s="32">
        <f t="shared" si="284"/>
        <v>1.2921393765077394E-2</v>
      </c>
      <c r="CT291" s="32">
        <f t="shared" si="303"/>
        <v>-2.1666742600531141E-2</v>
      </c>
      <c r="CU291" s="32">
        <f t="shared" si="258"/>
        <v>4.6006772006116359E-2</v>
      </c>
      <c r="CV291" s="32">
        <f t="shared" si="241"/>
        <v>0.11974392043851201</v>
      </c>
      <c r="CW291" s="32">
        <f t="shared" si="280"/>
        <v>0.73661446883994941</v>
      </c>
      <c r="CX291" s="32"/>
      <c r="CY291" s="32"/>
      <c r="CZ291" s="5"/>
      <c r="DA291" s="6">
        <f t="shared" si="285"/>
        <v>6.898741691156742E-3</v>
      </c>
      <c r="DB291" s="6">
        <f t="shared" si="304"/>
        <v>-8.3620216833559427E-2</v>
      </c>
      <c r="DC291" s="6">
        <f t="shared" si="259"/>
        <v>-2.5800645944733358E-2</v>
      </c>
      <c r="DD291" s="6">
        <f t="shared" si="242"/>
        <v>0.51653316873550392</v>
      </c>
      <c r="DE291" s="6">
        <f t="shared" si="281"/>
        <v>1.5005325508097342</v>
      </c>
      <c r="DF291" s="5"/>
      <c r="DG291" s="5"/>
      <c r="DI291" s="6">
        <f t="shared" si="286"/>
        <v>0.70203901753996401</v>
      </c>
      <c r="DJ291" s="6">
        <f t="shared" si="305"/>
        <v>0.45687104590962935</v>
      </c>
      <c r="DK291" s="6">
        <f t="shared" si="260"/>
        <v>0.23724387152957402</v>
      </c>
      <c r="DL291" s="6">
        <f t="shared" si="243"/>
        <v>0.28755709668471674</v>
      </c>
      <c r="DM291" s="6">
        <f t="shared" si="282"/>
        <v>0.20056892903475107</v>
      </c>
      <c r="DX291">
        <f t="shared" si="306"/>
        <v>59090.5</v>
      </c>
      <c r="DY291">
        <f t="shared" si="307"/>
        <v>54176.94085774431</v>
      </c>
      <c r="DZ291">
        <f t="shared" si="308"/>
        <v>64004.05914225569</v>
      </c>
    </row>
    <row r="292" spans="1:130" x14ac:dyDescent="0.25">
      <c r="A292" s="1">
        <v>91</v>
      </c>
      <c r="B292" s="1">
        <v>291</v>
      </c>
      <c r="C292" s="7">
        <v>20201014</v>
      </c>
      <c r="D292" s="7">
        <f>174490*(1/3)</f>
        <v>58163.333333333328</v>
      </c>
      <c r="E292" s="7">
        <v>1495451</v>
      </c>
      <c r="F292" s="7"/>
      <c r="G292" s="7">
        <f t="shared" si="269"/>
        <v>86980414996.666656</v>
      </c>
      <c r="H292" s="36">
        <f t="shared" si="313"/>
        <v>106090657473.83333</v>
      </c>
      <c r="I292" s="36">
        <f t="shared" si="309"/>
        <v>140608057835.26669</v>
      </c>
      <c r="K292" s="2">
        <f t="shared" si="270"/>
        <v>-8.6165616280132664E-3</v>
      </c>
      <c r="M292" s="1">
        <f t="shared" si="278"/>
        <v>290</v>
      </c>
      <c r="N292" s="2">
        <f t="shared" si="271"/>
        <v>-6.700192569819562E-3</v>
      </c>
      <c r="O292" s="8">
        <f t="shared" si="272"/>
        <v>0.36340852130325813</v>
      </c>
      <c r="P292" s="2">
        <f t="shared" si="273"/>
        <v>0.37165553500507775</v>
      </c>
      <c r="Q292" s="2">
        <f t="shared" si="274"/>
        <v>0.34865364897162648</v>
      </c>
      <c r="R292" s="2">
        <f t="shared" si="275"/>
        <v>7.4816741264623343E-3</v>
      </c>
      <c r="V292" s="1">
        <f t="shared" si="276"/>
        <v>8.6165616280132664E-3</v>
      </c>
      <c r="W292" s="1">
        <f t="shared" si="277"/>
        <v>0</v>
      </c>
      <c r="X292" s="2">
        <f t="shared" si="296"/>
        <v>1.5877975177541113E-2</v>
      </c>
      <c r="Y292" s="2">
        <f t="shared" si="297"/>
        <v>1.1223065810902946E-2</v>
      </c>
      <c r="Z292" s="2">
        <f t="shared" si="298"/>
        <v>2.1663726086387593E-2</v>
      </c>
      <c r="AA292" s="2">
        <f t="shared" si="299"/>
        <v>1.5718928358667231E-2</v>
      </c>
      <c r="AB292" s="3">
        <f t="shared" si="310"/>
        <v>0.73292909604862677</v>
      </c>
      <c r="AC292" s="3">
        <f t="shared" si="311"/>
        <v>0.71398415685982053</v>
      </c>
      <c r="AD292" s="4">
        <f t="shared" si="300"/>
        <v>49.345332584703158</v>
      </c>
      <c r="AE292" s="5">
        <f t="shared" si="249"/>
        <v>56.308186398613486</v>
      </c>
      <c r="AF292" s="5">
        <f t="shared" si="250"/>
        <v>42.388442395042105</v>
      </c>
      <c r="AG292" s="5">
        <f t="shared" si="251"/>
        <v>70.227930402184867</v>
      </c>
      <c r="AH292" s="5"/>
      <c r="AI292" s="6">
        <f t="shared" si="312"/>
        <v>-0.15554412791090019</v>
      </c>
      <c r="AJ292" s="6">
        <f t="shared" si="301"/>
        <v>0.12658441351564373</v>
      </c>
      <c r="AK292" s="6">
        <f t="shared" si="252"/>
        <v>-0.20932753799129863</v>
      </c>
      <c r="AL292" s="6">
        <f t="shared" si="253"/>
        <v>0.46249636502258606</v>
      </c>
      <c r="AM292" s="6"/>
      <c r="AT292" s="5"/>
      <c r="AU292" s="5"/>
      <c r="AV292" s="12"/>
      <c r="AW292" s="5"/>
      <c r="AX292" s="5"/>
      <c r="AY292" s="5"/>
      <c r="AZ292" s="5"/>
      <c r="BA292" s="5"/>
      <c r="BB292" s="5"/>
      <c r="BC292" s="5"/>
      <c r="BD292" s="5"/>
      <c r="BE292" s="5">
        <f t="shared" si="287"/>
        <v>-503.33333333333576</v>
      </c>
      <c r="BF292" s="6">
        <f t="shared" si="288"/>
        <v>503.33333333333576</v>
      </c>
      <c r="BG292" s="6">
        <f t="shared" si="289"/>
        <v>0</v>
      </c>
      <c r="BH292" s="6">
        <f t="shared" si="290"/>
        <v>928.33333333333371</v>
      </c>
      <c r="BI292" s="6">
        <f t="shared" si="291"/>
        <v>648.57142857142856</v>
      </c>
      <c r="BJ292" s="6">
        <f t="shared" si="292"/>
        <v>41.129397553978549</v>
      </c>
      <c r="BK292" s="6">
        <f t="shared" si="254"/>
        <v>52.416426713004945</v>
      </c>
      <c r="BL292" s="6">
        <f t="shared" si="255"/>
        <v>25.630891610248852</v>
      </c>
      <c r="BM292" s="6">
        <f t="shared" si="256"/>
        <v>71.166301284934207</v>
      </c>
      <c r="BN292" s="5"/>
      <c r="BO292" s="5"/>
      <c r="BP292" s="5"/>
      <c r="BQ292" s="2">
        <f t="shared" si="261"/>
        <v>58889.166666666664</v>
      </c>
      <c r="BR292" s="2">
        <f t="shared" si="293"/>
        <v>58145.729166666672</v>
      </c>
      <c r="BS292" s="2">
        <f t="shared" si="262"/>
        <v>54861.96631193845</v>
      </c>
      <c r="BT292" s="5">
        <f t="shared" si="294"/>
        <v>61307.406663838978</v>
      </c>
      <c r="BU292" s="5"/>
      <c r="BV292" s="2">
        <f t="shared" si="244"/>
        <v>-0.72363029352172559</v>
      </c>
      <c r="BW292" s="2">
        <f t="shared" si="263"/>
        <v>-1.0066858180388676</v>
      </c>
      <c r="BX292" s="2">
        <f t="shared" si="264"/>
        <v>-1.4975702574935439</v>
      </c>
      <c r="BY292" s="2">
        <f t="shared" si="265"/>
        <v>-0.51580137858419128</v>
      </c>
      <c r="BZ292" s="2"/>
      <c r="CA292" s="2">
        <f t="shared" si="295"/>
        <v>-0.24386051597979419</v>
      </c>
      <c r="CB292" s="2">
        <f t="shared" si="266"/>
        <v>-0.36244329112777474</v>
      </c>
      <c r="CC292" s="2">
        <f t="shared" si="267"/>
        <v>-0.53092173833795087</v>
      </c>
      <c r="CD292" s="2">
        <f t="shared" si="268"/>
        <v>-0.19396484391759863</v>
      </c>
      <c r="CE292" s="5"/>
      <c r="CF292" s="8">
        <f t="shared" si="245"/>
        <v>-7.7872028928997229E-3</v>
      </c>
      <c r="CG292" s="8">
        <f t="shared" si="246"/>
        <v>1.0803708802427023E-3</v>
      </c>
      <c r="CH292" s="5">
        <f t="shared" si="247"/>
        <v>57333.333333333328</v>
      </c>
      <c r="CI292" s="5">
        <f t="shared" si="248"/>
        <v>59291.666666666664</v>
      </c>
      <c r="CJ292" s="5"/>
      <c r="CK292" s="5">
        <f t="shared" si="283"/>
        <v>57895.304032894492</v>
      </c>
      <c r="CL292" s="5">
        <f t="shared" si="302"/>
        <v>59313.60869822801</v>
      </c>
      <c r="CM292" s="5">
        <f t="shared" si="257"/>
        <v>56056.198578518073</v>
      </c>
      <c r="CN292" s="5">
        <f t="shared" si="240"/>
        <v>52805.670830108524</v>
      </c>
      <c r="CO292" s="5">
        <f t="shared" si="279"/>
        <v>33905.802968153454</v>
      </c>
      <c r="CP292" s="5"/>
      <c r="CQ292" s="5"/>
      <c r="CR292" s="5"/>
      <c r="CS292" s="32">
        <f t="shared" si="284"/>
        <v>4.6295516521779323E-3</v>
      </c>
      <c r="CT292" s="32">
        <f t="shared" si="303"/>
        <v>-1.9393110453740592E-2</v>
      </c>
      <c r="CU292" s="32">
        <f t="shared" si="258"/>
        <v>3.7589683357921455E-2</v>
      </c>
      <c r="CV292" s="32">
        <f t="shared" si="241"/>
        <v>0.10145998372905796</v>
      </c>
      <c r="CW292" s="32">
        <f t="shared" si="280"/>
        <v>0.71543889958790041</v>
      </c>
      <c r="CX292" s="32"/>
      <c r="CY292" s="32"/>
      <c r="CZ292" s="5"/>
      <c r="DA292" s="6">
        <f t="shared" si="285"/>
        <v>-4.3786248274478856E-2</v>
      </c>
      <c r="DB292" s="6">
        <f t="shared" si="304"/>
        <v>-9.1975443036068652E-2</v>
      </c>
      <c r="DC292" s="6">
        <f t="shared" si="259"/>
        <v>-1.4451776327048582E-2</v>
      </c>
      <c r="DD292" s="6">
        <f t="shared" si="242"/>
        <v>0.52896535568415759</v>
      </c>
      <c r="DE292" s="6">
        <f t="shared" si="281"/>
        <v>1.4886093601991592</v>
      </c>
      <c r="DF292" s="5"/>
      <c r="DG292" s="5"/>
      <c r="DI292" s="6">
        <f t="shared" si="286"/>
        <v>0.60728462112946591</v>
      </c>
      <c r="DJ292" s="6">
        <f t="shared" si="305"/>
        <v>0.42701287754660899</v>
      </c>
      <c r="DK292" s="6">
        <f t="shared" si="260"/>
        <v>0.31947728420911503</v>
      </c>
      <c r="DL292" s="6">
        <f t="shared" si="243"/>
        <v>0.33321149155672686</v>
      </c>
      <c r="DM292" s="6">
        <f t="shared" si="282"/>
        <v>0.20421871813712744</v>
      </c>
      <c r="DX292">
        <f t="shared" si="306"/>
        <v>58809.5</v>
      </c>
      <c r="DY292">
        <f t="shared" si="307"/>
        <v>54382.920043519931</v>
      </c>
      <c r="DZ292">
        <f t="shared" si="308"/>
        <v>63236.079956480069</v>
      </c>
    </row>
    <row r="293" spans="1:130" x14ac:dyDescent="0.25">
      <c r="A293" s="1">
        <v>92</v>
      </c>
      <c r="B293" s="1">
        <v>292</v>
      </c>
      <c r="C293" s="7">
        <v>20201018</v>
      </c>
      <c r="D293" s="7">
        <f>165030*(1/3)</f>
        <v>55010</v>
      </c>
      <c r="E293" s="7">
        <v>987963</v>
      </c>
      <c r="F293" s="7"/>
      <c r="G293" s="7">
        <f t="shared" si="269"/>
        <v>54347844630</v>
      </c>
      <c r="H293" s="36">
        <f t="shared" si="313"/>
        <v>97583145981.999985</v>
      </c>
      <c r="I293" s="36">
        <f t="shared" si="309"/>
        <v>140714314555.66669</v>
      </c>
      <c r="K293" s="2">
        <f t="shared" si="270"/>
        <v>-5.574015785466209E-2</v>
      </c>
      <c r="M293" s="1">
        <f t="shared" si="278"/>
        <v>291</v>
      </c>
      <c r="N293" s="2">
        <f t="shared" si="271"/>
        <v>-6.6632125467599897E-3</v>
      </c>
      <c r="O293" s="8">
        <f t="shared" si="272"/>
        <v>0.36466165413533835</v>
      </c>
      <c r="P293" s="2">
        <f t="shared" si="273"/>
        <v>0.37213246291781543</v>
      </c>
      <c r="Q293" s="2">
        <f t="shared" si="274"/>
        <v>0.3491529232230422</v>
      </c>
      <c r="R293" s="2">
        <f t="shared" si="275"/>
        <v>6.9938808697393995E-3</v>
      </c>
      <c r="V293" s="1">
        <f t="shared" si="276"/>
        <v>5.574015785466209E-2</v>
      </c>
      <c r="W293" s="1">
        <f t="shared" si="277"/>
        <v>0</v>
      </c>
      <c r="X293" s="2">
        <f t="shared" si="296"/>
        <v>1.5872714610097781E-2</v>
      </c>
      <c r="Y293" s="2">
        <f t="shared" si="297"/>
        <v>1.1223065810902946E-2</v>
      </c>
      <c r="Z293" s="2">
        <f t="shared" si="298"/>
        <v>2.1653288995576152E-2</v>
      </c>
      <c r="AA293" s="2">
        <f t="shared" si="299"/>
        <v>1.5718928358667231E-2</v>
      </c>
      <c r="AB293" s="3">
        <f t="shared" si="310"/>
        <v>0.73303942940680444</v>
      </c>
      <c r="AC293" s="3">
        <f t="shared" si="311"/>
        <v>0.71398415685982053</v>
      </c>
      <c r="AD293" s="4">
        <f t="shared" si="300"/>
        <v>49.341570077784731</v>
      </c>
      <c r="AE293" s="5">
        <f t="shared" si="249"/>
        <v>55.252693099809768</v>
      </c>
      <c r="AF293" s="5">
        <f t="shared" si="250"/>
        <v>42.715779541771646</v>
      </c>
      <c r="AG293" s="5">
        <f t="shared" si="251"/>
        <v>67.789606657847884</v>
      </c>
      <c r="AH293" s="5"/>
      <c r="AI293" s="6">
        <f t="shared" si="312"/>
        <v>-0.23267705322498788</v>
      </c>
      <c r="AJ293" s="6">
        <f t="shared" si="301"/>
        <v>0.10314377936268966</v>
      </c>
      <c r="AK293" s="6">
        <f t="shared" si="252"/>
        <v>-0.26450967644150325</v>
      </c>
      <c r="AL293" s="6">
        <f t="shared" si="253"/>
        <v>0.47079723516688254</v>
      </c>
      <c r="AM293" s="6"/>
      <c r="AT293" s="5"/>
      <c r="AU293" s="5"/>
      <c r="AV293" s="12"/>
      <c r="AW293" s="5"/>
      <c r="AX293" s="5"/>
      <c r="AY293" s="5"/>
      <c r="AZ293" s="5"/>
      <c r="BA293" s="5"/>
      <c r="BB293" s="5"/>
      <c r="BC293" s="5"/>
      <c r="BD293" s="5"/>
      <c r="BE293" s="5">
        <f t="shared" si="287"/>
        <v>-3153.3333333333285</v>
      </c>
      <c r="BF293" s="6">
        <f t="shared" si="288"/>
        <v>3153.3333333333285</v>
      </c>
      <c r="BG293" s="6">
        <f t="shared" si="289"/>
        <v>0</v>
      </c>
      <c r="BH293" s="6">
        <f t="shared" si="290"/>
        <v>912.85714285714289</v>
      </c>
      <c r="BI293" s="6">
        <f t="shared" si="291"/>
        <v>648.57142857142856</v>
      </c>
      <c r="BJ293" s="6">
        <f t="shared" si="292"/>
        <v>41.537053979871914</v>
      </c>
      <c r="BK293" s="6">
        <f t="shared" si="254"/>
        <v>50.649273962407257</v>
      </c>
      <c r="BL293" s="6">
        <f t="shared" si="255"/>
        <v>26.088326549821275</v>
      </c>
      <c r="BM293" s="6">
        <f t="shared" si="256"/>
        <v>67.841937151217451</v>
      </c>
      <c r="BN293" s="5"/>
      <c r="BO293" s="5"/>
      <c r="BP293" s="5"/>
      <c r="BQ293" s="2">
        <f t="shared" si="261"/>
        <v>58655.416666666664</v>
      </c>
      <c r="BR293" s="2">
        <f t="shared" si="293"/>
        <v>58362.854166666672</v>
      </c>
      <c r="BS293" s="2">
        <f t="shared" si="262"/>
        <v>54912.340029906532</v>
      </c>
      <c r="BT293" s="5">
        <f t="shared" si="294"/>
        <v>60962.790854422019</v>
      </c>
      <c r="BU293" s="5"/>
      <c r="BV293" s="2">
        <f t="shared" si="244"/>
        <v>-1.0450987640390146</v>
      </c>
      <c r="BW293" s="2">
        <f t="shared" si="263"/>
        <v>-0.9884478774218699</v>
      </c>
      <c r="BX293" s="2">
        <f t="shared" si="264"/>
        <v>-1.4419422444517846</v>
      </c>
      <c r="BY293" s="2">
        <f t="shared" si="265"/>
        <v>-0.53495351039195527</v>
      </c>
      <c r="BZ293" s="2"/>
      <c r="CA293" s="2">
        <f t="shared" si="295"/>
        <v>-0.15482994733325428</v>
      </c>
      <c r="CB293" s="2">
        <f t="shared" si="266"/>
        <v>-0.35214865929363881</v>
      </c>
      <c r="CC293" s="2">
        <f t="shared" si="267"/>
        <v>-0.54453502486521499</v>
      </c>
      <c r="CD293" s="2">
        <f t="shared" si="268"/>
        <v>-0.15976229372206263</v>
      </c>
      <c r="CE293" s="5"/>
      <c r="CF293" s="8">
        <f t="shared" si="245"/>
        <v>-8.4346917328343811E-3</v>
      </c>
      <c r="CG293" s="8">
        <f t="shared" si="246"/>
        <v>-4.95399614543756E-3</v>
      </c>
      <c r="CH293" s="5">
        <f t="shared" si="247"/>
        <v>56838.333333333328</v>
      </c>
      <c r="CI293" s="5">
        <f t="shared" si="248"/>
        <v>59396.666666666664</v>
      </c>
      <c r="CJ293" s="5"/>
      <c r="CK293" s="5">
        <f t="shared" si="283"/>
        <v>57077.575988751298</v>
      </c>
      <c r="CL293" s="5">
        <f t="shared" si="302"/>
        <v>58714.052667599128</v>
      </c>
      <c r="CM293" s="5">
        <f t="shared" si="257"/>
        <v>56028.421348294141</v>
      </c>
      <c r="CN293" s="5">
        <f t="shared" ref="CN293:CN356" si="314">AVERAGE(G194:G293)/AVERAGE(E194:E293)</f>
        <v>52964.119802001303</v>
      </c>
      <c r="CO293" s="5">
        <f t="shared" si="279"/>
        <v>34058.311190325687</v>
      </c>
      <c r="CP293" s="5"/>
      <c r="CQ293" s="5"/>
      <c r="CR293" s="5"/>
      <c r="CS293" s="32">
        <f t="shared" si="284"/>
        <v>-3.6223962789848851E-2</v>
      </c>
      <c r="CT293" s="32">
        <f t="shared" si="303"/>
        <v>-6.3086305565876577E-2</v>
      </c>
      <c r="CU293" s="32">
        <f t="shared" si="258"/>
        <v>-1.8176870305933512E-2</v>
      </c>
      <c r="CV293" s="32">
        <f t="shared" ref="CV293:CV356" si="315">D293/CN293-1</f>
        <v>3.8627663513467692E-2</v>
      </c>
      <c r="CW293" s="32">
        <f t="shared" si="280"/>
        <v>0.61517110148508092</v>
      </c>
      <c r="CX293" s="32"/>
      <c r="CY293" s="32"/>
      <c r="CZ293" s="5"/>
      <c r="DA293" s="6">
        <f t="shared" si="285"/>
        <v>-4.5081225954348027E-2</v>
      </c>
      <c r="DB293" s="6">
        <f t="shared" si="304"/>
        <v>-0.10685004382554482</v>
      </c>
      <c r="DC293" s="6">
        <f t="shared" si="259"/>
        <v>-5.8772977552208672E-2</v>
      </c>
      <c r="DD293" s="6">
        <f t="shared" ref="DD293:DD356" si="316">LN(D293/D194)</f>
        <v>0.46173637641410381</v>
      </c>
      <c r="DE293" s="6">
        <f t="shared" si="281"/>
        <v>1.4119369491229636</v>
      </c>
      <c r="DF293" s="5"/>
      <c r="DG293" s="5"/>
      <c r="DI293" s="6">
        <f t="shared" si="286"/>
        <v>-1.9377968065072916E-3</v>
      </c>
      <c r="DJ293" s="6">
        <f t="shared" si="305"/>
        <v>8.9923023383572442E-2</v>
      </c>
      <c r="DK293" s="6">
        <f t="shared" si="260"/>
        <v>0.35183089747769153</v>
      </c>
      <c r="DL293" s="6">
        <f t="shared" ref="DL293:DL356" si="317">(D213-(AVERAGE(D194:D293)-2*_xlfn.STDEV.P(D194:D293)))/(4*_xlfn.STDEV.P(D194:D293))</f>
        <v>0.38696614075340302</v>
      </c>
      <c r="DM293" s="6">
        <f t="shared" si="282"/>
        <v>0.1905093308707729</v>
      </c>
      <c r="DX293">
        <f t="shared" si="306"/>
        <v>58371.66666666665</v>
      </c>
      <c r="DY293">
        <f t="shared" si="307"/>
        <v>54272.842716095241</v>
      </c>
      <c r="DZ293">
        <f t="shared" si="308"/>
        <v>62470.490617238058</v>
      </c>
    </row>
    <row r="294" spans="1:130" x14ac:dyDescent="0.25">
      <c r="A294" s="1">
        <v>93</v>
      </c>
      <c r="B294" s="1">
        <v>293</v>
      </c>
      <c r="C294" s="7">
        <v>20201019</v>
      </c>
      <c r="D294" s="7">
        <f>158670*(1/3)</f>
        <v>52890</v>
      </c>
      <c r="E294" s="7">
        <v>656427</v>
      </c>
      <c r="F294" s="7"/>
      <c r="G294" s="7">
        <f t="shared" si="269"/>
        <v>34718424030</v>
      </c>
      <c r="H294" s="36">
        <f t="shared" si="313"/>
        <v>94862883428.833328</v>
      </c>
      <c r="I294" s="36">
        <f t="shared" si="309"/>
        <v>139166394470.66669</v>
      </c>
      <c r="K294" s="2">
        <f t="shared" si="270"/>
        <v>-3.9300701809478193E-2</v>
      </c>
      <c r="M294" s="1">
        <f t="shared" si="278"/>
        <v>292</v>
      </c>
      <c r="N294" s="2">
        <f t="shared" si="271"/>
        <v>-6.6579127119995203E-3</v>
      </c>
      <c r="O294" s="8">
        <f t="shared" si="272"/>
        <v>0.36591478696741853</v>
      </c>
      <c r="P294" s="2">
        <f t="shared" si="273"/>
        <v>0.37220083048613672</v>
      </c>
      <c r="Q294" s="2">
        <f t="shared" si="274"/>
        <v>0.34922454322012508</v>
      </c>
      <c r="R294" s="2">
        <f t="shared" si="275"/>
        <v>6.2176759503969059E-3</v>
      </c>
      <c r="V294" s="1">
        <f t="shared" si="276"/>
        <v>3.9300701809478193E-2</v>
      </c>
      <c r="W294" s="1">
        <f t="shared" si="277"/>
        <v>0</v>
      </c>
      <c r="X294" s="2">
        <f t="shared" si="296"/>
        <v>1.5219224402839182E-2</v>
      </c>
      <c r="Y294" s="2">
        <f t="shared" si="297"/>
        <v>1.1223065810902946E-2</v>
      </c>
      <c r="Z294" s="2">
        <f t="shared" si="298"/>
        <v>2.0712101155594832E-2</v>
      </c>
      <c r="AA294" s="2">
        <f t="shared" si="299"/>
        <v>1.5718928358667231E-2</v>
      </c>
      <c r="AB294" s="3">
        <f t="shared" si="310"/>
        <v>0.73479867100437113</v>
      </c>
      <c r="AC294" s="3">
        <f t="shared" si="311"/>
        <v>0.71398415685982053</v>
      </c>
      <c r="AD294" s="4">
        <f t="shared" si="300"/>
        <v>49.281655133390991</v>
      </c>
      <c r="AE294" s="5">
        <f t="shared" si="249"/>
        <v>54.571388496963948</v>
      </c>
      <c r="AF294" s="5">
        <f t="shared" si="250"/>
        <v>42.308072387964103</v>
      </c>
      <c r="AG294" s="5">
        <f t="shared" si="251"/>
        <v>66.834704605963793</v>
      </c>
      <c r="AH294" s="5"/>
      <c r="AI294" s="6">
        <f t="shared" si="312"/>
        <v>-0.23083064552300409</v>
      </c>
      <c r="AJ294" s="6">
        <f t="shared" si="301"/>
        <v>7.8839726011194891E-2</v>
      </c>
      <c r="AK294" s="6">
        <f t="shared" si="252"/>
        <v>-0.3101242954990448</v>
      </c>
      <c r="AL294" s="6">
        <f t="shared" si="253"/>
        <v>0.46780374752143455</v>
      </c>
      <c r="AM294" s="6"/>
      <c r="AT294" s="5"/>
      <c r="AU294" s="5"/>
      <c r="AV294" s="12"/>
      <c r="AW294" s="5"/>
      <c r="AX294" s="5"/>
      <c r="AY294" s="5"/>
      <c r="AZ294" s="5"/>
      <c r="BA294" s="5"/>
      <c r="BB294" s="5"/>
      <c r="BC294" s="5"/>
      <c r="BD294" s="5"/>
      <c r="BE294" s="5">
        <f t="shared" si="287"/>
        <v>-2120</v>
      </c>
      <c r="BF294" s="6">
        <f t="shared" si="288"/>
        <v>2120</v>
      </c>
      <c r="BG294" s="6">
        <f t="shared" si="289"/>
        <v>0</v>
      </c>
      <c r="BH294" s="6">
        <f t="shared" si="290"/>
        <v>865.95238095238062</v>
      </c>
      <c r="BI294" s="6">
        <f t="shared" si="291"/>
        <v>648.57142857142856</v>
      </c>
      <c r="BJ294" s="6">
        <f t="shared" si="292"/>
        <v>42.823455431535933</v>
      </c>
      <c r="BK294" s="6">
        <f t="shared" si="254"/>
        <v>49.459145920975928</v>
      </c>
      <c r="BL294" s="6">
        <f t="shared" si="255"/>
        <v>25.870345274561533</v>
      </c>
      <c r="BM294" s="6">
        <f t="shared" si="256"/>
        <v>65.971306373466007</v>
      </c>
      <c r="BN294" s="5"/>
      <c r="BO294" s="5"/>
      <c r="BP294" s="5"/>
      <c r="BQ294" s="2">
        <f t="shared" si="261"/>
        <v>58204.583333333328</v>
      </c>
      <c r="BR294" s="2">
        <f t="shared" si="293"/>
        <v>58503.895833333336</v>
      </c>
      <c r="BS294" s="2">
        <f t="shared" si="262"/>
        <v>54947.424717989445</v>
      </c>
      <c r="BT294" s="5">
        <f t="shared" si="294"/>
        <v>60697.69423086015</v>
      </c>
      <c r="BU294" s="5"/>
      <c r="BV294" s="2">
        <f t="shared" si="244"/>
        <v>-1.0319320128059193</v>
      </c>
      <c r="BW294" s="2">
        <f t="shared" si="263"/>
        <v>-0.96694830175625479</v>
      </c>
      <c r="BX294" s="2">
        <f t="shared" si="264"/>
        <v>-1.3630712131580964</v>
      </c>
      <c r="BY294" s="2">
        <f t="shared" si="265"/>
        <v>-0.57082539035441315</v>
      </c>
      <c r="BZ294" s="2"/>
      <c r="CA294" s="2">
        <f t="shared" si="295"/>
        <v>-0.1551445887056381</v>
      </c>
      <c r="CB294" s="2">
        <f t="shared" si="266"/>
        <v>-0.34351467136396102</v>
      </c>
      <c r="CC294" s="2">
        <f t="shared" si="267"/>
        <v>-0.55504416742716856</v>
      </c>
      <c r="CD294" s="2">
        <f t="shared" si="268"/>
        <v>-0.13198517530075352</v>
      </c>
      <c r="CE294" s="5"/>
      <c r="CF294" s="8">
        <f t="shared" si="245"/>
        <v>-8.4346917328343811E-3</v>
      </c>
      <c r="CG294" s="8">
        <f t="shared" si="246"/>
        <v>-4.95399614543756E-3</v>
      </c>
      <c r="CH294" s="5">
        <f t="shared" si="247"/>
        <v>55778.333333333328</v>
      </c>
      <c r="CI294" s="5">
        <f t="shared" si="248"/>
        <v>58336.666666666664</v>
      </c>
      <c r="CJ294" s="5"/>
      <c r="CK294" s="5">
        <f t="shared" si="283"/>
        <v>56761.622713498131</v>
      </c>
      <c r="CL294" s="5">
        <f t="shared" si="302"/>
        <v>58484.03545878877</v>
      </c>
      <c r="CM294" s="5">
        <f t="shared" si="257"/>
        <v>55976.112857310043</v>
      </c>
      <c r="CN294" s="5">
        <f t="shared" si="314"/>
        <v>53512.911946186403</v>
      </c>
      <c r="CO294" s="5">
        <f t="shared" si="279"/>
        <v>34180.507946920938</v>
      </c>
      <c r="CP294" s="5"/>
      <c r="CQ294" s="5"/>
      <c r="CR294" s="5"/>
      <c r="CS294" s="32">
        <f t="shared" si="284"/>
        <v>-6.8208457200738981E-2</v>
      </c>
      <c r="CT294" s="32">
        <f t="shared" si="303"/>
        <v>-9.5650640639027951E-2</v>
      </c>
      <c r="CU294" s="32">
        <f t="shared" si="258"/>
        <v>-5.5132675346302173E-2</v>
      </c>
      <c r="CV294" s="32">
        <f t="shared" si="315"/>
        <v>-1.1640404596423681E-2</v>
      </c>
      <c r="CW294" s="32">
        <f t="shared" si="280"/>
        <v>0.54737314267339499</v>
      </c>
      <c r="CX294" s="32"/>
      <c r="CY294" s="32"/>
      <c r="CZ294" s="5"/>
      <c r="DA294" s="6">
        <f t="shared" si="285"/>
        <v>-5.7137405657260637E-2</v>
      </c>
      <c r="DB294" s="6">
        <f t="shared" si="304"/>
        <v>-0.13553040165612726</v>
      </c>
      <c r="DC294" s="6">
        <f t="shared" si="259"/>
        <v>-0.10308907799751418</v>
      </c>
      <c r="DD294" s="6">
        <f t="shared" si="316"/>
        <v>0.45583337445511818</v>
      </c>
      <c r="DE294" s="6">
        <f t="shared" si="281"/>
        <v>1.3435698477958282</v>
      </c>
      <c r="DF294" s="5"/>
      <c r="DG294" s="5"/>
      <c r="DI294" s="6">
        <f t="shared" si="286"/>
        <v>-8.2761172525139037E-2</v>
      </c>
      <c r="DJ294" s="6">
        <f t="shared" si="305"/>
        <v>-5.9359531148963397E-2</v>
      </c>
      <c r="DK294" s="6">
        <f t="shared" si="260"/>
        <v>0.49703156573835794</v>
      </c>
      <c r="DL294" s="6">
        <f t="shared" si="317"/>
        <v>0.38586038123016481</v>
      </c>
      <c r="DM294" s="6">
        <f t="shared" si="282"/>
        <v>0.18962791497472925</v>
      </c>
      <c r="DX294">
        <f t="shared" si="306"/>
        <v>57955.499999999985</v>
      </c>
      <c r="DY294">
        <f t="shared" si="307"/>
        <v>53427.553555970422</v>
      </c>
      <c r="DZ294">
        <f t="shared" si="308"/>
        <v>62483.446444029549</v>
      </c>
    </row>
    <row r="295" spans="1:130" x14ac:dyDescent="0.25">
      <c r="A295" s="1">
        <v>94</v>
      </c>
      <c r="B295" s="1">
        <v>294</v>
      </c>
      <c r="C295" s="7">
        <v>20201020</v>
      </c>
      <c r="D295" s="7">
        <f>166860*(1/3)</f>
        <v>55620</v>
      </c>
      <c r="E295" s="7">
        <v>3805185</v>
      </c>
      <c r="F295" s="7"/>
      <c r="G295" s="7">
        <f t="shared" si="269"/>
        <v>211644389700</v>
      </c>
      <c r="H295" s="36">
        <f t="shared" si="313"/>
        <v>98261890190.499985</v>
      </c>
      <c r="I295" s="36">
        <f t="shared" si="309"/>
        <v>141273214144.66666</v>
      </c>
      <c r="K295" s="2">
        <f t="shared" si="270"/>
        <v>5.032856372793023E-2</v>
      </c>
      <c r="M295" s="1">
        <f t="shared" si="278"/>
        <v>293</v>
      </c>
      <c r="N295" s="2">
        <f t="shared" si="271"/>
        <v>-6.6524360326370635E-3</v>
      </c>
      <c r="O295" s="8">
        <f t="shared" si="272"/>
        <v>0.36716791979949875</v>
      </c>
      <c r="P295" s="2">
        <f t="shared" si="273"/>
        <v>0.37227148357227857</v>
      </c>
      <c r="Q295" s="2">
        <f t="shared" si="274"/>
        <v>0.34929857039007906</v>
      </c>
      <c r="R295" s="2">
        <f t="shared" si="275"/>
        <v>5.0329106866379703E-3</v>
      </c>
      <c r="V295" s="1">
        <f t="shared" si="276"/>
        <v>0</v>
      </c>
      <c r="W295" s="1">
        <f t="shared" si="277"/>
        <v>5.032856372793023E-2</v>
      </c>
      <c r="X295" s="2">
        <f t="shared" si="296"/>
        <v>1.5219224402839182E-2</v>
      </c>
      <c r="Y295" s="2">
        <f t="shared" si="297"/>
        <v>1.3052128735730298E-2</v>
      </c>
      <c r="Z295" s="2">
        <f t="shared" si="298"/>
        <v>2.0712101155594832E-2</v>
      </c>
      <c r="AA295" s="2">
        <f t="shared" si="299"/>
        <v>1.8630603285935892E-2</v>
      </c>
      <c r="AB295" s="3">
        <f t="shared" si="310"/>
        <v>0.73479867100437113</v>
      </c>
      <c r="AC295" s="3">
        <f t="shared" si="311"/>
        <v>0.7005746692906748</v>
      </c>
      <c r="AD295" s="4">
        <f t="shared" si="300"/>
        <v>48.807836234903824</v>
      </c>
      <c r="AE295" s="5">
        <f t="shared" si="249"/>
        <v>53.766177453368435</v>
      </c>
      <c r="AF295" s="5">
        <f t="shared" si="250"/>
        <v>42.270922685621656</v>
      </c>
      <c r="AG295" s="5">
        <f t="shared" si="251"/>
        <v>65.261432221115214</v>
      </c>
      <c r="AH295" s="5"/>
      <c r="AI295" s="6">
        <f t="shared" si="312"/>
        <v>-0.12472167000116377</v>
      </c>
      <c r="AJ295" s="6">
        <f t="shared" si="301"/>
        <v>5.9724947566423693E-2</v>
      </c>
      <c r="AK295" s="6">
        <f t="shared" si="252"/>
        <v>-0.329829626660465</v>
      </c>
      <c r="AL295" s="6">
        <f t="shared" si="253"/>
        <v>0.44927952179331243</v>
      </c>
      <c r="AM295" s="6"/>
      <c r="AT295" s="5"/>
      <c r="AU295" s="5"/>
      <c r="AV295" s="12"/>
      <c r="AW295" s="5"/>
      <c r="AX295" s="5"/>
      <c r="AY295" s="5"/>
      <c r="AZ295" s="5"/>
      <c r="BA295" s="5"/>
      <c r="BB295" s="5"/>
      <c r="BC295" s="5"/>
      <c r="BD295" s="5"/>
      <c r="BE295" s="5">
        <f t="shared" si="287"/>
        <v>2730</v>
      </c>
      <c r="BF295" s="6">
        <f t="shared" si="288"/>
        <v>0</v>
      </c>
      <c r="BG295" s="6">
        <f t="shared" si="289"/>
        <v>2730</v>
      </c>
      <c r="BH295" s="6">
        <f t="shared" si="290"/>
        <v>865.95238095238062</v>
      </c>
      <c r="BI295" s="6">
        <f t="shared" si="291"/>
        <v>743.57142857142856</v>
      </c>
      <c r="BJ295" s="6">
        <f t="shared" si="292"/>
        <v>46.198224852071021</v>
      </c>
      <c r="BK295" s="6">
        <f t="shared" si="254"/>
        <v>48.317562007044309</v>
      </c>
      <c r="BL295" s="6">
        <f t="shared" si="255"/>
        <v>26.579385583734794</v>
      </c>
      <c r="BM295" s="6">
        <f t="shared" si="256"/>
        <v>63.534285503360969</v>
      </c>
      <c r="BN295" s="5"/>
      <c r="BO295" s="5"/>
      <c r="BP295" s="5"/>
      <c r="BQ295" s="2">
        <f t="shared" si="261"/>
        <v>57403.333333333328</v>
      </c>
      <c r="BR295" s="2">
        <f t="shared" si="293"/>
        <v>58571.187499999985</v>
      </c>
      <c r="BS295" s="2">
        <f t="shared" si="262"/>
        <v>54970.598401577488</v>
      </c>
      <c r="BT295" s="5">
        <f t="shared" si="294"/>
        <v>60517.649395078137</v>
      </c>
      <c r="BU295" s="5"/>
      <c r="BV295" s="2">
        <f t="shared" si="244"/>
        <v>-1.1025067510311657</v>
      </c>
      <c r="BW295" s="2">
        <f t="shared" si="263"/>
        <v>-0.94954966022160081</v>
      </c>
      <c r="BX295" s="2">
        <f t="shared" si="264"/>
        <v>-1.2816428000960043</v>
      </c>
      <c r="BY295" s="2">
        <f t="shared" si="265"/>
        <v>-0.61745652034719722</v>
      </c>
      <c r="BZ295" s="2"/>
      <c r="CA295" s="2">
        <f t="shared" si="295"/>
        <v>-0.13940906984666629</v>
      </c>
      <c r="CB295" s="2">
        <f t="shared" si="266"/>
        <v>-0.33382787957188337</v>
      </c>
      <c r="CC295" s="2">
        <f t="shared" si="267"/>
        <v>-0.56425646991408163</v>
      </c>
      <c r="CD295" s="2">
        <f t="shared" si="268"/>
        <v>-0.10339928922968511</v>
      </c>
      <c r="CE295" s="5"/>
      <c r="CF295" s="8">
        <f t="shared" si="245"/>
        <v>-2.7057970633659299E-3</v>
      </c>
      <c r="CG295" s="8">
        <f t="shared" si="246"/>
        <v>-2.7426210354692497E-3</v>
      </c>
      <c r="CH295" s="5">
        <f t="shared" si="247"/>
        <v>55778.333333333328</v>
      </c>
      <c r="CI295" s="5">
        <f t="shared" si="248"/>
        <v>58336.666666666664</v>
      </c>
      <c r="CJ295" s="5"/>
      <c r="CK295" s="5">
        <f t="shared" si="283"/>
        <v>56516.793927943014</v>
      </c>
      <c r="CL295" s="5">
        <f t="shared" si="302"/>
        <v>58016.470722453225</v>
      </c>
      <c r="CM295" s="5">
        <f t="shared" si="257"/>
        <v>55927.240131785067</v>
      </c>
      <c r="CN295" s="5">
        <f t="shared" si="314"/>
        <v>53696.833069677028</v>
      </c>
      <c r="CO295" s="5">
        <f t="shared" si="279"/>
        <v>34379.730846499042</v>
      </c>
      <c r="CP295" s="5"/>
      <c r="CQ295" s="5"/>
      <c r="CR295" s="5"/>
      <c r="CS295" s="32">
        <f t="shared" si="284"/>
        <v>-1.5867742410979546E-2</v>
      </c>
      <c r="CT295" s="32">
        <f t="shared" si="303"/>
        <v>-4.1306730530331182E-2</v>
      </c>
      <c r="CU295" s="32">
        <f t="shared" si="258"/>
        <v>-5.4935686270428663E-3</v>
      </c>
      <c r="CV295" s="32">
        <f t="shared" si="315"/>
        <v>3.5815276625857484E-2</v>
      </c>
      <c r="CW295" s="32">
        <f t="shared" si="280"/>
        <v>0.61781371263015283</v>
      </c>
      <c r="CX295" s="32"/>
      <c r="CY295" s="32"/>
      <c r="CZ295" s="5"/>
      <c r="DA295" s="6">
        <f t="shared" si="285"/>
        <v>-3.4979718896026815E-2</v>
      </c>
      <c r="DB295" s="6">
        <f t="shared" si="304"/>
        <v>-8.0789254927321003E-2</v>
      </c>
      <c r="DC295" s="6">
        <f t="shared" si="259"/>
        <v>-7.5246003482558901E-2</v>
      </c>
      <c r="DD295" s="6">
        <f t="shared" si="316"/>
        <v>0.44432630301202236</v>
      </c>
      <c r="DE295" s="6">
        <f t="shared" si="281"/>
        <v>1.3536553424895421</v>
      </c>
      <c r="DF295" s="5"/>
      <c r="DG295" s="5"/>
      <c r="DI295" s="6">
        <f t="shared" si="286"/>
        <v>0.35745320563219635</v>
      </c>
      <c r="DJ295" s="6">
        <f t="shared" si="305"/>
        <v>0.26644755610460741</v>
      </c>
      <c r="DK295" s="6">
        <f t="shared" si="260"/>
        <v>0.41278873554217393</v>
      </c>
      <c r="DL295" s="6">
        <f t="shared" si="317"/>
        <v>0.38326155236228415</v>
      </c>
      <c r="DM295" s="6">
        <f t="shared" si="282"/>
        <v>0.18576863967366031</v>
      </c>
      <c r="DX295">
        <f t="shared" si="306"/>
        <v>57708.166666666664</v>
      </c>
      <c r="DY295">
        <f t="shared" si="307"/>
        <v>53237.721759650514</v>
      </c>
      <c r="DZ295">
        <f t="shared" si="308"/>
        <v>62178.611573682814</v>
      </c>
    </row>
    <row r="296" spans="1:130" x14ac:dyDescent="0.25">
      <c r="A296" s="1">
        <v>95</v>
      </c>
      <c r="B296" s="1">
        <v>295</v>
      </c>
      <c r="C296" s="7">
        <v>20201021</v>
      </c>
      <c r="D296" s="7">
        <f>165720*(1/3)</f>
        <v>55240</v>
      </c>
      <c r="E296" s="7">
        <v>5619747</v>
      </c>
      <c r="F296" s="7"/>
      <c r="G296" s="7">
        <f t="shared" si="269"/>
        <v>310434824280</v>
      </c>
      <c r="H296" s="36">
        <f t="shared" si="313"/>
        <v>104967252824.5</v>
      </c>
      <c r="I296" s="36">
        <f t="shared" si="309"/>
        <v>144458392496.26666</v>
      </c>
      <c r="K296" s="2">
        <f t="shared" si="270"/>
        <v>-6.8555202647274599E-3</v>
      </c>
      <c r="M296" s="1">
        <f t="shared" si="278"/>
        <v>294</v>
      </c>
      <c r="N296" s="2">
        <f t="shared" si="271"/>
        <v>-6.6467883982617645E-3</v>
      </c>
      <c r="O296" s="8">
        <f t="shared" si="272"/>
        <v>0.36842105263157893</v>
      </c>
      <c r="P296" s="2">
        <f t="shared" si="273"/>
        <v>0.37234434660366411</v>
      </c>
      <c r="Q296" s="2">
        <f t="shared" si="274"/>
        <v>0.34937492680301968</v>
      </c>
      <c r="R296" s="2">
        <f t="shared" si="275"/>
        <v>3.8504309406996451E-3</v>
      </c>
      <c r="V296" s="1">
        <f t="shared" si="276"/>
        <v>6.8555202647274599E-3</v>
      </c>
      <c r="W296" s="1">
        <f t="shared" si="277"/>
        <v>0</v>
      </c>
      <c r="X296" s="2">
        <f t="shared" si="296"/>
        <v>1.5708904421748288E-2</v>
      </c>
      <c r="Y296" s="2">
        <f t="shared" si="297"/>
        <v>1.1902787554762997E-2</v>
      </c>
      <c r="Z296" s="2">
        <f t="shared" si="298"/>
        <v>2.0403345294767668E-2</v>
      </c>
      <c r="AA296" s="2">
        <f t="shared" si="299"/>
        <v>1.8922763695458721E-2</v>
      </c>
      <c r="AB296" s="3">
        <f t="shared" si="310"/>
        <v>0.76991807935421031</v>
      </c>
      <c r="AC296" s="3">
        <f t="shared" si="311"/>
        <v>0.62901951038048165</v>
      </c>
      <c r="AD296" s="4">
        <f t="shared" si="300"/>
        <v>44.964086675215796</v>
      </c>
      <c r="AE296" s="5">
        <f t="shared" si="249"/>
        <v>52.966034956065968</v>
      </c>
      <c r="AF296" s="5">
        <f t="shared" si="250"/>
        <v>41.353967734637131</v>
      </c>
      <c r="AG296" s="5">
        <f t="shared" si="251"/>
        <v>64.578102177494799</v>
      </c>
      <c r="AH296" s="5"/>
      <c r="AI296" s="6">
        <f t="shared" si="312"/>
        <v>-0.1282791748014451</v>
      </c>
      <c r="AJ296" s="6">
        <f t="shared" si="301"/>
        <v>3.7578754725137699E-2</v>
      </c>
      <c r="AK296" s="6">
        <f t="shared" si="252"/>
        <v>-0.34116655389105244</v>
      </c>
      <c r="AL296" s="6">
        <f t="shared" si="253"/>
        <v>0.41632406334132788</v>
      </c>
      <c r="AM296" s="6"/>
      <c r="AT296" s="5"/>
      <c r="AU296" s="5"/>
      <c r="AV296" s="12"/>
      <c r="AW296" s="5"/>
      <c r="AX296" s="5"/>
      <c r="AY296" s="5"/>
      <c r="AZ296" s="5"/>
      <c r="BA296" s="5"/>
      <c r="BB296" s="5"/>
      <c r="BC296" s="5"/>
      <c r="BD296" s="5"/>
      <c r="BE296" s="5">
        <f t="shared" si="287"/>
        <v>-380</v>
      </c>
      <c r="BF296" s="6">
        <f t="shared" si="288"/>
        <v>380</v>
      </c>
      <c r="BG296" s="6">
        <f t="shared" si="289"/>
        <v>0</v>
      </c>
      <c r="BH296" s="6">
        <f t="shared" si="290"/>
        <v>893.09523809523773</v>
      </c>
      <c r="BI296" s="6">
        <f t="shared" si="291"/>
        <v>677.14285714285711</v>
      </c>
      <c r="BJ296" s="6">
        <f t="shared" si="292"/>
        <v>43.123578468536778</v>
      </c>
      <c r="BK296" s="6">
        <f t="shared" si="254"/>
        <v>47.160327915862908</v>
      </c>
      <c r="BL296" s="6">
        <f t="shared" si="255"/>
        <v>27.04188613388256</v>
      </c>
      <c r="BM296" s="6">
        <f t="shared" si="256"/>
        <v>61.243237163249148</v>
      </c>
      <c r="BN296" s="5"/>
      <c r="BO296" s="5"/>
      <c r="BP296" s="5"/>
      <c r="BQ296" s="2">
        <f t="shared" si="261"/>
        <v>57257.916666666664</v>
      </c>
      <c r="BR296" s="2">
        <f t="shared" si="293"/>
        <v>58620.041666666664</v>
      </c>
      <c r="BS296" s="2">
        <f t="shared" si="262"/>
        <v>55033.1756721489</v>
      </c>
      <c r="BT296" s="5">
        <f t="shared" si="294"/>
        <v>60362.853342250033</v>
      </c>
      <c r="BU296" s="5"/>
      <c r="BV296" s="2">
        <f t="shared" si="244"/>
        <v>-1.1064753596089258</v>
      </c>
      <c r="BW296" s="2">
        <f t="shared" si="263"/>
        <v>-0.94423285951801517</v>
      </c>
      <c r="BX296" s="2">
        <f t="shared" si="264"/>
        <v>-1.2616604749155755</v>
      </c>
      <c r="BY296" s="2">
        <f t="shared" si="265"/>
        <v>-0.6268052441204548</v>
      </c>
      <c r="BZ296" s="2"/>
      <c r="CA296" s="2">
        <f t="shared" si="295"/>
        <v>-0.12836690560768177</v>
      </c>
      <c r="CB296" s="2">
        <f t="shared" si="266"/>
        <v>-0.32029683815431953</v>
      </c>
      <c r="CC296" s="2">
        <f t="shared" si="267"/>
        <v>-0.56589769790996602</v>
      </c>
      <c r="CD296" s="2">
        <f t="shared" si="268"/>
        <v>-7.4695978398673035E-2</v>
      </c>
      <c r="CE296" s="5"/>
      <c r="CF296" s="8">
        <f t="shared" si="245"/>
        <v>-2.7057970633659299E-3</v>
      </c>
      <c r="CG296" s="8">
        <f t="shared" si="246"/>
        <v>-2.7426210354692497E-3</v>
      </c>
      <c r="CH296" s="5">
        <f t="shared" si="247"/>
        <v>55778.333333333328</v>
      </c>
      <c r="CI296" s="5">
        <f t="shared" si="248"/>
        <v>58336.666666666664</v>
      </c>
      <c r="CJ296" s="5"/>
      <c r="CK296" s="5">
        <f t="shared" si="283"/>
        <v>56068.512592762461</v>
      </c>
      <c r="CL296" s="5">
        <f t="shared" si="302"/>
        <v>57407.204065008948</v>
      </c>
      <c r="CM296" s="5">
        <f t="shared" si="257"/>
        <v>55818.696513239585</v>
      </c>
      <c r="CN296" s="5">
        <f t="shared" si="314"/>
        <v>54055.320147888488</v>
      </c>
      <c r="CO296" s="5">
        <f t="shared" si="279"/>
        <v>34737.048018872614</v>
      </c>
      <c r="CP296" s="5"/>
      <c r="CQ296" s="5"/>
      <c r="CR296" s="5"/>
      <c r="CS296" s="32">
        <f t="shared" si="284"/>
        <v>-1.4776789225355857E-2</v>
      </c>
      <c r="CT296" s="32">
        <f t="shared" si="303"/>
        <v>-3.7751430335376868E-2</v>
      </c>
      <c r="CU296" s="32">
        <f t="shared" si="258"/>
        <v>-1.0367431512886105E-2</v>
      </c>
      <c r="CV296" s="32">
        <f t="shared" si="315"/>
        <v>2.1916063929884766E-2</v>
      </c>
      <c r="CW296" s="32">
        <f t="shared" si="280"/>
        <v>0.59023299763376968</v>
      </c>
      <c r="CX296" s="32"/>
      <c r="CY296" s="32"/>
      <c r="CZ296" s="5"/>
      <c r="DA296" s="6">
        <f t="shared" si="285"/>
        <v>-2.6733351610680578E-2</v>
      </c>
      <c r="DB296" s="6">
        <f t="shared" si="304"/>
        <v>-0.11437120917053699</v>
      </c>
      <c r="DC296" s="6">
        <f t="shared" si="259"/>
        <v>-3.148089151860816E-2</v>
      </c>
      <c r="DD296" s="6">
        <f t="shared" si="316"/>
        <v>0.43121933578655175</v>
      </c>
      <c r="DE296" s="6">
        <f t="shared" si="281"/>
        <v>1.3366195614027998</v>
      </c>
      <c r="DF296" s="5"/>
      <c r="DG296" s="5"/>
      <c r="DI296" s="6">
        <f t="shared" si="286"/>
        <v>0.3347603574987375</v>
      </c>
      <c r="DJ296" s="6">
        <f t="shared" si="305"/>
        <v>0.24984597923612867</v>
      </c>
      <c r="DK296" s="6">
        <f t="shared" si="260"/>
        <v>0.26456336101031597</v>
      </c>
      <c r="DL296" s="6">
        <f t="shared" si="317"/>
        <v>0.43416352715036283</v>
      </c>
      <c r="DM296" s="6">
        <f t="shared" si="282"/>
        <v>0.19376448301566587</v>
      </c>
      <c r="DX296">
        <f t="shared" si="306"/>
        <v>57455.166666666664</v>
      </c>
      <c r="DY296">
        <f t="shared" si="307"/>
        <v>53027.561106095578</v>
      </c>
      <c r="DZ296">
        <f t="shared" si="308"/>
        <v>61882.77222723775</v>
      </c>
    </row>
    <row r="297" spans="1:130" x14ac:dyDescent="0.25">
      <c r="A297" s="1">
        <v>96</v>
      </c>
      <c r="B297" s="1">
        <v>296</v>
      </c>
      <c r="C297" s="7">
        <v>20201024</v>
      </c>
      <c r="D297" s="7">
        <f>164000*(1/3)</f>
        <v>54666.666666666664</v>
      </c>
      <c r="E297" s="7">
        <v>3508776</v>
      </c>
      <c r="F297" s="7"/>
      <c r="G297" s="7">
        <f t="shared" si="269"/>
        <v>191813088000</v>
      </c>
      <c r="H297" s="36">
        <f t="shared" si="313"/>
        <v>105997940197.83333</v>
      </c>
      <c r="I297" s="36">
        <f t="shared" si="309"/>
        <v>145227257778.39999</v>
      </c>
      <c r="K297" s="2">
        <f t="shared" si="270"/>
        <v>-1.043318938500272E-2</v>
      </c>
      <c r="M297" s="1">
        <f t="shared" si="278"/>
        <v>295</v>
      </c>
      <c r="N297" s="2">
        <f t="shared" si="271"/>
        <v>-6.4732246443750009E-3</v>
      </c>
      <c r="O297" s="8">
        <f t="shared" si="272"/>
        <v>0.36967418546365916</v>
      </c>
      <c r="P297" s="2">
        <f t="shared" si="273"/>
        <v>0.37458579832902017</v>
      </c>
      <c r="Q297" s="2">
        <f t="shared" si="274"/>
        <v>0.35173065916802487</v>
      </c>
      <c r="R297" s="2">
        <f t="shared" si="275"/>
        <v>2.6701611400049563E-3</v>
      </c>
      <c r="V297" s="1">
        <f t="shared" si="276"/>
        <v>1.043318938500272E-2</v>
      </c>
      <c r="W297" s="1">
        <f t="shared" si="277"/>
        <v>0</v>
      </c>
      <c r="X297" s="2">
        <f t="shared" si="296"/>
        <v>1.6454132234962764E-2</v>
      </c>
      <c r="Y297" s="2">
        <f t="shared" si="297"/>
        <v>8.8978998163614115E-3</v>
      </c>
      <c r="Z297" s="2">
        <f t="shared" si="298"/>
        <v>1.9971408174100404E-2</v>
      </c>
      <c r="AA297" s="2">
        <f t="shared" si="299"/>
        <v>1.7007288889025449E-2</v>
      </c>
      <c r="AB297" s="3">
        <f t="shared" si="310"/>
        <v>0.82388442975698817</v>
      </c>
      <c r="AC297" s="3">
        <f t="shared" si="311"/>
        <v>0.52318155318118309</v>
      </c>
      <c r="AD297" s="4">
        <f t="shared" si="300"/>
        <v>38.838598836861614</v>
      </c>
      <c r="AE297" s="5">
        <f t="shared" si="249"/>
        <v>51.778899106487941</v>
      </c>
      <c r="AF297" s="5">
        <f t="shared" si="250"/>
        <v>39.47198625209262</v>
      </c>
      <c r="AG297" s="5">
        <f t="shared" si="251"/>
        <v>64.085811960883262</v>
      </c>
      <c r="AH297" s="5"/>
      <c r="AI297" s="6">
        <f t="shared" si="312"/>
        <v>-0.18693157136498781</v>
      </c>
      <c r="AJ297" s="6">
        <f t="shared" si="301"/>
        <v>5.6078598238667298E-3</v>
      </c>
      <c r="AK297" s="6">
        <f t="shared" si="252"/>
        <v>-0.33131064434692975</v>
      </c>
      <c r="AL297" s="6">
        <f t="shared" si="253"/>
        <v>0.34252636399466324</v>
      </c>
      <c r="AM297" s="6"/>
      <c r="AT297" s="5"/>
      <c r="AU297" s="5"/>
      <c r="AV297" s="12"/>
      <c r="AW297" s="5"/>
      <c r="AX297" s="5"/>
      <c r="AY297" s="5"/>
      <c r="AZ297" s="5"/>
      <c r="BA297" s="5"/>
      <c r="BB297" s="5"/>
      <c r="BC297" s="5"/>
      <c r="BD297" s="5"/>
      <c r="BE297" s="5">
        <f t="shared" si="287"/>
        <v>-573.33333333333576</v>
      </c>
      <c r="BF297" s="6">
        <f t="shared" si="288"/>
        <v>573.33333333333576</v>
      </c>
      <c r="BG297" s="6">
        <f t="shared" si="289"/>
        <v>0</v>
      </c>
      <c r="BH297" s="6">
        <f t="shared" si="290"/>
        <v>934.04761904761892</v>
      </c>
      <c r="BI297" s="6">
        <f t="shared" si="291"/>
        <v>498.33333333333314</v>
      </c>
      <c r="BJ297" s="6">
        <f t="shared" si="292"/>
        <v>34.790558510638292</v>
      </c>
      <c r="BK297" s="6">
        <f t="shared" si="254"/>
        <v>45.505418420408731</v>
      </c>
      <c r="BL297" s="6">
        <f t="shared" si="255"/>
        <v>27.203046738996477</v>
      </c>
      <c r="BM297" s="6">
        <f t="shared" si="256"/>
        <v>58.317078597397305</v>
      </c>
      <c r="BN297" s="5"/>
      <c r="BO297" s="5"/>
      <c r="BP297" s="5"/>
      <c r="BQ297" s="2">
        <f t="shared" si="261"/>
        <v>56968.333333333328</v>
      </c>
      <c r="BR297" s="2">
        <f t="shared" si="293"/>
        <v>58617.895833333328</v>
      </c>
      <c r="BS297" s="2">
        <f t="shared" si="262"/>
        <v>55101.537460838445</v>
      </c>
      <c r="BT297" s="5">
        <f t="shared" si="294"/>
        <v>60369.133125154767</v>
      </c>
      <c r="BU297" s="5"/>
      <c r="BV297" s="2">
        <f t="shared" ref="BV297:BV360" si="318">KURT(K278:K297)</f>
        <v>-0.9541451100111793</v>
      </c>
      <c r="BW297" s="2">
        <f t="shared" si="263"/>
        <v>-0.94886875251689262</v>
      </c>
      <c r="BX297" s="2">
        <f t="shared" si="264"/>
        <v>-1.2639035997123582</v>
      </c>
      <c r="BY297" s="2">
        <f t="shared" si="265"/>
        <v>-0.63383390532142703</v>
      </c>
      <c r="BZ297" s="2"/>
      <c r="CA297" s="2">
        <f t="shared" si="295"/>
        <v>-1.0093785745728393E-2</v>
      </c>
      <c r="CB297" s="2">
        <f t="shared" si="266"/>
        <v>-0.29367829301858911</v>
      </c>
      <c r="CC297" s="2">
        <f t="shared" si="267"/>
        <v>-0.55291417710733048</v>
      </c>
      <c r="CD297" s="2">
        <f t="shared" si="268"/>
        <v>-3.4442408929847734E-2</v>
      </c>
      <c r="CE297" s="5"/>
      <c r="CF297" s="8">
        <f t="shared" ref="CF297:CF360" si="319">(MAX(K289:K297)+MIN(K289:K297))*0.5</f>
        <v>-2.7057970633659299E-3</v>
      </c>
      <c r="CG297" s="8">
        <f t="shared" ref="CG297:CG360" si="320">(MAX(K272:K297)+MIN(K272:K297))*0.5</f>
        <v>-2.7426210354692497E-3</v>
      </c>
      <c r="CH297" s="5">
        <f t="shared" ref="CH297:CH360" si="321">(MAX(D289:D297)+MIN(D289:D297))*0.5</f>
        <v>55778.333333333328</v>
      </c>
      <c r="CI297" s="5">
        <f t="shared" ref="CI297:CI360" si="322">(MAX(D272:D297)+MIN(D272:D297))*0.5</f>
        <v>58336.666666666664</v>
      </c>
      <c r="CJ297" s="5"/>
      <c r="CK297" s="5">
        <f t="shared" si="283"/>
        <v>55806.085965581566</v>
      </c>
      <c r="CL297" s="5">
        <f t="shared" si="302"/>
        <v>56814.199858462001</v>
      </c>
      <c r="CM297" s="5">
        <f t="shared" si="257"/>
        <v>55763.11043142034</v>
      </c>
      <c r="CN297" s="5">
        <f t="shared" si="314"/>
        <v>54213.57618022005</v>
      </c>
      <c r="CO297" s="5">
        <f t="shared" si="279"/>
        <v>34948.932416729906</v>
      </c>
      <c r="CP297" s="5"/>
      <c r="CQ297" s="5"/>
      <c r="CR297" s="5"/>
      <c r="CS297" s="32">
        <f t="shared" si="284"/>
        <v>-2.0417473814910436E-2</v>
      </c>
      <c r="CT297" s="32">
        <f t="shared" si="303"/>
        <v>-3.7799233240023877E-2</v>
      </c>
      <c r="CU297" s="32">
        <f t="shared" si="258"/>
        <v>-1.9662528798534806E-2</v>
      </c>
      <c r="CV297" s="32">
        <f t="shared" si="315"/>
        <v>8.3575096566295137E-3</v>
      </c>
      <c r="CW297" s="32">
        <f t="shared" si="280"/>
        <v>0.56418702622509764</v>
      </c>
      <c r="CX297" s="32"/>
      <c r="CY297" s="32"/>
      <c r="CZ297" s="5"/>
      <c r="DA297" s="6">
        <f t="shared" si="285"/>
        <v>-4.2381753073949355E-2</v>
      </c>
      <c r="DB297" s="6">
        <f t="shared" si="304"/>
        <v>-0.1271697367188746</v>
      </c>
      <c r="DC297" s="6">
        <f t="shared" si="259"/>
        <v>-4.2592093593962332E-3</v>
      </c>
      <c r="DD297" s="6">
        <f t="shared" si="316"/>
        <v>0.37239896626573443</v>
      </c>
      <c r="DE297" s="6">
        <f t="shared" si="281"/>
        <v>1.2858753026691476</v>
      </c>
      <c r="DF297" s="5"/>
      <c r="DG297" s="5"/>
      <c r="DI297" s="6">
        <f t="shared" si="286"/>
        <v>0.28567549695641342</v>
      </c>
      <c r="DJ297" s="6">
        <f t="shared" si="305"/>
        <v>0.20256223064825399</v>
      </c>
      <c r="DK297" s="6">
        <f t="shared" si="260"/>
        <v>0.44745411537775087</v>
      </c>
      <c r="DL297" s="6">
        <f t="shared" si="317"/>
        <v>0.49183814064786163</v>
      </c>
      <c r="DM297" s="6">
        <f t="shared" si="282"/>
        <v>0.20235839996493588</v>
      </c>
      <c r="DX297">
        <f t="shared" si="306"/>
        <v>57091.833333333336</v>
      </c>
      <c r="DY297">
        <f t="shared" si="307"/>
        <v>53015.070197380177</v>
      </c>
      <c r="DZ297">
        <f t="shared" si="308"/>
        <v>61168.596469286495</v>
      </c>
    </row>
    <row r="298" spans="1:130" x14ac:dyDescent="0.25">
      <c r="A298" s="1">
        <v>97</v>
      </c>
      <c r="B298" s="1">
        <v>297</v>
      </c>
      <c r="C298" s="7">
        <v>20201026</v>
      </c>
      <c r="D298" s="7">
        <f>159900*(1/3)</f>
        <v>53300</v>
      </c>
      <c r="E298" s="7">
        <v>3677419</v>
      </c>
      <c r="F298" s="7"/>
      <c r="G298" s="7">
        <f t="shared" si="269"/>
        <v>196006432700</v>
      </c>
      <c r="H298" s="36">
        <f t="shared" si="313"/>
        <v>111777334024.83334</v>
      </c>
      <c r="I298" s="36">
        <f t="shared" si="309"/>
        <v>147278366440.39999</v>
      </c>
      <c r="K298" s="2">
        <f t="shared" si="270"/>
        <v>-2.5317807984289783E-2</v>
      </c>
      <c r="M298" s="1">
        <f t="shared" si="278"/>
        <v>296</v>
      </c>
      <c r="N298" s="2">
        <f t="shared" si="271"/>
        <v>-6.4393190563417305E-3</v>
      </c>
      <c r="O298" s="8">
        <f t="shared" si="272"/>
        <v>0.37092731829573933</v>
      </c>
      <c r="P298" s="2">
        <f t="shared" si="273"/>
        <v>0.37502416267170002</v>
      </c>
      <c r="Q298" s="2">
        <f t="shared" si="274"/>
        <v>0.35219291405149433</v>
      </c>
      <c r="R298" s="2">
        <f t="shared" si="275"/>
        <v>3.658480033280842E-3</v>
      </c>
      <c r="V298" s="1">
        <f t="shared" si="276"/>
        <v>2.5317807984289783E-2</v>
      </c>
      <c r="W298" s="1">
        <f t="shared" si="277"/>
        <v>0</v>
      </c>
      <c r="X298" s="2">
        <f t="shared" si="296"/>
        <v>1.4373605649926837E-2</v>
      </c>
      <c r="Y298" s="2">
        <f t="shared" si="297"/>
        <v>8.8978998163614115E-3</v>
      </c>
      <c r="Z298" s="2">
        <f t="shared" si="298"/>
        <v>1.7006305685658942E-2</v>
      </c>
      <c r="AA298" s="2">
        <f t="shared" si="299"/>
        <v>1.7007288889025449E-2</v>
      </c>
      <c r="AB298" s="3">
        <f t="shared" si="310"/>
        <v>0.84519271355023307</v>
      </c>
      <c r="AC298" s="3">
        <f t="shared" si="311"/>
        <v>0.52318155318118309</v>
      </c>
      <c r="AD298" s="4">
        <f t="shared" si="300"/>
        <v>38.233805319277678</v>
      </c>
      <c r="AE298" s="5">
        <f t="shared" ref="AE298:AE361" si="323">AVERAGE(AD279:AD298)</f>
        <v>50.712460081534587</v>
      </c>
      <c r="AF298" s="5">
        <f t="shared" ref="AF298:AF361" si="324">AE298-2*_xlfn.STDEV.S(AD279:AD298)</f>
        <v>37.576944247902553</v>
      </c>
      <c r="AG298" s="5">
        <f t="shared" ref="AG298:AG361" si="325">AE298+2*_xlfn.STDEV.S(AD279:AD298)</f>
        <v>63.847975915166622</v>
      </c>
      <c r="AH298" s="5"/>
      <c r="AI298" s="6">
        <f t="shared" si="312"/>
        <v>-0.22705036327402944</v>
      </c>
      <c r="AJ298" s="6">
        <f t="shared" si="301"/>
        <v>-2.5313974924993599E-2</v>
      </c>
      <c r="AK298" s="6">
        <f t="shared" ref="AK298:AK361" si="326">AJ298-2*_xlfn.STDEV.S(AI279:AI298)</f>
        <v>-0.32456690254557813</v>
      </c>
      <c r="AL298" s="6">
        <f t="shared" ref="AL298:AL361" si="327">AJ298+2*_xlfn.STDEV.S(AI279:AI298)</f>
        <v>0.27393895269559093</v>
      </c>
      <c r="AM298" s="6"/>
      <c r="AT298" s="5"/>
      <c r="AU298" s="5"/>
      <c r="AV298" s="12"/>
      <c r="AW298" s="5"/>
      <c r="AX298" s="5"/>
      <c r="AY298" s="5"/>
      <c r="AZ298" s="5"/>
      <c r="BA298" s="5"/>
      <c r="BB298" s="5"/>
      <c r="BC298" s="5"/>
      <c r="BD298" s="5"/>
      <c r="BE298" s="5">
        <f t="shared" si="287"/>
        <v>-1366.6666666666642</v>
      </c>
      <c r="BF298" s="6">
        <f t="shared" si="288"/>
        <v>1366.6666666666642</v>
      </c>
      <c r="BG298" s="6">
        <f t="shared" si="289"/>
        <v>0</v>
      </c>
      <c r="BH298" s="6">
        <f t="shared" si="290"/>
        <v>801.66666666666629</v>
      </c>
      <c r="BI298" s="6">
        <f t="shared" si="291"/>
        <v>498.33333333333314</v>
      </c>
      <c r="BJ298" s="6">
        <f t="shared" si="292"/>
        <v>38.333333333333336</v>
      </c>
      <c r="BK298" s="6">
        <f t="shared" si="254"/>
        <v>44.196654253353941</v>
      </c>
      <c r="BL298" s="6">
        <f t="shared" si="255"/>
        <v>27.992692221626161</v>
      </c>
      <c r="BM298" s="6">
        <f t="shared" si="256"/>
        <v>55.539427675563388</v>
      </c>
      <c r="BN298" s="5"/>
      <c r="BO298" s="5"/>
      <c r="BP298" s="5"/>
      <c r="BQ298" s="2">
        <f t="shared" si="261"/>
        <v>56678.75</v>
      </c>
      <c r="BR298" s="2">
        <f t="shared" si="293"/>
        <v>58579.604166666664</v>
      </c>
      <c r="BS298" s="2">
        <f t="shared" si="262"/>
        <v>55186.874257719464</v>
      </c>
      <c r="BT298" s="5">
        <f t="shared" si="294"/>
        <v>60467.055890905038</v>
      </c>
      <c r="BU298" s="5"/>
      <c r="BV298" s="2">
        <f t="shared" si="318"/>
        <v>-0.99785205661811371</v>
      </c>
      <c r="BW298" s="2">
        <f t="shared" si="263"/>
        <v>-0.95643362087610018</v>
      </c>
      <c r="BX298" s="2">
        <f t="shared" si="264"/>
        <v>-1.2683748055857469</v>
      </c>
      <c r="BY298" s="2">
        <f t="shared" si="265"/>
        <v>-0.64449243616645346</v>
      </c>
      <c r="BZ298" s="2"/>
      <c r="CA298" s="2">
        <f t="shared" si="295"/>
        <v>0.10621973707400412</v>
      </c>
      <c r="CB298" s="2">
        <f t="shared" si="266"/>
        <v>-0.26639728115330635</v>
      </c>
      <c r="CC298" s="2">
        <f t="shared" si="267"/>
        <v>-0.57179221363308286</v>
      </c>
      <c r="CD298" s="2">
        <f t="shared" si="268"/>
        <v>3.8997651326470151E-2</v>
      </c>
      <c r="CE298" s="5"/>
      <c r="CF298" s="8">
        <f t="shared" si="319"/>
        <v>-2.7057970633659299E-3</v>
      </c>
      <c r="CG298" s="8">
        <f t="shared" si="320"/>
        <v>-2.7426210354692497E-3</v>
      </c>
      <c r="CH298" s="5">
        <f t="shared" si="321"/>
        <v>55778.333333333328</v>
      </c>
      <c r="CI298" s="5">
        <f t="shared" si="322"/>
        <v>58328.333333333328</v>
      </c>
      <c r="CJ298" s="5"/>
      <c r="CK298" s="5">
        <f t="shared" si="283"/>
        <v>55357.232647456811</v>
      </c>
      <c r="CL298" s="5">
        <f t="shared" si="302"/>
        <v>56316.805672097798</v>
      </c>
      <c r="CM298" s="5">
        <f t="shared" si="257"/>
        <v>55705.704332083384</v>
      </c>
      <c r="CN298" s="5">
        <f t="shared" si="314"/>
        <v>54272.707664663998</v>
      </c>
      <c r="CO298" s="5">
        <f t="shared" si="279"/>
        <v>35160.532654452261</v>
      </c>
      <c r="CP298" s="5"/>
      <c r="CQ298" s="5"/>
      <c r="CR298" s="5"/>
      <c r="CS298" s="32">
        <f t="shared" si="284"/>
        <v>-3.7162852062318952E-2</v>
      </c>
      <c r="CT298" s="32">
        <f t="shared" si="303"/>
        <v>-5.3568479889697929E-2</v>
      </c>
      <c r="CU298" s="32">
        <f t="shared" si="258"/>
        <v>-4.3185960233839693E-2</v>
      </c>
      <c r="CV298" s="32">
        <f t="shared" si="315"/>
        <v>-1.7922593261314512E-2</v>
      </c>
      <c r="CW298" s="32">
        <f t="shared" si="280"/>
        <v>0.51590422488240661</v>
      </c>
      <c r="CX298" s="32"/>
      <c r="CY298" s="32"/>
      <c r="CZ298" s="5"/>
      <c r="DA298" s="6">
        <f t="shared" si="285"/>
        <v>-6.9684731325413002E-2</v>
      </c>
      <c r="DB298" s="6">
        <f t="shared" si="304"/>
        <v>-9.6673738904295689E-2</v>
      </c>
      <c r="DC298" s="6">
        <f t="shared" si="259"/>
        <v>5.3300016447555285E-3</v>
      </c>
      <c r="DD298" s="6">
        <f t="shared" si="316"/>
        <v>0.32268405470101369</v>
      </c>
      <c r="DE298" s="6">
        <f t="shared" si="281"/>
        <v>1.2701330970546405</v>
      </c>
      <c r="DF298" s="5"/>
      <c r="DG298" s="5"/>
      <c r="DI298" s="6">
        <f t="shared" si="286"/>
        <v>0.16742749547048327</v>
      </c>
      <c r="DJ298" s="6">
        <f t="shared" si="305"/>
        <v>4.787695572862697E-2</v>
      </c>
      <c r="DK298" s="6">
        <f t="shared" si="260"/>
        <v>0.57872796870334942</v>
      </c>
      <c r="DL298" s="6">
        <f t="shared" si="317"/>
        <v>0.52645425180067418</v>
      </c>
      <c r="DM298" s="6">
        <f t="shared" si="282"/>
        <v>0.21167699000066356</v>
      </c>
      <c r="DX298">
        <f t="shared" si="306"/>
        <v>56652.833333333336</v>
      </c>
      <c r="DY298">
        <f t="shared" si="307"/>
        <v>52944.95626776963</v>
      </c>
      <c r="DZ298">
        <f t="shared" si="308"/>
        <v>60360.710398897041</v>
      </c>
    </row>
    <row r="299" spans="1:130" x14ac:dyDescent="0.25">
      <c r="A299" s="1">
        <v>98</v>
      </c>
      <c r="B299" s="1">
        <v>298</v>
      </c>
      <c r="C299" s="7">
        <v>20201027</v>
      </c>
      <c r="D299" s="7">
        <f>154000*(1/3)</f>
        <v>51333.333333333328</v>
      </c>
      <c r="E299" s="7">
        <v>2410909</v>
      </c>
      <c r="F299" s="7"/>
      <c r="G299" s="7">
        <f t="shared" si="269"/>
        <v>123759995333.33333</v>
      </c>
      <c r="H299" s="36">
        <f t="shared" si="313"/>
        <v>115706801188.5</v>
      </c>
      <c r="I299" s="36">
        <f t="shared" si="309"/>
        <v>147244362797.39999</v>
      </c>
      <c r="K299" s="2">
        <f t="shared" si="270"/>
        <v>-3.7596017426279507E-2</v>
      </c>
      <c r="M299" s="1">
        <f t="shared" si="278"/>
        <v>297</v>
      </c>
      <c r="N299" s="2">
        <f t="shared" si="271"/>
        <v>-6.3972303077351371E-3</v>
      </c>
      <c r="O299" s="8">
        <f t="shared" si="272"/>
        <v>0.37218045112781956</v>
      </c>
      <c r="P299" s="2">
        <f t="shared" si="273"/>
        <v>0.37556855146639173</v>
      </c>
      <c r="Q299" s="2">
        <f t="shared" si="274"/>
        <v>0.35276767161035838</v>
      </c>
      <c r="R299" s="2">
        <f t="shared" si="275"/>
        <v>2.8437115438804672E-3</v>
      </c>
      <c r="V299" s="1">
        <f t="shared" si="276"/>
        <v>3.7596017426279507E-2</v>
      </c>
      <c r="W299" s="1">
        <f t="shared" si="277"/>
        <v>0</v>
      </c>
      <c r="X299" s="2">
        <f t="shared" si="296"/>
        <v>1.5112998172763551E-2</v>
      </c>
      <c r="Y299" s="2">
        <f t="shared" si="297"/>
        <v>8.8978998163614115E-3</v>
      </c>
      <c r="Z299" s="2">
        <f t="shared" si="298"/>
        <v>1.7814759934909895E-2</v>
      </c>
      <c r="AA299" s="2">
        <f t="shared" si="299"/>
        <v>1.7007288889025449E-2</v>
      </c>
      <c r="AB299" s="3">
        <f t="shared" si="310"/>
        <v>0.84834138815129589</v>
      </c>
      <c r="AC299" s="3">
        <f t="shared" si="311"/>
        <v>0.52318155318118309</v>
      </c>
      <c r="AD299" s="4">
        <f t="shared" si="300"/>
        <v>38.146030038177507</v>
      </c>
      <c r="AE299" s="5">
        <f t="shared" si="323"/>
        <v>49.641033588710307</v>
      </c>
      <c r="AF299" s="5">
        <f t="shared" si="324"/>
        <v>36.060918920794172</v>
      </c>
      <c r="AG299" s="5">
        <f t="shared" si="325"/>
        <v>63.221148256626442</v>
      </c>
      <c r="AH299" s="5"/>
      <c r="AI299" s="6">
        <f t="shared" si="312"/>
        <v>-0.20700464077288505</v>
      </c>
      <c r="AJ299" s="6">
        <f t="shared" si="301"/>
        <v>-4.6465801033267855E-2</v>
      </c>
      <c r="AK299" s="6">
        <f t="shared" si="326"/>
        <v>-0.33344248283506805</v>
      </c>
      <c r="AL299" s="6">
        <f t="shared" si="327"/>
        <v>0.24051088076853233</v>
      </c>
      <c r="AM299" s="6"/>
      <c r="AT299" s="5"/>
      <c r="AU299" s="5"/>
      <c r="AV299" s="12"/>
      <c r="AW299" s="5"/>
      <c r="AX299" s="5"/>
      <c r="AY299" s="5"/>
      <c r="AZ299" s="5"/>
      <c r="BA299" s="5"/>
      <c r="BB299" s="5"/>
      <c r="BC299" s="5"/>
      <c r="BD299" s="5"/>
      <c r="BE299" s="5">
        <f t="shared" si="287"/>
        <v>-1966.6666666666715</v>
      </c>
      <c r="BF299" s="6">
        <f t="shared" si="288"/>
        <v>1966.6666666666715</v>
      </c>
      <c r="BG299" s="6">
        <f t="shared" si="289"/>
        <v>0</v>
      </c>
      <c r="BH299" s="6">
        <f t="shared" si="290"/>
        <v>831.66666666666686</v>
      </c>
      <c r="BI299" s="6">
        <f t="shared" si="291"/>
        <v>498.33333333333314</v>
      </c>
      <c r="BJ299" s="6">
        <f t="shared" si="292"/>
        <v>37.468671679197982</v>
      </c>
      <c r="BK299" s="6">
        <f t="shared" si="254"/>
        <v>43.100958210330838</v>
      </c>
      <c r="BL299" s="6">
        <f t="shared" si="255"/>
        <v>28.319448688700788</v>
      </c>
      <c r="BM299" s="6">
        <f t="shared" si="256"/>
        <v>53.44801487547187</v>
      </c>
      <c r="BN299" s="5"/>
      <c r="BO299" s="5"/>
      <c r="BP299" s="5"/>
      <c r="BQ299" s="2">
        <f t="shared" si="261"/>
        <v>56327.083333333328</v>
      </c>
      <c r="BR299" s="2">
        <f t="shared" si="293"/>
        <v>58510.479166666664</v>
      </c>
      <c r="BS299" s="2">
        <f t="shared" si="262"/>
        <v>55293.607230071888</v>
      </c>
      <c r="BT299" s="5">
        <f t="shared" si="294"/>
        <v>60620.260901223766</v>
      </c>
      <c r="BU299" s="5"/>
      <c r="BV299" s="2">
        <f t="shared" si="318"/>
        <v>-0.94915710540421561</v>
      </c>
      <c r="BW299" s="2">
        <f t="shared" si="263"/>
        <v>-0.95720728866170934</v>
      </c>
      <c r="BX299" s="2">
        <f t="shared" si="264"/>
        <v>-1.2689876120381627</v>
      </c>
      <c r="BY299" s="2">
        <f t="shared" si="265"/>
        <v>-0.645426965285256</v>
      </c>
      <c r="BZ299" s="2"/>
      <c r="CA299" s="2">
        <f t="shared" si="295"/>
        <v>0.16596466211953306</v>
      </c>
      <c r="CB299" s="2">
        <f t="shared" si="266"/>
        <v>-0.23969423689368621</v>
      </c>
      <c r="CC299" s="2">
        <f t="shared" si="267"/>
        <v>-0.59668367547372592</v>
      </c>
      <c r="CD299" s="2">
        <f t="shared" si="268"/>
        <v>0.11729520168635346</v>
      </c>
      <c r="CE299" s="5"/>
      <c r="CF299" s="8">
        <f t="shared" si="319"/>
        <v>-2.7057970633659299E-3</v>
      </c>
      <c r="CG299" s="8">
        <f t="shared" si="320"/>
        <v>-2.7426210354692497E-3</v>
      </c>
      <c r="CH299" s="5">
        <f t="shared" si="321"/>
        <v>55000</v>
      </c>
      <c r="CI299" s="5">
        <f t="shared" si="322"/>
        <v>56706.666666666664</v>
      </c>
      <c r="CJ299" s="5"/>
      <c r="CK299" s="5">
        <f t="shared" si="283"/>
        <v>54844.837974918024</v>
      </c>
      <c r="CL299" s="5">
        <f t="shared" si="302"/>
        <v>55981.613365175341</v>
      </c>
      <c r="CM299" s="5">
        <f t="shared" si="257"/>
        <v>55674.109931965402</v>
      </c>
      <c r="CN299" s="5">
        <f t="shared" si="314"/>
        <v>54662.212221498005</v>
      </c>
      <c r="CO299" s="5">
        <f t="shared" si="279"/>
        <v>35325.762405072273</v>
      </c>
      <c r="CP299" s="5"/>
      <c r="CQ299" s="5"/>
      <c r="CR299" s="5"/>
      <c r="CS299" s="32">
        <f t="shared" si="284"/>
        <v>-6.4026164927145857E-2</v>
      </c>
      <c r="CT299" s="32">
        <f t="shared" si="303"/>
        <v>-8.3032262781007726E-2</v>
      </c>
      <c r="CU299" s="32">
        <f t="shared" si="258"/>
        <v>-7.7967597576980907E-2</v>
      </c>
      <c r="CV299" s="32">
        <f t="shared" si="315"/>
        <v>-6.0899088289285697E-2</v>
      </c>
      <c r="CW299" s="32">
        <f t="shared" si="280"/>
        <v>0.45314155557935232</v>
      </c>
      <c r="CX299" s="32"/>
      <c r="CY299" s="32"/>
      <c r="CZ299" s="5"/>
      <c r="DA299" s="6">
        <f t="shared" si="285"/>
        <v>-9.4660618235529292E-2</v>
      </c>
      <c r="DB299" s="6">
        <f t="shared" si="304"/>
        <v>-8.5820191619476696E-2</v>
      </c>
      <c r="DC299" s="6">
        <f t="shared" si="259"/>
        <v>1.6697064940382915E-2</v>
      </c>
      <c r="DD299" s="6">
        <f t="shared" si="316"/>
        <v>0.3243909645156185</v>
      </c>
      <c r="DE299" s="6">
        <f t="shared" si="281"/>
        <v>1.2432627839473478</v>
      </c>
      <c r="DF299" s="5"/>
      <c r="DG299" s="5"/>
      <c r="DI299" s="6">
        <f t="shared" si="286"/>
        <v>6.0365596336937083E-2</v>
      </c>
      <c r="DJ299" s="6">
        <f t="shared" si="305"/>
        <v>-8.3162631338406887E-2</v>
      </c>
      <c r="DK299" s="6">
        <f t="shared" si="260"/>
        <v>0.65597970250973248</v>
      </c>
      <c r="DL299" s="6">
        <f t="shared" si="317"/>
        <v>0.61853669663253275</v>
      </c>
      <c r="DM299" s="6">
        <f t="shared" si="282"/>
        <v>0.22070549656128238</v>
      </c>
      <c r="DX299">
        <f t="shared" si="306"/>
        <v>56283.999999999985</v>
      </c>
      <c r="DY299">
        <f t="shared" si="307"/>
        <v>52039.329302132683</v>
      </c>
      <c r="DZ299">
        <f t="shared" si="308"/>
        <v>60528.670697867288</v>
      </c>
    </row>
    <row r="300" spans="1:130" x14ac:dyDescent="0.25">
      <c r="A300" s="1">
        <v>99</v>
      </c>
      <c r="B300" s="1">
        <v>299</v>
      </c>
      <c r="C300" s="7">
        <v>20201028</v>
      </c>
      <c r="D300" s="7">
        <f>160370*(1/3)</f>
        <v>53456.666666666664</v>
      </c>
      <c r="E300" s="7">
        <v>4266285</v>
      </c>
      <c r="F300" s="7"/>
      <c r="G300" s="7">
        <f t="shared" si="269"/>
        <v>228061375150</v>
      </c>
      <c r="H300" s="36">
        <f t="shared" si="313"/>
        <v>120035668052.66666</v>
      </c>
      <c r="I300" s="36">
        <f t="shared" si="309"/>
        <v>150223945447.73331</v>
      </c>
      <c r="K300" s="2">
        <f t="shared" si="270"/>
        <v>4.0531043107088424E-2</v>
      </c>
      <c r="M300" s="1">
        <f t="shared" si="278"/>
        <v>298</v>
      </c>
      <c r="N300" s="2">
        <f t="shared" si="271"/>
        <v>-6.3265007482759357E-3</v>
      </c>
      <c r="O300" s="8">
        <f t="shared" si="272"/>
        <v>0.37343358395989973</v>
      </c>
      <c r="P300" s="2">
        <f t="shared" si="273"/>
        <v>0.37648394701897014</v>
      </c>
      <c r="Q300" s="2">
        <f t="shared" si="274"/>
        <v>0.3537358784203789</v>
      </c>
      <c r="R300" s="2">
        <f t="shared" si="275"/>
        <v>2.1349675064920026E-3</v>
      </c>
      <c r="V300" s="1">
        <f t="shared" si="276"/>
        <v>0</v>
      </c>
      <c r="W300" s="1">
        <f t="shared" si="277"/>
        <v>4.0531043107088424E-2</v>
      </c>
      <c r="X300" s="2">
        <f t="shared" si="296"/>
        <v>1.5112998172763551E-2</v>
      </c>
      <c r="Y300" s="2">
        <f t="shared" si="297"/>
        <v>9.7807688263894244E-3</v>
      </c>
      <c r="Z300" s="2">
        <f t="shared" si="298"/>
        <v>1.7814759934909895E-2</v>
      </c>
      <c r="AA300" s="2">
        <f t="shared" si="299"/>
        <v>1.8352359056456224E-2</v>
      </c>
      <c r="AB300" s="3">
        <f t="shared" si="310"/>
        <v>0.84834138815129589</v>
      </c>
      <c r="AC300" s="3">
        <f t="shared" si="311"/>
        <v>0.53294341050659766</v>
      </c>
      <c r="AD300" s="4">
        <f t="shared" si="300"/>
        <v>38.583166268420882</v>
      </c>
      <c r="AE300" s="5">
        <f t="shared" si="323"/>
        <v>48.592212625817055</v>
      </c>
      <c r="AF300" s="5">
        <f t="shared" si="324"/>
        <v>34.997392077565834</v>
      </c>
      <c r="AG300" s="5">
        <f t="shared" si="325"/>
        <v>62.187033174068276</v>
      </c>
      <c r="AH300" s="5"/>
      <c r="AI300" s="6">
        <f t="shared" si="312"/>
        <v>-6.9658503396669763E-2</v>
      </c>
      <c r="AJ300" s="6">
        <f t="shared" si="301"/>
        <v>-5.3730259995827034E-2</v>
      </c>
      <c r="AK300" s="6">
        <f t="shared" si="326"/>
        <v>-0.33499210840478044</v>
      </c>
      <c r="AL300" s="6">
        <f t="shared" si="327"/>
        <v>0.22753158841312637</v>
      </c>
      <c r="AM300" s="6"/>
      <c r="AT300" s="5"/>
      <c r="AU300" s="5"/>
      <c r="AV300" s="12"/>
      <c r="AW300" s="5"/>
      <c r="AX300" s="5"/>
      <c r="AY300" s="5"/>
      <c r="AZ300" s="5"/>
      <c r="BA300" s="5"/>
      <c r="BB300" s="5"/>
      <c r="BC300" s="5"/>
      <c r="BD300" s="5"/>
      <c r="BE300" s="5">
        <f t="shared" si="287"/>
        <v>2123.3333333333358</v>
      </c>
      <c r="BF300" s="6">
        <f t="shared" si="288"/>
        <v>0</v>
      </c>
      <c r="BG300" s="6">
        <f t="shared" si="289"/>
        <v>2123.3333333333358</v>
      </c>
      <c r="BH300" s="6">
        <f t="shared" si="290"/>
        <v>831.66666666666686</v>
      </c>
      <c r="BI300" s="6">
        <f t="shared" si="291"/>
        <v>535.71428571428567</v>
      </c>
      <c r="BJ300" s="6">
        <f t="shared" si="292"/>
        <v>39.178129897266231</v>
      </c>
      <c r="BK300" s="6">
        <f t="shared" si="254"/>
        <v>42.110546136199261</v>
      </c>
      <c r="BL300" s="6">
        <f t="shared" si="255"/>
        <v>29.285687284981201</v>
      </c>
      <c r="BM300" s="6">
        <f t="shared" si="256"/>
        <v>51.087947332051904</v>
      </c>
      <c r="BN300" s="5"/>
      <c r="BO300" s="5"/>
      <c r="BP300" s="5"/>
      <c r="BQ300" s="2">
        <f t="shared" si="261"/>
        <v>56169.583333333328</v>
      </c>
      <c r="BR300" s="2">
        <f t="shared" si="293"/>
        <v>58413.874999999985</v>
      </c>
      <c r="BS300" s="2">
        <f t="shared" si="262"/>
        <v>55422.843566640659</v>
      </c>
      <c r="BT300" s="5">
        <f t="shared" si="294"/>
        <v>60765.542647369446</v>
      </c>
      <c r="BU300" s="5"/>
      <c r="BV300" s="2">
        <f t="shared" si="318"/>
        <v>-1.0174251682239972</v>
      </c>
      <c r="BW300" s="2">
        <f t="shared" si="263"/>
        <v>-0.95125976839042603</v>
      </c>
      <c r="BX300" s="2">
        <f t="shared" si="264"/>
        <v>-1.253026693590849</v>
      </c>
      <c r="BY300" s="2">
        <f t="shared" si="265"/>
        <v>-0.64949284319000322</v>
      </c>
      <c r="BZ300" s="2"/>
      <c r="CA300" s="2">
        <f t="shared" si="295"/>
        <v>2.0814203962906765E-2</v>
      </c>
      <c r="CB300" s="2">
        <f t="shared" si="266"/>
        <v>-0.22793636987998417</v>
      </c>
      <c r="CC300" s="2">
        <f t="shared" si="267"/>
        <v>-0.60345116100967555</v>
      </c>
      <c r="CD300" s="2">
        <f t="shared" si="268"/>
        <v>0.14757842124970721</v>
      </c>
      <c r="CE300" s="5"/>
      <c r="CF300" s="8">
        <f t="shared" si="319"/>
        <v>-2.7057970633659299E-3</v>
      </c>
      <c r="CG300" s="8">
        <f t="shared" si="320"/>
        <v>-2.7426210354692497E-3</v>
      </c>
      <c r="CH300" s="5">
        <f t="shared" si="321"/>
        <v>54748.333333333328</v>
      </c>
      <c r="CI300" s="5">
        <f t="shared" si="322"/>
        <v>56706.666666666664</v>
      </c>
      <c r="CJ300" s="5"/>
      <c r="CK300" s="5">
        <f t="shared" si="283"/>
        <v>54547.637909533121</v>
      </c>
      <c r="CL300" s="5">
        <f t="shared" si="302"/>
        <v>55734.365208181174</v>
      </c>
      <c r="CM300" s="5">
        <f t="shared" si="257"/>
        <v>55664.261795973805</v>
      </c>
      <c r="CN300" s="5">
        <f t="shared" si="314"/>
        <v>54726.926997265873</v>
      </c>
      <c r="CO300" s="5">
        <f t="shared" si="279"/>
        <v>35543.957533583794</v>
      </c>
      <c r="CP300" s="5"/>
      <c r="CQ300" s="5"/>
      <c r="CR300" s="5"/>
      <c r="CS300" s="32">
        <f t="shared" si="284"/>
        <v>-2.0000338872158463E-2</v>
      </c>
      <c r="CT300" s="32">
        <f t="shared" si="303"/>
        <v>-4.0867040164658919E-2</v>
      </c>
      <c r="CU300" s="32">
        <f t="shared" si="258"/>
        <v>-3.9659110856416935E-2</v>
      </c>
      <c r="CV300" s="32">
        <f t="shared" si="315"/>
        <v>-2.3210883568570706E-2</v>
      </c>
      <c r="CW300" s="32">
        <f t="shared" si="280"/>
        <v>0.50395933306407992</v>
      </c>
      <c r="CX300" s="32"/>
      <c r="CY300" s="32"/>
      <c r="CZ300" s="5"/>
      <c r="DA300" s="6">
        <f t="shared" si="285"/>
        <v>-9.3000349517434383E-2</v>
      </c>
      <c r="DB300" s="6">
        <f t="shared" si="304"/>
        <v>-7.0010831292735554E-2</v>
      </c>
      <c r="DC300" s="6">
        <f t="shared" si="259"/>
        <v>0.10068093996091354</v>
      </c>
      <c r="DD300" s="6">
        <f t="shared" si="316"/>
        <v>0.41343153179640357</v>
      </c>
      <c r="DE300" s="6">
        <f t="shared" si="281"/>
        <v>1.2434005601744054</v>
      </c>
      <c r="DF300" s="5"/>
      <c r="DG300" s="5"/>
      <c r="DI300" s="6">
        <f t="shared" si="286"/>
        <v>0.34092367023045483</v>
      </c>
      <c r="DJ300" s="6">
        <f t="shared" si="305"/>
        <v>0.19412457152888199</v>
      </c>
      <c r="DK300" s="6">
        <f t="shared" si="260"/>
        <v>0.77889272350891015</v>
      </c>
      <c r="DL300" s="6">
        <f t="shared" si="317"/>
        <v>0.68543615123121882</v>
      </c>
      <c r="DM300" s="6">
        <f t="shared" si="282"/>
        <v>0.22420889832412014</v>
      </c>
      <c r="DX300">
        <f t="shared" si="306"/>
        <v>56160.166666666672</v>
      </c>
      <c r="DY300">
        <f t="shared" si="307"/>
        <v>51740.883932003853</v>
      </c>
      <c r="DZ300">
        <f t="shared" si="308"/>
        <v>60579.44940132949</v>
      </c>
    </row>
    <row r="301" spans="1:130" x14ac:dyDescent="0.25">
      <c r="A301" s="1">
        <v>100</v>
      </c>
      <c r="B301" s="1">
        <v>300</v>
      </c>
      <c r="C301" s="7">
        <v>20201031</v>
      </c>
      <c r="D301" s="7">
        <f>166600*(1/3)</f>
        <v>55533.333333333328</v>
      </c>
      <c r="E301" s="7">
        <v>2572530</v>
      </c>
      <c r="F301" s="7"/>
      <c r="G301" s="7">
        <f t="shared" si="269"/>
        <v>142861166000</v>
      </c>
      <c r="H301" s="36">
        <f t="shared" si="313"/>
        <v>121476642552.66666</v>
      </c>
      <c r="I301" s="36">
        <f t="shared" si="309"/>
        <v>150935004333.26666</v>
      </c>
      <c r="K301" s="2">
        <f t="shared" si="270"/>
        <v>3.8112084212024708E-2</v>
      </c>
      <c r="M301" s="1">
        <f t="shared" si="278"/>
        <v>299</v>
      </c>
      <c r="N301" s="2">
        <f t="shared" si="271"/>
        <v>-6.2939859756252856E-3</v>
      </c>
      <c r="O301" s="8">
        <f t="shared" si="272"/>
        <v>0.37468671679197996</v>
      </c>
      <c r="P301" s="2">
        <f t="shared" si="273"/>
        <v>0.37690499298310509</v>
      </c>
      <c r="Q301" s="2">
        <f t="shared" si="274"/>
        <v>0.35418194960830662</v>
      </c>
      <c r="R301" s="2">
        <f t="shared" si="275"/>
        <v>1.7972302269901874E-3</v>
      </c>
      <c r="V301" s="1">
        <f t="shared" si="276"/>
        <v>0</v>
      </c>
      <c r="W301" s="1">
        <f t="shared" si="277"/>
        <v>3.8112084212024708E-2</v>
      </c>
      <c r="X301" s="2">
        <f t="shared" si="296"/>
        <v>1.4034291919186866E-2</v>
      </c>
      <c r="Y301" s="2">
        <f t="shared" si="297"/>
        <v>1.2503060555819762E-2</v>
      </c>
      <c r="Z301" s="2">
        <f t="shared" si="298"/>
        <v>1.8266964338311896E-2</v>
      </c>
      <c r="AA301" s="2">
        <f t="shared" si="299"/>
        <v>1.9575820759265353E-2</v>
      </c>
      <c r="AB301" s="3">
        <f t="shared" si="310"/>
        <v>0.76828813256903838</v>
      </c>
      <c r="AC301" s="3">
        <f t="shared" si="311"/>
        <v>0.63869917433229406</v>
      </c>
      <c r="AD301" s="4">
        <f t="shared" si="300"/>
        <v>45.394807131482104</v>
      </c>
      <c r="AE301" s="5">
        <f t="shared" si="323"/>
        <v>47.845165410844366</v>
      </c>
      <c r="AF301" s="5">
        <f t="shared" si="324"/>
        <v>35.371681537899761</v>
      </c>
      <c r="AG301" s="5">
        <f t="shared" si="325"/>
        <v>60.318649283788972</v>
      </c>
      <c r="AH301" s="5"/>
      <c r="AI301" s="6">
        <f t="shared" si="312"/>
        <v>-4.8006942326580086E-2</v>
      </c>
      <c r="AJ301" s="6">
        <f t="shared" si="301"/>
        <v>-6.3816386556509355E-2</v>
      </c>
      <c r="AK301" s="6">
        <f t="shared" si="326"/>
        <v>-0.32768575502505048</v>
      </c>
      <c r="AL301" s="6">
        <f t="shared" si="327"/>
        <v>0.2000529819120318</v>
      </c>
      <c r="AM301" s="6"/>
      <c r="AT301" s="5"/>
      <c r="AU301" s="5"/>
      <c r="AV301" s="12"/>
      <c r="AW301" s="5"/>
      <c r="AX301" s="5"/>
      <c r="AY301" s="5"/>
      <c r="AZ301" s="5"/>
      <c r="BA301" s="5"/>
      <c r="BB301" s="5"/>
      <c r="BC301" s="5"/>
      <c r="BD301" s="5"/>
      <c r="BE301" s="5">
        <f t="shared" si="287"/>
        <v>2076.6666666666642</v>
      </c>
      <c r="BF301" s="6">
        <f t="shared" si="288"/>
        <v>0</v>
      </c>
      <c r="BG301" s="6">
        <f t="shared" si="289"/>
        <v>2076.6666666666642</v>
      </c>
      <c r="BH301" s="6">
        <f t="shared" si="290"/>
        <v>770</v>
      </c>
      <c r="BI301" s="6">
        <f t="shared" si="291"/>
        <v>684.04761904761892</v>
      </c>
      <c r="BJ301" s="6">
        <f t="shared" si="292"/>
        <v>47.044375307024723</v>
      </c>
      <c r="BK301" s="6">
        <f t="shared" ref="BK301:BK364" si="328">AVERAGE(BJ282:BJ301)</f>
        <v>41.672156152697639</v>
      </c>
      <c r="BL301" s="6">
        <f t="shared" ref="BL301:BL364" si="329">BK301-2*_xlfn.STDEV.S(BJ282:BJ301)</f>
        <v>30.302481867019132</v>
      </c>
      <c r="BM301" s="6">
        <f t="shared" ref="BM301:BM364" si="330">BK301+1.4*_xlfn.STDEV.S(BJ282:BJ301)</f>
        <v>49.630928152672595</v>
      </c>
      <c r="BN301" s="5"/>
      <c r="BO301" s="5"/>
      <c r="BP301" s="5"/>
      <c r="BQ301" s="2">
        <f t="shared" si="261"/>
        <v>56169.583333333328</v>
      </c>
      <c r="BR301" s="2">
        <f t="shared" si="293"/>
        <v>58301.958333333328</v>
      </c>
      <c r="BS301" s="2">
        <f t="shared" si="262"/>
        <v>55581.486961044953</v>
      </c>
      <c r="BT301" s="5">
        <f t="shared" si="294"/>
        <v>60858.906399630861</v>
      </c>
      <c r="BU301" s="5"/>
      <c r="BV301" s="2">
        <f t="shared" si="318"/>
        <v>-1.1075710413948352</v>
      </c>
      <c r="BW301" s="2">
        <f t="shared" si="263"/>
        <v>-0.96077830890874993</v>
      </c>
      <c r="BX301" s="2">
        <f t="shared" si="264"/>
        <v>-1.2699407346741063</v>
      </c>
      <c r="BY301" s="2">
        <f t="shared" si="265"/>
        <v>-0.65161588314339358</v>
      </c>
      <c r="BZ301" s="2"/>
      <c r="CA301" s="2">
        <f t="shared" si="295"/>
        <v>2.5452293179354712E-2</v>
      </c>
      <c r="CB301" s="2">
        <f t="shared" si="266"/>
        <v>-0.2063071586263964</v>
      </c>
      <c r="CC301" s="2">
        <f t="shared" si="267"/>
        <v>-0.58814268721225271</v>
      </c>
      <c r="CD301" s="2">
        <f t="shared" si="268"/>
        <v>0.17552836995945995</v>
      </c>
      <c r="CE301" s="5"/>
      <c r="CF301" s="8">
        <f t="shared" si="319"/>
        <v>-2.7057970633659299E-3</v>
      </c>
      <c r="CG301" s="8">
        <f t="shared" si="320"/>
        <v>-2.7426210354692497E-3</v>
      </c>
      <c r="CH301" s="5">
        <f t="shared" si="321"/>
        <v>53476.666666666664</v>
      </c>
      <c r="CI301" s="5">
        <f t="shared" si="322"/>
        <v>56706.666666666664</v>
      </c>
      <c r="CJ301" s="5"/>
      <c r="CK301" s="5">
        <f t="shared" si="283"/>
        <v>54503.111678162713</v>
      </c>
      <c r="CL301" s="5">
        <f t="shared" si="302"/>
        <v>55649.668304364204</v>
      </c>
      <c r="CM301" s="5">
        <f t="shared" si="257"/>
        <v>55782.013032766219</v>
      </c>
      <c r="CN301" s="5">
        <f t="shared" si="314"/>
        <v>54860.129707253705</v>
      </c>
      <c r="CO301" s="5">
        <f t="shared" si="279"/>
        <v>35740.109363525858</v>
      </c>
      <c r="CP301" s="5"/>
      <c r="CQ301" s="5"/>
      <c r="CR301" s="5"/>
      <c r="CS301" s="32">
        <f t="shared" si="284"/>
        <v>1.8902070422217365E-2</v>
      </c>
      <c r="CT301" s="32">
        <f t="shared" si="303"/>
        <v>-2.09048813003887E-3</v>
      </c>
      <c r="CU301" s="32">
        <f t="shared" si="258"/>
        <v>-4.4580624813023162E-3</v>
      </c>
      <c r="CV301" s="32">
        <f t="shared" si="315"/>
        <v>1.2271272956735579E-2</v>
      </c>
      <c r="CW301" s="32">
        <f t="shared" si="280"/>
        <v>0.5538098322107321</v>
      </c>
      <c r="CX301" s="32"/>
      <c r="CY301" s="32"/>
      <c r="CZ301" s="5"/>
      <c r="DA301" s="6">
        <f t="shared" si="285"/>
        <v>-4.6271703677396275E-2</v>
      </c>
      <c r="DB301" s="6">
        <f t="shared" si="304"/>
        <v>-4.7989523614252863E-2</v>
      </c>
      <c r="DC301" s="6">
        <f t="shared" si="259"/>
        <v>8.6531300168119371E-2</v>
      </c>
      <c r="DD301" s="6">
        <f t="shared" si="316"/>
        <v>0.44980092192821614</v>
      </c>
      <c r="DE301" s="6">
        <f t="shared" si="281"/>
        <v>1.234135029887236</v>
      </c>
      <c r="DF301" s="5"/>
      <c r="DG301" s="5"/>
      <c r="DI301" s="6">
        <f t="shared" si="286"/>
        <v>0.64205070872499626</v>
      </c>
      <c r="DJ301" s="6">
        <f t="shared" si="305"/>
        <v>0.4389030121354569</v>
      </c>
      <c r="DK301" s="6">
        <f t="shared" si="260"/>
        <v>0.95060249417581999</v>
      </c>
      <c r="DL301" s="6">
        <f t="shared" si="317"/>
        <v>0.79147608696863747</v>
      </c>
      <c r="DM301" s="6">
        <f t="shared" si="282"/>
        <v>0.21672525400359816</v>
      </c>
      <c r="DX301">
        <f t="shared" si="306"/>
        <v>56070.166666666664</v>
      </c>
      <c r="DY301">
        <f t="shared" si="307"/>
        <v>51676.878616824171</v>
      </c>
      <c r="DZ301">
        <f t="shared" si="308"/>
        <v>60463.454716509157</v>
      </c>
    </row>
    <row r="302" spans="1:130" x14ac:dyDescent="0.25">
      <c r="A302" s="1">
        <v>1</v>
      </c>
      <c r="B302" s="1">
        <v>301</v>
      </c>
      <c r="C302" s="7">
        <v>20201101</v>
      </c>
      <c r="D302" s="7">
        <f>166010*(1/3)</f>
        <v>55336.666666666664</v>
      </c>
      <c r="E302" s="7">
        <v>2912565</v>
      </c>
      <c r="F302" s="7"/>
      <c r="G302" s="7">
        <f t="shared" si="269"/>
        <v>161171638550</v>
      </c>
      <c r="H302" s="36">
        <f t="shared" si="313"/>
        <v>123696629628.33333</v>
      </c>
      <c r="I302" s="36">
        <f t="shared" si="309"/>
        <v>148186454569.06665</v>
      </c>
      <c r="K302" s="2">
        <f t="shared" si="270"/>
        <v>-3.5477022267576602E-3</v>
      </c>
      <c r="M302" s="1">
        <f t="shared" si="278"/>
        <v>300</v>
      </c>
      <c r="N302" s="2">
        <f t="shared" si="271"/>
        <v>-6.2592857956961399E-3</v>
      </c>
      <c r="O302" s="8">
        <f t="shared" si="272"/>
        <v>0.37593984962406013</v>
      </c>
      <c r="P302" s="2">
        <f t="shared" si="273"/>
        <v>0.37735450012801081</v>
      </c>
      <c r="Q302" s="2">
        <f t="shared" si="274"/>
        <v>0.35465868340860007</v>
      </c>
      <c r="R302" s="2">
        <f t="shared" si="275"/>
        <v>9.6514335904496207E-4</v>
      </c>
      <c r="V302" s="1">
        <f t="shared" si="276"/>
        <v>3.5477022267576602E-3</v>
      </c>
      <c r="W302" s="1">
        <f t="shared" si="277"/>
        <v>0</v>
      </c>
      <c r="X302" s="2">
        <f t="shared" si="296"/>
        <v>1.4287699221098127E-2</v>
      </c>
      <c r="Y302" s="2">
        <f t="shared" si="297"/>
        <v>1.2130545407372181E-2</v>
      </c>
      <c r="Z302" s="2">
        <f t="shared" si="298"/>
        <v>1.8080959002472533E-2</v>
      </c>
      <c r="AA302" s="2">
        <f t="shared" si="299"/>
        <v>1.9773791709686163E-2</v>
      </c>
      <c r="AB302" s="3">
        <f t="shared" si="310"/>
        <v>0.79020693643209494</v>
      </c>
      <c r="AC302" s="3">
        <f t="shared" si="311"/>
        <v>0.61346582311929843</v>
      </c>
      <c r="AD302" s="4">
        <f t="shared" si="300"/>
        <v>43.704333431344708</v>
      </c>
      <c r="AE302" s="5">
        <f t="shared" si="323"/>
        <v>47.046504982110726</v>
      </c>
      <c r="AF302" s="5">
        <f t="shared" si="324"/>
        <v>35.775431305660788</v>
      </c>
      <c r="AG302" s="5">
        <f t="shared" si="325"/>
        <v>58.317578658560663</v>
      </c>
      <c r="AH302" s="5"/>
      <c r="AI302" s="6">
        <f t="shared" si="312"/>
        <v>-7.8176674523193102E-2</v>
      </c>
      <c r="AJ302" s="6">
        <f t="shared" si="301"/>
        <v>-7.4668074946246651E-2</v>
      </c>
      <c r="AK302" s="6">
        <f t="shared" si="326"/>
        <v>-0.32069030449499375</v>
      </c>
      <c r="AL302" s="6">
        <f t="shared" si="327"/>
        <v>0.17135415460250042</v>
      </c>
      <c r="AM302" s="6"/>
      <c r="AT302" s="5"/>
      <c r="AU302" s="5"/>
      <c r="AV302" s="12"/>
      <c r="AW302" s="5"/>
      <c r="AX302" s="5"/>
      <c r="AY302" s="5"/>
      <c r="AZ302" s="5"/>
      <c r="BA302" s="5"/>
      <c r="BB302" s="5"/>
      <c r="BC302" s="5"/>
      <c r="BD302" s="5"/>
      <c r="BE302" s="5">
        <f t="shared" si="287"/>
        <v>-196.66666666666424</v>
      </c>
      <c r="BF302" s="6">
        <f t="shared" si="288"/>
        <v>196.66666666666424</v>
      </c>
      <c r="BG302" s="6">
        <f t="shared" si="289"/>
        <v>0</v>
      </c>
      <c r="BH302" s="6">
        <f t="shared" si="290"/>
        <v>784.04761904761892</v>
      </c>
      <c r="BI302" s="6">
        <f t="shared" si="291"/>
        <v>662.85714285714289</v>
      </c>
      <c r="BJ302" s="6">
        <f t="shared" si="292"/>
        <v>45.812078328122432</v>
      </c>
      <c r="BK302" s="6">
        <f t="shared" si="328"/>
        <v>41.311158703472152</v>
      </c>
      <c r="BL302" s="6">
        <f t="shared" si="329"/>
        <v>31.056342190419315</v>
      </c>
      <c r="BM302" s="6">
        <f t="shared" si="330"/>
        <v>48.489530262609136</v>
      </c>
      <c r="BN302" s="5"/>
      <c r="BO302" s="5"/>
      <c r="BP302" s="5"/>
      <c r="BQ302" s="2">
        <f t="shared" si="261"/>
        <v>56099.583333333328</v>
      </c>
      <c r="BR302" s="2">
        <f t="shared" si="293"/>
        <v>58166.333333333328</v>
      </c>
      <c r="BS302" s="2">
        <f t="shared" si="262"/>
        <v>55748.692152781281</v>
      </c>
      <c r="BT302" s="5">
        <f t="shared" si="294"/>
        <v>60891.566941003373</v>
      </c>
      <c r="BU302" s="5"/>
      <c r="BV302" s="2">
        <f t="shared" si="318"/>
        <v>-1.0254755811405238</v>
      </c>
      <c r="BW302" s="2">
        <f t="shared" si="263"/>
        <v>-0.96821384320995707</v>
      </c>
      <c r="BX302" s="2">
        <f t="shared" si="264"/>
        <v>-1.2760187766814568</v>
      </c>
      <c r="BY302" s="2">
        <f t="shared" si="265"/>
        <v>-0.66040890973845734</v>
      </c>
      <c r="BZ302" s="2"/>
      <c r="CA302" s="2">
        <f t="shared" si="295"/>
        <v>0.10942855699606949</v>
      </c>
      <c r="CB302" s="2">
        <f t="shared" si="266"/>
        <v>-0.18185033012157606</v>
      </c>
      <c r="CC302" s="2">
        <f t="shared" si="267"/>
        <v>-0.57926320526242348</v>
      </c>
      <c r="CD302" s="2">
        <f t="shared" si="268"/>
        <v>0.21556254501927133</v>
      </c>
      <c r="CE302" s="5"/>
      <c r="CF302" s="8">
        <f t="shared" si="319"/>
        <v>5.5139309592260183E-3</v>
      </c>
      <c r="CG302" s="8">
        <f t="shared" si="320"/>
        <v>-2.7426210354692497E-3</v>
      </c>
      <c r="CH302" s="5">
        <f t="shared" si="321"/>
        <v>53476.666666666664</v>
      </c>
      <c r="CI302" s="5">
        <f t="shared" si="322"/>
        <v>56706.666666666664</v>
      </c>
      <c r="CJ302" s="5"/>
      <c r="CK302" s="5">
        <f t="shared" si="283"/>
        <v>54402.976282159638</v>
      </c>
      <c r="CL302" s="5">
        <f t="shared" si="302"/>
        <v>55511.671401592706</v>
      </c>
      <c r="CM302" s="5">
        <f t="shared" si="257"/>
        <v>55987.166360347561</v>
      </c>
      <c r="CN302" s="5">
        <f t="shared" si="314"/>
        <v>55058.846112980791</v>
      </c>
      <c r="CO302" s="5">
        <f t="shared" si="279"/>
        <v>35882.365268046022</v>
      </c>
      <c r="CP302" s="5"/>
      <c r="CQ302" s="5"/>
      <c r="CR302" s="5"/>
      <c r="CS302" s="32">
        <f t="shared" si="284"/>
        <v>1.7162487207767141E-2</v>
      </c>
      <c r="CT302" s="32">
        <f t="shared" si="303"/>
        <v>-3.1525754946196693E-3</v>
      </c>
      <c r="CU302" s="32">
        <f t="shared" si="258"/>
        <v>-1.1618728647456722E-2</v>
      </c>
      <c r="CV302" s="32">
        <f t="shared" si="315"/>
        <v>5.0458840549578721E-3</v>
      </c>
      <c r="CW302" s="32">
        <f t="shared" si="280"/>
        <v>0.54216886911702811</v>
      </c>
      <c r="CX302" s="32"/>
      <c r="CY302" s="32"/>
      <c r="CZ302" s="5"/>
      <c r="DA302" s="6">
        <f t="shared" si="285"/>
        <v>5.920751950508207E-3</v>
      </c>
      <c r="DB302" s="6">
        <f t="shared" si="304"/>
        <v>-9.3605654178632661E-2</v>
      </c>
      <c r="DC302" s="6">
        <f t="shared" si="259"/>
        <v>3.7186761110457558E-2</v>
      </c>
      <c r="DD302" s="6">
        <f t="shared" si="316"/>
        <v>0.4586592692474189</v>
      </c>
      <c r="DE302" s="6">
        <f t="shared" si="281"/>
        <v>1.2366060223408391</v>
      </c>
      <c r="DF302" s="5"/>
      <c r="DG302" s="5"/>
      <c r="DI302" s="6">
        <f t="shared" si="286"/>
        <v>0.70278808086136213</v>
      </c>
      <c r="DJ302" s="6">
        <f t="shared" si="305"/>
        <v>0.43148526129191761</v>
      </c>
      <c r="DK302" s="6">
        <f t="shared" si="260"/>
        <v>0.98153775483395234</v>
      </c>
      <c r="DL302" s="6">
        <f t="shared" si="317"/>
        <v>0.81067213568633045</v>
      </c>
      <c r="DM302" s="6">
        <f t="shared" si="282"/>
        <v>0.21185506320071609</v>
      </c>
      <c r="DX302">
        <f t="shared" si="306"/>
        <v>55923.833333333336</v>
      </c>
      <c r="DY302">
        <f t="shared" si="307"/>
        <v>51638.867224301022</v>
      </c>
      <c r="DZ302">
        <f t="shared" si="308"/>
        <v>60208.799442365649</v>
      </c>
    </row>
    <row r="303" spans="1:130" x14ac:dyDescent="0.25">
      <c r="A303" s="1">
        <v>2</v>
      </c>
      <c r="B303" s="1">
        <v>302</v>
      </c>
      <c r="C303" s="7">
        <v>20201102</v>
      </c>
      <c r="D303" s="7">
        <f>175430*(1/3)</f>
        <v>58476.666666666664</v>
      </c>
      <c r="E303" s="7">
        <v>4354552</v>
      </c>
      <c r="F303" s="7"/>
      <c r="G303" s="7">
        <f t="shared" si="269"/>
        <v>254639685786.66666</v>
      </c>
      <c r="H303" s="36">
        <f t="shared" si="313"/>
        <v>128582446224.33333</v>
      </c>
      <c r="I303" s="36">
        <f t="shared" si="309"/>
        <v>150366756056.46667</v>
      </c>
      <c r="K303" s="2">
        <f t="shared" si="270"/>
        <v>5.5192075435108685E-2</v>
      </c>
      <c r="M303" s="1">
        <f t="shared" si="278"/>
        <v>301</v>
      </c>
      <c r="N303" s="2">
        <f t="shared" si="271"/>
        <v>-6.2435166396850473E-3</v>
      </c>
      <c r="O303" s="8">
        <f t="shared" si="272"/>
        <v>0.37719298245614036</v>
      </c>
      <c r="P303" s="2">
        <f t="shared" si="273"/>
        <v>0.37755882920190897</v>
      </c>
      <c r="Q303" s="2">
        <f t="shared" si="274"/>
        <v>0.35487556260190312</v>
      </c>
      <c r="R303" s="2">
        <f t="shared" si="275"/>
        <v>1.6151767187044808E-4</v>
      </c>
      <c r="V303" s="1">
        <f t="shared" si="276"/>
        <v>0</v>
      </c>
      <c r="W303" s="1">
        <f t="shared" si="277"/>
        <v>5.5192075435108685E-2</v>
      </c>
      <c r="X303" s="2">
        <f t="shared" si="296"/>
        <v>1.4287699221098127E-2</v>
      </c>
      <c r="Y303" s="2">
        <f t="shared" si="297"/>
        <v>1.5931038633653243E-2</v>
      </c>
      <c r="Z303" s="2">
        <f t="shared" si="298"/>
        <v>1.8080959002472533E-2</v>
      </c>
      <c r="AA303" s="2">
        <f t="shared" si="299"/>
        <v>2.2586911033446701E-2</v>
      </c>
      <c r="AB303" s="3">
        <f t="shared" si="310"/>
        <v>0.79020693643209494</v>
      </c>
      <c r="AC303" s="3">
        <f t="shared" si="311"/>
        <v>0.70532170645479397</v>
      </c>
      <c r="AD303" s="4">
        <f t="shared" si="300"/>
        <v>47.162032623680048</v>
      </c>
      <c r="AE303" s="5">
        <f t="shared" si="323"/>
        <v>46.422216708471311</v>
      </c>
      <c r="AF303" s="5">
        <f t="shared" si="324"/>
        <v>36.832174996748812</v>
      </c>
      <c r="AG303" s="5">
        <f t="shared" si="325"/>
        <v>56.01225842019381</v>
      </c>
      <c r="AH303" s="5"/>
      <c r="AI303" s="6">
        <f t="shared" si="312"/>
        <v>-5.6471482590601821E-2</v>
      </c>
      <c r="AJ303" s="6">
        <f t="shared" si="301"/>
        <v>-8.6554519029260896E-2</v>
      </c>
      <c r="AK303" s="6">
        <f t="shared" si="326"/>
        <v>-0.30152598321484925</v>
      </c>
      <c r="AL303" s="6">
        <f t="shared" si="327"/>
        <v>0.12841694515632748</v>
      </c>
      <c r="AM303" s="6"/>
      <c r="AT303" s="5"/>
      <c r="AU303" s="5"/>
      <c r="AV303" s="12"/>
      <c r="AW303" s="5"/>
      <c r="AX303" s="5"/>
      <c r="AY303" s="5"/>
      <c r="AZ303" s="5"/>
      <c r="BA303" s="5"/>
      <c r="BB303" s="5"/>
      <c r="BC303" s="5"/>
      <c r="BD303" s="5"/>
      <c r="BE303" s="5">
        <f t="shared" si="287"/>
        <v>3140</v>
      </c>
      <c r="BF303" s="6">
        <f t="shared" si="288"/>
        <v>0</v>
      </c>
      <c r="BG303" s="6">
        <f t="shared" si="289"/>
        <v>3140</v>
      </c>
      <c r="BH303" s="6">
        <f t="shared" si="290"/>
        <v>784.04761904761892</v>
      </c>
      <c r="BI303" s="6">
        <f t="shared" si="291"/>
        <v>879.04761904761892</v>
      </c>
      <c r="BJ303" s="6">
        <f t="shared" si="292"/>
        <v>52.856120257695061</v>
      </c>
      <c r="BK303" s="6">
        <f t="shared" si="328"/>
        <v>41.173199621872342</v>
      </c>
      <c r="BL303" s="6">
        <f t="shared" si="329"/>
        <v>31.682894718717446</v>
      </c>
      <c r="BM303" s="6">
        <f t="shared" si="330"/>
        <v>47.816413054080769</v>
      </c>
      <c r="BN303" s="5"/>
      <c r="BO303" s="5"/>
      <c r="BP303" s="5"/>
      <c r="BQ303" s="2">
        <f t="shared" si="261"/>
        <v>56099.583333333328</v>
      </c>
      <c r="BR303" s="2">
        <f t="shared" si="293"/>
        <v>58022.354166666664</v>
      </c>
      <c r="BS303" s="2">
        <f t="shared" si="262"/>
        <v>55922.323977335363</v>
      </c>
      <c r="BT303" s="5">
        <f t="shared" si="294"/>
        <v>60868.364265913435</v>
      </c>
      <c r="BU303" s="5"/>
      <c r="BV303" s="2">
        <f t="shared" si="318"/>
        <v>-0.95682336247761768</v>
      </c>
      <c r="BW303" s="2">
        <f t="shared" si="263"/>
        <v>-0.96677919110370014</v>
      </c>
      <c r="BX303" s="2">
        <f t="shared" si="264"/>
        <v>-1.2745120266904921</v>
      </c>
      <c r="BY303" s="2">
        <f t="shared" si="265"/>
        <v>-0.65904635551690804</v>
      </c>
      <c r="BZ303" s="2"/>
      <c r="CA303" s="2">
        <f t="shared" si="295"/>
        <v>0.18268523268211564</v>
      </c>
      <c r="CB303" s="2">
        <f t="shared" si="266"/>
        <v>-0.15129522053356906</v>
      </c>
      <c r="CC303" s="2">
        <f t="shared" si="267"/>
        <v>-0.56261389527349692</v>
      </c>
      <c r="CD303" s="2">
        <f t="shared" si="268"/>
        <v>0.26002345420635886</v>
      </c>
      <c r="CE303" s="5"/>
      <c r="CF303" s="8">
        <f t="shared" si="319"/>
        <v>8.7980290044145891E-3</v>
      </c>
      <c r="CG303" s="8">
        <f t="shared" si="320"/>
        <v>-3.1086518188002191E-4</v>
      </c>
      <c r="CH303" s="5">
        <f t="shared" si="321"/>
        <v>54905</v>
      </c>
      <c r="CI303" s="5">
        <f t="shared" si="322"/>
        <v>56706.666666666664</v>
      </c>
      <c r="CJ303" s="5"/>
      <c r="CK303" s="5">
        <f t="shared" si="283"/>
        <v>54910.292741071738</v>
      </c>
      <c r="CL303" s="5">
        <f t="shared" si="302"/>
        <v>55497.444858861789</v>
      </c>
      <c r="CM303" s="5">
        <f t="shared" si="257"/>
        <v>56122.536932414376</v>
      </c>
      <c r="CN303" s="5">
        <f t="shared" si="314"/>
        <v>55373.882738440945</v>
      </c>
      <c r="CO303" s="5">
        <f t="shared" si="279"/>
        <v>36117.554813923896</v>
      </c>
      <c r="CP303" s="5"/>
      <c r="CQ303" s="5"/>
      <c r="CR303" s="5"/>
      <c r="CS303" s="32">
        <f t="shared" si="284"/>
        <v>6.4949096928185845E-2</v>
      </c>
      <c r="CT303" s="32">
        <f t="shared" si="303"/>
        <v>5.3682143662315829E-2</v>
      </c>
      <c r="CU303" s="32">
        <f t="shared" si="258"/>
        <v>4.1946245892042544E-2</v>
      </c>
      <c r="CV303" s="32">
        <f t="shared" si="315"/>
        <v>5.6033345952671398E-2</v>
      </c>
      <c r="CW303" s="32">
        <f t="shared" si="280"/>
        <v>0.61906493858557043</v>
      </c>
      <c r="CX303" s="32"/>
      <c r="CY303" s="32"/>
      <c r="CZ303" s="5"/>
      <c r="DA303" s="6">
        <f t="shared" si="285"/>
        <v>0.10041352919509512</v>
      </c>
      <c r="DB303" s="6">
        <f t="shared" si="304"/>
        <v>1.6031601431268791E-2</v>
      </c>
      <c r="DC303" s="6">
        <f t="shared" si="259"/>
        <v>0.14362277462166859</v>
      </c>
      <c r="DD303" s="6">
        <f t="shared" si="316"/>
        <v>0.44897340145246556</v>
      </c>
      <c r="DE303" s="6">
        <f t="shared" si="281"/>
        <v>1.2981245985242238</v>
      </c>
      <c r="DF303" s="5"/>
      <c r="DG303" s="5"/>
      <c r="DI303" s="6">
        <f t="shared" si="286"/>
        <v>1.0238541956135332</v>
      </c>
      <c r="DJ303" s="6">
        <f t="shared" si="305"/>
        <v>0.84525842298793619</v>
      </c>
      <c r="DK303" s="6">
        <f t="shared" si="260"/>
        <v>0.97442948285101727</v>
      </c>
      <c r="DL303" s="6">
        <f t="shared" si="317"/>
        <v>0.9471463167058326</v>
      </c>
      <c r="DM303" s="6">
        <f t="shared" si="282"/>
        <v>0.20473029948386179</v>
      </c>
      <c r="DX303">
        <f t="shared" si="306"/>
        <v>55809.333333333336</v>
      </c>
      <c r="DY303">
        <f t="shared" si="307"/>
        <v>51946.526294116622</v>
      </c>
      <c r="DZ303">
        <f t="shared" si="308"/>
        <v>59672.14037255005</v>
      </c>
    </row>
    <row r="304" spans="1:130" x14ac:dyDescent="0.25">
      <c r="A304" s="1">
        <v>3</v>
      </c>
      <c r="B304" s="1">
        <v>303</v>
      </c>
      <c r="C304" s="7">
        <v>20201104</v>
      </c>
      <c r="D304" s="7">
        <f>182540*(1/3)</f>
        <v>60846.666666666664</v>
      </c>
      <c r="E304" s="7">
        <v>2408683</v>
      </c>
      <c r="F304" s="7"/>
      <c r="G304" s="7">
        <f t="shared" si="269"/>
        <v>146560331606.66666</v>
      </c>
      <c r="H304" s="36">
        <f t="shared" si="313"/>
        <v>130687708609.99997</v>
      </c>
      <c r="I304" s="36">
        <f t="shared" si="309"/>
        <v>151343637546.73334</v>
      </c>
      <c r="K304" s="2">
        <f t="shared" si="270"/>
        <v>3.9729224147637958E-2</v>
      </c>
      <c r="M304" s="1">
        <f t="shared" si="278"/>
        <v>302</v>
      </c>
      <c r="N304" s="2">
        <f t="shared" si="271"/>
        <v>-6.0186946803605966E-3</v>
      </c>
      <c r="O304" s="8">
        <f t="shared" si="272"/>
        <v>0.37844611528822053</v>
      </c>
      <c r="P304" s="2">
        <f t="shared" si="273"/>
        <v>0.38047566502554908</v>
      </c>
      <c r="Q304" s="2">
        <f t="shared" si="274"/>
        <v>0.35798336921109869</v>
      </c>
      <c r="R304" s="2">
        <f t="shared" si="275"/>
        <v>8.8728608631155614E-4</v>
      </c>
      <c r="V304" s="1">
        <f t="shared" si="276"/>
        <v>0</v>
      </c>
      <c r="W304" s="1">
        <f t="shared" si="277"/>
        <v>3.9729224147637958E-2</v>
      </c>
      <c r="X304" s="2">
        <f t="shared" si="296"/>
        <v>1.3386261327086476E-2</v>
      </c>
      <c r="Y304" s="2">
        <f t="shared" si="297"/>
        <v>1.8768840358484525E-2</v>
      </c>
      <c r="Z304" s="2">
        <f t="shared" si="298"/>
        <v>1.848066623759596E-2</v>
      </c>
      <c r="AA304" s="2">
        <f t="shared" si="299"/>
        <v>2.2924630911256828E-2</v>
      </c>
      <c r="AB304" s="3">
        <f t="shared" si="310"/>
        <v>0.72433867670064123</v>
      </c>
      <c r="AC304" s="3">
        <f t="shared" si="311"/>
        <v>0.81871941280713667</v>
      </c>
      <c r="AD304" s="4">
        <f t="shared" si="300"/>
        <v>53.058236651887881</v>
      </c>
      <c r="AE304" s="5">
        <f t="shared" si="323"/>
        <v>46.486232783217147</v>
      </c>
      <c r="AF304" s="5">
        <f t="shared" si="324"/>
        <v>36.730008655794407</v>
      </c>
      <c r="AG304" s="5">
        <f t="shared" si="325"/>
        <v>56.242456910639888</v>
      </c>
      <c r="AH304" s="5"/>
      <c r="AI304" s="6">
        <f t="shared" si="312"/>
        <v>8.4855404644062452E-2</v>
      </c>
      <c r="AJ304" s="6">
        <f t="shared" si="301"/>
        <v>-8.4348118933797123E-2</v>
      </c>
      <c r="AK304" s="6">
        <f t="shared" si="326"/>
        <v>-0.30563325519353191</v>
      </c>
      <c r="AL304" s="6">
        <f t="shared" si="327"/>
        <v>0.13693701732593769</v>
      </c>
      <c r="AM304" s="6"/>
      <c r="AT304" s="5"/>
      <c r="AU304" s="5"/>
      <c r="AV304" s="12"/>
      <c r="AW304" s="5"/>
      <c r="AX304" s="5"/>
      <c r="AY304" s="5"/>
      <c r="AZ304" s="5"/>
      <c r="BA304" s="5"/>
      <c r="BB304" s="5"/>
      <c r="BC304" s="5"/>
      <c r="BD304" s="5"/>
      <c r="BE304" s="5">
        <f t="shared" si="287"/>
        <v>2370</v>
      </c>
      <c r="BF304" s="6">
        <f t="shared" si="288"/>
        <v>0</v>
      </c>
      <c r="BG304" s="6">
        <f t="shared" si="289"/>
        <v>2370</v>
      </c>
      <c r="BH304" s="6">
        <f t="shared" si="290"/>
        <v>732.85714285714289</v>
      </c>
      <c r="BI304" s="6">
        <f t="shared" si="291"/>
        <v>1048.3333333333333</v>
      </c>
      <c r="BJ304" s="6">
        <f t="shared" si="292"/>
        <v>58.855767945461835</v>
      </c>
      <c r="BK304" s="6">
        <f t="shared" si="328"/>
        <v>41.935206974827757</v>
      </c>
      <c r="BL304" s="6">
        <f t="shared" si="329"/>
        <v>29.598631823108619</v>
      </c>
      <c r="BM304" s="6">
        <f t="shared" si="330"/>
        <v>50.570809581031156</v>
      </c>
      <c r="BN304" s="5"/>
      <c r="BO304" s="5"/>
      <c r="BP304" s="5"/>
      <c r="BQ304" s="2">
        <f t="shared" si="261"/>
        <v>56119.583333333328</v>
      </c>
      <c r="BR304" s="2">
        <f t="shared" si="293"/>
        <v>57857.041666666672</v>
      </c>
      <c r="BS304" s="2">
        <f t="shared" si="262"/>
        <v>56075.686608849923</v>
      </c>
      <c r="BT304" s="5">
        <f t="shared" si="294"/>
        <v>60743.603733012293</v>
      </c>
      <c r="BU304" s="5"/>
      <c r="BV304" s="2">
        <f t="shared" si="318"/>
        <v>-1.0972886101311743</v>
      </c>
      <c r="BW304" s="2">
        <f t="shared" si="263"/>
        <v>-0.96108186819553976</v>
      </c>
      <c r="BX304" s="2">
        <f t="shared" si="264"/>
        <v>-1.2536017582119594</v>
      </c>
      <c r="BY304" s="2">
        <f t="shared" si="265"/>
        <v>-0.66856197817912011</v>
      </c>
      <c r="BZ304" s="2"/>
      <c r="CA304" s="2">
        <f t="shared" si="295"/>
        <v>8.8950207551905261E-2</v>
      </c>
      <c r="CB304" s="2">
        <f t="shared" si="266"/>
        <v>-0.13322876654440724</v>
      </c>
      <c r="CC304" s="2">
        <f t="shared" si="267"/>
        <v>-0.55379184216020916</v>
      </c>
      <c r="CD304" s="2">
        <f t="shared" si="268"/>
        <v>0.28733430907139468</v>
      </c>
      <c r="CE304" s="5"/>
      <c r="CF304" s="8">
        <f t="shared" si="319"/>
        <v>8.7980290044145891E-3</v>
      </c>
      <c r="CG304" s="8">
        <f t="shared" si="320"/>
        <v>-3.1086518188002191E-4</v>
      </c>
      <c r="CH304" s="5">
        <f t="shared" si="321"/>
        <v>56090</v>
      </c>
      <c r="CI304" s="5">
        <f t="shared" si="322"/>
        <v>56090</v>
      </c>
      <c r="CJ304" s="5"/>
      <c r="CK304" s="5">
        <f t="shared" si="283"/>
        <v>55349.9801404096</v>
      </c>
      <c r="CL304" s="5">
        <f t="shared" si="302"/>
        <v>55692.727835789265</v>
      </c>
      <c r="CM304" s="5">
        <f t="shared" si="257"/>
        <v>56285.652582587412</v>
      </c>
      <c r="CN304" s="5">
        <f t="shared" si="314"/>
        <v>55851.13948162119</v>
      </c>
      <c r="CO304" s="5">
        <f t="shared" si="279"/>
        <v>36260.151260691622</v>
      </c>
      <c r="CP304" s="5"/>
      <c r="CQ304" s="5"/>
      <c r="CR304" s="5"/>
      <c r="CS304" s="32">
        <f t="shared" si="284"/>
        <v>9.9307831950676162E-2</v>
      </c>
      <c r="CT304" s="32">
        <f t="shared" si="303"/>
        <v>9.254240241336098E-2</v>
      </c>
      <c r="CU304" s="32">
        <f t="shared" si="258"/>
        <v>8.1033333981282762E-2</v>
      </c>
      <c r="CV304" s="32">
        <f t="shared" si="315"/>
        <v>8.9443603683132311E-2</v>
      </c>
      <c r="CW304" s="32">
        <f t="shared" si="280"/>
        <v>0.67805882080333268</v>
      </c>
      <c r="CX304" s="32"/>
      <c r="CY304" s="32"/>
      <c r="CZ304" s="5"/>
      <c r="DA304" s="6">
        <f t="shared" si="285"/>
        <v>8.9814189614802656E-2</v>
      </c>
      <c r="DB304" s="6">
        <f t="shared" si="304"/>
        <v>8.3005347685472367E-2</v>
      </c>
      <c r="DC304" s="6">
        <f t="shared" si="259"/>
        <v>0.19546774166451766</v>
      </c>
      <c r="DD304" s="6">
        <f t="shared" si="316"/>
        <v>0.48446064868340666</v>
      </c>
      <c r="DE304" s="6">
        <f t="shared" si="281"/>
        <v>1.3514108586417117</v>
      </c>
      <c r="DF304" s="5"/>
      <c r="DG304" s="5"/>
      <c r="DI304" s="6">
        <f t="shared" si="286"/>
        <v>1.0380830416828093</v>
      </c>
      <c r="DJ304" s="6">
        <f t="shared" si="305"/>
        <v>1.0547691260839895</v>
      </c>
      <c r="DK304" s="6">
        <f t="shared" si="260"/>
        <v>0.80681031069710096</v>
      </c>
      <c r="DL304" s="6">
        <f t="shared" si="317"/>
        <v>0.93453815095033499</v>
      </c>
      <c r="DM304" s="6">
        <f t="shared" si="282"/>
        <v>0.20015891050396131</v>
      </c>
      <c r="DX304">
        <f t="shared" si="306"/>
        <v>55974.333333333336</v>
      </c>
      <c r="DY304">
        <f t="shared" si="307"/>
        <v>51583.017104430866</v>
      </c>
      <c r="DZ304">
        <f t="shared" si="308"/>
        <v>60365.649562235805</v>
      </c>
    </row>
    <row r="305" spans="1:130" x14ac:dyDescent="0.25">
      <c r="A305" s="1">
        <v>4</v>
      </c>
      <c r="B305" s="1">
        <v>304</v>
      </c>
      <c r="C305" s="7">
        <v>20201107</v>
      </c>
      <c r="D305" s="7">
        <f>173410*(1/3)</f>
        <v>57803.333333333328</v>
      </c>
      <c r="E305" s="7">
        <v>570637</v>
      </c>
      <c r="F305" s="7"/>
      <c r="G305" s="7">
        <f t="shared" si="269"/>
        <v>32984720723.333332</v>
      </c>
      <c r="H305" s="36">
        <f t="shared" si="313"/>
        <v>128963513046.16666</v>
      </c>
      <c r="I305" s="36">
        <f t="shared" si="309"/>
        <v>150403913999.26666</v>
      </c>
      <c r="K305" s="2">
        <f t="shared" si="270"/>
        <v>-5.1310594278273315E-2</v>
      </c>
      <c r="M305" s="1">
        <f t="shared" si="278"/>
        <v>303</v>
      </c>
      <c r="N305" s="2">
        <f t="shared" si="271"/>
        <v>-5.895450699954982E-3</v>
      </c>
      <c r="O305" s="8">
        <f t="shared" si="272"/>
        <v>0.37969924812030076</v>
      </c>
      <c r="P305" s="2">
        <f t="shared" si="273"/>
        <v>0.38207753040693881</v>
      </c>
      <c r="Q305" s="2">
        <f t="shared" si="274"/>
        <v>0.3596994673106817</v>
      </c>
      <c r="R305" s="2">
        <f t="shared" si="275"/>
        <v>7.7641690524832274E-4</v>
      </c>
      <c r="V305" s="1">
        <f t="shared" si="276"/>
        <v>5.1310594278273315E-2</v>
      </c>
      <c r="W305" s="1">
        <f t="shared" si="277"/>
        <v>0</v>
      </c>
      <c r="X305" s="2">
        <f t="shared" si="296"/>
        <v>1.7051303775534567E-2</v>
      </c>
      <c r="Y305" s="2">
        <f t="shared" si="297"/>
        <v>1.5992356473556429E-2</v>
      </c>
      <c r="Z305" s="2">
        <f t="shared" si="298"/>
        <v>2.0589322944374881E-2</v>
      </c>
      <c r="AA305" s="2">
        <f t="shared" si="299"/>
        <v>2.2655039631860507E-2</v>
      </c>
      <c r="AB305" s="3">
        <f t="shared" si="310"/>
        <v>0.82816243261622546</v>
      </c>
      <c r="AC305" s="3">
        <f t="shared" si="311"/>
        <v>0.70590723889380746</v>
      </c>
      <c r="AD305" s="4">
        <f t="shared" si="300"/>
        <v>46.015331115891286</v>
      </c>
      <c r="AE305" s="5">
        <f t="shared" si="323"/>
        <v>46.517095408302268</v>
      </c>
      <c r="AF305" s="5">
        <f t="shared" si="324"/>
        <v>36.771465481659888</v>
      </c>
      <c r="AG305" s="5">
        <f t="shared" si="325"/>
        <v>56.262725334944648</v>
      </c>
      <c r="AH305" s="5"/>
      <c r="AI305" s="6">
        <f t="shared" si="312"/>
        <v>4.6044207206443998E-2</v>
      </c>
      <c r="AJ305" s="6">
        <f t="shared" si="301"/>
        <v>-8.410247914273597E-2</v>
      </c>
      <c r="AK305" s="6">
        <f t="shared" si="326"/>
        <v>-0.30598420162906059</v>
      </c>
      <c r="AL305" s="6">
        <f t="shared" si="327"/>
        <v>0.13777924334358865</v>
      </c>
      <c r="AM305" s="6"/>
      <c r="AT305" s="5"/>
      <c r="AU305" s="5"/>
      <c r="AV305" s="12"/>
      <c r="AW305" s="5"/>
      <c r="AX305" s="5"/>
      <c r="AY305" s="5"/>
      <c r="AZ305" s="5"/>
      <c r="BA305" s="5"/>
      <c r="BB305" s="5"/>
      <c r="BC305" s="5"/>
      <c r="BD305" s="5"/>
      <c r="BE305" s="5">
        <f t="shared" si="287"/>
        <v>-3043.3333333333358</v>
      </c>
      <c r="BF305" s="6">
        <f t="shared" si="288"/>
        <v>3043.3333333333358</v>
      </c>
      <c r="BG305" s="6">
        <f t="shared" si="289"/>
        <v>0</v>
      </c>
      <c r="BH305" s="6">
        <f t="shared" si="290"/>
        <v>950.23809523809541</v>
      </c>
      <c r="BI305" s="6">
        <f t="shared" si="291"/>
        <v>888.57142857142856</v>
      </c>
      <c r="BJ305" s="6">
        <f t="shared" si="292"/>
        <v>48.323190470024599</v>
      </c>
      <c r="BK305" s="6">
        <f t="shared" si="328"/>
        <v>42.699947673705012</v>
      </c>
      <c r="BL305" s="6">
        <f t="shared" si="329"/>
        <v>30.799608908824986</v>
      </c>
      <c r="BM305" s="6">
        <f t="shared" si="330"/>
        <v>51.030184809121025</v>
      </c>
      <c r="BN305" s="5"/>
      <c r="BO305" s="5"/>
      <c r="BP305" s="5"/>
      <c r="BQ305" s="2">
        <f t="shared" si="261"/>
        <v>56252.5</v>
      </c>
      <c r="BR305" s="2">
        <f t="shared" si="293"/>
        <v>57698.375000000015</v>
      </c>
      <c r="BS305" s="2">
        <f t="shared" si="262"/>
        <v>56220.208619269215</v>
      </c>
      <c r="BT305" s="5">
        <f t="shared" si="294"/>
        <v>60570.677839848417</v>
      </c>
      <c r="BU305" s="5"/>
      <c r="BV305" s="2">
        <f t="shared" si="318"/>
        <v>-1.1200498809972044</v>
      </c>
      <c r="BW305" s="2">
        <f t="shared" si="263"/>
        <v>-0.95664689377044232</v>
      </c>
      <c r="BX305" s="2">
        <f t="shared" si="264"/>
        <v>-1.2357377926363258</v>
      </c>
      <c r="BY305" s="2">
        <f t="shared" si="265"/>
        <v>-0.67755599490455887</v>
      </c>
      <c r="BZ305" s="2"/>
      <c r="CA305" s="2">
        <f t="shared" si="295"/>
        <v>1.1219309014083301E-2</v>
      </c>
      <c r="CB305" s="2">
        <f t="shared" si="266"/>
        <v>-0.11901464383320777</v>
      </c>
      <c r="CC305" s="2">
        <f t="shared" si="267"/>
        <v>-0.53889406138595508</v>
      </c>
      <c r="CD305" s="2">
        <f t="shared" si="268"/>
        <v>0.30086477371953951</v>
      </c>
      <c r="CE305" s="5"/>
      <c r="CF305" s="8">
        <f t="shared" si="319"/>
        <v>1.9407405784176851E-3</v>
      </c>
      <c r="CG305" s="8">
        <f t="shared" si="320"/>
        <v>-2.7404120977670213E-4</v>
      </c>
      <c r="CH305" s="5">
        <f t="shared" si="321"/>
        <v>56090</v>
      </c>
      <c r="CI305" s="5">
        <f t="shared" si="322"/>
        <v>56090</v>
      </c>
      <c r="CJ305" s="5"/>
      <c r="CK305" s="5">
        <f t="shared" si="283"/>
        <v>55361.511853578093</v>
      </c>
      <c r="CL305" s="5">
        <f t="shared" si="302"/>
        <v>55710.745835876303</v>
      </c>
      <c r="CM305" s="5">
        <f t="shared" si="257"/>
        <v>56366.913845116949</v>
      </c>
      <c r="CN305" s="5">
        <f t="shared" si="314"/>
        <v>56002.260914769504</v>
      </c>
      <c r="CO305" s="5">
        <f t="shared" si="279"/>
        <v>36336.565488420601</v>
      </c>
      <c r="CP305" s="5"/>
      <c r="CQ305" s="5"/>
      <c r="CR305" s="5"/>
      <c r="CS305" s="32">
        <f t="shared" si="284"/>
        <v>4.4106842425355897E-2</v>
      </c>
      <c r="CT305" s="32">
        <f t="shared" si="303"/>
        <v>3.7561649302304767E-2</v>
      </c>
      <c r="CU305" s="32">
        <f t="shared" si="258"/>
        <v>2.5483380058083815E-2</v>
      </c>
      <c r="CV305" s="32">
        <f t="shared" si="315"/>
        <v>3.2160709034674495E-2</v>
      </c>
      <c r="CW305" s="32">
        <f t="shared" si="280"/>
        <v>0.59077591831714416</v>
      </c>
      <c r="CX305" s="32"/>
      <c r="CY305" s="32"/>
      <c r="CZ305" s="5"/>
      <c r="DA305" s="6">
        <f t="shared" si="285"/>
        <v>4.5359115601256841E-2</v>
      </c>
      <c r="DB305" s="6">
        <f t="shared" si="304"/>
        <v>3.5238764405025971E-3</v>
      </c>
      <c r="DC305" s="6">
        <f t="shared" si="259"/>
        <v>0.18147997572481722</v>
      </c>
      <c r="DD305" s="6">
        <f t="shared" si="316"/>
        <v>0.38564382407974468</v>
      </c>
      <c r="DE305" s="6">
        <f t="shared" si="281"/>
        <v>1.2938769438190585</v>
      </c>
      <c r="DF305" s="5"/>
      <c r="DG305" s="5"/>
      <c r="DI305" s="6">
        <f t="shared" si="286"/>
        <v>0.70852637775432847</v>
      </c>
      <c r="DJ305" s="6">
        <f t="shared" si="305"/>
        <v>0.69479719529540795</v>
      </c>
      <c r="DK305" s="6">
        <f t="shared" si="260"/>
        <v>0.76340669241723569</v>
      </c>
      <c r="DL305" s="6">
        <f t="shared" si="317"/>
        <v>1.121126502374302</v>
      </c>
      <c r="DM305" s="6">
        <f t="shared" si="282"/>
        <v>0.19038678808248222</v>
      </c>
      <c r="DX305">
        <f t="shared" si="306"/>
        <v>56064.499999999985</v>
      </c>
      <c r="DY305">
        <f t="shared" si="307"/>
        <v>51601.311167387641</v>
      </c>
      <c r="DZ305">
        <f t="shared" si="308"/>
        <v>60527.68883261233</v>
      </c>
    </row>
    <row r="306" spans="1:130" x14ac:dyDescent="0.25">
      <c r="A306" s="1">
        <v>5</v>
      </c>
      <c r="B306" s="1">
        <v>305</v>
      </c>
      <c r="C306" s="7">
        <v>20201108</v>
      </c>
      <c r="D306" s="7">
        <f>164740*(1/3)</f>
        <v>54913.333333333328</v>
      </c>
      <c r="E306" s="7">
        <v>662494</v>
      </c>
      <c r="F306" s="7"/>
      <c r="G306" s="7">
        <f t="shared" si="269"/>
        <v>36379753853.333328</v>
      </c>
      <c r="H306" s="36">
        <f t="shared" si="313"/>
        <v>127740074498.83333</v>
      </c>
      <c r="I306" s="36">
        <f t="shared" si="309"/>
        <v>150002557186.53333</v>
      </c>
      <c r="K306" s="2">
        <f t="shared" si="270"/>
        <v>-5.1290259297355256E-2</v>
      </c>
      <c r="M306" s="1">
        <f t="shared" si="278"/>
        <v>304</v>
      </c>
      <c r="N306" s="2">
        <f t="shared" si="271"/>
        <v>-5.7443910952660751E-3</v>
      </c>
      <c r="O306" s="8">
        <f t="shared" si="272"/>
        <v>0.38095238095238093</v>
      </c>
      <c r="P306" s="2">
        <f t="shared" si="273"/>
        <v>0.38404368399819211</v>
      </c>
      <c r="Q306" s="2">
        <f t="shared" si="274"/>
        <v>0.36181484442249329</v>
      </c>
      <c r="R306" s="2">
        <f t="shared" si="275"/>
        <v>1.1251494545578833E-3</v>
      </c>
      <c r="V306" s="1">
        <f t="shared" si="276"/>
        <v>5.1290259297355256E-2</v>
      </c>
      <c r="W306" s="1">
        <f t="shared" si="277"/>
        <v>0</v>
      </c>
      <c r="X306" s="2">
        <f t="shared" si="296"/>
        <v>2.0099425037630427E-2</v>
      </c>
      <c r="Y306" s="2">
        <f t="shared" si="297"/>
        <v>1.5992356473556429E-2</v>
      </c>
      <c r="Z306" s="2">
        <f t="shared" si="298"/>
        <v>2.2329782536976827E-2</v>
      </c>
      <c r="AA306" s="2">
        <f t="shared" si="299"/>
        <v>2.2655039631860507E-2</v>
      </c>
      <c r="AB306" s="3">
        <f t="shared" si="310"/>
        <v>0.90011736586986202</v>
      </c>
      <c r="AC306" s="3">
        <f t="shared" si="311"/>
        <v>0.70590723889380746</v>
      </c>
      <c r="AD306" s="4">
        <f t="shared" si="300"/>
        <v>43.953700136348999</v>
      </c>
      <c r="AE306" s="5">
        <f t="shared" si="323"/>
        <v>46.333826904754048</v>
      </c>
      <c r="AF306" s="5">
        <f t="shared" si="324"/>
        <v>36.537725772232115</v>
      </c>
      <c r="AG306" s="5">
        <f t="shared" si="325"/>
        <v>56.129928037275981</v>
      </c>
      <c r="AH306" s="5"/>
      <c r="AI306" s="6">
        <f t="shared" si="312"/>
        <v>-6.6810132488527588E-2</v>
      </c>
      <c r="AJ306" s="6">
        <f t="shared" si="301"/>
        <v>-9.5115342782744416E-2</v>
      </c>
      <c r="AK306" s="6">
        <f t="shared" si="326"/>
        <v>-0.28721902060881543</v>
      </c>
      <c r="AL306" s="6">
        <f t="shared" si="327"/>
        <v>9.6988335043326629E-2</v>
      </c>
      <c r="AM306" s="6"/>
      <c r="AT306" s="5"/>
      <c r="AU306" s="5"/>
      <c r="AV306" s="12"/>
      <c r="AW306" s="5"/>
      <c r="AX306" s="5"/>
      <c r="AY306" s="5"/>
      <c r="AZ306" s="5"/>
      <c r="BA306" s="5"/>
      <c r="BB306" s="5"/>
      <c r="BC306" s="5"/>
      <c r="BD306" s="5"/>
      <c r="BE306" s="5">
        <f t="shared" si="287"/>
        <v>-2890</v>
      </c>
      <c r="BF306" s="6">
        <f t="shared" si="288"/>
        <v>2890</v>
      </c>
      <c r="BG306" s="6">
        <f t="shared" si="289"/>
        <v>0</v>
      </c>
      <c r="BH306" s="6">
        <f t="shared" si="290"/>
        <v>1120.7142857142858</v>
      </c>
      <c r="BI306" s="6">
        <f t="shared" si="291"/>
        <v>888.57142857142856</v>
      </c>
      <c r="BJ306" s="6">
        <f t="shared" si="292"/>
        <v>44.223249200142192</v>
      </c>
      <c r="BK306" s="6">
        <f t="shared" si="328"/>
        <v>43.094804664155866</v>
      </c>
      <c r="BL306" s="6">
        <f t="shared" si="329"/>
        <v>31.566695400779576</v>
      </c>
      <c r="BM306" s="6">
        <f t="shared" si="330"/>
        <v>51.164481148519272</v>
      </c>
      <c r="BN306" s="5"/>
      <c r="BO306" s="5"/>
      <c r="BP306" s="5"/>
      <c r="BQ306" s="2">
        <f t="shared" si="261"/>
        <v>56183.75</v>
      </c>
      <c r="BR306" s="2">
        <f t="shared" si="293"/>
        <v>57529.062500000015</v>
      </c>
      <c r="BS306" s="2">
        <f t="shared" si="262"/>
        <v>56309.231215686763</v>
      </c>
      <c r="BT306" s="5">
        <f t="shared" si="294"/>
        <v>60335.290964080756</v>
      </c>
      <c r="BU306" s="5"/>
      <c r="BV306" s="2">
        <f t="shared" si="318"/>
        <v>-1.1456313000689162</v>
      </c>
      <c r="BW306" s="2">
        <f t="shared" si="263"/>
        <v>-0.97016670556002649</v>
      </c>
      <c r="BX306" s="2">
        <f t="shared" si="264"/>
        <v>-1.2586900715087981</v>
      </c>
      <c r="BY306" s="2">
        <f t="shared" si="265"/>
        <v>-0.68164333961125489</v>
      </c>
      <c r="BZ306" s="2"/>
      <c r="CA306" s="2">
        <f t="shared" si="295"/>
        <v>0.15663082689877775</v>
      </c>
      <c r="CB306" s="2">
        <f t="shared" si="266"/>
        <v>-8.7918464112530431E-2</v>
      </c>
      <c r="CC306" s="2">
        <f t="shared" si="267"/>
        <v>-0.49162533636184336</v>
      </c>
      <c r="CD306" s="2">
        <f t="shared" si="268"/>
        <v>0.31578840813678244</v>
      </c>
      <c r="CE306" s="5"/>
      <c r="CF306" s="8">
        <f t="shared" si="319"/>
        <v>1.9407405784176851E-3</v>
      </c>
      <c r="CG306" s="8">
        <f t="shared" si="320"/>
        <v>-2.7404120977670213E-4</v>
      </c>
      <c r="CH306" s="5">
        <f t="shared" si="321"/>
        <v>56090</v>
      </c>
      <c r="CI306" s="5">
        <f t="shared" si="322"/>
        <v>56090</v>
      </c>
      <c r="CJ306" s="5"/>
      <c r="CK306" s="5">
        <f t="shared" si="283"/>
        <v>55375.626039394367</v>
      </c>
      <c r="CL306" s="5">
        <f t="shared" si="302"/>
        <v>55655.759221332781</v>
      </c>
      <c r="CM306" s="5">
        <f t="shared" si="257"/>
        <v>56431.528266940913</v>
      </c>
      <c r="CN306" s="5">
        <f t="shared" si="314"/>
        <v>56047.92229308252</v>
      </c>
      <c r="CO306" s="5">
        <f t="shared" si="279"/>
        <v>36416.09920676089</v>
      </c>
      <c r="CP306" s="5"/>
      <c r="CQ306" s="5"/>
      <c r="CR306" s="5"/>
      <c r="CS306" s="32">
        <f t="shared" si="284"/>
        <v>-8.3483066310106047E-3</v>
      </c>
      <c r="CT306" s="32">
        <f t="shared" si="303"/>
        <v>-1.3339605790785414E-2</v>
      </c>
      <c r="CU306" s="32">
        <f t="shared" si="258"/>
        <v>-2.6903310617887088E-2</v>
      </c>
      <c r="CV306" s="32">
        <f t="shared" si="315"/>
        <v>-2.0243193919236901E-2</v>
      </c>
      <c r="CW306" s="32">
        <f t="shared" si="280"/>
        <v>0.50794111751371496</v>
      </c>
      <c r="CX306" s="32"/>
      <c r="CY306" s="32"/>
      <c r="CZ306" s="5"/>
      <c r="DA306" s="6">
        <f t="shared" si="285"/>
        <v>4.502045688904153E-3</v>
      </c>
      <c r="DB306" s="6">
        <f t="shared" si="304"/>
        <v>-3.2664495306779041E-2</v>
      </c>
      <c r="DC306" s="6">
        <f t="shared" si="259"/>
        <v>0.17747717284980755</v>
      </c>
      <c r="DD306" s="6">
        <f t="shared" si="316"/>
        <v>0.29202152973288048</v>
      </c>
      <c r="DE306" s="6">
        <f t="shared" si="281"/>
        <v>1.2270197320189775</v>
      </c>
      <c r="DF306" s="5"/>
      <c r="DG306" s="5"/>
      <c r="DI306" s="6">
        <f t="shared" si="286"/>
        <v>0.43833228971929244</v>
      </c>
      <c r="DJ306" s="6">
        <f t="shared" si="305"/>
        <v>0.38528135019728155</v>
      </c>
      <c r="DK306" s="6">
        <f t="shared" si="260"/>
        <v>0.74874692983415547</v>
      </c>
      <c r="DL306" s="6">
        <f t="shared" si="317"/>
        <v>0.78622569118525443</v>
      </c>
      <c r="DM306" s="6">
        <f t="shared" si="282"/>
        <v>0.18886760041044143</v>
      </c>
      <c r="DX306">
        <f t="shared" si="306"/>
        <v>55930.16666666665</v>
      </c>
      <c r="DY306">
        <f t="shared" si="307"/>
        <v>51498.309531484309</v>
      </c>
      <c r="DZ306">
        <f t="shared" si="308"/>
        <v>60362.023801848991</v>
      </c>
    </row>
    <row r="307" spans="1:130" x14ac:dyDescent="0.25">
      <c r="A307" s="1">
        <v>6</v>
      </c>
      <c r="B307" s="1">
        <v>306</v>
      </c>
      <c r="C307" s="7">
        <v>20201109</v>
      </c>
      <c r="D307" s="7">
        <f>165000*(1/3)</f>
        <v>55000</v>
      </c>
      <c r="E307" s="7">
        <v>5966106</v>
      </c>
      <c r="F307" s="7"/>
      <c r="G307" s="7">
        <f t="shared" si="269"/>
        <v>328135830000</v>
      </c>
      <c r="H307" s="36">
        <f t="shared" si="313"/>
        <v>141487541837.66669</v>
      </c>
      <c r="I307" s="36">
        <f t="shared" si="309"/>
        <v>151294641128.19998</v>
      </c>
      <c r="K307" s="2">
        <f t="shared" si="270"/>
        <v>1.5770003874779742E-3</v>
      </c>
      <c r="M307" s="1">
        <f t="shared" si="278"/>
        <v>305</v>
      </c>
      <c r="N307" s="2">
        <f t="shared" si="271"/>
        <v>-5.739330057341307E-3</v>
      </c>
      <c r="O307" s="8">
        <f t="shared" si="272"/>
        <v>0.38220551378446116</v>
      </c>
      <c r="P307" s="2">
        <f t="shared" si="273"/>
        <v>0.38410960919975379</v>
      </c>
      <c r="Q307" s="2">
        <f t="shared" si="274"/>
        <v>0.36188594458211476</v>
      </c>
      <c r="R307" s="2">
        <f t="shared" si="275"/>
        <v>1.8381702137309497E-3</v>
      </c>
      <c r="V307" s="1">
        <f t="shared" si="276"/>
        <v>0</v>
      </c>
      <c r="W307" s="1">
        <f t="shared" si="277"/>
        <v>1.5770003874779742E-3</v>
      </c>
      <c r="X307" s="2">
        <f t="shared" si="296"/>
        <v>1.611798519086885E-2</v>
      </c>
      <c r="Y307" s="2">
        <f t="shared" si="297"/>
        <v>1.6104999358376285E-2</v>
      </c>
      <c r="Z307" s="2">
        <f t="shared" si="298"/>
        <v>2.0369374469255273E-2</v>
      </c>
      <c r="AA307" s="2">
        <f t="shared" si="299"/>
        <v>2.2573180235051137E-2</v>
      </c>
      <c r="AB307" s="3">
        <f t="shared" si="310"/>
        <v>0.79128523142410179</v>
      </c>
      <c r="AC307" s="3">
        <f t="shared" si="311"/>
        <v>0.713457261700715</v>
      </c>
      <c r="AD307" s="4">
        <f t="shared" si="300"/>
        <v>47.41391068309084</v>
      </c>
      <c r="AE307" s="5">
        <f t="shared" si="323"/>
        <v>46.425808077171894</v>
      </c>
      <c r="AF307" s="5">
        <f t="shared" si="324"/>
        <v>36.625189864881456</v>
      </c>
      <c r="AG307" s="5">
        <f t="shared" si="325"/>
        <v>56.226426289462331</v>
      </c>
      <c r="AH307" s="5"/>
      <c r="AI307" s="6">
        <f t="shared" si="312"/>
        <v>-4.3625433997552233E-2</v>
      </c>
      <c r="AJ307" s="6">
        <f t="shared" si="301"/>
        <v>-9.9918675912406052E-2</v>
      </c>
      <c r="AK307" s="6">
        <f t="shared" si="326"/>
        <v>-0.28097405457615543</v>
      </c>
      <c r="AL307" s="6">
        <f t="shared" si="327"/>
        <v>8.1136702751343326E-2</v>
      </c>
      <c r="AM307" s="6"/>
      <c r="AT307" s="5"/>
      <c r="AU307" s="5"/>
      <c r="AV307" s="12"/>
      <c r="AW307" s="5"/>
      <c r="AX307" s="5"/>
      <c r="AY307" s="5"/>
      <c r="AZ307" s="5"/>
      <c r="BA307" s="5"/>
      <c r="BB307" s="5"/>
      <c r="BC307" s="5"/>
      <c r="BD307" s="5"/>
      <c r="BE307" s="5">
        <f t="shared" si="287"/>
        <v>86.666666666671517</v>
      </c>
      <c r="BF307" s="6">
        <f t="shared" si="288"/>
        <v>0</v>
      </c>
      <c r="BG307" s="6">
        <f t="shared" si="289"/>
        <v>86.666666666671517</v>
      </c>
      <c r="BH307" s="6">
        <f t="shared" si="290"/>
        <v>895.47619047619082</v>
      </c>
      <c r="BI307" s="6">
        <f t="shared" si="291"/>
        <v>894.76190476190516</v>
      </c>
      <c r="BJ307" s="6">
        <f t="shared" si="292"/>
        <v>49.980050538635453</v>
      </c>
      <c r="BK307" s="6">
        <f t="shared" si="328"/>
        <v>43.843061134529457</v>
      </c>
      <c r="BL307" s="6">
        <f t="shared" si="329"/>
        <v>32.583571307059124</v>
      </c>
      <c r="BM307" s="6">
        <f t="shared" si="330"/>
        <v>51.724704013758689</v>
      </c>
      <c r="BN307" s="5"/>
      <c r="BO307" s="5"/>
      <c r="BP307" s="5"/>
      <c r="BQ307" s="2">
        <f t="shared" si="261"/>
        <v>56183.75</v>
      </c>
      <c r="BR307" s="2">
        <f t="shared" si="293"/>
        <v>57359.750000000015</v>
      </c>
      <c r="BS307" s="2">
        <f t="shared" si="262"/>
        <v>56319.936475097253</v>
      </c>
      <c r="BT307" s="5">
        <f t="shared" si="294"/>
        <v>60053.874867404935</v>
      </c>
      <c r="BU307" s="5"/>
      <c r="BV307" s="2">
        <f t="shared" si="318"/>
        <v>-1.1305835556009325</v>
      </c>
      <c r="BW307" s="2">
        <f t="shared" si="263"/>
        <v>-0.97787471547148996</v>
      </c>
      <c r="BX307" s="2">
        <f t="shared" si="264"/>
        <v>-1.2752043684500549</v>
      </c>
      <c r="BY307" s="2">
        <f t="shared" si="265"/>
        <v>-0.6805450624929249</v>
      </c>
      <c r="BZ307" s="2"/>
      <c r="CA307" s="2">
        <f t="shared" si="295"/>
        <v>8.8662819719907471E-2</v>
      </c>
      <c r="CB307" s="2">
        <f t="shared" si="266"/>
        <v>-6.1312970671592845E-2</v>
      </c>
      <c r="CC307" s="2">
        <f t="shared" si="267"/>
        <v>-0.43541532459829158</v>
      </c>
      <c r="CD307" s="2">
        <f t="shared" si="268"/>
        <v>0.31278938325510586</v>
      </c>
      <c r="CE307" s="5"/>
      <c r="CF307" s="8">
        <f t="shared" si="319"/>
        <v>1.9407405784176851E-3</v>
      </c>
      <c r="CG307" s="8">
        <f t="shared" si="320"/>
        <v>-2.7404120977670213E-4</v>
      </c>
      <c r="CH307" s="5">
        <f t="shared" si="321"/>
        <v>56090</v>
      </c>
      <c r="CI307" s="5">
        <f t="shared" si="322"/>
        <v>56090</v>
      </c>
      <c r="CJ307" s="5"/>
      <c r="CK307" s="5">
        <f t="shared" si="283"/>
        <v>55383.899087359823</v>
      </c>
      <c r="CL307" s="5">
        <f t="shared" si="302"/>
        <v>55559.050457249701</v>
      </c>
      <c r="CM307" s="5">
        <f t="shared" ref="CM307:CM370" si="331">AVERAGE(G258:G307)/AVERAGE(E258:E307)</f>
        <v>56817.118867537996</v>
      </c>
      <c r="CN307" s="5">
        <f t="shared" si="314"/>
        <v>56055.851155054028</v>
      </c>
      <c r="CO307" s="5">
        <f t="shared" si="279"/>
        <v>36654.898808130827</v>
      </c>
      <c r="CP307" s="5"/>
      <c r="CQ307" s="5"/>
      <c r="CR307" s="5"/>
      <c r="CS307" s="32">
        <f t="shared" si="284"/>
        <v>-6.931600946951777E-3</v>
      </c>
      <c r="CT307" s="32">
        <f t="shared" si="303"/>
        <v>-1.0062275230565132E-2</v>
      </c>
      <c r="CU307" s="32">
        <f t="shared" ref="CU307:CU370" si="332">D307/CM307-1</f>
        <v>-3.1981890383677825E-2</v>
      </c>
      <c r="CV307" s="32">
        <f t="shared" si="315"/>
        <v>-1.8835699276663842E-2</v>
      </c>
      <c r="CW307" s="32">
        <f t="shared" si="280"/>
        <v>0.50048156694951351</v>
      </c>
      <c r="CX307" s="32"/>
      <c r="CY307" s="32"/>
      <c r="CZ307" s="5"/>
      <c r="DA307" s="6">
        <f t="shared" si="285"/>
        <v>3.1396854060672073E-2</v>
      </c>
      <c r="DB307" s="6">
        <f t="shared" si="304"/>
        <v>-3.6302706997567123E-2</v>
      </c>
      <c r="DC307" s="6">
        <f t="shared" ref="DC307:DC370" si="333">LN(D307/D258)</f>
        <v>0.12879802396531431</v>
      </c>
      <c r="DD307" s="6">
        <f t="shared" si="316"/>
        <v>0.26081395167212018</v>
      </c>
      <c r="DE307" s="6">
        <f t="shared" si="281"/>
        <v>1.1937424846704909</v>
      </c>
      <c r="DF307" s="5"/>
      <c r="DG307" s="5"/>
      <c r="DI307" s="6">
        <f t="shared" si="286"/>
        <v>0.44316347571505404</v>
      </c>
      <c r="DJ307" s="6">
        <f t="shared" si="305"/>
        <v>0.40488650828041522</v>
      </c>
      <c r="DK307" s="6">
        <f t="shared" ref="DK307:DK370" si="334">(D277-(AVERAGE(D258:D307)-2*_xlfn.STDEV.P(D258:D307)))/(4*_xlfn.STDEV.P(D258:D307))</f>
        <v>0.87426133056616639</v>
      </c>
      <c r="DL307" s="6">
        <f t="shared" si="317"/>
        <v>0.6091570851865088</v>
      </c>
      <c r="DM307" s="6">
        <f t="shared" si="282"/>
        <v>0.18828475800639471</v>
      </c>
      <c r="DX307">
        <f t="shared" si="306"/>
        <v>55843.333333333328</v>
      </c>
      <c r="DY307">
        <f t="shared" si="307"/>
        <v>51410.033082830196</v>
      </c>
      <c r="DZ307">
        <f t="shared" si="308"/>
        <v>60276.633583836461</v>
      </c>
    </row>
    <row r="308" spans="1:130" x14ac:dyDescent="0.25">
      <c r="A308" s="1">
        <v>7</v>
      </c>
      <c r="B308" s="1">
        <v>307</v>
      </c>
      <c r="C308" s="7">
        <v>20201110</v>
      </c>
      <c r="D308" s="7">
        <f>167160*(1/3)</f>
        <v>55720</v>
      </c>
      <c r="E308" s="7">
        <v>4354447</v>
      </c>
      <c r="F308" s="7"/>
      <c r="G308" s="7">
        <f t="shared" si="269"/>
        <v>242629786840</v>
      </c>
      <c r="H308" s="36">
        <f t="shared" si="313"/>
        <v>150354063908</v>
      </c>
      <c r="I308" s="36">
        <f t="shared" si="309"/>
        <v>155515571160.86664</v>
      </c>
      <c r="K308" s="2">
        <f t="shared" si="270"/>
        <v>1.3005963679133984E-2</v>
      </c>
      <c r="M308" s="1">
        <f t="shared" si="278"/>
        <v>306</v>
      </c>
      <c r="N308" s="2">
        <f t="shared" si="271"/>
        <v>-5.4269885790699758E-3</v>
      </c>
      <c r="O308" s="8">
        <f t="shared" si="272"/>
        <v>0.38345864661654133</v>
      </c>
      <c r="P308" s="2">
        <f t="shared" si="273"/>
        <v>0.3881845956158731</v>
      </c>
      <c r="Q308" s="2">
        <f t="shared" si="274"/>
        <v>0.36630226820613171</v>
      </c>
      <c r="R308" s="2">
        <f t="shared" si="275"/>
        <v>6.5096258321245548E-4</v>
      </c>
      <c r="V308" s="1">
        <f t="shared" si="276"/>
        <v>0</v>
      </c>
      <c r="W308" s="1">
        <f t="shared" si="277"/>
        <v>1.3005963679133984E-2</v>
      </c>
      <c r="X308" s="2">
        <f t="shared" si="296"/>
        <v>1.331079220447755E-2</v>
      </c>
      <c r="Y308" s="2">
        <f t="shared" si="297"/>
        <v>1.7033996764028711E-2</v>
      </c>
      <c r="Z308" s="2">
        <f t="shared" si="298"/>
        <v>1.9623131667671882E-2</v>
      </c>
      <c r="AA308" s="2">
        <f t="shared" si="299"/>
        <v>2.2122526925329952E-2</v>
      </c>
      <c r="AB308" s="3">
        <f t="shared" si="310"/>
        <v>0.6783215049413549</v>
      </c>
      <c r="AC308" s="3">
        <f t="shared" si="311"/>
        <v>0.76998422565032787</v>
      </c>
      <c r="AD308" s="4">
        <f t="shared" si="300"/>
        <v>53.164481047503884</v>
      </c>
      <c r="AE308" s="5">
        <f t="shared" si="323"/>
        <v>46.553985046150082</v>
      </c>
      <c r="AF308" s="5">
        <f t="shared" si="324"/>
        <v>36.460767484237863</v>
      </c>
      <c r="AG308" s="5">
        <f t="shared" si="325"/>
        <v>56.647202608062301</v>
      </c>
      <c r="AH308" s="5"/>
      <c r="AI308" s="6">
        <f t="shared" si="312"/>
        <v>-3.2582581726091603E-2</v>
      </c>
      <c r="AJ308" s="6">
        <f t="shared" si="301"/>
        <v>-0.10156612395637654</v>
      </c>
      <c r="AK308" s="6">
        <f t="shared" si="326"/>
        <v>-0.279349412371873</v>
      </c>
      <c r="AL308" s="6">
        <f t="shared" si="327"/>
        <v>7.6217164459119913E-2</v>
      </c>
      <c r="AM308" s="6"/>
      <c r="AT308" s="5"/>
      <c r="AU308" s="5"/>
      <c r="AV308" s="12"/>
      <c r="AW308" s="5"/>
      <c r="AX308" s="5"/>
      <c r="AY308" s="5"/>
      <c r="AZ308" s="5"/>
      <c r="BA308" s="5"/>
      <c r="BB308" s="5"/>
      <c r="BC308" s="5"/>
      <c r="BD308" s="5"/>
      <c r="BE308" s="5">
        <f t="shared" si="287"/>
        <v>720</v>
      </c>
      <c r="BF308" s="6">
        <f t="shared" si="288"/>
        <v>0</v>
      </c>
      <c r="BG308" s="6">
        <f t="shared" si="289"/>
        <v>720</v>
      </c>
      <c r="BH308" s="6">
        <f t="shared" si="290"/>
        <v>744.04761904761938</v>
      </c>
      <c r="BI308" s="6">
        <f t="shared" si="291"/>
        <v>946.19047619047649</v>
      </c>
      <c r="BJ308" s="6">
        <f t="shared" si="292"/>
        <v>55.979715452880683</v>
      </c>
      <c r="BK308" s="6">
        <f t="shared" si="328"/>
        <v>44.634971435475379</v>
      </c>
      <c r="BL308" s="6">
        <f t="shared" si="329"/>
        <v>32.29555250658936</v>
      </c>
      <c r="BM308" s="6">
        <f t="shared" si="330"/>
        <v>53.272564685695585</v>
      </c>
      <c r="BN308" s="5"/>
      <c r="BO308" s="5"/>
      <c r="BP308" s="5"/>
      <c r="BQ308" s="2">
        <f t="shared" si="261"/>
        <v>56183.75</v>
      </c>
      <c r="BR308" s="2">
        <f t="shared" si="293"/>
        <v>57190.437500000015</v>
      </c>
      <c r="BS308" s="2">
        <f t="shared" si="262"/>
        <v>56218.901363180972</v>
      </c>
      <c r="BT308" s="5">
        <f t="shared" si="294"/>
        <v>59720.318016834564</v>
      </c>
      <c r="BU308" s="5"/>
      <c r="BV308" s="2">
        <f t="shared" si="318"/>
        <v>-1.1652744443307212</v>
      </c>
      <c r="BW308" s="2">
        <f t="shared" si="263"/>
        <v>-0.99328523272652913</v>
      </c>
      <c r="BX308" s="2">
        <f t="shared" si="264"/>
        <v>-1.2961477704544291</v>
      </c>
      <c r="BY308" s="2">
        <f t="shared" si="265"/>
        <v>-0.69042269499862918</v>
      </c>
      <c r="BZ308" s="2"/>
      <c r="CA308" s="2">
        <f t="shared" si="295"/>
        <v>5.7513479077887487E-2</v>
      </c>
      <c r="CB308" s="2">
        <f t="shared" si="266"/>
        <v>-3.743490176142087E-2</v>
      </c>
      <c r="CC308" s="2">
        <f t="shared" si="267"/>
        <v>-0.37423109064901272</v>
      </c>
      <c r="CD308" s="2">
        <f t="shared" si="268"/>
        <v>0.29936128712617094</v>
      </c>
      <c r="CE308" s="5"/>
      <c r="CF308" s="8">
        <f t="shared" si="319"/>
        <v>1.9407405784176851E-3</v>
      </c>
      <c r="CG308" s="8">
        <f t="shared" si="320"/>
        <v>-2.7404120977670213E-4</v>
      </c>
      <c r="CH308" s="5">
        <f t="shared" si="321"/>
        <v>57151.666666666664</v>
      </c>
      <c r="CI308" s="5">
        <f t="shared" si="322"/>
        <v>56090</v>
      </c>
      <c r="CJ308" s="5"/>
      <c r="CK308" s="5">
        <f t="shared" si="283"/>
        <v>55683.345966316883</v>
      </c>
      <c r="CL308" s="5">
        <f t="shared" si="302"/>
        <v>55540.818547583127</v>
      </c>
      <c r="CM308" s="5">
        <f t="shared" si="331"/>
        <v>56822.606936606331</v>
      </c>
      <c r="CN308" s="5">
        <f t="shared" si="314"/>
        <v>56091.134865640932</v>
      </c>
      <c r="CO308" s="5">
        <f t="shared" si="279"/>
        <v>36965.070720816242</v>
      </c>
      <c r="CP308" s="5"/>
      <c r="CQ308" s="5"/>
      <c r="CR308" s="5"/>
      <c r="CS308" s="32">
        <f t="shared" si="284"/>
        <v>6.5825846214928596E-4</v>
      </c>
      <c r="CT308" s="32">
        <f t="shared" si="303"/>
        <v>3.2261219244251738E-3</v>
      </c>
      <c r="CU308" s="32">
        <f t="shared" si="332"/>
        <v>-1.9404370831427098E-2</v>
      </c>
      <c r="CV308" s="32">
        <f t="shared" si="315"/>
        <v>-6.6166403395105933E-3</v>
      </c>
      <c r="CW308" s="32">
        <f t="shared" si="280"/>
        <v>0.50736895435241913</v>
      </c>
      <c r="CX308" s="32"/>
      <c r="CY308" s="32"/>
      <c r="CZ308" s="5"/>
      <c r="DA308" s="6">
        <f t="shared" si="285"/>
        <v>8.1998835166085485E-2</v>
      </c>
      <c r="DB308" s="6">
        <f t="shared" si="304"/>
        <v>-2.5281913585606924E-2</v>
      </c>
      <c r="DC308" s="6">
        <f t="shared" si="333"/>
        <v>9.6124102718097043E-2</v>
      </c>
      <c r="DD308" s="6">
        <f t="shared" si="316"/>
        <v>0.22863990404959497</v>
      </c>
      <c r="DE308" s="6">
        <f t="shared" si="281"/>
        <v>1.2006879445621141</v>
      </c>
      <c r="DF308" s="5"/>
      <c r="DG308" s="5"/>
      <c r="DI308" s="6">
        <f t="shared" si="286"/>
        <v>0.48792396732070914</v>
      </c>
      <c r="DJ308" s="6">
        <f t="shared" si="305"/>
        <v>0.49344641534196582</v>
      </c>
      <c r="DK308" s="6">
        <f t="shared" si="334"/>
        <v>0.89764728904607693</v>
      </c>
      <c r="DL308" s="6">
        <f t="shared" si="317"/>
        <v>0.571933560936281</v>
      </c>
      <c r="DM308" s="6">
        <f t="shared" si="282"/>
        <v>0.18144700661717753</v>
      </c>
      <c r="DX308">
        <f t="shared" si="306"/>
        <v>55777.666666666664</v>
      </c>
      <c r="DY308">
        <f t="shared" si="307"/>
        <v>51378.038854125145</v>
      </c>
      <c r="DZ308">
        <f t="shared" si="308"/>
        <v>60177.294479208183</v>
      </c>
    </row>
    <row r="309" spans="1:130" x14ac:dyDescent="0.25">
      <c r="A309" s="1">
        <v>8</v>
      </c>
      <c r="B309" s="1">
        <v>308</v>
      </c>
      <c r="C309" s="7">
        <v>20201111</v>
      </c>
      <c r="D309" s="7">
        <f>175040*(1/3)</f>
        <v>58346.666666666664</v>
      </c>
      <c r="E309" s="7">
        <v>5176238</v>
      </c>
      <c r="F309" s="7"/>
      <c r="G309" s="7">
        <f t="shared" si="269"/>
        <v>302016233173.33331</v>
      </c>
      <c r="H309" s="36">
        <f t="shared" si="313"/>
        <v>160913238525.33334</v>
      </c>
      <c r="I309" s="36">
        <f t="shared" si="309"/>
        <v>160466008549.66663</v>
      </c>
      <c r="K309" s="2">
        <f t="shared" si="270"/>
        <v>4.6063081653901626E-2</v>
      </c>
      <c r="M309" s="1">
        <f t="shared" si="278"/>
        <v>307</v>
      </c>
      <c r="N309" s="2">
        <f t="shared" si="271"/>
        <v>-5.3191614775999329E-3</v>
      </c>
      <c r="O309" s="8">
        <f t="shared" si="272"/>
        <v>0.38471177944862156</v>
      </c>
      <c r="P309" s="2">
        <f t="shared" si="273"/>
        <v>0.38959425864239905</v>
      </c>
      <c r="Q309" s="2">
        <f t="shared" si="274"/>
        <v>0.36783978213128743</v>
      </c>
      <c r="R309" s="2">
        <f t="shared" si="275"/>
        <v>3.4728161672515356E-3</v>
      </c>
      <c r="V309" s="1">
        <f t="shared" si="276"/>
        <v>0</v>
      </c>
      <c r="W309" s="1">
        <f t="shared" si="277"/>
        <v>4.6063081653901626E-2</v>
      </c>
      <c r="X309" s="2">
        <f t="shared" si="296"/>
        <v>1.331079220447755E-2</v>
      </c>
      <c r="Y309" s="2">
        <f t="shared" si="297"/>
        <v>1.6729319473026669E-2</v>
      </c>
      <c r="Z309" s="2">
        <f t="shared" si="298"/>
        <v>1.9623131667671882E-2</v>
      </c>
      <c r="AA309" s="2">
        <f t="shared" si="299"/>
        <v>2.1653105218797188E-2</v>
      </c>
      <c r="AB309" s="3">
        <f t="shared" si="310"/>
        <v>0.6783215049413549</v>
      </c>
      <c r="AC309" s="3">
        <f t="shared" si="311"/>
        <v>0.77260602135271794</v>
      </c>
      <c r="AD309" s="4">
        <f t="shared" si="300"/>
        <v>53.249111850961384</v>
      </c>
      <c r="AE309" s="5">
        <f t="shared" si="323"/>
        <v>46.57718792521505</v>
      </c>
      <c r="AF309" s="5">
        <f t="shared" si="324"/>
        <v>36.421715712349915</v>
      </c>
      <c r="AG309" s="5">
        <f t="shared" si="325"/>
        <v>56.732660138080185</v>
      </c>
      <c r="AH309" s="5"/>
      <c r="AI309" s="6">
        <f t="shared" si="312"/>
        <v>2.7871294965476637E-2</v>
      </c>
      <c r="AJ309" s="6">
        <f t="shared" si="301"/>
        <v>-9.8544143691398148E-2</v>
      </c>
      <c r="AK309" s="6">
        <f t="shared" si="326"/>
        <v>-0.28318801920214765</v>
      </c>
      <c r="AL309" s="6">
        <f t="shared" si="327"/>
        <v>8.6099731819351336E-2</v>
      </c>
      <c r="AM309" s="6"/>
      <c r="AT309" s="5"/>
      <c r="AU309" s="5"/>
      <c r="AV309" s="12"/>
      <c r="AW309" s="5"/>
      <c r="AX309" s="5"/>
      <c r="AY309" s="5"/>
      <c r="AZ309" s="5"/>
      <c r="BA309" s="5"/>
      <c r="BB309" s="5"/>
      <c r="BC309" s="5"/>
      <c r="BD309" s="5"/>
      <c r="BE309" s="5">
        <f t="shared" si="287"/>
        <v>2626.6666666666642</v>
      </c>
      <c r="BF309" s="6">
        <f t="shared" si="288"/>
        <v>0</v>
      </c>
      <c r="BG309" s="6">
        <f t="shared" si="289"/>
        <v>2626.6666666666642</v>
      </c>
      <c r="BH309" s="6">
        <f t="shared" si="290"/>
        <v>744.04761904761938</v>
      </c>
      <c r="BI309" s="6">
        <f t="shared" si="291"/>
        <v>938.80952380952397</v>
      </c>
      <c r="BJ309" s="6">
        <f t="shared" si="292"/>
        <v>55.786644029428402</v>
      </c>
      <c r="BK309" s="6">
        <f t="shared" si="328"/>
        <v>45.338013314366151</v>
      </c>
      <c r="BL309" s="6">
        <f t="shared" si="329"/>
        <v>32.125163223743513</v>
      </c>
      <c r="BM309" s="6">
        <f t="shared" si="330"/>
        <v>54.587008377802</v>
      </c>
      <c r="BN309" s="5"/>
      <c r="BO309" s="5"/>
      <c r="BP309" s="5"/>
      <c r="BQ309" s="2">
        <f t="shared" si="261"/>
        <v>56400.833333333328</v>
      </c>
      <c r="BR309" s="2">
        <f t="shared" si="293"/>
        <v>57036.812500000015</v>
      </c>
      <c r="BS309" s="2">
        <f t="shared" si="262"/>
        <v>56026.220049609758</v>
      </c>
      <c r="BT309" s="5">
        <f t="shared" si="294"/>
        <v>59346.574475961912</v>
      </c>
      <c r="BU309" s="5"/>
      <c r="BV309" s="2">
        <f t="shared" si="318"/>
        <v>-1.3675856396164447</v>
      </c>
      <c r="BW309" s="2">
        <f t="shared" si="263"/>
        <v>-1.021947763871984</v>
      </c>
      <c r="BX309" s="2">
        <f t="shared" si="264"/>
        <v>-1.3527477342518512</v>
      </c>
      <c r="BY309" s="2">
        <f t="shared" si="265"/>
        <v>-0.69114779349211686</v>
      </c>
      <c r="BZ309" s="2"/>
      <c r="CA309" s="2">
        <f t="shared" si="295"/>
        <v>-2.1712063965549054E-2</v>
      </c>
      <c r="CB309" s="2">
        <f t="shared" si="266"/>
        <v>-2.0676987090651182E-2</v>
      </c>
      <c r="CC309" s="2">
        <f t="shared" si="267"/>
        <v>-0.32203953820701647</v>
      </c>
      <c r="CD309" s="2">
        <f t="shared" si="268"/>
        <v>0.2806855640257141</v>
      </c>
      <c r="CE309" s="5"/>
      <c r="CF309" s="8">
        <f t="shared" si="319"/>
        <v>1.9407405784176851E-3</v>
      </c>
      <c r="CG309" s="8">
        <f t="shared" si="320"/>
        <v>-2.7404120977670213E-4</v>
      </c>
      <c r="CH309" s="5">
        <f t="shared" si="321"/>
        <v>57880</v>
      </c>
      <c r="CI309" s="5">
        <f t="shared" si="322"/>
        <v>56090</v>
      </c>
      <c r="CJ309" s="5"/>
      <c r="CK309" s="5">
        <f t="shared" si="283"/>
        <v>56413.494995684043</v>
      </c>
      <c r="CL309" s="5">
        <f t="shared" si="302"/>
        <v>55748.190558915849</v>
      </c>
      <c r="CM309" s="5">
        <f t="shared" si="331"/>
        <v>56926.012835759328</v>
      </c>
      <c r="CN309" s="5">
        <f t="shared" si="314"/>
        <v>56442.217371306906</v>
      </c>
      <c r="CO309" s="5">
        <f t="shared" si="279"/>
        <v>37184.974642265042</v>
      </c>
      <c r="CP309" s="5"/>
      <c r="CQ309" s="5"/>
      <c r="CR309" s="5"/>
      <c r="CS309" s="32">
        <f t="shared" si="284"/>
        <v>3.4267894076240424E-2</v>
      </c>
      <c r="CT309" s="32">
        <f t="shared" si="303"/>
        <v>4.661094973126878E-2</v>
      </c>
      <c r="CU309" s="32">
        <f t="shared" si="332"/>
        <v>2.4956145005380126E-2</v>
      </c>
      <c r="CV309" s="32">
        <f t="shared" si="315"/>
        <v>3.3741574729980517E-2</v>
      </c>
      <c r="CW309" s="32">
        <f t="shared" si="280"/>
        <v>0.56909254955760824</v>
      </c>
      <c r="CX309" s="32"/>
      <c r="CY309" s="32"/>
      <c r="CZ309" s="5"/>
      <c r="DA309" s="6">
        <f t="shared" si="285"/>
        <v>8.7530873712898902E-2</v>
      </c>
      <c r="DB309" s="6">
        <f t="shared" si="304"/>
        <v>3.3401298584457985E-2</v>
      </c>
      <c r="DC309" s="6">
        <f t="shared" si="333"/>
        <v>9.5481583889875252E-2</v>
      </c>
      <c r="DD309" s="6">
        <f t="shared" si="316"/>
        <v>0.30909339702978983</v>
      </c>
      <c r="DE309" s="6">
        <f t="shared" si="281"/>
        <v>1.2400160602830801</v>
      </c>
      <c r="DF309" s="5"/>
      <c r="DG309" s="5"/>
      <c r="DI309" s="6">
        <f t="shared" si="286"/>
        <v>0.71295980618456811</v>
      </c>
      <c r="DJ309" s="6">
        <f t="shared" si="305"/>
        <v>0.7785203864652932</v>
      </c>
      <c r="DK309" s="6">
        <f t="shared" si="334"/>
        <v>0.63446242581612056</v>
      </c>
      <c r="DL309" s="6">
        <f t="shared" si="317"/>
        <v>0.4219955005834265</v>
      </c>
      <c r="DM309" s="6">
        <f t="shared" si="282"/>
        <v>0.17027662037725244</v>
      </c>
      <c r="DX309">
        <f t="shared" si="306"/>
        <v>55837.666666666664</v>
      </c>
      <c r="DY309">
        <f t="shared" si="307"/>
        <v>51333.508045027229</v>
      </c>
      <c r="DZ309">
        <f t="shared" si="308"/>
        <v>60341.8252883061</v>
      </c>
    </row>
    <row r="310" spans="1:130" x14ac:dyDescent="0.25">
      <c r="A310" s="1">
        <v>9</v>
      </c>
      <c r="B310" s="1">
        <v>309</v>
      </c>
      <c r="C310" s="7">
        <v>20201114</v>
      </c>
      <c r="D310" s="7">
        <f>183180*(1/3)</f>
        <v>61060</v>
      </c>
      <c r="E310" s="7">
        <v>2024616</v>
      </c>
      <c r="F310" s="7"/>
      <c r="G310" s="7">
        <f t="shared" si="269"/>
        <v>123623052960</v>
      </c>
      <c r="H310" s="36">
        <f t="shared" si="313"/>
        <v>163163832882.33334</v>
      </c>
      <c r="I310" s="36">
        <f t="shared" si="309"/>
        <v>156411265889.53333</v>
      </c>
      <c r="K310" s="2">
        <f t="shared" si="270"/>
        <v>4.5454756741225226E-2</v>
      </c>
      <c r="M310" s="1">
        <f t="shared" si="278"/>
        <v>308</v>
      </c>
      <c r="N310" s="2">
        <f t="shared" si="271"/>
        <v>-5.1861572064889885E-3</v>
      </c>
      <c r="O310" s="8">
        <f t="shared" si="272"/>
        <v>0.38596491228070173</v>
      </c>
      <c r="P310" s="2">
        <f t="shared" si="273"/>
        <v>0.39133507307149518</v>
      </c>
      <c r="Q310" s="2">
        <f t="shared" si="274"/>
        <v>0.36974535352540072</v>
      </c>
      <c r="R310" s="2">
        <f t="shared" si="275"/>
        <v>3.6293463616973165E-3</v>
      </c>
      <c r="V310" s="1">
        <f t="shared" si="276"/>
        <v>0</v>
      </c>
      <c r="W310" s="1">
        <f t="shared" si="277"/>
        <v>4.5454756741225226E-2</v>
      </c>
      <c r="X310" s="2">
        <f t="shared" si="296"/>
        <v>1.2821112185568445E-2</v>
      </c>
      <c r="Y310" s="2">
        <f t="shared" si="297"/>
        <v>1.9976087811685611E-2</v>
      </c>
      <c r="Z310" s="2">
        <f t="shared" si="298"/>
        <v>1.9880459087351275E-2</v>
      </c>
      <c r="AA310" s="2">
        <f t="shared" si="299"/>
        <v>2.2348360986540951E-2</v>
      </c>
      <c r="AB310" s="3">
        <f t="shared" si="310"/>
        <v>0.6449102673753514</v>
      </c>
      <c r="AC310" s="3">
        <f t="shared" si="311"/>
        <v>0.89385023911668449</v>
      </c>
      <c r="AD310" s="4">
        <f t="shared" si="300"/>
        <v>58.088977156973243</v>
      </c>
      <c r="AE310" s="5">
        <f t="shared" si="323"/>
        <v>46.901656871498972</v>
      </c>
      <c r="AF310" s="5">
        <f t="shared" si="324"/>
        <v>35.708841888036936</v>
      </c>
      <c r="AG310" s="5">
        <f t="shared" si="325"/>
        <v>58.094471854961007</v>
      </c>
      <c r="AH310" s="5"/>
      <c r="AI310" s="6">
        <f t="shared" si="312"/>
        <v>0.10266265321788146</v>
      </c>
      <c r="AJ310" s="6">
        <f t="shared" si="301"/>
        <v>-8.772860644236892E-2</v>
      </c>
      <c r="AK310" s="6">
        <f t="shared" si="326"/>
        <v>-0.29285244199578442</v>
      </c>
      <c r="AL310" s="6">
        <f t="shared" si="327"/>
        <v>0.11739522911104656</v>
      </c>
      <c r="AM310" s="6"/>
      <c r="AT310" s="5"/>
      <c r="AU310" s="5"/>
      <c r="AV310" s="12"/>
      <c r="AW310" s="5"/>
      <c r="AX310" s="5"/>
      <c r="AY310" s="5"/>
      <c r="AZ310" s="5"/>
      <c r="BA310" s="5"/>
      <c r="BB310" s="5"/>
      <c r="BC310" s="5"/>
      <c r="BD310" s="5"/>
      <c r="BE310" s="5">
        <f t="shared" si="287"/>
        <v>2713.3333333333358</v>
      </c>
      <c r="BF310" s="6">
        <f t="shared" si="288"/>
        <v>0</v>
      </c>
      <c r="BG310" s="6">
        <f t="shared" si="289"/>
        <v>2713.3333333333358</v>
      </c>
      <c r="BH310" s="6">
        <f t="shared" si="290"/>
        <v>716.90476190476227</v>
      </c>
      <c r="BI310" s="6">
        <f t="shared" si="291"/>
        <v>1132.6190476190479</v>
      </c>
      <c r="BJ310" s="6">
        <f t="shared" si="292"/>
        <v>61.238414006179184</v>
      </c>
      <c r="BK310" s="6">
        <f t="shared" si="328"/>
        <v>46.358102917595389</v>
      </c>
      <c r="BL310" s="6">
        <f t="shared" si="329"/>
        <v>31.554115207280084</v>
      </c>
      <c r="BM310" s="6">
        <f t="shared" si="330"/>
        <v>56.7208943148161</v>
      </c>
      <c r="BN310" s="5"/>
      <c r="BO310" s="5"/>
      <c r="BP310" s="5"/>
      <c r="BQ310" s="2">
        <f t="shared" si="261"/>
        <v>56514.583333333328</v>
      </c>
      <c r="BR310" s="2">
        <f t="shared" si="293"/>
        <v>56892.166666666664</v>
      </c>
      <c r="BS310" s="2">
        <f t="shared" si="262"/>
        <v>55772.98264202736</v>
      </c>
      <c r="BT310" s="5">
        <f t="shared" si="294"/>
        <v>58922.223319723395</v>
      </c>
      <c r="BU310" s="5"/>
      <c r="BV310" s="2">
        <f t="shared" si="318"/>
        <v>-1.4624912861205326</v>
      </c>
      <c r="BW310" s="2">
        <f t="shared" si="263"/>
        <v>-1.0614062226229319</v>
      </c>
      <c r="BX310" s="2">
        <f t="shared" si="264"/>
        <v>-1.405127436706098</v>
      </c>
      <c r="BY310" s="2">
        <f t="shared" si="265"/>
        <v>-0.71768500853976591</v>
      </c>
      <c r="BZ310" s="2"/>
      <c r="CA310" s="2">
        <f t="shared" si="295"/>
        <v>-0.16708763417158068</v>
      </c>
      <c r="CB310" s="2">
        <f t="shared" si="266"/>
        <v>-1.6423476029173916E-2</v>
      </c>
      <c r="CC310" s="2">
        <f t="shared" si="267"/>
        <v>-0.3062084879298701</v>
      </c>
      <c r="CD310" s="2">
        <f t="shared" si="268"/>
        <v>0.27336153587152223</v>
      </c>
      <c r="CE310" s="5"/>
      <c r="CF310" s="8">
        <f t="shared" si="319"/>
        <v>1.9407405784176851E-3</v>
      </c>
      <c r="CG310" s="8">
        <f t="shared" si="320"/>
        <v>-2.7404120977670213E-4</v>
      </c>
      <c r="CH310" s="5">
        <f t="shared" si="321"/>
        <v>57986.666666666664</v>
      </c>
      <c r="CI310" s="5">
        <f t="shared" si="322"/>
        <v>56196.666666666664</v>
      </c>
      <c r="CJ310" s="5"/>
      <c r="CK310" s="5">
        <f t="shared" si="283"/>
        <v>57123.818334914475</v>
      </c>
      <c r="CL310" s="5">
        <f t="shared" si="302"/>
        <v>55916.191590339746</v>
      </c>
      <c r="CM310" s="5">
        <f t="shared" si="331"/>
        <v>57162.282003011154</v>
      </c>
      <c r="CN310" s="5">
        <f t="shared" si="314"/>
        <v>56627.213461447667</v>
      </c>
      <c r="CO310" s="5">
        <f t="shared" si="279"/>
        <v>37320.537350357212</v>
      </c>
      <c r="CP310" s="5"/>
      <c r="CQ310" s="5"/>
      <c r="CR310" s="5"/>
      <c r="CS310" s="32">
        <f t="shared" si="284"/>
        <v>6.8906137226469433E-2</v>
      </c>
      <c r="CT310" s="32">
        <f t="shared" si="303"/>
        <v>9.1991393965910051E-2</v>
      </c>
      <c r="CU310" s="32">
        <f t="shared" si="332"/>
        <v>6.818688583467547E-2</v>
      </c>
      <c r="CV310" s="32">
        <f t="shared" si="315"/>
        <v>7.8280146021492136E-2</v>
      </c>
      <c r="CW310" s="32">
        <f t="shared" si="280"/>
        <v>0.63609648561010257</v>
      </c>
      <c r="CX310" s="32"/>
      <c r="CY310" s="32"/>
      <c r="CZ310" s="5"/>
      <c r="DA310" s="6">
        <f t="shared" si="285"/>
        <v>9.4873546242099274E-2</v>
      </c>
      <c r="DB310" s="6">
        <f t="shared" si="304"/>
        <v>3.9985280936689675E-2</v>
      </c>
      <c r="DC310" s="6">
        <f t="shared" si="333"/>
        <v>0.16969282496659896</v>
      </c>
      <c r="DD310" s="6">
        <f t="shared" si="316"/>
        <v>0.29150346374037273</v>
      </c>
      <c r="DE310" s="6">
        <f t="shared" si="281"/>
        <v>1.3292973073638112</v>
      </c>
      <c r="DF310" s="5"/>
      <c r="DG310" s="5"/>
      <c r="DI310" s="6">
        <f t="shared" si="286"/>
        <v>0.92035741828722284</v>
      </c>
      <c r="DJ310" s="6">
        <f t="shared" si="305"/>
        <v>0.99457887236209686</v>
      </c>
      <c r="DK310" s="6">
        <f t="shared" si="334"/>
        <v>0.40283764936356292</v>
      </c>
      <c r="DL310" s="6">
        <f t="shared" si="317"/>
        <v>0.51961017607744397</v>
      </c>
      <c r="DM310" s="6">
        <f t="shared" si="282"/>
        <v>0.16674916255832906</v>
      </c>
      <c r="DX310">
        <f t="shared" si="306"/>
        <v>56069.166666666664</v>
      </c>
      <c r="DY310">
        <f t="shared" si="307"/>
        <v>51023.628318559277</v>
      </c>
      <c r="DZ310">
        <f t="shared" si="308"/>
        <v>61114.705014774052</v>
      </c>
    </row>
    <row r="311" spans="1:130" x14ac:dyDescent="0.25">
      <c r="A311" s="1">
        <v>10</v>
      </c>
      <c r="B311" s="1">
        <v>310</v>
      </c>
      <c r="C311" s="7">
        <v>20201115</v>
      </c>
      <c r="D311" s="7">
        <f>180070*(1/3)</f>
        <v>60023.333333333328</v>
      </c>
      <c r="E311" s="7">
        <v>5711414</v>
      </c>
      <c r="F311" s="7"/>
      <c r="G311" s="7">
        <f t="shared" si="269"/>
        <v>342818106326.66663</v>
      </c>
      <c r="H311" s="36">
        <f t="shared" si="313"/>
        <v>177579354732</v>
      </c>
      <c r="I311" s="36">
        <f t="shared" si="309"/>
        <v>161391278493.26666</v>
      </c>
      <c r="K311" s="2">
        <f t="shared" si="270"/>
        <v>-1.7123611793427494E-2</v>
      </c>
      <c r="M311" s="1">
        <f t="shared" si="278"/>
        <v>309</v>
      </c>
      <c r="N311" s="2">
        <f t="shared" si="271"/>
        <v>-5.0890695074712932E-3</v>
      </c>
      <c r="O311" s="8">
        <f t="shared" si="272"/>
        <v>0.38721804511278196</v>
      </c>
      <c r="P311" s="2">
        <f t="shared" si="273"/>
        <v>0.3926071745831049</v>
      </c>
      <c r="Q311" s="2">
        <f t="shared" si="274"/>
        <v>0.37114262658299046</v>
      </c>
      <c r="R311" s="2">
        <f t="shared" si="275"/>
        <v>4.1170279587132153E-3</v>
      </c>
      <c r="V311" s="1">
        <f t="shared" si="276"/>
        <v>1.7123611793427494E-2</v>
      </c>
      <c r="W311" s="1">
        <f t="shared" si="277"/>
        <v>0</v>
      </c>
      <c r="X311" s="2">
        <f t="shared" si="296"/>
        <v>1.3298999500455931E-2</v>
      </c>
      <c r="Y311" s="2">
        <f t="shared" si="297"/>
        <v>1.9976087811685611E-2</v>
      </c>
      <c r="Z311" s="2">
        <f t="shared" si="298"/>
        <v>1.9899046276689827E-2</v>
      </c>
      <c r="AA311" s="2">
        <f t="shared" si="299"/>
        <v>2.2348360986540951E-2</v>
      </c>
      <c r="AB311" s="3">
        <f t="shared" si="310"/>
        <v>0.66832346211660731</v>
      </c>
      <c r="AC311" s="3">
        <f t="shared" si="311"/>
        <v>0.89385023911668449</v>
      </c>
      <c r="AD311" s="4">
        <f t="shared" si="300"/>
        <v>57.218364283755065</v>
      </c>
      <c r="AE311" s="5">
        <f t="shared" si="323"/>
        <v>47.198268364082779</v>
      </c>
      <c r="AF311" s="5">
        <f t="shared" si="324"/>
        <v>35.22877204388103</v>
      </c>
      <c r="AG311" s="5">
        <f t="shared" si="325"/>
        <v>59.167764684284528</v>
      </c>
      <c r="AH311" s="5"/>
      <c r="AI311" s="6">
        <f t="shared" si="312"/>
        <v>3.0271731962725035E-2</v>
      </c>
      <c r="AJ311" s="6">
        <f t="shared" si="301"/>
        <v>-7.9833285296301501E-2</v>
      </c>
      <c r="AK311" s="6">
        <f t="shared" si="326"/>
        <v>-0.29056876675662563</v>
      </c>
      <c r="AL311" s="6">
        <f t="shared" si="327"/>
        <v>0.13090219616402266</v>
      </c>
      <c r="AM311" s="6"/>
      <c r="AT311" s="5"/>
      <c r="AU311" s="5"/>
      <c r="AV311" s="12"/>
      <c r="AW311" s="5"/>
      <c r="AX311" s="5"/>
      <c r="AY311" s="5"/>
      <c r="AZ311" s="5"/>
      <c r="BA311" s="5"/>
      <c r="BB311" s="5"/>
      <c r="BC311" s="5"/>
      <c r="BD311" s="5"/>
      <c r="BE311" s="5">
        <f t="shared" si="287"/>
        <v>-1036.6666666666715</v>
      </c>
      <c r="BF311" s="6">
        <f t="shared" si="288"/>
        <v>1036.6666666666715</v>
      </c>
      <c r="BG311" s="6">
        <f t="shared" si="289"/>
        <v>0</v>
      </c>
      <c r="BH311" s="6">
        <f t="shared" si="290"/>
        <v>750.00000000000057</v>
      </c>
      <c r="BI311" s="6">
        <f t="shared" si="291"/>
        <v>1132.6190476190479</v>
      </c>
      <c r="BJ311" s="6">
        <f t="shared" si="292"/>
        <v>60.161881876818001</v>
      </c>
      <c r="BK311" s="6">
        <f t="shared" si="328"/>
        <v>47.242194555942127</v>
      </c>
      <c r="BL311" s="6">
        <f t="shared" si="329"/>
        <v>31.342023094942018</v>
      </c>
      <c r="BM311" s="6">
        <f t="shared" si="330"/>
        <v>58.372314578642204</v>
      </c>
      <c r="BN311" s="5"/>
      <c r="BO311" s="5"/>
      <c r="BP311" s="5"/>
      <c r="BQ311" s="2">
        <f t="shared" si="261"/>
        <v>56514.583333333328</v>
      </c>
      <c r="BR311" s="2">
        <f t="shared" si="293"/>
        <v>56763.8125</v>
      </c>
      <c r="BS311" s="2">
        <f t="shared" si="262"/>
        <v>55513.001524943575</v>
      </c>
      <c r="BT311" s="5">
        <f t="shared" si="294"/>
        <v>58516.676661491227</v>
      </c>
      <c r="BU311" s="5"/>
      <c r="BV311" s="2">
        <f t="shared" si="318"/>
        <v>-1.4079018209562992</v>
      </c>
      <c r="BW311" s="2">
        <f t="shared" si="263"/>
        <v>-1.0957449572049729</v>
      </c>
      <c r="BX311" s="2">
        <f t="shared" si="264"/>
        <v>-1.4334996677240497</v>
      </c>
      <c r="BY311" s="2">
        <f t="shared" si="265"/>
        <v>-0.7579902466858961</v>
      </c>
      <c r="BZ311" s="2"/>
      <c r="CA311" s="2">
        <f t="shared" si="295"/>
        <v>7.4582550985273217E-4</v>
      </c>
      <c r="CB311" s="2">
        <f t="shared" si="266"/>
        <v>-3.1086787847474595E-4</v>
      </c>
      <c r="CC311" s="2">
        <f t="shared" si="267"/>
        <v>-0.25200401315539289</v>
      </c>
      <c r="CD311" s="2">
        <f t="shared" si="268"/>
        <v>0.25138227739844343</v>
      </c>
      <c r="CE311" s="5"/>
      <c r="CF311" s="8">
        <f t="shared" si="319"/>
        <v>1.9407405784176851E-3</v>
      </c>
      <c r="CG311" s="8">
        <f t="shared" si="320"/>
        <v>-2.7404120977670213E-4</v>
      </c>
      <c r="CH311" s="5">
        <f t="shared" si="321"/>
        <v>57986.666666666664</v>
      </c>
      <c r="CI311" s="5">
        <f t="shared" si="322"/>
        <v>56196.666666666664</v>
      </c>
      <c r="CJ311" s="5"/>
      <c r="CK311" s="5">
        <f t="shared" si="283"/>
        <v>57728.705305457079</v>
      </c>
      <c r="CL311" s="5">
        <f t="shared" si="302"/>
        <v>56247.22246481305</v>
      </c>
      <c r="CM311" s="5">
        <f t="shared" si="331"/>
        <v>57351.295616329924</v>
      </c>
      <c r="CN311" s="5">
        <f t="shared" si="314"/>
        <v>56782.429778739614</v>
      </c>
      <c r="CO311" s="5">
        <f t="shared" si="279"/>
        <v>37902.381289421413</v>
      </c>
      <c r="CP311" s="5"/>
      <c r="CQ311" s="5"/>
      <c r="CR311" s="5"/>
      <c r="CS311" s="32">
        <f t="shared" si="284"/>
        <v>3.9748475489529866E-2</v>
      </c>
      <c r="CT311" s="32">
        <f t="shared" si="303"/>
        <v>6.7134174863168194E-2</v>
      </c>
      <c r="CU311" s="32">
        <f t="shared" si="332"/>
        <v>4.6590712350752517E-2</v>
      </c>
      <c r="CV311" s="32">
        <f t="shared" si="315"/>
        <v>5.7075816713415328E-2</v>
      </c>
      <c r="CW311" s="32">
        <f t="shared" si="280"/>
        <v>0.58362961089428689</v>
      </c>
      <c r="CX311" s="32"/>
      <c r="CY311" s="32"/>
      <c r="CZ311" s="5"/>
      <c r="DA311" s="6">
        <f t="shared" si="285"/>
        <v>8.1297636675429358E-2</v>
      </c>
      <c r="DB311" s="6">
        <f t="shared" si="304"/>
        <v>3.1478230771275442E-2</v>
      </c>
      <c r="DC311" s="6">
        <f t="shared" si="333"/>
        <v>0.12538530346588878</v>
      </c>
      <c r="DD311" s="6">
        <f t="shared" si="316"/>
        <v>0.23218076555945444</v>
      </c>
      <c r="DE311" s="6">
        <f t="shared" si="281"/>
        <v>1.2813226587532682</v>
      </c>
      <c r="DF311" s="5"/>
      <c r="DG311" s="5"/>
      <c r="DI311" s="6">
        <f t="shared" si="286"/>
        <v>0.7485691314496411</v>
      </c>
      <c r="DJ311" s="6">
        <f t="shared" si="305"/>
        <v>0.87247061921141267</v>
      </c>
      <c r="DK311" s="6">
        <f t="shared" si="334"/>
        <v>0.49987590843180368</v>
      </c>
      <c r="DL311" s="6">
        <f t="shared" si="317"/>
        <v>0.62326324238408182</v>
      </c>
      <c r="DM311" s="6">
        <f t="shared" si="282"/>
        <v>0.17213884842230695</v>
      </c>
      <c r="DX311">
        <f t="shared" si="306"/>
        <v>56136.999999999985</v>
      </c>
      <c r="DY311">
        <f t="shared" si="307"/>
        <v>50920.03370402554</v>
      </c>
      <c r="DZ311">
        <f t="shared" si="308"/>
        <v>61353.966295974431</v>
      </c>
    </row>
    <row r="312" spans="1:130" x14ac:dyDescent="0.25">
      <c r="A312" s="1">
        <v>11</v>
      </c>
      <c r="B312" s="1">
        <v>311</v>
      </c>
      <c r="C312" s="7">
        <v>20201116</v>
      </c>
      <c r="D312" s="7">
        <f>184200*(1/3)</f>
        <v>61400</v>
      </c>
      <c r="E312" s="7">
        <v>3855689</v>
      </c>
      <c r="F312" s="7"/>
      <c r="G312" s="7">
        <f t="shared" si="269"/>
        <v>236739304600</v>
      </c>
      <c r="H312" s="36">
        <f t="shared" si="313"/>
        <v>185067299212.16666</v>
      </c>
      <c r="I312" s="36">
        <f t="shared" si="309"/>
        <v>162788823059.26666</v>
      </c>
      <c r="K312" s="2">
        <f t="shared" si="270"/>
        <v>2.2676459639792434E-2</v>
      </c>
      <c r="M312" s="1">
        <f t="shared" si="278"/>
        <v>310</v>
      </c>
      <c r="N312" s="2">
        <f t="shared" si="271"/>
        <v>-4.9900138242219066E-3</v>
      </c>
      <c r="O312" s="8">
        <f t="shared" si="272"/>
        <v>0.38847117794486213</v>
      </c>
      <c r="P312" s="2">
        <f t="shared" si="273"/>
        <v>0.39390624520565576</v>
      </c>
      <c r="Q312" s="2">
        <f t="shared" si="274"/>
        <v>0.37257366000499614</v>
      </c>
      <c r="R312" s="2">
        <f t="shared" si="275"/>
        <v>4.1359966382427671E-3</v>
      </c>
      <c r="V312" s="1">
        <f t="shared" si="276"/>
        <v>0</v>
      </c>
      <c r="W312" s="1">
        <f t="shared" si="277"/>
        <v>2.2676459639792434E-2</v>
      </c>
      <c r="X312" s="2">
        <f t="shared" si="296"/>
        <v>1.1490584644435231E-2</v>
      </c>
      <c r="Y312" s="2">
        <f t="shared" si="297"/>
        <v>2.1595834928813642E-2</v>
      </c>
      <c r="Z312" s="2">
        <f t="shared" si="298"/>
        <v>1.9873180779140791E-2</v>
      </c>
      <c r="AA312" s="2">
        <f t="shared" si="299"/>
        <v>2.1598358017759892E-2</v>
      </c>
      <c r="AB312" s="3">
        <f t="shared" si="310"/>
        <v>0.5781955476647167</v>
      </c>
      <c r="AC312" s="3">
        <f t="shared" si="311"/>
        <v>0.99988318144628519</v>
      </c>
      <c r="AD312" s="4">
        <f t="shared" si="300"/>
        <v>63.360792018884979</v>
      </c>
      <c r="AE312" s="5">
        <f t="shared" si="323"/>
        <v>47.899041335791864</v>
      </c>
      <c r="AF312" s="5">
        <f t="shared" si="324"/>
        <v>33.926718082311496</v>
      </c>
      <c r="AG312" s="5">
        <f t="shared" si="325"/>
        <v>61.871364589272233</v>
      </c>
      <c r="AH312" s="5"/>
      <c r="AI312" s="6">
        <f t="shared" si="312"/>
        <v>7.1288540381655469E-2</v>
      </c>
      <c r="AJ312" s="6">
        <f t="shared" si="301"/>
        <v>-6.8491651881673707E-2</v>
      </c>
      <c r="AK312" s="6">
        <f t="shared" si="326"/>
        <v>-0.2863655296818865</v>
      </c>
      <c r="AL312" s="6">
        <f t="shared" si="327"/>
        <v>0.14938222591853911</v>
      </c>
      <c r="AM312" s="6"/>
      <c r="AT312" s="5"/>
      <c r="AU312" s="5"/>
      <c r="AV312" s="12"/>
      <c r="AW312" s="5"/>
      <c r="AX312" s="5"/>
      <c r="AY312" s="5"/>
      <c r="AZ312" s="5"/>
      <c r="BA312" s="5"/>
      <c r="BB312" s="5"/>
      <c r="BC312" s="5"/>
      <c r="BD312" s="5"/>
      <c r="BE312" s="5">
        <f t="shared" si="287"/>
        <v>1376.6666666666715</v>
      </c>
      <c r="BF312" s="6">
        <f t="shared" si="288"/>
        <v>0</v>
      </c>
      <c r="BG312" s="6">
        <f t="shared" si="289"/>
        <v>1376.6666666666715</v>
      </c>
      <c r="BH312" s="6">
        <f t="shared" si="290"/>
        <v>652.38095238095309</v>
      </c>
      <c r="BI312" s="6">
        <f t="shared" si="291"/>
        <v>1230.9523809523816</v>
      </c>
      <c r="BJ312" s="6">
        <f t="shared" si="292"/>
        <v>65.360303413400743</v>
      </c>
      <c r="BK312" s="6">
        <f t="shared" si="328"/>
        <v>48.45373984891323</v>
      </c>
      <c r="BL312" s="6">
        <f t="shared" si="329"/>
        <v>30.907313367514874</v>
      </c>
      <c r="BM312" s="6">
        <f t="shared" si="330"/>
        <v>60.736238385892079</v>
      </c>
      <c r="BN312" s="5"/>
      <c r="BO312" s="5"/>
      <c r="BP312" s="5"/>
      <c r="BQ312" s="2">
        <f t="shared" si="261"/>
        <v>56586.25</v>
      </c>
      <c r="BR312" s="2">
        <f t="shared" si="293"/>
        <v>56648.666666666672</v>
      </c>
      <c r="BS312" s="2">
        <f t="shared" si="262"/>
        <v>55272.469390262981</v>
      </c>
      <c r="BT312" s="5">
        <f t="shared" si="294"/>
        <v>58088.239519981151</v>
      </c>
      <c r="BU312" s="5"/>
      <c r="BV312" s="2">
        <f t="shared" si="318"/>
        <v>-1.43869048235157</v>
      </c>
      <c r="BW312" s="2">
        <f t="shared" si="263"/>
        <v>-1.1314979666464651</v>
      </c>
      <c r="BX312" s="2">
        <f t="shared" si="264"/>
        <v>-1.4544607045581421</v>
      </c>
      <c r="BY312" s="2">
        <f t="shared" si="265"/>
        <v>-0.808535228734788</v>
      </c>
      <c r="BZ312" s="2"/>
      <c r="CA312" s="2">
        <f t="shared" si="295"/>
        <v>-0.11537898500921337</v>
      </c>
      <c r="CB312" s="2">
        <f t="shared" si="266"/>
        <v>6.1132086700542987E-3</v>
      </c>
      <c r="CC312" s="2">
        <f t="shared" si="267"/>
        <v>-0.22513452923150851</v>
      </c>
      <c r="CD312" s="2">
        <f t="shared" si="268"/>
        <v>0.2373609465716171</v>
      </c>
      <c r="CE312" s="5"/>
      <c r="CF312" s="8">
        <f t="shared" si="319"/>
        <v>-2.6237563121858445E-3</v>
      </c>
      <c r="CG312" s="8">
        <f t="shared" si="320"/>
        <v>-2.7404120977670213E-4</v>
      </c>
      <c r="CH312" s="5">
        <f t="shared" si="321"/>
        <v>58156.666666666664</v>
      </c>
      <c r="CI312" s="5">
        <f t="shared" si="322"/>
        <v>56366.666666666664</v>
      </c>
      <c r="CJ312" s="5"/>
      <c r="CK312" s="5">
        <f t="shared" si="283"/>
        <v>58330.740740540168</v>
      </c>
      <c r="CL312" s="5">
        <f t="shared" si="302"/>
        <v>56506.785237333228</v>
      </c>
      <c r="CM312" s="5">
        <f t="shared" si="331"/>
        <v>57559.772541279774</v>
      </c>
      <c r="CN312" s="5">
        <f t="shared" si="314"/>
        <v>56863.174753694067</v>
      </c>
      <c r="CO312" s="5">
        <f t="shared" si="279"/>
        <v>38355.715398104141</v>
      </c>
      <c r="CP312" s="5"/>
      <c r="CQ312" s="5"/>
      <c r="CR312" s="5"/>
      <c r="CS312" s="32">
        <f t="shared" si="284"/>
        <v>5.2618211606674903E-2</v>
      </c>
      <c r="CT312" s="32">
        <f t="shared" si="303"/>
        <v>8.659517157302199E-2</v>
      </c>
      <c r="CU312" s="32">
        <f t="shared" si="332"/>
        <v>6.6717210460937038E-2</v>
      </c>
      <c r="CV312" s="32">
        <f t="shared" si="315"/>
        <v>7.9784944578937811E-2</v>
      </c>
      <c r="CW312" s="32">
        <f t="shared" si="280"/>
        <v>0.60080445281004713</v>
      </c>
      <c r="CX312" s="32"/>
      <c r="CY312" s="32"/>
      <c r="CZ312" s="5"/>
      <c r="DA312" s="6">
        <f t="shared" si="285"/>
        <v>4.8782020880113047E-2</v>
      </c>
      <c r="DB312" s="6">
        <f t="shared" si="304"/>
        <v>0.10989484826573</v>
      </c>
      <c r="DC312" s="6">
        <f t="shared" si="333"/>
        <v>0.13878793262046055</v>
      </c>
      <c r="DD312" s="6">
        <f t="shared" si="316"/>
        <v>0.21026537717605812</v>
      </c>
      <c r="DE312" s="6">
        <f t="shared" si="281"/>
        <v>1.3469066194043371</v>
      </c>
      <c r="DF312" s="5"/>
      <c r="DG312" s="5"/>
      <c r="DI312" s="6">
        <f t="shared" si="286"/>
        <v>0.82142456372230999</v>
      </c>
      <c r="DJ312" s="6">
        <f t="shared" si="305"/>
        <v>0.9520818445796434</v>
      </c>
      <c r="DK312" s="6">
        <f t="shared" si="334"/>
        <v>0.56173082814417896</v>
      </c>
      <c r="DL312" s="6">
        <f t="shared" si="317"/>
        <v>0.74841678170617298</v>
      </c>
      <c r="DM312" s="6">
        <f t="shared" si="282"/>
        <v>0.16217723792635766</v>
      </c>
      <c r="DX312">
        <f t="shared" si="306"/>
        <v>56298.833333333328</v>
      </c>
      <c r="DY312">
        <f t="shared" si="307"/>
        <v>50656.971436169712</v>
      </c>
      <c r="DZ312">
        <f t="shared" si="308"/>
        <v>61940.695230496945</v>
      </c>
    </row>
    <row r="313" spans="1:130" x14ac:dyDescent="0.25">
      <c r="A313" s="1">
        <v>12</v>
      </c>
      <c r="B313" s="1">
        <v>312</v>
      </c>
      <c r="C313" s="7">
        <v>20201117</v>
      </c>
      <c r="D313" s="7">
        <f>192190*(1/3)</f>
        <v>64063.333333333328</v>
      </c>
      <c r="E313" s="7">
        <v>3021996</v>
      </c>
      <c r="F313" s="7"/>
      <c r="G313" s="7">
        <f t="shared" si="269"/>
        <v>193599137080</v>
      </c>
      <c r="H313" s="36">
        <f t="shared" si="313"/>
        <v>192029863834.66669</v>
      </c>
      <c r="I313" s="36">
        <f t="shared" si="309"/>
        <v>164673755945.86667</v>
      </c>
      <c r="K313" s="2">
        <f t="shared" si="270"/>
        <v>4.2462342225106843E-2</v>
      </c>
      <c r="M313" s="1">
        <f t="shared" si="278"/>
        <v>311</v>
      </c>
      <c r="N313" s="2">
        <f t="shared" si="271"/>
        <v>-4.7961722634930551E-3</v>
      </c>
      <c r="O313" s="8">
        <f t="shared" si="272"/>
        <v>0.38972431077694236</v>
      </c>
      <c r="P313" s="2">
        <f t="shared" si="273"/>
        <v>0.39645179579876311</v>
      </c>
      <c r="Q313" s="2">
        <f t="shared" si="274"/>
        <v>0.37538982997173226</v>
      </c>
      <c r="R313" s="2">
        <f t="shared" si="275"/>
        <v>4.1819344287133964E-3</v>
      </c>
      <c r="V313" s="1">
        <f t="shared" si="276"/>
        <v>0</v>
      </c>
      <c r="W313" s="1">
        <f t="shared" si="277"/>
        <v>4.2462342225106843E-2</v>
      </c>
      <c r="X313" s="2">
        <f t="shared" si="296"/>
        <v>8.8051548282724081E-3</v>
      </c>
      <c r="Y313" s="2">
        <f t="shared" si="297"/>
        <v>2.4628859373464131E-2</v>
      </c>
      <c r="Z313" s="2">
        <f t="shared" si="298"/>
        <v>1.8571776631435995E-2</v>
      </c>
      <c r="AA313" s="2">
        <f t="shared" si="299"/>
        <v>2.1311967776077138E-2</v>
      </c>
      <c r="AB313" s="3">
        <f t="shared" si="310"/>
        <v>0.47411483580779967</v>
      </c>
      <c r="AC313" s="3">
        <f t="shared" si="311"/>
        <v>1.1556351638777453</v>
      </c>
      <c r="AD313" s="4">
        <f t="shared" si="300"/>
        <v>70.90873840163961</v>
      </c>
      <c r="AE313" s="5">
        <f t="shared" si="323"/>
        <v>48.977399751984606</v>
      </c>
      <c r="AF313" s="5">
        <f t="shared" si="324"/>
        <v>31.617853531630288</v>
      </c>
      <c r="AG313" s="5">
        <f t="shared" si="325"/>
        <v>66.336945972338924</v>
      </c>
      <c r="AH313" s="5"/>
      <c r="AI313" s="6">
        <f t="shared" si="312"/>
        <v>0.2096196228566771</v>
      </c>
      <c r="AJ313" s="6">
        <f t="shared" si="301"/>
        <v>-4.6376818077590462E-2</v>
      </c>
      <c r="AK313" s="6">
        <f t="shared" si="326"/>
        <v>-0.28305808014705114</v>
      </c>
      <c r="AL313" s="6">
        <f t="shared" si="327"/>
        <v>0.19030444399187024</v>
      </c>
      <c r="AM313" s="6"/>
      <c r="AT313" s="5"/>
      <c r="AU313" s="5"/>
      <c r="AV313" s="12"/>
      <c r="AW313" s="5"/>
      <c r="AX313" s="5"/>
      <c r="AY313" s="5"/>
      <c r="AZ313" s="5"/>
      <c r="BA313" s="5"/>
      <c r="BB313" s="5"/>
      <c r="BC313" s="5"/>
      <c r="BD313" s="5"/>
      <c r="BE313" s="5">
        <f t="shared" si="287"/>
        <v>2663.3333333333285</v>
      </c>
      <c r="BF313" s="6">
        <f t="shared" si="288"/>
        <v>0</v>
      </c>
      <c r="BG313" s="6">
        <f t="shared" si="289"/>
        <v>2663.3333333333285</v>
      </c>
      <c r="BH313" s="6">
        <f t="shared" si="290"/>
        <v>511.90476190476227</v>
      </c>
      <c r="BI313" s="6">
        <f t="shared" si="291"/>
        <v>1421.1904761904766</v>
      </c>
      <c r="BJ313" s="6">
        <f t="shared" si="292"/>
        <v>73.51890626924498</v>
      </c>
      <c r="BK313" s="6">
        <f t="shared" si="328"/>
        <v>50.05283246338189</v>
      </c>
      <c r="BL313" s="6">
        <f t="shared" si="329"/>
        <v>29.575907214940262</v>
      </c>
      <c r="BM313" s="6">
        <f t="shared" si="330"/>
        <v>64.386680137291023</v>
      </c>
      <c r="BN313" s="5"/>
      <c r="BO313" s="5"/>
      <c r="BP313" s="5"/>
      <c r="BQ313" s="2">
        <f t="shared" si="261"/>
        <v>57182.5</v>
      </c>
      <c r="BR313" s="2">
        <f t="shared" si="293"/>
        <v>56575.020833333336</v>
      </c>
      <c r="BS313" s="2">
        <f t="shared" si="262"/>
        <v>55101.432152019937</v>
      </c>
      <c r="BT313" s="5">
        <f t="shared" si="294"/>
        <v>57698.288228028556</v>
      </c>
      <c r="BU313" s="5"/>
      <c r="BV313" s="2">
        <f t="shared" si="318"/>
        <v>-1.3790940197032335</v>
      </c>
      <c r="BW313" s="2">
        <f t="shared" si="263"/>
        <v>-1.1481977294296761</v>
      </c>
      <c r="BX313" s="2">
        <f t="shared" si="264"/>
        <v>-1.4865248086747702</v>
      </c>
      <c r="BY313" s="2">
        <f t="shared" si="265"/>
        <v>-0.80987065018458204</v>
      </c>
      <c r="BZ313" s="2"/>
      <c r="CA313" s="2">
        <f t="shared" si="295"/>
        <v>-0.25492855890856092</v>
      </c>
      <c r="CB313" s="2">
        <f t="shared" si="266"/>
        <v>1.1082780912889611E-3</v>
      </c>
      <c r="CC313" s="2">
        <f t="shared" si="267"/>
        <v>-0.24841666874974508</v>
      </c>
      <c r="CD313" s="2">
        <f t="shared" si="268"/>
        <v>0.25063322493232298</v>
      </c>
      <c r="CE313" s="5"/>
      <c r="CF313" s="8">
        <f t="shared" si="319"/>
        <v>-2.6237563121858445E-3</v>
      </c>
      <c r="CG313" s="8">
        <f t="shared" si="320"/>
        <v>-2.7404120977670213E-4</v>
      </c>
      <c r="CH313" s="5">
        <f t="shared" si="321"/>
        <v>59488.333333333328</v>
      </c>
      <c r="CI313" s="5">
        <f t="shared" si="322"/>
        <v>57698.333333333328</v>
      </c>
      <c r="CJ313" s="5"/>
      <c r="CK313" s="5">
        <f t="shared" si="283"/>
        <v>58825.178748107777</v>
      </c>
      <c r="CL313" s="5">
        <f t="shared" si="302"/>
        <v>56866.806102330171</v>
      </c>
      <c r="CM313" s="5">
        <f t="shared" si="331"/>
        <v>57751.299623906059</v>
      </c>
      <c r="CN313" s="5">
        <f t="shared" si="314"/>
        <v>57223.372649412013</v>
      </c>
      <c r="CO313" s="5">
        <f t="shared" si="279"/>
        <v>38712.319720127722</v>
      </c>
      <c r="CP313" s="5"/>
      <c r="CQ313" s="5"/>
      <c r="CR313" s="5"/>
      <c r="CS313" s="32">
        <f t="shared" si="284"/>
        <v>8.9046131209487234E-2</v>
      </c>
      <c r="CT313" s="32">
        <f t="shared" si="303"/>
        <v>0.12655057887466392</v>
      </c>
      <c r="CU313" s="32">
        <f t="shared" si="332"/>
        <v>0.10929682536208096</v>
      </c>
      <c r="CV313" s="32">
        <f t="shared" si="315"/>
        <v>0.11953089039032028</v>
      </c>
      <c r="CW313" s="32">
        <f t="shared" si="280"/>
        <v>0.65485648487307868</v>
      </c>
      <c r="CX313" s="32"/>
      <c r="CY313" s="32"/>
      <c r="CZ313" s="5"/>
      <c r="DA313" s="6">
        <f t="shared" si="285"/>
        <v>5.1515138957581995E-2</v>
      </c>
      <c r="DB313" s="6">
        <f t="shared" si="304"/>
        <v>0.19165789230031507</v>
      </c>
      <c r="DC313" s="6">
        <f t="shared" si="333"/>
        <v>0.13720265186299385</v>
      </c>
      <c r="DD313" s="6">
        <f t="shared" si="316"/>
        <v>0.24784917195005748</v>
      </c>
      <c r="DE313" s="6">
        <f t="shared" si="281"/>
        <v>1.3769412868721422</v>
      </c>
      <c r="DF313" s="5"/>
      <c r="DG313" s="5"/>
      <c r="DI313" s="6">
        <f t="shared" si="286"/>
        <v>0.94033513655819545</v>
      </c>
      <c r="DJ313" s="6">
        <f t="shared" si="305"/>
        <v>1.0592398069525746</v>
      </c>
      <c r="DK313" s="6">
        <f t="shared" si="334"/>
        <v>0.74181264123336965</v>
      </c>
      <c r="DL313" s="6">
        <f t="shared" si="317"/>
        <v>0.77815058683892446</v>
      </c>
      <c r="DM313" s="6">
        <f t="shared" si="282"/>
        <v>0.1666135965493161</v>
      </c>
      <c r="DX313">
        <f t="shared" si="306"/>
        <v>56751.499999999985</v>
      </c>
      <c r="DY313">
        <f t="shared" si="307"/>
        <v>50214.203081548141</v>
      </c>
      <c r="DZ313">
        <f t="shared" si="308"/>
        <v>63288.79691845183</v>
      </c>
    </row>
    <row r="314" spans="1:130" x14ac:dyDescent="0.25">
      <c r="A314" s="1">
        <v>13</v>
      </c>
      <c r="B314" s="1">
        <v>313</v>
      </c>
      <c r="C314" s="7">
        <v>20201118</v>
      </c>
      <c r="D314" s="7">
        <f>194810*(1/3)</f>
        <v>64936.666666666664</v>
      </c>
      <c r="E314" s="7">
        <v>3325561</v>
      </c>
      <c r="F314" s="7"/>
      <c r="G314" s="7">
        <f t="shared" si="269"/>
        <v>215950846136.66666</v>
      </c>
      <c r="H314" s="36">
        <f t="shared" si="313"/>
        <v>201091484940</v>
      </c>
      <c r="I314" s="36">
        <f t="shared" si="309"/>
        <v>164822442198.60001</v>
      </c>
      <c r="K314" s="2">
        <f t="shared" si="270"/>
        <v>1.3540258546799374E-2</v>
      </c>
      <c r="M314" s="1">
        <f t="shared" si="278"/>
        <v>312</v>
      </c>
      <c r="N314" s="2">
        <f t="shared" si="271"/>
        <v>-4.7341676183645697E-3</v>
      </c>
      <c r="O314" s="8">
        <f t="shared" si="272"/>
        <v>0.39097744360902253</v>
      </c>
      <c r="P314" s="2">
        <f t="shared" si="273"/>
        <v>0.39726698655944809</v>
      </c>
      <c r="Q314" s="2">
        <f t="shared" si="274"/>
        <v>0.37629503055413382</v>
      </c>
      <c r="R314" s="2">
        <f t="shared" si="275"/>
        <v>5.4743521897405722E-3</v>
      </c>
      <c r="V314" s="1">
        <f t="shared" si="276"/>
        <v>0</v>
      </c>
      <c r="W314" s="1">
        <f t="shared" si="277"/>
        <v>1.3540258546799374E-2</v>
      </c>
      <c r="X314" s="2">
        <f t="shared" si="296"/>
        <v>8.8051548282724081E-3</v>
      </c>
      <c r="Y314" s="2">
        <f t="shared" si="297"/>
        <v>2.2700946190586345E-2</v>
      </c>
      <c r="Z314" s="2">
        <f t="shared" si="298"/>
        <v>1.8571776631435995E-2</v>
      </c>
      <c r="AA314" s="2">
        <f t="shared" si="299"/>
        <v>2.0981019531904992E-2</v>
      </c>
      <c r="AB314" s="3">
        <f t="shared" si="310"/>
        <v>0.47411483580779967</v>
      </c>
      <c r="AC314" s="3">
        <f t="shared" si="311"/>
        <v>1.0819753614006187</v>
      </c>
      <c r="AD314" s="4">
        <f t="shared" si="300"/>
        <v>69.531661040063867</v>
      </c>
      <c r="AE314" s="5">
        <f t="shared" si="323"/>
        <v>49.989900047318265</v>
      </c>
      <c r="AF314" s="5">
        <f t="shared" si="324"/>
        <v>30.344020809170715</v>
      </c>
      <c r="AG314" s="5">
        <f t="shared" si="325"/>
        <v>69.635779285465816</v>
      </c>
      <c r="AH314" s="5"/>
      <c r="AI314" s="6">
        <f t="shared" si="312"/>
        <v>0.29626059328755217</v>
      </c>
      <c r="AJ314" s="6">
        <f t="shared" si="301"/>
        <v>-2.0022256137062655E-2</v>
      </c>
      <c r="AK314" s="6">
        <f t="shared" si="326"/>
        <v>-0.28581660347962023</v>
      </c>
      <c r="AL314" s="6">
        <f t="shared" si="327"/>
        <v>0.24577209120549492</v>
      </c>
      <c r="AM314" s="6"/>
      <c r="AT314" s="5"/>
      <c r="AU314" s="5"/>
      <c r="AV314" s="12"/>
      <c r="AW314" s="5"/>
      <c r="AX314" s="5"/>
      <c r="AY314" s="5"/>
      <c r="AZ314" s="5"/>
      <c r="BA314" s="5"/>
      <c r="BB314" s="5"/>
      <c r="BC314" s="5"/>
      <c r="BD314" s="5"/>
      <c r="BE314" s="5">
        <f t="shared" si="287"/>
        <v>873.33333333333576</v>
      </c>
      <c r="BF314" s="6">
        <f t="shared" si="288"/>
        <v>0</v>
      </c>
      <c r="BG314" s="6">
        <f t="shared" si="289"/>
        <v>873.33333333333576</v>
      </c>
      <c r="BH314" s="6">
        <f t="shared" si="290"/>
        <v>511.90476190476227</v>
      </c>
      <c r="BI314" s="6">
        <f t="shared" si="291"/>
        <v>1331.9047619047622</v>
      </c>
      <c r="BJ314" s="6">
        <f t="shared" si="292"/>
        <v>72.236570247933869</v>
      </c>
      <c r="BK314" s="6">
        <f t="shared" si="328"/>
        <v>51.523488204201797</v>
      </c>
      <c r="BL314" s="6">
        <f t="shared" si="329"/>
        <v>29.100314172298766</v>
      </c>
      <c r="BM314" s="6">
        <f t="shared" si="330"/>
        <v>67.219710026533917</v>
      </c>
      <c r="BN314" s="5"/>
      <c r="BO314" s="5"/>
      <c r="BP314" s="5"/>
      <c r="BQ314" s="2">
        <f t="shared" si="261"/>
        <v>57787.916666666664</v>
      </c>
      <c r="BR314" s="2">
        <f t="shared" si="293"/>
        <v>56554.187500000015</v>
      </c>
      <c r="BS314" s="2">
        <f t="shared" si="262"/>
        <v>55021.839604125751</v>
      </c>
      <c r="BT314" s="5">
        <f t="shared" si="294"/>
        <v>57559.455476368938</v>
      </c>
      <c r="BU314" s="5"/>
      <c r="BV314" s="2">
        <f t="shared" si="318"/>
        <v>-1.0497020284136229</v>
      </c>
      <c r="BW314" s="2">
        <f t="shared" si="263"/>
        <v>-1.1490862302100615</v>
      </c>
      <c r="BX314" s="2">
        <f t="shared" si="264"/>
        <v>-1.4862189253719502</v>
      </c>
      <c r="BY314" s="2">
        <f t="shared" si="265"/>
        <v>-0.8119535350481728</v>
      </c>
      <c r="BZ314" s="2"/>
      <c r="CA314" s="2">
        <f t="shared" si="295"/>
        <v>-0.3953340039539599</v>
      </c>
      <c r="CB314" s="2">
        <f t="shared" si="266"/>
        <v>-1.090119267112713E-2</v>
      </c>
      <c r="CC314" s="2">
        <f t="shared" si="267"/>
        <v>-0.31023898726981125</v>
      </c>
      <c r="CD314" s="2">
        <f t="shared" si="268"/>
        <v>0.28843660192755693</v>
      </c>
      <c r="CE314" s="5"/>
      <c r="CF314" s="8">
        <f t="shared" si="319"/>
        <v>-2.6135888217268151E-3</v>
      </c>
      <c r="CG314" s="8">
        <f t="shared" si="320"/>
        <v>-2.7404120977670213E-4</v>
      </c>
      <c r="CH314" s="5">
        <f t="shared" si="321"/>
        <v>59925</v>
      </c>
      <c r="CI314" s="5">
        <f t="shared" si="322"/>
        <v>58135</v>
      </c>
      <c r="CJ314" s="5"/>
      <c r="CK314" s="5">
        <f t="shared" si="283"/>
        <v>59270.96357098694</v>
      </c>
      <c r="CL314" s="5">
        <f t="shared" si="302"/>
        <v>57286.248312444732</v>
      </c>
      <c r="CM314" s="5">
        <f t="shared" si="331"/>
        <v>57969.315447606066</v>
      </c>
      <c r="CN314" s="5">
        <f t="shared" si="314"/>
        <v>57458.948034912195</v>
      </c>
      <c r="CO314" s="5">
        <f t="shared" si="279"/>
        <v>39122.801524739691</v>
      </c>
      <c r="CP314" s="5"/>
      <c r="CQ314" s="5"/>
      <c r="CR314" s="5"/>
      <c r="CS314" s="32">
        <f t="shared" si="284"/>
        <v>9.5589859761501916E-2</v>
      </c>
      <c r="CT314" s="32">
        <f t="shared" si="303"/>
        <v>0.13354720512496843</v>
      </c>
      <c r="CU314" s="32">
        <f t="shared" si="332"/>
        <v>0.12019033113057609</v>
      </c>
      <c r="CV314" s="32">
        <f t="shared" si="315"/>
        <v>0.13014019378167152</v>
      </c>
      <c r="CW314" s="32">
        <f t="shared" si="280"/>
        <v>0.65981637653436764</v>
      </c>
      <c r="CX314" s="32"/>
      <c r="CY314" s="32"/>
      <c r="CZ314" s="5"/>
      <c r="DA314" s="6">
        <f t="shared" si="285"/>
        <v>0.11636599178265487</v>
      </c>
      <c r="DB314" s="6">
        <f t="shared" si="304"/>
        <v>0.15486958711918414</v>
      </c>
      <c r="DC314" s="6">
        <f t="shared" si="333"/>
        <v>0.17827452378635039</v>
      </c>
      <c r="DD314" s="6">
        <f t="shared" si="316"/>
        <v>0.25633555619417814</v>
      </c>
      <c r="DE314" s="6">
        <f t="shared" si="281"/>
        <v>1.3912034703082312</v>
      </c>
      <c r="DF314" s="5"/>
      <c r="DG314" s="5"/>
      <c r="DI314" s="6">
        <f t="shared" si="286"/>
        <v>0.91146347162222852</v>
      </c>
      <c r="DJ314" s="6">
        <f t="shared" si="305"/>
        <v>1.027287010430145</v>
      </c>
      <c r="DK314" s="6">
        <f t="shared" si="334"/>
        <v>0.47337858583357739</v>
      </c>
      <c r="DL314" s="6">
        <f t="shared" si="317"/>
        <v>0.67774501206791204</v>
      </c>
      <c r="DM314" s="6">
        <f t="shared" si="282"/>
        <v>0.16284393056656712</v>
      </c>
      <c r="DX314">
        <f t="shared" si="306"/>
        <v>57353.833333333336</v>
      </c>
      <c r="DY314">
        <f t="shared" si="307"/>
        <v>50163.4102967906</v>
      </c>
      <c r="DZ314">
        <f t="shared" si="308"/>
        <v>64544.256369876071</v>
      </c>
    </row>
    <row r="315" spans="1:130" x14ac:dyDescent="0.25">
      <c r="A315" s="1">
        <v>14</v>
      </c>
      <c r="B315" s="1">
        <v>314</v>
      </c>
      <c r="C315" s="7">
        <v>20201121</v>
      </c>
      <c r="D315" s="7">
        <f>184350*(1/3)</f>
        <v>61450</v>
      </c>
      <c r="E315" s="7">
        <v>4033621</v>
      </c>
      <c r="F315" s="7"/>
      <c r="G315" s="7">
        <f t="shared" si="269"/>
        <v>247866010450</v>
      </c>
      <c r="H315" s="36">
        <f t="shared" si="313"/>
        <v>202902565977.5</v>
      </c>
      <c r="I315" s="36">
        <f t="shared" si="309"/>
        <v>163388651940.93335</v>
      </c>
      <c r="K315" s="2">
        <f t="shared" si="270"/>
        <v>-5.5188599912959171E-2</v>
      </c>
      <c r="M315" s="1">
        <f t="shared" si="278"/>
        <v>313</v>
      </c>
      <c r="N315" s="2">
        <f t="shared" si="271"/>
        <v>-4.6868772664983111E-3</v>
      </c>
      <c r="O315" s="8">
        <f t="shared" si="272"/>
        <v>0.39223057644110276</v>
      </c>
      <c r="P315" s="2">
        <f t="shared" si="273"/>
        <v>0.39788902678965066</v>
      </c>
      <c r="Q315" s="2">
        <f t="shared" si="274"/>
        <v>0.37698683910550079</v>
      </c>
      <c r="R315" s="2">
        <f t="shared" si="275"/>
        <v>5.0364101183453247E-3</v>
      </c>
      <c r="V315" s="1">
        <f t="shared" si="276"/>
        <v>5.5188599912959171E-2</v>
      </c>
      <c r="W315" s="1">
        <f t="shared" si="277"/>
        <v>0</v>
      </c>
      <c r="X315" s="2">
        <f t="shared" si="296"/>
        <v>1.2747197679198062E-2</v>
      </c>
      <c r="Y315" s="2">
        <f t="shared" si="297"/>
        <v>1.9978654461156008E-2</v>
      </c>
      <c r="Z315" s="2">
        <f t="shared" si="298"/>
        <v>2.2084068282636912E-2</v>
      </c>
      <c r="AA315" s="2">
        <f t="shared" si="299"/>
        <v>2.129774079562043E-2</v>
      </c>
      <c r="AB315" s="3">
        <f t="shared" si="310"/>
        <v>0.57721238297475519</v>
      </c>
      <c r="AC315" s="3">
        <f t="shared" si="311"/>
        <v>0.93806449486249388</v>
      </c>
      <c r="AD315" s="4">
        <f t="shared" si="300"/>
        <v>61.907134503457272</v>
      </c>
      <c r="AE315" s="5">
        <f t="shared" si="323"/>
        <v>50.644864960745942</v>
      </c>
      <c r="AF315" s="5">
        <f t="shared" si="324"/>
        <v>30.303792516271479</v>
      </c>
      <c r="AG315" s="5">
        <f t="shared" si="325"/>
        <v>70.985937405220398</v>
      </c>
      <c r="AH315" s="5"/>
      <c r="AI315" s="6">
        <f t="shared" si="312"/>
        <v>0.13765259492626855</v>
      </c>
      <c r="AJ315" s="6">
        <f t="shared" si="301"/>
        <v>-6.9035428906910352E-3</v>
      </c>
      <c r="AK315" s="6">
        <f t="shared" si="326"/>
        <v>-0.27680757857589666</v>
      </c>
      <c r="AL315" s="6">
        <f t="shared" si="327"/>
        <v>0.26300049279451454</v>
      </c>
      <c r="AM315" s="6"/>
      <c r="AT315" s="5"/>
      <c r="AU315" s="5"/>
      <c r="AV315" s="12"/>
      <c r="AW315" s="5"/>
      <c r="AX315" s="5"/>
      <c r="AY315" s="5"/>
      <c r="AZ315" s="5"/>
      <c r="BA315" s="5"/>
      <c r="BB315" s="5"/>
      <c r="BC315" s="5"/>
      <c r="BD315" s="5"/>
      <c r="BE315" s="5">
        <f t="shared" si="287"/>
        <v>-3486.6666666666642</v>
      </c>
      <c r="BF315" s="6">
        <f t="shared" si="288"/>
        <v>3486.6666666666642</v>
      </c>
      <c r="BG315" s="6">
        <f t="shared" si="289"/>
        <v>0</v>
      </c>
      <c r="BH315" s="6">
        <f t="shared" si="290"/>
        <v>760.95238095238108</v>
      </c>
      <c r="BI315" s="6">
        <f t="shared" si="291"/>
        <v>1183.5714285714291</v>
      </c>
      <c r="BJ315" s="6">
        <f t="shared" si="292"/>
        <v>60.866903391698301</v>
      </c>
      <c r="BK315" s="6">
        <f t="shared" si="328"/>
        <v>52.256922131183146</v>
      </c>
      <c r="BL315" s="6">
        <f t="shared" si="329"/>
        <v>29.608690151853509</v>
      </c>
      <c r="BM315" s="6">
        <f t="shared" si="330"/>
        <v>68.110684516713889</v>
      </c>
      <c r="BN315" s="5"/>
      <c r="BO315" s="5"/>
      <c r="BP315" s="5"/>
      <c r="BQ315" s="2">
        <f t="shared" si="261"/>
        <v>57970.833333333328</v>
      </c>
      <c r="BR315" s="2">
        <f t="shared" si="293"/>
        <v>56582.5625</v>
      </c>
      <c r="BS315" s="2">
        <f t="shared" si="262"/>
        <v>55031.51455343519</v>
      </c>
      <c r="BT315" s="5">
        <f t="shared" si="294"/>
        <v>57712.9943274861</v>
      </c>
      <c r="BU315" s="5"/>
      <c r="BV315" s="2">
        <f t="shared" si="318"/>
        <v>-1.1914572464765922</v>
      </c>
      <c r="BW315" s="2">
        <f t="shared" si="263"/>
        <v>-1.1535337549823328</v>
      </c>
      <c r="BX315" s="2">
        <f t="shared" si="264"/>
        <v>-1.4904259610147808</v>
      </c>
      <c r="BY315" s="2">
        <f t="shared" si="265"/>
        <v>-0.81664154894988494</v>
      </c>
      <c r="BZ315" s="2"/>
      <c r="CA315" s="2">
        <f t="shared" si="295"/>
        <v>-0.28619780917845017</v>
      </c>
      <c r="CB315" s="2">
        <f t="shared" si="266"/>
        <v>-1.8240629637716322E-2</v>
      </c>
      <c r="CC315" s="2">
        <f t="shared" si="267"/>
        <v>-0.33738798165447098</v>
      </c>
      <c r="CD315" s="2">
        <f t="shared" si="268"/>
        <v>0.30090672237903832</v>
      </c>
      <c r="CE315" s="5"/>
      <c r="CF315" s="8">
        <f t="shared" si="319"/>
        <v>-4.5627591295287727E-3</v>
      </c>
      <c r="CG315" s="8">
        <f t="shared" si="320"/>
        <v>-2.7404120977670213E-4</v>
      </c>
      <c r="CH315" s="5">
        <f t="shared" si="321"/>
        <v>59968.333333333328</v>
      </c>
      <c r="CI315" s="5">
        <f t="shared" si="322"/>
        <v>58135</v>
      </c>
      <c r="CJ315" s="5"/>
      <c r="CK315" s="5">
        <f t="shared" si="283"/>
        <v>59523.424634341667</v>
      </c>
      <c r="CL315" s="5">
        <f t="shared" si="302"/>
        <v>57614.715895107052</v>
      </c>
      <c r="CM315" s="5">
        <f t="shared" si="331"/>
        <v>58221.777413865209</v>
      </c>
      <c r="CN315" s="5">
        <f t="shared" si="314"/>
        <v>57589.115542637221</v>
      </c>
      <c r="CO315" s="5">
        <f t="shared" si="279"/>
        <v>39252.773268059187</v>
      </c>
      <c r="CP315" s="5"/>
      <c r="CQ315" s="5"/>
      <c r="CR315" s="5"/>
      <c r="CS315" s="32">
        <f t="shared" si="284"/>
        <v>3.2366675430613778E-2</v>
      </c>
      <c r="CT315" s="32">
        <f t="shared" si="303"/>
        <v>6.6567786464059697E-2</v>
      </c>
      <c r="CU315" s="32">
        <f t="shared" si="332"/>
        <v>5.5446994741970901E-2</v>
      </c>
      <c r="CV315" s="32">
        <f t="shared" si="315"/>
        <v>6.7041912711861329E-2</v>
      </c>
      <c r="CW315" s="32">
        <f t="shared" si="280"/>
        <v>0.56549448316313411</v>
      </c>
      <c r="CX315" s="32"/>
      <c r="CY315" s="32"/>
      <c r="CZ315" s="5"/>
      <c r="DA315" s="6">
        <f t="shared" si="285"/>
        <v>0.11246765116705089</v>
      </c>
      <c r="DB315" s="6">
        <f t="shared" si="304"/>
        <v>0.10653650747095254</v>
      </c>
      <c r="DC315" s="6">
        <f t="shared" si="333"/>
        <v>0.17250818961742809</v>
      </c>
      <c r="DD315" s="6">
        <f t="shared" si="316"/>
        <v>0.16441929656894294</v>
      </c>
      <c r="DE315" s="6">
        <f t="shared" si="281"/>
        <v>1.2872286364950045</v>
      </c>
      <c r="DF315" s="5"/>
      <c r="DG315" s="5"/>
      <c r="DI315" s="6">
        <f t="shared" si="286"/>
        <v>0.62851502417850336</v>
      </c>
      <c r="DJ315" s="6">
        <f t="shared" si="305"/>
        <v>0.75859532161686993</v>
      </c>
      <c r="DK315" s="6">
        <f t="shared" si="334"/>
        <v>0.34524188835460135</v>
      </c>
      <c r="DL315" s="6">
        <f t="shared" si="317"/>
        <v>0.70674956468336059</v>
      </c>
      <c r="DM315" s="6">
        <f t="shared" si="282"/>
        <v>0.15574433983010419</v>
      </c>
      <c r="DX315">
        <f t="shared" si="306"/>
        <v>57645.333333333336</v>
      </c>
      <c r="DY315">
        <f t="shared" si="307"/>
        <v>50288.922855993784</v>
      </c>
      <c r="DZ315">
        <f t="shared" si="308"/>
        <v>65001.743810672888</v>
      </c>
    </row>
    <row r="316" spans="1:130" x14ac:dyDescent="0.25">
      <c r="A316" s="1">
        <v>15</v>
      </c>
      <c r="B316" s="1">
        <v>315</v>
      </c>
      <c r="C316" s="7">
        <v>20201122</v>
      </c>
      <c r="D316" s="7">
        <f>181500*(1/3)</f>
        <v>60500</v>
      </c>
      <c r="E316" s="7">
        <v>2717729</v>
      </c>
      <c r="F316" s="7"/>
      <c r="G316" s="7">
        <f t="shared" si="269"/>
        <v>164422604500</v>
      </c>
      <c r="H316" s="36">
        <f t="shared" si="313"/>
        <v>195601954988.49997</v>
      </c>
      <c r="I316" s="36">
        <f t="shared" si="309"/>
        <v>163028521510.93332</v>
      </c>
      <c r="K316" s="2">
        <f t="shared" si="270"/>
        <v>-1.5580470975248022E-2</v>
      </c>
      <c r="M316" s="1">
        <f t="shared" si="278"/>
        <v>314</v>
      </c>
      <c r="N316" s="2">
        <f t="shared" si="271"/>
        <v>-4.648854462498098E-3</v>
      </c>
      <c r="O316" s="8">
        <f t="shared" si="272"/>
        <v>0.39348370927318294</v>
      </c>
      <c r="P316" s="2">
        <f t="shared" si="273"/>
        <v>0.39838935344347609</v>
      </c>
      <c r="Q316" s="2">
        <f t="shared" si="274"/>
        <v>0.37754396227311293</v>
      </c>
      <c r="R316" s="2">
        <f t="shared" si="275"/>
        <v>4.4053175164677216E-3</v>
      </c>
      <c r="V316" s="1">
        <f t="shared" si="276"/>
        <v>1.5580470975248022E-2</v>
      </c>
      <c r="W316" s="1">
        <f t="shared" si="277"/>
        <v>0</v>
      </c>
      <c r="X316" s="2">
        <f t="shared" si="296"/>
        <v>1.360668116123309E-2</v>
      </c>
      <c r="Y316" s="2">
        <f t="shared" si="297"/>
        <v>1.9978654461156008E-2</v>
      </c>
      <c r="Z316" s="2">
        <f t="shared" si="298"/>
        <v>2.1932122016429845E-2</v>
      </c>
      <c r="AA316" s="2">
        <f t="shared" si="299"/>
        <v>2.129774079562043E-2</v>
      </c>
      <c r="AB316" s="3">
        <f t="shared" si="310"/>
        <v>0.62039966543319514</v>
      </c>
      <c r="AC316" s="3">
        <f t="shared" si="311"/>
        <v>0.93806449486249388</v>
      </c>
      <c r="AD316" s="4">
        <f t="shared" si="300"/>
        <v>60.191598803562727</v>
      </c>
      <c r="AE316" s="5">
        <f t="shared" si="323"/>
        <v>51.406240567163287</v>
      </c>
      <c r="AF316" s="5">
        <f t="shared" si="324"/>
        <v>30.821977990012126</v>
      </c>
      <c r="AG316" s="5">
        <f t="shared" si="325"/>
        <v>71.990503144314445</v>
      </c>
      <c r="AH316" s="5"/>
      <c r="AI316" s="6">
        <f t="shared" si="312"/>
        <v>0.12490665383403581</v>
      </c>
      <c r="AJ316" s="6">
        <f t="shared" si="301"/>
        <v>5.7557485410830063E-3</v>
      </c>
      <c r="AK316" s="6">
        <f t="shared" si="326"/>
        <v>-0.26392852144642354</v>
      </c>
      <c r="AL316" s="6">
        <f t="shared" si="327"/>
        <v>0.27544001852858957</v>
      </c>
      <c r="AM316" s="6"/>
      <c r="AT316" s="5"/>
      <c r="AU316" s="5"/>
      <c r="AV316" s="12"/>
      <c r="AW316" s="5"/>
      <c r="AX316" s="5"/>
      <c r="AY316" s="5"/>
      <c r="AZ316" s="5"/>
      <c r="BA316" s="5"/>
      <c r="BB316" s="5"/>
      <c r="BC316" s="5"/>
      <c r="BD316" s="5"/>
      <c r="BE316" s="5">
        <f t="shared" si="287"/>
        <v>-950</v>
      </c>
      <c r="BF316" s="6">
        <f t="shared" si="288"/>
        <v>950</v>
      </c>
      <c r="BG316" s="6">
        <f t="shared" si="289"/>
        <v>0</v>
      </c>
      <c r="BH316" s="6">
        <f t="shared" si="290"/>
        <v>814.76190476190516</v>
      </c>
      <c r="BI316" s="6">
        <f t="shared" si="291"/>
        <v>1183.5714285714291</v>
      </c>
      <c r="BJ316" s="6">
        <f t="shared" si="292"/>
        <v>59.227928035267482</v>
      </c>
      <c r="BK316" s="6">
        <f t="shared" si="328"/>
        <v>53.06213960951969</v>
      </c>
      <c r="BL316" s="6">
        <f t="shared" si="329"/>
        <v>30.637125807462596</v>
      </c>
      <c r="BM316" s="6">
        <f t="shared" si="330"/>
        <v>68.759649270959656</v>
      </c>
      <c r="BN316" s="5"/>
      <c r="BO316" s="5"/>
      <c r="BP316" s="5"/>
      <c r="BQ316" s="2">
        <f t="shared" ref="BQ316:BQ379" si="335">(_xlfn.PERCENTILE.EXC(D297:D316,0.25)+_xlfn.PERCENTILE.EXC(D297:D316,0.75))*0.5</f>
        <v>57970.833333333328</v>
      </c>
      <c r="BR316" s="2">
        <f t="shared" si="293"/>
        <v>56618.208333333328</v>
      </c>
      <c r="BS316" s="2">
        <f t="shared" ref="BS316:BS379" si="336">BR316-2*_xlfn.STDEV.S(BR297:BR316)</f>
        <v>55087.16485130111</v>
      </c>
      <c r="BT316" s="5">
        <f t="shared" si="294"/>
        <v>57876.083877456404</v>
      </c>
      <c r="BU316" s="5"/>
      <c r="BV316" s="2">
        <f t="shared" si="318"/>
        <v>-1.2539902599863888</v>
      </c>
      <c r="BW316" s="2">
        <f t="shared" si="263"/>
        <v>-1.1609095000012057</v>
      </c>
      <c r="BX316" s="2">
        <f t="shared" si="264"/>
        <v>-1.4999163117124763</v>
      </c>
      <c r="BY316" s="2">
        <f t="shared" si="265"/>
        <v>-0.82190268828993518</v>
      </c>
      <c r="BZ316" s="2"/>
      <c r="CA316" s="2">
        <f t="shared" si="295"/>
        <v>-0.25244931262966197</v>
      </c>
      <c r="CB316" s="2">
        <f t="shared" si="266"/>
        <v>-2.4444749988815333E-2</v>
      </c>
      <c r="CC316" s="2">
        <f t="shared" si="267"/>
        <v>-0.35714265049787453</v>
      </c>
      <c r="CD316" s="2">
        <f t="shared" si="268"/>
        <v>0.30825315052024382</v>
      </c>
      <c r="CE316" s="5"/>
      <c r="CF316" s="8">
        <f t="shared" si="319"/>
        <v>-4.5627591295287727E-3</v>
      </c>
      <c r="CG316" s="8">
        <f t="shared" si="320"/>
        <v>-2.7404120977670213E-4</v>
      </c>
      <c r="CH316" s="5">
        <f t="shared" si="321"/>
        <v>60328.333333333328</v>
      </c>
      <c r="CI316" s="5">
        <f t="shared" si="322"/>
        <v>58135</v>
      </c>
      <c r="CJ316" s="5"/>
      <c r="CK316" s="5">
        <f t="shared" si="283"/>
        <v>59665.464741530086</v>
      </c>
      <c r="CL316" s="5">
        <f t="shared" si="302"/>
        <v>57928.443299112099</v>
      </c>
      <c r="CM316" s="5">
        <f t="shared" si="331"/>
        <v>58430.739574048093</v>
      </c>
      <c r="CN316" s="5">
        <f t="shared" si="314"/>
        <v>57686.304937148634</v>
      </c>
      <c r="CO316" s="5">
        <f t="shared" si="279"/>
        <v>39345.012964764996</v>
      </c>
      <c r="CP316" s="5"/>
      <c r="CQ316" s="5"/>
      <c r="CR316" s="5"/>
      <c r="CS316" s="32">
        <f t="shared" si="284"/>
        <v>1.3986906195822213E-2</v>
      </c>
      <c r="CT316" s="32">
        <f t="shared" si="303"/>
        <v>4.439195245778893E-2</v>
      </c>
      <c r="CU316" s="32">
        <f t="shared" si="332"/>
        <v>3.5413900988358726E-2</v>
      </c>
      <c r="CV316" s="32">
        <f t="shared" si="315"/>
        <v>4.8775789434199135E-2</v>
      </c>
      <c r="CW316" s="32">
        <f t="shared" si="280"/>
        <v>0.53767899515448447</v>
      </c>
      <c r="CX316" s="32"/>
      <c r="CY316" s="32"/>
      <c r="CZ316" s="5"/>
      <c r="DA316" s="6">
        <f t="shared" si="285"/>
        <v>9.5310179804324935E-2</v>
      </c>
      <c r="DB316" s="6">
        <f t="shared" si="304"/>
        <v>0.10138922588070703</v>
      </c>
      <c r="DC316" s="6">
        <f t="shared" si="333"/>
        <v>9.8953171082825891E-2</v>
      </c>
      <c r="DD316" s="6">
        <f t="shared" si="316"/>
        <v>0.1113779721058826</v>
      </c>
      <c r="DE316" s="6">
        <f t="shared" si="281"/>
        <v>1.2228645518332588</v>
      </c>
      <c r="DF316" s="5"/>
      <c r="DG316" s="5"/>
      <c r="DI316" s="6">
        <f t="shared" si="286"/>
        <v>0.5206342660199369</v>
      </c>
      <c r="DJ316" s="6">
        <f t="shared" si="305"/>
        <v>0.67583205824641523</v>
      </c>
      <c r="DK316" s="6">
        <f t="shared" si="334"/>
        <v>0.45166435308445713</v>
      </c>
      <c r="DL316" s="6">
        <f t="shared" si="317"/>
        <v>0.71450564274788719</v>
      </c>
      <c r="DM316" s="6">
        <f t="shared" si="282"/>
        <v>0.15334616195972081</v>
      </c>
      <c r="DX316">
        <f t="shared" si="306"/>
        <v>57908.333333333336</v>
      </c>
      <c r="DY316">
        <f t="shared" si="307"/>
        <v>50538.611644030694</v>
      </c>
      <c r="DZ316">
        <f t="shared" si="308"/>
        <v>65278.055022635977</v>
      </c>
    </row>
    <row r="317" spans="1:130" x14ac:dyDescent="0.25">
      <c r="A317" s="1">
        <v>16</v>
      </c>
      <c r="B317" s="1">
        <v>316</v>
      </c>
      <c r="C317" s="7">
        <v>20201123</v>
      </c>
      <c r="D317" s="7">
        <f>184200*(1/3)</f>
        <v>61400</v>
      </c>
      <c r="E317" s="7">
        <v>2182147</v>
      </c>
      <c r="F317" s="7"/>
      <c r="G317" s="7">
        <f t="shared" si="269"/>
        <v>133983825800</v>
      </c>
      <c r="H317" s="36">
        <f t="shared" si="313"/>
        <v>192710491878.49997</v>
      </c>
      <c r="I317" s="36">
        <f t="shared" si="309"/>
        <v>161919438914.93332</v>
      </c>
      <c r="K317" s="2">
        <f t="shared" si="270"/>
        <v>1.4766470116300995E-2</v>
      </c>
      <c r="M317" s="1">
        <f t="shared" si="278"/>
        <v>315</v>
      </c>
      <c r="N317" s="2">
        <f t="shared" si="271"/>
        <v>-4.624483706113602E-3</v>
      </c>
      <c r="O317" s="8">
        <f t="shared" si="272"/>
        <v>0.39473684210526316</v>
      </c>
      <c r="P317" s="2">
        <f t="shared" si="273"/>
        <v>0.39871012626024882</v>
      </c>
      <c r="Q317" s="2">
        <f t="shared" si="274"/>
        <v>0.37790146689533982</v>
      </c>
      <c r="R317" s="2">
        <f t="shared" si="275"/>
        <v>3.6525113382129271E-3</v>
      </c>
      <c r="V317" s="1">
        <f t="shared" si="276"/>
        <v>0</v>
      </c>
      <c r="W317" s="1">
        <f t="shared" si="277"/>
        <v>1.4766470116300995E-2</v>
      </c>
      <c r="X317" s="2">
        <f t="shared" si="296"/>
        <v>1.360668116123309E-2</v>
      </c>
      <c r="Y317" s="2">
        <f t="shared" si="297"/>
        <v>1.7091111224098315E-2</v>
      </c>
      <c r="Z317" s="2">
        <f t="shared" si="298"/>
        <v>2.1932122016429845E-2</v>
      </c>
      <c r="AA317" s="2">
        <f t="shared" si="299"/>
        <v>1.874355291145835E-2</v>
      </c>
      <c r="AB317" s="3">
        <f t="shared" si="310"/>
        <v>0.62039966543319514</v>
      </c>
      <c r="AC317" s="3">
        <f t="shared" si="311"/>
        <v>0.91183946313882358</v>
      </c>
      <c r="AD317" s="4">
        <f t="shared" si="300"/>
        <v>59.510258296863817</v>
      </c>
      <c r="AE317" s="5">
        <f t="shared" si="323"/>
        <v>52.439823540163403</v>
      </c>
      <c r="AF317" s="5">
        <f t="shared" si="324"/>
        <v>32.445113859719868</v>
      </c>
      <c r="AG317" s="5">
        <f t="shared" si="325"/>
        <v>72.434533220606937</v>
      </c>
      <c r="AH317" s="5"/>
      <c r="AI317" s="6">
        <f t="shared" si="312"/>
        <v>0.15999517020341442</v>
      </c>
      <c r="AJ317" s="6">
        <f t="shared" si="301"/>
        <v>2.3102085619503117E-2</v>
      </c>
      <c r="AK317" s="6">
        <f t="shared" si="326"/>
        <v>-0.23891804770302194</v>
      </c>
      <c r="AL317" s="6">
        <f t="shared" si="327"/>
        <v>0.28512221894202816</v>
      </c>
      <c r="AM317" s="6"/>
      <c r="AT317" s="5"/>
      <c r="AU317" s="5"/>
      <c r="AV317" s="12"/>
      <c r="AW317" s="5"/>
      <c r="AX317" s="5"/>
      <c r="AY317" s="5"/>
      <c r="AZ317" s="5"/>
      <c r="BA317" s="5"/>
      <c r="BB317" s="5"/>
      <c r="BC317" s="5"/>
      <c r="BD317" s="5"/>
      <c r="BE317" s="5">
        <f t="shared" si="287"/>
        <v>900</v>
      </c>
      <c r="BF317" s="6">
        <f t="shared" si="288"/>
        <v>0</v>
      </c>
      <c r="BG317" s="6">
        <f t="shared" si="289"/>
        <v>900</v>
      </c>
      <c r="BH317" s="6">
        <f t="shared" si="290"/>
        <v>814.76190476190516</v>
      </c>
      <c r="BI317" s="6">
        <f t="shared" si="291"/>
        <v>1023.5714285714291</v>
      </c>
      <c r="BJ317" s="6">
        <f t="shared" si="292"/>
        <v>55.679316150757671</v>
      </c>
      <c r="BK317" s="6">
        <f t="shared" si="328"/>
        <v>54.106577491525648</v>
      </c>
      <c r="BL317" s="6">
        <f t="shared" si="329"/>
        <v>33.38350193989006</v>
      </c>
      <c r="BM317" s="6">
        <f t="shared" si="330"/>
        <v>68.612730377670559</v>
      </c>
      <c r="BN317" s="5"/>
      <c r="BO317" s="5"/>
      <c r="BP317" s="5"/>
      <c r="BQ317" s="2">
        <f t="shared" si="335"/>
        <v>58199.583333333328</v>
      </c>
      <c r="BR317" s="2">
        <f t="shared" si="293"/>
        <v>56679.770833333336</v>
      </c>
      <c r="BS317" s="2">
        <f t="shared" si="336"/>
        <v>55203.364098664337</v>
      </c>
      <c r="BT317" s="5">
        <f t="shared" si="294"/>
        <v>58117.462861570108</v>
      </c>
      <c r="BU317" s="5"/>
      <c r="BV317" s="2">
        <f t="shared" si="318"/>
        <v>-1.17152638826163</v>
      </c>
      <c r="BW317" s="2">
        <f t="shared" ref="BW317:BW380" si="337">AVERAGE(BV298:BV317)</f>
        <v>-1.1717785639137284</v>
      </c>
      <c r="BX317" s="2">
        <f t="shared" ref="BX317:BX380" si="338">BW317-2*_xlfn.STDEV.S(BV298:BV317)</f>
        <v>-1.4965117051002921</v>
      </c>
      <c r="BY317" s="2">
        <f t="shared" ref="BY317:BY380" si="339">BW317+2*_xlfn.STDEV.S(BV298:BV317)</f>
        <v>-0.84704542272716465</v>
      </c>
      <c r="BZ317" s="2"/>
      <c r="CA317" s="2">
        <f t="shared" si="295"/>
        <v>-0.35662970875089817</v>
      </c>
      <c r="CB317" s="2">
        <f t="shared" ref="CB317:CB380" si="340">AVERAGE(CA298:CA317)</f>
        <v>-4.1771546139073822E-2</v>
      </c>
      <c r="CC317" s="2">
        <f t="shared" ref="CC317:CC380" si="341">CB317-2*_xlfn.STDEV.S(CA298:CA317)</f>
        <v>-0.40592999375893329</v>
      </c>
      <c r="CD317" s="2">
        <f t="shared" ref="CD317:CD380" si="342">CB317+2*_xlfn.STDEV.S(CA298:CA317)</f>
        <v>0.32238690148078569</v>
      </c>
      <c r="CE317" s="5"/>
      <c r="CF317" s="8">
        <f t="shared" si="319"/>
        <v>-4.5627591295287727E-3</v>
      </c>
      <c r="CG317" s="8">
        <f t="shared" si="320"/>
        <v>-2.7404120977670213E-4</v>
      </c>
      <c r="CH317" s="5">
        <f t="shared" si="321"/>
        <v>61641.666666666664</v>
      </c>
      <c r="CI317" s="5">
        <f t="shared" si="322"/>
        <v>58135</v>
      </c>
      <c r="CJ317" s="5"/>
      <c r="CK317" s="5">
        <f t="shared" si="283"/>
        <v>60534.054426001698</v>
      </c>
      <c r="CL317" s="5">
        <f t="shared" si="302"/>
        <v>58215.734399689638</v>
      </c>
      <c r="CM317" s="5">
        <f t="shared" si="331"/>
        <v>58568.410942473864</v>
      </c>
      <c r="CN317" s="5">
        <f t="shared" si="314"/>
        <v>57732.692286594604</v>
      </c>
      <c r="CO317" s="5">
        <f t="shared" si="279"/>
        <v>39463.926070271053</v>
      </c>
      <c r="CP317" s="5"/>
      <c r="CQ317" s="5"/>
      <c r="CR317" s="5"/>
      <c r="CS317" s="32">
        <f t="shared" si="284"/>
        <v>1.4305097885965345E-2</v>
      </c>
      <c r="CT317" s="32">
        <f t="shared" si="303"/>
        <v>5.469767981364404E-2</v>
      </c>
      <c r="CU317" s="32">
        <f t="shared" si="332"/>
        <v>4.8346694266766743E-2</v>
      </c>
      <c r="CV317" s="32">
        <f t="shared" si="315"/>
        <v>6.3522201514529586E-2</v>
      </c>
      <c r="CW317" s="32">
        <f t="shared" si="280"/>
        <v>0.55585128278085394</v>
      </c>
      <c r="CX317" s="32"/>
      <c r="CY317" s="32"/>
      <c r="CZ317" s="5"/>
      <c r="DA317" s="6">
        <f t="shared" si="285"/>
        <v>9.7070686241491885E-2</v>
      </c>
      <c r="DB317" s="6">
        <f t="shared" si="304"/>
        <v>0.14147350398129799</v>
      </c>
      <c r="DC317" s="6">
        <f t="shared" si="333"/>
        <v>7.4007751668570779E-2</v>
      </c>
      <c r="DD317" s="6">
        <f t="shared" si="316"/>
        <v>0.10451637933998942</v>
      </c>
      <c r="DE317" s="6">
        <f t="shared" si="281"/>
        <v>1.1888506613041385</v>
      </c>
      <c r="DF317" s="5"/>
      <c r="DG317" s="5"/>
      <c r="DI317" s="6">
        <f t="shared" si="286"/>
        <v>0.55145107894111056</v>
      </c>
      <c r="DJ317" s="6">
        <f t="shared" si="305"/>
        <v>0.71428185810368094</v>
      </c>
      <c r="DK317" s="6">
        <f t="shared" si="334"/>
        <v>0.37327169878064265</v>
      </c>
      <c r="DL317" s="6">
        <f t="shared" si="317"/>
        <v>0.57362726856649338</v>
      </c>
      <c r="DM317" s="6">
        <f t="shared" si="282"/>
        <v>0.16218721749312817</v>
      </c>
      <c r="DX317">
        <f t="shared" si="306"/>
        <v>58245</v>
      </c>
      <c r="DY317">
        <f t="shared" si="307"/>
        <v>50883.200853957867</v>
      </c>
      <c r="DZ317">
        <f t="shared" si="308"/>
        <v>65606.799146042133</v>
      </c>
    </row>
    <row r="318" spans="1:130" x14ac:dyDescent="0.25">
      <c r="A318" s="1">
        <v>17</v>
      </c>
      <c r="B318" s="1">
        <v>317</v>
      </c>
      <c r="C318" s="7">
        <v>20201124</v>
      </c>
      <c r="D318" s="7">
        <f>181000*(1/3)</f>
        <v>60333.333333333328</v>
      </c>
      <c r="E318" s="7">
        <v>4377458</v>
      </c>
      <c r="F318" s="7"/>
      <c r="G318" s="7">
        <f t="shared" si="269"/>
        <v>264106632666.66666</v>
      </c>
      <c r="H318" s="36">
        <f t="shared" si="313"/>
        <v>196115501876.83331</v>
      </c>
      <c r="I318" s="36">
        <f t="shared" si="309"/>
        <v>163051832730.26669</v>
      </c>
      <c r="K318" s="2">
        <f t="shared" si="270"/>
        <v>-1.7525092555380845E-2</v>
      </c>
      <c r="M318" s="1">
        <f t="shared" si="278"/>
        <v>316</v>
      </c>
      <c r="N318" s="2">
        <f t="shared" si="271"/>
        <v>-4.5898732305741695E-3</v>
      </c>
      <c r="O318" s="8">
        <f t="shared" si="272"/>
        <v>0.39598997493734334</v>
      </c>
      <c r="P318" s="2">
        <f t="shared" si="273"/>
        <v>0.39916579388804518</v>
      </c>
      <c r="Q318" s="2">
        <f t="shared" si="274"/>
        <v>0.3784097395067173</v>
      </c>
      <c r="R318" s="2">
        <f t="shared" si="275"/>
        <v>2.7201513229054841E-3</v>
      </c>
      <c r="V318" s="1">
        <f t="shared" si="276"/>
        <v>1.7525092555380845E-2</v>
      </c>
      <c r="W318" s="1">
        <f t="shared" si="277"/>
        <v>0</v>
      </c>
      <c r="X318" s="2">
        <f t="shared" si="296"/>
        <v>1.4858473486617436E-2</v>
      </c>
      <c r="Y318" s="2">
        <f t="shared" si="297"/>
        <v>1.4253309499267033E-2</v>
      </c>
      <c r="Z318" s="2">
        <f t="shared" si="298"/>
        <v>2.159328258997054E-2</v>
      </c>
      <c r="AA318" s="2">
        <f t="shared" si="299"/>
        <v>1.8047050366288276E-2</v>
      </c>
      <c r="AB318" s="3">
        <f t="shared" si="310"/>
        <v>0.68810628605021684</v>
      </c>
      <c r="AC318" s="3">
        <f t="shared" si="311"/>
        <v>0.78978609855780557</v>
      </c>
      <c r="AD318" s="4">
        <f t="shared" si="300"/>
        <v>53.440027621989437</v>
      </c>
      <c r="AE318" s="5">
        <f t="shared" si="323"/>
        <v>53.200134655298982</v>
      </c>
      <c r="AF318" s="5">
        <f t="shared" si="324"/>
        <v>34.356607401947763</v>
      </c>
      <c r="AG318" s="5">
        <f t="shared" si="325"/>
        <v>72.043661908650193</v>
      </c>
      <c r="AH318" s="5"/>
      <c r="AI318" s="6">
        <f t="shared" si="312"/>
        <v>0.17220530164768358</v>
      </c>
      <c r="AJ318" s="6">
        <f t="shared" si="301"/>
        <v>4.306486886558876E-2</v>
      </c>
      <c r="AK318" s="6">
        <f t="shared" si="326"/>
        <v>-0.19876777479269847</v>
      </c>
      <c r="AL318" s="6">
        <f t="shared" si="327"/>
        <v>0.28489751252387596</v>
      </c>
      <c r="AM318" s="6"/>
      <c r="AT318" s="5"/>
      <c r="AU318" s="5"/>
      <c r="AV318" s="12"/>
      <c r="AW318" s="5"/>
      <c r="AX318" s="5"/>
      <c r="AY318" s="5"/>
      <c r="AZ318" s="5"/>
      <c r="BA318" s="5"/>
      <c r="BB318" s="5"/>
      <c r="BC318" s="5"/>
      <c r="BD318" s="5"/>
      <c r="BE318" s="5">
        <f t="shared" si="287"/>
        <v>-1066.6666666666715</v>
      </c>
      <c r="BF318" s="6">
        <f t="shared" si="288"/>
        <v>1066.6666666666715</v>
      </c>
      <c r="BG318" s="6">
        <f t="shared" si="289"/>
        <v>0</v>
      </c>
      <c r="BH318" s="6">
        <f t="shared" si="290"/>
        <v>890.95238095238165</v>
      </c>
      <c r="BI318" s="6">
        <f t="shared" si="291"/>
        <v>854.28571428571479</v>
      </c>
      <c r="BJ318" s="6">
        <f t="shared" si="292"/>
        <v>48.949522510231915</v>
      </c>
      <c r="BK318" s="6">
        <f t="shared" si="328"/>
        <v>54.637386950370583</v>
      </c>
      <c r="BL318" s="6">
        <f t="shared" si="329"/>
        <v>35.105859682691417</v>
      </c>
      <c r="BM318" s="6">
        <f t="shared" si="330"/>
        <v>68.309456037746003</v>
      </c>
      <c r="BN318" s="5"/>
      <c r="BO318" s="5"/>
      <c r="BP318" s="5"/>
      <c r="BQ318" s="2">
        <f t="shared" si="335"/>
        <v>58350.416666666664</v>
      </c>
      <c r="BR318" s="2">
        <f t="shared" si="293"/>
        <v>56763.354166666672</v>
      </c>
      <c r="BS318" s="2">
        <f t="shared" si="336"/>
        <v>55371.701739405049</v>
      </c>
      <c r="BT318" s="5">
        <f t="shared" si="294"/>
        <v>58383.580611813348</v>
      </c>
      <c r="BU318" s="5"/>
      <c r="BV318" s="2">
        <f t="shared" si="318"/>
        <v>-1.0952235012875748</v>
      </c>
      <c r="BW318" s="2">
        <f t="shared" si="337"/>
        <v>-1.1766471361472013</v>
      </c>
      <c r="BX318" s="2">
        <f t="shared" si="338"/>
        <v>-1.4932180226764304</v>
      </c>
      <c r="BY318" s="2">
        <f t="shared" si="339"/>
        <v>-0.86007624961797213</v>
      </c>
      <c r="BZ318" s="2"/>
      <c r="CA318" s="2">
        <f t="shared" si="295"/>
        <v>-0.37906891117156749</v>
      </c>
      <c r="CB318" s="2">
        <f t="shared" si="340"/>
        <v>-6.6035978551352403E-2</v>
      </c>
      <c r="CC318" s="2">
        <f t="shared" si="341"/>
        <v>-0.45265339315798697</v>
      </c>
      <c r="CD318" s="2">
        <f t="shared" si="342"/>
        <v>0.32058143605528217</v>
      </c>
      <c r="CE318" s="5"/>
      <c r="CF318" s="8">
        <f t="shared" si="319"/>
        <v>-4.8669215858669727E-3</v>
      </c>
      <c r="CG318" s="8">
        <f t="shared" si="320"/>
        <v>-2.7404120977670213E-4</v>
      </c>
      <c r="CH318" s="5">
        <f t="shared" si="321"/>
        <v>62480</v>
      </c>
      <c r="CI318" s="5">
        <f t="shared" si="322"/>
        <v>58135</v>
      </c>
      <c r="CJ318" s="5"/>
      <c r="CK318" s="5">
        <f t="shared" si="283"/>
        <v>61085.408901239738</v>
      </c>
      <c r="CL318" s="5">
        <f t="shared" si="302"/>
        <v>58624.472741478516</v>
      </c>
      <c r="CM318" s="5">
        <f t="shared" si="331"/>
        <v>58664.549210360186</v>
      </c>
      <c r="CN318" s="5">
        <f t="shared" si="314"/>
        <v>57781.132155778265</v>
      </c>
      <c r="CO318" s="5">
        <f t="shared" si="279"/>
        <v>39966.896919552375</v>
      </c>
      <c r="CP318" s="5"/>
      <c r="CQ318" s="5"/>
      <c r="CR318" s="5"/>
      <c r="CS318" s="32">
        <f t="shared" si="284"/>
        <v>-1.2311869257064845E-2</v>
      </c>
      <c r="CT318" s="32">
        <f t="shared" si="303"/>
        <v>2.9149270124620541E-2</v>
      </c>
      <c r="CU318" s="32">
        <f t="shared" si="332"/>
        <v>2.8446210623543466E-2</v>
      </c>
      <c r="CV318" s="32">
        <f t="shared" si="315"/>
        <v>4.4170148322367764E-2</v>
      </c>
      <c r="CW318" s="32">
        <f t="shared" si="280"/>
        <v>0.50958262921376329</v>
      </c>
      <c r="CX318" s="32"/>
      <c r="CY318" s="32"/>
      <c r="CZ318" s="5"/>
      <c r="DA318" s="6">
        <f t="shared" si="285"/>
        <v>3.3482512032209234E-2</v>
      </c>
      <c r="DB318" s="6">
        <f t="shared" si="304"/>
        <v>0.16154442885219658</v>
      </c>
      <c r="DC318" s="6">
        <f t="shared" si="333"/>
        <v>3.3768201832169789E-2</v>
      </c>
      <c r="DD318" s="6">
        <f t="shared" si="316"/>
        <v>3.8235563213757387E-2</v>
      </c>
      <c r="DE318" s="6">
        <f t="shared" si="281"/>
        <v>1.125852896023064</v>
      </c>
      <c r="DF318" s="5"/>
      <c r="DG318" s="5"/>
      <c r="DI318" s="6">
        <f t="shared" si="286"/>
        <v>0.35960766256297316</v>
      </c>
      <c r="DJ318" s="6">
        <f t="shared" si="305"/>
        <v>0.62319197873206944</v>
      </c>
      <c r="DK318" s="6">
        <f t="shared" si="334"/>
        <v>0.3916013010045894</v>
      </c>
      <c r="DL318" s="6">
        <f t="shared" si="317"/>
        <v>0.58322859987086773</v>
      </c>
      <c r="DM318" s="6">
        <f t="shared" si="282"/>
        <v>0.1708961134461883</v>
      </c>
      <c r="DX318">
        <f t="shared" si="306"/>
        <v>58596.666666666664</v>
      </c>
      <c r="DY318">
        <f t="shared" si="307"/>
        <v>51548.047574169817</v>
      </c>
      <c r="DZ318">
        <f t="shared" si="308"/>
        <v>65645.285759163511</v>
      </c>
    </row>
    <row r="319" spans="1:130" x14ac:dyDescent="0.25">
      <c r="A319" s="1">
        <v>18</v>
      </c>
      <c r="B319" s="1">
        <v>318</v>
      </c>
      <c r="C319" s="7">
        <v>20201125</v>
      </c>
      <c r="D319" s="7">
        <f>180890*(1/3)</f>
        <v>60296.666666666664</v>
      </c>
      <c r="E319" s="7">
        <v>4321860</v>
      </c>
      <c r="F319" s="7"/>
      <c r="G319" s="7">
        <f t="shared" si="269"/>
        <v>260593751800</v>
      </c>
      <c r="H319" s="36">
        <f t="shared" si="313"/>
        <v>202957189700.16666</v>
      </c>
      <c r="I319" s="36">
        <f t="shared" si="309"/>
        <v>164140736878.06668</v>
      </c>
      <c r="K319" s="2">
        <f t="shared" si="270"/>
        <v>-6.0791955228208492E-4</v>
      </c>
      <c r="M319" s="1">
        <f t="shared" si="278"/>
        <v>317</v>
      </c>
      <c r="N319" s="2">
        <f t="shared" si="271"/>
        <v>-4.4625052600636506E-3</v>
      </c>
      <c r="O319" s="8">
        <f t="shared" si="272"/>
        <v>0.39724310776942356</v>
      </c>
      <c r="P319" s="2">
        <f t="shared" si="273"/>
        <v>0.40084384839209386</v>
      </c>
      <c r="Q319" s="2">
        <f t="shared" si="274"/>
        <v>0.38028581559156704</v>
      </c>
      <c r="R319" s="2">
        <f t="shared" si="275"/>
        <v>1.9226861186216193E-3</v>
      </c>
      <c r="V319" s="1">
        <f t="shared" si="276"/>
        <v>6.0791955228208492E-4</v>
      </c>
      <c r="W319" s="1">
        <f t="shared" si="277"/>
        <v>0</v>
      </c>
      <c r="X319" s="2">
        <f t="shared" si="296"/>
        <v>1.123685386333235E-2</v>
      </c>
      <c r="Y319" s="2">
        <f t="shared" si="297"/>
        <v>1.4253309499267033E-2</v>
      </c>
      <c r="Z319" s="2">
        <f t="shared" si="298"/>
        <v>1.911946946604522E-2</v>
      </c>
      <c r="AA319" s="2">
        <f t="shared" si="299"/>
        <v>1.8047050366288276E-2</v>
      </c>
      <c r="AB319" s="3">
        <f t="shared" si="310"/>
        <v>0.58771786964529438</v>
      </c>
      <c r="AC319" s="3">
        <f t="shared" si="311"/>
        <v>0.78978609855780557</v>
      </c>
      <c r="AD319" s="4">
        <f t="shared" si="300"/>
        <v>57.334578831598627</v>
      </c>
      <c r="AE319" s="5">
        <f t="shared" si="323"/>
        <v>54.159562094970042</v>
      </c>
      <c r="AF319" s="5">
        <f t="shared" si="324"/>
        <v>36.63556045219562</v>
      </c>
      <c r="AG319" s="5">
        <f t="shared" si="325"/>
        <v>71.683563737744464</v>
      </c>
      <c r="AH319" s="5"/>
      <c r="AI319" s="6">
        <f t="shared" si="312"/>
        <v>0.23296518582965364</v>
      </c>
      <c r="AJ319" s="6">
        <f t="shared" si="301"/>
        <v>6.5063360195715708E-2</v>
      </c>
      <c r="AK319" s="6">
        <f t="shared" si="326"/>
        <v>-0.1604853644388303</v>
      </c>
      <c r="AL319" s="6">
        <f t="shared" si="327"/>
        <v>0.29061208483026169</v>
      </c>
      <c r="AM319" s="6"/>
      <c r="AT319" s="5"/>
      <c r="AU319" s="5"/>
      <c r="AV319" s="12"/>
      <c r="AW319" s="5"/>
      <c r="AX319" s="5"/>
      <c r="AY319" s="5"/>
      <c r="AZ319" s="5"/>
      <c r="BA319" s="5"/>
      <c r="BB319" s="5"/>
      <c r="BC319" s="5"/>
      <c r="BD319" s="5"/>
      <c r="BE319" s="5">
        <f t="shared" si="287"/>
        <v>-36.666666666664241</v>
      </c>
      <c r="BF319" s="6">
        <f t="shared" si="288"/>
        <v>36.666666666664241</v>
      </c>
      <c r="BG319" s="6">
        <f t="shared" si="289"/>
        <v>0</v>
      </c>
      <c r="BH319" s="6">
        <f t="shared" si="290"/>
        <v>676.19047619047649</v>
      </c>
      <c r="BI319" s="6">
        <f t="shared" si="291"/>
        <v>854.28571428571479</v>
      </c>
      <c r="BJ319" s="6">
        <f t="shared" si="292"/>
        <v>55.818294959551963</v>
      </c>
      <c r="BK319" s="6">
        <f t="shared" si="328"/>
        <v>55.554868114388299</v>
      </c>
      <c r="BL319" s="6">
        <f t="shared" si="329"/>
        <v>37.773583017112145</v>
      </c>
      <c r="BM319" s="6">
        <f t="shared" si="330"/>
        <v>68.001767682481614</v>
      </c>
      <c r="BN319" s="5"/>
      <c r="BO319" s="5"/>
      <c r="BP319" s="5"/>
      <c r="BQ319" s="2">
        <f t="shared" si="335"/>
        <v>58447.5</v>
      </c>
      <c r="BR319" s="2">
        <f t="shared" si="293"/>
        <v>56869.375000000015</v>
      </c>
      <c r="BS319" s="2">
        <f t="shared" si="336"/>
        <v>55586.96141023151</v>
      </c>
      <c r="BT319" s="5">
        <f t="shared" si="294"/>
        <v>58639.928992415516</v>
      </c>
      <c r="BU319" s="5"/>
      <c r="BV319" s="2">
        <f t="shared" si="318"/>
        <v>-0.73049687310411349</v>
      </c>
      <c r="BW319" s="2">
        <f t="shared" si="337"/>
        <v>-1.165714124532196</v>
      </c>
      <c r="BX319" s="2">
        <f t="shared" si="338"/>
        <v>-1.5272718880489962</v>
      </c>
      <c r="BY319" s="2">
        <f t="shared" si="339"/>
        <v>-0.80415636101539589</v>
      </c>
      <c r="BZ319" s="2"/>
      <c r="CA319" s="2">
        <f t="shared" si="295"/>
        <v>-0.48408032997648542</v>
      </c>
      <c r="CB319" s="2">
        <f t="shared" si="340"/>
        <v>-9.8538228156153318E-2</v>
      </c>
      <c r="CC319" s="2">
        <f t="shared" si="341"/>
        <v>-0.51143702497422816</v>
      </c>
      <c r="CD319" s="2">
        <f t="shared" si="342"/>
        <v>0.31436056866192147</v>
      </c>
      <c r="CE319" s="5"/>
      <c r="CF319" s="8">
        <f t="shared" si="319"/>
        <v>-6.3631288439261642E-3</v>
      </c>
      <c r="CG319" s="8">
        <f t="shared" si="320"/>
        <v>1.737761074756955E-6</v>
      </c>
      <c r="CH319" s="5">
        <f t="shared" si="321"/>
        <v>62480</v>
      </c>
      <c r="CI319" s="5">
        <f t="shared" si="322"/>
        <v>58135</v>
      </c>
      <c r="CJ319" s="5"/>
      <c r="CK319" s="5">
        <f t="shared" si="283"/>
        <v>61388.105420060914</v>
      </c>
      <c r="CL319" s="5">
        <f t="shared" si="302"/>
        <v>58984.927218510813</v>
      </c>
      <c r="CM319" s="5">
        <f t="shared" si="331"/>
        <v>58723.480926737902</v>
      </c>
      <c r="CN319" s="5">
        <f t="shared" si="314"/>
        <v>57815.663565657349</v>
      </c>
      <c r="CO319" s="5">
        <f t="shared" si="279"/>
        <v>40281.851736179851</v>
      </c>
      <c r="CP319" s="5"/>
      <c r="CQ319" s="5"/>
      <c r="CR319" s="5"/>
      <c r="CS319" s="32">
        <f t="shared" si="284"/>
        <v>-1.7779319722051268E-2</v>
      </c>
      <c r="CT319" s="32">
        <f t="shared" si="303"/>
        <v>2.2238553305262032E-2</v>
      </c>
      <c r="CU319" s="32">
        <f t="shared" si="332"/>
        <v>2.6789722187815057E-2</v>
      </c>
      <c r="CV319" s="32">
        <f t="shared" si="315"/>
        <v>4.2912300023882022E-2</v>
      </c>
      <c r="CW319" s="32">
        <f t="shared" si="280"/>
        <v>0.49686928648590789</v>
      </c>
      <c r="CX319" s="32"/>
      <c r="CY319" s="32"/>
      <c r="CZ319" s="5"/>
      <c r="DA319" s="6">
        <f t="shared" si="285"/>
        <v>-1.2580164261297849E-2</v>
      </c>
      <c r="DB319" s="6">
        <f t="shared" si="304"/>
        <v>0.12040546619282626</v>
      </c>
      <c r="DC319" s="6">
        <f t="shared" si="333"/>
        <v>-2.6500319157883086E-3</v>
      </c>
      <c r="DD319" s="6">
        <f t="shared" si="316"/>
        <v>4.932260823333214E-3</v>
      </c>
      <c r="DE319" s="6">
        <f t="shared" si="281"/>
        <v>1.1003662722363852</v>
      </c>
      <c r="DF319" s="5"/>
      <c r="DG319" s="5"/>
      <c r="DI319" s="6">
        <f t="shared" si="286"/>
        <v>0.30067121243920231</v>
      </c>
      <c r="DJ319" s="6">
        <f t="shared" si="305"/>
        <v>0.60034734953229718</v>
      </c>
      <c r="DK319" s="6">
        <f t="shared" si="334"/>
        <v>0.39775778190446714</v>
      </c>
      <c r="DL319" s="6">
        <f t="shared" si="317"/>
        <v>0.41930294706764154</v>
      </c>
      <c r="DM319" s="6">
        <f t="shared" si="282"/>
        <v>0.18313620567160244</v>
      </c>
      <c r="DX319">
        <f t="shared" si="306"/>
        <v>59044.833333333328</v>
      </c>
      <c r="DY319">
        <f t="shared" si="307"/>
        <v>52807.332596303757</v>
      </c>
      <c r="DZ319">
        <f t="shared" si="308"/>
        <v>65282.3340703629</v>
      </c>
    </row>
    <row r="320" spans="1:130" x14ac:dyDescent="0.25">
      <c r="A320" s="1">
        <v>19</v>
      </c>
      <c r="B320" s="1">
        <v>319</v>
      </c>
      <c r="C320" s="7">
        <v>20201213</v>
      </c>
      <c r="D320" s="7">
        <v>69740</v>
      </c>
      <c r="E320" s="7">
        <v>31308385</v>
      </c>
      <c r="F320" s="7"/>
      <c r="G320" s="7">
        <f t="shared" si="269"/>
        <v>2183446769900</v>
      </c>
      <c r="H320" s="36">
        <f t="shared" si="313"/>
        <v>300726459437.66663</v>
      </c>
      <c r="I320" s="36">
        <f t="shared" si="309"/>
        <v>200498598001.60001</v>
      </c>
      <c r="K320" s="2">
        <f t="shared" si="270"/>
        <v>0.14549721820207126</v>
      </c>
      <c r="M320" s="1">
        <f t="shared" si="278"/>
        <v>318</v>
      </c>
      <c r="N320" s="2">
        <f t="shared" si="271"/>
        <v>-4.4189201380353347E-3</v>
      </c>
      <c r="O320" s="8">
        <f t="shared" si="272"/>
        <v>0.39849624060150374</v>
      </c>
      <c r="P320" s="2">
        <f t="shared" si="273"/>
        <v>0.40141849816241537</v>
      </c>
      <c r="Q320" s="2">
        <f t="shared" si="274"/>
        <v>0.38092982429923933</v>
      </c>
      <c r="R320" s="2">
        <f t="shared" si="275"/>
        <v>2.3476077905901227E-3</v>
      </c>
      <c r="V320" s="1">
        <f t="shared" si="276"/>
        <v>0</v>
      </c>
      <c r="W320" s="1">
        <f t="shared" si="277"/>
        <v>0.14549721820207126</v>
      </c>
      <c r="X320" s="2">
        <f t="shared" si="296"/>
        <v>7.5732639135212571E-3</v>
      </c>
      <c r="Y320" s="2">
        <f t="shared" si="297"/>
        <v>2.4645967942272123E-2</v>
      </c>
      <c r="Z320" s="2">
        <f t="shared" si="298"/>
        <v>1.5408011362769739E-2</v>
      </c>
      <c r="AA320" s="2">
        <f t="shared" si="299"/>
        <v>3.8971145338304314E-2</v>
      </c>
      <c r="AB320" s="3">
        <f t="shared" si="310"/>
        <v>0.49151468902862294</v>
      </c>
      <c r="AC320" s="3">
        <f t="shared" si="311"/>
        <v>0.63241579708071527</v>
      </c>
      <c r="AD320" s="4">
        <f t="shared" si="300"/>
        <v>56.268230544214695</v>
      </c>
      <c r="AE320" s="5">
        <f t="shared" si="323"/>
        <v>55.043815308759733</v>
      </c>
      <c r="AF320" s="5">
        <f t="shared" si="324"/>
        <v>39.117241618045163</v>
      </c>
      <c r="AG320" s="5">
        <f t="shared" si="325"/>
        <v>70.970388999474295</v>
      </c>
      <c r="AH320" s="5"/>
      <c r="AI320" s="6">
        <f t="shared" si="312"/>
        <v>0.28992428452755808</v>
      </c>
      <c r="AJ320" s="6">
        <f t="shared" si="301"/>
        <v>8.3042499591927083E-2</v>
      </c>
      <c r="AK320" s="6">
        <f t="shared" si="326"/>
        <v>-0.15430714026600639</v>
      </c>
      <c r="AL320" s="6">
        <f t="shared" si="327"/>
        <v>0.32039213944986056</v>
      </c>
      <c r="AM320" s="6"/>
      <c r="AT320" s="5"/>
      <c r="AU320" s="5"/>
      <c r="AV320" s="12"/>
      <c r="AW320" s="5"/>
      <c r="AX320" s="5"/>
      <c r="AY320" s="5"/>
      <c r="AZ320" s="5"/>
      <c r="BA320" s="5"/>
      <c r="BB320" s="5"/>
      <c r="BC320" s="5"/>
      <c r="BD320" s="5"/>
      <c r="BE320" s="5">
        <f t="shared" si="287"/>
        <v>9443.3333333333358</v>
      </c>
      <c r="BF320" s="6">
        <f t="shared" si="288"/>
        <v>0</v>
      </c>
      <c r="BG320" s="6">
        <f t="shared" si="289"/>
        <v>9443.3333333333358</v>
      </c>
      <c r="BH320" s="6">
        <f t="shared" si="290"/>
        <v>469.7619047619051</v>
      </c>
      <c r="BI320" s="6">
        <f t="shared" si="291"/>
        <v>1528.8095238095245</v>
      </c>
      <c r="BJ320" s="6">
        <f t="shared" si="292"/>
        <v>76.495115558732422</v>
      </c>
      <c r="BK320" s="6">
        <f t="shared" si="328"/>
        <v>57.420717397461587</v>
      </c>
      <c r="BL320" s="6">
        <f t="shared" si="329"/>
        <v>39.053151526693547</v>
      </c>
      <c r="BM320" s="6">
        <f t="shared" si="330"/>
        <v>70.278013506999216</v>
      </c>
      <c r="BN320" s="5"/>
      <c r="BO320" s="5"/>
      <c r="BP320" s="5"/>
      <c r="BQ320" s="2">
        <f t="shared" si="335"/>
        <v>58820.416666666664</v>
      </c>
      <c r="BR320" s="2">
        <f t="shared" si="293"/>
        <v>57001.916666666672</v>
      </c>
      <c r="BS320" s="2">
        <f t="shared" si="336"/>
        <v>55845.542736323936</v>
      </c>
      <c r="BT320" s="5">
        <f t="shared" si="294"/>
        <v>58940.776949385989</v>
      </c>
      <c r="BU320" s="5"/>
      <c r="BV320" s="2">
        <f t="shared" si="318"/>
        <v>2.5339590134306569</v>
      </c>
      <c r="BW320" s="2">
        <f t="shared" si="337"/>
        <v>-0.98814491544946326</v>
      </c>
      <c r="BX320" s="2">
        <f t="shared" si="338"/>
        <v>-2.6837065712296435</v>
      </c>
      <c r="BY320" s="2">
        <f t="shared" si="339"/>
        <v>0.707416740330717</v>
      </c>
      <c r="BZ320" s="2"/>
      <c r="CA320" s="2">
        <f t="shared" si="295"/>
        <v>0.87416529999509562</v>
      </c>
      <c r="CB320" s="2">
        <f t="shared" si="340"/>
        <v>-5.5870673354543897E-2</v>
      </c>
      <c r="CC320" s="2">
        <f t="shared" si="341"/>
        <v>-0.65504597920783025</v>
      </c>
      <c r="CD320" s="2">
        <f t="shared" si="342"/>
        <v>0.5433046324987425</v>
      </c>
      <c r="CE320" s="5"/>
      <c r="CF320" s="8">
        <f t="shared" si="319"/>
        <v>4.5154309144556044E-2</v>
      </c>
      <c r="CG320" s="8">
        <f t="shared" si="320"/>
        <v>4.5154309144556044E-2</v>
      </c>
      <c r="CH320" s="5">
        <f t="shared" si="321"/>
        <v>65018.333333333328</v>
      </c>
      <c r="CI320" s="5">
        <f t="shared" si="322"/>
        <v>60536.666666666664</v>
      </c>
      <c r="CJ320" s="5"/>
      <c r="CK320" s="5">
        <f t="shared" si="283"/>
        <v>65430.124421447807</v>
      </c>
      <c r="CL320" s="5">
        <f t="shared" si="302"/>
        <v>62743.67826739086</v>
      </c>
      <c r="CM320" s="5">
        <f t="shared" si="331"/>
        <v>60750.091748914536</v>
      </c>
      <c r="CN320" s="5">
        <f t="shared" si="314"/>
        <v>58950.620841765623</v>
      </c>
      <c r="CO320" s="5">
        <f t="shared" si="279"/>
        <v>41774.587674008166</v>
      </c>
      <c r="CP320" s="5"/>
      <c r="CQ320" s="5"/>
      <c r="CR320" s="5"/>
      <c r="CS320" s="32">
        <f t="shared" si="284"/>
        <v>6.5869897339510874E-2</v>
      </c>
      <c r="CT320" s="32">
        <f t="shared" si="303"/>
        <v>0.1115064007371922</v>
      </c>
      <c r="CU320" s="32">
        <f t="shared" si="332"/>
        <v>0.14798180533194172</v>
      </c>
      <c r="CV320" s="32">
        <f t="shared" si="315"/>
        <v>0.18302401237121946</v>
      </c>
      <c r="CW320" s="32">
        <f t="shared" si="280"/>
        <v>0.66943598687849426</v>
      </c>
      <c r="CX320" s="32"/>
      <c r="CY320" s="32"/>
      <c r="CZ320" s="5"/>
      <c r="DA320" s="6">
        <f t="shared" si="285"/>
        <v>0.15004066573420077</v>
      </c>
      <c r="DB320" s="6">
        <f t="shared" si="304"/>
        <v>0.22779060018287248</v>
      </c>
      <c r="DC320" s="6">
        <f t="shared" si="333"/>
        <v>9.6941372778289417E-2</v>
      </c>
      <c r="DD320" s="6">
        <f t="shared" si="316"/>
        <v>0.10418222786008476</v>
      </c>
      <c r="DE320" s="6">
        <f t="shared" si="281"/>
        <v>1.2591426098729435</v>
      </c>
      <c r="DF320" s="5"/>
      <c r="DG320" s="5"/>
      <c r="DI320" s="6">
        <f t="shared" si="286"/>
        <v>1.1321582178449872</v>
      </c>
      <c r="DJ320" s="6">
        <f t="shared" si="305"/>
        <v>1.1793561229036684</v>
      </c>
      <c r="DK320" s="6">
        <f t="shared" si="334"/>
        <v>0.34468294767747348</v>
      </c>
      <c r="DL320" s="6">
        <f t="shared" si="317"/>
        <v>0.46388268478396799</v>
      </c>
      <c r="DM320" s="6">
        <f t="shared" si="282"/>
        <v>0.19398714958307445</v>
      </c>
      <c r="DX320">
        <f t="shared" si="306"/>
        <v>59859</v>
      </c>
      <c r="DY320">
        <f t="shared" si="307"/>
        <v>52586.672816307924</v>
      </c>
      <c r="DZ320">
        <f t="shared" si="308"/>
        <v>67131.327183692076</v>
      </c>
    </row>
    <row r="321" spans="1:130" x14ac:dyDescent="0.25">
      <c r="A321" s="1">
        <v>20</v>
      </c>
      <c r="B321" s="1">
        <v>320</v>
      </c>
      <c r="C321" s="7">
        <v>20201216</v>
      </c>
      <c r="D321" s="7">
        <v>71600</v>
      </c>
      <c r="E321" s="7">
        <v>8655433</v>
      </c>
      <c r="F321" s="7"/>
      <c r="G321" s="7">
        <f t="shared" si="269"/>
        <v>619729002800</v>
      </c>
      <c r="H321" s="36">
        <f t="shared" si="313"/>
        <v>324569851277.66663</v>
      </c>
      <c r="I321" s="36">
        <f t="shared" si="309"/>
        <v>209034376528.06665</v>
      </c>
      <c r="K321" s="2">
        <f t="shared" si="270"/>
        <v>2.6321032719094788E-2</v>
      </c>
      <c r="M321" s="1">
        <f t="shared" si="278"/>
        <v>319</v>
      </c>
      <c r="N321" s="2">
        <f t="shared" si="271"/>
        <v>-4.4125830008760218E-3</v>
      </c>
      <c r="O321" s="8">
        <f t="shared" si="272"/>
        <v>0.39974937343358397</v>
      </c>
      <c r="P321" s="2">
        <f t="shared" si="273"/>
        <v>0.4015020681873685</v>
      </c>
      <c r="Q321" s="2">
        <f t="shared" si="274"/>
        <v>0.38102354648662701</v>
      </c>
      <c r="R321" s="2">
        <f t="shared" si="275"/>
        <v>1.6691247288314059E-3</v>
      </c>
      <c r="V321" s="1">
        <f t="shared" si="276"/>
        <v>0</v>
      </c>
      <c r="W321" s="1">
        <f t="shared" si="277"/>
        <v>2.6321032719094788E-2</v>
      </c>
      <c r="X321" s="2">
        <f t="shared" si="296"/>
        <v>7.5732639135212571E-3</v>
      </c>
      <c r="Y321" s="2">
        <f t="shared" si="297"/>
        <v>2.6413398823101897E-2</v>
      </c>
      <c r="Z321" s="2">
        <f t="shared" si="298"/>
        <v>1.5408011362769739E-2</v>
      </c>
      <c r="AA321" s="2">
        <f t="shared" si="299"/>
        <v>3.8401369574768432E-2</v>
      </c>
      <c r="AB321" s="3">
        <f t="shared" si="310"/>
        <v>0.49151468902862294</v>
      </c>
      <c r="AC321" s="3">
        <f t="shared" si="311"/>
        <v>0.68782439573344756</v>
      </c>
      <c r="AD321" s="4">
        <f t="shared" si="300"/>
        <v>58.322869530964027</v>
      </c>
      <c r="AE321" s="5">
        <f t="shared" si="323"/>
        <v>55.690218428733814</v>
      </c>
      <c r="AF321" s="5">
        <f t="shared" si="324"/>
        <v>40.374887903825567</v>
      </c>
      <c r="AG321" s="5">
        <f t="shared" si="325"/>
        <v>71.005548953642062</v>
      </c>
      <c r="AH321" s="5"/>
      <c r="AI321" s="6">
        <f t="shared" si="312"/>
        <v>0.27865274305946847</v>
      </c>
      <c r="AJ321" s="6">
        <f t="shared" si="301"/>
        <v>9.9375483861229533E-2</v>
      </c>
      <c r="AK321" s="6">
        <f t="shared" si="326"/>
        <v>-0.14486108326935687</v>
      </c>
      <c r="AL321" s="6">
        <f t="shared" si="327"/>
        <v>0.34361205099181591</v>
      </c>
      <c r="AM321" s="6"/>
      <c r="AT321" s="5"/>
      <c r="AU321" s="5"/>
      <c r="AV321" s="12"/>
      <c r="AW321" s="5"/>
      <c r="AX321" s="5"/>
      <c r="AY321" s="5"/>
      <c r="AZ321" s="5"/>
      <c r="BA321" s="5"/>
      <c r="BB321" s="5"/>
      <c r="BC321" s="5"/>
      <c r="BD321" s="5"/>
      <c r="BE321" s="5">
        <f t="shared" si="287"/>
        <v>1860</v>
      </c>
      <c r="BF321" s="6">
        <f t="shared" si="288"/>
        <v>0</v>
      </c>
      <c r="BG321" s="6">
        <f t="shared" si="289"/>
        <v>1860</v>
      </c>
      <c r="BH321" s="6">
        <f t="shared" si="290"/>
        <v>469.7619047619051</v>
      </c>
      <c r="BI321" s="6">
        <f t="shared" si="291"/>
        <v>1655.4761904761908</v>
      </c>
      <c r="BJ321" s="6">
        <f t="shared" si="292"/>
        <v>77.896034057808635</v>
      </c>
      <c r="BK321" s="6">
        <f t="shared" si="328"/>
        <v>58.963300335000795</v>
      </c>
      <c r="BL321" s="6">
        <f t="shared" si="329"/>
        <v>39.140536249972719</v>
      </c>
      <c r="BM321" s="6">
        <f t="shared" si="330"/>
        <v>72.839235194520455</v>
      </c>
      <c r="BN321" s="5"/>
      <c r="BO321" s="5"/>
      <c r="BP321" s="5"/>
      <c r="BQ321" s="2">
        <f t="shared" si="335"/>
        <v>59688.333333333328</v>
      </c>
      <c r="BR321" s="2">
        <f t="shared" si="293"/>
        <v>57177.854166666664</v>
      </c>
      <c r="BS321" s="2">
        <f t="shared" si="336"/>
        <v>56154.465903411947</v>
      </c>
      <c r="BT321" s="5">
        <f t="shared" si="294"/>
        <v>59414.443526506053</v>
      </c>
      <c r="BU321" s="5"/>
      <c r="BV321" s="2">
        <f t="shared" si="318"/>
        <v>2.7306299011144253</v>
      </c>
      <c r="BW321" s="2">
        <f t="shared" si="337"/>
        <v>-0.79623486832400037</v>
      </c>
      <c r="BX321" s="2">
        <f t="shared" si="338"/>
        <v>-3.1686353192827745</v>
      </c>
      <c r="BY321" s="2">
        <f t="shared" si="339"/>
        <v>1.5761655826347738</v>
      </c>
      <c r="BZ321" s="2"/>
      <c r="CA321" s="2">
        <f t="shared" si="295"/>
        <v>0.92160280706294273</v>
      </c>
      <c r="CB321" s="2">
        <f t="shared" si="340"/>
        <v>-1.1063147660364491E-2</v>
      </c>
      <c r="CC321" s="2">
        <f t="shared" si="341"/>
        <v>-0.75289433384659221</v>
      </c>
      <c r="CD321" s="2">
        <f t="shared" si="342"/>
        <v>0.73076803852586314</v>
      </c>
      <c r="CE321" s="5"/>
      <c r="CF321" s="8">
        <f t="shared" si="319"/>
        <v>4.5154309144556044E-2</v>
      </c>
      <c r="CG321" s="8">
        <f t="shared" si="320"/>
        <v>4.5154309144556044E-2</v>
      </c>
      <c r="CH321" s="5">
        <f t="shared" si="321"/>
        <v>65948.333333333328</v>
      </c>
      <c r="CI321" s="5">
        <f t="shared" si="322"/>
        <v>61466.666666666664</v>
      </c>
      <c r="CJ321" s="5"/>
      <c r="CK321" s="5">
        <f t="shared" si="283"/>
        <v>66673.244147431775</v>
      </c>
      <c r="CL321" s="5">
        <f t="shared" si="302"/>
        <v>63677.586496073745</v>
      </c>
      <c r="CM321" s="5">
        <f t="shared" si="331"/>
        <v>61254.985527202167</v>
      </c>
      <c r="CN321" s="5">
        <f t="shared" si="314"/>
        <v>59250.957283862052</v>
      </c>
      <c r="CO321" s="5">
        <f t="shared" si="279"/>
        <v>42247.413118203141</v>
      </c>
      <c r="CP321" s="5"/>
      <c r="CQ321" s="5"/>
      <c r="CR321" s="5"/>
      <c r="CS321" s="32">
        <f t="shared" si="284"/>
        <v>7.3894047238407978E-2</v>
      </c>
      <c r="CT321" s="32">
        <f t="shared" si="303"/>
        <v>0.12441447516882165</v>
      </c>
      <c r="CU321" s="32">
        <f t="shared" si="332"/>
        <v>0.16888444889443011</v>
      </c>
      <c r="CV321" s="32">
        <f t="shared" si="315"/>
        <v>0.20841929450988639</v>
      </c>
      <c r="CW321" s="32">
        <f t="shared" si="280"/>
        <v>0.69477832405198114</v>
      </c>
      <c r="CX321" s="32"/>
      <c r="CY321" s="32"/>
      <c r="CZ321" s="5"/>
      <c r="DA321" s="6">
        <f t="shared" si="285"/>
        <v>0.15368523881350321</v>
      </c>
      <c r="DB321" s="6">
        <f t="shared" si="304"/>
        <v>0.25765933512872502</v>
      </c>
      <c r="DC321" s="6">
        <f t="shared" si="333"/>
        <v>0.11560315076299844</v>
      </c>
      <c r="DD321" s="6">
        <f t="shared" si="316"/>
        <v>0.12500176553532208</v>
      </c>
      <c r="DE321" s="6">
        <f t="shared" si="281"/>
        <v>1.2900535158226127</v>
      </c>
      <c r="DF321" s="5"/>
      <c r="DG321" s="5"/>
      <c r="DI321" s="6">
        <f t="shared" si="286"/>
        <v>1.0196122159750327</v>
      </c>
      <c r="DJ321" s="6">
        <f t="shared" si="305"/>
        <v>1.1351671280643978</v>
      </c>
      <c r="DK321" s="6">
        <f t="shared" si="334"/>
        <v>0.49120304510934976</v>
      </c>
      <c r="DL321" s="6">
        <f t="shared" si="317"/>
        <v>0.55829524294418642</v>
      </c>
      <c r="DM321" s="6">
        <f t="shared" si="282"/>
        <v>0.19073046192801341</v>
      </c>
      <c r="DX321">
        <f t="shared" si="306"/>
        <v>60662.333333333336</v>
      </c>
      <c r="DY321">
        <f t="shared" si="307"/>
        <v>52052.263492346756</v>
      </c>
      <c r="DZ321">
        <f t="shared" si="308"/>
        <v>69272.403174319916</v>
      </c>
    </row>
    <row r="322" spans="1:130" x14ac:dyDescent="0.25">
      <c r="A322" s="1">
        <v>21</v>
      </c>
      <c r="B322" s="1">
        <v>321</v>
      </c>
      <c r="C322" s="7">
        <v>20201219</v>
      </c>
      <c r="D322" s="7">
        <v>72100</v>
      </c>
      <c r="E322" s="7">
        <v>14622702</v>
      </c>
      <c r="F322" s="7"/>
      <c r="G322" s="7">
        <f t="shared" ref="G322:G385" si="343">D322*E322</f>
        <v>1054296814200</v>
      </c>
      <c r="H322" s="36">
        <f t="shared" si="313"/>
        <v>369226110060.16663</v>
      </c>
      <c r="I322" s="36">
        <f t="shared" si="309"/>
        <v>223223090581.06668</v>
      </c>
      <c r="K322" s="2">
        <f t="shared" si="270"/>
        <v>6.9589703243035225E-3</v>
      </c>
      <c r="M322" s="1">
        <f t="shared" si="278"/>
        <v>320</v>
      </c>
      <c r="N322" s="2">
        <f t="shared" si="271"/>
        <v>-4.2666731393756849E-3</v>
      </c>
      <c r="O322" s="8">
        <f t="shared" si="272"/>
        <v>0.40100250626566414</v>
      </c>
      <c r="P322" s="2">
        <f t="shared" si="273"/>
        <v>0.403427470767317</v>
      </c>
      <c r="Q322" s="2">
        <f t="shared" si="274"/>
        <v>0.38318742991262134</v>
      </c>
      <c r="R322" s="2">
        <f t="shared" si="275"/>
        <v>4.995619217043612E-4</v>
      </c>
      <c r="V322" s="1">
        <f t="shared" si="276"/>
        <v>0</v>
      </c>
      <c r="W322" s="1">
        <f t="shared" si="277"/>
        <v>6.9589703243035225E-3</v>
      </c>
      <c r="X322" s="2">
        <f t="shared" si="296"/>
        <v>7.5732639135212571E-3</v>
      </c>
      <c r="Y322" s="2">
        <f t="shared" si="297"/>
        <v>2.5981470726328292E-2</v>
      </c>
      <c r="Z322" s="2">
        <f t="shared" si="298"/>
        <v>1.5408011362769739E-2</v>
      </c>
      <c r="AA322" s="2">
        <f t="shared" si="299"/>
        <v>3.8597280705907004E-2</v>
      </c>
      <c r="AB322" s="3">
        <f t="shared" si="310"/>
        <v>0.49151468902862294</v>
      </c>
      <c r="AC322" s="3">
        <f t="shared" si="311"/>
        <v>0.67314251810366621</v>
      </c>
      <c r="AD322" s="4">
        <f t="shared" si="300"/>
        <v>57.797480149642553</v>
      </c>
      <c r="AE322" s="5">
        <f t="shared" si="323"/>
        <v>56.394875764648724</v>
      </c>
      <c r="AF322" s="5">
        <f t="shared" si="324"/>
        <v>42.141490706076176</v>
      </c>
      <c r="AG322" s="5">
        <f t="shared" si="325"/>
        <v>70.648260823221278</v>
      </c>
      <c r="AH322" s="5"/>
      <c r="AI322" s="6">
        <f t="shared" si="312"/>
        <v>0.2910472892439131</v>
      </c>
      <c r="AJ322" s="6">
        <f t="shared" si="301"/>
        <v>0.11783668204958482</v>
      </c>
      <c r="AK322" s="6">
        <f t="shared" si="326"/>
        <v>-0.1257080285104572</v>
      </c>
      <c r="AL322" s="6">
        <f t="shared" si="327"/>
        <v>0.36138139260962682</v>
      </c>
      <c r="AM322" s="6"/>
      <c r="AT322" s="5"/>
      <c r="AU322" s="5"/>
      <c r="AV322" s="12"/>
      <c r="AW322" s="5"/>
      <c r="AX322" s="5"/>
      <c r="AY322" s="5"/>
      <c r="AZ322" s="5"/>
      <c r="BA322" s="5"/>
      <c r="BB322" s="5"/>
      <c r="BC322" s="5"/>
      <c r="BD322" s="5"/>
      <c r="BE322" s="5">
        <f t="shared" si="287"/>
        <v>500</v>
      </c>
      <c r="BF322" s="6">
        <f t="shared" si="288"/>
        <v>0</v>
      </c>
      <c r="BG322" s="6">
        <f t="shared" si="289"/>
        <v>500</v>
      </c>
      <c r="BH322" s="6">
        <f t="shared" si="290"/>
        <v>469.7619047619051</v>
      </c>
      <c r="BI322" s="6">
        <f t="shared" si="291"/>
        <v>1639.761904761905</v>
      </c>
      <c r="BJ322" s="6">
        <f t="shared" si="292"/>
        <v>77.731376975169283</v>
      </c>
      <c r="BK322" s="6">
        <f t="shared" si="328"/>
        <v>60.559265267353133</v>
      </c>
      <c r="BL322" s="6">
        <f t="shared" si="329"/>
        <v>40.066296691191752</v>
      </c>
      <c r="BM322" s="6">
        <f t="shared" si="330"/>
        <v>74.904343270666089</v>
      </c>
      <c r="BN322" s="5"/>
      <c r="BO322" s="5"/>
      <c r="BP322" s="5"/>
      <c r="BQ322" s="2">
        <f t="shared" si="335"/>
        <v>60894.583333333328</v>
      </c>
      <c r="BR322" s="2">
        <f t="shared" si="293"/>
        <v>57417.60416666665</v>
      </c>
      <c r="BS322" s="2">
        <f t="shared" si="336"/>
        <v>56510.370778857236</v>
      </c>
      <c r="BT322" s="5">
        <f t="shared" si="294"/>
        <v>60142.26284311463</v>
      </c>
      <c r="BU322" s="5"/>
      <c r="BV322" s="2">
        <f t="shared" si="318"/>
        <v>2.7487245826405786</v>
      </c>
      <c r="BW322" s="2">
        <f t="shared" si="337"/>
        <v>-0.60752486013494533</v>
      </c>
      <c r="BX322" s="2">
        <f t="shared" si="338"/>
        <v>-3.4558412745648273</v>
      </c>
      <c r="BY322" s="2">
        <f t="shared" si="339"/>
        <v>2.2407915542949368</v>
      </c>
      <c r="BZ322" s="2"/>
      <c r="CA322" s="2">
        <f t="shared" si="295"/>
        <v>0.89673605249089638</v>
      </c>
      <c r="CB322" s="2">
        <f t="shared" si="340"/>
        <v>2.8302227114376848E-2</v>
      </c>
      <c r="CC322" s="2">
        <f t="shared" si="341"/>
        <v>-0.81681721621256009</v>
      </c>
      <c r="CD322" s="2">
        <f t="shared" si="342"/>
        <v>0.87342167044131369</v>
      </c>
      <c r="CE322" s="5"/>
      <c r="CF322" s="8">
        <f t="shared" si="319"/>
        <v>4.5154309144556044E-2</v>
      </c>
      <c r="CG322" s="8">
        <f t="shared" si="320"/>
        <v>4.5154309144556044E-2</v>
      </c>
      <c r="CH322" s="5">
        <f t="shared" si="321"/>
        <v>66198.333333333328</v>
      </c>
      <c r="CI322" s="5">
        <f t="shared" si="322"/>
        <v>61716.666666666664</v>
      </c>
      <c r="CJ322" s="5"/>
      <c r="CK322" s="5">
        <f t="shared" si="283"/>
        <v>67942.046063542046</v>
      </c>
      <c r="CL322" s="5">
        <f t="shared" si="302"/>
        <v>64974.987465248516</v>
      </c>
      <c r="CM322" s="5">
        <f t="shared" si="331"/>
        <v>62060.764799415461</v>
      </c>
      <c r="CN322" s="5">
        <f t="shared" si="314"/>
        <v>59797.312613350172</v>
      </c>
      <c r="CO322" s="5">
        <f t="shared" si="279"/>
        <v>43082.412899394767</v>
      </c>
      <c r="CP322" s="5"/>
      <c r="CQ322" s="5"/>
      <c r="CR322" s="5"/>
      <c r="CS322" s="32">
        <f t="shared" si="284"/>
        <v>6.1198538715911965E-2</v>
      </c>
      <c r="CT322" s="32">
        <f t="shared" si="303"/>
        <v>0.10965777467155724</v>
      </c>
      <c r="CU322" s="32">
        <f t="shared" si="332"/>
        <v>0.16176460655990965</v>
      </c>
      <c r="CV322" s="32">
        <f t="shared" si="315"/>
        <v>0.20573980416476378</v>
      </c>
      <c r="CW322" s="32">
        <f t="shared" si="280"/>
        <v>0.67353672061884162</v>
      </c>
      <c r="CX322" s="32"/>
      <c r="CY322" s="32"/>
      <c r="CZ322" s="5"/>
      <c r="DA322" s="6">
        <f t="shared" si="285"/>
        <v>0.11818186691269977</v>
      </c>
      <c r="DB322" s="6">
        <f t="shared" si="304"/>
        <v>0.20942623001791977</v>
      </c>
      <c r="DC322" s="6">
        <f t="shared" si="333"/>
        <v>0.12282345651280592</v>
      </c>
      <c r="DD322" s="6">
        <f t="shared" si="316"/>
        <v>8.3210765827884017E-2</v>
      </c>
      <c r="DE322" s="6">
        <f t="shared" si="281"/>
        <v>1.3093504431248317</v>
      </c>
      <c r="DF322" s="5"/>
      <c r="DG322" s="5"/>
      <c r="DI322" s="6">
        <f t="shared" si="286"/>
        <v>0.91104899132062911</v>
      </c>
      <c r="DJ322" s="6">
        <f t="shared" si="305"/>
        <v>1.0530943920877309</v>
      </c>
      <c r="DK322" s="6">
        <f t="shared" si="334"/>
        <v>0.45308387516760246</v>
      </c>
      <c r="DL322" s="6">
        <f t="shared" si="317"/>
        <v>0.62220024595798651</v>
      </c>
      <c r="DM322" s="6">
        <f t="shared" si="282"/>
        <v>0.1894448800146431</v>
      </c>
      <c r="DX322">
        <f t="shared" si="306"/>
        <v>61500.5</v>
      </c>
      <c r="DY322">
        <f t="shared" si="307"/>
        <v>51918.50084069671</v>
      </c>
      <c r="DZ322">
        <f t="shared" si="308"/>
        <v>71082.49915930329</v>
      </c>
    </row>
    <row r="323" spans="1:130" x14ac:dyDescent="0.25">
      <c r="A323" s="1">
        <v>22</v>
      </c>
      <c r="B323" s="1">
        <v>322</v>
      </c>
      <c r="C323" s="7">
        <v>20201220</v>
      </c>
      <c r="D323" s="7">
        <v>69900</v>
      </c>
      <c r="E323" s="7">
        <v>9564905</v>
      </c>
      <c r="F323" s="7"/>
      <c r="G323" s="7">
        <f t="shared" si="343"/>
        <v>668586859500</v>
      </c>
      <c r="H323" s="36">
        <f t="shared" si="313"/>
        <v>389923468745.83331</v>
      </c>
      <c r="I323" s="36">
        <f t="shared" si="309"/>
        <v>232104866281.73337</v>
      </c>
      <c r="K323" s="2">
        <f t="shared" ref="K323:K386" si="344">LN(D323/D322)</f>
        <v>-3.0988395051138807E-2</v>
      </c>
      <c r="M323" s="1">
        <f t="shared" si="278"/>
        <v>321</v>
      </c>
      <c r="N323" s="2">
        <f t="shared" si="271"/>
        <v>-4.1511060023785747E-3</v>
      </c>
      <c r="O323" s="8">
        <f t="shared" si="272"/>
        <v>0.40225563909774437</v>
      </c>
      <c r="P323" s="2">
        <f t="shared" si="273"/>
        <v>0.40495414121540785</v>
      </c>
      <c r="Q323" s="2">
        <f t="shared" si="274"/>
        <v>0.38490939579053485</v>
      </c>
      <c r="R323" s="2">
        <f t="shared" si="275"/>
        <v>1.1718316695726316E-3</v>
      </c>
      <c r="V323" s="1">
        <f t="shared" si="276"/>
        <v>3.0988395051138807E-2</v>
      </c>
      <c r="W323" s="1">
        <f t="shared" si="277"/>
        <v>0</v>
      </c>
      <c r="X323" s="2">
        <f t="shared" si="296"/>
        <v>9.7867207028883157E-3</v>
      </c>
      <c r="Y323" s="2">
        <f t="shared" si="297"/>
        <v>2.2691250608192461E-2</v>
      </c>
      <c r="Z323" s="2">
        <f t="shared" si="298"/>
        <v>1.6428425530835244E-2</v>
      </c>
      <c r="AA323" s="2">
        <f t="shared" si="299"/>
        <v>3.8716880693521763E-2</v>
      </c>
      <c r="AB323" s="3">
        <f t="shared" si="310"/>
        <v>0.59571872450705543</v>
      </c>
      <c r="AC323" s="3">
        <f t="shared" si="311"/>
        <v>0.58608157996543453</v>
      </c>
      <c r="AD323" s="4">
        <f t="shared" si="300"/>
        <v>49.592268486259933</v>
      </c>
      <c r="AE323" s="5">
        <f t="shared" si="323"/>
        <v>56.516387557777719</v>
      </c>
      <c r="AF323" s="5">
        <f t="shared" si="324"/>
        <v>42.555992805904701</v>
      </c>
      <c r="AG323" s="5">
        <f t="shared" si="325"/>
        <v>70.47678230965073</v>
      </c>
      <c r="AH323" s="5"/>
      <c r="AI323" s="6">
        <f t="shared" si="312"/>
        <v>0.19670268095469484</v>
      </c>
      <c r="AJ323" s="6">
        <f t="shared" si="301"/>
        <v>0.13049539022684967</v>
      </c>
      <c r="AK323" s="6">
        <f t="shared" si="326"/>
        <v>-0.1009182405262864</v>
      </c>
      <c r="AL323" s="6">
        <f t="shared" si="327"/>
        <v>0.36190902097998573</v>
      </c>
      <c r="AM323" s="6"/>
      <c r="AT323" s="5"/>
      <c r="AU323" s="5"/>
      <c r="AV323" s="12"/>
      <c r="AW323" s="5"/>
      <c r="AX323" s="5"/>
      <c r="AY323" s="5"/>
      <c r="AZ323" s="5"/>
      <c r="BA323" s="5"/>
      <c r="BB323" s="5"/>
      <c r="BC323" s="5"/>
      <c r="BD323" s="5"/>
      <c r="BE323" s="5">
        <f t="shared" si="287"/>
        <v>-2200</v>
      </c>
      <c r="BF323" s="6">
        <f t="shared" si="288"/>
        <v>2200</v>
      </c>
      <c r="BG323" s="6">
        <f t="shared" si="289"/>
        <v>0</v>
      </c>
      <c r="BH323" s="6">
        <f t="shared" si="290"/>
        <v>626.90476190476227</v>
      </c>
      <c r="BI323" s="6">
        <f t="shared" si="291"/>
        <v>1452.1428571428576</v>
      </c>
      <c r="BJ323" s="6">
        <f t="shared" si="292"/>
        <v>69.846541456710938</v>
      </c>
      <c r="BK323" s="6">
        <f t="shared" si="328"/>
        <v>61.408786327303929</v>
      </c>
      <c r="BL323" s="6">
        <f t="shared" si="329"/>
        <v>40.851806719121178</v>
      </c>
      <c r="BM323" s="6">
        <f t="shared" si="330"/>
        <v>75.798672053031851</v>
      </c>
      <c r="BN323" s="5"/>
      <c r="BO323" s="5"/>
      <c r="BP323" s="5"/>
      <c r="BQ323" s="2">
        <f t="shared" si="335"/>
        <v>61742.083333333328</v>
      </c>
      <c r="BR323" s="2">
        <f t="shared" si="293"/>
        <v>57699.729166666664</v>
      </c>
      <c r="BS323" s="2">
        <f t="shared" si="336"/>
        <v>56855.086078665903</v>
      </c>
      <c r="BT323" s="5">
        <f t="shared" si="294"/>
        <v>60964.69258624941</v>
      </c>
      <c r="BU323" s="5"/>
      <c r="BV323" s="2">
        <f t="shared" si="318"/>
        <v>3.3045392884917977</v>
      </c>
      <c r="BW323" s="2">
        <f t="shared" si="337"/>
        <v>-0.39445672758647454</v>
      </c>
      <c r="BX323" s="2">
        <f t="shared" si="338"/>
        <v>-3.7288257994911564</v>
      </c>
      <c r="BY323" s="2">
        <f t="shared" si="339"/>
        <v>2.9399123443182074</v>
      </c>
      <c r="BZ323" s="2"/>
      <c r="CA323" s="2">
        <f t="shared" si="295"/>
        <v>1.103369909012327</v>
      </c>
      <c r="CB323" s="2">
        <f t="shared" si="340"/>
        <v>7.4336460930887416E-2</v>
      </c>
      <c r="CC323" s="2">
        <f t="shared" si="341"/>
        <v>-0.89705765862541631</v>
      </c>
      <c r="CD323" s="2">
        <f t="shared" si="342"/>
        <v>1.045730580487191</v>
      </c>
      <c r="CE323" s="5"/>
      <c r="CF323" s="8">
        <f t="shared" si="319"/>
        <v>4.5154309144556044E-2</v>
      </c>
      <c r="CG323" s="8">
        <f t="shared" si="320"/>
        <v>4.5154309144556044E-2</v>
      </c>
      <c r="CH323" s="5">
        <f t="shared" si="321"/>
        <v>66198.333333333328</v>
      </c>
      <c r="CI323" s="5">
        <f t="shared" si="322"/>
        <v>61716.666666666664</v>
      </c>
      <c r="CJ323" s="5"/>
      <c r="CK323" s="5">
        <f t="shared" si="283"/>
        <v>68299.808593763868</v>
      </c>
      <c r="CL323" s="5">
        <f t="shared" si="302"/>
        <v>65609.37420018499</v>
      </c>
      <c r="CM323" s="5">
        <f t="shared" si="331"/>
        <v>62431.828087269831</v>
      </c>
      <c r="CN323" s="5">
        <f t="shared" si="314"/>
        <v>60000.4049309845</v>
      </c>
      <c r="CO323" s="5">
        <f t="shared" si="279"/>
        <v>43729.407056486787</v>
      </c>
      <c r="CP323" s="5"/>
      <c r="CQ323" s="5"/>
      <c r="CR323" s="5"/>
      <c r="CS323" s="32">
        <f t="shared" si="284"/>
        <v>2.3428929585349367E-2</v>
      </c>
      <c r="CT323" s="32">
        <f t="shared" si="303"/>
        <v>6.5396535969442393E-2</v>
      </c>
      <c r="CU323" s="32">
        <f t="shared" si="332"/>
        <v>0.11962122752982407</v>
      </c>
      <c r="CV323" s="32">
        <f t="shared" si="315"/>
        <v>0.16499213764311293</v>
      </c>
      <c r="CW323" s="32">
        <f t="shared" si="280"/>
        <v>0.59846667734844328</v>
      </c>
      <c r="CX323" s="32"/>
      <c r="CY323" s="32"/>
      <c r="CZ323" s="5"/>
      <c r="DA323" s="6">
        <f t="shared" si="285"/>
        <v>7.3653213314761587E-2</v>
      </c>
      <c r="DB323" s="6">
        <f t="shared" si="304"/>
        <v>0.13870861081914301</v>
      </c>
      <c r="DC323" s="6">
        <f t="shared" si="333"/>
        <v>0.13270061852685308</v>
      </c>
      <c r="DD323" s="6">
        <f t="shared" si="316"/>
        <v>6.0040624517212184E-2</v>
      </c>
      <c r="DE323" s="6">
        <f t="shared" si="281"/>
        <v>1.2817925831704822</v>
      </c>
      <c r="DF323" s="5"/>
      <c r="DG323" s="5"/>
      <c r="DH323">
        <f>1/3</f>
        <v>0.33333333333333331</v>
      </c>
      <c r="DI323" s="6">
        <f t="shared" si="286"/>
        <v>0.74384996684312366</v>
      </c>
      <c r="DJ323" s="6">
        <f t="shared" si="305"/>
        <v>0.88606545873905485</v>
      </c>
      <c r="DK323" s="6">
        <f t="shared" si="334"/>
        <v>0.27431063608690026</v>
      </c>
      <c r="DL323" s="6">
        <f t="shared" si="317"/>
        <v>0.55802677413624691</v>
      </c>
      <c r="DM323" s="6">
        <f t="shared" si="282"/>
        <v>0.19701279019588872</v>
      </c>
      <c r="DX323">
        <f t="shared" si="306"/>
        <v>62071.666666666664</v>
      </c>
      <c r="DY323">
        <f t="shared" si="307"/>
        <v>51933.057842528666</v>
      </c>
      <c r="DZ323">
        <f t="shared" si="308"/>
        <v>72210.275490804663</v>
      </c>
    </row>
    <row r="324" spans="1:130" x14ac:dyDescent="0.25">
      <c r="A324" s="1">
        <v>23</v>
      </c>
      <c r="B324" s="1">
        <v>323</v>
      </c>
      <c r="C324" s="7">
        <v>20201221</v>
      </c>
      <c r="D324" s="7">
        <v>69150</v>
      </c>
      <c r="E324" s="7">
        <v>5838912</v>
      </c>
      <c r="F324" s="7"/>
      <c r="G324" s="7">
        <f t="shared" si="343"/>
        <v>403760764800</v>
      </c>
      <c r="H324" s="36">
        <f t="shared" si="313"/>
        <v>402783490405.5</v>
      </c>
      <c r="I324" s="36">
        <f t="shared" si="309"/>
        <v>238397608075.86667</v>
      </c>
      <c r="K324" s="2">
        <f t="shared" si="344"/>
        <v>-1.0787591128997352E-2</v>
      </c>
      <c r="M324" s="1">
        <f t="shared" si="278"/>
        <v>322</v>
      </c>
      <c r="N324" s="2">
        <f t="shared" ref="N324:N387" si="345">SMALL($K$3:$K$800,M324)</f>
        <v>-4.0682819001650449E-3</v>
      </c>
      <c r="O324" s="8">
        <f t="shared" ref="O324:O387" si="346">M324/$T$8</f>
        <v>0.40350877192982454</v>
      </c>
      <c r="P324" s="2">
        <f t="shared" ref="P324:P387" si="347">_xlfn.NORM.DIST(N324,$T$2,$T$3,TRUE)</f>
        <v>0.40604916008213543</v>
      </c>
      <c r="Q324" s="2">
        <f t="shared" ref="Q324:Q387" si="348">(1/PI())*ATAN((N324-$T$2)/$T$7)+0.5</f>
        <v>0.38614784154898107</v>
      </c>
      <c r="R324" s="2">
        <f t="shared" ref="R324:R387" si="349">ABS(O324-P323)</f>
        <v>1.4453692855833089E-3</v>
      </c>
      <c r="V324" s="1">
        <f t="shared" ref="V324:V387" si="350">IF(K324&lt;0,-K324,0)</f>
        <v>1.0787591128997352E-2</v>
      </c>
      <c r="W324" s="1">
        <f t="shared" ref="W324:W387" si="351">IF(K324&gt;=0,K324,0)</f>
        <v>0</v>
      </c>
      <c r="X324" s="2">
        <f t="shared" si="296"/>
        <v>1.0557262926388127E-2</v>
      </c>
      <c r="Y324" s="2">
        <f t="shared" si="297"/>
        <v>1.9444482269533516E-2</v>
      </c>
      <c r="Z324" s="2">
        <f t="shared" si="298"/>
        <v>1.6185275111198501E-2</v>
      </c>
      <c r="AA324" s="2">
        <f t="shared" si="299"/>
        <v>3.8566719048282967E-2</v>
      </c>
      <c r="AB324" s="3">
        <f t="shared" si="310"/>
        <v>0.65227577868501085</v>
      </c>
      <c r="AC324" s="3">
        <f t="shared" si="311"/>
        <v>0.50417776646207102</v>
      </c>
      <c r="AD324" s="4">
        <f t="shared" si="300"/>
        <v>43.596888831184991</v>
      </c>
      <c r="AE324" s="5">
        <f t="shared" si="323"/>
        <v>56.043320166742568</v>
      </c>
      <c r="AF324" s="5">
        <f t="shared" si="324"/>
        <v>40.990999224789547</v>
      </c>
      <c r="AG324" s="5">
        <f t="shared" si="325"/>
        <v>71.095641108695588</v>
      </c>
      <c r="AH324" s="5"/>
      <c r="AI324" s="6">
        <f t="shared" si="312"/>
        <v>0.14227303720382745</v>
      </c>
      <c r="AJ324" s="6">
        <f t="shared" si="301"/>
        <v>0.1333662718548379</v>
      </c>
      <c r="AK324" s="6">
        <f t="shared" si="326"/>
        <v>-9.7085979541610246E-2</v>
      </c>
      <c r="AL324" s="6">
        <f t="shared" si="327"/>
        <v>0.36381852325128605</v>
      </c>
      <c r="AM324" s="6"/>
      <c r="AT324" s="5"/>
      <c r="AU324" s="5"/>
      <c r="AV324" s="12"/>
      <c r="AW324" s="5"/>
      <c r="AX324" s="5"/>
      <c r="AY324" s="5"/>
      <c r="AZ324" s="5"/>
      <c r="BA324" s="5"/>
      <c r="BB324" s="5"/>
      <c r="BC324" s="5"/>
      <c r="BD324" s="5"/>
      <c r="BE324" s="5">
        <f t="shared" si="287"/>
        <v>-750</v>
      </c>
      <c r="BF324" s="6">
        <f t="shared" si="288"/>
        <v>750</v>
      </c>
      <c r="BG324" s="6">
        <f t="shared" si="289"/>
        <v>0</v>
      </c>
      <c r="BH324" s="6">
        <f t="shared" si="290"/>
        <v>680.47619047619082</v>
      </c>
      <c r="BI324" s="6">
        <f t="shared" si="291"/>
        <v>1258.3333333333337</v>
      </c>
      <c r="BJ324" s="6">
        <f t="shared" si="292"/>
        <v>64.902370133857289</v>
      </c>
      <c r="BK324" s="6">
        <f t="shared" si="328"/>
        <v>61.711116436723707</v>
      </c>
      <c r="BL324" s="6">
        <f t="shared" si="329"/>
        <v>41.134385299177879</v>
      </c>
      <c r="BM324" s="6">
        <f t="shared" si="330"/>
        <v>76.114828233005781</v>
      </c>
      <c r="BN324" s="5"/>
      <c r="BO324" s="5"/>
      <c r="BP324" s="5"/>
      <c r="BQ324" s="2">
        <f t="shared" si="335"/>
        <v>63431.25</v>
      </c>
      <c r="BR324" s="2">
        <f t="shared" si="293"/>
        <v>58065.3125</v>
      </c>
      <c r="BS324" s="2">
        <f t="shared" si="336"/>
        <v>57174.672968983323</v>
      </c>
      <c r="BT324" s="5">
        <f t="shared" si="294"/>
        <v>62125.786438098075</v>
      </c>
      <c r="BU324" s="5"/>
      <c r="BV324" s="2">
        <f t="shared" si="318"/>
        <v>3.898927189877881</v>
      </c>
      <c r="BW324" s="2">
        <f t="shared" si="337"/>
        <v>-0.14464593758602168</v>
      </c>
      <c r="BX324" s="2">
        <f t="shared" si="338"/>
        <v>-3.9698159153176222</v>
      </c>
      <c r="BY324" s="2">
        <f t="shared" si="339"/>
        <v>3.6805240401455785</v>
      </c>
      <c r="BZ324" s="2"/>
      <c r="CA324" s="2">
        <f t="shared" si="295"/>
        <v>1.2843614843955469</v>
      </c>
      <c r="CB324" s="2">
        <f t="shared" si="340"/>
        <v>0.13410702477306952</v>
      </c>
      <c r="CC324" s="2">
        <f t="shared" si="341"/>
        <v>-0.9779917623427048</v>
      </c>
      <c r="CD324" s="2">
        <f t="shared" si="342"/>
        <v>1.2462058118888439</v>
      </c>
      <c r="CE324" s="5"/>
      <c r="CF324" s="8">
        <f t="shared" si="319"/>
        <v>5.7254411575466228E-2</v>
      </c>
      <c r="CG324" s="8">
        <f t="shared" si="320"/>
        <v>4.5154309144556044E-2</v>
      </c>
      <c r="CH324" s="5">
        <f t="shared" si="321"/>
        <v>66198.333333333328</v>
      </c>
      <c r="CI324" s="5">
        <f t="shared" si="322"/>
        <v>61716.666666666664</v>
      </c>
      <c r="CJ324" s="5"/>
      <c r="CK324" s="5">
        <f t="shared" si="283"/>
        <v>68484.103795041141</v>
      </c>
      <c r="CL324" s="5">
        <f t="shared" si="302"/>
        <v>65872.230013651715</v>
      </c>
      <c r="CM324" s="5">
        <f t="shared" si="331"/>
        <v>62647.316439239294</v>
      </c>
      <c r="CN324" s="5">
        <f t="shared" si="314"/>
        <v>60086.481458174814</v>
      </c>
      <c r="CO324" s="5">
        <f t="shared" si="279"/>
        <v>44051.14771251101</v>
      </c>
      <c r="CP324" s="5"/>
      <c r="CQ324" s="5"/>
      <c r="CR324" s="5"/>
      <c r="CS324" s="32">
        <f t="shared" si="284"/>
        <v>9.7233688996172241E-3</v>
      </c>
      <c r="CT324" s="32">
        <f t="shared" si="303"/>
        <v>4.9759511491701103E-2</v>
      </c>
      <c r="CU324" s="32">
        <f t="shared" si="332"/>
        <v>0.10379827788900675</v>
      </c>
      <c r="CV324" s="32">
        <f t="shared" si="315"/>
        <v>0.15084122621049367</v>
      </c>
      <c r="CW324" s="32">
        <f t="shared" si="280"/>
        <v>0.56976613756559713</v>
      </c>
      <c r="CX324" s="32"/>
      <c r="CY324" s="32"/>
      <c r="CZ324" s="5"/>
      <c r="DA324" s="6">
        <f t="shared" si="285"/>
        <v>0.11805422209872346</v>
      </c>
      <c r="DB324" s="6">
        <f t="shared" si="304"/>
        <v>0.17923161396841916</v>
      </c>
      <c r="DC324" s="6">
        <f t="shared" si="333"/>
        <v>0.13253337137675139</v>
      </c>
      <c r="DD324" s="6">
        <f t="shared" si="316"/>
        <v>-7.3482068270879523E-3</v>
      </c>
      <c r="DE324" s="6">
        <f t="shared" si="281"/>
        <v>1.2921900177091148</v>
      </c>
      <c r="DF324" s="5"/>
      <c r="DG324" s="5"/>
      <c r="DI324" s="6">
        <f t="shared" si="286"/>
        <v>0.67758335661538371</v>
      </c>
      <c r="DJ324" s="6">
        <f t="shared" si="305"/>
        <v>0.81505496822401424</v>
      </c>
      <c r="DK324" s="6">
        <f t="shared" si="334"/>
        <v>0.16371406607473807</v>
      </c>
      <c r="DL324" s="6">
        <f t="shared" si="317"/>
        <v>0.5219831549725239</v>
      </c>
      <c r="DM324" s="6">
        <f t="shared" si="282"/>
        <v>0.20386237187276565</v>
      </c>
      <c r="DX324">
        <f t="shared" si="306"/>
        <v>62486.833333333328</v>
      </c>
      <c r="DY324">
        <f t="shared" si="307"/>
        <v>51912.223600581958</v>
      </c>
      <c r="DZ324">
        <f t="shared" si="308"/>
        <v>73061.443066084699</v>
      </c>
    </row>
    <row r="325" spans="1:130" x14ac:dyDescent="0.25">
      <c r="A325" s="1">
        <v>24</v>
      </c>
      <c r="B325" s="1">
        <v>324</v>
      </c>
      <c r="C325" s="7">
        <v>20201222</v>
      </c>
      <c r="D325" s="7">
        <v>68870</v>
      </c>
      <c r="E325" s="7">
        <v>5866657</v>
      </c>
      <c r="F325" s="7"/>
      <c r="G325" s="7">
        <f t="shared" si="343"/>
        <v>404036667590</v>
      </c>
      <c r="H325" s="36">
        <f t="shared" si="313"/>
        <v>421336087748.83331</v>
      </c>
      <c r="I325" s="36">
        <f t="shared" si="309"/>
        <v>243605056338.33337</v>
      </c>
      <c r="K325" s="2">
        <f t="shared" si="344"/>
        <v>-4.0573885541602987E-3</v>
      </c>
      <c r="M325" s="1">
        <f t="shared" ref="M325:M388" si="352">M324+1</f>
        <v>323</v>
      </c>
      <c r="N325" s="2">
        <f t="shared" si="345"/>
        <v>-4.0573885541602987E-3</v>
      </c>
      <c r="O325" s="8">
        <f t="shared" si="346"/>
        <v>0.40476190476190477</v>
      </c>
      <c r="P325" s="2">
        <f t="shared" si="347"/>
        <v>0.40619323609970348</v>
      </c>
      <c r="Q325" s="2">
        <f t="shared" si="348"/>
        <v>0.38631099598697144</v>
      </c>
      <c r="R325" s="2">
        <f t="shared" si="349"/>
        <v>1.2872553202306625E-3</v>
      </c>
      <c r="V325" s="1">
        <f t="shared" si="350"/>
        <v>4.0573885541602987E-3</v>
      </c>
      <c r="W325" s="1">
        <f t="shared" si="351"/>
        <v>0</v>
      </c>
      <c r="X325" s="2">
        <f t="shared" si="296"/>
        <v>9.623961266440469E-3</v>
      </c>
      <c r="Y325" s="2">
        <f t="shared" si="297"/>
        <v>1.9444482269533516E-2</v>
      </c>
      <c r="Z325" s="2">
        <f t="shared" si="298"/>
        <v>1.6154202589895399E-2</v>
      </c>
      <c r="AA325" s="2">
        <f t="shared" si="299"/>
        <v>3.8566719048282967E-2</v>
      </c>
      <c r="AB325" s="3">
        <f t="shared" si="310"/>
        <v>0.59575588537315638</v>
      </c>
      <c r="AC325" s="3">
        <f t="shared" si="311"/>
        <v>0.50417776646207102</v>
      </c>
      <c r="AD325" s="4">
        <f t="shared" si="300"/>
        <v>45.837107140131209</v>
      </c>
      <c r="AE325" s="5">
        <f t="shared" si="323"/>
        <v>56.034408967954562</v>
      </c>
      <c r="AF325" s="5">
        <f t="shared" si="324"/>
        <v>40.956901362851568</v>
      </c>
      <c r="AG325" s="5">
        <f t="shared" si="325"/>
        <v>71.111916573057556</v>
      </c>
      <c r="AH325" s="5"/>
      <c r="AI325" s="6">
        <f t="shared" si="312"/>
        <v>0.20387482347565392</v>
      </c>
      <c r="AJ325" s="6">
        <f t="shared" si="301"/>
        <v>0.1412578026682984</v>
      </c>
      <c r="AK325" s="6">
        <f t="shared" si="326"/>
        <v>-8.7406478265285553E-2</v>
      </c>
      <c r="AL325" s="6">
        <f t="shared" si="327"/>
        <v>0.36992208360188239</v>
      </c>
      <c r="AM325" s="6"/>
      <c r="AT325" s="5"/>
      <c r="AU325" s="5"/>
      <c r="AV325" s="12"/>
      <c r="AW325" s="5"/>
      <c r="AX325" s="5"/>
      <c r="AY325" s="5"/>
      <c r="AZ325" s="5"/>
      <c r="BA325" s="5"/>
      <c r="BB325" s="5"/>
      <c r="BC325" s="5"/>
      <c r="BD325" s="5"/>
      <c r="BE325" s="5">
        <f t="shared" si="287"/>
        <v>-280</v>
      </c>
      <c r="BF325" s="6">
        <f t="shared" si="288"/>
        <v>280</v>
      </c>
      <c r="BG325" s="6">
        <f t="shared" si="289"/>
        <v>0</v>
      </c>
      <c r="BH325" s="6">
        <f t="shared" si="290"/>
        <v>626.42857142857144</v>
      </c>
      <c r="BI325" s="6">
        <f t="shared" si="291"/>
        <v>1258.3333333333337</v>
      </c>
      <c r="BJ325" s="6">
        <f t="shared" si="292"/>
        <v>66.763516927741279</v>
      </c>
      <c r="BK325" s="6">
        <f t="shared" si="328"/>
        <v>62.633132759609531</v>
      </c>
      <c r="BL325" s="6">
        <f t="shared" si="329"/>
        <v>42.949066200208009</v>
      </c>
      <c r="BM325" s="6">
        <f t="shared" si="330"/>
        <v>76.411979351190595</v>
      </c>
      <c r="BN325" s="5"/>
      <c r="BO325" s="5"/>
      <c r="BP325" s="5"/>
      <c r="BQ325" s="2">
        <f t="shared" si="335"/>
        <v>64585.833333333328</v>
      </c>
      <c r="BR325" s="2">
        <f t="shared" si="293"/>
        <v>58481.979166666664</v>
      </c>
      <c r="BS325" s="2">
        <f t="shared" si="336"/>
        <v>57419.94125110015</v>
      </c>
      <c r="BT325" s="5">
        <f t="shared" si="294"/>
        <v>63382.549733123946</v>
      </c>
      <c r="BU325" s="5"/>
      <c r="BV325" s="2">
        <f t="shared" si="318"/>
        <v>4.6984077028948033</v>
      </c>
      <c r="BW325" s="2">
        <f t="shared" si="337"/>
        <v>0.14627694160857868</v>
      </c>
      <c r="BX325" s="2">
        <f t="shared" si="338"/>
        <v>-4.2141353694617747</v>
      </c>
      <c r="BY325" s="2">
        <f t="shared" si="339"/>
        <v>4.5066892526789326</v>
      </c>
      <c r="BZ325" s="2"/>
      <c r="CA325" s="2">
        <f t="shared" si="295"/>
        <v>1.4323591097130548</v>
      </c>
      <c r="CB325" s="2">
        <f t="shared" si="340"/>
        <v>0.20516401480801805</v>
      </c>
      <c r="CC325" s="2">
        <f t="shared" si="341"/>
        <v>-1.0466979922296513</v>
      </c>
      <c r="CD325" s="2">
        <f t="shared" si="342"/>
        <v>1.4570260218456874</v>
      </c>
      <c r="CE325" s="5"/>
      <c r="CF325" s="8">
        <f t="shared" si="319"/>
        <v>5.7254411575466228E-2</v>
      </c>
      <c r="CG325" s="8">
        <f t="shared" si="320"/>
        <v>4.5154309144556044E-2</v>
      </c>
      <c r="CH325" s="5">
        <f t="shared" si="321"/>
        <v>66198.333333333328</v>
      </c>
      <c r="CI325" s="5">
        <f t="shared" si="322"/>
        <v>62778.333333333328</v>
      </c>
      <c r="CJ325" s="5"/>
      <c r="CK325" s="5">
        <f t="shared" si="283"/>
        <v>68826.58238865115</v>
      </c>
      <c r="CL325" s="5">
        <f t="shared" si="302"/>
        <v>66046.158869939842</v>
      </c>
      <c r="CM325" s="5">
        <f t="shared" si="331"/>
        <v>62861.193108945357</v>
      </c>
      <c r="CN325" s="5">
        <f t="shared" si="314"/>
        <v>60092.407908992944</v>
      </c>
      <c r="CO325" s="5">
        <f t="shared" si="279"/>
        <v>44362.61291861019</v>
      </c>
      <c r="CP325" s="5"/>
      <c r="CQ325" s="5"/>
      <c r="CR325" s="5"/>
      <c r="CS325" s="32">
        <f t="shared" si="284"/>
        <v>6.3082619886145608E-4</v>
      </c>
      <c r="CT325" s="32">
        <f t="shared" si="303"/>
        <v>4.27555694135211E-2</v>
      </c>
      <c r="CU325" s="32">
        <f t="shared" si="332"/>
        <v>9.5588495761458336E-2</v>
      </c>
      <c r="CV325" s="32">
        <f t="shared" si="315"/>
        <v>0.14606823717732031</v>
      </c>
      <c r="CW325" s="32">
        <f t="shared" si="280"/>
        <v>0.55243335477899502</v>
      </c>
      <c r="CX325" s="32"/>
      <c r="CY325" s="32"/>
      <c r="CZ325" s="5"/>
      <c r="DA325" s="6">
        <f t="shared" si="285"/>
        <v>0.12957730451981106</v>
      </c>
      <c r="DB325" s="6">
        <f t="shared" si="304"/>
        <v>0.22646448471161398</v>
      </c>
      <c r="DC325" s="6">
        <f t="shared" si="333"/>
        <v>0.13288856582346706</v>
      </c>
      <c r="DD325" s="6">
        <f t="shared" si="316"/>
        <v>0.10347468061717378</v>
      </c>
      <c r="DE325" s="6">
        <f t="shared" si="281"/>
        <v>1.2797439046735732</v>
      </c>
      <c r="DF325" s="5"/>
      <c r="DG325" s="5"/>
      <c r="DI325" s="6">
        <f t="shared" si="286"/>
        <v>0.62920111160102665</v>
      </c>
      <c r="DJ325" s="6">
        <f t="shared" si="305"/>
        <v>0.77257740391053253</v>
      </c>
      <c r="DK325" s="6">
        <f t="shared" si="334"/>
        <v>0.30678488771915091</v>
      </c>
      <c r="DL325" s="6">
        <f t="shared" si="317"/>
        <v>0.53723585250052364</v>
      </c>
      <c r="DM325" s="6">
        <f t="shared" si="282"/>
        <v>0.21324168115936393</v>
      </c>
      <c r="DX325">
        <f t="shared" si="306"/>
        <v>63040.166666666664</v>
      </c>
      <c r="DY325">
        <f t="shared" si="307"/>
        <v>52346.262385358656</v>
      </c>
      <c r="DZ325">
        <f t="shared" si="308"/>
        <v>73734.070947974673</v>
      </c>
    </row>
    <row r="326" spans="1:130" x14ac:dyDescent="0.25">
      <c r="A326" s="1">
        <v>25</v>
      </c>
      <c r="B326" s="1">
        <v>325</v>
      </c>
      <c r="C326" s="7">
        <v>20201223</v>
      </c>
      <c r="D326" s="7">
        <v>68300</v>
      </c>
      <c r="E326" s="7">
        <v>6074964</v>
      </c>
      <c r="F326" s="7"/>
      <c r="G326" s="7">
        <f t="shared" si="343"/>
        <v>414920041200</v>
      </c>
      <c r="H326" s="36">
        <f t="shared" si="313"/>
        <v>440263102116.16669</v>
      </c>
      <c r="I326" s="36">
        <f t="shared" si="309"/>
        <v>248376905730.33337</v>
      </c>
      <c r="K326" s="2">
        <f t="shared" si="344"/>
        <v>-8.3109029798625004E-3</v>
      </c>
      <c r="M326" s="1">
        <f t="shared" si="352"/>
        <v>324</v>
      </c>
      <c r="N326" s="2">
        <f t="shared" si="345"/>
        <v>-4.0004951912065443E-3</v>
      </c>
      <c r="O326" s="8">
        <f t="shared" si="346"/>
        <v>0.40601503759398494</v>
      </c>
      <c r="P326" s="2">
        <f t="shared" si="347"/>
        <v>0.4069459169797307</v>
      </c>
      <c r="Q326" s="2">
        <f t="shared" si="348"/>
        <v>0.38716412639810688</v>
      </c>
      <c r="R326" s="2">
        <f t="shared" si="349"/>
        <v>1.781985057185409E-4</v>
      </c>
      <c r="V326" s="1">
        <f t="shared" si="350"/>
        <v>8.3109029798625004E-3</v>
      </c>
      <c r="W326" s="1">
        <f t="shared" si="351"/>
        <v>0</v>
      </c>
      <c r="X326" s="2">
        <f t="shared" si="296"/>
        <v>1.0217597193573505E-2</v>
      </c>
      <c r="Y326" s="2">
        <f t="shared" si="297"/>
        <v>1.7824735152405482E-2</v>
      </c>
      <c r="Z326" s="2">
        <f t="shared" si="298"/>
        <v>1.5924406130963357E-2</v>
      </c>
      <c r="AA326" s="2">
        <f t="shared" si="299"/>
        <v>3.8895328688100257E-2</v>
      </c>
      <c r="AB326" s="3">
        <f t="shared" si="310"/>
        <v>0.64163128656373858</v>
      </c>
      <c r="AC326" s="3">
        <f t="shared" si="311"/>
        <v>0.45827444460853289</v>
      </c>
      <c r="AD326" s="4">
        <f t="shared" si="300"/>
        <v>41.664883782368086</v>
      </c>
      <c r="AE326" s="5">
        <f t="shared" si="323"/>
        <v>55.919968150255514</v>
      </c>
      <c r="AF326" s="5">
        <f t="shared" si="324"/>
        <v>40.427347406414981</v>
      </c>
      <c r="AG326" s="5">
        <f t="shared" si="325"/>
        <v>71.412588894096046</v>
      </c>
      <c r="AH326" s="5"/>
      <c r="AI326" s="6">
        <f t="shared" si="312"/>
        <v>0.26720725582124888</v>
      </c>
      <c r="AJ326" s="6">
        <f t="shared" si="301"/>
        <v>0.15795867208378725</v>
      </c>
      <c r="AK326" s="6">
        <f t="shared" si="326"/>
        <v>-5.4969557413524633E-2</v>
      </c>
      <c r="AL326" s="6">
        <f t="shared" si="327"/>
        <v>0.37088690158109916</v>
      </c>
      <c r="AM326" s="6"/>
      <c r="AT326" s="5"/>
      <c r="AU326" s="5"/>
      <c r="AV326" s="12"/>
      <c r="AW326" s="5"/>
      <c r="AX326" s="5"/>
      <c r="AY326" s="5"/>
      <c r="AZ326" s="5"/>
      <c r="BA326" s="5"/>
      <c r="BB326" s="5"/>
      <c r="BC326" s="5"/>
      <c r="BD326" s="5"/>
      <c r="BE326" s="5">
        <f t="shared" si="287"/>
        <v>-570</v>
      </c>
      <c r="BF326" s="6">
        <f t="shared" si="288"/>
        <v>570</v>
      </c>
      <c r="BG326" s="6">
        <f t="shared" si="289"/>
        <v>0</v>
      </c>
      <c r="BH326" s="6">
        <f t="shared" si="290"/>
        <v>667.14285714285711</v>
      </c>
      <c r="BI326" s="6">
        <f t="shared" si="291"/>
        <v>1160</v>
      </c>
      <c r="BJ326" s="6">
        <f t="shared" si="292"/>
        <v>63.487099296325255</v>
      </c>
      <c r="BK326" s="6">
        <f t="shared" si="328"/>
        <v>63.596325264418695</v>
      </c>
      <c r="BL326" s="6">
        <f t="shared" si="329"/>
        <v>45.922690945752123</v>
      </c>
      <c r="BM326" s="6">
        <f t="shared" si="330"/>
        <v>75.9678692874853</v>
      </c>
      <c r="BN326" s="5"/>
      <c r="BO326" s="5"/>
      <c r="BP326" s="5"/>
      <c r="BQ326" s="2">
        <f t="shared" si="335"/>
        <v>64692.916666666664</v>
      </c>
      <c r="BR326" s="2">
        <f t="shared" si="293"/>
        <v>58907.4375</v>
      </c>
      <c r="BS326" s="2">
        <f t="shared" si="336"/>
        <v>57580.936774923161</v>
      </c>
      <c r="BT326" s="5">
        <f t="shared" si="294"/>
        <v>64408.588630699138</v>
      </c>
      <c r="BU326" s="5"/>
      <c r="BV326" s="2">
        <f t="shared" si="318"/>
        <v>5.735747145749146</v>
      </c>
      <c r="BW326" s="2">
        <f t="shared" si="337"/>
        <v>0.49034586389948165</v>
      </c>
      <c r="BX326" s="2">
        <f t="shared" si="338"/>
        <v>-4.4836530679008932</v>
      </c>
      <c r="BY326" s="2">
        <f t="shared" si="339"/>
        <v>5.4643447956998559</v>
      </c>
      <c r="BZ326" s="2"/>
      <c r="CA326" s="2">
        <f t="shared" si="295"/>
        <v>1.6754152402757891</v>
      </c>
      <c r="CB326" s="2">
        <f t="shared" si="340"/>
        <v>0.28110323547686866</v>
      </c>
      <c r="CC326" s="2">
        <f t="shared" si="341"/>
        <v>-1.1322131847952153</v>
      </c>
      <c r="CD326" s="2">
        <f t="shared" si="342"/>
        <v>1.6944196557489524</v>
      </c>
      <c r="CE326" s="5"/>
      <c r="CF326" s="8">
        <f t="shared" si="319"/>
        <v>5.7254411575466228E-2</v>
      </c>
      <c r="CG326" s="8">
        <f t="shared" si="320"/>
        <v>4.5154309144556044E-2</v>
      </c>
      <c r="CH326" s="5">
        <f t="shared" si="321"/>
        <v>66198.333333333328</v>
      </c>
      <c r="CI326" s="5">
        <f t="shared" si="322"/>
        <v>63506.666666666664</v>
      </c>
      <c r="CJ326" s="5"/>
      <c r="CK326" s="5">
        <f t="shared" si="283"/>
        <v>69035.931691223857</v>
      </c>
      <c r="CL326" s="5">
        <f t="shared" si="302"/>
        <v>66204.559627768773</v>
      </c>
      <c r="CM326" s="5">
        <f t="shared" si="331"/>
        <v>63067.017519049776</v>
      </c>
      <c r="CN326" s="5">
        <f t="shared" si="314"/>
        <v>60220.68289963968</v>
      </c>
      <c r="CO326" s="5">
        <f t="shared" si="279"/>
        <v>44685.088026119942</v>
      </c>
      <c r="CP326" s="5"/>
      <c r="CQ326" s="5"/>
      <c r="CR326" s="5"/>
      <c r="CS326" s="32">
        <f t="shared" si="284"/>
        <v>-1.0660125433164969E-2</v>
      </c>
      <c r="CT326" s="32">
        <f t="shared" si="303"/>
        <v>3.165099781665659E-2</v>
      </c>
      <c r="CU326" s="32">
        <f t="shared" si="332"/>
        <v>8.2974947711290881E-2</v>
      </c>
      <c r="CV326" s="32">
        <f t="shared" si="315"/>
        <v>0.13416183130677628</v>
      </c>
      <c r="CW326" s="32">
        <f t="shared" si="280"/>
        <v>0.52847410662090111</v>
      </c>
      <c r="CX326" s="32"/>
      <c r="CY326" s="32"/>
      <c r="CZ326" s="5"/>
      <c r="DA326" s="6">
        <f t="shared" si="285"/>
        <v>0.10649993142364765</v>
      </c>
      <c r="DB326" s="6">
        <f t="shared" si="304"/>
        <v>0.21657658134427338</v>
      </c>
      <c r="DC326" s="6">
        <f t="shared" si="333"/>
        <v>9.7851228865115936E-2</v>
      </c>
      <c r="DD326" s="6">
        <f t="shared" si="316"/>
        <v>0.15659387674256306</v>
      </c>
      <c r="DE326" s="6">
        <f t="shared" si="281"/>
        <v>1.2598401735315949</v>
      </c>
      <c r="DF326" s="5"/>
      <c r="DG326" s="5"/>
      <c r="DI326" s="6">
        <f t="shared" si="286"/>
        <v>0.56430280975446068</v>
      </c>
      <c r="DJ326" s="6">
        <f t="shared" si="305"/>
        <v>0.72410912835383567</v>
      </c>
      <c r="DK326" s="6">
        <f t="shared" si="334"/>
        <v>0.28601925763067532</v>
      </c>
      <c r="DL326" s="6">
        <f t="shared" si="317"/>
        <v>0.5994664333766403</v>
      </c>
      <c r="DM326" s="6">
        <f t="shared" si="282"/>
        <v>0.20660038148002871</v>
      </c>
      <c r="DX326">
        <f t="shared" si="306"/>
        <v>63709.5</v>
      </c>
      <c r="DY326">
        <f t="shared" si="307"/>
        <v>53467.837748848251</v>
      </c>
      <c r="DZ326">
        <f t="shared" si="308"/>
        <v>73951.162251151749</v>
      </c>
    </row>
    <row r="327" spans="1:130" x14ac:dyDescent="0.25">
      <c r="A327" s="1">
        <v>26</v>
      </c>
      <c r="B327" s="1">
        <v>326</v>
      </c>
      <c r="C327" s="7">
        <v>20201226</v>
      </c>
      <c r="D327" s="7">
        <v>69000</v>
      </c>
      <c r="E327" s="7">
        <v>11603273</v>
      </c>
      <c r="F327" s="7"/>
      <c r="G327" s="7">
        <f t="shared" si="343"/>
        <v>800625837000</v>
      </c>
      <c r="H327" s="36">
        <f t="shared" si="313"/>
        <v>463887602466.16669</v>
      </c>
      <c r="I327" s="36">
        <f t="shared" si="309"/>
        <v>260965435659.66672</v>
      </c>
      <c r="K327" s="2">
        <f t="shared" si="344"/>
        <v>1.0196738020515085E-2</v>
      </c>
      <c r="M327" s="1">
        <f t="shared" si="352"/>
        <v>325</v>
      </c>
      <c r="N327" s="2">
        <f t="shared" si="345"/>
        <v>-3.957266739201961E-3</v>
      </c>
      <c r="O327" s="8">
        <f t="shared" si="346"/>
        <v>0.40726817042606517</v>
      </c>
      <c r="P327" s="2">
        <f t="shared" si="347"/>
        <v>0.4075180455145555</v>
      </c>
      <c r="Q327" s="2">
        <f t="shared" si="348"/>
        <v>0.38781348224904461</v>
      </c>
      <c r="R327" s="2">
        <f t="shared" si="349"/>
        <v>3.2225344633446396E-4</v>
      </c>
      <c r="V327" s="1">
        <f t="shared" si="350"/>
        <v>0</v>
      </c>
      <c r="W327" s="1">
        <f t="shared" si="351"/>
        <v>1.0196738020515085E-2</v>
      </c>
      <c r="X327" s="2">
        <f t="shared" si="296"/>
        <v>1.0217597193573505E-2</v>
      </c>
      <c r="Y327" s="2">
        <f t="shared" si="297"/>
        <v>1.5520049137791786E-2</v>
      </c>
      <c r="Z327" s="2">
        <f t="shared" si="298"/>
        <v>1.5924406130963357E-2</v>
      </c>
      <c r="AA327" s="2">
        <f t="shared" si="299"/>
        <v>3.8274130940273418E-2</v>
      </c>
      <c r="AB327" s="3">
        <f t="shared" si="310"/>
        <v>0.64163128656373858</v>
      </c>
      <c r="AC327" s="3">
        <f t="shared" si="311"/>
        <v>0.40549710095340225</v>
      </c>
      <c r="AD327" s="4">
        <f t="shared" si="300"/>
        <v>38.724678443192758</v>
      </c>
      <c r="AE327" s="5">
        <f t="shared" si="323"/>
        <v>55.485506538260609</v>
      </c>
      <c r="AF327" s="5">
        <f t="shared" si="324"/>
        <v>38.566809314473048</v>
      </c>
      <c r="AG327" s="5">
        <f t="shared" si="325"/>
        <v>72.404203762048169</v>
      </c>
      <c r="AH327" s="5"/>
      <c r="AI327" s="6">
        <f t="shared" si="312"/>
        <v>0.27816204448705778</v>
      </c>
      <c r="AJ327" s="6">
        <f t="shared" si="301"/>
        <v>0.17404804600801774</v>
      </c>
      <c r="AK327" s="6">
        <f t="shared" si="326"/>
        <v>-2.2764922489657113E-2</v>
      </c>
      <c r="AL327" s="6">
        <f t="shared" si="327"/>
        <v>0.37086101450569259</v>
      </c>
      <c r="AM327" s="6"/>
      <c r="AT327" s="5"/>
      <c r="AU327" s="5"/>
      <c r="AV327" s="12"/>
      <c r="AW327" s="5"/>
      <c r="AX327" s="5"/>
      <c r="AY327" s="5"/>
      <c r="AZ327" s="5"/>
      <c r="BA327" s="5"/>
      <c r="BB327" s="5"/>
      <c r="BC327" s="5"/>
      <c r="BD327" s="5"/>
      <c r="BE327" s="5">
        <f t="shared" si="287"/>
        <v>700</v>
      </c>
      <c r="BF327" s="6">
        <f t="shared" si="288"/>
        <v>0</v>
      </c>
      <c r="BG327" s="6">
        <f t="shared" si="289"/>
        <v>700</v>
      </c>
      <c r="BH327" s="6">
        <f t="shared" si="290"/>
        <v>667.14285714285711</v>
      </c>
      <c r="BI327" s="6">
        <f t="shared" si="291"/>
        <v>1019.7619047619052</v>
      </c>
      <c r="BJ327" s="6">
        <f t="shared" si="292"/>
        <v>60.451658433309817</v>
      </c>
      <c r="BK327" s="6">
        <f t="shared" si="328"/>
        <v>64.119905659152408</v>
      </c>
      <c r="BL327" s="6">
        <f t="shared" si="329"/>
        <v>47.559326746579075</v>
      </c>
      <c r="BM327" s="6">
        <f t="shared" si="330"/>
        <v>75.712310897953742</v>
      </c>
      <c r="BN327" s="5"/>
      <c r="BO327" s="5"/>
      <c r="BP327" s="5"/>
      <c r="BQ327" s="2">
        <f t="shared" si="335"/>
        <v>64743.75</v>
      </c>
      <c r="BR327" s="2">
        <f t="shared" si="293"/>
        <v>59335.4375</v>
      </c>
      <c r="BS327" s="2">
        <f t="shared" si="336"/>
        <v>57691.398933203418</v>
      </c>
      <c r="BT327" s="5">
        <f t="shared" si="294"/>
        <v>65260.016861009324</v>
      </c>
      <c r="BU327" s="5"/>
      <c r="BV327" s="2">
        <f t="shared" si="318"/>
        <v>5.6943504627165549</v>
      </c>
      <c r="BW327" s="2">
        <f t="shared" si="337"/>
        <v>0.83159256481535593</v>
      </c>
      <c r="BX327" s="2">
        <f t="shared" si="338"/>
        <v>-4.5904564941204464</v>
      </c>
      <c r="BY327" s="2">
        <f t="shared" si="339"/>
        <v>6.2536416237511583</v>
      </c>
      <c r="BZ327" s="2"/>
      <c r="CA327" s="2">
        <f t="shared" si="295"/>
        <v>1.6507092058527526</v>
      </c>
      <c r="CB327" s="2">
        <f t="shared" si="340"/>
        <v>0.35920555478351091</v>
      </c>
      <c r="CC327" s="2">
        <f t="shared" si="341"/>
        <v>-1.17666302840711</v>
      </c>
      <c r="CD327" s="2">
        <f t="shared" si="342"/>
        <v>1.8950741379741318</v>
      </c>
      <c r="CE327" s="5"/>
      <c r="CF327" s="8">
        <f t="shared" si="319"/>
        <v>5.7254411575466228E-2</v>
      </c>
      <c r="CG327" s="8">
        <f t="shared" si="320"/>
        <v>4.5154309144556044E-2</v>
      </c>
      <c r="CH327" s="5">
        <f t="shared" si="321"/>
        <v>66198.333333333328</v>
      </c>
      <c r="CI327" s="5">
        <f t="shared" si="322"/>
        <v>63506.666666666664</v>
      </c>
      <c r="CJ327" s="5"/>
      <c r="CK327" s="5">
        <f t="shared" si="283"/>
        <v>69194.838835320392</v>
      </c>
      <c r="CL327" s="5">
        <f t="shared" si="302"/>
        <v>66920.696929257887</v>
      </c>
      <c r="CM327" s="5">
        <f t="shared" si="331"/>
        <v>63416.832236006361</v>
      </c>
      <c r="CN327" s="5">
        <f t="shared" si="314"/>
        <v>60532.473921550802</v>
      </c>
      <c r="CO327" s="5">
        <f t="shared" si="279"/>
        <v>45133.863797865073</v>
      </c>
      <c r="CP327" s="5"/>
      <c r="CQ327" s="5"/>
      <c r="CR327" s="5"/>
      <c r="CS327" s="32">
        <f t="shared" si="284"/>
        <v>-2.8158001174639624E-3</v>
      </c>
      <c r="CT327" s="32">
        <f t="shared" si="303"/>
        <v>3.1071150871906594E-2</v>
      </c>
      <c r="CU327" s="32">
        <f t="shared" si="332"/>
        <v>8.8039209262547713E-2</v>
      </c>
      <c r="CV327" s="32">
        <f t="shared" si="315"/>
        <v>0.13988402472073069</v>
      </c>
      <c r="CW327" s="32">
        <f t="shared" si="280"/>
        <v>0.52878557681258931</v>
      </c>
      <c r="CX327" s="32"/>
      <c r="CY327" s="32"/>
      <c r="CZ327" s="5"/>
      <c r="DA327" s="6">
        <f t="shared" si="285"/>
        <v>0.13422176199954339</v>
      </c>
      <c r="DB327" s="6">
        <f t="shared" si="304"/>
        <v>0.21376735568565444</v>
      </c>
      <c r="DC327" s="6">
        <f t="shared" si="333"/>
        <v>0.10568262872229611</v>
      </c>
      <c r="DD327" s="6">
        <f t="shared" si="316"/>
        <v>0.17844502230130965</v>
      </c>
      <c r="DE327" s="6">
        <f t="shared" si="281"/>
        <v>1.2805339254407375</v>
      </c>
      <c r="DF327" s="5"/>
      <c r="DG327" s="5"/>
      <c r="DI327" s="6">
        <f t="shared" si="286"/>
        <v>0.56743547144559547</v>
      </c>
      <c r="DJ327" s="6">
        <f t="shared" si="305"/>
        <v>0.73754899086084247</v>
      </c>
      <c r="DK327" s="6">
        <f t="shared" si="334"/>
        <v>0.25838542072875559</v>
      </c>
      <c r="DL327" s="6">
        <f t="shared" si="317"/>
        <v>0.44897956669444894</v>
      </c>
      <c r="DM327" s="6">
        <f t="shared" si="282"/>
        <v>0.18640242714217725</v>
      </c>
      <c r="DX327">
        <f t="shared" si="306"/>
        <v>64409.5</v>
      </c>
      <c r="DY327">
        <f t="shared" si="307"/>
        <v>54747.282569892835</v>
      </c>
      <c r="DZ327">
        <f t="shared" si="308"/>
        <v>74071.717430107165</v>
      </c>
    </row>
    <row r="328" spans="1:130" x14ac:dyDescent="0.25">
      <c r="A328" s="1">
        <v>27</v>
      </c>
      <c r="B328" s="1">
        <v>327</v>
      </c>
      <c r="C328" s="7">
        <v>20201227</v>
      </c>
      <c r="D328" s="7">
        <v>72320</v>
      </c>
      <c r="E328" s="7">
        <v>12071474</v>
      </c>
      <c r="F328" s="7"/>
      <c r="G328" s="7">
        <f t="shared" si="343"/>
        <v>873008999680</v>
      </c>
      <c r="H328" s="36">
        <f t="shared" si="313"/>
        <v>495406563108.16669</v>
      </c>
      <c r="I328" s="36">
        <f t="shared" si="309"/>
        <v>276817244530.06671</v>
      </c>
      <c r="K328" s="2">
        <f t="shared" si="344"/>
        <v>4.6994211486661774E-2</v>
      </c>
      <c r="M328" s="1">
        <f t="shared" si="352"/>
        <v>326</v>
      </c>
      <c r="N328" s="2">
        <f t="shared" si="345"/>
        <v>-3.8408826367915309E-3</v>
      </c>
      <c r="O328" s="8">
        <f t="shared" si="346"/>
        <v>0.40852130325814534</v>
      </c>
      <c r="P328" s="2">
        <f t="shared" si="347"/>
        <v>0.40905936657166397</v>
      </c>
      <c r="Q328" s="2">
        <f t="shared" si="348"/>
        <v>0.38956658668636224</v>
      </c>
      <c r="R328" s="2">
        <f t="shared" si="349"/>
        <v>1.003257743589836E-3</v>
      </c>
      <c r="V328" s="1">
        <f t="shared" si="350"/>
        <v>0</v>
      </c>
      <c r="W328" s="1">
        <f t="shared" si="351"/>
        <v>4.6994211486661774E-2</v>
      </c>
      <c r="X328" s="2">
        <f t="shared" si="296"/>
        <v>1.0217597193573505E-2</v>
      </c>
      <c r="Y328" s="2">
        <f t="shared" si="297"/>
        <v>1.7909617204924812E-2</v>
      </c>
      <c r="Z328" s="2">
        <f t="shared" si="298"/>
        <v>1.5924406130963357E-2</v>
      </c>
      <c r="AA328" s="2">
        <f t="shared" si="299"/>
        <v>3.9174737854059734E-2</v>
      </c>
      <c r="AB328" s="3">
        <f t="shared" si="310"/>
        <v>0.64163128656373858</v>
      </c>
      <c r="AC328" s="3">
        <f t="shared" si="311"/>
        <v>0.45717261138146487</v>
      </c>
      <c r="AD328" s="4">
        <f t="shared" si="300"/>
        <v>41.606387840122473</v>
      </c>
      <c r="AE328" s="5">
        <f t="shared" si="323"/>
        <v>54.907601877891544</v>
      </c>
      <c r="AF328" s="5">
        <f t="shared" si="324"/>
        <v>36.900502106195297</v>
      </c>
      <c r="AG328" s="5">
        <f t="shared" si="325"/>
        <v>72.914701649587784</v>
      </c>
      <c r="AH328" s="5"/>
      <c r="AI328" s="6">
        <f t="shared" si="312"/>
        <v>0.3138898632620824</v>
      </c>
      <c r="AJ328" s="6">
        <f t="shared" si="301"/>
        <v>0.19137166825742641</v>
      </c>
      <c r="AK328" s="6">
        <f t="shared" si="326"/>
        <v>1.0816823707026663E-2</v>
      </c>
      <c r="AL328" s="6">
        <f t="shared" si="327"/>
        <v>0.37192651280782618</v>
      </c>
      <c r="AM328" s="6"/>
      <c r="AT328" s="5"/>
      <c r="AU328" s="5"/>
      <c r="AV328" s="12"/>
      <c r="AW328" s="5"/>
      <c r="AX328" s="5"/>
      <c r="AY328" s="5"/>
      <c r="AZ328" s="5"/>
      <c r="BA328" s="5"/>
      <c r="BB328" s="5"/>
      <c r="BC328" s="5"/>
      <c r="BD328" s="5"/>
      <c r="BE328" s="5">
        <f t="shared" si="287"/>
        <v>3320</v>
      </c>
      <c r="BF328" s="6">
        <f t="shared" si="288"/>
        <v>0</v>
      </c>
      <c r="BG328" s="6">
        <f t="shared" si="289"/>
        <v>3320</v>
      </c>
      <c r="BH328" s="6">
        <f t="shared" si="290"/>
        <v>667.14285714285711</v>
      </c>
      <c r="BI328" s="6">
        <f t="shared" si="291"/>
        <v>1194.5238095238096</v>
      </c>
      <c r="BJ328" s="6">
        <f t="shared" si="292"/>
        <v>64.164215372809835</v>
      </c>
      <c r="BK328" s="6">
        <f t="shared" si="328"/>
        <v>64.529130655148862</v>
      </c>
      <c r="BL328" s="6">
        <f t="shared" si="329"/>
        <v>48.41708455079182</v>
      </c>
      <c r="BM328" s="6">
        <f t="shared" si="330"/>
        <v>75.807562928198791</v>
      </c>
      <c r="BN328" s="5"/>
      <c r="BO328" s="5"/>
      <c r="BP328" s="5"/>
      <c r="BQ328" s="2">
        <f t="shared" si="335"/>
        <v>65116.25</v>
      </c>
      <c r="BR328" s="2">
        <f t="shared" si="293"/>
        <v>59782.0625</v>
      </c>
      <c r="BS328" s="2">
        <f t="shared" si="336"/>
        <v>57790.355675216073</v>
      </c>
      <c r="BT328" s="5">
        <f t="shared" si="294"/>
        <v>66043.443281353917</v>
      </c>
      <c r="BU328" s="5"/>
      <c r="BV328" s="2">
        <f t="shared" si="318"/>
        <v>4.7288462927854802</v>
      </c>
      <c r="BW328" s="2">
        <f t="shared" si="337"/>
        <v>1.1262986016711662</v>
      </c>
      <c r="BX328" s="2">
        <f t="shared" si="338"/>
        <v>-4.4764733023990315</v>
      </c>
      <c r="BY328" s="2">
        <f t="shared" si="339"/>
        <v>6.7290705057413644</v>
      </c>
      <c r="BZ328" s="2"/>
      <c r="CA328" s="2">
        <f t="shared" si="295"/>
        <v>1.4682553369411602</v>
      </c>
      <c r="CB328" s="2">
        <f t="shared" si="340"/>
        <v>0.42974264767667458</v>
      </c>
      <c r="CC328" s="2">
        <f t="shared" si="341"/>
        <v>-1.1757874093604546</v>
      </c>
      <c r="CD328" s="2">
        <f t="shared" si="342"/>
        <v>2.0352727047138037</v>
      </c>
      <c r="CE328" s="5"/>
      <c r="CF328" s="8">
        <f t="shared" si="319"/>
        <v>5.7254411575466228E-2</v>
      </c>
      <c r="CG328" s="8">
        <f t="shared" si="320"/>
        <v>4.5154309144556044E-2</v>
      </c>
      <c r="CH328" s="5">
        <f t="shared" si="321"/>
        <v>70310</v>
      </c>
      <c r="CI328" s="5">
        <f t="shared" si="322"/>
        <v>63616.666666666664</v>
      </c>
      <c r="CJ328" s="5"/>
      <c r="CK328" s="5">
        <f t="shared" si="283"/>
        <v>69890.892403353035</v>
      </c>
      <c r="CL328" s="5">
        <f t="shared" si="302"/>
        <v>67699.285712053694</v>
      </c>
      <c r="CM328" s="5">
        <f t="shared" si="331"/>
        <v>63921.178138123083</v>
      </c>
      <c r="CN328" s="5">
        <f t="shared" si="314"/>
        <v>60973.898784785975</v>
      </c>
      <c r="CO328" s="5">
        <f t="shared" si="279"/>
        <v>45641.388119428993</v>
      </c>
      <c r="CP328" s="5"/>
      <c r="CQ328" s="5"/>
      <c r="CR328" s="5"/>
      <c r="CS328" s="32">
        <f t="shared" si="284"/>
        <v>3.4755710123547168E-2</v>
      </c>
      <c r="CT328" s="32">
        <f t="shared" si="303"/>
        <v>6.8253516109455736E-2</v>
      </c>
      <c r="CU328" s="32">
        <f t="shared" si="332"/>
        <v>0.1313934146164899</v>
      </c>
      <c r="CV328" s="32">
        <f t="shared" si="315"/>
        <v>0.18608128135714797</v>
      </c>
      <c r="CW328" s="32">
        <f t="shared" si="280"/>
        <v>0.58452674162235319</v>
      </c>
      <c r="CX328" s="32"/>
      <c r="CY328" s="32"/>
      <c r="CZ328" s="5"/>
      <c r="DA328" s="6">
        <f t="shared" si="285"/>
        <v>0.18182389303848723</v>
      </c>
      <c r="DB328" s="6">
        <f t="shared" si="304"/>
        <v>0.21469848551841436</v>
      </c>
      <c r="DC328" s="6">
        <f t="shared" si="333"/>
        <v>0.20849064600782644</v>
      </c>
      <c r="DD328" s="6">
        <f t="shared" si="316"/>
        <v>0.27400998448338099</v>
      </c>
      <c r="DE328" s="6">
        <f t="shared" si="281"/>
        <v>1.3535223803059104</v>
      </c>
      <c r="DF328" s="5"/>
      <c r="DG328" s="5"/>
      <c r="DI328" s="6">
        <f t="shared" si="286"/>
        <v>0.74645302601490171</v>
      </c>
      <c r="DJ328" s="6">
        <f t="shared" si="305"/>
        <v>0.87735640175372287</v>
      </c>
      <c r="DK328" s="6">
        <f t="shared" si="334"/>
        <v>0.19942849578556671</v>
      </c>
      <c r="DL328" s="6">
        <f t="shared" si="317"/>
        <v>0.34577396549979589</v>
      </c>
      <c r="DM328" s="6">
        <f t="shared" si="282"/>
        <v>0.17007798404154373</v>
      </c>
      <c r="DX328">
        <f t="shared" si="306"/>
        <v>65239.5</v>
      </c>
      <c r="DY328">
        <f t="shared" si="307"/>
        <v>55857.785568902305</v>
      </c>
      <c r="DZ328">
        <f t="shared" si="308"/>
        <v>74621.214431097687</v>
      </c>
    </row>
    <row r="329" spans="1:130" x14ac:dyDescent="0.25">
      <c r="A329" s="1">
        <v>28</v>
      </c>
      <c r="B329" s="1">
        <v>328</v>
      </c>
      <c r="C329" s="7">
        <v>20201228</v>
      </c>
      <c r="D329" s="7">
        <v>74200</v>
      </c>
      <c r="E329" s="7">
        <v>15854037</v>
      </c>
      <c r="F329" s="7"/>
      <c r="G329" s="7">
        <f t="shared" si="343"/>
        <v>1176369545400</v>
      </c>
      <c r="H329" s="36">
        <f t="shared" si="313"/>
        <v>539124228719.5</v>
      </c>
      <c r="I329" s="36">
        <f t="shared" si="309"/>
        <v>299441222396.8667</v>
      </c>
      <c r="K329" s="2">
        <f t="shared" si="344"/>
        <v>2.5663434089413625E-2</v>
      </c>
      <c r="M329" s="1">
        <f t="shared" si="352"/>
        <v>327</v>
      </c>
      <c r="N329" s="2">
        <f t="shared" si="345"/>
        <v>-3.777976013520631E-3</v>
      </c>
      <c r="O329" s="8">
        <f t="shared" si="346"/>
        <v>0.40977443609022557</v>
      </c>
      <c r="P329" s="2">
        <f t="shared" si="347"/>
        <v>0.40989305146850885</v>
      </c>
      <c r="Q329" s="2">
        <f t="shared" si="348"/>
        <v>0.39051707748868353</v>
      </c>
      <c r="R329" s="2">
        <f t="shared" si="349"/>
        <v>7.1506951856159517E-4</v>
      </c>
      <c r="V329" s="1">
        <f t="shared" si="350"/>
        <v>0</v>
      </c>
      <c r="W329" s="1">
        <f t="shared" si="351"/>
        <v>2.5663434089413625E-2</v>
      </c>
      <c r="X329" s="2">
        <f t="shared" si="296"/>
        <v>6.2755543426478511E-3</v>
      </c>
      <c r="Y329" s="2">
        <f t="shared" si="297"/>
        <v>1.9742719639882927E-2</v>
      </c>
      <c r="Z329" s="2">
        <f t="shared" si="298"/>
        <v>9.4505987567490794E-3</v>
      </c>
      <c r="AA329" s="2">
        <f t="shared" si="299"/>
        <v>3.8871489157794009E-2</v>
      </c>
      <c r="AB329" s="3">
        <f t="shared" si="310"/>
        <v>0.66403775085321526</v>
      </c>
      <c r="AC329" s="3">
        <f t="shared" si="311"/>
        <v>0.50789717779372423</v>
      </c>
      <c r="AD329" s="4">
        <f t="shared" si="300"/>
        <v>43.338342887357932</v>
      </c>
      <c r="AE329" s="5">
        <f t="shared" si="323"/>
        <v>54.41206342971136</v>
      </c>
      <c r="AF329" s="5">
        <f t="shared" si="324"/>
        <v>35.681844122032459</v>
      </c>
      <c r="AG329" s="5">
        <f t="shared" si="325"/>
        <v>73.142282737390261</v>
      </c>
      <c r="AH329" s="5"/>
      <c r="AI329" s="6">
        <f t="shared" si="312"/>
        <v>0.29362924835984566</v>
      </c>
      <c r="AJ329" s="6">
        <f t="shared" si="301"/>
        <v>0.2046595659271449</v>
      </c>
      <c r="AK329" s="6">
        <f t="shared" si="326"/>
        <v>3.6047196640842077E-2</v>
      </c>
      <c r="AL329" s="6">
        <f t="shared" si="327"/>
        <v>0.3732719352134477</v>
      </c>
      <c r="AM329" s="6"/>
      <c r="AT329" s="5"/>
      <c r="AU329" s="5"/>
      <c r="AV329" s="12"/>
      <c r="AW329" s="5"/>
      <c r="AX329" s="5"/>
      <c r="AY329" s="5"/>
      <c r="AZ329" s="5"/>
      <c r="BA329" s="5"/>
      <c r="BB329" s="5"/>
      <c r="BC329" s="5"/>
      <c r="BD329" s="5"/>
      <c r="BE329" s="5">
        <f t="shared" si="287"/>
        <v>1880</v>
      </c>
      <c r="BF329" s="6">
        <f t="shared" si="288"/>
        <v>0</v>
      </c>
      <c r="BG329" s="6">
        <f t="shared" si="289"/>
        <v>1880</v>
      </c>
      <c r="BH329" s="6">
        <f t="shared" si="290"/>
        <v>418.09523809523824</v>
      </c>
      <c r="BI329" s="6">
        <f t="shared" si="291"/>
        <v>1328.8095238095241</v>
      </c>
      <c r="BJ329" s="6">
        <f t="shared" si="292"/>
        <v>76.066512198446219</v>
      </c>
      <c r="BK329" s="6">
        <f t="shared" si="328"/>
        <v>65.543124063599763</v>
      </c>
      <c r="BL329" s="6">
        <f t="shared" si="329"/>
        <v>49.196825021634083</v>
      </c>
      <c r="BM329" s="6">
        <f t="shared" si="330"/>
        <v>76.985533392975739</v>
      </c>
      <c r="BN329" s="5"/>
      <c r="BO329" s="5"/>
      <c r="BP329" s="5"/>
      <c r="BQ329" s="2">
        <f t="shared" si="335"/>
        <v>65502.5</v>
      </c>
      <c r="BR329" s="2">
        <f t="shared" si="293"/>
        <v>60237.145833333336</v>
      </c>
      <c r="BS329" s="2">
        <f t="shared" si="336"/>
        <v>57884.315545226353</v>
      </c>
      <c r="BT329" s="5">
        <f t="shared" si="294"/>
        <v>66780.473520963278</v>
      </c>
      <c r="BU329" s="5"/>
      <c r="BV329" s="2">
        <f t="shared" si="318"/>
        <v>5.4070899169501008</v>
      </c>
      <c r="BW329" s="2">
        <f t="shared" si="337"/>
        <v>1.4650323794994935</v>
      </c>
      <c r="BX329" s="2">
        <f t="shared" si="338"/>
        <v>-4.3191275881530036</v>
      </c>
      <c r="BY329" s="2">
        <f t="shared" si="339"/>
        <v>7.2491923471519897</v>
      </c>
      <c r="BZ329" s="2"/>
      <c r="CA329" s="2">
        <f t="shared" si="295"/>
        <v>1.5845608111413854</v>
      </c>
      <c r="CB329" s="2">
        <f t="shared" si="340"/>
        <v>0.51005629143202125</v>
      </c>
      <c r="CC329" s="2">
        <f t="shared" si="341"/>
        <v>-1.1597996831815256</v>
      </c>
      <c r="CD329" s="2">
        <f t="shared" si="342"/>
        <v>2.1799122660455681</v>
      </c>
      <c r="CE329" s="5"/>
      <c r="CF329" s="8">
        <f t="shared" si="319"/>
        <v>8.0029082177614837E-3</v>
      </c>
      <c r="CG329" s="8">
        <f t="shared" si="320"/>
        <v>4.5154309144556044E-2</v>
      </c>
      <c r="CH329" s="5">
        <f t="shared" si="321"/>
        <v>71250</v>
      </c>
      <c r="CI329" s="5">
        <f t="shared" si="322"/>
        <v>64556.666666666664</v>
      </c>
      <c r="CJ329" s="5"/>
      <c r="CK329" s="5">
        <f t="shared" si="283"/>
        <v>70794.737134653769</v>
      </c>
      <c r="CL329" s="5">
        <f t="shared" si="302"/>
        <v>68663.886197544431</v>
      </c>
      <c r="CM329" s="5">
        <f t="shared" si="331"/>
        <v>64642.074339996128</v>
      </c>
      <c r="CN329" s="5">
        <f t="shared" si="314"/>
        <v>61664.419881543574</v>
      </c>
      <c r="CO329" s="5">
        <f t="shared" ref="CO329:CO392" si="353">AVERAGE(G130:G329)/AVERAGE(E130:E329)</f>
        <v>46298.933716937281</v>
      </c>
      <c r="CP329" s="5"/>
      <c r="CQ329" s="5"/>
      <c r="CR329" s="5"/>
      <c r="CS329" s="32">
        <f t="shared" si="284"/>
        <v>4.8100508641896855E-2</v>
      </c>
      <c r="CT329" s="32">
        <f t="shared" si="303"/>
        <v>8.0626281281666712E-2</v>
      </c>
      <c r="CU329" s="32">
        <f t="shared" si="332"/>
        <v>0.14785920404924369</v>
      </c>
      <c r="CV329" s="32">
        <f t="shared" si="315"/>
        <v>0.20328708423004849</v>
      </c>
      <c r="CW329" s="32">
        <f t="shared" ref="CW329:CW392" si="354">D329/CO329-1</f>
        <v>0.60262870099005816</v>
      </c>
      <c r="CX329" s="32"/>
      <c r="CY329" s="32"/>
      <c r="CZ329" s="5"/>
      <c r="DA329" s="6">
        <f t="shared" si="285"/>
        <v>6.1990108925829651E-2</v>
      </c>
      <c r="DB329" s="6">
        <f t="shared" si="304"/>
        <v>0.19490716286660295</v>
      </c>
      <c r="DC329" s="6">
        <f t="shared" si="333"/>
        <v>0.28260364480833877</v>
      </c>
      <c r="DD329" s="6">
        <f t="shared" si="316"/>
        <v>0.26371288233878465</v>
      </c>
      <c r="DE329" s="6">
        <f t="shared" ref="DE329:DE392" si="355">LN(D329/D130)</f>
        <v>1.3782049763243764</v>
      </c>
      <c r="DF329" s="5"/>
      <c r="DG329" s="5"/>
      <c r="DI329" s="6">
        <f t="shared" si="286"/>
        <v>1.004611554777483</v>
      </c>
      <c r="DJ329" s="6">
        <f t="shared" si="305"/>
        <v>0.92564090149028067</v>
      </c>
      <c r="DK329" s="6">
        <f t="shared" si="334"/>
        <v>0.12010348755564189</v>
      </c>
      <c r="DL329" s="6">
        <f t="shared" si="317"/>
        <v>0.2589382369987735</v>
      </c>
      <c r="DM329" s="6">
        <f t="shared" ref="DM329:DM392" si="356">(D149-(AVERAGE(D130:D329)-2*_xlfn.STDEV.P(D130:D329)))/(4*_xlfn.STDEV.P(D130:D329))</f>
        <v>0.17716792530415568</v>
      </c>
      <c r="DX329">
        <f t="shared" si="306"/>
        <v>66032.166666666657</v>
      </c>
      <c r="DY329">
        <f t="shared" si="307"/>
        <v>56437.419892172467</v>
      </c>
      <c r="DZ329">
        <f t="shared" si="308"/>
        <v>75626.913441160854</v>
      </c>
    </row>
    <row r="330" spans="1:130" x14ac:dyDescent="0.25">
      <c r="A330" s="1">
        <v>29</v>
      </c>
      <c r="B330" s="1">
        <v>329</v>
      </c>
      <c r="C330" s="7">
        <v>20201229</v>
      </c>
      <c r="D330" s="7">
        <v>72000</v>
      </c>
      <c r="E330" s="7">
        <v>10232681</v>
      </c>
      <c r="F330" s="7"/>
      <c r="G330" s="7">
        <f t="shared" si="343"/>
        <v>736753032000</v>
      </c>
      <c r="H330" s="36">
        <f t="shared" si="313"/>
        <v>569780727671.5</v>
      </c>
      <c r="I330" s="36">
        <f t="shared" si="309"/>
        <v>311346602279.53339</v>
      </c>
      <c r="K330" s="2">
        <f t="shared" si="344"/>
        <v>-3.0098031157279413E-2</v>
      </c>
      <c r="M330" s="1">
        <f t="shared" si="352"/>
        <v>328</v>
      </c>
      <c r="N330" s="2">
        <f t="shared" si="345"/>
        <v>-3.6340356367680015E-3</v>
      </c>
      <c r="O330" s="8">
        <f t="shared" si="346"/>
        <v>0.41102756892230574</v>
      </c>
      <c r="P330" s="2">
        <f t="shared" si="347"/>
        <v>0.41180218258433587</v>
      </c>
      <c r="Q330" s="2">
        <f t="shared" si="348"/>
        <v>0.3926996000349578</v>
      </c>
      <c r="R330" s="2">
        <f t="shared" si="349"/>
        <v>1.1345174537968905E-3</v>
      </c>
      <c r="V330" s="1">
        <f t="shared" si="350"/>
        <v>3.0098031157279413E-2</v>
      </c>
      <c r="W330" s="1">
        <f t="shared" si="351"/>
        <v>0</v>
      </c>
      <c r="X330" s="2">
        <f t="shared" si="296"/>
        <v>7.3125229270786648E-3</v>
      </c>
      <c r="Y330" s="2">
        <f t="shared" si="297"/>
        <v>1.9742719639882927E-2</v>
      </c>
      <c r="Z330" s="2">
        <f t="shared" si="298"/>
        <v>1.1187060841080726E-2</v>
      </c>
      <c r="AA330" s="2">
        <f t="shared" si="299"/>
        <v>3.8871489157794009E-2</v>
      </c>
      <c r="AB330" s="3">
        <f t="shared" si="310"/>
        <v>0.6536589932742547</v>
      </c>
      <c r="AC330" s="3">
        <f t="shared" si="311"/>
        <v>0.50789717779372423</v>
      </c>
      <c r="AD330" s="4">
        <f t="shared" si="300"/>
        <v>43.725580427741541</v>
      </c>
      <c r="AE330" s="5">
        <f t="shared" si="323"/>
        <v>53.693893593249776</v>
      </c>
      <c r="AF330" s="5">
        <f t="shared" si="324"/>
        <v>34.462525774507185</v>
      </c>
      <c r="AG330" s="5">
        <f t="shared" si="325"/>
        <v>72.925261411992366</v>
      </c>
      <c r="AH330" s="5"/>
      <c r="AI330" s="6">
        <f t="shared" si="312"/>
        <v>0.20017180578076418</v>
      </c>
      <c r="AJ330" s="6">
        <f t="shared" si="301"/>
        <v>0.20953502355528902</v>
      </c>
      <c r="AK330" s="6">
        <f t="shared" si="326"/>
        <v>4.7843640677874083E-2</v>
      </c>
      <c r="AL330" s="6">
        <f t="shared" si="327"/>
        <v>0.37122640643270399</v>
      </c>
      <c r="AM330" s="6"/>
      <c r="AT330" s="5"/>
      <c r="AU330" s="5"/>
      <c r="AV330" s="12"/>
      <c r="AW330" s="5"/>
      <c r="AX330" s="5"/>
      <c r="AY330" s="5"/>
      <c r="AZ330" s="5"/>
      <c r="BA330" s="5"/>
      <c r="BB330" s="5"/>
      <c r="BC330" s="5"/>
      <c r="BD330" s="5"/>
      <c r="BE330" s="5">
        <f t="shared" si="287"/>
        <v>-2200</v>
      </c>
      <c r="BF330" s="6">
        <f t="shared" si="288"/>
        <v>2200</v>
      </c>
      <c r="BG330" s="6">
        <f t="shared" si="289"/>
        <v>0</v>
      </c>
      <c r="BH330" s="6">
        <f t="shared" si="290"/>
        <v>507.38095238095258</v>
      </c>
      <c r="BI330" s="6">
        <f t="shared" si="291"/>
        <v>1328.8095238095241</v>
      </c>
      <c r="BJ330" s="6">
        <f t="shared" si="292"/>
        <v>72.367738589211612</v>
      </c>
      <c r="BK330" s="6">
        <f t="shared" si="328"/>
        <v>66.099590292751373</v>
      </c>
      <c r="BL330" s="6">
        <f t="shared" si="329"/>
        <v>49.61317591627931</v>
      </c>
      <c r="BM330" s="6">
        <f t="shared" si="330"/>
        <v>77.640080356281814</v>
      </c>
      <c r="BN330" s="5"/>
      <c r="BO330" s="5"/>
      <c r="BP330" s="5"/>
      <c r="BQ330" s="2">
        <f t="shared" si="335"/>
        <v>66287.5</v>
      </c>
      <c r="BR330" s="2">
        <f t="shared" si="293"/>
        <v>60725.791666666672</v>
      </c>
      <c r="BS330" s="2">
        <f t="shared" si="336"/>
        <v>58003.848731023689</v>
      </c>
      <c r="BT330" s="5">
        <f t="shared" si="294"/>
        <v>67552.144947555164</v>
      </c>
      <c r="BU330" s="5"/>
      <c r="BV330" s="2">
        <f t="shared" si="318"/>
        <v>6.0419359415887044</v>
      </c>
      <c r="BW330" s="2">
        <f t="shared" si="337"/>
        <v>1.8402537408849553</v>
      </c>
      <c r="BX330" s="2">
        <f t="shared" si="338"/>
        <v>-4.1153758122480895</v>
      </c>
      <c r="BY330" s="2">
        <f t="shared" si="339"/>
        <v>7.7958832940179992</v>
      </c>
      <c r="BZ330" s="2"/>
      <c r="CA330" s="2">
        <f t="shared" si="295"/>
        <v>1.7538252359382664</v>
      </c>
      <c r="CB330" s="2">
        <f t="shared" si="340"/>
        <v>0.60610193493751363</v>
      </c>
      <c r="CC330" s="2">
        <f t="shared" si="341"/>
        <v>-1.1197956722212894</v>
      </c>
      <c r="CD330" s="2">
        <f t="shared" si="342"/>
        <v>2.3319995420963169</v>
      </c>
      <c r="CE330" s="5"/>
      <c r="CF330" s="8">
        <f t="shared" si="319"/>
        <v>8.0029082177614837E-3</v>
      </c>
      <c r="CG330" s="8">
        <f t="shared" si="320"/>
        <v>4.5154309144556044E-2</v>
      </c>
      <c r="CH330" s="5">
        <f t="shared" si="321"/>
        <v>71250</v>
      </c>
      <c r="CI330" s="5">
        <f t="shared" si="322"/>
        <v>64556.666666666664</v>
      </c>
      <c r="CJ330" s="5"/>
      <c r="CK330" s="5">
        <f t="shared" si="283"/>
        <v>71246.549353002178</v>
      </c>
      <c r="CL330" s="5">
        <f t="shared" si="302"/>
        <v>68963.644541740505</v>
      </c>
      <c r="CM330" s="5">
        <f t="shared" si="331"/>
        <v>65048.730686731964</v>
      </c>
      <c r="CN330" s="5">
        <f t="shared" si="314"/>
        <v>61993.949970011599</v>
      </c>
      <c r="CO330" s="5">
        <f t="shared" si="353"/>
        <v>46680.089675194729</v>
      </c>
      <c r="CP330" s="5"/>
      <c r="CQ330" s="5"/>
      <c r="CR330" s="5"/>
      <c r="CS330" s="32">
        <f t="shared" si="284"/>
        <v>1.0575258083935113E-2</v>
      </c>
      <c r="CT330" s="32">
        <f t="shared" si="303"/>
        <v>4.4028349696944025E-2</v>
      </c>
      <c r="CU330" s="32">
        <f t="shared" si="332"/>
        <v>0.10686248970398271</v>
      </c>
      <c r="CV330" s="32">
        <f t="shared" si="315"/>
        <v>0.16140365366021414</v>
      </c>
      <c r="CW330" s="32">
        <f t="shared" si="354"/>
        <v>0.54241348936953693</v>
      </c>
      <c r="CX330" s="32"/>
      <c r="CY330" s="32"/>
      <c r="CZ330" s="5"/>
      <c r="DA330" s="6">
        <f t="shared" si="285"/>
        <v>5.5710450494554295E-3</v>
      </c>
      <c r="DB330" s="6">
        <f t="shared" si="304"/>
        <v>0.18193274350275107</v>
      </c>
      <c r="DC330" s="6">
        <f t="shared" si="333"/>
        <v>0.22778393087071197</v>
      </c>
      <c r="DD330" s="6">
        <f t="shared" si="316"/>
        <v>0.1996938065184255</v>
      </c>
      <c r="DE330" s="6">
        <f t="shared" si="355"/>
        <v>1.3148353971377458</v>
      </c>
      <c r="DF330" s="5"/>
      <c r="DG330" s="5"/>
      <c r="DI330" s="6">
        <f t="shared" si="286"/>
        <v>0.66940474474648248</v>
      </c>
      <c r="DJ330" s="6">
        <f t="shared" si="305"/>
        <v>0.78099541164564179</v>
      </c>
      <c r="DK330" s="6">
        <f t="shared" si="334"/>
        <v>0.20665606324700431</v>
      </c>
      <c r="DL330" s="6">
        <f t="shared" si="317"/>
        <v>0.14882224400941682</v>
      </c>
      <c r="DM330" s="6">
        <f t="shared" si="356"/>
        <v>0.18708971262103657</v>
      </c>
      <c r="DX330">
        <f t="shared" si="306"/>
        <v>66579.166666666657</v>
      </c>
      <c r="DY330">
        <f t="shared" si="307"/>
        <v>56933.398250758393</v>
      </c>
      <c r="DZ330">
        <f t="shared" si="308"/>
        <v>76224.935082574913</v>
      </c>
    </row>
    <row r="331" spans="1:130" x14ac:dyDescent="0.25">
      <c r="A331" s="1">
        <v>30</v>
      </c>
      <c r="B331" s="1">
        <v>330</v>
      </c>
      <c r="C331" s="7">
        <v>20201230</v>
      </c>
      <c r="D331" s="7">
        <v>70410</v>
      </c>
      <c r="E331" s="7">
        <v>5870601</v>
      </c>
      <c r="F331" s="7"/>
      <c r="G331" s="7">
        <f t="shared" si="343"/>
        <v>413349016410</v>
      </c>
      <c r="H331" s="36">
        <f t="shared" si="313"/>
        <v>573307273175.66663</v>
      </c>
      <c r="I331" s="36">
        <f t="shared" si="309"/>
        <v>317332749087.73334</v>
      </c>
      <c r="K331" s="2">
        <f t="shared" si="344"/>
        <v>-2.2330820485013485E-2</v>
      </c>
      <c r="M331" s="1">
        <f t="shared" si="352"/>
        <v>329</v>
      </c>
      <c r="N331" s="2">
        <f t="shared" si="345"/>
        <v>-3.632652422495373E-3</v>
      </c>
      <c r="O331" s="8">
        <f t="shared" si="346"/>
        <v>0.41228070175438597</v>
      </c>
      <c r="P331" s="2">
        <f t="shared" si="347"/>
        <v>0.41182053884367542</v>
      </c>
      <c r="Q331" s="2">
        <f t="shared" si="348"/>
        <v>0.39272062461461599</v>
      </c>
      <c r="R331" s="2">
        <f t="shared" si="349"/>
        <v>4.785191700500957E-4</v>
      </c>
      <c r="V331" s="1">
        <f t="shared" si="350"/>
        <v>2.2330820485013485E-2</v>
      </c>
      <c r="W331" s="1">
        <f t="shared" si="351"/>
        <v>0</v>
      </c>
      <c r="X331" s="2">
        <f t="shared" si="296"/>
        <v>8.9075815331510575E-3</v>
      </c>
      <c r="Y331" s="2">
        <f t="shared" si="297"/>
        <v>1.8687971774432856E-2</v>
      </c>
      <c r="Z331" s="2">
        <f t="shared" si="298"/>
        <v>1.1646761174054042E-2</v>
      </c>
      <c r="AA331" s="2">
        <f t="shared" si="299"/>
        <v>3.9215716745380713E-2</v>
      </c>
      <c r="AB331" s="3">
        <f t="shared" si="310"/>
        <v>0.7648118992080678</v>
      </c>
      <c r="AC331" s="3">
        <f t="shared" si="311"/>
        <v>0.47654290997076176</v>
      </c>
      <c r="AD331" s="4">
        <f t="shared" si="300"/>
        <v>38.388936543130676</v>
      </c>
      <c r="AE331" s="5">
        <f t="shared" si="323"/>
        <v>52.752422206218554</v>
      </c>
      <c r="AF331" s="5">
        <f t="shared" si="324"/>
        <v>32.434638380429092</v>
      </c>
      <c r="AG331" s="5">
        <f t="shared" si="325"/>
        <v>73.070206032008016</v>
      </c>
      <c r="AH331" s="5"/>
      <c r="AI331" s="6">
        <f t="shared" si="312"/>
        <v>0.19298048966513562</v>
      </c>
      <c r="AJ331" s="6">
        <f t="shared" si="301"/>
        <v>0.21767046144040955</v>
      </c>
      <c r="AK331" s="6">
        <f t="shared" si="326"/>
        <v>7.9258788257668633E-2</v>
      </c>
      <c r="AL331" s="6">
        <f t="shared" si="327"/>
        <v>0.35608213462315047</v>
      </c>
      <c r="AM331" s="6"/>
      <c r="AT331" s="5"/>
      <c r="AU331" s="5"/>
      <c r="AV331" s="12"/>
      <c r="AW331" s="5"/>
      <c r="AX331" s="5"/>
      <c r="AY331" s="5"/>
      <c r="AZ331" s="5"/>
      <c r="BA331" s="5"/>
      <c r="BB331" s="5"/>
      <c r="BC331" s="5"/>
      <c r="BD331" s="5"/>
      <c r="BE331" s="5">
        <f t="shared" si="287"/>
        <v>-1590</v>
      </c>
      <c r="BF331" s="6">
        <f t="shared" si="288"/>
        <v>1590</v>
      </c>
      <c r="BG331" s="6">
        <f t="shared" si="289"/>
        <v>0</v>
      </c>
      <c r="BH331" s="6">
        <f t="shared" si="290"/>
        <v>620.95238095238108</v>
      </c>
      <c r="BI331" s="6">
        <f t="shared" si="291"/>
        <v>1264.5238095238096</v>
      </c>
      <c r="BJ331" s="6">
        <f t="shared" si="292"/>
        <v>67.066548806667498</v>
      </c>
      <c r="BK331" s="6">
        <f t="shared" si="328"/>
        <v>66.444823639243836</v>
      </c>
      <c r="BL331" s="6">
        <f t="shared" si="329"/>
        <v>50.194455309944985</v>
      </c>
      <c r="BM331" s="6">
        <f t="shared" si="330"/>
        <v>77.820081469753035</v>
      </c>
      <c r="BN331" s="5"/>
      <c r="BO331" s="5"/>
      <c r="BP331" s="5"/>
      <c r="BQ331" s="2">
        <f t="shared" si="335"/>
        <v>66357.5</v>
      </c>
      <c r="BR331" s="2">
        <f t="shared" si="293"/>
        <v>61217.9375</v>
      </c>
      <c r="BS331" s="2">
        <f t="shared" si="336"/>
        <v>58129.592135823994</v>
      </c>
      <c r="BT331" s="5">
        <f t="shared" si="294"/>
        <v>68183.770408195385</v>
      </c>
      <c r="BU331" s="5"/>
      <c r="BV331" s="2">
        <f t="shared" si="318"/>
        <v>5.9413762724669219</v>
      </c>
      <c r="BW331" s="2">
        <f t="shared" si="337"/>
        <v>2.2077176455561167</v>
      </c>
      <c r="BX331" s="2">
        <f t="shared" si="338"/>
        <v>-3.8106460605061541</v>
      </c>
      <c r="BY331" s="2">
        <f t="shared" si="339"/>
        <v>8.2260813516183866</v>
      </c>
      <c r="BZ331" s="2"/>
      <c r="CA331" s="2">
        <f t="shared" si="295"/>
        <v>1.7404244516398908</v>
      </c>
      <c r="CB331" s="2">
        <f t="shared" si="340"/>
        <v>0.69308586624401558</v>
      </c>
      <c r="CC331" s="2">
        <f t="shared" si="341"/>
        <v>-1.0790873212621115</v>
      </c>
      <c r="CD331" s="2">
        <f t="shared" si="342"/>
        <v>2.4652590537501426</v>
      </c>
      <c r="CE331" s="5"/>
      <c r="CF331" s="8">
        <f t="shared" si="319"/>
        <v>8.0029082177614837E-3</v>
      </c>
      <c r="CG331" s="8">
        <f t="shared" si="320"/>
        <v>4.5154309144556044E-2</v>
      </c>
      <c r="CH331" s="5">
        <f t="shared" si="321"/>
        <v>71250</v>
      </c>
      <c r="CI331" s="5">
        <f t="shared" si="322"/>
        <v>64556.666666666664</v>
      </c>
      <c r="CJ331" s="5"/>
      <c r="CK331" s="5">
        <f t="shared" ref="CK331:CK394" si="357">AVERAGE(G322:G331)/AVERAGE(E322:E331)</f>
        <v>71164.886453006053</v>
      </c>
      <c r="CL331" s="5">
        <f t="shared" si="302"/>
        <v>69323.697527200988</v>
      </c>
      <c r="CM331" s="5">
        <f t="shared" si="331"/>
        <v>65241.249864341473</v>
      </c>
      <c r="CN331" s="5">
        <f t="shared" si="314"/>
        <v>62142.913581619141</v>
      </c>
      <c r="CO331" s="5">
        <f t="shared" si="353"/>
        <v>46908.005519771512</v>
      </c>
      <c r="CP331" s="5"/>
      <c r="CQ331" s="5"/>
      <c r="CR331" s="5"/>
      <c r="CS331" s="32">
        <f t="shared" ref="CS331:CS394" si="358">D331/CK331-1</f>
        <v>-1.0607569134597594E-2</v>
      </c>
      <c r="CT331" s="32">
        <f t="shared" si="303"/>
        <v>1.5670001912012399E-2</v>
      </c>
      <c r="CU331" s="32">
        <f t="shared" si="332"/>
        <v>7.9225185697792355E-2</v>
      </c>
      <c r="CV331" s="32">
        <f t="shared" si="315"/>
        <v>0.13303345372634934</v>
      </c>
      <c r="CW331" s="32">
        <f t="shared" si="354"/>
        <v>0.50102310298233643</v>
      </c>
      <c r="CX331" s="32"/>
      <c r="CY331" s="32"/>
      <c r="CZ331" s="5"/>
      <c r="DA331" s="6">
        <f t="shared" ref="DA331:DA394" si="359">LN(D331/D322)</f>
        <v>-2.371874575986152E-2</v>
      </c>
      <c r="DB331" s="6">
        <f t="shared" si="304"/>
        <v>0.13692546337794498</v>
      </c>
      <c r="DC331" s="6">
        <f t="shared" si="333"/>
        <v>0.18936233385215639</v>
      </c>
      <c r="DD331" s="6">
        <f t="shared" si="316"/>
        <v>0.1394802985675081</v>
      </c>
      <c r="DE331" s="6">
        <f t="shared" si="355"/>
        <v>1.3134112614720459</v>
      </c>
      <c r="DF331" s="5"/>
      <c r="DG331" s="5"/>
      <c r="DI331" s="6">
        <f t="shared" ref="DI331:DI394" si="360">(D331-(AVERAGE(D322:D331)-2*_xlfn.STDEV.P(D322:D331)))/(4*_xlfn.STDEV.P(D322:D331))</f>
        <v>0.47067419975503427</v>
      </c>
      <c r="DJ331" s="6">
        <f t="shared" si="305"/>
        <v>0.67823218393120621</v>
      </c>
      <c r="DK331" s="6">
        <f t="shared" si="334"/>
        <v>0.28645595915072947</v>
      </c>
      <c r="DL331" s="6">
        <f t="shared" si="317"/>
        <v>5.9585491318478338E-2</v>
      </c>
      <c r="DM331" s="6">
        <f t="shared" si="356"/>
        <v>0.18938991973926492</v>
      </c>
      <c r="DX331">
        <f t="shared" si="306"/>
        <v>67098.5</v>
      </c>
      <c r="DY331">
        <f t="shared" si="307"/>
        <v>57808.651424508818</v>
      </c>
      <c r="DZ331">
        <f t="shared" si="308"/>
        <v>76388.348575491182</v>
      </c>
    </row>
    <row r="332" spans="1:130" x14ac:dyDescent="0.25">
      <c r="A332" s="1">
        <v>31</v>
      </c>
      <c r="B332" s="1">
        <v>331</v>
      </c>
      <c r="C332" s="7">
        <v>20210102</v>
      </c>
      <c r="D332" s="7">
        <v>67070</v>
      </c>
      <c r="E332" s="7">
        <v>8335507</v>
      </c>
      <c r="F332" s="7"/>
      <c r="G332" s="7">
        <f t="shared" si="343"/>
        <v>559062454490</v>
      </c>
      <c r="H332" s="36">
        <f t="shared" si="313"/>
        <v>589423430670.16663</v>
      </c>
      <c r="I332" s="36">
        <f t="shared" si="309"/>
        <v>326178560236.79999</v>
      </c>
      <c r="K332" s="2">
        <f t="shared" si="344"/>
        <v>-4.8598448419396E-2</v>
      </c>
      <c r="M332" s="1">
        <f t="shared" si="352"/>
        <v>330</v>
      </c>
      <c r="N332" s="2">
        <f t="shared" si="345"/>
        <v>-3.5484209424235589E-3</v>
      </c>
      <c r="O332" s="8">
        <f t="shared" si="346"/>
        <v>0.41353383458646614</v>
      </c>
      <c r="P332" s="2">
        <f t="shared" si="347"/>
        <v>0.41293871404639476</v>
      </c>
      <c r="Q332" s="2">
        <f t="shared" si="348"/>
        <v>0.39400275596279771</v>
      </c>
      <c r="R332" s="2">
        <f t="shared" si="349"/>
        <v>1.7132957427907214E-3</v>
      </c>
      <c r="V332" s="1">
        <f t="shared" si="350"/>
        <v>4.8598448419396E-2</v>
      </c>
      <c r="W332" s="1">
        <f t="shared" si="351"/>
        <v>0</v>
      </c>
      <c r="X332" s="2">
        <f t="shared" si="296"/>
        <v>1.112710695200928E-2</v>
      </c>
      <c r="Y332" s="2">
        <f t="shared" si="297"/>
        <v>1.8687971774432856E-2</v>
      </c>
      <c r="Z332" s="2">
        <f t="shared" si="298"/>
        <v>1.5678370477446458E-2</v>
      </c>
      <c r="AA332" s="2">
        <f t="shared" si="299"/>
        <v>3.9215716745380713E-2</v>
      </c>
      <c r="AB332" s="3">
        <f t="shared" si="310"/>
        <v>0.70971067867134341</v>
      </c>
      <c r="AC332" s="3">
        <f t="shared" si="311"/>
        <v>0.47654290997076176</v>
      </c>
      <c r="AD332" s="4">
        <f t="shared" si="300"/>
        <v>40.172094275074571</v>
      </c>
      <c r="AE332" s="5">
        <f t="shared" si="323"/>
        <v>51.592987319028033</v>
      </c>
      <c r="AF332" s="5">
        <f t="shared" si="324"/>
        <v>31.17782283831168</v>
      </c>
      <c r="AG332" s="5">
        <f t="shared" si="325"/>
        <v>72.008151799744383</v>
      </c>
      <c r="AH332" s="5"/>
      <c r="AI332" s="6">
        <f t="shared" si="312"/>
        <v>0.10257504405659836</v>
      </c>
      <c r="AJ332" s="6">
        <f t="shared" si="301"/>
        <v>0.21923478662415669</v>
      </c>
      <c r="AK332" s="6">
        <f t="shared" si="326"/>
        <v>8.7230117988846556E-2</v>
      </c>
      <c r="AL332" s="6">
        <f t="shared" si="327"/>
        <v>0.35123945525946682</v>
      </c>
      <c r="AM332" s="6"/>
      <c r="AT332" s="5"/>
      <c r="AU332" s="5"/>
      <c r="AV332" s="12"/>
      <c r="AW332" s="5"/>
      <c r="AX332" s="5"/>
      <c r="AY332" s="5"/>
      <c r="AZ332" s="5"/>
      <c r="BA332" s="5"/>
      <c r="BB332" s="5"/>
      <c r="BC332" s="5"/>
      <c r="BD332" s="5"/>
      <c r="BE332" s="5">
        <f t="shared" ref="BE332:BE395" si="361">D332-D331</f>
        <v>-3340</v>
      </c>
      <c r="BF332" s="6">
        <f t="shared" ref="BF332:BF395" si="362">IF(BE332&lt;0,-BE332,0)</f>
        <v>3340</v>
      </c>
      <c r="BG332" s="6">
        <f t="shared" ref="BG332:BG395" si="363">IF(BE332&gt;=0,BE332,0)</f>
        <v>0</v>
      </c>
      <c r="BH332" s="6">
        <f t="shared" ref="BH332:BH395" si="364">AVERAGE(BF319:BF332)</f>
        <v>783.33333333333314</v>
      </c>
      <c r="BI332" s="6">
        <f t="shared" ref="BI332:BI395" si="365">AVERAGE(BG319:BG332)</f>
        <v>1264.5238095238096</v>
      </c>
      <c r="BJ332" s="6">
        <f t="shared" ref="BJ332:BJ395" si="366">100*(SUM(BG319:BG332)/(SUM(BG319:BG332)+SUM(BF319:BF332)))</f>
        <v>61.748633879781437</v>
      </c>
      <c r="BK332" s="6">
        <f t="shared" si="328"/>
        <v>66.264240162562885</v>
      </c>
      <c r="BL332" s="6">
        <f t="shared" si="329"/>
        <v>49.883381353539392</v>
      </c>
      <c r="BM332" s="6">
        <f t="shared" si="330"/>
        <v>77.730841328879336</v>
      </c>
      <c r="BN332" s="5"/>
      <c r="BO332" s="5"/>
      <c r="BP332" s="5"/>
      <c r="BQ332" s="2">
        <f t="shared" si="335"/>
        <v>66702.916666666657</v>
      </c>
      <c r="BR332" s="2">
        <f t="shared" si="293"/>
        <v>61723.770833333336</v>
      </c>
      <c r="BS332" s="2">
        <f t="shared" si="336"/>
        <v>58278.202539587342</v>
      </c>
      <c r="BT332" s="5">
        <f t="shared" si="294"/>
        <v>68742.520964040043</v>
      </c>
      <c r="BU332" s="5"/>
      <c r="BV332" s="2">
        <f t="shared" si="318"/>
        <v>5.4268828690385522</v>
      </c>
      <c r="BW332" s="2">
        <f t="shared" si="337"/>
        <v>2.5509963131256219</v>
      </c>
      <c r="BX332" s="2">
        <f t="shared" si="338"/>
        <v>-3.3741199095189467</v>
      </c>
      <c r="BY332" s="2">
        <f t="shared" si="339"/>
        <v>8.4761125357701914</v>
      </c>
      <c r="BZ332" s="2"/>
      <c r="CA332" s="2">
        <f t="shared" si="295"/>
        <v>1.6726559614089596</v>
      </c>
      <c r="CB332" s="2">
        <f t="shared" si="340"/>
        <v>0.78248761356492413</v>
      </c>
      <c r="CC332" s="2">
        <f t="shared" si="341"/>
        <v>-0.99834177854711559</v>
      </c>
      <c r="CD332" s="2">
        <f t="shared" si="342"/>
        <v>2.5633170056769639</v>
      </c>
      <c r="CE332" s="5"/>
      <c r="CF332" s="8">
        <f t="shared" si="319"/>
        <v>-8.0211846636711256E-4</v>
      </c>
      <c r="CG332" s="8">
        <f t="shared" si="320"/>
        <v>4.5154309144556044E-2</v>
      </c>
      <c r="CH332" s="5">
        <f t="shared" si="321"/>
        <v>70635</v>
      </c>
      <c r="CI332" s="5">
        <f t="shared" si="322"/>
        <v>64600</v>
      </c>
      <c r="CJ332" s="5"/>
      <c r="CK332" s="5">
        <f t="shared" si="357"/>
        <v>70641.33738914819</v>
      </c>
      <c r="CL332" s="5">
        <f t="shared" si="302"/>
        <v>69392.955877796398</v>
      </c>
      <c r="CM332" s="5">
        <f t="shared" si="331"/>
        <v>65358.384768332915</v>
      </c>
      <c r="CN332" s="5">
        <f t="shared" si="314"/>
        <v>62254.778414376087</v>
      </c>
      <c r="CO332" s="5">
        <f t="shared" si="353"/>
        <v>47188.004738802942</v>
      </c>
      <c r="CP332" s="5"/>
      <c r="CQ332" s="5"/>
      <c r="CR332" s="5"/>
      <c r="CS332" s="32">
        <f t="shared" si="358"/>
        <v>-5.0555914159360338E-2</v>
      </c>
      <c r="CT332" s="32">
        <f t="shared" si="303"/>
        <v>-3.3475384473997782E-2</v>
      </c>
      <c r="CU332" s="32">
        <f t="shared" si="332"/>
        <v>2.6188150728235104E-2</v>
      </c>
      <c r="CV332" s="32">
        <f t="shared" si="315"/>
        <v>7.7347019911839565E-2</v>
      </c>
      <c r="CW332" s="32">
        <f t="shared" si="354"/>
        <v>0.42133579012820577</v>
      </c>
      <c r="CX332" s="32"/>
      <c r="CY332" s="32"/>
      <c r="CZ332" s="5"/>
      <c r="DA332" s="6">
        <f t="shared" si="359"/>
        <v>-4.1328799128118703E-2</v>
      </c>
      <c r="DB332" s="6">
        <f t="shared" si="304"/>
        <v>4.5864672733442337E-2</v>
      </c>
      <c r="DC332" s="6">
        <f t="shared" si="333"/>
        <v>9.86954570951383E-2</v>
      </c>
      <c r="DD332" s="6">
        <f t="shared" si="316"/>
        <v>8.0216670421095371E-2</v>
      </c>
      <c r="DE332" s="6">
        <f t="shared" si="355"/>
        <v>1.2353223845419448</v>
      </c>
      <c r="DF332" s="5"/>
      <c r="DG332" s="5"/>
      <c r="DI332" s="6">
        <f t="shared" si="360"/>
        <v>0.12557512169359705</v>
      </c>
      <c r="DJ332" s="6">
        <f t="shared" si="305"/>
        <v>0.48250229976140269</v>
      </c>
      <c r="DK332" s="6">
        <f t="shared" si="334"/>
        <v>0.27322161786694038</v>
      </c>
      <c r="DL332" s="6">
        <f t="shared" si="317"/>
        <v>0.17072391546481022</v>
      </c>
      <c r="DM332" s="6">
        <f t="shared" si="356"/>
        <v>0.1801698861503947</v>
      </c>
      <c r="DX332">
        <f t="shared" si="306"/>
        <v>67382</v>
      </c>
      <c r="DY332">
        <f t="shared" si="307"/>
        <v>58466.542661447165</v>
      </c>
      <c r="DZ332">
        <f t="shared" si="308"/>
        <v>76297.457338552835</v>
      </c>
    </row>
    <row r="333" spans="1:130" x14ac:dyDescent="0.25">
      <c r="A333" s="1">
        <v>32</v>
      </c>
      <c r="B333" s="1">
        <v>332</v>
      </c>
      <c r="C333" s="7">
        <v>20210103</v>
      </c>
      <c r="D333" s="7">
        <v>70960</v>
      </c>
      <c r="E333" s="7">
        <v>14791720</v>
      </c>
      <c r="F333" s="7"/>
      <c r="G333" s="7">
        <f t="shared" si="343"/>
        <v>1049620451200</v>
      </c>
      <c r="H333" s="36">
        <f t="shared" si="313"/>
        <v>632224496376.16663</v>
      </c>
      <c r="I333" s="36">
        <f t="shared" si="309"/>
        <v>344032502183.46667</v>
      </c>
      <c r="K333" s="2">
        <f t="shared" si="344"/>
        <v>5.6379487889678281E-2</v>
      </c>
      <c r="M333" s="1">
        <f t="shared" si="352"/>
        <v>331</v>
      </c>
      <c r="N333" s="2">
        <f t="shared" si="345"/>
        <v>-3.5477022267576602E-3</v>
      </c>
      <c r="O333" s="8">
        <f t="shared" si="346"/>
        <v>0.41478696741854637</v>
      </c>
      <c r="P333" s="2">
        <f t="shared" si="347"/>
        <v>0.41294825807019919</v>
      </c>
      <c r="Q333" s="2">
        <f t="shared" si="348"/>
        <v>0.39401371136165975</v>
      </c>
      <c r="R333" s="2">
        <f t="shared" si="349"/>
        <v>1.8482533721516092E-3</v>
      </c>
      <c r="V333" s="1">
        <f t="shared" si="350"/>
        <v>0</v>
      </c>
      <c r="W333" s="1">
        <f t="shared" si="351"/>
        <v>5.6379487889678281E-2</v>
      </c>
      <c r="X333" s="2">
        <f t="shared" si="296"/>
        <v>1.1083684126846276E-2</v>
      </c>
      <c r="Y333" s="2">
        <f t="shared" si="297"/>
        <v>2.271507805226702E-2</v>
      </c>
      <c r="Z333" s="2">
        <f t="shared" si="298"/>
        <v>1.5710554313168635E-2</v>
      </c>
      <c r="AA333" s="2">
        <f t="shared" si="299"/>
        <v>4.0035278314644276E-2</v>
      </c>
      <c r="AB333" s="3">
        <f t="shared" si="310"/>
        <v>0.70549287478392142</v>
      </c>
      <c r="AC333" s="3">
        <f t="shared" si="311"/>
        <v>0.56737654909615554</v>
      </c>
      <c r="AD333" s="4">
        <f t="shared" si="300"/>
        <v>44.574607453970145</v>
      </c>
      <c r="AE333" s="5">
        <f t="shared" si="323"/>
        <v>50.276280771644565</v>
      </c>
      <c r="AF333" s="5">
        <f t="shared" si="324"/>
        <v>31.801916957593015</v>
      </c>
      <c r="AG333" s="5">
        <f t="shared" si="325"/>
        <v>68.750644585696108</v>
      </c>
      <c r="AH333" s="5"/>
      <c r="AI333" s="6">
        <f t="shared" si="312"/>
        <v>0.116695838659073</v>
      </c>
      <c r="AJ333" s="6">
        <f t="shared" si="301"/>
        <v>0.21458859741427644</v>
      </c>
      <c r="AK333" s="6">
        <f t="shared" si="326"/>
        <v>7.4844547497263353E-2</v>
      </c>
      <c r="AL333" s="6">
        <f t="shared" si="327"/>
        <v>0.35433264733128955</v>
      </c>
      <c r="AM333" s="6"/>
      <c r="AT333" s="5"/>
      <c r="AU333" s="5"/>
      <c r="AV333" s="12"/>
      <c r="AW333" s="5"/>
      <c r="AX333" s="5"/>
      <c r="AY333" s="5"/>
      <c r="AZ333" s="5"/>
      <c r="BA333" s="5"/>
      <c r="BB333" s="5"/>
      <c r="BC333" s="5"/>
      <c r="BD333" s="5"/>
      <c r="BE333" s="5">
        <f t="shared" si="361"/>
        <v>3890</v>
      </c>
      <c r="BF333" s="6">
        <f t="shared" si="362"/>
        <v>0</v>
      </c>
      <c r="BG333" s="6">
        <f t="shared" si="363"/>
        <v>3890</v>
      </c>
      <c r="BH333" s="6">
        <f t="shared" si="364"/>
        <v>780.71428571428567</v>
      </c>
      <c r="BI333" s="6">
        <f t="shared" si="365"/>
        <v>1542.3809523809525</v>
      </c>
      <c r="BJ333" s="6">
        <f t="shared" si="366"/>
        <v>66.393358614328179</v>
      </c>
      <c r="BK333" s="6">
        <f t="shared" si="328"/>
        <v>65.907962779817041</v>
      </c>
      <c r="BL333" s="6">
        <f t="shared" si="329"/>
        <v>49.88543020806182</v>
      </c>
      <c r="BM333" s="6">
        <f t="shared" si="330"/>
        <v>77.12373558004569</v>
      </c>
      <c r="BN333" s="5"/>
      <c r="BO333" s="5"/>
      <c r="BP333" s="5"/>
      <c r="BQ333" s="2">
        <f t="shared" si="335"/>
        <v>66880.833333333328</v>
      </c>
      <c r="BR333" s="2">
        <f t="shared" si="293"/>
        <v>62208.6875</v>
      </c>
      <c r="BS333" s="2">
        <f t="shared" si="336"/>
        <v>58425.088307096477</v>
      </c>
      <c r="BT333" s="5">
        <f t="shared" si="294"/>
        <v>69246.447655231095</v>
      </c>
      <c r="BU333" s="5"/>
      <c r="BV333" s="2">
        <f t="shared" si="318"/>
        <v>4.7903858797817485</v>
      </c>
      <c r="BW333" s="2">
        <f t="shared" si="337"/>
        <v>2.8594703080998718</v>
      </c>
      <c r="BX333" s="2">
        <f t="shared" si="338"/>
        <v>-2.842318740626089</v>
      </c>
      <c r="BY333" s="2">
        <f t="shared" si="339"/>
        <v>8.5612593568258326</v>
      </c>
      <c r="BZ333" s="2"/>
      <c r="CA333" s="2">
        <f t="shared" si="295"/>
        <v>1.5937133605163973</v>
      </c>
      <c r="CB333" s="2">
        <f t="shared" si="340"/>
        <v>0.87491970953617204</v>
      </c>
      <c r="CC333" s="2">
        <f t="shared" si="341"/>
        <v>-0.87074616181449671</v>
      </c>
      <c r="CD333" s="2">
        <f t="shared" si="342"/>
        <v>2.620585580886841</v>
      </c>
      <c r="CE333" s="5"/>
      <c r="CF333" s="8">
        <f t="shared" si="319"/>
        <v>3.8905197351411409E-3</v>
      </c>
      <c r="CG333" s="8">
        <f t="shared" si="320"/>
        <v>4.5154309144556044E-2</v>
      </c>
      <c r="CH333" s="5">
        <f t="shared" si="321"/>
        <v>70635</v>
      </c>
      <c r="CI333" s="5">
        <f t="shared" si="322"/>
        <v>64960</v>
      </c>
      <c r="CJ333" s="5"/>
      <c r="CK333" s="5">
        <f t="shared" si="357"/>
        <v>70763.612208810067</v>
      </c>
      <c r="CL333" s="5">
        <f t="shared" si="302"/>
        <v>69609.225938698641</v>
      </c>
      <c r="CM333" s="5">
        <f t="shared" si="331"/>
        <v>65720.251907652244</v>
      </c>
      <c r="CN333" s="5">
        <f t="shared" si="314"/>
        <v>62584.632255294942</v>
      </c>
      <c r="CO333" s="5">
        <f t="shared" si="353"/>
        <v>47665.988114795204</v>
      </c>
      <c r="CP333" s="5"/>
      <c r="CQ333" s="5"/>
      <c r="CR333" s="5"/>
      <c r="CS333" s="32">
        <f t="shared" si="358"/>
        <v>2.7752652113126608E-3</v>
      </c>
      <c r="CT333" s="32">
        <f t="shared" si="303"/>
        <v>1.940510102053028E-2</v>
      </c>
      <c r="CU333" s="32">
        <f t="shared" si="332"/>
        <v>7.9728058555077697E-2</v>
      </c>
      <c r="CV333" s="32">
        <f t="shared" si="315"/>
        <v>0.13382466977740304</v>
      </c>
      <c r="CW333" s="32">
        <f t="shared" si="354"/>
        <v>0.48869252073627933</v>
      </c>
      <c r="CX333" s="32"/>
      <c r="CY333" s="32"/>
      <c r="CZ333" s="5"/>
      <c r="DA333" s="6">
        <f t="shared" si="359"/>
        <v>2.5838279890556801E-2</v>
      </c>
      <c r="DB333" s="6">
        <f t="shared" si="304"/>
        <v>8.8703902076321159E-2</v>
      </c>
      <c r="DC333" s="6">
        <f t="shared" si="333"/>
        <v>0.20952012515960933</v>
      </c>
      <c r="DD333" s="6">
        <f t="shared" si="316"/>
        <v>0.16256314207183822</v>
      </c>
      <c r="DE333" s="6">
        <f t="shared" si="355"/>
        <v>1.2907792212820546</v>
      </c>
      <c r="DF333" s="5"/>
      <c r="DG333" s="5"/>
      <c r="DI333" s="6">
        <f t="shared" si="360"/>
        <v>0.58922418511832508</v>
      </c>
      <c r="DJ333" s="6">
        <f t="shared" si="305"/>
        <v>0.68145832299283882</v>
      </c>
      <c r="DK333" s="6">
        <f t="shared" si="334"/>
        <v>0.39354340435329055</v>
      </c>
      <c r="DL333" s="6">
        <f t="shared" si="317"/>
        <v>0.2722137445813394</v>
      </c>
      <c r="DM333" s="6">
        <f t="shared" si="356"/>
        <v>0.15889181467392149</v>
      </c>
      <c r="DX333">
        <f t="shared" si="306"/>
        <v>67726.833333333343</v>
      </c>
      <c r="DY333">
        <f t="shared" si="307"/>
        <v>58817.992412340558</v>
      </c>
      <c r="DZ333">
        <f t="shared" si="308"/>
        <v>76635.674254326121</v>
      </c>
    </row>
    <row r="334" spans="1:130" x14ac:dyDescent="0.25">
      <c r="A334" s="1">
        <v>33</v>
      </c>
      <c r="B334" s="1">
        <v>333</v>
      </c>
      <c r="C334" s="7">
        <v>20210104</v>
      </c>
      <c r="D334" s="7">
        <v>72000</v>
      </c>
      <c r="E334" s="7">
        <v>7194539</v>
      </c>
      <c r="F334" s="7"/>
      <c r="G334" s="7">
        <f t="shared" si="343"/>
        <v>518006808000</v>
      </c>
      <c r="H334" s="36">
        <f t="shared" si="313"/>
        <v>647327294469.33325</v>
      </c>
      <c r="I334" s="36">
        <f t="shared" si="309"/>
        <v>352303536665.59998</v>
      </c>
      <c r="K334" s="2">
        <f t="shared" si="344"/>
        <v>1.4549781014731365E-2</v>
      </c>
      <c r="M334" s="1">
        <f t="shared" si="352"/>
        <v>332</v>
      </c>
      <c r="N334" s="2">
        <f t="shared" si="345"/>
        <v>-3.5388630916506222E-3</v>
      </c>
      <c r="O334" s="8">
        <f t="shared" si="346"/>
        <v>0.41604010025062654</v>
      </c>
      <c r="P334" s="2">
        <f t="shared" si="347"/>
        <v>0.41306563959229226</v>
      </c>
      <c r="Q334" s="2">
        <f t="shared" si="348"/>
        <v>0.39414846781733093</v>
      </c>
      <c r="R334" s="2">
        <f t="shared" si="349"/>
        <v>3.091842180427351E-3</v>
      </c>
      <c r="V334" s="1">
        <f t="shared" si="350"/>
        <v>0</v>
      </c>
      <c r="W334" s="1">
        <f t="shared" si="351"/>
        <v>1.4549781014731365E-2</v>
      </c>
      <c r="X334" s="2">
        <f t="shared" si="296"/>
        <v>1.1083684126846276E-2</v>
      </c>
      <c r="Y334" s="2">
        <f t="shared" si="297"/>
        <v>1.3361689681742745E-2</v>
      </c>
      <c r="Z334" s="2">
        <f t="shared" si="298"/>
        <v>1.5710554313168635E-2</v>
      </c>
      <c r="AA334" s="2">
        <f t="shared" si="299"/>
        <v>1.8817180215288394E-2</v>
      </c>
      <c r="AB334" s="3">
        <f t="shared" si="310"/>
        <v>0.70549287478392142</v>
      </c>
      <c r="AC334" s="3">
        <f t="shared" si="311"/>
        <v>0.71007927483666089</v>
      </c>
      <c r="AD334" s="4">
        <f t="shared" si="300"/>
        <v>50.161998102815488</v>
      </c>
      <c r="AE334" s="5">
        <f t="shared" si="323"/>
        <v>49.30779762478214</v>
      </c>
      <c r="AF334" s="5">
        <f t="shared" si="324"/>
        <v>33.205040350471151</v>
      </c>
      <c r="AG334" s="5">
        <f t="shared" si="325"/>
        <v>65.410554899093128</v>
      </c>
      <c r="AH334" s="5"/>
      <c r="AI334" s="6">
        <f t="shared" si="312"/>
        <v>0.11781899976976574</v>
      </c>
      <c r="AJ334" s="6">
        <f t="shared" si="301"/>
        <v>0.20566651773838712</v>
      </c>
      <c r="AK334" s="6">
        <f t="shared" si="326"/>
        <v>6.50948521291487E-2</v>
      </c>
      <c r="AL334" s="6">
        <f t="shared" si="327"/>
        <v>0.34623818334762557</v>
      </c>
      <c r="AM334" s="6"/>
      <c r="AT334" s="5"/>
      <c r="AU334" s="5"/>
      <c r="AV334" s="12"/>
      <c r="AW334" s="5"/>
      <c r="AX334" s="5"/>
      <c r="AY334" s="5"/>
      <c r="AZ334" s="5"/>
      <c r="BA334" s="5"/>
      <c r="BB334" s="5"/>
      <c r="BC334" s="5"/>
      <c r="BD334" s="5"/>
      <c r="BE334" s="5">
        <f t="shared" si="361"/>
        <v>1040</v>
      </c>
      <c r="BF334" s="6">
        <f t="shared" si="362"/>
        <v>0</v>
      </c>
      <c r="BG334" s="6">
        <f t="shared" si="363"/>
        <v>1040</v>
      </c>
      <c r="BH334" s="6">
        <f t="shared" si="364"/>
        <v>780.71428571428567</v>
      </c>
      <c r="BI334" s="6">
        <f t="shared" si="365"/>
        <v>942.14285714285711</v>
      </c>
      <c r="BJ334" s="6">
        <f t="shared" si="366"/>
        <v>54.684908789386398</v>
      </c>
      <c r="BK334" s="6">
        <f t="shared" si="328"/>
        <v>65.030379706889661</v>
      </c>
      <c r="BL334" s="6">
        <f t="shared" si="329"/>
        <v>48.551174373785372</v>
      </c>
      <c r="BM334" s="6">
        <f t="shared" si="330"/>
        <v>76.565823440062658</v>
      </c>
      <c r="BN334" s="5"/>
      <c r="BO334" s="5"/>
      <c r="BP334" s="5"/>
      <c r="BQ334" s="2">
        <f t="shared" si="335"/>
        <v>67377.5</v>
      </c>
      <c r="BR334" s="2">
        <f t="shared" si="293"/>
        <v>62688.166666666664</v>
      </c>
      <c r="BS334" s="2">
        <f t="shared" si="336"/>
        <v>58588.314789990356</v>
      </c>
      <c r="BT334" s="5">
        <f t="shared" si="294"/>
        <v>69764.342045858168</v>
      </c>
      <c r="BU334" s="5"/>
      <c r="BV334" s="2">
        <f t="shared" si="318"/>
        <v>4.7724250863788669</v>
      </c>
      <c r="BW334" s="2">
        <f t="shared" si="337"/>
        <v>3.1505766638394963</v>
      </c>
      <c r="BX334" s="2">
        <f t="shared" si="338"/>
        <v>-2.2998178484282388</v>
      </c>
      <c r="BY334" s="2">
        <f t="shared" si="339"/>
        <v>8.6009711761072314</v>
      </c>
      <c r="BZ334" s="2"/>
      <c r="CA334" s="2">
        <f t="shared" si="295"/>
        <v>1.5891446993345346</v>
      </c>
      <c r="CB334" s="2">
        <f t="shared" si="340"/>
        <v>0.97414364470059689</v>
      </c>
      <c r="CC334" s="2">
        <f t="shared" si="341"/>
        <v>-0.69126759843486685</v>
      </c>
      <c r="CD334" s="2">
        <f t="shared" si="342"/>
        <v>2.6395548878360606</v>
      </c>
      <c r="CE334" s="5"/>
      <c r="CF334" s="8">
        <f t="shared" si="319"/>
        <v>3.8905197351411409E-3</v>
      </c>
      <c r="CG334" s="8">
        <f t="shared" si="320"/>
        <v>4.5154309144556044E-2</v>
      </c>
      <c r="CH334" s="5">
        <f t="shared" si="321"/>
        <v>70635</v>
      </c>
      <c r="CI334" s="5">
        <f t="shared" si="322"/>
        <v>66273.333333333328</v>
      </c>
      <c r="CJ334" s="5"/>
      <c r="CK334" s="5">
        <f t="shared" si="357"/>
        <v>70950.719774186029</v>
      </c>
      <c r="CL334" s="5">
        <f t="shared" si="302"/>
        <v>69785.700951053746</v>
      </c>
      <c r="CM334" s="5">
        <f t="shared" si="331"/>
        <v>65944.930636755933</v>
      </c>
      <c r="CN334" s="5">
        <f t="shared" si="314"/>
        <v>62770.652989503818</v>
      </c>
      <c r="CO334" s="5">
        <f t="shared" si="353"/>
        <v>47954.130431970218</v>
      </c>
      <c r="CP334" s="5"/>
      <c r="CQ334" s="5"/>
      <c r="CR334" s="5"/>
      <c r="CS334" s="32">
        <f t="shared" si="358"/>
        <v>1.4788859495062256E-2</v>
      </c>
      <c r="CT334" s="32">
        <f t="shared" si="303"/>
        <v>3.1729982199352191E-2</v>
      </c>
      <c r="CU334" s="32">
        <f t="shared" si="332"/>
        <v>9.1820088440113246E-2</v>
      </c>
      <c r="CV334" s="32">
        <f t="shared" si="315"/>
        <v>0.14703283415005197</v>
      </c>
      <c r="CW334" s="32">
        <f t="shared" si="354"/>
        <v>0.50143479511409939</v>
      </c>
      <c r="CX334" s="32"/>
      <c r="CY334" s="32"/>
      <c r="CZ334" s="5"/>
      <c r="DA334" s="6">
        <f t="shared" si="359"/>
        <v>4.444544945944838E-2</v>
      </c>
      <c r="DB334" s="6">
        <f t="shared" si="304"/>
        <v>0.15844228300401139</v>
      </c>
      <c r="DC334" s="6">
        <f t="shared" si="333"/>
        <v>0.25131442828090617</v>
      </c>
      <c r="DD334" s="6">
        <f t="shared" si="316"/>
        <v>0.16743294430020406</v>
      </c>
      <c r="DE334" s="6">
        <f t="shared" si="355"/>
        <v>1.3148353971377458</v>
      </c>
      <c r="DF334" s="5"/>
      <c r="DG334" s="5"/>
      <c r="DI334" s="6">
        <f t="shared" si="360"/>
        <v>0.67879166086563392</v>
      </c>
      <c r="DJ334" s="6">
        <f t="shared" si="305"/>
        <v>0.71782682869921122</v>
      </c>
      <c r="DK334" s="6">
        <f t="shared" si="334"/>
        <v>0.47553504402820712</v>
      </c>
      <c r="DL334" s="6">
        <f t="shared" si="317"/>
        <v>0.16475513911009645</v>
      </c>
      <c r="DM334" s="6">
        <f t="shared" si="356"/>
        <v>0.13435527084695489</v>
      </c>
      <c r="DX334">
        <f t="shared" si="306"/>
        <v>68080</v>
      </c>
      <c r="DY334">
        <f t="shared" si="307"/>
        <v>59082.026647936524</v>
      </c>
      <c r="DZ334">
        <f t="shared" si="308"/>
        <v>77077.973352063476</v>
      </c>
    </row>
    <row r="335" spans="1:130" x14ac:dyDescent="0.25">
      <c r="A335" s="1">
        <v>34</v>
      </c>
      <c r="B335" s="1">
        <v>334</v>
      </c>
      <c r="C335" s="7">
        <v>20210105</v>
      </c>
      <c r="D335" s="7">
        <v>69160</v>
      </c>
      <c r="E335" s="7">
        <v>5945437</v>
      </c>
      <c r="F335" s="7"/>
      <c r="G335" s="7">
        <f t="shared" si="343"/>
        <v>411186422920</v>
      </c>
      <c r="H335" s="36">
        <f t="shared" si="313"/>
        <v>655493315092.83325</v>
      </c>
      <c r="I335" s="36">
        <f t="shared" si="309"/>
        <v>359177892484</v>
      </c>
      <c r="K335" s="2">
        <f t="shared" si="344"/>
        <v>-4.0243458200965504E-2</v>
      </c>
      <c r="M335" s="1">
        <f t="shared" si="352"/>
        <v>333</v>
      </c>
      <c r="N335" s="2">
        <f t="shared" si="345"/>
        <v>-3.4326761745435115E-3</v>
      </c>
      <c r="O335" s="8">
        <f t="shared" si="346"/>
        <v>0.41729323308270677</v>
      </c>
      <c r="P335" s="2">
        <f t="shared" si="347"/>
        <v>0.41447638014486443</v>
      </c>
      <c r="Q335" s="2">
        <f t="shared" si="348"/>
        <v>0.39577040564222044</v>
      </c>
      <c r="R335" s="2">
        <f t="shared" si="349"/>
        <v>4.2275934904145163E-3</v>
      </c>
      <c r="V335" s="1">
        <f t="shared" si="350"/>
        <v>4.0243458200965504E-2</v>
      </c>
      <c r="W335" s="1">
        <f t="shared" si="351"/>
        <v>0</v>
      </c>
      <c r="X335" s="2">
        <f t="shared" si="296"/>
        <v>1.3958216855486668E-2</v>
      </c>
      <c r="Y335" s="2">
        <f t="shared" si="297"/>
        <v>1.1481615916093119E-2</v>
      </c>
      <c r="Z335" s="2">
        <f t="shared" si="298"/>
        <v>1.7142935192687541E-2</v>
      </c>
      <c r="AA335" s="2">
        <f t="shared" si="299"/>
        <v>1.873751116877952E-2</v>
      </c>
      <c r="AB335" s="3">
        <f t="shared" si="310"/>
        <v>0.81422560947676337</v>
      </c>
      <c r="AC335" s="3">
        <f t="shared" si="311"/>
        <v>0.61276099118349348</v>
      </c>
      <c r="AD335" s="4">
        <f t="shared" si="300"/>
        <v>42.940907146568378</v>
      </c>
      <c r="AE335" s="5">
        <f t="shared" si="323"/>
        <v>48.359486256937693</v>
      </c>
      <c r="AF335" s="5">
        <f t="shared" si="324"/>
        <v>33.173083912529869</v>
      </c>
      <c r="AG335" s="5">
        <f t="shared" si="325"/>
        <v>63.545888601345517</v>
      </c>
      <c r="AH335" s="5"/>
      <c r="AI335" s="6">
        <f t="shared" si="312"/>
        <v>0.13791458026736855</v>
      </c>
      <c r="AJ335" s="6">
        <f t="shared" si="301"/>
        <v>0.20567961700544216</v>
      </c>
      <c r="AK335" s="6">
        <f t="shared" si="326"/>
        <v>6.5134591089821531E-2</v>
      </c>
      <c r="AL335" s="6">
        <f t="shared" si="327"/>
        <v>0.34622464292106281</v>
      </c>
      <c r="AM335" s="6"/>
      <c r="AT335" s="5"/>
      <c r="AU335" s="5"/>
      <c r="AV335" s="12"/>
      <c r="AW335" s="5"/>
      <c r="AX335" s="5"/>
      <c r="AY335" s="5"/>
      <c r="AZ335" s="5"/>
      <c r="BA335" s="5"/>
      <c r="BB335" s="5"/>
      <c r="BC335" s="5"/>
      <c r="BD335" s="5"/>
      <c r="BE335" s="5">
        <f t="shared" si="361"/>
        <v>-2840</v>
      </c>
      <c r="BF335" s="6">
        <f t="shared" si="362"/>
        <v>2840</v>
      </c>
      <c r="BG335" s="6">
        <f t="shared" si="363"/>
        <v>0</v>
      </c>
      <c r="BH335" s="6">
        <f t="shared" si="364"/>
        <v>983.57142857142856</v>
      </c>
      <c r="BI335" s="6">
        <f t="shared" si="365"/>
        <v>809.28571428571433</v>
      </c>
      <c r="BJ335" s="6">
        <f t="shared" si="366"/>
        <v>45.139442231075698</v>
      </c>
      <c r="BK335" s="6">
        <f t="shared" si="328"/>
        <v>64.244006648858544</v>
      </c>
      <c r="BL335" s="6">
        <f t="shared" si="329"/>
        <v>45.573020449539456</v>
      </c>
      <c r="BM335" s="6">
        <f t="shared" si="330"/>
        <v>77.313696988381906</v>
      </c>
      <c r="BN335" s="5"/>
      <c r="BO335" s="5"/>
      <c r="BP335" s="5"/>
      <c r="BQ335" s="2">
        <f t="shared" si="335"/>
        <v>69638.75</v>
      </c>
      <c r="BR335" s="2">
        <f t="shared" ref="BR335:BR398" si="367">AVERAGE(BQ316:BQ335)</f>
        <v>63271.5625</v>
      </c>
      <c r="BS335" s="2">
        <f t="shared" si="336"/>
        <v>58857.248712983084</v>
      </c>
      <c r="BT335" s="5">
        <f t="shared" ref="BT335:BT398" si="368">BR335+2*_xlfn.STDEV.S(BQ316:BQ335)</f>
        <v>70628.529644213573</v>
      </c>
      <c r="BU335" s="5"/>
      <c r="BV335" s="2">
        <f t="shared" si="318"/>
        <v>5.1908338930214288</v>
      </c>
      <c r="BW335" s="2">
        <f t="shared" si="337"/>
        <v>3.469691220814398</v>
      </c>
      <c r="BX335" s="2">
        <f t="shared" si="338"/>
        <v>-1.6474628131627362</v>
      </c>
      <c r="BY335" s="2">
        <f t="shared" si="339"/>
        <v>8.5868452547915322</v>
      </c>
      <c r="BZ335" s="2"/>
      <c r="CA335" s="2">
        <f t="shared" ref="CA335:CA398" si="369">_xlfn.SKEW.P(K316:K335)</f>
        <v>1.7320480204570501</v>
      </c>
      <c r="CB335" s="2">
        <f t="shared" si="340"/>
        <v>1.0750559361823719</v>
      </c>
      <c r="CC335" s="2">
        <f t="shared" si="341"/>
        <v>-0.51152377088048073</v>
      </c>
      <c r="CD335" s="2">
        <f t="shared" si="342"/>
        <v>2.6616356432452246</v>
      </c>
      <c r="CE335" s="5"/>
      <c r="CF335" s="8">
        <f t="shared" si="319"/>
        <v>3.8905197351411409E-3</v>
      </c>
      <c r="CG335" s="8">
        <f t="shared" si="320"/>
        <v>4.5154309144556044E-2</v>
      </c>
      <c r="CH335" s="5">
        <f t="shared" si="321"/>
        <v>70635</v>
      </c>
      <c r="CI335" s="5">
        <f t="shared" si="322"/>
        <v>67111.666666666657</v>
      </c>
      <c r="CJ335" s="5"/>
      <c r="CK335" s="5">
        <f t="shared" si="357"/>
        <v>70966.64495755735</v>
      </c>
      <c r="CL335" s="5">
        <f t="shared" si="302"/>
        <v>69945.242783489579</v>
      </c>
      <c r="CM335" s="5">
        <f t="shared" si="331"/>
        <v>66059.31524297499</v>
      </c>
      <c r="CN335" s="5">
        <f t="shared" si="314"/>
        <v>62879.372162595893</v>
      </c>
      <c r="CO335" s="5">
        <f t="shared" si="353"/>
        <v>48184.801995956368</v>
      </c>
      <c r="CP335" s="5"/>
      <c r="CQ335" s="5"/>
      <c r="CR335" s="5"/>
      <c r="CS335" s="32">
        <f t="shared" si="358"/>
        <v>-2.5457663366189043E-2</v>
      </c>
      <c r="CT335" s="32">
        <f t="shared" si="303"/>
        <v>-1.1226535962141737E-2</v>
      </c>
      <c r="CU335" s="32">
        <f t="shared" si="332"/>
        <v>4.6937888254219295E-2</v>
      </c>
      <c r="CV335" s="32">
        <f t="shared" si="315"/>
        <v>9.9883755536925856E-2</v>
      </c>
      <c r="CW335" s="32">
        <f t="shared" si="354"/>
        <v>0.43530734038927577</v>
      </c>
      <c r="CX335" s="32"/>
      <c r="CY335" s="32"/>
      <c r="CZ335" s="5"/>
      <c r="DA335" s="6">
        <f t="shared" si="359"/>
        <v>1.2512894238345323E-2</v>
      </c>
      <c r="DB335" s="6">
        <f t="shared" si="304"/>
        <v>0.13377929577829403</v>
      </c>
      <c r="DC335" s="6">
        <f t="shared" si="333"/>
        <v>0.18290009311324426</v>
      </c>
      <c r="DD335" s="6">
        <f t="shared" si="316"/>
        <v>0.12391079463754018</v>
      </c>
      <c r="DE335" s="6">
        <f t="shared" si="355"/>
        <v>1.2682328902675</v>
      </c>
      <c r="DF335" s="5"/>
      <c r="DG335" s="5"/>
      <c r="DI335" s="6">
        <f t="shared" si="360"/>
        <v>0.33212117775849714</v>
      </c>
      <c r="DJ335" s="6">
        <f t="shared" si="305"/>
        <v>0.54097762815707051</v>
      </c>
      <c r="DK335" s="6">
        <f t="shared" si="334"/>
        <v>0.35009987835959494</v>
      </c>
      <c r="DL335" s="6">
        <f t="shared" si="317"/>
        <v>0.14138257837570756</v>
      </c>
      <c r="DM335" s="6">
        <f t="shared" si="356"/>
        <v>0.11887387324202553</v>
      </c>
      <c r="DX335">
        <f t="shared" si="306"/>
        <v>68465.5</v>
      </c>
      <c r="DY335">
        <f t="shared" si="307"/>
        <v>59991.363852613387</v>
      </c>
      <c r="DZ335">
        <f t="shared" si="308"/>
        <v>76939.636147386613</v>
      </c>
    </row>
    <row r="336" spans="1:130" x14ac:dyDescent="0.25">
      <c r="A336" s="1">
        <v>35</v>
      </c>
      <c r="B336" s="1">
        <v>335</v>
      </c>
      <c r="C336" s="7">
        <v>20210106</v>
      </c>
      <c r="D336" s="7">
        <v>68950</v>
      </c>
      <c r="E336" s="7">
        <v>8662339</v>
      </c>
      <c r="F336" s="7"/>
      <c r="G336" s="7">
        <f t="shared" si="343"/>
        <v>597268274050</v>
      </c>
      <c r="H336" s="36">
        <f t="shared" si="313"/>
        <v>677135598570.33325</v>
      </c>
      <c r="I336" s="36">
        <f t="shared" si="309"/>
        <v>369906287469</v>
      </c>
      <c r="K336" s="2">
        <f t="shared" si="344"/>
        <v>-3.0410565757789344E-3</v>
      </c>
      <c r="M336" s="1">
        <f t="shared" si="352"/>
        <v>334</v>
      </c>
      <c r="N336" s="2">
        <f t="shared" si="345"/>
        <v>-3.4305350967891368E-3</v>
      </c>
      <c r="O336" s="8">
        <f t="shared" si="346"/>
        <v>0.41854636591478694</v>
      </c>
      <c r="P336" s="2">
        <f t="shared" si="347"/>
        <v>0.41450483673247107</v>
      </c>
      <c r="Q336" s="2">
        <f t="shared" si="348"/>
        <v>0.39580316737808141</v>
      </c>
      <c r="R336" s="2">
        <f t="shared" si="349"/>
        <v>4.0699857699225128E-3</v>
      </c>
      <c r="V336" s="1">
        <f t="shared" si="350"/>
        <v>3.0410565757789344E-3</v>
      </c>
      <c r="W336" s="1">
        <f t="shared" si="351"/>
        <v>0</v>
      </c>
      <c r="X336" s="2">
        <f t="shared" ref="X336:X399" si="370">AVERAGE(V323:V336)</f>
        <v>1.4175435182328023E-2</v>
      </c>
      <c r="Y336" s="2">
        <f t="shared" ref="Y336:Y399" si="371">AVERAGE(W323:W336)</f>
        <v>1.0984546607214294E-2</v>
      </c>
      <c r="Z336" s="2">
        <f t="shared" ref="Z336:Z399" si="372">_xlfn.STDEV.S(V323:V336)</f>
        <v>1.6970868589429089E-2</v>
      </c>
      <c r="AA336" s="2">
        <f t="shared" ref="AA336:AA399" si="373">_xlfn.STDEV.S(W323:W336)</f>
        <v>1.8957726885662707E-2</v>
      </c>
      <c r="AB336" s="3">
        <f t="shared" si="310"/>
        <v>0.8352804753410028</v>
      </c>
      <c r="AC336" s="3">
        <f t="shared" si="311"/>
        <v>0.57942319105365181</v>
      </c>
      <c r="AD336" s="4">
        <f t="shared" si="300"/>
        <v>40.957212794273786</v>
      </c>
      <c r="AE336" s="5">
        <f t="shared" si="323"/>
        <v>47.397766956473241</v>
      </c>
      <c r="AF336" s="5">
        <f t="shared" si="324"/>
        <v>32.948042416159737</v>
      </c>
      <c r="AG336" s="5">
        <f t="shared" si="325"/>
        <v>61.847491496786745</v>
      </c>
      <c r="AH336" s="5"/>
      <c r="AI336" s="6">
        <f t="shared" si="312"/>
        <v>0.15340444797519492</v>
      </c>
      <c r="AJ336" s="6">
        <f t="shared" si="301"/>
        <v>0.20710450671250014</v>
      </c>
      <c r="AK336" s="6">
        <f t="shared" si="326"/>
        <v>6.9459569913952079E-2</v>
      </c>
      <c r="AL336" s="6">
        <f t="shared" si="327"/>
        <v>0.34474944351104819</v>
      </c>
      <c r="AM336" s="6"/>
      <c r="AT336" s="5"/>
      <c r="AU336" s="5"/>
      <c r="AV336" s="12"/>
      <c r="AW336" s="5"/>
      <c r="AX336" s="5"/>
      <c r="AY336" s="5"/>
      <c r="AZ336" s="5"/>
      <c r="BA336" s="5"/>
      <c r="BB336" s="5"/>
      <c r="BC336" s="5"/>
      <c r="BD336" s="5"/>
      <c r="BE336" s="5">
        <f t="shared" si="361"/>
        <v>-210</v>
      </c>
      <c r="BF336" s="6">
        <f t="shared" si="362"/>
        <v>210</v>
      </c>
      <c r="BG336" s="6">
        <f t="shared" si="363"/>
        <v>0</v>
      </c>
      <c r="BH336" s="6">
        <f t="shared" si="364"/>
        <v>998.57142857142856</v>
      </c>
      <c r="BI336" s="6">
        <f t="shared" si="365"/>
        <v>773.57142857142856</v>
      </c>
      <c r="BJ336" s="6">
        <f t="shared" si="366"/>
        <v>43.651753325272068</v>
      </c>
      <c r="BK336" s="6">
        <f t="shared" si="328"/>
        <v>63.465197913358772</v>
      </c>
      <c r="BL336" s="6">
        <f t="shared" si="329"/>
        <v>42.728116008219089</v>
      </c>
      <c r="BM336" s="6">
        <f t="shared" si="330"/>
        <v>77.981155246956547</v>
      </c>
      <c r="BN336" s="5"/>
      <c r="BO336" s="5"/>
      <c r="BP336" s="5"/>
      <c r="BQ336" s="2">
        <f t="shared" si="335"/>
        <v>70171.25</v>
      </c>
      <c r="BR336" s="2">
        <f t="shared" si="367"/>
        <v>63881.583333333328</v>
      </c>
      <c r="BS336" s="2">
        <f t="shared" si="336"/>
        <v>59157.812768060314</v>
      </c>
      <c r="BT336" s="5">
        <f t="shared" si="368"/>
        <v>71409.203156669144</v>
      </c>
      <c r="BU336" s="5"/>
      <c r="BV336" s="2">
        <f t="shared" si="318"/>
        <v>5.2471645203712338</v>
      </c>
      <c r="BW336" s="2">
        <f t="shared" si="337"/>
        <v>3.7947489598322783</v>
      </c>
      <c r="BX336" s="2">
        <f t="shared" si="338"/>
        <v>-0.86443562231690363</v>
      </c>
      <c r="BY336" s="2">
        <f t="shared" si="339"/>
        <v>8.4539335419814599</v>
      </c>
      <c r="BZ336" s="2"/>
      <c r="CA336" s="2">
        <f t="shared" si="369"/>
        <v>1.7226039971558191</v>
      </c>
      <c r="CB336" s="2">
        <f t="shared" si="340"/>
        <v>1.1738086016716458</v>
      </c>
      <c r="CC336" s="2">
        <f t="shared" si="341"/>
        <v>-0.30722045518283658</v>
      </c>
      <c r="CD336" s="2">
        <f t="shared" si="342"/>
        <v>2.6548376585261284</v>
      </c>
      <c r="CE336" s="5"/>
      <c r="CF336" s="8">
        <f t="shared" si="319"/>
        <v>3.8905197351411409E-3</v>
      </c>
      <c r="CG336" s="8">
        <f t="shared" si="320"/>
        <v>4.5154309144556044E-2</v>
      </c>
      <c r="CH336" s="5">
        <f t="shared" si="321"/>
        <v>70635</v>
      </c>
      <c r="CI336" s="5">
        <f t="shared" si="322"/>
        <v>67111.666666666657</v>
      </c>
      <c r="CJ336" s="5"/>
      <c r="CK336" s="5">
        <f t="shared" si="357"/>
        <v>70954.024931164575</v>
      </c>
      <c r="CL336" s="5">
        <f t="shared" si="302"/>
        <v>70033.405561065767</v>
      </c>
      <c r="CM336" s="5">
        <f t="shared" si="331"/>
        <v>66180.891696945837</v>
      </c>
      <c r="CN336" s="5">
        <f t="shared" si="314"/>
        <v>63014.989357289487</v>
      </c>
      <c r="CO336" s="5">
        <f t="shared" si="353"/>
        <v>48496.070915910415</v>
      </c>
      <c r="CP336" s="5"/>
      <c r="CQ336" s="5"/>
      <c r="CR336" s="5"/>
      <c r="CS336" s="32">
        <f t="shared" si="358"/>
        <v>-2.8243992262718898E-2</v>
      </c>
      <c r="CT336" s="32">
        <f t="shared" si="303"/>
        <v>-1.5469839748419645E-2</v>
      </c>
      <c r="CU336" s="32">
        <f t="shared" si="332"/>
        <v>4.1841507904341935E-2</v>
      </c>
      <c r="CV336" s="32">
        <f t="shared" si="315"/>
        <v>9.418410926104448E-2</v>
      </c>
      <c r="CW336" s="32">
        <f t="shared" si="354"/>
        <v>0.42176466459634643</v>
      </c>
      <c r="CX336" s="32"/>
      <c r="CY336" s="32"/>
      <c r="CZ336" s="5"/>
      <c r="DA336" s="6">
        <f t="shared" si="359"/>
        <v>-7.249003579485225E-4</v>
      </c>
      <c r="DB336" s="6">
        <f t="shared" si="304"/>
        <v>0.11597176908621398</v>
      </c>
      <c r="DC336" s="6">
        <f t="shared" si="333"/>
        <v>0.19496092408753884</v>
      </c>
      <c r="DD336" s="6">
        <f t="shared" si="316"/>
        <v>0.16003371523590609</v>
      </c>
      <c r="DE336" s="6">
        <f t="shared" si="355"/>
        <v>1.2222025816962949</v>
      </c>
      <c r="DF336" s="5"/>
      <c r="DG336" s="5"/>
      <c r="DI336" s="6">
        <f t="shared" si="360"/>
        <v>0.29240898000360765</v>
      </c>
      <c r="DJ336" s="6">
        <f t="shared" si="305"/>
        <v>0.50405465887285439</v>
      </c>
      <c r="DK336" s="6">
        <f t="shared" si="334"/>
        <v>0.23368140442901711</v>
      </c>
      <c r="DL336" s="6">
        <f t="shared" si="317"/>
        <v>7.0069851905793443E-2</v>
      </c>
      <c r="DM336" s="6">
        <f t="shared" si="356"/>
        <v>9.7085554428650772E-2</v>
      </c>
      <c r="DX336">
        <f t="shared" si="306"/>
        <v>68888</v>
      </c>
      <c r="DY336">
        <f t="shared" si="307"/>
        <v>61242.473958945367</v>
      </c>
      <c r="DZ336">
        <f t="shared" si="308"/>
        <v>76533.526041054633</v>
      </c>
    </row>
    <row r="337" spans="1:130" x14ac:dyDescent="0.25">
      <c r="A337" s="1">
        <v>36</v>
      </c>
      <c r="B337" s="1">
        <v>336</v>
      </c>
      <c r="C337" s="7">
        <v>20210109</v>
      </c>
      <c r="D337" s="7">
        <v>68690</v>
      </c>
      <c r="E337" s="7">
        <v>5172057</v>
      </c>
      <c r="F337" s="7"/>
      <c r="G337" s="7">
        <f t="shared" si="343"/>
        <v>355268595330</v>
      </c>
      <c r="H337" s="36">
        <f t="shared" si="313"/>
        <v>688199837046.83325</v>
      </c>
      <c r="I337" s="36">
        <f t="shared" si="309"/>
        <v>375947929711.13336</v>
      </c>
      <c r="K337" s="2">
        <f t="shared" si="344"/>
        <v>-3.777976013520631E-3</v>
      </c>
      <c r="M337" s="1">
        <f t="shared" si="352"/>
        <v>335</v>
      </c>
      <c r="N337" s="2">
        <f t="shared" si="345"/>
        <v>-3.3373642806638908E-3</v>
      </c>
      <c r="O337" s="8">
        <f t="shared" si="346"/>
        <v>0.41979949874686717</v>
      </c>
      <c r="P337" s="2">
        <f t="shared" si="347"/>
        <v>0.41574358194440186</v>
      </c>
      <c r="Q337" s="2">
        <f t="shared" si="348"/>
        <v>0.39723103401427878</v>
      </c>
      <c r="R337" s="2">
        <f t="shared" si="349"/>
        <v>5.294662014396101E-3</v>
      </c>
      <c r="V337" s="1">
        <f t="shared" si="350"/>
        <v>3.777976013520631E-3</v>
      </c>
      <c r="W337" s="1">
        <f t="shared" si="351"/>
        <v>0</v>
      </c>
      <c r="X337" s="2">
        <f t="shared" si="370"/>
        <v>1.223183382249815E-2</v>
      </c>
      <c r="Y337" s="2">
        <f t="shared" si="371"/>
        <v>1.0984546607214294E-2</v>
      </c>
      <c r="Z337" s="2">
        <f t="shared" si="372"/>
        <v>1.6447305785936821E-2</v>
      </c>
      <c r="AA337" s="2">
        <f t="shared" si="373"/>
        <v>1.8957726885662707E-2</v>
      </c>
      <c r="AB337" s="3">
        <f t="shared" si="310"/>
        <v>0.74369832857104856</v>
      </c>
      <c r="AC337" s="3">
        <f t="shared" si="311"/>
        <v>0.57942319105365181</v>
      </c>
      <c r="AD337" s="4">
        <f t="shared" ref="AD337:AD400" si="374">(AC337/(AB337+AC337))*100</f>
        <v>43.792137189183009</v>
      </c>
      <c r="AE337" s="5">
        <f t="shared" si="323"/>
        <v>46.611860901089209</v>
      </c>
      <c r="AF337" s="5">
        <f t="shared" si="324"/>
        <v>33.268546276021105</v>
      </c>
      <c r="AG337" s="5">
        <f t="shared" si="325"/>
        <v>59.955175526157312</v>
      </c>
      <c r="AH337" s="5"/>
      <c r="AI337" s="6">
        <f t="shared" si="312"/>
        <v>0.13160397875882179</v>
      </c>
      <c r="AJ337" s="6">
        <f t="shared" si="301"/>
        <v>0.20568494714027047</v>
      </c>
      <c r="AK337" s="6">
        <f t="shared" si="326"/>
        <v>6.5433407606783123E-2</v>
      </c>
      <c r="AL337" s="6">
        <f t="shared" si="327"/>
        <v>0.34593648667375781</v>
      </c>
      <c r="AM337" s="6"/>
      <c r="AT337" s="5"/>
      <c r="AU337" s="5"/>
      <c r="AV337" s="12"/>
      <c r="AW337" s="5"/>
      <c r="AX337" s="5"/>
      <c r="AY337" s="5"/>
      <c r="AZ337" s="5"/>
      <c r="BA337" s="5"/>
      <c r="BB337" s="5"/>
      <c r="BC337" s="5"/>
      <c r="BD337" s="5"/>
      <c r="BE337" s="5">
        <f t="shared" si="361"/>
        <v>-260</v>
      </c>
      <c r="BF337" s="6">
        <f t="shared" si="362"/>
        <v>260</v>
      </c>
      <c r="BG337" s="6">
        <f t="shared" si="363"/>
        <v>0</v>
      </c>
      <c r="BH337" s="6">
        <f t="shared" si="364"/>
        <v>860</v>
      </c>
      <c r="BI337" s="6">
        <f t="shared" si="365"/>
        <v>773.57142857142856</v>
      </c>
      <c r="BJ337" s="6">
        <f t="shared" si="366"/>
        <v>47.354613030170526</v>
      </c>
      <c r="BK337" s="6">
        <f t="shared" si="328"/>
        <v>63.048962757329399</v>
      </c>
      <c r="BL337" s="6">
        <f t="shared" si="329"/>
        <v>41.342344098631116</v>
      </c>
      <c r="BM337" s="6">
        <f t="shared" si="330"/>
        <v>78.2435958184182</v>
      </c>
      <c r="BN337" s="5"/>
      <c r="BO337" s="5"/>
      <c r="BP337" s="5"/>
      <c r="BQ337" s="2">
        <f t="shared" si="335"/>
        <v>70317.5</v>
      </c>
      <c r="BR337" s="2">
        <f t="shared" si="367"/>
        <v>64487.479166666664</v>
      </c>
      <c r="BS337" s="2">
        <f t="shared" si="336"/>
        <v>59466.298321273731</v>
      </c>
      <c r="BT337" s="5">
        <f t="shared" si="368"/>
        <v>72040.139765777785</v>
      </c>
      <c r="BU337" s="5"/>
      <c r="BV337" s="2">
        <f t="shared" si="318"/>
        <v>5.4404754503841932</v>
      </c>
      <c r="BW337" s="2">
        <f t="shared" si="337"/>
        <v>4.1253490517645703</v>
      </c>
      <c r="BX337" s="2">
        <f t="shared" si="338"/>
        <v>4.7898841207791421E-2</v>
      </c>
      <c r="BY337" s="2">
        <f t="shared" si="339"/>
        <v>8.2027992623213493</v>
      </c>
      <c r="BZ337" s="2"/>
      <c r="CA337" s="2">
        <f t="shared" si="369"/>
        <v>1.7868076246513886</v>
      </c>
      <c r="CB337" s="2">
        <f t="shared" si="340"/>
        <v>1.28098046834176</v>
      </c>
      <c r="CC337" s="2">
        <f t="shared" si="341"/>
        <v>-3.472896762433475E-2</v>
      </c>
      <c r="CD337" s="2">
        <f t="shared" si="342"/>
        <v>2.5966899043078548</v>
      </c>
      <c r="CE337" s="5"/>
      <c r="CF337" s="8">
        <f t="shared" si="319"/>
        <v>3.8905197351411409E-3</v>
      </c>
      <c r="CG337" s="8">
        <f t="shared" si="320"/>
        <v>4.5154309144556044E-2</v>
      </c>
      <c r="CH337" s="5">
        <f t="shared" si="321"/>
        <v>70635</v>
      </c>
      <c r="CI337" s="5">
        <f t="shared" si="322"/>
        <v>67248.333333333328</v>
      </c>
      <c r="CJ337" s="5"/>
      <c r="CK337" s="5">
        <f t="shared" si="357"/>
        <v>71070.495483329127</v>
      </c>
      <c r="CL337" s="5">
        <f t="shared" si="302"/>
        <v>70093.962144376186</v>
      </c>
      <c r="CM337" s="5">
        <f t="shared" si="331"/>
        <v>66257.840826540996</v>
      </c>
      <c r="CN337" s="5">
        <f t="shared" si="314"/>
        <v>63105.460903292485</v>
      </c>
      <c r="CO337" s="5">
        <f t="shared" si="353"/>
        <v>48704.275387326932</v>
      </c>
      <c r="CP337" s="5"/>
      <c r="CQ337" s="5"/>
      <c r="CR337" s="5"/>
      <c r="CS337" s="32">
        <f t="shared" si="358"/>
        <v>-3.3494848560434165E-2</v>
      </c>
      <c r="CT337" s="32">
        <f t="shared" si="303"/>
        <v>-2.0029715847484475E-2</v>
      </c>
      <c r="CU337" s="32">
        <f t="shared" si="332"/>
        <v>3.6707492171775602E-2</v>
      </c>
      <c r="CV337" s="32">
        <f t="shared" si="315"/>
        <v>8.8495338070118557E-2</v>
      </c>
      <c r="CW337" s="32">
        <f t="shared" si="354"/>
        <v>0.4103484643541877</v>
      </c>
      <c r="CX337" s="32"/>
      <c r="CY337" s="32"/>
      <c r="CZ337" s="5"/>
      <c r="DA337" s="6">
        <f t="shared" si="359"/>
        <v>-5.1497087858130793E-2</v>
      </c>
      <c r="DB337" s="6">
        <f t="shared" si="304"/>
        <v>0.12971888562807432</v>
      </c>
      <c r="DC337" s="6">
        <f t="shared" si="333"/>
        <v>0.18596773599575225</v>
      </c>
      <c r="DD337" s="6">
        <f t="shared" si="316"/>
        <v>0.1525747882133775</v>
      </c>
      <c r="DE337" s="6">
        <f t="shared" si="355"/>
        <v>1.1780740519085895</v>
      </c>
      <c r="DF337" s="5"/>
      <c r="DG337" s="5"/>
      <c r="DI337" s="6">
        <f t="shared" si="360"/>
        <v>0.26686805868679764</v>
      </c>
      <c r="DJ337" s="6">
        <f t="shared" si="305"/>
        <v>0.45885115367147</v>
      </c>
      <c r="DK337" s="6">
        <f t="shared" si="334"/>
        <v>0.22884314751658261</v>
      </c>
      <c r="DL337" s="6">
        <f t="shared" si="317"/>
        <v>-1.5999579668089479E-2</v>
      </c>
      <c r="DM337" s="6">
        <f t="shared" si="356"/>
        <v>7.9359303587333285E-2</v>
      </c>
      <c r="DX337">
        <f t="shared" si="306"/>
        <v>69252.5</v>
      </c>
      <c r="DY337">
        <f t="shared" si="307"/>
        <v>62417.557465900354</v>
      </c>
      <c r="DZ337">
        <f t="shared" si="308"/>
        <v>76087.442534099639</v>
      </c>
    </row>
    <row r="338" spans="1:130" x14ac:dyDescent="0.25">
      <c r="A338" s="1">
        <v>37</v>
      </c>
      <c r="B338" s="1">
        <v>337</v>
      </c>
      <c r="C338" s="7">
        <v>20210110</v>
      </c>
      <c r="D338" s="7">
        <v>68200</v>
      </c>
      <c r="E338" s="7">
        <v>4435840</v>
      </c>
      <c r="F338" s="7"/>
      <c r="G338" s="7">
        <f t="shared" si="343"/>
        <v>302524288000</v>
      </c>
      <c r="H338" s="36">
        <f t="shared" si="313"/>
        <v>690120719813.5</v>
      </c>
      <c r="I338" s="36">
        <f t="shared" si="309"/>
        <v>380692428562.46674</v>
      </c>
      <c r="K338" s="2">
        <f t="shared" si="344"/>
        <v>-7.1590633763738793E-3</v>
      </c>
      <c r="M338" s="1">
        <f t="shared" si="352"/>
        <v>336</v>
      </c>
      <c r="N338" s="2">
        <f t="shared" si="345"/>
        <v>-3.2336325670649104E-3</v>
      </c>
      <c r="O338" s="8">
        <f t="shared" si="346"/>
        <v>0.42105263157894735</v>
      </c>
      <c r="P338" s="2">
        <f t="shared" si="347"/>
        <v>0.41712372383270069</v>
      </c>
      <c r="Q338" s="2">
        <f t="shared" si="348"/>
        <v>0.3988258046020427</v>
      </c>
      <c r="R338" s="2">
        <f t="shared" si="349"/>
        <v>5.3090496345454818E-3</v>
      </c>
      <c r="V338" s="1">
        <f t="shared" si="350"/>
        <v>7.1590633763738793E-3</v>
      </c>
      <c r="W338" s="1">
        <f t="shared" si="351"/>
        <v>0</v>
      </c>
      <c r="X338" s="2">
        <f t="shared" si="370"/>
        <v>1.1972653268739331E-2</v>
      </c>
      <c r="Y338" s="2">
        <f t="shared" si="371"/>
        <v>1.0984546607214294E-2</v>
      </c>
      <c r="Z338" s="2">
        <f t="shared" si="372"/>
        <v>1.6500319340076491E-2</v>
      </c>
      <c r="AA338" s="2">
        <f t="shared" si="373"/>
        <v>1.8957726885662707E-2</v>
      </c>
      <c r="AB338" s="3">
        <f t="shared" si="310"/>
        <v>0.72560130637349407</v>
      </c>
      <c r="AC338" s="3">
        <f t="shared" si="311"/>
        <v>0.57942319105365181</v>
      </c>
      <c r="AD338" s="4">
        <f t="shared" si="374"/>
        <v>44.399411060557398</v>
      </c>
      <c r="AE338" s="5">
        <f t="shared" si="323"/>
        <v>46.159830073017609</v>
      </c>
      <c r="AF338" s="5">
        <f t="shared" si="324"/>
        <v>33.182979017470458</v>
      </c>
      <c r="AG338" s="5">
        <f t="shared" si="325"/>
        <v>59.13668112856476</v>
      </c>
      <c r="AH338" s="5"/>
      <c r="AI338" s="6">
        <f t="shared" si="312"/>
        <v>0.14455603851964555</v>
      </c>
      <c r="AJ338" s="6">
        <f t="shared" si="301"/>
        <v>0.20430248398386858</v>
      </c>
      <c r="AK338" s="6">
        <f t="shared" si="326"/>
        <v>6.2129512356493971E-2</v>
      </c>
      <c r="AL338" s="6">
        <f t="shared" si="327"/>
        <v>0.34647545561124315</v>
      </c>
      <c r="AM338" s="6"/>
      <c r="AT338" s="5"/>
      <c r="AU338" s="5"/>
      <c r="AV338" s="12"/>
      <c r="AW338" s="5"/>
      <c r="AX338" s="5"/>
      <c r="AY338" s="5"/>
      <c r="AZ338" s="5"/>
      <c r="BA338" s="5"/>
      <c r="BB338" s="5"/>
      <c r="BC338" s="5"/>
      <c r="BD338" s="5"/>
      <c r="BE338" s="5">
        <f t="shared" si="361"/>
        <v>-490</v>
      </c>
      <c r="BF338" s="6">
        <f t="shared" si="362"/>
        <v>490</v>
      </c>
      <c r="BG338" s="6">
        <f t="shared" si="363"/>
        <v>0</v>
      </c>
      <c r="BH338" s="6">
        <f t="shared" si="364"/>
        <v>841.42857142857144</v>
      </c>
      <c r="BI338" s="6">
        <f t="shared" si="365"/>
        <v>773.57142857142856</v>
      </c>
      <c r="BJ338" s="6">
        <f t="shared" si="366"/>
        <v>47.899159663865547</v>
      </c>
      <c r="BK338" s="6">
        <f t="shared" si="328"/>
        <v>62.996444615011079</v>
      </c>
      <c r="BL338" s="6">
        <f t="shared" si="329"/>
        <v>41.141615930419533</v>
      </c>
      <c r="BM338" s="6">
        <f t="shared" si="330"/>
        <v>78.294824694225156</v>
      </c>
      <c r="BN338" s="5"/>
      <c r="BO338" s="5"/>
      <c r="BP338" s="5"/>
      <c r="BQ338" s="2">
        <f t="shared" si="335"/>
        <v>70317.5</v>
      </c>
      <c r="BR338" s="2">
        <f t="shared" si="367"/>
        <v>65085.833333333328</v>
      </c>
      <c r="BS338" s="2">
        <f t="shared" si="336"/>
        <v>59786.462799106856</v>
      </c>
      <c r="BT338" s="5">
        <f t="shared" si="368"/>
        <v>72485.944181839281</v>
      </c>
      <c r="BU338" s="5"/>
      <c r="BV338" s="2">
        <f t="shared" si="318"/>
        <v>5.516251558762038</v>
      </c>
      <c r="BW338" s="2">
        <f t="shared" si="337"/>
        <v>4.4559228047670505</v>
      </c>
      <c r="BX338" s="2">
        <f t="shared" si="338"/>
        <v>1.1642665932060701</v>
      </c>
      <c r="BY338" s="2">
        <f t="shared" si="339"/>
        <v>7.7475790163280305</v>
      </c>
      <c r="BZ338" s="2"/>
      <c r="CA338" s="2">
        <f t="shared" si="369"/>
        <v>1.7861927530294701</v>
      </c>
      <c r="CB338" s="2">
        <f t="shared" si="340"/>
        <v>1.3892435515518122</v>
      </c>
      <c r="CC338" s="2">
        <f t="shared" si="341"/>
        <v>0.31438822459822302</v>
      </c>
      <c r="CD338" s="2">
        <f t="shared" si="342"/>
        <v>2.4640988785054017</v>
      </c>
      <c r="CE338" s="5"/>
      <c r="CF338" s="8">
        <f t="shared" si="319"/>
        <v>3.8905197351411409E-3</v>
      </c>
      <c r="CG338" s="8">
        <f t="shared" si="320"/>
        <v>4.5154309144556044E-2</v>
      </c>
      <c r="CH338" s="5">
        <f t="shared" si="321"/>
        <v>69535</v>
      </c>
      <c r="CI338" s="5">
        <f t="shared" si="322"/>
        <v>67248.333333333328</v>
      </c>
      <c r="CJ338" s="5"/>
      <c r="CK338" s="5">
        <f t="shared" si="357"/>
        <v>70748.898884716225</v>
      </c>
      <c r="CL338" s="5">
        <f t="shared" si="302"/>
        <v>70268.714455411187</v>
      </c>
      <c r="CM338" s="5">
        <f t="shared" si="331"/>
        <v>66324.660026997706</v>
      </c>
      <c r="CN338" s="5">
        <f t="shared" si="314"/>
        <v>63188.447865735303</v>
      </c>
      <c r="CO338" s="5">
        <f t="shared" si="353"/>
        <v>49112.309000284462</v>
      </c>
      <c r="CP338" s="5"/>
      <c r="CQ338" s="5"/>
      <c r="CR338" s="5"/>
      <c r="CS338" s="32">
        <f t="shared" si="358"/>
        <v>-3.6027400071195426E-2</v>
      </c>
      <c r="CT338" s="32">
        <f t="shared" si="303"/>
        <v>-2.9440049835035564E-2</v>
      </c>
      <c r="CU338" s="32">
        <f t="shared" si="332"/>
        <v>2.8275153950867216E-2</v>
      </c>
      <c r="CV338" s="32">
        <f t="shared" si="315"/>
        <v>7.9311208037795122E-2</v>
      </c>
      <c r="CW338" s="32">
        <f t="shared" si="354"/>
        <v>0.38865391158059737</v>
      </c>
      <c r="CX338" s="32"/>
      <c r="CY338" s="32"/>
      <c r="CZ338" s="5"/>
      <c r="DA338" s="6">
        <f t="shared" si="359"/>
        <v>-8.4319585323918311E-2</v>
      </c>
      <c r="DB338" s="6">
        <f t="shared" si="304"/>
        <v>0.12316774180398259</v>
      </c>
      <c r="DC338" s="6">
        <f t="shared" si="333"/>
        <v>0.17682350235220465</v>
      </c>
      <c r="DD338" s="6">
        <f t="shared" si="316"/>
        <v>0.19412110372510977</v>
      </c>
      <c r="DE338" s="6">
        <f t="shared" si="355"/>
        <v>1.1221570998240908</v>
      </c>
      <c r="DF338" s="5"/>
      <c r="DG338" s="5"/>
      <c r="DI338" s="6">
        <f t="shared" si="360"/>
        <v>0.25987231204009237</v>
      </c>
      <c r="DJ338" s="6">
        <f t="shared" si="305"/>
        <v>0.36890433991700072</v>
      </c>
      <c r="DK338" s="6">
        <f t="shared" si="334"/>
        <v>0.24787254207587939</v>
      </c>
      <c r="DL338" s="6">
        <f t="shared" si="317"/>
        <v>7.7112037473829165E-2</v>
      </c>
      <c r="DM338" s="6">
        <f t="shared" si="356"/>
        <v>7.6558977797605884E-2</v>
      </c>
      <c r="DX338">
        <f t="shared" si="306"/>
        <v>69645.833333333328</v>
      </c>
      <c r="DY338">
        <f t="shared" si="307"/>
        <v>64131.412289883301</v>
      </c>
      <c r="DZ338">
        <f t="shared" si="308"/>
        <v>75160.254376783356</v>
      </c>
    </row>
    <row r="339" spans="1:130" x14ac:dyDescent="0.25">
      <c r="A339" s="1">
        <v>38</v>
      </c>
      <c r="B339" s="1">
        <v>338</v>
      </c>
      <c r="C339" s="7">
        <v>20210111</v>
      </c>
      <c r="D339" s="7">
        <v>66700</v>
      </c>
      <c r="E339" s="7">
        <v>4268653</v>
      </c>
      <c r="F339" s="7"/>
      <c r="G339" s="7">
        <f t="shared" si="343"/>
        <v>284719155100</v>
      </c>
      <c r="H339" s="36">
        <f t="shared" si="313"/>
        <v>691326989978.5</v>
      </c>
      <c r="I339" s="36">
        <f t="shared" si="309"/>
        <v>384570156847.93335</v>
      </c>
      <c r="K339" s="2">
        <f t="shared" si="344"/>
        <v>-2.2239611927838361E-2</v>
      </c>
      <c r="M339" s="1">
        <f t="shared" si="352"/>
        <v>337</v>
      </c>
      <c r="N339" s="2">
        <f t="shared" si="345"/>
        <v>-3.1652750822501029E-3</v>
      </c>
      <c r="O339" s="8">
        <f t="shared" si="346"/>
        <v>0.42230576441102757</v>
      </c>
      <c r="P339" s="2">
        <f t="shared" si="347"/>
        <v>0.41803377419711729</v>
      </c>
      <c r="Q339" s="2">
        <f t="shared" si="348"/>
        <v>0.39987961877340084</v>
      </c>
      <c r="R339" s="2">
        <f t="shared" si="349"/>
        <v>5.1820405783268852E-3</v>
      </c>
      <c r="V339" s="1">
        <f t="shared" si="350"/>
        <v>2.2239611927838361E-2</v>
      </c>
      <c r="W339" s="1">
        <f t="shared" si="351"/>
        <v>0</v>
      </c>
      <c r="X339" s="2">
        <f t="shared" si="370"/>
        <v>1.3271383509716335E-2</v>
      </c>
      <c r="Y339" s="2">
        <f t="shared" si="371"/>
        <v>1.0984546607214294E-2</v>
      </c>
      <c r="Z339" s="2">
        <f t="shared" si="372"/>
        <v>1.6544885845854704E-2</v>
      </c>
      <c r="AA339" s="2">
        <f t="shared" si="373"/>
        <v>1.8957726885662707E-2</v>
      </c>
      <c r="AB339" s="3">
        <f t="shared" si="310"/>
        <v>0.80214415701402131</v>
      </c>
      <c r="AC339" s="3">
        <f t="shared" si="311"/>
        <v>0.57942319105365181</v>
      </c>
      <c r="AD339" s="4">
        <f t="shared" si="374"/>
        <v>41.939554511335345</v>
      </c>
      <c r="AE339" s="5">
        <f t="shared" si="323"/>
        <v>45.390078857004454</v>
      </c>
      <c r="AF339" s="5">
        <f t="shared" si="324"/>
        <v>33.416607935462068</v>
      </c>
      <c r="AG339" s="5">
        <f t="shared" si="325"/>
        <v>57.36354977854684</v>
      </c>
      <c r="AH339" s="5"/>
      <c r="AI339" s="6">
        <f t="shared" si="312"/>
        <v>0.11777948024239482</v>
      </c>
      <c r="AJ339" s="6">
        <f t="shared" si="301"/>
        <v>0.19854319870450562</v>
      </c>
      <c r="AK339" s="6">
        <f t="shared" si="326"/>
        <v>5.1994285941409341E-2</v>
      </c>
      <c r="AL339" s="6">
        <f t="shared" si="327"/>
        <v>0.34509211146760188</v>
      </c>
      <c r="AM339" s="6"/>
      <c r="AT339" s="5"/>
      <c r="AU339" s="5"/>
      <c r="AV339" s="12"/>
      <c r="AW339" s="5"/>
      <c r="AX339" s="5"/>
      <c r="AY339" s="5"/>
      <c r="AZ339" s="5"/>
      <c r="BA339" s="5"/>
      <c r="BB339" s="5"/>
      <c r="BC339" s="5"/>
      <c r="BD339" s="5"/>
      <c r="BE339" s="5">
        <f t="shared" si="361"/>
        <v>-1500</v>
      </c>
      <c r="BF339" s="6">
        <f t="shared" si="362"/>
        <v>1500</v>
      </c>
      <c r="BG339" s="6">
        <f t="shared" si="363"/>
        <v>0</v>
      </c>
      <c r="BH339" s="6">
        <f t="shared" si="364"/>
        <v>928.57142857142856</v>
      </c>
      <c r="BI339" s="6">
        <f t="shared" si="365"/>
        <v>773.57142857142856</v>
      </c>
      <c r="BJ339" s="6">
        <f t="shared" si="366"/>
        <v>45.446915652538813</v>
      </c>
      <c r="BK339" s="6">
        <f t="shared" si="328"/>
        <v>62.47787564966044</v>
      </c>
      <c r="BL339" s="6">
        <f t="shared" si="329"/>
        <v>39.445444697914667</v>
      </c>
      <c r="BM339" s="6">
        <f t="shared" si="330"/>
        <v>78.600577315882475</v>
      </c>
      <c r="BN339" s="5"/>
      <c r="BO339" s="5"/>
      <c r="BP339" s="5"/>
      <c r="BQ339" s="2">
        <f t="shared" si="335"/>
        <v>70317.5</v>
      </c>
      <c r="BR339" s="2">
        <f t="shared" si="367"/>
        <v>65679.333333333328</v>
      </c>
      <c r="BS339" s="2">
        <f t="shared" si="336"/>
        <v>60126.749354738698</v>
      </c>
      <c r="BT339" s="5">
        <f t="shared" si="368"/>
        <v>72733.646151893714</v>
      </c>
      <c r="BU339" s="5"/>
      <c r="BV339" s="2">
        <f t="shared" si="318"/>
        <v>5.3888367641206312</v>
      </c>
      <c r="BW339" s="2">
        <f t="shared" si="337"/>
        <v>4.7618894866282879</v>
      </c>
      <c r="BX339" s="2">
        <f t="shared" si="338"/>
        <v>2.5345323038180889</v>
      </c>
      <c r="BY339" s="2">
        <f t="shared" si="339"/>
        <v>6.9892466694384865</v>
      </c>
      <c r="BZ339" s="2"/>
      <c r="CA339" s="2">
        <f t="shared" si="369"/>
        <v>1.7922136356937468</v>
      </c>
      <c r="CB339" s="2">
        <f t="shared" si="340"/>
        <v>1.5030582498353238</v>
      </c>
      <c r="CC339" s="2">
        <f t="shared" si="341"/>
        <v>0.87365449043755927</v>
      </c>
      <c r="CD339" s="2">
        <f t="shared" si="342"/>
        <v>2.1324620092330884</v>
      </c>
      <c r="CE339" s="5"/>
      <c r="CF339" s="8">
        <f t="shared" si="319"/>
        <v>3.8905197351411409E-3</v>
      </c>
      <c r="CG339" s="8">
        <f t="shared" si="320"/>
        <v>4.5154309144556044E-2</v>
      </c>
      <c r="CH339" s="5">
        <f t="shared" si="321"/>
        <v>69350</v>
      </c>
      <c r="CI339" s="5">
        <f t="shared" si="322"/>
        <v>67248.333333333328</v>
      </c>
      <c r="CJ339" s="5"/>
      <c r="CK339" s="5">
        <f t="shared" si="357"/>
        <v>69787.774457973705</v>
      </c>
      <c r="CL339" s="5">
        <f t="shared" si="302"/>
        <v>70410.610744712292</v>
      </c>
      <c r="CM339" s="5">
        <f t="shared" si="331"/>
        <v>66380.552141448192</v>
      </c>
      <c r="CN339" s="5">
        <f t="shared" si="314"/>
        <v>63252.545572680232</v>
      </c>
      <c r="CO339" s="5">
        <f t="shared" si="353"/>
        <v>49555.215095861713</v>
      </c>
      <c r="CP339" s="5"/>
      <c r="CQ339" s="5"/>
      <c r="CR339" s="5"/>
      <c r="CS339" s="32">
        <f t="shared" si="358"/>
        <v>-4.4245206011450766E-2</v>
      </c>
      <c r="CT339" s="32">
        <f t="shared" si="303"/>
        <v>-5.2699596061818732E-2</v>
      </c>
      <c r="CU339" s="32">
        <f t="shared" si="332"/>
        <v>4.8123712178698153E-3</v>
      </c>
      <c r="CV339" s="32">
        <f t="shared" si="315"/>
        <v>5.45030147973804E-2</v>
      </c>
      <c r="CW339" s="32">
        <f t="shared" si="354"/>
        <v>0.34597337275143869</v>
      </c>
      <c r="CX339" s="32"/>
      <c r="CY339" s="32"/>
      <c r="CZ339" s="5"/>
      <c r="DA339" s="6">
        <f t="shared" si="359"/>
        <v>-7.6461166094477229E-2</v>
      </c>
      <c r="DB339" s="6">
        <f t="shared" si="304"/>
        <v>-4.4569088325927056E-2</v>
      </c>
      <c r="DC339" s="6">
        <f t="shared" si="333"/>
        <v>0.16720402094052939</v>
      </c>
      <c r="DD339" s="6">
        <f t="shared" si="316"/>
        <v>0.15697826187808761</v>
      </c>
      <c r="DE339" s="6">
        <f t="shared" si="355"/>
        <v>1.0589303740769289</v>
      </c>
      <c r="DF339" s="5"/>
      <c r="DG339" s="5"/>
      <c r="DI339" s="6">
        <f t="shared" si="360"/>
        <v>0.12008220317987942</v>
      </c>
      <c r="DJ339" s="6">
        <f t="shared" si="305"/>
        <v>6.7453503804051337E-2</v>
      </c>
      <c r="DK339" s="6">
        <f t="shared" si="334"/>
        <v>0.33883330441686088</v>
      </c>
      <c r="DL339" s="6">
        <f t="shared" si="317"/>
        <v>0.16226175495719478</v>
      </c>
      <c r="DM339" s="6">
        <f t="shared" si="356"/>
        <v>7.4465451394249565E-2</v>
      </c>
      <c r="DX339">
        <f t="shared" si="306"/>
        <v>69966</v>
      </c>
      <c r="DY339">
        <f t="shared" si="307"/>
        <v>66190.683324540834</v>
      </c>
      <c r="DZ339">
        <f t="shared" si="308"/>
        <v>73741.316675459166</v>
      </c>
    </row>
    <row r="340" spans="1:130" x14ac:dyDescent="0.25">
      <c r="A340" s="1">
        <v>39</v>
      </c>
      <c r="B340" s="1">
        <v>339</v>
      </c>
      <c r="C340" s="7">
        <v>20210112</v>
      </c>
      <c r="D340" s="7">
        <v>64220</v>
      </c>
      <c r="E340" s="7">
        <v>3027450</v>
      </c>
      <c r="F340" s="7"/>
      <c r="G340" s="7">
        <f t="shared" si="343"/>
        <v>194422839000</v>
      </c>
      <c r="H340" s="36">
        <f t="shared" si="313"/>
        <v>591875793433.5</v>
      </c>
      <c r="I340" s="36">
        <f t="shared" si="309"/>
        <v>386886390311.53339</v>
      </c>
      <c r="K340" s="2">
        <f t="shared" si="344"/>
        <v>-3.7890264260210131E-2</v>
      </c>
      <c r="M340" s="1">
        <f t="shared" si="352"/>
        <v>338</v>
      </c>
      <c r="N340" s="2">
        <f t="shared" si="345"/>
        <v>-3.1505539525136738E-3</v>
      </c>
      <c r="O340" s="8">
        <f t="shared" si="346"/>
        <v>0.42355889724310775</v>
      </c>
      <c r="P340" s="2">
        <f t="shared" si="347"/>
        <v>0.41822981576410095</v>
      </c>
      <c r="Q340" s="2">
        <f t="shared" si="348"/>
        <v>0.40010686123998923</v>
      </c>
      <c r="R340" s="2">
        <f t="shared" si="349"/>
        <v>5.5251230459904543E-3</v>
      </c>
      <c r="V340" s="1">
        <f t="shared" si="350"/>
        <v>3.7890264260210131E-2</v>
      </c>
      <c r="W340" s="1">
        <f t="shared" si="351"/>
        <v>0</v>
      </c>
      <c r="X340" s="2">
        <f t="shared" si="370"/>
        <v>1.5384195029741166E-2</v>
      </c>
      <c r="Y340" s="2">
        <f t="shared" si="371"/>
        <v>1.0984546607214294E-2</v>
      </c>
      <c r="Z340" s="2">
        <f t="shared" si="372"/>
        <v>1.7710317563353166E-2</v>
      </c>
      <c r="AA340" s="2">
        <f t="shared" si="373"/>
        <v>1.8957726885662707E-2</v>
      </c>
      <c r="AB340" s="3">
        <f t="shared" si="310"/>
        <v>0.86865720926284817</v>
      </c>
      <c r="AC340" s="3">
        <f t="shared" si="311"/>
        <v>0.57942319105365181</v>
      </c>
      <c r="AD340" s="4">
        <f t="shared" si="374"/>
        <v>40.013192011093452</v>
      </c>
      <c r="AE340" s="5">
        <f t="shared" si="323"/>
        <v>44.577326930348391</v>
      </c>
      <c r="AF340" s="5">
        <f t="shared" si="324"/>
        <v>33.542983965090365</v>
      </c>
      <c r="AG340" s="5">
        <f t="shared" si="325"/>
        <v>55.611669895606418</v>
      </c>
      <c r="AH340" s="5"/>
      <c r="AI340" s="6">
        <f t="shared" si="312"/>
        <v>-0.1452169726484891</v>
      </c>
      <c r="AJ340" s="6">
        <f t="shared" si="301"/>
        <v>0.17678613584570324</v>
      </c>
      <c r="AK340" s="6">
        <f t="shared" si="326"/>
        <v>-2.9620172748124451E-2</v>
      </c>
      <c r="AL340" s="6">
        <f t="shared" si="327"/>
        <v>0.38319244443953093</v>
      </c>
      <c r="AM340" s="6"/>
      <c r="AT340" s="5"/>
      <c r="AU340" s="5"/>
      <c r="AV340" s="12"/>
      <c r="AW340" s="5"/>
      <c r="AX340" s="5"/>
      <c r="AY340" s="5"/>
      <c r="AZ340" s="5"/>
      <c r="BA340" s="5"/>
      <c r="BB340" s="5"/>
      <c r="BC340" s="5"/>
      <c r="BD340" s="5"/>
      <c r="BE340" s="5">
        <f t="shared" si="361"/>
        <v>-2480</v>
      </c>
      <c r="BF340" s="6">
        <f t="shared" si="362"/>
        <v>2480</v>
      </c>
      <c r="BG340" s="6">
        <f t="shared" si="363"/>
        <v>0</v>
      </c>
      <c r="BH340" s="6">
        <f t="shared" si="364"/>
        <v>1065</v>
      </c>
      <c r="BI340" s="6">
        <f t="shared" si="365"/>
        <v>773.57142857142856</v>
      </c>
      <c r="BJ340" s="6">
        <f t="shared" si="366"/>
        <v>42.074592074592076</v>
      </c>
      <c r="BK340" s="6">
        <f t="shared" si="328"/>
        <v>60.756849475453429</v>
      </c>
      <c r="BL340" s="6">
        <f t="shared" si="329"/>
        <v>37.001900947319072</v>
      </c>
      <c r="BM340" s="6">
        <f t="shared" si="330"/>
        <v>77.385313445147474</v>
      </c>
      <c r="BN340" s="5"/>
      <c r="BO340" s="5"/>
      <c r="BP340" s="5"/>
      <c r="BQ340" s="2">
        <f t="shared" si="335"/>
        <v>70148.75</v>
      </c>
      <c r="BR340" s="2">
        <f t="shared" si="367"/>
        <v>66245.75</v>
      </c>
      <c r="BS340" s="2">
        <f t="shared" si="336"/>
        <v>60473.583887057786</v>
      </c>
      <c r="BT340" s="5">
        <f t="shared" si="368"/>
        <v>72781.323990327161</v>
      </c>
      <c r="BU340" s="5"/>
      <c r="BV340" s="2">
        <f t="shared" si="318"/>
        <v>-0.1858292366828449</v>
      </c>
      <c r="BW340" s="2">
        <f t="shared" si="337"/>
        <v>4.6259000741226126</v>
      </c>
      <c r="BX340" s="2">
        <f t="shared" si="338"/>
        <v>1.6272440923989047</v>
      </c>
      <c r="BY340" s="2">
        <f t="shared" si="339"/>
        <v>7.6245560558463206</v>
      </c>
      <c r="BZ340" s="2"/>
      <c r="CA340" s="2">
        <f t="shared" si="369"/>
        <v>0.46620702377164325</v>
      </c>
      <c r="CB340" s="2">
        <f t="shared" si="340"/>
        <v>1.4826603360241513</v>
      </c>
      <c r="CC340" s="2">
        <f t="shared" si="341"/>
        <v>0.74954286665347369</v>
      </c>
      <c r="CD340" s="2">
        <f t="shared" si="342"/>
        <v>2.2157778053948287</v>
      </c>
      <c r="CE340" s="5"/>
      <c r="CF340" s="8">
        <f t="shared" si="319"/>
        <v>3.8905197351411409E-3</v>
      </c>
      <c r="CG340" s="8">
        <f t="shared" si="320"/>
        <v>4.5154309144556044E-2</v>
      </c>
      <c r="CH340" s="5">
        <f t="shared" si="321"/>
        <v>68110</v>
      </c>
      <c r="CI340" s="5">
        <f t="shared" si="322"/>
        <v>67248.333333333328</v>
      </c>
      <c r="CJ340" s="5"/>
      <c r="CK340" s="5">
        <f t="shared" si="357"/>
        <v>69204.454807145259</v>
      </c>
      <c r="CL340" s="5">
        <f t="shared" si="302"/>
        <v>70424.020143628397</v>
      </c>
      <c r="CM340" s="5">
        <f t="shared" si="331"/>
        <v>66405.683489673451</v>
      </c>
      <c r="CN340" s="5">
        <f t="shared" si="314"/>
        <v>63287.588464072644</v>
      </c>
      <c r="CO340" s="5">
        <f t="shared" si="353"/>
        <v>49816.543350078413</v>
      </c>
      <c r="CP340" s="5"/>
      <c r="CQ340" s="5"/>
      <c r="CR340" s="5"/>
      <c r="CS340" s="32">
        <f t="shared" si="358"/>
        <v>-7.2025057072346521E-2</v>
      </c>
      <c r="CT340" s="32">
        <f t="shared" si="303"/>
        <v>-8.8095228460054131E-2</v>
      </c>
      <c r="CU340" s="32">
        <f t="shared" si="332"/>
        <v>-3.2914102751661956E-2</v>
      </c>
      <c r="CV340" s="32">
        <f t="shared" si="315"/>
        <v>1.4732928818368185E-2</v>
      </c>
      <c r="CW340" s="32">
        <f t="shared" si="354"/>
        <v>0.28912998938331436</v>
      </c>
      <c r="CX340" s="32"/>
      <c r="CY340" s="32"/>
      <c r="CZ340" s="5"/>
      <c r="DA340" s="6">
        <f t="shared" si="359"/>
        <v>-9.2020609869673975E-2</v>
      </c>
      <c r="DB340" s="6">
        <f t="shared" si="304"/>
        <v>-0.10878038530523201</v>
      </c>
      <c r="DC340" s="6">
        <f t="shared" si="333"/>
        <v>9.0442982291325844E-2</v>
      </c>
      <c r="DD340" s="6">
        <f t="shared" si="316"/>
        <v>8.7662759785003333E-2</v>
      </c>
      <c r="DE340" s="6">
        <f t="shared" si="355"/>
        <v>1.0210401098167188</v>
      </c>
      <c r="DF340" s="5"/>
      <c r="DG340" s="5"/>
      <c r="DI340" s="6">
        <f t="shared" si="360"/>
        <v>-1.4004358981383752E-2</v>
      </c>
      <c r="DJ340" s="6">
        <f t="shared" si="305"/>
        <v>-0.10345141621381296</v>
      </c>
      <c r="DK340" s="6">
        <f t="shared" si="334"/>
        <v>0.4344945753848824</v>
      </c>
      <c r="DL340" s="6">
        <f t="shared" si="317"/>
        <v>0.25313005254696364</v>
      </c>
      <c r="DM340" s="6">
        <f t="shared" si="356"/>
        <v>7.275050543293593E-2</v>
      </c>
      <c r="DX340">
        <f t="shared" si="306"/>
        <v>69690</v>
      </c>
      <c r="DY340">
        <f t="shared" si="307"/>
        <v>65157.737871658348</v>
      </c>
      <c r="DZ340">
        <f t="shared" si="308"/>
        <v>74222.262128341652</v>
      </c>
    </row>
    <row r="341" spans="1:130" x14ac:dyDescent="0.25">
      <c r="A341" s="1">
        <v>40</v>
      </c>
      <c r="B341" s="1">
        <v>340</v>
      </c>
      <c r="C341" s="7">
        <v>20210113</v>
      </c>
      <c r="D341" s="7">
        <v>61290</v>
      </c>
      <c r="E341" s="7">
        <v>8591414</v>
      </c>
      <c r="F341" s="7"/>
      <c r="G341" s="7">
        <f t="shared" si="343"/>
        <v>526567764060</v>
      </c>
      <c r="H341" s="36">
        <f t="shared" si="313"/>
        <v>587217731496.5</v>
      </c>
      <c r="I341" s="36">
        <f t="shared" si="309"/>
        <v>396327592206.06665</v>
      </c>
      <c r="K341" s="2">
        <f t="shared" si="344"/>
        <v>-4.6697991163727491E-2</v>
      </c>
      <c r="M341" s="1">
        <f t="shared" si="352"/>
        <v>339</v>
      </c>
      <c r="N341" s="2">
        <f t="shared" si="345"/>
        <v>-3.0410565757789344E-3</v>
      </c>
      <c r="O341" s="8">
        <f t="shared" si="346"/>
        <v>0.42481203007518797</v>
      </c>
      <c r="P341" s="2">
        <f t="shared" si="347"/>
        <v>0.41968862880399899</v>
      </c>
      <c r="Q341" s="2">
        <f t="shared" si="348"/>
        <v>0.40180041097913199</v>
      </c>
      <c r="R341" s="2">
        <f t="shared" si="349"/>
        <v>6.5822143110870202E-3</v>
      </c>
      <c r="V341" s="1">
        <f t="shared" si="350"/>
        <v>4.6697991163727491E-2</v>
      </c>
      <c r="W341" s="1">
        <f t="shared" si="351"/>
        <v>0</v>
      </c>
      <c r="X341" s="2">
        <f t="shared" si="370"/>
        <v>1.8719765827150271E-2</v>
      </c>
      <c r="Y341" s="2">
        <f t="shared" si="371"/>
        <v>1.0256208177177503E-2</v>
      </c>
      <c r="Z341" s="2">
        <f t="shared" si="372"/>
        <v>1.8944525173246365E-2</v>
      </c>
      <c r="AA341" s="2">
        <f t="shared" si="373"/>
        <v>1.9184836276367516E-2</v>
      </c>
      <c r="AB341" s="3">
        <f t="shared" si="310"/>
        <v>0.9881359208509749</v>
      </c>
      <c r="AC341" s="3">
        <f t="shared" si="311"/>
        <v>0.53459972393986088</v>
      </c>
      <c r="AD341" s="4">
        <f t="shared" si="374"/>
        <v>35.107848546705164</v>
      </c>
      <c r="AE341" s="5">
        <f t="shared" si="323"/>
        <v>43.416575881135451</v>
      </c>
      <c r="AF341" s="5">
        <f t="shared" si="324"/>
        <v>33.660296804896561</v>
      </c>
      <c r="AG341" s="5">
        <f t="shared" si="325"/>
        <v>53.172854957374341</v>
      </c>
      <c r="AH341" s="5"/>
      <c r="AI341" s="6">
        <f t="shared" si="312"/>
        <v>-0.26843624522321247</v>
      </c>
      <c r="AJ341" s="6">
        <f t="shared" ref="AJ341:AJ404" si="375">AVERAGE(AI322:AI341)</f>
        <v>0.14943168643156921</v>
      </c>
      <c r="AK341" s="6">
        <f t="shared" si="326"/>
        <v>-0.13163686672125055</v>
      </c>
      <c r="AL341" s="6">
        <f t="shared" si="327"/>
        <v>0.43050023958438899</v>
      </c>
      <c r="AM341" s="6"/>
      <c r="AT341" s="5"/>
      <c r="AU341" s="5"/>
      <c r="AV341" s="12"/>
      <c r="AW341" s="5"/>
      <c r="AX341" s="5"/>
      <c r="AY341" s="5"/>
      <c r="AZ341" s="5"/>
      <c r="BA341" s="5"/>
      <c r="BB341" s="5"/>
      <c r="BC341" s="5"/>
      <c r="BD341" s="5"/>
      <c r="BE341" s="5">
        <f t="shared" si="361"/>
        <v>-2930</v>
      </c>
      <c r="BF341" s="6">
        <f t="shared" si="362"/>
        <v>2930</v>
      </c>
      <c r="BG341" s="6">
        <f t="shared" si="363"/>
        <v>0</v>
      </c>
      <c r="BH341" s="6">
        <f t="shared" si="364"/>
        <v>1274.2857142857142</v>
      </c>
      <c r="BI341" s="6">
        <f t="shared" si="365"/>
        <v>723.57142857142856</v>
      </c>
      <c r="BJ341" s="6">
        <f t="shared" si="366"/>
        <v>36.21737575974258</v>
      </c>
      <c r="BK341" s="6">
        <f t="shared" si="328"/>
        <v>58.672916560550121</v>
      </c>
      <c r="BL341" s="6">
        <f t="shared" si="329"/>
        <v>33.955600673237512</v>
      </c>
      <c r="BM341" s="6">
        <f t="shared" si="330"/>
        <v>75.975037681668937</v>
      </c>
      <c r="BN341" s="5"/>
      <c r="BO341" s="5"/>
      <c r="BP341" s="5"/>
      <c r="BQ341" s="2">
        <f t="shared" si="335"/>
        <v>69982.5</v>
      </c>
      <c r="BR341" s="2">
        <f t="shared" si="367"/>
        <v>66760.458333333343</v>
      </c>
      <c r="BS341" s="2">
        <f t="shared" si="336"/>
        <v>60811.50575195616</v>
      </c>
      <c r="BT341" s="5">
        <f t="shared" si="368"/>
        <v>72717.414442721871</v>
      </c>
      <c r="BU341" s="5"/>
      <c r="BV341" s="2">
        <f t="shared" si="318"/>
        <v>7.8109496363999664E-2</v>
      </c>
      <c r="BW341" s="2">
        <f t="shared" si="337"/>
        <v>4.4932740538850897</v>
      </c>
      <c r="BX341" s="2">
        <f t="shared" si="338"/>
        <v>0.95550011968862103</v>
      </c>
      <c r="BY341" s="2">
        <f t="shared" si="339"/>
        <v>8.0310479880815588</v>
      </c>
      <c r="BZ341" s="2"/>
      <c r="CA341" s="2">
        <f t="shared" si="369"/>
        <v>0.59518668616448267</v>
      </c>
      <c r="CB341" s="2">
        <f t="shared" si="340"/>
        <v>1.4663395299792281</v>
      </c>
      <c r="CC341" s="2">
        <f t="shared" si="341"/>
        <v>0.66891771494354757</v>
      </c>
      <c r="CD341" s="2">
        <f t="shared" si="342"/>
        <v>2.2637613450149088</v>
      </c>
      <c r="CE341" s="5"/>
      <c r="CF341" s="8">
        <f t="shared" si="319"/>
        <v>4.8407483629753952E-3</v>
      </c>
      <c r="CG341" s="8">
        <f t="shared" si="320"/>
        <v>4.8449384891337627E-2</v>
      </c>
      <c r="CH341" s="5">
        <f t="shared" si="321"/>
        <v>66645</v>
      </c>
      <c r="CI341" s="5">
        <f t="shared" si="322"/>
        <v>67248.333333333328</v>
      </c>
      <c r="CJ341" s="5"/>
      <c r="CK341" s="5">
        <f t="shared" si="357"/>
        <v>68138.445867825605</v>
      </c>
      <c r="CL341" s="5">
        <f t="shared" ref="CL341:CL404" si="376">AVERAGE(G322:G341)/AVERAGE(E322:E341)</f>
        <v>69896.404146481349</v>
      </c>
      <c r="CM341" s="5">
        <f t="shared" si="331"/>
        <v>66282.725060564131</v>
      </c>
      <c r="CN341" s="5">
        <f t="shared" si="314"/>
        <v>63266.403252683049</v>
      </c>
      <c r="CO341" s="5">
        <f t="shared" si="353"/>
        <v>50071.551918308163</v>
      </c>
      <c r="CP341" s="5"/>
      <c r="CQ341" s="5"/>
      <c r="CR341" s="5"/>
      <c r="CS341" s="32">
        <f t="shared" si="358"/>
        <v>-0.10050780848612495</v>
      </c>
      <c r="CT341" s="32">
        <f t="shared" ref="CT341:CT404" si="377">D341/CL341-1</f>
        <v>-0.12313085703872517</v>
      </c>
      <c r="CU341" s="32">
        <f t="shared" si="332"/>
        <v>-7.5324680088245555E-2</v>
      </c>
      <c r="CV341" s="32">
        <f t="shared" si="315"/>
        <v>-3.1239380636028713E-2</v>
      </c>
      <c r="CW341" s="32">
        <f t="shared" si="354"/>
        <v>0.22404833986361661</v>
      </c>
      <c r="CX341" s="32"/>
      <c r="CY341" s="32"/>
      <c r="CZ341" s="5"/>
      <c r="DA341" s="6">
        <f t="shared" si="359"/>
        <v>-9.0120152614005425E-2</v>
      </c>
      <c r="DB341" s="6">
        <f t="shared" ref="DB341:DB404" si="378">LN(D341/D322)</f>
        <v>-0.16243734679326297</v>
      </c>
      <c r="DC341" s="6">
        <f t="shared" si="333"/>
        <v>5.2361552755611607E-2</v>
      </c>
      <c r="DD341" s="6">
        <f t="shared" si="316"/>
        <v>1.794434518286504E-2</v>
      </c>
      <c r="DE341" s="6">
        <f t="shared" si="355"/>
        <v>0.96860930314761517</v>
      </c>
      <c r="DF341" s="5"/>
      <c r="DG341" s="5"/>
      <c r="DI341" s="6">
        <f t="shared" si="360"/>
        <v>-4.0290290008411979E-2</v>
      </c>
      <c r="DJ341" s="6">
        <f t="shared" ref="DJ341:DJ404" si="379">(D341-(AVERAGE(D322:D341)-2*_xlfn.STDEV.P(D322:D341)))/(4*_xlfn.STDEV.P(D322:D341))</f>
        <v>-0.18770941526255527</v>
      </c>
      <c r="DK341" s="6">
        <f t="shared" si="334"/>
        <v>0.39280459683972024</v>
      </c>
      <c r="DL341" s="6">
        <f t="shared" si="317"/>
        <v>0.1945459802803795</v>
      </c>
      <c r="DM341" s="6">
        <f t="shared" si="356"/>
        <v>7.3011026649386745E-2</v>
      </c>
      <c r="DX341">
        <f t="shared" ref="DX341:DX404" si="380">AVERAGE(D322:D341)</f>
        <v>69174.5</v>
      </c>
      <c r="DY341">
        <f t="shared" ref="DY341:DY404" si="381">DX341-2*_xlfn.STDEV.P(D322:D341)</f>
        <v>63442.064304765379</v>
      </c>
      <c r="DZ341">
        <f t="shared" ref="DZ341:DZ404" si="382">DX341+2*_xlfn.STDEV.P(D322:D341)</f>
        <v>74906.935695234613</v>
      </c>
    </row>
    <row r="342" spans="1:130" x14ac:dyDescent="0.25">
      <c r="A342" s="1">
        <v>41</v>
      </c>
      <c r="B342" s="1">
        <v>341</v>
      </c>
      <c r="C342" s="7">
        <v>20210116</v>
      </c>
      <c r="D342" s="7">
        <v>58350</v>
      </c>
      <c r="E342" s="7">
        <v>1807081</v>
      </c>
      <c r="F342" s="7"/>
      <c r="G342" s="7">
        <f t="shared" si="343"/>
        <v>105443176350</v>
      </c>
      <c r="H342" s="36">
        <f t="shared" si="313"/>
        <v>539775049604</v>
      </c>
      <c r="I342" s="36">
        <f t="shared" si="309"/>
        <v>396696847433.13336</v>
      </c>
      <c r="K342" s="2">
        <f t="shared" si="344"/>
        <v>-4.9157338765075394E-2</v>
      </c>
      <c r="M342" s="1">
        <f t="shared" si="352"/>
        <v>340</v>
      </c>
      <c r="N342" s="2">
        <f t="shared" si="345"/>
        <v>-3.0136550410938268E-3</v>
      </c>
      <c r="O342" s="8">
        <f t="shared" si="346"/>
        <v>0.42606516290726815</v>
      </c>
      <c r="P342" s="2">
        <f t="shared" si="347"/>
        <v>0.42005386786726773</v>
      </c>
      <c r="Q342" s="2">
        <f t="shared" si="348"/>
        <v>0.40222512302064289</v>
      </c>
      <c r="R342" s="2">
        <f t="shared" si="349"/>
        <v>6.3765341032691603E-3</v>
      </c>
      <c r="V342" s="1">
        <f t="shared" si="350"/>
        <v>4.9157338765075394E-2</v>
      </c>
      <c r="W342" s="1">
        <f t="shared" si="351"/>
        <v>0</v>
      </c>
      <c r="X342" s="2">
        <f t="shared" si="370"/>
        <v>2.2231004310369944E-2</v>
      </c>
      <c r="Y342" s="2">
        <f t="shared" si="371"/>
        <v>6.899478785273091E-3</v>
      </c>
      <c r="Z342" s="2">
        <f t="shared" si="372"/>
        <v>1.9746564485305981E-2</v>
      </c>
      <c r="AA342" s="2">
        <f t="shared" si="373"/>
        <v>1.6130514147041138E-2</v>
      </c>
      <c r="AB342" s="3">
        <f t="shared" si="310"/>
        <v>1.1258163072828546</v>
      </c>
      <c r="AC342" s="3">
        <f t="shared" si="311"/>
        <v>0.42772838623613746</v>
      </c>
      <c r="AD342" s="4">
        <f t="shared" si="374"/>
        <v>27.532415901551822</v>
      </c>
      <c r="AE342" s="5">
        <f t="shared" si="323"/>
        <v>41.903322668730922</v>
      </c>
      <c r="AF342" s="5">
        <f t="shared" si="324"/>
        <v>32.150308703333224</v>
      </c>
      <c r="AG342" s="5">
        <f t="shared" si="325"/>
        <v>51.656336634128621</v>
      </c>
      <c r="AH342" s="5"/>
      <c r="AI342" s="6">
        <f t="shared" si="312"/>
        <v>-0.35088682219585221</v>
      </c>
      <c r="AJ342" s="6">
        <f t="shared" si="375"/>
        <v>0.11733498085958098</v>
      </c>
      <c r="AK342" s="6">
        <f t="shared" si="326"/>
        <v>-0.23357584479215149</v>
      </c>
      <c r="AL342" s="6">
        <f t="shared" si="327"/>
        <v>0.46824580651131348</v>
      </c>
      <c r="AM342" s="6"/>
      <c r="AT342" s="5"/>
      <c r="AU342" s="5"/>
      <c r="AV342" s="12"/>
      <c r="AW342" s="5"/>
      <c r="AX342" s="5"/>
      <c r="AY342" s="5"/>
      <c r="AZ342" s="5"/>
      <c r="BA342" s="5"/>
      <c r="BB342" s="5"/>
      <c r="BC342" s="5"/>
      <c r="BD342" s="5"/>
      <c r="BE342" s="5">
        <f t="shared" si="361"/>
        <v>-2940</v>
      </c>
      <c r="BF342" s="6">
        <f t="shared" si="362"/>
        <v>2940</v>
      </c>
      <c r="BG342" s="6">
        <f t="shared" si="363"/>
        <v>0</v>
      </c>
      <c r="BH342" s="6">
        <f t="shared" si="364"/>
        <v>1484.2857142857142</v>
      </c>
      <c r="BI342" s="6">
        <f t="shared" si="365"/>
        <v>486.42857142857144</v>
      </c>
      <c r="BJ342" s="6">
        <f t="shared" si="366"/>
        <v>24.682856107285247</v>
      </c>
      <c r="BK342" s="6">
        <f t="shared" si="328"/>
        <v>56.02049051715592</v>
      </c>
      <c r="BL342" s="6">
        <f t="shared" si="329"/>
        <v>28.669423511605</v>
      </c>
      <c r="BM342" s="6">
        <f t="shared" si="330"/>
        <v>75.166237421041558</v>
      </c>
      <c r="BN342" s="5"/>
      <c r="BO342" s="5"/>
      <c r="BP342" s="5"/>
      <c r="BQ342" s="2">
        <f t="shared" si="335"/>
        <v>69087.5</v>
      </c>
      <c r="BR342" s="2">
        <f t="shared" si="367"/>
        <v>67170.104166666657</v>
      </c>
      <c r="BS342" s="2">
        <f t="shared" si="336"/>
        <v>61099.904726975787</v>
      </c>
      <c r="BT342" s="5">
        <f t="shared" si="368"/>
        <v>72524.998399265896</v>
      </c>
      <c r="BU342" s="5"/>
      <c r="BV342" s="2">
        <f t="shared" si="318"/>
        <v>5.3215359180693866E-2</v>
      </c>
      <c r="BW342" s="2">
        <f t="shared" si="337"/>
        <v>4.3584985927120963</v>
      </c>
      <c r="BX342" s="2">
        <f t="shared" si="338"/>
        <v>0.36488155914880638</v>
      </c>
      <c r="BY342" s="2">
        <f t="shared" si="339"/>
        <v>8.3521156262753866</v>
      </c>
      <c r="BZ342" s="2"/>
      <c r="CA342" s="2">
        <f t="shared" si="369"/>
        <v>0.66876135345454624</v>
      </c>
      <c r="CB342" s="2">
        <f t="shared" si="340"/>
        <v>1.4549407950274107</v>
      </c>
      <c r="CC342" s="2">
        <f t="shared" si="341"/>
        <v>0.61771208696329172</v>
      </c>
      <c r="CD342" s="2">
        <f t="shared" si="342"/>
        <v>2.2921695030915297</v>
      </c>
      <c r="CE342" s="5"/>
      <c r="CF342" s="8">
        <f t="shared" si="319"/>
        <v>-1.7303778875172014E-2</v>
      </c>
      <c r="CG342" s="8">
        <f t="shared" si="320"/>
        <v>4.8169939718497937E-2</v>
      </c>
      <c r="CH342" s="5">
        <f t="shared" si="321"/>
        <v>65175</v>
      </c>
      <c r="CI342" s="5">
        <f t="shared" si="322"/>
        <v>66275</v>
      </c>
      <c r="CJ342" s="5"/>
      <c r="CK342" s="5">
        <f t="shared" si="357"/>
        <v>68000.997456512894</v>
      </c>
      <c r="CL342" s="5">
        <f t="shared" si="376"/>
        <v>69554.364522474818</v>
      </c>
      <c r="CM342" s="5">
        <f t="shared" si="331"/>
        <v>66275.397705772644</v>
      </c>
      <c r="CN342" s="5">
        <f t="shared" si="314"/>
        <v>63257.565448448768</v>
      </c>
      <c r="CO342" s="5">
        <f t="shared" si="353"/>
        <v>50171.100617039228</v>
      </c>
      <c r="CP342" s="5"/>
      <c r="CQ342" s="5"/>
      <c r="CR342" s="5"/>
      <c r="CS342" s="32">
        <f t="shared" si="358"/>
        <v>-0.14192435136976889</v>
      </c>
      <c r="CT342" s="32">
        <f t="shared" si="377"/>
        <v>-0.16108787132767777</v>
      </c>
      <c r="CU342" s="32">
        <f t="shared" si="332"/>
        <v>-0.1195828011618606</v>
      </c>
      <c r="CV342" s="32">
        <f t="shared" si="315"/>
        <v>-7.7580687996096631E-2</v>
      </c>
      <c r="CW342" s="32">
        <f t="shared" si="354"/>
        <v>0.16302013075995858</v>
      </c>
      <c r="CX342" s="32"/>
      <c r="CY342" s="32"/>
      <c r="CZ342" s="5"/>
      <c r="DA342" s="6">
        <f t="shared" si="359"/>
        <v>-0.19565697926875911</v>
      </c>
      <c r="DB342" s="6">
        <f t="shared" si="378"/>
        <v>-0.18060629050719959</v>
      </c>
      <c r="DC342" s="6">
        <f t="shared" si="333"/>
        <v>5.8944371845198351E-2</v>
      </c>
      <c r="DD342" s="6">
        <f t="shared" si="316"/>
        <v>-1.124756233651243E-2</v>
      </c>
      <c r="DE342" s="6">
        <f t="shared" si="355"/>
        <v>0.88821110284204574</v>
      </c>
      <c r="DF342" s="5"/>
      <c r="DG342" s="5"/>
      <c r="DI342" s="6">
        <f t="shared" si="360"/>
        <v>-1.7842335673349034E-2</v>
      </c>
      <c r="DJ342" s="6">
        <f t="shared" si="379"/>
        <v>-0.19824089220359448</v>
      </c>
      <c r="DK342" s="6">
        <f t="shared" si="334"/>
        <v>0.44505180584968512</v>
      </c>
      <c r="DL342" s="6">
        <f t="shared" si="317"/>
        <v>0.24980213607904969</v>
      </c>
      <c r="DM342" s="6">
        <f t="shared" si="356"/>
        <v>5.1434161667121892E-2</v>
      </c>
      <c r="DX342">
        <f t="shared" si="380"/>
        <v>68487</v>
      </c>
      <c r="DY342">
        <f t="shared" si="381"/>
        <v>61228.043876699623</v>
      </c>
      <c r="DZ342">
        <f t="shared" si="382"/>
        <v>75745.956123300377</v>
      </c>
    </row>
    <row r="343" spans="1:130" x14ac:dyDescent="0.25">
      <c r="A343" s="1">
        <v>42</v>
      </c>
      <c r="B343" s="1">
        <v>342</v>
      </c>
      <c r="C343" s="7">
        <v>20210118</v>
      </c>
      <c r="D343" s="7">
        <v>55450</v>
      </c>
      <c r="E343" s="7">
        <v>742015</v>
      </c>
      <c r="F343" s="7"/>
      <c r="G343" s="7">
        <f t="shared" si="343"/>
        <v>41144731750</v>
      </c>
      <c r="H343" s="36">
        <f t="shared" si="313"/>
        <v>508402943216.5</v>
      </c>
      <c r="I343" s="36">
        <f t="shared" ref="I343:I406" si="383">AVERAGE(G294:G343)</f>
        <v>396432785175.53339</v>
      </c>
      <c r="K343" s="2">
        <f t="shared" si="344"/>
        <v>-5.0977644936188921E-2</v>
      </c>
      <c r="M343" s="1">
        <f t="shared" si="352"/>
        <v>341</v>
      </c>
      <c r="N343" s="2">
        <f t="shared" si="345"/>
        <v>-2.9203129852913476E-3</v>
      </c>
      <c r="O343" s="8">
        <f t="shared" si="346"/>
        <v>0.42731829573934837</v>
      </c>
      <c r="P343" s="2">
        <f t="shared" si="347"/>
        <v>0.42129855277339434</v>
      </c>
      <c r="Q343" s="2">
        <f t="shared" si="348"/>
        <v>0.40367457896781311</v>
      </c>
      <c r="R343" s="2">
        <f t="shared" si="349"/>
        <v>7.2644278720806477E-3</v>
      </c>
      <c r="V343" s="1">
        <f t="shared" si="350"/>
        <v>5.0977644936188921E-2</v>
      </c>
      <c r="W343" s="1">
        <f t="shared" si="351"/>
        <v>0</v>
      </c>
      <c r="X343" s="2">
        <f t="shared" si="370"/>
        <v>2.5872264662954867E-2</v>
      </c>
      <c r="Y343" s="2">
        <f t="shared" si="371"/>
        <v>5.066376350314975E-3</v>
      </c>
      <c r="Z343" s="2">
        <f t="shared" si="372"/>
        <v>2.0029934202220209E-2</v>
      </c>
      <c r="AA343" s="2">
        <f t="shared" si="373"/>
        <v>1.5269346899933424E-2</v>
      </c>
      <c r="AB343" s="3">
        <f t="shared" ref="AB343:AB406" si="384">IFERROR(X343/Z343,0)</f>
        <v>1.2916799626873996</v>
      </c>
      <c r="AC343" s="3">
        <f t="shared" ref="AC343:AC406" si="385">IFERROR(Y343/AA343,0)</f>
        <v>0.33180046163841265</v>
      </c>
      <c r="AD343" s="4">
        <f t="shared" si="374"/>
        <v>20.437601628378147</v>
      </c>
      <c r="AE343" s="5">
        <f t="shared" si="323"/>
        <v>40.445589325836828</v>
      </c>
      <c r="AF343" s="5">
        <f t="shared" si="324"/>
        <v>27.379090187630474</v>
      </c>
      <c r="AG343" s="5">
        <f t="shared" si="325"/>
        <v>53.512088464043181</v>
      </c>
      <c r="AH343" s="5"/>
      <c r="AI343" s="6">
        <f t="shared" ref="AI343:AI406" si="386">AVERAGE(K324:K343)/_xlfn.STDEV.S(K324:K343)</f>
        <v>-0.37139739720665593</v>
      </c>
      <c r="AJ343" s="6">
        <f t="shared" si="375"/>
        <v>8.8929976951513459E-2</v>
      </c>
      <c r="AK343" s="6">
        <f t="shared" si="326"/>
        <v>-0.32180252827082895</v>
      </c>
      <c r="AL343" s="6">
        <f t="shared" si="327"/>
        <v>0.49966248217385584</v>
      </c>
      <c r="AM343" s="6"/>
      <c r="AT343" s="5"/>
      <c r="AU343" s="5"/>
      <c r="AV343" s="12"/>
      <c r="AW343" s="5"/>
      <c r="AX343" s="5"/>
      <c r="AY343" s="5"/>
      <c r="AZ343" s="5"/>
      <c r="BA343" s="5"/>
      <c r="BB343" s="5"/>
      <c r="BC343" s="5"/>
      <c r="BD343" s="5"/>
      <c r="BE343" s="5">
        <f t="shared" si="361"/>
        <v>-2900</v>
      </c>
      <c r="BF343" s="6">
        <f t="shared" si="362"/>
        <v>2900</v>
      </c>
      <c r="BG343" s="6">
        <f t="shared" si="363"/>
        <v>0</v>
      </c>
      <c r="BH343" s="6">
        <f t="shared" si="364"/>
        <v>1691.4285714285713</v>
      </c>
      <c r="BI343" s="6">
        <f t="shared" si="365"/>
        <v>352.14285714285717</v>
      </c>
      <c r="BJ343" s="6">
        <f t="shared" si="366"/>
        <v>17.231737154840964</v>
      </c>
      <c r="BK343" s="6">
        <f t="shared" si="328"/>
        <v>53.389750302062417</v>
      </c>
      <c r="BL343" s="6">
        <f t="shared" si="329"/>
        <v>21.839036117608391</v>
      </c>
      <c r="BM343" s="6">
        <f t="shared" si="330"/>
        <v>75.47525023118024</v>
      </c>
      <c r="BN343" s="5"/>
      <c r="BO343" s="5"/>
      <c r="BP343" s="5"/>
      <c r="BQ343" s="2">
        <f t="shared" si="335"/>
        <v>68807.5</v>
      </c>
      <c r="BR343" s="2">
        <f t="shared" si="367"/>
        <v>67523.375</v>
      </c>
      <c r="BS343" s="2">
        <f t="shared" si="336"/>
        <v>61391.082185481646</v>
      </c>
      <c r="BT343" s="5">
        <f t="shared" si="368"/>
        <v>72267.953900182663</v>
      </c>
      <c r="BU343" s="5"/>
      <c r="BV343" s="2">
        <f t="shared" si="318"/>
        <v>-0.11176964723072524</v>
      </c>
      <c r="BW343" s="2">
        <f t="shared" si="337"/>
        <v>4.1876831459259698</v>
      </c>
      <c r="BX343" s="2">
        <f t="shared" si="338"/>
        <v>-0.26195434104723159</v>
      </c>
      <c r="BY343" s="2">
        <f t="shared" si="339"/>
        <v>8.6373206328991721</v>
      </c>
      <c r="BZ343" s="2"/>
      <c r="CA343" s="2">
        <f t="shared" si="369"/>
        <v>0.60126683273328374</v>
      </c>
      <c r="CB343" s="2">
        <f t="shared" si="340"/>
        <v>1.4298356412134585</v>
      </c>
      <c r="CC343" s="2">
        <f t="shared" si="341"/>
        <v>0.52115547147310259</v>
      </c>
      <c r="CD343" s="2">
        <f t="shared" si="342"/>
        <v>2.3385158109538144</v>
      </c>
      <c r="CE343" s="5"/>
      <c r="CF343" s="8">
        <f t="shared" si="319"/>
        <v>-2.7009350755983926E-2</v>
      </c>
      <c r="CG343" s="8">
        <f t="shared" si="320"/>
        <v>4.725978663294117E-2</v>
      </c>
      <c r="CH343" s="5">
        <f t="shared" si="321"/>
        <v>62305</v>
      </c>
      <c r="CI343" s="5">
        <f t="shared" si="322"/>
        <v>64825</v>
      </c>
      <c r="CJ343" s="5"/>
      <c r="CK343" s="5">
        <f t="shared" si="357"/>
        <v>66936.099833038519</v>
      </c>
      <c r="CL343" s="5">
        <f t="shared" si="376"/>
        <v>69460.287498004182</v>
      </c>
      <c r="CM343" s="5">
        <f t="shared" si="331"/>
        <v>66285.755047287676</v>
      </c>
      <c r="CN343" s="5">
        <f t="shared" si="314"/>
        <v>63252.234004803155</v>
      </c>
      <c r="CO343" s="5">
        <f t="shared" si="353"/>
        <v>50268.478299190967</v>
      </c>
      <c r="CP343" s="5"/>
      <c r="CQ343" s="5"/>
      <c r="CR343" s="5"/>
      <c r="CS343" s="32">
        <f t="shared" si="358"/>
        <v>-0.17159798467028664</v>
      </c>
      <c r="CT343" s="32">
        <f t="shared" si="377"/>
        <v>-0.20170212365456652</v>
      </c>
      <c r="CU343" s="32">
        <f t="shared" si="332"/>
        <v>-0.16347034199968824</v>
      </c>
      <c r="CV343" s="32">
        <f t="shared" si="315"/>
        <v>-0.12335112154632644</v>
      </c>
      <c r="CW343" s="32">
        <f t="shared" si="354"/>
        <v>0.10307695550220042</v>
      </c>
      <c r="CX343" s="32"/>
      <c r="CY343" s="32"/>
      <c r="CZ343" s="5"/>
      <c r="DA343" s="6">
        <f t="shared" si="359"/>
        <v>-0.26118440521967923</v>
      </c>
      <c r="DB343" s="6">
        <f t="shared" si="378"/>
        <v>-0.22079634431439113</v>
      </c>
      <c r="DC343" s="6">
        <f t="shared" si="333"/>
        <v>4.7267428718487395E-2</v>
      </c>
      <c r="DD343" s="6">
        <f t="shared" si="316"/>
        <v>-5.0806250643199304E-2</v>
      </c>
      <c r="DE343" s="6">
        <f t="shared" si="355"/>
        <v>0.80848955413505663</v>
      </c>
      <c r="DF343" s="5"/>
      <c r="DG343" s="5"/>
      <c r="DI343" s="6">
        <f t="shared" si="360"/>
        <v>1.4719115496771795E-2</v>
      </c>
      <c r="DJ343" s="6">
        <f t="shared" si="379"/>
        <v>-0.17102155265910407</v>
      </c>
      <c r="DK343" s="6">
        <f t="shared" si="334"/>
        <v>0.54622479526163215</v>
      </c>
      <c r="DL343" s="6">
        <f t="shared" si="317"/>
        <v>0.27053695450386739</v>
      </c>
      <c r="DM343" s="6">
        <f t="shared" si="356"/>
        <v>5.0875948002400008E-2</v>
      </c>
      <c r="DX343">
        <f t="shared" si="380"/>
        <v>67764.5</v>
      </c>
      <c r="DY343">
        <f t="shared" si="381"/>
        <v>58588.565224730512</v>
      </c>
      <c r="DZ343">
        <f t="shared" si="382"/>
        <v>76940.434775269488</v>
      </c>
    </row>
    <row r="344" spans="1:130" x14ac:dyDescent="0.25">
      <c r="A344" s="1">
        <v>43</v>
      </c>
      <c r="B344" s="1">
        <v>343</v>
      </c>
      <c r="C344" s="7">
        <v>20210119</v>
      </c>
      <c r="D344" s="7">
        <v>54980</v>
      </c>
      <c r="E344" s="7">
        <v>18534688</v>
      </c>
      <c r="F344" s="7"/>
      <c r="G344" s="7">
        <f t="shared" si="343"/>
        <v>1019037146240</v>
      </c>
      <c r="H344" s="36">
        <f t="shared" si="313"/>
        <v>539166762288.5</v>
      </c>
      <c r="I344" s="36">
        <f t="shared" si="383"/>
        <v>416119159619.73334</v>
      </c>
      <c r="K344" s="2">
        <f t="shared" si="344"/>
        <v>-8.5122310592763845E-3</v>
      </c>
      <c r="M344" s="1">
        <f t="shared" si="352"/>
        <v>342</v>
      </c>
      <c r="N344" s="2">
        <f t="shared" si="345"/>
        <v>-2.8834443844082767E-3</v>
      </c>
      <c r="O344" s="8">
        <f t="shared" si="346"/>
        <v>0.42857142857142855</v>
      </c>
      <c r="P344" s="2">
        <f t="shared" si="347"/>
        <v>0.42179040064613132</v>
      </c>
      <c r="Q344" s="2">
        <f t="shared" si="348"/>
        <v>0.4042482316038295</v>
      </c>
      <c r="R344" s="2">
        <f t="shared" si="349"/>
        <v>7.2728757980342063E-3</v>
      </c>
      <c r="V344" s="1">
        <f t="shared" si="350"/>
        <v>8.5122310592763845E-3</v>
      </c>
      <c r="W344" s="1">
        <f t="shared" si="351"/>
        <v>0</v>
      </c>
      <c r="X344" s="2">
        <f t="shared" si="370"/>
        <v>2.4330421798811796E-2</v>
      </c>
      <c r="Y344" s="2">
        <f t="shared" si="371"/>
        <v>5.066376350314975E-3</v>
      </c>
      <c r="Z344" s="2">
        <f t="shared" si="372"/>
        <v>2.0504800913063642E-2</v>
      </c>
      <c r="AA344" s="2">
        <f t="shared" si="373"/>
        <v>1.5269346899933424E-2</v>
      </c>
      <c r="AB344" s="3">
        <f t="shared" si="384"/>
        <v>1.1865719595117281</v>
      </c>
      <c r="AC344" s="3">
        <f t="shared" si="385"/>
        <v>0.33180046163841265</v>
      </c>
      <c r="AD344" s="4">
        <f t="shared" si="374"/>
        <v>21.852376730280675</v>
      </c>
      <c r="AE344" s="5">
        <f t="shared" si="323"/>
        <v>39.358363720791615</v>
      </c>
      <c r="AF344" s="5">
        <f t="shared" si="324"/>
        <v>23.98155736947918</v>
      </c>
      <c r="AG344" s="5">
        <f t="shared" si="325"/>
        <v>54.735170072104054</v>
      </c>
      <c r="AH344" s="5"/>
      <c r="AI344" s="6">
        <f t="shared" si="386"/>
        <v>-0.36766353684958303</v>
      </c>
      <c r="AJ344" s="6">
        <f t="shared" si="375"/>
        <v>6.3433148248842913E-2</v>
      </c>
      <c r="AK344" s="6">
        <f t="shared" si="326"/>
        <v>-0.3940107904065917</v>
      </c>
      <c r="AL344" s="6">
        <f t="shared" si="327"/>
        <v>0.52087708690427759</v>
      </c>
      <c r="AM344" s="6"/>
      <c r="AT344" s="5"/>
      <c r="AU344" s="5"/>
      <c r="AV344" s="12"/>
      <c r="AW344" s="5"/>
      <c r="AX344" s="5"/>
      <c r="AY344" s="5"/>
      <c r="AZ344" s="5"/>
      <c r="BA344" s="5"/>
      <c r="BB344" s="5"/>
      <c r="BC344" s="5"/>
      <c r="BD344" s="5"/>
      <c r="BE344" s="5">
        <f t="shared" si="361"/>
        <v>-470</v>
      </c>
      <c r="BF344" s="6">
        <f t="shared" si="362"/>
        <v>470</v>
      </c>
      <c r="BG344" s="6">
        <f t="shared" si="363"/>
        <v>0</v>
      </c>
      <c r="BH344" s="6">
        <f t="shared" si="364"/>
        <v>1567.8571428571429</v>
      </c>
      <c r="BI344" s="6">
        <f t="shared" si="365"/>
        <v>352.14285714285717</v>
      </c>
      <c r="BJ344" s="6">
        <f t="shared" si="366"/>
        <v>18.340773809523807</v>
      </c>
      <c r="BK344" s="6">
        <f t="shared" si="328"/>
        <v>51.061670485845745</v>
      </c>
      <c r="BL344" s="6">
        <f t="shared" si="329"/>
        <v>16.37247252656028</v>
      </c>
      <c r="BM344" s="6">
        <f t="shared" si="330"/>
        <v>75.344109057345577</v>
      </c>
      <c r="BN344" s="5"/>
      <c r="BO344" s="5"/>
      <c r="BP344" s="5"/>
      <c r="BQ344" s="2">
        <f t="shared" si="335"/>
        <v>67831.25</v>
      </c>
      <c r="BR344" s="2">
        <f t="shared" si="367"/>
        <v>67743.375</v>
      </c>
      <c r="BS344" s="2">
        <f t="shared" si="336"/>
        <v>61614.926996339833</v>
      </c>
      <c r="BT344" s="5">
        <f t="shared" si="368"/>
        <v>72079.482579391741</v>
      </c>
      <c r="BU344" s="5"/>
      <c r="BV344" s="2">
        <f t="shared" si="318"/>
        <v>-0.12654469652600531</v>
      </c>
      <c r="BW344" s="2">
        <f t="shared" si="337"/>
        <v>3.9864095516057754</v>
      </c>
      <c r="BX344" s="2">
        <f t="shared" si="338"/>
        <v>-0.86432042200134251</v>
      </c>
      <c r="BY344" s="2">
        <f t="shared" si="339"/>
        <v>8.8371395252128941</v>
      </c>
      <c r="BZ344" s="2"/>
      <c r="CA344" s="2">
        <f t="shared" si="369"/>
        <v>0.58967242980377388</v>
      </c>
      <c r="CB344" s="2">
        <f t="shared" si="340"/>
        <v>1.3951011884838698</v>
      </c>
      <c r="CC344" s="2">
        <f t="shared" si="341"/>
        <v>0.41287437481769362</v>
      </c>
      <c r="CD344" s="2">
        <f t="shared" si="342"/>
        <v>2.3773280021500458</v>
      </c>
      <c r="CE344" s="5"/>
      <c r="CF344" s="8">
        <f t="shared" si="319"/>
        <v>-2.7009350755983926E-2</v>
      </c>
      <c r="CG344" s="8">
        <f t="shared" si="320"/>
        <v>4.725978663294117E-2</v>
      </c>
      <c r="CH344" s="5">
        <f t="shared" si="321"/>
        <v>61965</v>
      </c>
      <c r="CI344" s="5">
        <f t="shared" si="322"/>
        <v>64590</v>
      </c>
      <c r="CJ344" s="5"/>
      <c r="CK344" s="5">
        <f t="shared" si="357"/>
        <v>62718.94395039048</v>
      </c>
      <c r="CL344" s="5">
        <f t="shared" si="376"/>
        <v>67784.57840456508</v>
      </c>
      <c r="CM344" s="5">
        <f t="shared" si="331"/>
        <v>65652.280551355405</v>
      </c>
      <c r="CN344" s="5">
        <f t="shared" si="314"/>
        <v>62926.130978846792</v>
      </c>
      <c r="CO344" s="5">
        <f t="shared" si="353"/>
        <v>50488.94785774246</v>
      </c>
      <c r="CP344" s="5"/>
      <c r="CQ344" s="5"/>
      <c r="CR344" s="5"/>
      <c r="CS344" s="32">
        <f t="shared" si="358"/>
        <v>-0.12339085231587832</v>
      </c>
      <c r="CT344" s="32">
        <f t="shared" si="377"/>
        <v>-0.18890105546046643</v>
      </c>
      <c r="CU344" s="32">
        <f t="shared" si="332"/>
        <v>-0.16255765164177638</v>
      </c>
      <c r="CV344" s="32">
        <f t="shared" si="315"/>
        <v>-0.12627712613569009</v>
      </c>
      <c r="CW344" s="32">
        <f t="shared" si="354"/>
        <v>8.8951192940512902E-2</v>
      </c>
      <c r="CX344" s="32"/>
      <c r="CY344" s="32"/>
      <c r="CZ344" s="5"/>
      <c r="DA344" s="6">
        <f t="shared" si="359"/>
        <v>-0.22945317807799009</v>
      </c>
      <c r="DB344" s="6">
        <f t="shared" si="378"/>
        <v>-0.22525118681950715</v>
      </c>
      <c r="DC344" s="6">
        <f t="shared" si="333"/>
        <v>-1.1573366068719169E-2</v>
      </c>
      <c r="DD344" s="6">
        <f t="shared" si="316"/>
        <v>-6.4333880338303076E-2</v>
      </c>
      <c r="DE344" s="6">
        <f t="shared" si="355"/>
        <v>0.76504141433874606</v>
      </c>
      <c r="DF344" s="5"/>
      <c r="DG344" s="5"/>
      <c r="DI344" s="6">
        <f t="shared" si="360"/>
        <v>0.10002747443395403</v>
      </c>
      <c r="DJ344" s="6">
        <f t="shared" si="379"/>
        <v>-6.4287591508799674E-2</v>
      </c>
      <c r="DK344" s="6">
        <f t="shared" si="334"/>
        <v>0.57863100151796387</v>
      </c>
      <c r="DL344" s="6">
        <f t="shared" si="317"/>
        <v>0.36434849256716495</v>
      </c>
      <c r="DM344" s="6">
        <f t="shared" si="356"/>
        <v>4.4445492167603864E-2</v>
      </c>
      <c r="DX344">
        <f t="shared" si="380"/>
        <v>67056</v>
      </c>
      <c r="DY344">
        <f t="shared" si="381"/>
        <v>56355.782432118496</v>
      </c>
      <c r="DZ344">
        <f t="shared" si="382"/>
        <v>77756.217567881511</v>
      </c>
    </row>
    <row r="345" spans="1:130" x14ac:dyDescent="0.25">
      <c r="A345" s="1">
        <v>44</v>
      </c>
      <c r="B345" s="1">
        <v>344</v>
      </c>
      <c r="C345" s="7">
        <v>20210120</v>
      </c>
      <c r="D345" s="7">
        <v>58000</v>
      </c>
      <c r="E345" s="7">
        <v>7528854</v>
      </c>
      <c r="F345" s="7"/>
      <c r="G345" s="7">
        <f t="shared" si="343"/>
        <v>436673532000</v>
      </c>
      <c r="H345" s="36">
        <f t="shared" si="313"/>
        <v>540798605509</v>
      </c>
      <c r="I345" s="36">
        <f t="shared" si="383"/>
        <v>420619742465.73334</v>
      </c>
      <c r="K345" s="2">
        <f t="shared" si="344"/>
        <v>5.3473527809319625E-2</v>
      </c>
      <c r="M345" s="1">
        <f t="shared" si="352"/>
        <v>343</v>
      </c>
      <c r="N345" s="2">
        <f t="shared" si="345"/>
        <v>-2.7993842324195053E-3</v>
      </c>
      <c r="O345" s="8">
        <f t="shared" si="346"/>
        <v>0.42982456140350878</v>
      </c>
      <c r="P345" s="2">
        <f t="shared" si="347"/>
        <v>0.42291226546138572</v>
      </c>
      <c r="Q345" s="2">
        <f t="shared" si="348"/>
        <v>0.40555855249569817</v>
      </c>
      <c r="R345" s="2">
        <f t="shared" si="349"/>
        <v>8.0341607573774509E-3</v>
      </c>
      <c r="V345" s="1">
        <f t="shared" si="350"/>
        <v>0</v>
      </c>
      <c r="W345" s="1">
        <f t="shared" si="351"/>
        <v>5.3473527809319625E-2</v>
      </c>
      <c r="X345" s="2">
        <f t="shared" si="370"/>
        <v>2.2735363192739409E-2</v>
      </c>
      <c r="Y345" s="2">
        <f t="shared" si="371"/>
        <v>8.8859140509806624E-3</v>
      </c>
      <c r="Z345" s="2">
        <f t="shared" si="372"/>
        <v>2.1515935486903216E-2</v>
      </c>
      <c r="AA345" s="2">
        <f t="shared" si="373"/>
        <v>1.9892651135055412E-2</v>
      </c>
      <c r="AB345" s="3">
        <f t="shared" si="384"/>
        <v>1.0566755606131308</v>
      </c>
      <c r="AC345" s="3">
        <f t="shared" si="385"/>
        <v>0.44669330350451097</v>
      </c>
      <c r="AD345" s="4">
        <f t="shared" si="374"/>
        <v>29.71282126204499</v>
      </c>
      <c r="AE345" s="5">
        <f t="shared" si="323"/>
        <v>38.552149426887297</v>
      </c>
      <c r="AF345" s="5">
        <f t="shared" si="324"/>
        <v>22.916952508508324</v>
      </c>
      <c r="AG345" s="5">
        <f t="shared" si="325"/>
        <v>54.18734634526627</v>
      </c>
      <c r="AH345" s="5"/>
      <c r="AI345" s="6">
        <f t="shared" si="386"/>
        <v>-0.24973277378784864</v>
      </c>
      <c r="AJ345" s="6">
        <f t="shared" si="375"/>
        <v>4.0752768385667784E-2</v>
      </c>
      <c r="AK345" s="6">
        <f t="shared" si="326"/>
        <v>-0.43209350323460283</v>
      </c>
      <c r="AL345" s="6">
        <f t="shared" si="327"/>
        <v>0.51359904000593837</v>
      </c>
      <c r="AM345" s="6"/>
      <c r="AT345" s="5"/>
      <c r="AU345" s="5"/>
      <c r="AV345" s="12"/>
      <c r="AW345" s="5"/>
      <c r="AX345" s="5"/>
      <c r="AY345" s="5"/>
      <c r="AZ345" s="5"/>
      <c r="BA345" s="5"/>
      <c r="BB345" s="5"/>
      <c r="BC345" s="5"/>
      <c r="BD345" s="5"/>
      <c r="BE345" s="5">
        <f t="shared" si="361"/>
        <v>3020</v>
      </c>
      <c r="BF345" s="6">
        <f t="shared" si="362"/>
        <v>0</v>
      </c>
      <c r="BG345" s="6">
        <f t="shared" si="363"/>
        <v>3020</v>
      </c>
      <c r="BH345" s="6">
        <f t="shared" si="364"/>
        <v>1454.2857142857142</v>
      </c>
      <c r="BI345" s="6">
        <f t="shared" si="365"/>
        <v>567.85714285714289</v>
      </c>
      <c r="BJ345" s="6">
        <f t="shared" si="366"/>
        <v>28.081949841045567</v>
      </c>
      <c r="BK345" s="6">
        <f t="shared" si="328"/>
        <v>49.127592131510966</v>
      </c>
      <c r="BL345" s="6">
        <f t="shared" si="329"/>
        <v>13.816721405935567</v>
      </c>
      <c r="BM345" s="6">
        <f t="shared" si="330"/>
        <v>73.845201639413744</v>
      </c>
      <c r="BN345" s="5"/>
      <c r="BO345" s="5"/>
      <c r="BP345" s="5"/>
      <c r="BQ345" s="2">
        <f t="shared" si="335"/>
        <v>66422.5</v>
      </c>
      <c r="BR345" s="2">
        <f t="shared" si="367"/>
        <v>67835.208333333328</v>
      </c>
      <c r="BS345" s="2">
        <f t="shared" si="336"/>
        <v>61782.12002623982</v>
      </c>
      <c r="BT345" s="5">
        <f t="shared" si="368"/>
        <v>71962.515640370824</v>
      </c>
      <c r="BU345" s="5"/>
      <c r="BV345" s="2">
        <f t="shared" si="318"/>
        <v>-0.61572680705951965</v>
      </c>
      <c r="BW345" s="2">
        <f t="shared" si="337"/>
        <v>3.7207028261080586</v>
      </c>
      <c r="BX345" s="2">
        <f t="shared" si="338"/>
        <v>-1.53138903747816</v>
      </c>
      <c r="BY345" s="2">
        <f t="shared" si="339"/>
        <v>8.9727946896942772</v>
      </c>
      <c r="BZ345" s="2"/>
      <c r="CA345" s="2">
        <f t="shared" si="369"/>
        <v>0.5444916611804983</v>
      </c>
      <c r="CB345" s="2">
        <f t="shared" si="340"/>
        <v>1.3507078160572419</v>
      </c>
      <c r="CC345" s="2">
        <f t="shared" si="341"/>
        <v>0.29785323280678289</v>
      </c>
      <c r="CD345" s="2">
        <f t="shared" si="342"/>
        <v>2.4035623993077007</v>
      </c>
      <c r="CE345" s="5"/>
      <c r="CF345" s="8">
        <f t="shared" si="319"/>
        <v>1.2479414365653523E-3</v>
      </c>
      <c r="CG345" s="8">
        <f t="shared" si="320"/>
        <v>4.725978663294117E-2</v>
      </c>
      <c r="CH345" s="5">
        <f t="shared" si="321"/>
        <v>61835</v>
      </c>
      <c r="CI345" s="5">
        <f t="shared" si="322"/>
        <v>64590</v>
      </c>
      <c r="CJ345" s="5"/>
      <c r="CK345" s="5">
        <f t="shared" si="357"/>
        <v>61542.861854723837</v>
      </c>
      <c r="CL345" s="5">
        <f t="shared" si="376"/>
        <v>67286.680207606812</v>
      </c>
      <c r="CM345" s="5">
        <f t="shared" si="331"/>
        <v>65591.656434562639</v>
      </c>
      <c r="CN345" s="5">
        <f t="shared" si="314"/>
        <v>62860.561874546351</v>
      </c>
      <c r="CO345" s="5">
        <f t="shared" si="353"/>
        <v>50664.414186726048</v>
      </c>
      <c r="CP345" s="5"/>
      <c r="CQ345" s="5"/>
      <c r="CR345" s="5"/>
      <c r="CS345" s="32">
        <f t="shared" si="358"/>
        <v>-5.7567388775111028E-2</v>
      </c>
      <c r="CT345" s="32">
        <f t="shared" si="377"/>
        <v>-0.138016620510235</v>
      </c>
      <c r="CU345" s="32">
        <f t="shared" si="332"/>
        <v>-0.11574119098724756</v>
      </c>
      <c r="CV345" s="32">
        <f t="shared" si="315"/>
        <v>-7.7322914870643245E-2</v>
      </c>
      <c r="CW345" s="32">
        <f t="shared" si="354"/>
        <v>0.14478773575153392</v>
      </c>
      <c r="CX345" s="32"/>
      <c r="CY345" s="32"/>
      <c r="CZ345" s="5"/>
      <c r="DA345" s="6">
        <f t="shared" si="359"/>
        <v>-0.17293859369289155</v>
      </c>
      <c r="DB345" s="6">
        <f t="shared" si="378"/>
        <v>-0.16346675603032501</v>
      </c>
      <c r="DC345" s="6">
        <f t="shared" si="333"/>
        <v>4.8755682005327955E-2</v>
      </c>
      <c r="DD345" s="6">
        <f t="shared" si="316"/>
        <v>-3.3345841741958385E-2</v>
      </c>
      <c r="DE345" s="6">
        <f t="shared" si="355"/>
        <v>0.82545764394515031</v>
      </c>
      <c r="DF345" s="5"/>
      <c r="DG345" s="5"/>
      <c r="DI345" s="6">
        <f t="shared" si="360"/>
        <v>0.28751162638593547</v>
      </c>
      <c r="DJ345" s="6">
        <f t="shared" si="379"/>
        <v>0.12534113043453188</v>
      </c>
      <c r="DK345" s="6">
        <f t="shared" si="334"/>
        <v>0.44222700378424173</v>
      </c>
      <c r="DL345" s="6">
        <f t="shared" si="317"/>
        <v>0.30662521775060547</v>
      </c>
      <c r="DM345" s="6">
        <f t="shared" si="356"/>
        <v>3.8238916771581234E-2</v>
      </c>
      <c r="DX345">
        <f t="shared" si="380"/>
        <v>66512.5</v>
      </c>
      <c r="DY345">
        <f t="shared" si="381"/>
        <v>55152.165717946496</v>
      </c>
      <c r="DZ345">
        <f t="shared" si="382"/>
        <v>77872.834282053504</v>
      </c>
    </row>
    <row r="346" spans="1:130" x14ac:dyDescent="0.25">
      <c r="A346" s="1">
        <v>45</v>
      </c>
      <c r="B346" s="1">
        <v>345</v>
      </c>
      <c r="C346" s="7">
        <v>20210123</v>
      </c>
      <c r="D346" s="7">
        <v>60140</v>
      </c>
      <c r="E346" s="7">
        <v>2957258</v>
      </c>
      <c r="F346" s="7"/>
      <c r="G346" s="7">
        <f t="shared" si="343"/>
        <v>177849496120</v>
      </c>
      <c r="H346" s="36">
        <f t="shared" si="313"/>
        <v>528945078255</v>
      </c>
      <c r="I346" s="36">
        <f t="shared" si="383"/>
        <v>417968035902.53326</v>
      </c>
      <c r="K346" s="2">
        <f t="shared" si="344"/>
        <v>3.6232167013963715E-2</v>
      </c>
      <c r="M346" s="1">
        <f t="shared" si="352"/>
        <v>344</v>
      </c>
      <c r="N346" s="2">
        <f t="shared" si="345"/>
        <v>-2.7189322289773426E-3</v>
      </c>
      <c r="O346" s="8">
        <f t="shared" si="346"/>
        <v>0.43107769423558895</v>
      </c>
      <c r="P346" s="2">
        <f t="shared" si="347"/>
        <v>0.42398656193523021</v>
      </c>
      <c r="Q346" s="2">
        <f t="shared" si="348"/>
        <v>0.40681572691180001</v>
      </c>
      <c r="R346" s="2">
        <f t="shared" si="349"/>
        <v>8.1654287742032317E-3</v>
      </c>
      <c r="V346" s="1">
        <f t="shared" si="350"/>
        <v>0</v>
      </c>
      <c r="W346" s="1">
        <f t="shared" si="351"/>
        <v>3.6232167013963715E-2</v>
      </c>
      <c r="X346" s="2">
        <f t="shared" si="370"/>
        <v>1.926404544849683E-2</v>
      </c>
      <c r="Y346" s="2">
        <f t="shared" si="371"/>
        <v>1.1473925980549499E-2</v>
      </c>
      <c r="Z346" s="2">
        <f t="shared" si="372"/>
        <v>2.0934803822488673E-2</v>
      </c>
      <c r="AA346" s="2">
        <f t="shared" si="373"/>
        <v>2.0975108327364995E-2</v>
      </c>
      <c r="AB346" s="3">
        <f t="shared" si="384"/>
        <v>0.92019230807421881</v>
      </c>
      <c r="AC346" s="3">
        <f t="shared" si="385"/>
        <v>0.54702582706474701</v>
      </c>
      <c r="AD346" s="4">
        <f t="shared" si="374"/>
        <v>37.283196953732869</v>
      </c>
      <c r="AE346" s="5">
        <f t="shared" si="323"/>
        <v>38.333065085455537</v>
      </c>
      <c r="AF346" s="5">
        <f t="shared" si="324"/>
        <v>22.758840536362669</v>
      </c>
      <c r="AG346" s="5">
        <f t="shared" si="325"/>
        <v>53.907289634548405</v>
      </c>
      <c r="AH346" s="5"/>
      <c r="AI346" s="6">
        <f t="shared" si="386"/>
        <v>-0.17758437514310818</v>
      </c>
      <c r="AJ346" s="6">
        <f t="shared" si="375"/>
        <v>1.8513186837449947E-2</v>
      </c>
      <c r="AK346" s="6">
        <f t="shared" si="326"/>
        <v>-0.45131759510664587</v>
      </c>
      <c r="AL346" s="6">
        <f t="shared" si="327"/>
        <v>0.48834396878154579</v>
      </c>
      <c r="AM346" s="6"/>
      <c r="AT346" s="5"/>
      <c r="AU346" s="5"/>
      <c r="AV346" s="12"/>
      <c r="AW346" s="5"/>
      <c r="AX346" s="5"/>
      <c r="AY346" s="5"/>
      <c r="AZ346" s="5"/>
      <c r="BA346" s="5"/>
      <c r="BB346" s="5"/>
      <c r="BC346" s="5"/>
      <c r="BD346" s="5"/>
      <c r="BE346" s="5">
        <f t="shared" si="361"/>
        <v>2140</v>
      </c>
      <c r="BF346" s="6">
        <f t="shared" si="362"/>
        <v>0</v>
      </c>
      <c r="BG346" s="6">
        <f t="shared" si="363"/>
        <v>2140</v>
      </c>
      <c r="BH346" s="6">
        <f t="shared" si="364"/>
        <v>1215.7142857142858</v>
      </c>
      <c r="BI346" s="6">
        <f t="shared" si="365"/>
        <v>720.71428571428567</v>
      </c>
      <c r="BJ346" s="6">
        <f t="shared" si="366"/>
        <v>37.218738472888234</v>
      </c>
      <c r="BK346" s="6">
        <f t="shared" si="328"/>
        <v>47.814174090339108</v>
      </c>
      <c r="BL346" s="6">
        <f t="shared" si="329"/>
        <v>12.79929734353621</v>
      </c>
      <c r="BM346" s="6">
        <f t="shared" si="330"/>
        <v>72.324587813101132</v>
      </c>
      <c r="BN346" s="5"/>
      <c r="BO346" s="5"/>
      <c r="BP346" s="5"/>
      <c r="BQ346" s="2">
        <f t="shared" si="335"/>
        <v>65625</v>
      </c>
      <c r="BR346" s="2">
        <f t="shared" si="367"/>
        <v>67881.8125</v>
      </c>
      <c r="BS346" s="2">
        <f t="shared" si="336"/>
        <v>61972.531948065982</v>
      </c>
      <c r="BT346" s="5">
        <f t="shared" si="368"/>
        <v>71878.71252569792</v>
      </c>
      <c r="BU346" s="5"/>
      <c r="BV346" s="2">
        <f t="shared" si="318"/>
        <v>-1.0422702670225412</v>
      </c>
      <c r="BW346" s="2">
        <f t="shared" si="337"/>
        <v>3.3818019554694745</v>
      </c>
      <c r="BX346" s="2">
        <f t="shared" si="338"/>
        <v>-2.1879407496383196</v>
      </c>
      <c r="BY346" s="2">
        <f t="shared" si="339"/>
        <v>8.9515446605772695</v>
      </c>
      <c r="BZ346" s="2"/>
      <c r="CA346" s="2">
        <f t="shared" si="369"/>
        <v>0.39594139831346709</v>
      </c>
      <c r="CB346" s="2">
        <f t="shared" si="340"/>
        <v>1.2867341239591259</v>
      </c>
      <c r="CC346" s="2">
        <f t="shared" si="341"/>
        <v>0.16379816857628726</v>
      </c>
      <c r="CD346" s="2">
        <f t="shared" si="342"/>
        <v>2.4096700793419643</v>
      </c>
      <c r="CE346" s="5"/>
      <c r="CF346" s="8">
        <f t="shared" si="319"/>
        <v>1.2479414365653523E-3</v>
      </c>
      <c r="CG346" s="8">
        <f t="shared" si="320"/>
        <v>2.7009214767446804E-3</v>
      </c>
      <c r="CH346" s="5">
        <f t="shared" si="321"/>
        <v>61590</v>
      </c>
      <c r="CI346" s="5">
        <f t="shared" si="322"/>
        <v>64590</v>
      </c>
      <c r="CJ346" s="5"/>
      <c r="CK346" s="5">
        <f t="shared" si="357"/>
        <v>60345.781420446154</v>
      </c>
      <c r="CL346" s="5">
        <f t="shared" si="376"/>
        <v>67113.546971082687</v>
      </c>
      <c r="CM346" s="5">
        <f t="shared" si="331"/>
        <v>65723.905988551895</v>
      </c>
      <c r="CN346" s="5">
        <f t="shared" si="314"/>
        <v>62858.885649804106</v>
      </c>
      <c r="CO346" s="5">
        <f t="shared" si="353"/>
        <v>50785.927962084359</v>
      </c>
      <c r="CP346" s="5"/>
      <c r="CQ346" s="5"/>
      <c r="CR346" s="5"/>
      <c r="CS346" s="32">
        <f t="shared" si="358"/>
        <v>-3.4100382098363191E-3</v>
      </c>
      <c r="CT346" s="32">
        <f t="shared" si="377"/>
        <v>-0.10390669672230834</v>
      </c>
      <c r="CU346" s="32">
        <f t="shared" si="332"/>
        <v>-8.4960044668138335E-2</v>
      </c>
      <c r="CV346" s="32">
        <f t="shared" si="315"/>
        <v>-4.3253799708626861E-2</v>
      </c>
      <c r="CW346" s="32">
        <f t="shared" si="354"/>
        <v>0.18418629752909466</v>
      </c>
      <c r="CX346" s="32"/>
      <c r="CY346" s="32"/>
      <c r="CZ346" s="5"/>
      <c r="DA346" s="6">
        <f t="shared" si="359"/>
        <v>-0.13292845066540718</v>
      </c>
      <c r="DB346" s="6">
        <f t="shared" si="378"/>
        <v>-0.13743132703687638</v>
      </c>
      <c r="DC346" s="6">
        <f t="shared" si="333"/>
        <v>9.5421038404294264E-2</v>
      </c>
      <c r="DD346" s="6">
        <f t="shared" si="316"/>
        <v>5.3506957500683572E-2</v>
      </c>
      <c r="DE346" s="6">
        <f t="shared" si="355"/>
        <v>0.90482802508010163</v>
      </c>
      <c r="DF346" s="5"/>
      <c r="DG346" s="5"/>
      <c r="DI346" s="6">
        <f t="shared" si="360"/>
        <v>0.42445824284934019</v>
      </c>
      <c r="DJ346" s="6">
        <f t="shared" si="379"/>
        <v>0.24415568417069899</v>
      </c>
      <c r="DK346" s="6">
        <f t="shared" si="334"/>
        <v>0.40036637792798324</v>
      </c>
      <c r="DL346" s="6">
        <f t="shared" si="317"/>
        <v>0.20639574270530073</v>
      </c>
      <c r="DM346" s="6">
        <f t="shared" si="356"/>
        <v>3.7317708439129474E-2</v>
      </c>
      <c r="DX346">
        <f t="shared" si="380"/>
        <v>66104.5</v>
      </c>
      <c r="DY346">
        <f t="shared" si="381"/>
        <v>54447.997136790982</v>
      </c>
      <c r="DZ346">
        <f t="shared" si="382"/>
        <v>77761.002863209011</v>
      </c>
    </row>
    <row r="347" spans="1:130" x14ac:dyDescent="0.25">
      <c r="A347" s="1">
        <v>46</v>
      </c>
      <c r="B347" s="1">
        <v>346</v>
      </c>
      <c r="C347" s="7">
        <v>20210124</v>
      </c>
      <c r="D347" s="7">
        <v>57620</v>
      </c>
      <c r="E347" s="7">
        <v>11442029</v>
      </c>
      <c r="F347" s="7"/>
      <c r="G347" s="7">
        <f t="shared" si="343"/>
        <v>659289710980</v>
      </c>
      <c r="H347" s="36">
        <f t="shared" si="313"/>
        <v>521878271954</v>
      </c>
      <c r="I347" s="36">
        <f t="shared" si="383"/>
        <v>427317568362.1333</v>
      </c>
      <c r="K347" s="2">
        <f t="shared" si="344"/>
        <v>-4.2805447904000593E-2</v>
      </c>
      <c r="M347" s="1">
        <f t="shared" si="352"/>
        <v>345</v>
      </c>
      <c r="N347" s="2">
        <f t="shared" si="345"/>
        <v>-2.504697615009282E-3</v>
      </c>
      <c r="O347" s="8">
        <f t="shared" si="346"/>
        <v>0.43233082706766918</v>
      </c>
      <c r="P347" s="2">
        <f t="shared" si="347"/>
        <v>0.42685002753789897</v>
      </c>
      <c r="Q347" s="2">
        <f t="shared" si="348"/>
        <v>0.41017799429648488</v>
      </c>
      <c r="R347" s="2">
        <f t="shared" si="349"/>
        <v>8.3442651324389661E-3</v>
      </c>
      <c r="V347" s="1">
        <f t="shared" si="350"/>
        <v>4.2805447904000593E-2</v>
      </c>
      <c r="W347" s="1">
        <f t="shared" si="351"/>
        <v>0</v>
      </c>
      <c r="X347" s="2">
        <f t="shared" si="370"/>
        <v>2.232157744163973E-2</v>
      </c>
      <c r="Y347" s="2">
        <f t="shared" si="371"/>
        <v>7.4468197027153359E-3</v>
      </c>
      <c r="Z347" s="2">
        <f t="shared" si="372"/>
        <v>2.1030515009243252E-2</v>
      </c>
      <c r="AA347" s="2">
        <f t="shared" si="373"/>
        <v>1.66583601069622E-2</v>
      </c>
      <c r="AB347" s="3">
        <f t="shared" si="384"/>
        <v>1.0613899579648447</v>
      </c>
      <c r="AC347" s="3">
        <f t="shared" si="385"/>
        <v>0.44703198003283706</v>
      </c>
      <c r="AD347" s="4">
        <f t="shared" si="374"/>
        <v>29.635738434448843</v>
      </c>
      <c r="AE347" s="5">
        <f t="shared" si="323"/>
        <v>37.878618085018338</v>
      </c>
      <c r="AF347" s="5">
        <f t="shared" si="324"/>
        <v>21.829332662134444</v>
      </c>
      <c r="AG347" s="5">
        <f t="shared" si="325"/>
        <v>53.927903507902229</v>
      </c>
      <c r="AH347" s="5"/>
      <c r="AI347" s="6">
        <f t="shared" si="386"/>
        <v>-0.24697696532113689</v>
      </c>
      <c r="AJ347" s="6">
        <f t="shared" si="375"/>
        <v>-7.7437636529597773E-3</v>
      </c>
      <c r="AK347" s="6">
        <f t="shared" si="326"/>
        <v>-0.47516637644937465</v>
      </c>
      <c r="AL347" s="6">
        <f t="shared" si="327"/>
        <v>0.45967884914345514</v>
      </c>
      <c r="AM347" s="6"/>
      <c r="AT347" s="5"/>
      <c r="AU347" s="5"/>
      <c r="AV347" s="12"/>
      <c r="AW347" s="5"/>
      <c r="AX347" s="5"/>
      <c r="AY347" s="5"/>
      <c r="AZ347" s="5"/>
      <c r="BA347" s="5"/>
      <c r="BB347" s="5"/>
      <c r="BC347" s="5"/>
      <c r="BD347" s="5"/>
      <c r="BE347" s="5">
        <f t="shared" si="361"/>
        <v>-2520</v>
      </c>
      <c r="BF347" s="6">
        <f t="shared" si="362"/>
        <v>2520</v>
      </c>
      <c r="BG347" s="6">
        <f t="shared" si="363"/>
        <v>0</v>
      </c>
      <c r="BH347" s="6">
        <f t="shared" si="364"/>
        <v>1395.7142857142858</v>
      </c>
      <c r="BI347" s="6">
        <f t="shared" si="365"/>
        <v>442.85714285714283</v>
      </c>
      <c r="BJ347" s="6">
        <f t="shared" si="366"/>
        <v>24.087024087024087</v>
      </c>
      <c r="BK347" s="6">
        <f t="shared" si="328"/>
        <v>45.995942373024825</v>
      </c>
      <c r="BL347" s="6">
        <f t="shared" si="329"/>
        <v>9.9817642445664632</v>
      </c>
      <c r="BM347" s="6">
        <f t="shared" si="330"/>
        <v>71.205867062945671</v>
      </c>
      <c r="BN347" s="5"/>
      <c r="BO347" s="5"/>
      <c r="BP347" s="5"/>
      <c r="BQ347" s="2">
        <f t="shared" si="335"/>
        <v>64810</v>
      </c>
      <c r="BR347" s="2">
        <f t="shared" si="367"/>
        <v>67885.125</v>
      </c>
      <c r="BS347" s="2">
        <f t="shared" si="336"/>
        <v>62186.006740292185</v>
      </c>
      <c r="BT347" s="5">
        <f t="shared" si="368"/>
        <v>71871.169681171101</v>
      </c>
      <c r="BU347" s="5"/>
      <c r="BV347" s="2">
        <f t="shared" si="318"/>
        <v>-0.98421532111058863</v>
      </c>
      <c r="BW347" s="2">
        <f t="shared" si="337"/>
        <v>3.0478736662781185</v>
      </c>
      <c r="BX347" s="2">
        <f t="shared" si="338"/>
        <v>-2.734836038564985</v>
      </c>
      <c r="BY347" s="2">
        <f t="shared" si="339"/>
        <v>8.8305833711212216</v>
      </c>
      <c r="BZ347" s="2"/>
      <c r="CA347" s="2">
        <f t="shared" si="369"/>
        <v>0.53980253416931812</v>
      </c>
      <c r="CB347" s="2">
        <f t="shared" si="340"/>
        <v>1.2311887903749543</v>
      </c>
      <c r="CC347" s="2">
        <f t="shared" si="341"/>
        <v>7.4660158066240934E-2</v>
      </c>
      <c r="CD347" s="2">
        <f t="shared" si="342"/>
        <v>2.3877174226836679</v>
      </c>
      <c r="CE347" s="5"/>
      <c r="CF347" s="8">
        <f t="shared" si="319"/>
        <v>1.2479414365653523E-3</v>
      </c>
      <c r="CG347" s="8">
        <f t="shared" si="320"/>
        <v>2.7009214767446804E-3</v>
      </c>
      <c r="CH347" s="5">
        <f t="shared" si="321"/>
        <v>60840</v>
      </c>
      <c r="CI347" s="5">
        <f t="shared" si="322"/>
        <v>64590</v>
      </c>
      <c r="CJ347" s="5"/>
      <c r="CK347" s="5">
        <f t="shared" si="357"/>
        <v>59171.945261094756</v>
      </c>
      <c r="CL347" s="5">
        <f t="shared" si="376"/>
        <v>66284.703033627506</v>
      </c>
      <c r="CM347" s="5">
        <f t="shared" si="331"/>
        <v>65558.435655462687</v>
      </c>
      <c r="CN347" s="5">
        <f t="shared" si="314"/>
        <v>62761.984862066354</v>
      </c>
      <c r="CO347" s="5">
        <f t="shared" si="353"/>
        <v>50981.553325467401</v>
      </c>
      <c r="CP347" s="5"/>
      <c r="CQ347" s="5"/>
      <c r="CR347" s="5"/>
      <c r="CS347" s="32">
        <f t="shared" si="358"/>
        <v>-2.6227720826936363E-2</v>
      </c>
      <c r="CT347" s="32">
        <f t="shared" si="377"/>
        <v>-0.13071949691366547</v>
      </c>
      <c r="CU347" s="32">
        <f t="shared" si="332"/>
        <v>-0.12108946127364184</v>
      </c>
      <c r="CV347" s="32">
        <f t="shared" si="315"/>
        <v>-8.1928334060291874E-2</v>
      </c>
      <c r="CW347" s="32">
        <f t="shared" si="354"/>
        <v>0.13021271894468578</v>
      </c>
      <c r="CX347" s="32"/>
      <c r="CY347" s="32"/>
      <c r="CZ347" s="5"/>
      <c r="DA347" s="6">
        <f t="shared" si="359"/>
        <v>-0.16857483519303401</v>
      </c>
      <c r="DB347" s="6">
        <f t="shared" si="378"/>
        <v>-0.22723098642753867</v>
      </c>
      <c r="DC347" s="6">
        <f t="shared" si="333"/>
        <v>7.7933398484583583E-2</v>
      </c>
      <c r="DD347" s="6">
        <f t="shared" si="316"/>
        <v>4.835638114089743E-2</v>
      </c>
      <c r="DE347" s="6">
        <f t="shared" si="355"/>
        <v>0.89648640310049743</v>
      </c>
      <c r="DF347" s="5"/>
      <c r="DG347" s="5"/>
      <c r="DI347" s="6">
        <f t="shared" si="360"/>
        <v>0.33399481994339986</v>
      </c>
      <c r="DJ347" s="6">
        <f t="shared" si="379"/>
        <v>0.17390239829926868</v>
      </c>
      <c r="DK347" s="6">
        <f t="shared" si="334"/>
        <v>0.43268465117877064</v>
      </c>
      <c r="DL347" s="6">
        <f t="shared" si="317"/>
        <v>0.32411879196717536</v>
      </c>
      <c r="DM347" s="6">
        <f t="shared" si="356"/>
        <v>4.6024817322088706E-2</v>
      </c>
      <c r="DX347">
        <f t="shared" si="380"/>
        <v>65535.5</v>
      </c>
      <c r="DY347">
        <f t="shared" si="381"/>
        <v>53398.796205311759</v>
      </c>
      <c r="DZ347">
        <f t="shared" si="382"/>
        <v>77672.203794688248</v>
      </c>
    </row>
    <row r="348" spans="1:130" x14ac:dyDescent="0.25">
      <c r="A348" s="1">
        <v>47</v>
      </c>
      <c r="B348" s="1">
        <v>347</v>
      </c>
      <c r="C348" s="7">
        <v>20210125</v>
      </c>
      <c r="D348" s="7">
        <v>56970</v>
      </c>
      <c r="E348" s="7">
        <v>8812634</v>
      </c>
      <c r="F348" s="7"/>
      <c r="G348" s="7">
        <f t="shared" si="343"/>
        <v>502055758980</v>
      </c>
      <c r="H348" s="36">
        <f t="shared" si="313"/>
        <v>503330609919</v>
      </c>
      <c r="I348" s="36">
        <f t="shared" si="383"/>
        <v>433438554887.73328</v>
      </c>
      <c r="K348" s="2">
        <f t="shared" si="344"/>
        <v>-1.1344916164078253E-2</v>
      </c>
      <c r="M348" s="1">
        <f t="shared" si="352"/>
        <v>346</v>
      </c>
      <c r="N348" s="2">
        <f t="shared" si="345"/>
        <v>-2.4409198849620981E-3</v>
      </c>
      <c r="O348" s="8">
        <f t="shared" si="346"/>
        <v>0.43358395989974935</v>
      </c>
      <c r="P348" s="2">
        <f t="shared" si="347"/>
        <v>0.42770323471102056</v>
      </c>
      <c r="Q348" s="2">
        <f t="shared" si="348"/>
        <v>0.41118297053586383</v>
      </c>
      <c r="R348" s="2">
        <f t="shared" si="349"/>
        <v>6.733932361850381E-3</v>
      </c>
      <c r="V348" s="1">
        <f t="shared" si="350"/>
        <v>1.1344916164078253E-2</v>
      </c>
      <c r="W348" s="1">
        <f t="shared" si="351"/>
        <v>0</v>
      </c>
      <c r="X348" s="2">
        <f t="shared" si="370"/>
        <v>2.3131928596216746E-2</v>
      </c>
      <c r="Y348" s="2">
        <f t="shared" si="371"/>
        <v>6.4075496302345237E-3</v>
      </c>
      <c r="Z348" s="2">
        <f t="shared" si="372"/>
        <v>2.0310501655754216E-2</v>
      </c>
      <c r="AA348" s="2">
        <f t="shared" si="373"/>
        <v>1.6634982627460767E-2</v>
      </c>
      <c r="AB348" s="3">
        <f t="shared" si="384"/>
        <v>1.1389146850374907</v>
      </c>
      <c r="AC348" s="3">
        <f t="shared" si="385"/>
        <v>0.38518523125218307</v>
      </c>
      <c r="AD348" s="4">
        <f t="shared" si="374"/>
        <v>25.27296453042872</v>
      </c>
      <c r="AE348" s="5">
        <f t="shared" si="323"/>
        <v>37.061946919533646</v>
      </c>
      <c r="AF348" s="5">
        <f t="shared" si="324"/>
        <v>20.171151415408968</v>
      </c>
      <c r="AG348" s="5">
        <f t="shared" si="325"/>
        <v>53.952742423658322</v>
      </c>
      <c r="AH348" s="5"/>
      <c r="AI348" s="6">
        <f t="shared" si="386"/>
        <v>-0.35059555363982187</v>
      </c>
      <c r="AJ348" s="6">
        <f t="shared" si="375"/>
        <v>-4.0968034498055007E-2</v>
      </c>
      <c r="AK348" s="6">
        <f t="shared" si="326"/>
        <v>-0.5065905688821305</v>
      </c>
      <c r="AL348" s="6">
        <f t="shared" si="327"/>
        <v>0.42465449988602044</v>
      </c>
      <c r="AM348" s="6"/>
      <c r="AT348" s="5"/>
      <c r="AU348" s="5"/>
      <c r="AV348" s="12"/>
      <c r="AW348" s="5"/>
      <c r="AX348" s="5"/>
      <c r="AY348" s="5"/>
      <c r="AZ348" s="5"/>
      <c r="BA348" s="5"/>
      <c r="BB348" s="5"/>
      <c r="BC348" s="5"/>
      <c r="BD348" s="5"/>
      <c r="BE348" s="5">
        <f t="shared" si="361"/>
        <v>-650</v>
      </c>
      <c r="BF348" s="6">
        <f t="shared" si="362"/>
        <v>650</v>
      </c>
      <c r="BG348" s="6">
        <f t="shared" si="363"/>
        <v>0</v>
      </c>
      <c r="BH348" s="6">
        <f t="shared" si="364"/>
        <v>1442.1428571428571</v>
      </c>
      <c r="BI348" s="6">
        <f t="shared" si="365"/>
        <v>368.57142857142856</v>
      </c>
      <c r="BJ348" s="6">
        <f t="shared" si="366"/>
        <v>20.355029585798817</v>
      </c>
      <c r="BK348" s="6">
        <f t="shared" si="328"/>
        <v>43.805483083674275</v>
      </c>
      <c r="BL348" s="6">
        <f t="shared" si="329"/>
        <v>7.1211743727972205</v>
      </c>
      <c r="BM348" s="6">
        <f t="shared" si="330"/>
        <v>69.484499181288214</v>
      </c>
      <c r="BN348" s="5"/>
      <c r="BO348" s="5"/>
      <c r="BP348" s="5"/>
      <c r="BQ348" s="2">
        <f t="shared" si="335"/>
        <v>64092.5</v>
      </c>
      <c r="BR348" s="2">
        <f t="shared" si="367"/>
        <v>67833.9375</v>
      </c>
      <c r="BS348" s="2">
        <f t="shared" si="336"/>
        <v>62407.559457950192</v>
      </c>
      <c r="BT348" s="5">
        <f t="shared" si="368"/>
        <v>71992.265994486166</v>
      </c>
      <c r="BU348" s="5"/>
      <c r="BV348" s="2">
        <f t="shared" si="318"/>
        <v>-0.43430141845186343</v>
      </c>
      <c r="BW348" s="2">
        <f t="shared" si="337"/>
        <v>2.7897162807162514</v>
      </c>
      <c r="BX348" s="2">
        <f t="shared" si="338"/>
        <v>-3.1362425696134766</v>
      </c>
      <c r="BY348" s="2">
        <f t="shared" si="339"/>
        <v>8.7156751310459804</v>
      </c>
      <c r="BZ348" s="2"/>
      <c r="CA348" s="2">
        <f t="shared" si="369"/>
        <v>0.68949102022599629</v>
      </c>
      <c r="CB348" s="2">
        <f t="shared" si="340"/>
        <v>1.192250574539196</v>
      </c>
      <c r="CC348" s="2">
        <f t="shared" si="341"/>
        <v>1.7040402872604554E-2</v>
      </c>
      <c r="CD348" s="2">
        <f t="shared" si="342"/>
        <v>2.3674607462057873</v>
      </c>
      <c r="CE348" s="5"/>
      <c r="CF348" s="8">
        <f t="shared" si="319"/>
        <v>1.2479414365653523E-3</v>
      </c>
      <c r="CG348" s="8">
        <f t="shared" si="320"/>
        <v>2.7009214767446804E-3</v>
      </c>
      <c r="CH348" s="5">
        <f t="shared" si="321"/>
        <v>59600</v>
      </c>
      <c r="CI348" s="5">
        <f t="shared" si="322"/>
        <v>64590</v>
      </c>
      <c r="CJ348" s="5"/>
      <c r="CK348" s="5">
        <f t="shared" si="357"/>
        <v>58293.934313577985</v>
      </c>
      <c r="CL348" s="5">
        <f t="shared" si="376"/>
        <v>65279.935637482835</v>
      </c>
      <c r="CM348" s="5">
        <f t="shared" si="331"/>
        <v>65465.977836498649</v>
      </c>
      <c r="CN348" s="5">
        <f t="shared" si="314"/>
        <v>62680.687043222089</v>
      </c>
      <c r="CO348" s="5">
        <f t="shared" si="353"/>
        <v>51162.462079819372</v>
      </c>
      <c r="CP348" s="5"/>
      <c r="CQ348" s="5"/>
      <c r="CR348" s="5"/>
      <c r="CS348" s="32">
        <f t="shared" si="358"/>
        <v>-2.2711356321503451E-2</v>
      </c>
      <c r="CT348" s="32">
        <f t="shared" si="377"/>
        <v>-0.12729693368005379</v>
      </c>
      <c r="CU348" s="32">
        <f t="shared" si="332"/>
        <v>-0.12977699436060308</v>
      </c>
      <c r="CV348" s="32">
        <f t="shared" si="315"/>
        <v>-9.1107601282101935E-2</v>
      </c>
      <c r="CW348" s="32">
        <f t="shared" si="354"/>
        <v>0.11351169752386414</v>
      </c>
      <c r="CX348" s="32"/>
      <c r="CY348" s="32"/>
      <c r="CZ348" s="5"/>
      <c r="DA348" s="6">
        <f t="shared" si="359"/>
        <v>-0.15768013942927384</v>
      </c>
      <c r="DB348" s="6">
        <f t="shared" si="378"/>
        <v>-0.2642393366810305</v>
      </c>
      <c r="DC348" s="6">
        <f t="shared" si="333"/>
        <v>0.10418449974678493</v>
      </c>
      <c r="DD348" s="6">
        <f t="shared" si="316"/>
        <v>7.191848396526089E-2</v>
      </c>
      <c r="DE348" s="6">
        <f t="shared" si="355"/>
        <v>0.85479571762094031</v>
      </c>
      <c r="DF348" s="5"/>
      <c r="DG348" s="5"/>
      <c r="DI348" s="6">
        <f t="shared" si="360"/>
        <v>0.33209542575355444</v>
      </c>
      <c r="DJ348" s="6">
        <f t="shared" si="379"/>
        <v>0.18208325649252263</v>
      </c>
      <c r="DK348" s="6">
        <f t="shared" si="334"/>
        <v>0.38578895925754819</v>
      </c>
      <c r="DL348" s="6">
        <f t="shared" si="317"/>
        <v>0.40807317993551789</v>
      </c>
      <c r="DM348" s="6">
        <f t="shared" si="356"/>
        <v>4.4458420758456713E-2</v>
      </c>
      <c r="DX348">
        <f t="shared" si="380"/>
        <v>64768</v>
      </c>
      <c r="DY348">
        <f t="shared" si="381"/>
        <v>52503.782780788657</v>
      </c>
      <c r="DZ348">
        <f t="shared" si="382"/>
        <v>77032.217219211336</v>
      </c>
    </row>
    <row r="349" spans="1:130" x14ac:dyDescent="0.25">
      <c r="A349" s="1">
        <v>48</v>
      </c>
      <c r="B349" s="1">
        <v>348</v>
      </c>
      <c r="C349" s="7">
        <v>20210126</v>
      </c>
      <c r="D349" s="7">
        <v>54790</v>
      </c>
      <c r="E349" s="7">
        <v>3782149</v>
      </c>
      <c r="F349" s="7"/>
      <c r="G349" s="7">
        <f t="shared" si="343"/>
        <v>207223943710</v>
      </c>
      <c r="H349" s="36">
        <f t="shared" si="313"/>
        <v>454873329834.5</v>
      </c>
      <c r="I349" s="36">
        <f t="shared" si="383"/>
        <v>435107833855.26666</v>
      </c>
      <c r="K349" s="2">
        <f t="shared" si="344"/>
        <v>-3.9017117941979811E-2</v>
      </c>
      <c r="M349" s="1">
        <f t="shared" si="352"/>
        <v>347</v>
      </c>
      <c r="N349" s="2">
        <f t="shared" si="345"/>
        <v>-2.3664787248658041E-3</v>
      </c>
      <c r="O349" s="8">
        <f t="shared" si="346"/>
        <v>0.43483709273182958</v>
      </c>
      <c r="P349" s="2">
        <f t="shared" si="347"/>
        <v>0.42869952284792767</v>
      </c>
      <c r="Q349" s="2">
        <f t="shared" si="348"/>
        <v>0.41235827812094572</v>
      </c>
      <c r="R349" s="2">
        <f t="shared" si="349"/>
        <v>7.1338580208090141E-3</v>
      </c>
      <c r="V349" s="1">
        <f t="shared" si="350"/>
        <v>3.9017117941979811E-2</v>
      </c>
      <c r="W349" s="1">
        <f t="shared" si="351"/>
        <v>0</v>
      </c>
      <c r="X349" s="2">
        <f t="shared" si="370"/>
        <v>2.3044332863432056E-2</v>
      </c>
      <c r="Y349" s="2">
        <f t="shared" si="371"/>
        <v>6.4075496302345237E-3</v>
      </c>
      <c r="Z349" s="2">
        <f t="shared" si="372"/>
        <v>2.0233524314806111E-2</v>
      </c>
      <c r="AA349" s="2">
        <f t="shared" si="373"/>
        <v>1.6634982627460767E-2</v>
      </c>
      <c r="AB349" s="3">
        <f t="shared" si="384"/>
        <v>1.1389183863816104</v>
      </c>
      <c r="AC349" s="3">
        <f t="shared" si="385"/>
        <v>0.38518523125218307</v>
      </c>
      <c r="AD349" s="4">
        <f t="shared" si="374"/>
        <v>25.272903154064565</v>
      </c>
      <c r="AE349" s="5">
        <f t="shared" si="323"/>
        <v>36.158674932868976</v>
      </c>
      <c r="AF349" s="5">
        <f t="shared" si="324"/>
        <v>18.75667552238604</v>
      </c>
      <c r="AG349" s="5">
        <f t="shared" si="325"/>
        <v>53.560674343351913</v>
      </c>
      <c r="AH349" s="5"/>
      <c r="AI349" s="6">
        <f t="shared" si="386"/>
        <v>-0.45492974903403544</v>
      </c>
      <c r="AJ349" s="6">
        <f t="shared" si="375"/>
        <v>-7.8395984367749069E-2</v>
      </c>
      <c r="AK349" s="6">
        <f t="shared" si="326"/>
        <v>-0.55106201028688462</v>
      </c>
      <c r="AL349" s="6">
        <f t="shared" si="327"/>
        <v>0.39427004155138645</v>
      </c>
      <c r="AM349" s="6"/>
      <c r="AT349" s="5"/>
      <c r="AU349" s="5"/>
      <c r="AV349" s="12"/>
      <c r="AW349" s="5"/>
      <c r="AX349" s="5"/>
      <c r="AY349" s="5"/>
      <c r="AZ349" s="5"/>
      <c r="BA349" s="5"/>
      <c r="BB349" s="5"/>
      <c r="BC349" s="5"/>
      <c r="BD349" s="5"/>
      <c r="BE349" s="5">
        <f t="shared" si="361"/>
        <v>-2180</v>
      </c>
      <c r="BF349" s="6">
        <f t="shared" si="362"/>
        <v>2180</v>
      </c>
      <c r="BG349" s="6">
        <f t="shared" si="363"/>
        <v>0</v>
      </c>
      <c r="BH349" s="6">
        <f t="shared" si="364"/>
        <v>1395</v>
      </c>
      <c r="BI349" s="6">
        <f t="shared" si="365"/>
        <v>368.57142857142856</v>
      </c>
      <c r="BJ349" s="6">
        <f t="shared" si="366"/>
        <v>20.899149453219927</v>
      </c>
      <c r="BK349" s="6">
        <f t="shared" si="328"/>
        <v>41.047114946412954</v>
      </c>
      <c r="BL349" s="6">
        <f t="shared" si="329"/>
        <v>6.333210173379733</v>
      </c>
      <c r="BM349" s="6">
        <f t="shared" si="330"/>
        <v>65.346848287536204</v>
      </c>
      <c r="BN349" s="5"/>
      <c r="BO349" s="5"/>
      <c r="BP349" s="5"/>
      <c r="BQ349" s="2">
        <f t="shared" si="335"/>
        <v>63411.25</v>
      </c>
      <c r="BR349" s="2">
        <f t="shared" si="367"/>
        <v>67729.375</v>
      </c>
      <c r="BS349" s="2">
        <f t="shared" si="336"/>
        <v>62635.349259291288</v>
      </c>
      <c r="BT349" s="5">
        <f t="shared" si="368"/>
        <v>72225.957396990401</v>
      </c>
      <c r="BU349" s="5"/>
      <c r="BV349" s="2">
        <f t="shared" si="318"/>
        <v>0.15072892832624918</v>
      </c>
      <c r="BW349" s="2">
        <f t="shared" si="337"/>
        <v>2.5268982312850587</v>
      </c>
      <c r="BX349" s="2">
        <f t="shared" si="338"/>
        <v>-3.3764966413791697</v>
      </c>
      <c r="BY349" s="2">
        <f t="shared" si="339"/>
        <v>8.4302931039492872</v>
      </c>
      <c r="BZ349" s="2"/>
      <c r="CA349" s="2">
        <f t="shared" si="369"/>
        <v>0.92666107607355719</v>
      </c>
      <c r="CB349" s="2">
        <f t="shared" si="340"/>
        <v>1.1593555877858046</v>
      </c>
      <c r="CC349" s="2">
        <f t="shared" si="341"/>
        <v>-6.4108290023940917E-3</v>
      </c>
      <c r="CD349" s="2">
        <f t="shared" si="342"/>
        <v>2.3251220045740033</v>
      </c>
      <c r="CE349" s="5"/>
      <c r="CF349" s="8">
        <f t="shared" si="319"/>
        <v>1.2479414365653523E-3</v>
      </c>
      <c r="CG349" s="8">
        <f t="shared" si="320"/>
        <v>2.7009214767446804E-3</v>
      </c>
      <c r="CH349" s="5">
        <f t="shared" si="321"/>
        <v>58040</v>
      </c>
      <c r="CI349" s="5">
        <f t="shared" si="322"/>
        <v>64495</v>
      </c>
      <c r="CJ349" s="5"/>
      <c r="CK349" s="5">
        <f t="shared" si="357"/>
        <v>57563.037160769716</v>
      </c>
      <c r="CL349" s="5">
        <f t="shared" si="376"/>
        <v>64005.839891689975</v>
      </c>
      <c r="CM349" s="5">
        <f t="shared" si="331"/>
        <v>65447.008566202858</v>
      </c>
      <c r="CN349" s="5">
        <f t="shared" si="314"/>
        <v>62665.676744537814</v>
      </c>
      <c r="CO349" s="5">
        <f t="shared" si="353"/>
        <v>51220.836506224834</v>
      </c>
      <c r="CP349" s="5"/>
      <c r="CQ349" s="5"/>
      <c r="CR349" s="5"/>
      <c r="CS349" s="32">
        <f t="shared" si="358"/>
        <v>-4.817392023677991E-2</v>
      </c>
      <c r="CT349" s="32">
        <f t="shared" si="377"/>
        <v>-0.14398435997847892</v>
      </c>
      <c r="CU349" s="32">
        <f t="shared" si="332"/>
        <v>-0.16283415849973903</v>
      </c>
      <c r="CV349" s="32">
        <f t="shared" si="315"/>
        <v>-0.12567767801572949</v>
      </c>
      <c r="CW349" s="32">
        <f t="shared" si="354"/>
        <v>6.96818665454908E-2</v>
      </c>
      <c r="CX349" s="32"/>
      <c r="CY349" s="32"/>
      <c r="CZ349" s="5"/>
      <c r="DA349" s="6">
        <f t="shared" si="359"/>
        <v>-0.15880699311104346</v>
      </c>
      <c r="DB349" s="6">
        <f t="shared" si="378"/>
        <v>-0.27315842346573088</v>
      </c>
      <c r="DC349" s="6">
        <f t="shared" si="333"/>
        <v>2.4636338697716656E-2</v>
      </c>
      <c r="DD349" s="6">
        <f t="shared" si="316"/>
        <v>8.1864446745187905E-2</v>
      </c>
      <c r="DE349" s="6">
        <f t="shared" si="355"/>
        <v>0.77811978706690066</v>
      </c>
      <c r="DF349" s="5"/>
      <c r="DG349" s="5"/>
      <c r="DI349" s="6">
        <f t="shared" si="360"/>
        <v>0.20216647476142277</v>
      </c>
      <c r="DJ349" s="6">
        <f t="shared" si="379"/>
        <v>0.13074478011674698</v>
      </c>
      <c r="DK349" s="6">
        <f t="shared" si="334"/>
        <v>0.37931797846781773</v>
      </c>
      <c r="DL349" s="6">
        <f t="shared" si="317"/>
        <v>0.45747960592306103</v>
      </c>
      <c r="DM349" s="6">
        <f t="shared" si="356"/>
        <v>3.460141923098229E-2</v>
      </c>
      <c r="DX349">
        <f t="shared" si="380"/>
        <v>63797.5</v>
      </c>
      <c r="DY349">
        <f t="shared" si="381"/>
        <v>51600.651431619721</v>
      </c>
      <c r="DZ349">
        <f t="shared" si="382"/>
        <v>75994.348568380272</v>
      </c>
    </row>
    <row r="350" spans="1:130" x14ac:dyDescent="0.25">
      <c r="A350" s="1">
        <v>49</v>
      </c>
      <c r="B350" s="1">
        <v>349</v>
      </c>
      <c r="C350" s="7">
        <v>20210127</v>
      </c>
      <c r="D350" s="7">
        <v>55080</v>
      </c>
      <c r="E350" s="7">
        <v>6688394</v>
      </c>
      <c r="F350" s="7"/>
      <c r="G350" s="7">
        <f t="shared" si="343"/>
        <v>368396741520</v>
      </c>
      <c r="H350" s="36">
        <f t="shared" si="313"/>
        <v>436455515310.5</v>
      </c>
      <c r="I350" s="36">
        <f t="shared" si="383"/>
        <v>437914541182.66663</v>
      </c>
      <c r="K350" s="2">
        <f t="shared" si="344"/>
        <v>5.2789783101298378E-3</v>
      </c>
      <c r="M350" s="1">
        <f t="shared" si="352"/>
        <v>348</v>
      </c>
      <c r="N350" s="2">
        <f t="shared" si="345"/>
        <v>-2.1762794225955173E-3</v>
      </c>
      <c r="O350" s="8">
        <f t="shared" si="346"/>
        <v>0.43609022556390975</v>
      </c>
      <c r="P350" s="2">
        <f t="shared" si="347"/>
        <v>0.43124711740596094</v>
      </c>
      <c r="Q350" s="2">
        <f t="shared" si="348"/>
        <v>0.41537232377889599</v>
      </c>
      <c r="R350" s="2">
        <f t="shared" si="349"/>
        <v>7.3907027159820782E-3</v>
      </c>
      <c r="V350" s="1">
        <f t="shared" si="350"/>
        <v>0</v>
      </c>
      <c r="W350" s="1">
        <f t="shared" si="351"/>
        <v>5.2789783101298378E-3</v>
      </c>
      <c r="X350" s="2">
        <f t="shared" si="370"/>
        <v>2.2827114536590701E-2</v>
      </c>
      <c r="Y350" s="2">
        <f t="shared" si="371"/>
        <v>6.7846195095295127E-3</v>
      </c>
      <c r="Z350" s="2">
        <f t="shared" si="372"/>
        <v>2.0479616925187051E-2</v>
      </c>
      <c r="AA350" s="2">
        <f t="shared" si="373"/>
        <v>1.6538116459708419E-2</v>
      </c>
      <c r="AB350" s="3">
        <f t="shared" si="384"/>
        <v>1.1146260508670236</v>
      </c>
      <c r="AC350" s="3">
        <f t="shared" si="385"/>
        <v>0.41024136733217387</v>
      </c>
      <c r="AD350" s="4">
        <f t="shared" si="374"/>
        <v>26.903412220365443</v>
      </c>
      <c r="AE350" s="5">
        <f t="shared" si="323"/>
        <v>35.317566522500172</v>
      </c>
      <c r="AF350" s="5">
        <f t="shared" si="324"/>
        <v>17.829567127481109</v>
      </c>
      <c r="AG350" s="5">
        <f t="shared" si="325"/>
        <v>52.805565917519232</v>
      </c>
      <c r="AH350" s="5"/>
      <c r="AI350" s="6">
        <f t="shared" si="386"/>
        <v>-0.40060608334631886</v>
      </c>
      <c r="AJ350" s="6">
        <f t="shared" si="375"/>
        <v>-0.10843487882410321</v>
      </c>
      <c r="AK350" s="6">
        <f t="shared" si="326"/>
        <v>-0.58291746634749697</v>
      </c>
      <c r="AL350" s="6">
        <f t="shared" si="327"/>
        <v>0.36604770869929049</v>
      </c>
      <c r="AM350" s="6"/>
      <c r="AT350" s="5"/>
      <c r="AU350" s="5"/>
      <c r="AV350" s="12"/>
      <c r="AW350" s="5"/>
      <c r="AX350" s="5"/>
      <c r="AY350" s="5"/>
      <c r="AZ350" s="5"/>
      <c r="BA350" s="5"/>
      <c r="BB350" s="5"/>
      <c r="BC350" s="5"/>
      <c r="BD350" s="5"/>
      <c r="BE350" s="5">
        <f t="shared" si="361"/>
        <v>290</v>
      </c>
      <c r="BF350" s="6">
        <f t="shared" si="362"/>
        <v>0</v>
      </c>
      <c r="BG350" s="6">
        <f t="shared" si="363"/>
        <v>290</v>
      </c>
      <c r="BH350" s="6">
        <f t="shared" si="364"/>
        <v>1380</v>
      </c>
      <c r="BI350" s="6">
        <f t="shared" si="365"/>
        <v>389.28571428571428</v>
      </c>
      <c r="BJ350" s="6">
        <f t="shared" si="366"/>
        <v>22.002422285022206</v>
      </c>
      <c r="BK350" s="6">
        <f t="shared" si="328"/>
        <v>38.528849131203494</v>
      </c>
      <c r="BL350" s="6">
        <f t="shared" si="329"/>
        <v>6.1531021146472895</v>
      </c>
      <c r="BM350" s="6">
        <f t="shared" si="330"/>
        <v>61.191872042792838</v>
      </c>
      <c r="BN350" s="5"/>
      <c r="BO350" s="5"/>
      <c r="BP350" s="5"/>
      <c r="BQ350" s="2">
        <f t="shared" si="335"/>
        <v>63008.75</v>
      </c>
      <c r="BR350" s="2">
        <f t="shared" si="367"/>
        <v>67565.4375</v>
      </c>
      <c r="BS350" s="2">
        <f t="shared" si="336"/>
        <v>62854.505506290494</v>
      </c>
      <c r="BT350" s="5">
        <f t="shared" si="368"/>
        <v>72501.006357487757</v>
      </c>
      <c r="BU350" s="5"/>
      <c r="BV350" s="2">
        <f t="shared" si="318"/>
        <v>-0.12952490324015997</v>
      </c>
      <c r="BW350" s="2">
        <f t="shared" si="337"/>
        <v>2.2183251890436155</v>
      </c>
      <c r="BX350" s="2">
        <f t="shared" si="338"/>
        <v>-3.5552003173959346</v>
      </c>
      <c r="BY350" s="2">
        <f t="shared" si="339"/>
        <v>7.9918506954831656</v>
      </c>
      <c r="BZ350" s="2"/>
      <c r="CA350" s="2">
        <f t="shared" si="369"/>
        <v>0.77217651501310225</v>
      </c>
      <c r="CB350" s="2">
        <f t="shared" si="340"/>
        <v>1.1102731517395461</v>
      </c>
      <c r="CC350" s="2">
        <f t="shared" si="341"/>
        <v>-3.254291019113964E-2</v>
      </c>
      <c r="CD350" s="2">
        <f t="shared" si="342"/>
        <v>2.2530892136702318</v>
      </c>
      <c r="CE350" s="5"/>
      <c r="CF350" s="8">
        <f t="shared" si="319"/>
        <v>1.2479414365653523E-3</v>
      </c>
      <c r="CG350" s="8">
        <f t="shared" si="320"/>
        <v>2.7009214767446804E-3</v>
      </c>
      <c r="CH350" s="5">
        <f t="shared" si="321"/>
        <v>57465</v>
      </c>
      <c r="CI350" s="5">
        <f t="shared" si="322"/>
        <v>64495</v>
      </c>
      <c r="CJ350" s="5"/>
      <c r="CK350" s="5">
        <f t="shared" si="357"/>
        <v>57044.445543211637</v>
      </c>
      <c r="CL350" s="5">
        <f t="shared" si="376"/>
        <v>62984.838727190116</v>
      </c>
      <c r="CM350" s="5">
        <f t="shared" si="331"/>
        <v>65392.699866906849</v>
      </c>
      <c r="CN350" s="5">
        <f t="shared" si="314"/>
        <v>62598.298668761279</v>
      </c>
      <c r="CO350" s="5">
        <f t="shared" si="353"/>
        <v>51331.223610953282</v>
      </c>
      <c r="CP350" s="5"/>
      <c r="CQ350" s="5"/>
      <c r="CR350" s="5"/>
      <c r="CS350" s="32">
        <f t="shared" si="358"/>
        <v>-3.4437104691000142E-2</v>
      </c>
      <c r="CT350" s="32">
        <f t="shared" si="377"/>
        <v>-0.12550383373098406</v>
      </c>
      <c r="CU350" s="32">
        <f t="shared" si="332"/>
        <v>-0.15770414569051572</v>
      </c>
      <c r="CV350" s="32">
        <f t="shared" si="315"/>
        <v>-0.12010388187296173</v>
      </c>
      <c r="CW350" s="32">
        <f t="shared" si="354"/>
        <v>7.3031112943249266E-2</v>
      </c>
      <c r="CX350" s="32"/>
      <c r="CY350" s="32"/>
      <c r="CZ350" s="5"/>
      <c r="DA350" s="6">
        <f t="shared" si="359"/>
        <v>-0.1068300236371863</v>
      </c>
      <c r="DB350" s="6">
        <f t="shared" si="378"/>
        <v>-0.24554862467058769</v>
      </c>
      <c r="DC350" s="6">
        <f t="shared" si="333"/>
        <v>-8.1967672041784023E-3</v>
      </c>
      <c r="DD350" s="6">
        <f t="shared" si="316"/>
        <v>0.13059625696876009</v>
      </c>
      <c r="DE350" s="6">
        <f t="shared" si="355"/>
        <v>0.76650687121323724</v>
      </c>
      <c r="DF350" s="5"/>
      <c r="DG350" s="5"/>
      <c r="DI350" s="6">
        <f t="shared" si="360"/>
        <v>0.24455399306927225</v>
      </c>
      <c r="DJ350" s="6">
        <f t="shared" si="379"/>
        <v>0.17609246028481981</v>
      </c>
      <c r="DK350" s="6">
        <f t="shared" si="334"/>
        <v>0.76721579820616725</v>
      </c>
      <c r="DL350" s="6">
        <f t="shared" si="317"/>
        <v>0.53764501898832362</v>
      </c>
      <c r="DM350" s="6">
        <f t="shared" si="356"/>
        <v>3.3084778199852116E-2</v>
      </c>
      <c r="DX350">
        <f t="shared" si="380"/>
        <v>62951.5</v>
      </c>
      <c r="DY350">
        <f t="shared" si="381"/>
        <v>50800.655955243274</v>
      </c>
      <c r="DZ350">
        <f t="shared" si="382"/>
        <v>75102.344044756726</v>
      </c>
    </row>
    <row r="351" spans="1:130" x14ac:dyDescent="0.25">
      <c r="A351" s="1">
        <v>50</v>
      </c>
      <c r="B351" s="1">
        <v>350</v>
      </c>
      <c r="C351" s="7">
        <v>20210130</v>
      </c>
      <c r="D351" s="7">
        <v>56950</v>
      </c>
      <c r="E351" s="7">
        <v>4595718</v>
      </c>
      <c r="F351" s="7"/>
      <c r="G351" s="7">
        <f t="shared" si="343"/>
        <v>261726140100</v>
      </c>
      <c r="H351" s="36">
        <f t="shared" si="313"/>
        <v>428874371495</v>
      </c>
      <c r="I351" s="36">
        <f t="shared" si="383"/>
        <v>440291840664.66663</v>
      </c>
      <c r="K351" s="2">
        <f t="shared" si="344"/>
        <v>3.3387016032736978E-2</v>
      </c>
      <c r="M351" s="1">
        <f t="shared" si="352"/>
        <v>349</v>
      </c>
      <c r="N351" s="2">
        <f t="shared" si="345"/>
        <v>-2.1399282968482284E-3</v>
      </c>
      <c r="O351" s="8">
        <f t="shared" si="346"/>
        <v>0.43734335839598998</v>
      </c>
      <c r="P351" s="2">
        <f t="shared" si="347"/>
        <v>0.43173434595903992</v>
      </c>
      <c r="Q351" s="2">
        <f t="shared" si="348"/>
        <v>0.41595016326830114</v>
      </c>
      <c r="R351" s="2">
        <f t="shared" si="349"/>
        <v>6.0962409900290337E-3</v>
      </c>
      <c r="V351" s="1">
        <f t="shared" si="350"/>
        <v>0</v>
      </c>
      <c r="W351" s="1">
        <f t="shared" si="351"/>
        <v>3.3387016032736978E-2</v>
      </c>
      <c r="X351" s="2">
        <f t="shared" si="370"/>
        <v>2.2557259107053512E-2</v>
      </c>
      <c r="Y351" s="2">
        <f t="shared" si="371"/>
        <v>9.1694063690107262E-3</v>
      </c>
      <c r="Z351" s="2">
        <f t="shared" si="372"/>
        <v>2.0772724710148367E-2</v>
      </c>
      <c r="AA351" s="2">
        <f t="shared" si="373"/>
        <v>1.7840438874883988E-2</v>
      </c>
      <c r="AB351" s="3">
        <f t="shared" si="384"/>
        <v>1.0859075745625861</v>
      </c>
      <c r="AC351" s="3">
        <f t="shared" si="385"/>
        <v>0.51396753372023496</v>
      </c>
      <c r="AD351" s="4">
        <f t="shared" si="374"/>
        <v>32.125478486373034</v>
      </c>
      <c r="AE351" s="5">
        <f t="shared" si="323"/>
        <v>35.004393619662288</v>
      </c>
      <c r="AF351" s="5">
        <f t="shared" si="324"/>
        <v>17.523651431539314</v>
      </c>
      <c r="AG351" s="5">
        <f t="shared" si="325"/>
        <v>52.485135807785262</v>
      </c>
      <c r="AH351" s="5"/>
      <c r="AI351" s="6">
        <f t="shared" si="386"/>
        <v>-0.30362641719148514</v>
      </c>
      <c r="AJ351" s="6">
        <f t="shared" si="375"/>
        <v>-0.13326522416693426</v>
      </c>
      <c r="AK351" s="6">
        <f t="shared" si="326"/>
        <v>-0.59308275986436787</v>
      </c>
      <c r="AL351" s="6">
        <f t="shared" si="327"/>
        <v>0.32655231153049935</v>
      </c>
      <c r="AM351" s="6"/>
      <c r="AT351" s="5"/>
      <c r="AU351" s="5"/>
      <c r="AV351" s="12"/>
      <c r="AW351" s="5"/>
      <c r="AX351" s="5"/>
      <c r="AY351" s="5"/>
      <c r="AZ351" s="5"/>
      <c r="BA351" s="5"/>
      <c r="BB351" s="5"/>
      <c r="BC351" s="5"/>
      <c r="BD351" s="5"/>
      <c r="BE351" s="5">
        <f t="shared" si="361"/>
        <v>1870</v>
      </c>
      <c r="BF351" s="6">
        <f t="shared" si="362"/>
        <v>0</v>
      </c>
      <c r="BG351" s="6">
        <f t="shared" si="363"/>
        <v>1870</v>
      </c>
      <c r="BH351" s="6">
        <f t="shared" si="364"/>
        <v>1361.4285714285713</v>
      </c>
      <c r="BI351" s="6">
        <f t="shared" si="365"/>
        <v>522.85714285714289</v>
      </c>
      <c r="BJ351" s="6">
        <f t="shared" si="366"/>
        <v>27.748294162244125</v>
      </c>
      <c r="BK351" s="6">
        <f t="shared" si="328"/>
        <v>36.562936398982323</v>
      </c>
      <c r="BL351" s="6">
        <f t="shared" si="329"/>
        <v>6.8151491095302426</v>
      </c>
      <c r="BM351" s="6">
        <f t="shared" si="330"/>
        <v>57.386387501598776</v>
      </c>
      <c r="BN351" s="5"/>
      <c r="BO351" s="5"/>
      <c r="BP351" s="5"/>
      <c r="BQ351" s="2">
        <f t="shared" si="335"/>
        <v>62761.25</v>
      </c>
      <c r="BR351" s="2">
        <f t="shared" si="367"/>
        <v>67385.625</v>
      </c>
      <c r="BS351" s="2">
        <f t="shared" si="336"/>
        <v>63099.978318132926</v>
      </c>
      <c r="BT351" s="5">
        <f t="shared" si="368"/>
        <v>72749.906353278784</v>
      </c>
      <c r="BU351" s="5"/>
      <c r="BV351" s="2">
        <f t="shared" si="318"/>
        <v>-0.73971004334717838</v>
      </c>
      <c r="BW351" s="2">
        <f t="shared" si="337"/>
        <v>1.8842708732529103</v>
      </c>
      <c r="BX351" s="2">
        <f t="shared" si="338"/>
        <v>-3.7537878076179614</v>
      </c>
      <c r="BY351" s="2">
        <f t="shared" si="339"/>
        <v>7.5223295541237825</v>
      </c>
      <c r="BZ351" s="2"/>
      <c r="CA351" s="2">
        <f t="shared" si="369"/>
        <v>0.56126213156394189</v>
      </c>
      <c r="CB351" s="2">
        <f t="shared" si="340"/>
        <v>1.0513150357357488</v>
      </c>
      <c r="CC351" s="2">
        <f t="shared" si="341"/>
        <v>-7.6182133810091202E-2</v>
      </c>
      <c r="CD351" s="2">
        <f t="shared" si="342"/>
        <v>2.1788122052815888</v>
      </c>
      <c r="CE351" s="5"/>
      <c r="CF351" s="8">
        <f t="shared" si="319"/>
        <v>1.2479414365653523E-3</v>
      </c>
      <c r="CG351" s="8">
        <f t="shared" si="320"/>
        <v>2.7009214767446804E-3</v>
      </c>
      <c r="CH351" s="5">
        <f t="shared" si="321"/>
        <v>57465</v>
      </c>
      <c r="CI351" s="5">
        <f t="shared" si="322"/>
        <v>64495</v>
      </c>
      <c r="CJ351" s="5"/>
      <c r="CK351" s="5">
        <f t="shared" si="357"/>
        <v>56492.660394206556</v>
      </c>
      <c r="CL351" s="5">
        <f t="shared" si="376"/>
        <v>62465.41861220666</v>
      </c>
      <c r="CM351" s="5">
        <f t="shared" si="331"/>
        <v>65352.81134712942</v>
      </c>
      <c r="CN351" s="5">
        <f t="shared" si="314"/>
        <v>62610.377682001184</v>
      </c>
      <c r="CO351" s="5">
        <f t="shared" si="353"/>
        <v>51437.268328753431</v>
      </c>
      <c r="CP351" s="5"/>
      <c r="CQ351" s="5"/>
      <c r="CR351" s="5"/>
      <c r="CS351" s="32">
        <f t="shared" si="358"/>
        <v>8.0955579468575678E-3</v>
      </c>
      <c r="CT351" s="32">
        <f t="shared" si="377"/>
        <v>-8.8295551918847859E-2</v>
      </c>
      <c r="CU351" s="32">
        <f t="shared" si="332"/>
        <v>-0.12857612662593598</v>
      </c>
      <c r="CV351" s="32">
        <f t="shared" si="315"/>
        <v>-9.040638136301149E-2</v>
      </c>
      <c r="CW351" s="32">
        <f t="shared" si="354"/>
        <v>0.10717388093031666</v>
      </c>
      <c r="CX351" s="32"/>
      <c r="CY351" s="32"/>
      <c r="CZ351" s="5"/>
      <c r="DA351" s="6">
        <f t="shared" si="359"/>
        <v>-2.4285668839373897E-2</v>
      </c>
      <c r="DB351" s="6">
        <f t="shared" si="378"/>
        <v>-0.16356316021845468</v>
      </c>
      <c r="DC351" s="6">
        <f t="shared" si="333"/>
        <v>2.8737951055316222E-2</v>
      </c>
      <c r="DD351" s="6">
        <f t="shared" si="316"/>
        <v>0.11172154899667788</v>
      </c>
      <c r="DE351" s="6">
        <f t="shared" si="355"/>
        <v>0.81200190528313876</v>
      </c>
      <c r="DF351" s="5"/>
      <c r="DG351" s="5"/>
      <c r="DI351" s="6">
        <f t="shared" si="360"/>
        <v>0.51752898867429797</v>
      </c>
      <c r="DJ351" s="6">
        <f t="shared" si="379"/>
        <v>0.27634947263744464</v>
      </c>
      <c r="DK351" s="6">
        <f t="shared" si="334"/>
        <v>0.84478540667273294</v>
      </c>
      <c r="DL351" s="6">
        <f t="shared" si="317"/>
        <v>0.64624856035461187</v>
      </c>
      <c r="DM351" s="6">
        <f t="shared" si="356"/>
        <v>2.8845082461478388E-2</v>
      </c>
      <c r="DX351">
        <f t="shared" si="380"/>
        <v>62278.5</v>
      </c>
      <c r="DY351">
        <f t="shared" si="381"/>
        <v>50365.941458695786</v>
      </c>
      <c r="DZ351">
        <f t="shared" si="382"/>
        <v>74191.058541304214</v>
      </c>
    </row>
    <row r="352" spans="1:130" x14ac:dyDescent="0.25">
      <c r="A352" s="1">
        <v>51</v>
      </c>
      <c r="B352" s="1">
        <v>351</v>
      </c>
      <c r="C352" s="7">
        <v>20210131</v>
      </c>
      <c r="D352" s="7">
        <v>55050</v>
      </c>
      <c r="E352" s="7">
        <v>4114413</v>
      </c>
      <c r="F352" s="7"/>
      <c r="G352" s="7">
        <f t="shared" si="343"/>
        <v>226498435650</v>
      </c>
      <c r="H352" s="36">
        <f t="shared" ref="H352:H415" si="387">AVERAGE(G333:G352)</f>
        <v>412246170553</v>
      </c>
      <c r="I352" s="36">
        <f t="shared" si="383"/>
        <v>441598376606.66663</v>
      </c>
      <c r="K352" s="2">
        <f t="shared" si="344"/>
        <v>-3.3931826724502123E-2</v>
      </c>
      <c r="M352" s="1">
        <f t="shared" si="352"/>
        <v>350</v>
      </c>
      <c r="N352" s="2">
        <f t="shared" si="345"/>
        <v>-2.0947477849874029E-3</v>
      </c>
      <c r="O352" s="8">
        <f t="shared" si="346"/>
        <v>0.43859649122807015</v>
      </c>
      <c r="P352" s="2">
        <f t="shared" si="347"/>
        <v>0.43234006297355954</v>
      </c>
      <c r="Q352" s="2">
        <f t="shared" si="348"/>
        <v>0.41666914619698908</v>
      </c>
      <c r="R352" s="2">
        <f t="shared" si="349"/>
        <v>6.8621452690302287E-3</v>
      </c>
      <c r="V352" s="1">
        <f t="shared" si="350"/>
        <v>3.3931826724502123E-2</v>
      </c>
      <c r="W352" s="1">
        <f t="shared" si="351"/>
        <v>0</v>
      </c>
      <c r="X352" s="2">
        <f t="shared" si="370"/>
        <v>2.4469599346205535E-2</v>
      </c>
      <c r="Y352" s="2">
        <f t="shared" si="371"/>
        <v>9.1694063690107262E-3</v>
      </c>
      <c r="Z352" s="2">
        <f t="shared" si="372"/>
        <v>2.0476359574559639E-2</v>
      </c>
      <c r="AA352" s="2">
        <f t="shared" si="373"/>
        <v>1.7840438874883988E-2</v>
      </c>
      <c r="AB352" s="3">
        <f t="shared" si="384"/>
        <v>1.1950170760141954</v>
      </c>
      <c r="AC352" s="3">
        <f t="shared" si="385"/>
        <v>0.51396753372023496</v>
      </c>
      <c r="AD352" s="4">
        <f t="shared" si="374"/>
        <v>30.074438985152916</v>
      </c>
      <c r="AE352" s="5">
        <f t="shared" si="323"/>
        <v>34.499510855166207</v>
      </c>
      <c r="AF352" s="5">
        <f t="shared" si="324"/>
        <v>17.063982451521888</v>
      </c>
      <c r="AG352" s="5">
        <f t="shared" si="325"/>
        <v>51.935039258810527</v>
      </c>
      <c r="AH352" s="5"/>
      <c r="AI352" s="6">
        <f t="shared" si="386"/>
        <v>-0.28835062899479297</v>
      </c>
      <c r="AJ352" s="6">
        <f t="shared" si="375"/>
        <v>-0.15281150781950387</v>
      </c>
      <c r="AK352" s="6">
        <f t="shared" si="326"/>
        <v>-0.60356351005645026</v>
      </c>
      <c r="AL352" s="6">
        <f t="shared" si="327"/>
        <v>0.29794049441744247</v>
      </c>
      <c r="AM352" s="6"/>
      <c r="AT352" s="5"/>
      <c r="AU352" s="5"/>
      <c r="AV352" s="12"/>
      <c r="AW352" s="5"/>
      <c r="AX352" s="5"/>
      <c r="AY352" s="5"/>
      <c r="AZ352" s="5"/>
      <c r="BA352" s="5"/>
      <c r="BB352" s="5"/>
      <c r="BC352" s="5"/>
      <c r="BD352" s="5"/>
      <c r="BE352" s="5">
        <f t="shared" si="361"/>
        <v>-1900</v>
      </c>
      <c r="BF352" s="6">
        <f t="shared" si="362"/>
        <v>1900</v>
      </c>
      <c r="BG352" s="6">
        <f t="shared" si="363"/>
        <v>0</v>
      </c>
      <c r="BH352" s="6">
        <f t="shared" si="364"/>
        <v>1462.1428571428571</v>
      </c>
      <c r="BI352" s="6">
        <f t="shared" si="365"/>
        <v>522.85714285714289</v>
      </c>
      <c r="BJ352" s="6">
        <f t="shared" si="366"/>
        <v>26.340410219503418</v>
      </c>
      <c r="BK352" s="6">
        <f t="shared" si="328"/>
        <v>34.792525215968418</v>
      </c>
      <c r="BL352" s="6">
        <f t="shared" si="329"/>
        <v>7.2209338116383712</v>
      </c>
      <c r="BM352" s="6">
        <f t="shared" si="330"/>
        <v>54.09263919899945</v>
      </c>
      <c r="BN352" s="5"/>
      <c r="BO352" s="5"/>
      <c r="BP352" s="5"/>
      <c r="BQ352" s="2">
        <f t="shared" si="335"/>
        <v>62196.25</v>
      </c>
      <c r="BR352" s="2">
        <f t="shared" si="367"/>
        <v>67160.291666666657</v>
      </c>
      <c r="BS352" s="2">
        <f t="shared" si="336"/>
        <v>63332.602450010658</v>
      </c>
      <c r="BT352" s="5">
        <f t="shared" si="368"/>
        <v>73002.636429847902</v>
      </c>
      <c r="BU352" s="5"/>
      <c r="BV352" s="2">
        <f t="shared" si="318"/>
        <v>-0.6712491205748834</v>
      </c>
      <c r="BW352" s="2">
        <f t="shared" si="337"/>
        <v>1.5793642737722386</v>
      </c>
      <c r="BX352" s="2">
        <f t="shared" si="338"/>
        <v>-3.9096261236748102</v>
      </c>
      <c r="BY352" s="2">
        <f t="shared" si="339"/>
        <v>7.0683546712192875</v>
      </c>
      <c r="BZ352" s="2"/>
      <c r="CA352" s="2">
        <f t="shared" si="369"/>
        <v>0.58673433488596038</v>
      </c>
      <c r="CB352" s="2">
        <f t="shared" si="340"/>
        <v>0.99701895440959876</v>
      </c>
      <c r="CC352" s="2">
        <f t="shared" si="341"/>
        <v>-0.10887399392377695</v>
      </c>
      <c r="CD352" s="2">
        <f t="shared" si="342"/>
        <v>2.1029119027429743</v>
      </c>
      <c r="CE352" s="5"/>
      <c r="CF352" s="8">
        <f t="shared" si="319"/>
        <v>5.334039952659516E-3</v>
      </c>
      <c r="CG352" s="8">
        <f t="shared" si="320"/>
        <v>2.7009214767446804E-3</v>
      </c>
      <c r="CH352" s="5">
        <f t="shared" si="321"/>
        <v>57465</v>
      </c>
      <c r="CI352" s="5">
        <f t="shared" si="322"/>
        <v>64495</v>
      </c>
      <c r="CJ352" s="5"/>
      <c r="CK352" s="5">
        <f t="shared" si="357"/>
        <v>56358.378429672513</v>
      </c>
      <c r="CL352" s="5">
        <f t="shared" si="376"/>
        <v>61947.805029956049</v>
      </c>
      <c r="CM352" s="5">
        <f t="shared" si="331"/>
        <v>65313.713643805793</v>
      </c>
      <c r="CN352" s="5">
        <f t="shared" si="314"/>
        <v>62689.830941918721</v>
      </c>
      <c r="CO352" s="5">
        <f t="shared" si="353"/>
        <v>51497.278770491292</v>
      </c>
      <c r="CP352" s="5"/>
      <c r="CQ352" s="5"/>
      <c r="CR352" s="5"/>
      <c r="CS352" s="32">
        <f t="shared" si="358"/>
        <v>-2.3215331351401303E-2</v>
      </c>
      <c r="CT352" s="32">
        <f t="shared" si="377"/>
        <v>-0.11134865919172576</v>
      </c>
      <c r="CU352" s="32">
        <f t="shared" si="332"/>
        <v>-0.15714484862673528</v>
      </c>
      <c r="CV352" s="32">
        <f t="shared" si="315"/>
        <v>-0.1218671485810342</v>
      </c>
      <c r="CW352" s="32">
        <f t="shared" si="354"/>
        <v>6.898852355562668E-2</v>
      </c>
      <c r="CX352" s="32"/>
      <c r="CY352" s="32"/>
      <c r="CZ352" s="5"/>
      <c r="DA352" s="6">
        <f t="shared" si="359"/>
        <v>-7.2398506276871244E-3</v>
      </c>
      <c r="DB352" s="6">
        <f t="shared" si="378"/>
        <v>-0.25387447483263509</v>
      </c>
      <c r="DC352" s="6">
        <f t="shared" si="333"/>
        <v>-6.0385951104294698E-2</v>
      </c>
      <c r="DD352" s="6">
        <f t="shared" si="316"/>
        <v>3.1992885441271664E-2</v>
      </c>
      <c r="DE352" s="6">
        <f t="shared" si="355"/>
        <v>0.82326758997616978</v>
      </c>
      <c r="DF352" s="5"/>
      <c r="DG352" s="5"/>
      <c r="DI352" s="6">
        <f t="shared" si="360"/>
        <v>0.28148062271716229</v>
      </c>
      <c r="DJ352" s="6">
        <f t="shared" si="379"/>
        <v>0.22605476759677293</v>
      </c>
      <c r="DK352" s="6">
        <f t="shared" si="334"/>
        <v>0.86532858315940253</v>
      </c>
      <c r="DL352" s="6">
        <f t="shared" si="317"/>
        <v>0.66483593666409591</v>
      </c>
      <c r="DM352" s="6">
        <f t="shared" si="356"/>
        <v>4.182911279477966E-2</v>
      </c>
      <c r="DX352">
        <f t="shared" si="380"/>
        <v>61677.5</v>
      </c>
      <c r="DY352">
        <f t="shared" si="381"/>
        <v>49581.104049139263</v>
      </c>
      <c r="DZ352">
        <f t="shared" si="382"/>
        <v>73773.895950860737</v>
      </c>
    </row>
    <row r="353" spans="1:130" x14ac:dyDescent="0.25">
      <c r="A353" s="1">
        <v>52</v>
      </c>
      <c r="B353" s="1">
        <v>352</v>
      </c>
      <c r="C353" s="7">
        <v>20210201</v>
      </c>
      <c r="D353" s="7">
        <v>54790</v>
      </c>
      <c r="E353" s="7">
        <v>3753334</v>
      </c>
      <c r="F353" s="7"/>
      <c r="G353" s="7">
        <f t="shared" si="343"/>
        <v>205645169860</v>
      </c>
      <c r="H353" s="36">
        <f t="shared" si="387"/>
        <v>370047406486</v>
      </c>
      <c r="I353" s="36">
        <f t="shared" si="383"/>
        <v>440618486288.1333</v>
      </c>
      <c r="K353" s="2">
        <f t="shared" si="344"/>
        <v>-4.7341676183645697E-3</v>
      </c>
      <c r="M353" s="1">
        <f t="shared" si="352"/>
        <v>351</v>
      </c>
      <c r="N353" s="2">
        <f t="shared" si="345"/>
        <v>-1.9037376936983359E-3</v>
      </c>
      <c r="O353" s="8">
        <f t="shared" si="346"/>
        <v>0.43984962406015038</v>
      </c>
      <c r="P353" s="2">
        <f t="shared" si="347"/>
        <v>0.43490259984452495</v>
      </c>
      <c r="Q353" s="2">
        <f t="shared" si="348"/>
        <v>0.41971835686573883</v>
      </c>
      <c r="R353" s="2">
        <f t="shared" si="349"/>
        <v>7.5095610865908435E-3</v>
      </c>
      <c r="V353" s="1">
        <f t="shared" si="350"/>
        <v>4.7341676183645697E-3</v>
      </c>
      <c r="W353" s="1">
        <f t="shared" si="351"/>
        <v>0</v>
      </c>
      <c r="X353" s="2">
        <f t="shared" si="370"/>
        <v>2.3219210466957407E-2</v>
      </c>
      <c r="Y353" s="2">
        <f t="shared" si="371"/>
        <v>9.1694063690107262E-3</v>
      </c>
      <c r="Z353" s="2">
        <f t="shared" si="372"/>
        <v>2.1146526769286418E-2</v>
      </c>
      <c r="AA353" s="2">
        <f t="shared" si="373"/>
        <v>1.7840438874883988E-2</v>
      </c>
      <c r="AB353" s="3">
        <f t="shared" si="384"/>
        <v>1.0980153251777209</v>
      </c>
      <c r="AC353" s="3">
        <f t="shared" si="385"/>
        <v>0.51396753372023496</v>
      </c>
      <c r="AD353" s="4">
        <f t="shared" si="374"/>
        <v>31.884181080660667</v>
      </c>
      <c r="AE353" s="5">
        <f t="shared" si="323"/>
        <v>33.864989536500744</v>
      </c>
      <c r="AF353" s="5">
        <f t="shared" si="324"/>
        <v>17.061049690392391</v>
      </c>
      <c r="AG353" s="5">
        <f t="shared" si="325"/>
        <v>50.668929382609093</v>
      </c>
      <c r="AH353" s="5"/>
      <c r="AI353" s="6">
        <f t="shared" si="386"/>
        <v>-0.42325697427306352</v>
      </c>
      <c r="AJ353" s="6">
        <f t="shared" si="375"/>
        <v>-0.17980914846611068</v>
      </c>
      <c r="AK353" s="6">
        <f t="shared" si="326"/>
        <v>-0.62726313533488587</v>
      </c>
      <c r="AL353" s="6">
        <f t="shared" si="327"/>
        <v>0.26764483840266456</v>
      </c>
      <c r="AM353" s="6"/>
      <c r="AT353" s="5"/>
      <c r="AU353" s="5"/>
      <c r="AV353" s="12"/>
      <c r="AW353" s="5"/>
      <c r="AX353" s="5"/>
      <c r="AY353" s="5"/>
      <c r="AZ353" s="5"/>
      <c r="BA353" s="5"/>
      <c r="BB353" s="5"/>
      <c r="BC353" s="5"/>
      <c r="BD353" s="5"/>
      <c r="BE353" s="5">
        <f t="shared" si="361"/>
        <v>-260</v>
      </c>
      <c r="BF353" s="6">
        <f t="shared" si="362"/>
        <v>260</v>
      </c>
      <c r="BG353" s="6">
        <f t="shared" si="363"/>
        <v>0</v>
      </c>
      <c r="BH353" s="6">
        <f t="shared" si="364"/>
        <v>1373.5714285714287</v>
      </c>
      <c r="BI353" s="6">
        <f t="shared" si="365"/>
        <v>522.85714285714289</v>
      </c>
      <c r="BJ353" s="6">
        <f t="shared" si="366"/>
        <v>27.570621468926554</v>
      </c>
      <c r="BK353" s="6">
        <f t="shared" si="328"/>
        <v>32.851388358698337</v>
      </c>
      <c r="BL353" s="6">
        <f t="shared" si="329"/>
        <v>9.5045838845483175</v>
      </c>
      <c r="BM353" s="6">
        <f t="shared" si="330"/>
        <v>49.194151490603346</v>
      </c>
      <c r="BN353" s="5"/>
      <c r="BO353" s="5"/>
      <c r="BP353" s="5"/>
      <c r="BQ353" s="2">
        <f t="shared" si="335"/>
        <v>61498.75</v>
      </c>
      <c r="BR353" s="2">
        <f t="shared" si="367"/>
        <v>66891.1875</v>
      </c>
      <c r="BS353" s="2">
        <f t="shared" si="336"/>
        <v>63549.786863755915</v>
      </c>
      <c r="BT353" s="5">
        <f t="shared" si="368"/>
        <v>73259.833222507717</v>
      </c>
      <c r="BU353" s="5"/>
      <c r="BV353" s="2">
        <f t="shared" si="318"/>
        <v>-0.37815685029637214</v>
      </c>
      <c r="BW353" s="2">
        <f t="shared" si="337"/>
        <v>1.3209371372683325</v>
      </c>
      <c r="BX353" s="2">
        <f t="shared" si="338"/>
        <v>-4.0160906482237877</v>
      </c>
      <c r="BY353" s="2">
        <f t="shared" si="339"/>
        <v>6.6579649227604527</v>
      </c>
      <c r="BZ353" s="2"/>
      <c r="CA353" s="2">
        <f t="shared" si="369"/>
        <v>0.5848717914756395</v>
      </c>
      <c r="CB353" s="2">
        <f t="shared" si="340"/>
        <v>0.94657687595756079</v>
      </c>
      <c r="CC353" s="2">
        <f t="shared" si="341"/>
        <v>-0.13651608954624606</v>
      </c>
      <c r="CD353" s="2">
        <f t="shared" si="342"/>
        <v>2.0296698414613674</v>
      </c>
      <c r="CE353" s="5"/>
      <c r="CF353" s="8">
        <f t="shared" si="319"/>
        <v>5.334039952659516E-3</v>
      </c>
      <c r="CG353" s="8">
        <f t="shared" si="320"/>
        <v>2.7009214767446804E-3</v>
      </c>
      <c r="CH353" s="5">
        <f t="shared" si="321"/>
        <v>57465</v>
      </c>
      <c r="CI353" s="5">
        <f t="shared" si="322"/>
        <v>64495</v>
      </c>
      <c r="CJ353" s="5"/>
      <c r="CK353" s="5">
        <f t="shared" si="357"/>
        <v>56286.190978465973</v>
      </c>
      <c r="CL353" s="5">
        <f t="shared" si="376"/>
        <v>60635.529442250161</v>
      </c>
      <c r="CM353" s="5">
        <f t="shared" si="331"/>
        <v>65284.890120187891</v>
      </c>
      <c r="CN353" s="5">
        <f t="shared" si="314"/>
        <v>62681.240661346412</v>
      </c>
      <c r="CO353" s="5">
        <f t="shared" si="353"/>
        <v>51626.2598619747</v>
      </c>
      <c r="CP353" s="5"/>
      <c r="CQ353" s="5"/>
      <c r="CR353" s="5"/>
      <c r="CS353" s="32">
        <f t="shared" si="358"/>
        <v>-2.6581848095537097E-2</v>
      </c>
      <c r="CT353" s="32">
        <f t="shared" si="377"/>
        <v>-9.6404360546030965E-2</v>
      </c>
      <c r="CU353" s="32">
        <f t="shared" si="332"/>
        <v>-0.16075526972423559</v>
      </c>
      <c r="CV353" s="32">
        <f t="shared" si="315"/>
        <v>-0.12589477454636111</v>
      </c>
      <c r="CW353" s="32">
        <f t="shared" si="354"/>
        <v>6.1281606424399282E-2</v>
      </c>
      <c r="CX353" s="32"/>
      <c r="CY353" s="32"/>
      <c r="CZ353" s="5"/>
      <c r="DA353" s="6">
        <f t="shared" si="359"/>
        <v>-3.4617871867752403E-3</v>
      </c>
      <c r="DB353" s="6">
        <f t="shared" si="378"/>
        <v>-0.27315842346573088</v>
      </c>
      <c r="DC353" s="6">
        <f t="shared" si="333"/>
        <v>-0.10484934287029721</v>
      </c>
      <c r="DD353" s="6">
        <f t="shared" si="316"/>
        <v>7.8502655899009399E-2</v>
      </c>
      <c r="DE353" s="6">
        <f t="shared" si="355"/>
        <v>0.87508188027086808</v>
      </c>
      <c r="DF353" s="5"/>
      <c r="DG353" s="5"/>
      <c r="DI353" s="6">
        <f t="shared" si="360"/>
        <v>0.25992461653319615</v>
      </c>
      <c r="DJ353" s="6">
        <f t="shared" si="379"/>
        <v>0.2393292533820002</v>
      </c>
      <c r="DK353" s="6">
        <f t="shared" si="334"/>
        <v>0.77344609962679178</v>
      </c>
      <c r="DL353" s="6">
        <f t="shared" si="317"/>
        <v>0.66393144506315771</v>
      </c>
      <c r="DM353" s="6">
        <f t="shared" si="356"/>
        <v>5.022693282450278E-2</v>
      </c>
      <c r="DX353">
        <f t="shared" si="380"/>
        <v>60869</v>
      </c>
      <c r="DY353">
        <f t="shared" si="381"/>
        <v>49208.69657341628</v>
      </c>
      <c r="DZ353">
        <f t="shared" si="382"/>
        <v>72529.30342658372</v>
      </c>
    </row>
    <row r="354" spans="1:130" x14ac:dyDescent="0.25">
      <c r="A354" s="1">
        <v>53</v>
      </c>
      <c r="B354" s="1">
        <v>353</v>
      </c>
      <c r="C354" s="7">
        <v>20210202</v>
      </c>
      <c r="D354" s="7">
        <v>55200</v>
      </c>
      <c r="E354" s="7">
        <v>2575459</v>
      </c>
      <c r="F354" s="7"/>
      <c r="G354" s="7">
        <f t="shared" si="343"/>
        <v>142165336800</v>
      </c>
      <c r="H354" s="36">
        <f t="shared" si="387"/>
        <v>351255332926</v>
      </c>
      <c r="I354" s="36">
        <f t="shared" si="383"/>
        <v>440530586392</v>
      </c>
      <c r="K354" s="2">
        <f t="shared" si="344"/>
        <v>7.4552577327251799E-3</v>
      </c>
      <c r="M354" s="1">
        <f t="shared" si="352"/>
        <v>352</v>
      </c>
      <c r="N354" s="2">
        <f t="shared" si="345"/>
        <v>-1.8633545764114596E-3</v>
      </c>
      <c r="O354" s="8">
        <f t="shared" si="346"/>
        <v>0.44110275689223055</v>
      </c>
      <c r="P354" s="2">
        <f t="shared" si="347"/>
        <v>0.43544472231997983</v>
      </c>
      <c r="Q354" s="2">
        <f t="shared" si="348"/>
        <v>0.42036496981028459</v>
      </c>
      <c r="R354" s="2">
        <f t="shared" si="349"/>
        <v>6.2001570477056012E-3</v>
      </c>
      <c r="V354" s="1">
        <f t="shared" si="350"/>
        <v>0</v>
      </c>
      <c r="W354" s="1">
        <f t="shared" si="351"/>
        <v>7.4552577327251799E-3</v>
      </c>
      <c r="X354" s="2">
        <f t="shared" si="370"/>
        <v>2.0512763019799544E-2</v>
      </c>
      <c r="Y354" s="2">
        <f t="shared" si="371"/>
        <v>9.7019247784910952E-3</v>
      </c>
      <c r="Z354" s="2">
        <f t="shared" si="372"/>
        <v>2.1545348656655625E-2</v>
      </c>
      <c r="AA354" s="2">
        <f t="shared" si="373"/>
        <v>1.7656000506751375E-2</v>
      </c>
      <c r="AB354" s="3">
        <f t="shared" si="384"/>
        <v>0.95207384882411261</v>
      </c>
      <c r="AC354" s="3">
        <f t="shared" si="385"/>
        <v>0.5494973096982656</v>
      </c>
      <c r="AD354" s="4">
        <f t="shared" si="374"/>
        <v>36.594823134389365</v>
      </c>
      <c r="AE354" s="5">
        <f t="shared" si="323"/>
        <v>33.186630788079434</v>
      </c>
      <c r="AF354" s="5">
        <f t="shared" si="324"/>
        <v>18.150359101530359</v>
      </c>
      <c r="AG354" s="5">
        <f t="shared" si="325"/>
        <v>48.222902474628512</v>
      </c>
      <c r="AH354" s="5"/>
      <c r="AI354" s="6">
        <f t="shared" si="386"/>
        <v>-0.43912486692076586</v>
      </c>
      <c r="AJ354" s="6">
        <f t="shared" si="375"/>
        <v>-0.20765634180063725</v>
      </c>
      <c r="AK354" s="6">
        <f t="shared" si="326"/>
        <v>-0.64635642827999895</v>
      </c>
      <c r="AL354" s="6">
        <f t="shared" si="327"/>
        <v>0.23104374467872446</v>
      </c>
      <c r="AM354" s="6"/>
      <c r="AT354" s="5"/>
      <c r="AU354" s="5"/>
      <c r="AV354" s="12"/>
      <c r="AW354" s="5"/>
      <c r="AX354" s="5"/>
      <c r="AY354" s="5"/>
      <c r="AZ354" s="5"/>
      <c r="BA354" s="5"/>
      <c r="BB354" s="5"/>
      <c r="BC354" s="5"/>
      <c r="BD354" s="5"/>
      <c r="BE354" s="5">
        <f t="shared" si="361"/>
        <v>410</v>
      </c>
      <c r="BF354" s="6">
        <f t="shared" si="362"/>
        <v>0</v>
      </c>
      <c r="BG354" s="6">
        <f t="shared" si="363"/>
        <v>410</v>
      </c>
      <c r="BH354" s="6">
        <f t="shared" si="364"/>
        <v>1196.4285714285713</v>
      </c>
      <c r="BI354" s="6">
        <f t="shared" si="365"/>
        <v>552.14285714285711</v>
      </c>
      <c r="BJ354" s="6">
        <f t="shared" si="366"/>
        <v>31.576797385620914</v>
      </c>
      <c r="BK354" s="6">
        <f t="shared" si="328"/>
        <v>31.695982788510058</v>
      </c>
      <c r="BL354" s="6">
        <f t="shared" si="329"/>
        <v>10.733254947228243</v>
      </c>
      <c r="BM354" s="6">
        <f t="shared" si="330"/>
        <v>46.369892277407331</v>
      </c>
      <c r="BN354" s="5"/>
      <c r="BO354" s="5"/>
      <c r="BP354" s="5"/>
      <c r="BQ354" s="2">
        <f t="shared" si="335"/>
        <v>60595</v>
      </c>
      <c r="BR354" s="2">
        <f t="shared" si="367"/>
        <v>66552.0625</v>
      </c>
      <c r="BS354" s="2">
        <f t="shared" si="336"/>
        <v>63713.973055195529</v>
      </c>
      <c r="BT354" s="5">
        <f t="shared" si="368"/>
        <v>73507.010628519347</v>
      </c>
      <c r="BU354" s="5"/>
      <c r="BV354" s="2">
        <f t="shared" si="318"/>
        <v>-0.24943368531711441</v>
      </c>
      <c r="BW354" s="2">
        <f t="shared" si="337"/>
        <v>1.0698441986835334</v>
      </c>
      <c r="BX354" s="2">
        <f t="shared" si="338"/>
        <v>-4.0516420926031005</v>
      </c>
      <c r="BY354" s="2">
        <f t="shared" si="339"/>
        <v>6.1913304899701673</v>
      </c>
      <c r="BZ354" s="2"/>
      <c r="CA354" s="2">
        <f t="shared" si="369"/>
        <v>0.61435815377315783</v>
      </c>
      <c r="CB354" s="2">
        <f t="shared" si="340"/>
        <v>0.89783754867949206</v>
      </c>
      <c r="CC354" s="2">
        <f t="shared" si="341"/>
        <v>-0.15068468940992918</v>
      </c>
      <c r="CD354" s="2">
        <f t="shared" si="342"/>
        <v>1.9463597867689133</v>
      </c>
      <c r="CE354" s="5"/>
      <c r="CF354" s="8">
        <f t="shared" si="319"/>
        <v>-3.2866404450184392E-3</v>
      </c>
      <c r="CG354" s="8">
        <f t="shared" si="320"/>
        <v>2.7009214767446804E-3</v>
      </c>
      <c r="CH354" s="5">
        <f t="shared" si="321"/>
        <v>57465</v>
      </c>
      <c r="CI354" s="5">
        <f t="shared" si="322"/>
        <v>64495</v>
      </c>
      <c r="CJ354" s="5"/>
      <c r="CK354" s="5">
        <f t="shared" si="357"/>
        <v>56666.854263844769</v>
      </c>
      <c r="CL354" s="5">
        <f t="shared" si="376"/>
        <v>59820.105566194623</v>
      </c>
      <c r="CM354" s="5">
        <f t="shared" si="331"/>
        <v>65239.624080110014</v>
      </c>
      <c r="CN354" s="5">
        <f t="shared" si="314"/>
        <v>62689.577655674046</v>
      </c>
      <c r="CO354" s="5">
        <f t="shared" si="353"/>
        <v>51661.190916334832</v>
      </c>
      <c r="CP354" s="5"/>
      <c r="CQ354" s="5"/>
      <c r="CR354" s="5"/>
      <c r="CS354" s="32">
        <f t="shared" si="358"/>
        <v>-2.5885577784413361E-2</v>
      </c>
      <c r="CT354" s="32">
        <f t="shared" si="377"/>
        <v>-7.7233323520002672E-2</v>
      </c>
      <c r="CU354" s="32">
        <f t="shared" si="332"/>
        <v>-0.15388844159773218</v>
      </c>
      <c r="CV354" s="32">
        <f t="shared" si="315"/>
        <v>-0.11947085840665517</v>
      </c>
      <c r="CW354" s="32">
        <f t="shared" si="354"/>
        <v>6.8500338859711185E-2</v>
      </c>
      <c r="CX354" s="32"/>
      <c r="CY354" s="32"/>
      <c r="CZ354" s="5"/>
      <c r="DA354" s="6">
        <f t="shared" si="359"/>
        <v>-4.9480057263369695E-2</v>
      </c>
      <c r="DB354" s="6">
        <f t="shared" si="378"/>
        <v>-0.22545970753204012</v>
      </c>
      <c r="DC354" s="6">
        <f t="shared" si="333"/>
        <v>-4.6083490859298568E-2</v>
      </c>
      <c r="DD354" s="6">
        <f t="shared" si="316"/>
        <v>9.8073656526945913E-2</v>
      </c>
      <c r="DE354" s="6">
        <f t="shared" si="355"/>
        <v>0.91387818546877109</v>
      </c>
      <c r="DF354" s="5"/>
      <c r="DG354" s="5"/>
      <c r="DI354" s="6">
        <f t="shared" si="360"/>
        <v>0.3145887182621534</v>
      </c>
      <c r="DJ354" s="6">
        <f t="shared" si="379"/>
        <v>0.27463885088629264</v>
      </c>
      <c r="DK354" s="6">
        <f t="shared" si="334"/>
        <v>0.74359483050756603</v>
      </c>
      <c r="DL354" s="6">
        <f t="shared" si="317"/>
        <v>0.56153076430585536</v>
      </c>
      <c r="DM354" s="6">
        <f t="shared" si="356"/>
        <v>3.6588308985431521E-2</v>
      </c>
      <c r="DX354">
        <f t="shared" si="380"/>
        <v>60029</v>
      </c>
      <c r="DY354">
        <f t="shared" si="381"/>
        <v>49315.085869300616</v>
      </c>
      <c r="DZ354">
        <f t="shared" si="382"/>
        <v>70742.914130699384</v>
      </c>
    </row>
    <row r="355" spans="1:130" x14ac:dyDescent="0.25">
      <c r="A355" s="1">
        <v>54</v>
      </c>
      <c r="B355" s="1">
        <v>354</v>
      </c>
      <c r="C355" s="7">
        <v>20210203</v>
      </c>
      <c r="D355" s="7">
        <v>51680</v>
      </c>
      <c r="E355" s="7">
        <v>5249727</v>
      </c>
      <c r="F355" s="7"/>
      <c r="G355" s="7">
        <f t="shared" si="343"/>
        <v>271305891360</v>
      </c>
      <c r="H355" s="36">
        <f t="shared" si="387"/>
        <v>344261306348</v>
      </c>
      <c r="I355" s="36">
        <f t="shared" si="383"/>
        <v>445297009804.73328</v>
      </c>
      <c r="K355" s="2">
        <f t="shared" si="344"/>
        <v>-6.5892093808703256E-2</v>
      </c>
      <c r="M355" s="1">
        <f t="shared" si="352"/>
        <v>353</v>
      </c>
      <c r="N355" s="2">
        <f t="shared" si="345"/>
        <v>-1.7564323034412455E-3</v>
      </c>
      <c r="O355" s="8">
        <f t="shared" si="346"/>
        <v>0.44235588972431078</v>
      </c>
      <c r="P355" s="2">
        <f t="shared" si="347"/>
        <v>0.43688068192075413</v>
      </c>
      <c r="Q355" s="2">
        <f t="shared" si="348"/>
        <v>0.42208023882591467</v>
      </c>
      <c r="R355" s="2">
        <f t="shared" si="349"/>
        <v>6.9111674043309534E-3</v>
      </c>
      <c r="V355" s="1">
        <f t="shared" si="350"/>
        <v>6.5892093808703256E-2</v>
      </c>
      <c r="W355" s="1">
        <f t="shared" si="351"/>
        <v>0</v>
      </c>
      <c r="X355" s="2">
        <f t="shared" si="370"/>
        <v>2.188377035158352E-2</v>
      </c>
      <c r="Y355" s="2">
        <f t="shared" si="371"/>
        <v>9.7019247784910952E-3</v>
      </c>
      <c r="Z355" s="2">
        <f t="shared" si="372"/>
        <v>2.3829407927092285E-2</v>
      </c>
      <c r="AA355" s="2">
        <f t="shared" si="373"/>
        <v>1.7656000506751375E-2</v>
      </c>
      <c r="AB355" s="3">
        <f t="shared" si="384"/>
        <v>0.91835140925609327</v>
      </c>
      <c r="AC355" s="3">
        <f t="shared" si="385"/>
        <v>0.5494973096982656</v>
      </c>
      <c r="AD355" s="4">
        <f t="shared" si="374"/>
        <v>37.435554672807648</v>
      </c>
      <c r="AE355" s="5">
        <f t="shared" si="323"/>
        <v>32.911363164391403</v>
      </c>
      <c r="AF355" s="5">
        <f t="shared" si="324"/>
        <v>18.43585232924147</v>
      </c>
      <c r="AG355" s="5">
        <f t="shared" si="325"/>
        <v>47.386873999541336</v>
      </c>
      <c r="AH355" s="5"/>
      <c r="AI355" s="6">
        <f t="shared" si="386"/>
        <v>-0.45591368253293069</v>
      </c>
      <c r="AJ355" s="6">
        <f t="shared" si="375"/>
        <v>-0.23734775494065219</v>
      </c>
      <c r="AK355" s="6">
        <f t="shared" si="326"/>
        <v>-0.65756204430395826</v>
      </c>
      <c r="AL355" s="6">
        <f t="shared" si="327"/>
        <v>0.18286653442265383</v>
      </c>
      <c r="AM355" s="6"/>
      <c r="AT355" s="5"/>
      <c r="AU355" s="5"/>
      <c r="AV355" s="12"/>
      <c r="AW355" s="5"/>
      <c r="AX355" s="5"/>
      <c r="AY355" s="5"/>
      <c r="AZ355" s="5"/>
      <c r="BA355" s="5"/>
      <c r="BB355" s="5"/>
      <c r="BC355" s="5"/>
      <c r="BD355" s="5"/>
      <c r="BE355" s="5">
        <f t="shared" si="361"/>
        <v>-3520</v>
      </c>
      <c r="BF355" s="6">
        <f t="shared" si="362"/>
        <v>3520</v>
      </c>
      <c r="BG355" s="6">
        <f t="shared" si="363"/>
        <v>0</v>
      </c>
      <c r="BH355" s="6">
        <f t="shared" si="364"/>
        <v>1238.5714285714287</v>
      </c>
      <c r="BI355" s="6">
        <f t="shared" si="365"/>
        <v>552.14285714285711</v>
      </c>
      <c r="BJ355" s="6">
        <f t="shared" si="366"/>
        <v>30.83366573593937</v>
      </c>
      <c r="BK355" s="6">
        <f t="shared" si="328"/>
        <v>30.980693963753243</v>
      </c>
      <c r="BL355" s="6">
        <f t="shared" si="329"/>
        <v>10.995936456513132</v>
      </c>
      <c r="BM355" s="6">
        <f t="shared" si="330"/>
        <v>44.970024218821322</v>
      </c>
      <c r="BN355" s="5"/>
      <c r="BO355" s="5"/>
      <c r="BP355" s="5"/>
      <c r="BQ355" s="2">
        <f t="shared" si="335"/>
        <v>59272.5</v>
      </c>
      <c r="BR355" s="2">
        <f t="shared" si="367"/>
        <v>66033.75</v>
      </c>
      <c r="BS355" s="2">
        <f t="shared" si="336"/>
        <v>63651.200105865559</v>
      </c>
      <c r="BT355" s="5">
        <f t="shared" si="368"/>
        <v>73543.114329394259</v>
      </c>
      <c r="BU355" s="5"/>
      <c r="BV355" s="2">
        <f t="shared" si="318"/>
        <v>-0.32053943525580619</v>
      </c>
      <c r="BW355" s="2">
        <f t="shared" si="337"/>
        <v>0.79427553226967174</v>
      </c>
      <c r="BX355" s="2">
        <f t="shared" si="338"/>
        <v>-3.9745387855937313</v>
      </c>
      <c r="BY355" s="2">
        <f t="shared" si="339"/>
        <v>5.5630898501330748</v>
      </c>
      <c r="BZ355" s="2"/>
      <c r="CA355" s="2">
        <f t="shared" si="369"/>
        <v>0.4365305807929033</v>
      </c>
      <c r="CB355" s="2">
        <f t="shared" si="340"/>
        <v>0.83306167669628495</v>
      </c>
      <c r="CC355" s="2">
        <f t="shared" si="341"/>
        <v>-0.15690094178690117</v>
      </c>
      <c r="CD355" s="2">
        <f t="shared" si="342"/>
        <v>1.8230242951794711</v>
      </c>
      <c r="CE355" s="5"/>
      <c r="CF355" s="8">
        <f t="shared" si="319"/>
        <v>-1.6252538887983139E-2</v>
      </c>
      <c r="CG355" s="8">
        <f t="shared" si="320"/>
        <v>-4.7563029595124873E-3</v>
      </c>
      <c r="CH355" s="5">
        <f t="shared" si="321"/>
        <v>54650</v>
      </c>
      <c r="CI355" s="5">
        <f t="shared" si="322"/>
        <v>61840</v>
      </c>
      <c r="CJ355" s="5"/>
      <c r="CK355" s="5">
        <f t="shared" si="357"/>
        <v>55995.816004171858</v>
      </c>
      <c r="CL355" s="5">
        <f t="shared" si="376"/>
        <v>58978.390487441546</v>
      </c>
      <c r="CM355" s="5">
        <f t="shared" si="331"/>
        <v>65044.06434173615</v>
      </c>
      <c r="CN355" s="5">
        <f t="shared" si="314"/>
        <v>62610.564315319651</v>
      </c>
      <c r="CO355" s="5">
        <f t="shared" si="353"/>
        <v>51721.655196215055</v>
      </c>
      <c r="CP355" s="5"/>
      <c r="CQ355" s="5"/>
      <c r="CR355" s="5"/>
      <c r="CS355" s="32">
        <f t="shared" si="358"/>
        <v>-7.7073901447392346E-2</v>
      </c>
      <c r="CT355" s="32">
        <f t="shared" si="377"/>
        <v>-0.12374685757142889</v>
      </c>
      <c r="CU355" s="32">
        <f t="shared" si="332"/>
        <v>-0.2054617047225471</v>
      </c>
      <c r="CV355" s="32">
        <f t="shared" si="315"/>
        <v>-0.17458019161544502</v>
      </c>
      <c r="CW355" s="32">
        <f t="shared" si="354"/>
        <v>-8.0537245099809862E-4</v>
      </c>
      <c r="CX355" s="32"/>
      <c r="CY355" s="32"/>
      <c r="CZ355" s="5"/>
      <c r="DA355" s="6">
        <f t="shared" si="359"/>
        <v>-0.15160431808603664</v>
      </c>
      <c r="DB355" s="6">
        <f t="shared" si="378"/>
        <v>-0.28831074476496438</v>
      </c>
      <c r="DC355" s="6">
        <f t="shared" si="333"/>
        <v>-6.0685325370646463E-2</v>
      </c>
      <c r="DD355" s="6">
        <f t="shared" si="316"/>
        <v>6.9504391056815606E-2</v>
      </c>
      <c r="DE355" s="6">
        <f t="shared" si="355"/>
        <v>0.89927938604761859</v>
      </c>
      <c r="DF355" s="5"/>
      <c r="DG355" s="5"/>
      <c r="DI355" s="6">
        <f t="shared" si="360"/>
        <v>1.2825729981966308E-2</v>
      </c>
      <c r="DJ355" s="6">
        <f t="shared" si="379"/>
        <v>0.14201009403014456</v>
      </c>
      <c r="DK355" s="6">
        <f t="shared" si="334"/>
        <v>0.73120312432463408</v>
      </c>
      <c r="DL355" s="6">
        <f t="shared" si="317"/>
        <v>0.5352106513232443</v>
      </c>
      <c r="DM355" s="6">
        <f t="shared" si="356"/>
        <v>1.9305755529885671E-2</v>
      </c>
      <c r="DX355">
        <f t="shared" si="380"/>
        <v>59155</v>
      </c>
      <c r="DY355">
        <f t="shared" si="381"/>
        <v>48714.761496977189</v>
      </c>
      <c r="DZ355">
        <f t="shared" si="382"/>
        <v>69595.238503022818</v>
      </c>
    </row>
    <row r="356" spans="1:130" x14ac:dyDescent="0.25">
      <c r="A356" s="1">
        <v>55</v>
      </c>
      <c r="B356" s="1">
        <v>355</v>
      </c>
      <c r="C356" s="7">
        <v>20210206</v>
      </c>
      <c r="D356" s="7">
        <v>49700</v>
      </c>
      <c r="E356" s="7">
        <v>3972832</v>
      </c>
      <c r="F356" s="7"/>
      <c r="G356" s="7">
        <f t="shared" si="343"/>
        <v>197449750400</v>
      </c>
      <c r="H356" s="36">
        <f t="shared" si="387"/>
        <v>324270380165.5</v>
      </c>
      <c r="I356" s="36">
        <f t="shared" si="383"/>
        <v>448518409735.66675</v>
      </c>
      <c r="K356" s="2">
        <f t="shared" si="344"/>
        <v>-3.9065926371763364E-2</v>
      </c>
      <c r="M356" s="1">
        <f t="shared" si="352"/>
        <v>354</v>
      </c>
      <c r="N356" s="2">
        <f t="shared" si="345"/>
        <v>-1.7462437230058017E-3</v>
      </c>
      <c r="O356" s="8">
        <f t="shared" si="346"/>
        <v>0.44360902255639095</v>
      </c>
      <c r="P356" s="2">
        <f t="shared" si="347"/>
        <v>0.43701755765107336</v>
      </c>
      <c r="Q356" s="2">
        <f t="shared" si="348"/>
        <v>0.42224392903135732</v>
      </c>
      <c r="R356" s="2">
        <f t="shared" si="349"/>
        <v>6.7283406356368203E-3</v>
      </c>
      <c r="V356" s="1">
        <f t="shared" si="350"/>
        <v>3.9065926371763364E-2</v>
      </c>
      <c r="W356" s="1">
        <f t="shared" si="351"/>
        <v>0</v>
      </c>
      <c r="X356" s="2">
        <f t="shared" si="370"/>
        <v>2.1162955180632662E-2</v>
      </c>
      <c r="Y356" s="2">
        <f t="shared" si="371"/>
        <v>9.7019247784910952E-3</v>
      </c>
      <c r="Z356" s="2">
        <f t="shared" si="372"/>
        <v>2.3081850639662504E-2</v>
      </c>
      <c r="AA356" s="2">
        <f t="shared" si="373"/>
        <v>1.7656000506751375E-2</v>
      </c>
      <c r="AB356" s="3">
        <f t="shared" si="384"/>
        <v>0.91686561493762875</v>
      </c>
      <c r="AC356" s="3">
        <f t="shared" si="385"/>
        <v>0.5494973096982656</v>
      </c>
      <c r="AD356" s="4">
        <f t="shared" si="374"/>
        <v>37.473486301810901</v>
      </c>
      <c r="AE356" s="5">
        <f t="shared" si="323"/>
        <v>32.737176839768253</v>
      </c>
      <c r="AF356" s="5">
        <f t="shared" si="324"/>
        <v>18.589181482800811</v>
      </c>
      <c r="AG356" s="5">
        <f t="shared" si="325"/>
        <v>46.885172196735695</v>
      </c>
      <c r="AH356" s="5"/>
      <c r="AI356" s="6">
        <f t="shared" si="386"/>
        <v>-0.50705376871577534</v>
      </c>
      <c r="AJ356" s="6">
        <f t="shared" si="375"/>
        <v>-0.27037066577520069</v>
      </c>
      <c r="AK356" s="6">
        <f t="shared" si="326"/>
        <v>-0.66427127564429567</v>
      </c>
      <c r="AL356" s="6">
        <f t="shared" si="327"/>
        <v>0.12352994409389423</v>
      </c>
      <c r="AM356" s="6"/>
      <c r="AT356" s="5"/>
      <c r="AU356" s="5"/>
      <c r="AV356" s="12"/>
      <c r="AW356" s="5"/>
      <c r="AX356" s="5"/>
      <c r="AY356" s="5"/>
      <c r="AZ356" s="5"/>
      <c r="BA356" s="5"/>
      <c r="BB356" s="5"/>
      <c r="BC356" s="5"/>
      <c r="BD356" s="5"/>
      <c r="BE356" s="5">
        <f t="shared" si="361"/>
        <v>-1980</v>
      </c>
      <c r="BF356" s="6">
        <f t="shared" si="362"/>
        <v>1980</v>
      </c>
      <c r="BG356" s="6">
        <f t="shared" si="363"/>
        <v>0</v>
      </c>
      <c r="BH356" s="6">
        <f t="shared" si="364"/>
        <v>1170</v>
      </c>
      <c r="BI356" s="6">
        <f t="shared" si="365"/>
        <v>552.14285714285711</v>
      </c>
      <c r="BJ356" s="6">
        <f t="shared" si="366"/>
        <v>32.061385317295723</v>
      </c>
      <c r="BK356" s="6">
        <f t="shared" si="328"/>
        <v>30.401175563354421</v>
      </c>
      <c r="BL356" s="6">
        <f t="shared" si="329"/>
        <v>11.31135823418165</v>
      </c>
      <c r="BM356" s="6">
        <f t="shared" si="330"/>
        <v>43.76404769377536</v>
      </c>
      <c r="BN356" s="5"/>
      <c r="BO356" s="5"/>
      <c r="BP356" s="5"/>
      <c r="BQ356" s="2">
        <f t="shared" si="335"/>
        <v>58000</v>
      </c>
      <c r="BR356" s="2">
        <f t="shared" si="367"/>
        <v>65425.1875</v>
      </c>
      <c r="BS356" s="2">
        <f t="shared" si="336"/>
        <v>63356.847056224848</v>
      </c>
      <c r="BT356" s="5">
        <f t="shared" si="368"/>
        <v>73475.952635058187</v>
      </c>
      <c r="BU356" s="5"/>
      <c r="BV356" s="2">
        <f t="shared" si="318"/>
        <v>-0.28296816507897127</v>
      </c>
      <c r="BW356" s="2">
        <f t="shared" si="337"/>
        <v>0.5177688979971613</v>
      </c>
      <c r="BX356" s="2">
        <f t="shared" si="338"/>
        <v>-3.7821862488660241</v>
      </c>
      <c r="BY356" s="2">
        <f t="shared" si="339"/>
        <v>4.8177240448603467</v>
      </c>
      <c r="BZ356" s="2"/>
      <c r="CA356" s="2">
        <f t="shared" si="369"/>
        <v>0.56915948141806416</v>
      </c>
      <c r="CB356" s="2">
        <f t="shared" si="340"/>
        <v>0.77538945090939704</v>
      </c>
      <c r="CC356" s="2">
        <f t="shared" si="341"/>
        <v>-0.12688376593462347</v>
      </c>
      <c r="CD356" s="2">
        <f t="shared" si="342"/>
        <v>1.6776626677534177</v>
      </c>
      <c r="CE356" s="5"/>
      <c r="CF356" s="8">
        <f t="shared" si="319"/>
        <v>-1.6252538887983139E-2</v>
      </c>
      <c r="CG356" s="8">
        <f t="shared" si="320"/>
        <v>-4.7563029595124873E-3</v>
      </c>
      <c r="CH356" s="5">
        <f t="shared" si="321"/>
        <v>53335</v>
      </c>
      <c r="CI356" s="5">
        <f t="shared" si="322"/>
        <v>60850</v>
      </c>
      <c r="CJ356" s="5"/>
      <c r="CK356" s="5">
        <f t="shared" si="357"/>
        <v>55318.05850976042</v>
      </c>
      <c r="CL356" s="5">
        <f t="shared" si="376"/>
        <v>57878.55336083741</v>
      </c>
      <c r="CM356" s="5">
        <f t="shared" si="331"/>
        <v>64887.103769661968</v>
      </c>
      <c r="CN356" s="5">
        <f t="shared" si="314"/>
        <v>62538.612784320008</v>
      </c>
      <c r="CO356" s="5">
        <f t="shared" si="353"/>
        <v>51910.116696607263</v>
      </c>
      <c r="CP356" s="5"/>
      <c r="CQ356" s="5"/>
      <c r="CR356" s="5"/>
      <c r="CS356" s="32">
        <f t="shared" si="358"/>
        <v>-0.10155921341254515</v>
      </c>
      <c r="CT356" s="32">
        <f t="shared" si="377"/>
        <v>-0.14130542119546641</v>
      </c>
      <c r="CU356" s="32">
        <f t="shared" si="332"/>
        <v>-0.23405427099310161</v>
      </c>
      <c r="CV356" s="32">
        <f t="shared" si="315"/>
        <v>-0.20529097485096393</v>
      </c>
      <c r="CW356" s="32">
        <f t="shared" si="354"/>
        <v>-4.257583756793426E-2</v>
      </c>
      <c r="CX356" s="32"/>
      <c r="CY356" s="32"/>
      <c r="CZ356" s="5"/>
      <c r="DA356" s="6">
        <f t="shared" si="359"/>
        <v>-0.14786479655379936</v>
      </c>
      <c r="DB356" s="6">
        <f t="shared" si="378"/>
        <v>-0.32359869512320716</v>
      </c>
      <c r="DC356" s="6">
        <f t="shared" si="333"/>
        <v>-0.10132825212988783</v>
      </c>
      <c r="DD356" s="6">
        <f t="shared" si="316"/>
        <v>7.7725921107397664E-2</v>
      </c>
      <c r="DE356" s="6">
        <f t="shared" si="355"/>
        <v>0.90109820716905309</v>
      </c>
      <c r="DF356" s="5"/>
      <c r="DG356" s="5"/>
      <c r="DI356" s="6">
        <f t="shared" si="360"/>
        <v>-5.0286609128966063E-2</v>
      </c>
      <c r="DJ356" s="6">
        <f t="shared" si="379"/>
        <v>8.3588807626579456E-2</v>
      </c>
      <c r="DK356" s="6">
        <f t="shared" si="334"/>
        <v>0.70730134448277882</v>
      </c>
      <c r="DL356" s="6">
        <f t="shared" si="317"/>
        <v>0.52403575121720036</v>
      </c>
      <c r="DM356" s="6">
        <f t="shared" si="356"/>
        <v>1.8169116473116548E-2</v>
      </c>
      <c r="DX356">
        <f t="shared" si="380"/>
        <v>58192.5</v>
      </c>
      <c r="DY356">
        <f t="shared" si="381"/>
        <v>47995.247674005514</v>
      </c>
      <c r="DZ356">
        <f t="shared" si="382"/>
        <v>68389.752325994486</v>
      </c>
    </row>
    <row r="357" spans="1:130" x14ac:dyDescent="0.25">
      <c r="A357" s="1">
        <v>56</v>
      </c>
      <c r="B357" s="1">
        <v>356</v>
      </c>
      <c r="C357" s="7">
        <v>20210207</v>
      </c>
      <c r="D357" s="7">
        <v>52510</v>
      </c>
      <c r="E357" s="7">
        <v>2671951</v>
      </c>
      <c r="F357" s="7"/>
      <c r="G357" s="7">
        <f t="shared" si="343"/>
        <v>140304147010</v>
      </c>
      <c r="H357" s="36">
        <f t="shared" si="387"/>
        <v>313522157749.5</v>
      </c>
      <c r="I357" s="36">
        <f t="shared" si="383"/>
        <v>444761776075.8667</v>
      </c>
      <c r="K357" s="2">
        <f t="shared" si="344"/>
        <v>5.4998694547184777E-2</v>
      </c>
      <c r="M357" s="1">
        <f t="shared" si="352"/>
        <v>355</v>
      </c>
      <c r="N357" s="2">
        <f t="shared" si="345"/>
        <v>-1.7154297545076385E-3</v>
      </c>
      <c r="O357" s="8">
        <f t="shared" si="346"/>
        <v>0.44486215538847118</v>
      </c>
      <c r="P357" s="2">
        <f t="shared" si="347"/>
        <v>0.43743156539992728</v>
      </c>
      <c r="Q357" s="2">
        <f t="shared" si="348"/>
        <v>0.42273924282377412</v>
      </c>
      <c r="R357" s="2">
        <f t="shared" si="349"/>
        <v>7.8445977373978182E-3</v>
      </c>
      <c r="V357" s="1">
        <f t="shared" si="350"/>
        <v>0</v>
      </c>
      <c r="W357" s="1">
        <f t="shared" si="351"/>
        <v>5.4998694547184777E-2</v>
      </c>
      <c r="X357" s="2">
        <f t="shared" si="370"/>
        <v>1.7521694828047739E-2</v>
      </c>
      <c r="Y357" s="2">
        <f t="shared" si="371"/>
        <v>1.3630402960432867E-2</v>
      </c>
      <c r="Z357" s="2">
        <f t="shared" si="372"/>
        <v>2.2012873586145433E-2</v>
      </c>
      <c r="AA357" s="2">
        <f t="shared" si="373"/>
        <v>2.1111709175668202E-2</v>
      </c>
      <c r="AB357" s="3">
        <f t="shared" si="384"/>
        <v>0.79597489893712137</v>
      </c>
      <c r="AC357" s="3">
        <f t="shared" si="385"/>
        <v>0.64563237618592551</v>
      </c>
      <c r="AD357" s="4">
        <f t="shared" si="374"/>
        <v>44.785593644483953</v>
      </c>
      <c r="AE357" s="5">
        <f t="shared" si="323"/>
        <v>32.786849662533292</v>
      </c>
      <c r="AF357" s="5">
        <f t="shared" si="324"/>
        <v>18.469467725032661</v>
      </c>
      <c r="AG357" s="5">
        <f t="shared" si="325"/>
        <v>47.104231600033927</v>
      </c>
      <c r="AH357" s="5"/>
      <c r="AI357" s="6">
        <f t="shared" si="386"/>
        <v>-0.37352015175456854</v>
      </c>
      <c r="AJ357" s="6">
        <f t="shared" si="375"/>
        <v>-0.29562687230087026</v>
      </c>
      <c r="AK357" s="6">
        <f t="shared" si="326"/>
        <v>-0.64303765961047332</v>
      </c>
      <c r="AL357" s="6">
        <f t="shared" si="327"/>
        <v>5.1783915008732806E-2</v>
      </c>
      <c r="AM357" s="6"/>
      <c r="AT357" s="5"/>
      <c r="AU357" s="5"/>
      <c r="AV357" s="12"/>
      <c r="AW357" s="5"/>
      <c r="AX357" s="5"/>
      <c r="AY357" s="5"/>
      <c r="AZ357" s="5"/>
      <c r="BA357" s="5"/>
      <c r="BB357" s="5"/>
      <c r="BC357" s="5"/>
      <c r="BD357" s="5"/>
      <c r="BE357" s="5">
        <f t="shared" si="361"/>
        <v>2810</v>
      </c>
      <c r="BF357" s="6">
        <f t="shared" si="362"/>
        <v>0</v>
      </c>
      <c r="BG357" s="6">
        <f t="shared" si="363"/>
        <v>2810</v>
      </c>
      <c r="BH357" s="6">
        <f t="shared" si="364"/>
        <v>962.85714285714289</v>
      </c>
      <c r="BI357" s="6">
        <f t="shared" si="365"/>
        <v>752.85714285714289</v>
      </c>
      <c r="BJ357" s="6">
        <f t="shared" si="366"/>
        <v>43.880099916736057</v>
      </c>
      <c r="BK357" s="6">
        <f t="shared" si="328"/>
        <v>30.227449907682704</v>
      </c>
      <c r="BL357" s="6">
        <f t="shared" si="329"/>
        <v>11.733302357687116</v>
      </c>
      <c r="BM357" s="6">
        <f t="shared" si="330"/>
        <v>43.173353192679613</v>
      </c>
      <c r="BN357" s="5"/>
      <c r="BO357" s="5"/>
      <c r="BP357" s="5"/>
      <c r="BQ357" s="2">
        <f t="shared" si="335"/>
        <v>57265</v>
      </c>
      <c r="BR357" s="2">
        <f t="shared" si="367"/>
        <v>64772.5625</v>
      </c>
      <c r="BS357" s="2">
        <f t="shared" si="336"/>
        <v>62769.701229944832</v>
      </c>
      <c r="BT357" s="5">
        <f t="shared" si="368"/>
        <v>73257.917588055818</v>
      </c>
      <c r="BU357" s="5"/>
      <c r="BV357" s="2">
        <f t="shared" si="318"/>
        <v>-0.61159186688411671</v>
      </c>
      <c r="BW357" s="2">
        <f t="shared" si="337"/>
        <v>0.21516553213374587</v>
      </c>
      <c r="BX357" s="2">
        <f t="shared" si="338"/>
        <v>-3.4277571740292143</v>
      </c>
      <c r="BY357" s="2">
        <f t="shared" si="339"/>
        <v>3.8580882382967059</v>
      </c>
      <c r="BZ357" s="2"/>
      <c r="CA357" s="2">
        <f t="shared" si="369"/>
        <v>0.57973865850836404</v>
      </c>
      <c r="CB357" s="2">
        <f t="shared" si="340"/>
        <v>0.71503600260224576</v>
      </c>
      <c r="CC357" s="2">
        <f t="shared" si="341"/>
        <v>-5.4026623778187899E-2</v>
      </c>
      <c r="CD357" s="2">
        <f t="shared" si="342"/>
        <v>1.4840986289826794</v>
      </c>
      <c r="CE357" s="5"/>
      <c r="CF357" s="8">
        <f t="shared" si="319"/>
        <v>-5.4466996307592393E-3</v>
      </c>
      <c r="CG357" s="8">
        <f t="shared" si="320"/>
        <v>-4.7563029595124873E-3</v>
      </c>
      <c r="CH357" s="5">
        <f t="shared" si="321"/>
        <v>53325</v>
      </c>
      <c r="CI357" s="5">
        <f t="shared" si="322"/>
        <v>60850</v>
      </c>
      <c r="CJ357" s="5"/>
      <c r="CK357" s="5">
        <f t="shared" si="357"/>
        <v>54585.813645877242</v>
      </c>
      <c r="CL357" s="5">
        <f t="shared" si="376"/>
        <v>57237.195846446943</v>
      </c>
      <c r="CM357" s="5">
        <f t="shared" si="331"/>
        <v>64962.812090009946</v>
      </c>
      <c r="CN357" s="5">
        <f t="shared" ref="CN357:CN420" si="388">AVERAGE(G258:G357)/AVERAGE(E258:E357)</f>
        <v>62681.805613324213</v>
      </c>
      <c r="CO357" s="5">
        <f t="shared" si="353"/>
        <v>51968.676455229266</v>
      </c>
      <c r="CP357" s="5"/>
      <c r="CQ357" s="5"/>
      <c r="CR357" s="5"/>
      <c r="CS357" s="32">
        <f t="shared" si="358"/>
        <v>-3.8028445620394757E-2</v>
      </c>
      <c r="CT357" s="32">
        <f t="shared" si="377"/>
        <v>-8.2589577922874247E-2</v>
      </c>
      <c r="CU357" s="32">
        <f t="shared" si="332"/>
        <v>-0.1916913952671232</v>
      </c>
      <c r="CV357" s="32">
        <f t="shared" ref="CV357:CV420" si="389">D357/CN357-1</f>
        <v>-0.16227684435373069</v>
      </c>
      <c r="CW357" s="32">
        <f t="shared" si="354"/>
        <v>1.041634272208336E-2</v>
      </c>
      <c r="CX357" s="32"/>
      <c r="CY357" s="32"/>
      <c r="CZ357" s="5"/>
      <c r="DA357" s="6">
        <f t="shared" si="359"/>
        <v>-8.1521185842536231E-2</v>
      </c>
      <c r="DB357" s="6">
        <f t="shared" si="378"/>
        <v>-0.26144093719964856</v>
      </c>
      <c r="DC357" s="6">
        <f t="shared" si="333"/>
        <v>-5.933552126183702E-2</v>
      </c>
      <c r="DD357" s="6">
        <f t="shared" ref="DD357:DD420" si="390">LN(D357/D258)</f>
        <v>8.2468466382611322E-2</v>
      </c>
      <c r="DE357" s="6">
        <f t="shared" si="355"/>
        <v>0.94980819404241212</v>
      </c>
      <c r="DF357" s="5"/>
      <c r="DG357" s="5"/>
      <c r="DI357" s="6">
        <f t="shared" si="360"/>
        <v>0.29858983907885295</v>
      </c>
      <c r="DJ357" s="6">
        <f t="shared" si="379"/>
        <v>0.23690894704463539</v>
      </c>
      <c r="DK357" s="6">
        <f t="shared" si="334"/>
        <v>0.73352432470043949</v>
      </c>
      <c r="DL357" s="6">
        <f t="shared" ref="DL357:DL420" si="391">(D277-(AVERAGE(D258:D357)-2*_xlfn.STDEV.P(D258:D357)))/(4*_xlfn.STDEV.P(D258:D357))</f>
        <v>0.58866332736390514</v>
      </c>
      <c r="DM357" s="6">
        <f t="shared" si="356"/>
        <v>4.9254894401748281E-2</v>
      </c>
      <c r="DX357">
        <f t="shared" si="380"/>
        <v>57383.5</v>
      </c>
      <c r="DY357">
        <f t="shared" si="381"/>
        <v>48121.497462751373</v>
      </c>
      <c r="DZ357">
        <f t="shared" si="382"/>
        <v>66645.502537248627</v>
      </c>
    </row>
    <row r="358" spans="1:130" x14ac:dyDescent="0.25">
      <c r="A358" s="1">
        <v>57</v>
      </c>
      <c r="B358" s="1">
        <v>357</v>
      </c>
      <c r="C358" s="7">
        <v>20210208</v>
      </c>
      <c r="D358" s="7">
        <v>52420</v>
      </c>
      <c r="E358" s="7">
        <v>4967467</v>
      </c>
      <c r="F358" s="7"/>
      <c r="G358" s="7">
        <f t="shared" si="343"/>
        <v>260394620140</v>
      </c>
      <c r="H358" s="36">
        <f t="shared" si="387"/>
        <v>311415674356.5</v>
      </c>
      <c r="I358" s="36">
        <f t="shared" si="383"/>
        <v>445117072741.8667</v>
      </c>
      <c r="K358" s="2">
        <f t="shared" si="344"/>
        <v>-1.7154297545076385E-3</v>
      </c>
      <c r="M358" s="1">
        <f t="shared" si="352"/>
        <v>356</v>
      </c>
      <c r="N358" s="2">
        <f t="shared" si="345"/>
        <v>-1.6592924161022171E-3</v>
      </c>
      <c r="O358" s="8">
        <f t="shared" si="346"/>
        <v>0.44611528822055135</v>
      </c>
      <c r="P358" s="2">
        <f t="shared" si="347"/>
        <v>0.43818598657513713</v>
      </c>
      <c r="Q358" s="2">
        <f t="shared" si="348"/>
        <v>0.42364259317652575</v>
      </c>
      <c r="R358" s="2">
        <f t="shared" si="349"/>
        <v>8.6837228206240735E-3</v>
      </c>
      <c r="V358" s="1">
        <f t="shared" si="350"/>
        <v>1.7154297545076385E-3</v>
      </c>
      <c r="W358" s="1">
        <f t="shared" si="351"/>
        <v>0</v>
      </c>
      <c r="X358" s="2">
        <f t="shared" si="370"/>
        <v>1.7036209020564259E-2</v>
      </c>
      <c r="Y358" s="2">
        <f t="shared" si="371"/>
        <v>1.3630402960432867E-2</v>
      </c>
      <c r="Z358" s="2">
        <f t="shared" si="372"/>
        <v>2.2299937346168471E-2</v>
      </c>
      <c r="AA358" s="2">
        <f t="shared" si="373"/>
        <v>2.1111709175668202E-2</v>
      </c>
      <c r="AB358" s="3">
        <f t="shared" si="384"/>
        <v>0.76395770786734452</v>
      </c>
      <c r="AC358" s="3">
        <f t="shared" si="385"/>
        <v>0.64563237618592551</v>
      </c>
      <c r="AD358" s="4">
        <f t="shared" si="374"/>
        <v>45.802846053613862</v>
      </c>
      <c r="AE358" s="5">
        <f t="shared" si="323"/>
        <v>32.857021412186114</v>
      </c>
      <c r="AF358" s="5">
        <f t="shared" si="324"/>
        <v>18.288444053789558</v>
      </c>
      <c r="AG358" s="5">
        <f t="shared" si="325"/>
        <v>47.425598770582667</v>
      </c>
      <c r="AH358" s="5"/>
      <c r="AI358" s="6">
        <f t="shared" si="386"/>
        <v>-0.36523394579677243</v>
      </c>
      <c r="AJ358" s="6">
        <f t="shared" si="375"/>
        <v>-0.32111637151669115</v>
      </c>
      <c r="AK358" s="6">
        <f t="shared" si="326"/>
        <v>-0.60073549977112184</v>
      </c>
      <c r="AL358" s="6">
        <f t="shared" si="327"/>
        <v>-4.1497243262260508E-2</v>
      </c>
      <c r="AM358" s="6"/>
      <c r="AT358" s="5"/>
      <c r="AU358" s="5"/>
      <c r="AV358" s="12"/>
      <c r="AW358" s="5"/>
      <c r="AX358" s="5"/>
      <c r="AY358" s="5"/>
      <c r="AZ358" s="5"/>
      <c r="BA358" s="5"/>
      <c r="BB358" s="5"/>
      <c r="BC358" s="5"/>
      <c r="BD358" s="5"/>
      <c r="BE358" s="5">
        <f t="shared" si="361"/>
        <v>-90</v>
      </c>
      <c r="BF358" s="6">
        <f t="shared" si="362"/>
        <v>90</v>
      </c>
      <c r="BG358" s="6">
        <f t="shared" si="363"/>
        <v>0</v>
      </c>
      <c r="BH358" s="6">
        <f t="shared" si="364"/>
        <v>935.71428571428567</v>
      </c>
      <c r="BI358" s="6">
        <f t="shared" si="365"/>
        <v>752.85714285714289</v>
      </c>
      <c r="BJ358" s="6">
        <f t="shared" si="366"/>
        <v>44.585448392554994</v>
      </c>
      <c r="BK358" s="6">
        <f t="shared" si="328"/>
        <v>30.061764344117176</v>
      </c>
      <c r="BL358" s="6">
        <f t="shared" si="329"/>
        <v>12.185153012870671</v>
      </c>
      <c r="BM358" s="6">
        <f t="shared" si="330"/>
        <v>42.575392275989728</v>
      </c>
      <c r="BN358" s="5"/>
      <c r="BO358" s="5"/>
      <c r="BP358" s="5"/>
      <c r="BQ358" s="2">
        <f t="shared" si="335"/>
        <v>56526.25</v>
      </c>
      <c r="BR358" s="2">
        <f t="shared" si="367"/>
        <v>64083</v>
      </c>
      <c r="BS358" s="2">
        <f t="shared" si="336"/>
        <v>61855.698177183156</v>
      </c>
      <c r="BT358" s="5">
        <f t="shared" si="368"/>
        <v>72905.833430187951</v>
      </c>
      <c r="BU358" s="5"/>
      <c r="BV358" s="2">
        <f t="shared" si="318"/>
        <v>-0.65659604496111701</v>
      </c>
      <c r="BW358" s="2">
        <f t="shared" si="337"/>
        <v>-9.3476848052411743E-2</v>
      </c>
      <c r="BX358" s="2">
        <f t="shared" si="338"/>
        <v>-2.7606243707919571</v>
      </c>
      <c r="BY358" s="2">
        <f t="shared" si="339"/>
        <v>2.5736706746871336</v>
      </c>
      <c r="BZ358" s="2"/>
      <c r="CA358" s="2">
        <f t="shared" si="369"/>
        <v>0.55465849610464757</v>
      </c>
      <c r="CB358" s="2">
        <f t="shared" si="340"/>
        <v>0.65345928975600465</v>
      </c>
      <c r="CC358" s="2">
        <f t="shared" si="341"/>
        <v>7.0918102604460742E-2</v>
      </c>
      <c r="CD358" s="2">
        <f t="shared" si="342"/>
        <v>1.2360004769075486</v>
      </c>
      <c r="CE358" s="5"/>
      <c r="CF358" s="8">
        <f t="shared" si="319"/>
        <v>-5.4466996307592393E-3</v>
      </c>
      <c r="CG358" s="8">
        <f t="shared" si="320"/>
        <v>-4.7563029595124873E-3</v>
      </c>
      <c r="CH358" s="5">
        <f t="shared" si="321"/>
        <v>53325</v>
      </c>
      <c r="CI358" s="5">
        <f t="shared" si="322"/>
        <v>60850</v>
      </c>
      <c r="CJ358" s="5"/>
      <c r="CK358" s="5">
        <f t="shared" si="357"/>
        <v>53836.026370732136</v>
      </c>
      <c r="CL358" s="5">
        <f t="shared" si="376"/>
        <v>56578.073513001764</v>
      </c>
      <c r="CM358" s="5">
        <f t="shared" si="331"/>
        <v>64898.488593296337</v>
      </c>
      <c r="CN358" s="5">
        <f t="shared" si="388"/>
        <v>62595.064881733349</v>
      </c>
      <c r="CO358" s="5">
        <f t="shared" si="353"/>
        <v>52201.647439200191</v>
      </c>
      <c r="CP358" s="5"/>
      <c r="CQ358" s="5"/>
      <c r="CR358" s="5"/>
      <c r="CS358" s="32">
        <f t="shared" si="358"/>
        <v>-2.6302579632845213E-2</v>
      </c>
      <c r="CT358" s="32">
        <f t="shared" si="377"/>
        <v>-7.3492666943603679E-2</v>
      </c>
      <c r="CU358" s="32">
        <f t="shared" si="332"/>
        <v>-0.19227702930797219</v>
      </c>
      <c r="CV358" s="32">
        <f t="shared" si="389"/>
        <v>-0.16255378760223416</v>
      </c>
      <c r="CW358" s="32">
        <f t="shared" si="354"/>
        <v>4.1828672371715392E-3</v>
      </c>
      <c r="CX358" s="32"/>
      <c r="CY358" s="32"/>
      <c r="CZ358" s="5"/>
      <c r="DA358" s="6">
        <f t="shared" si="359"/>
        <v>-4.4219497655064131E-2</v>
      </c>
      <c r="DB358" s="6">
        <f t="shared" si="378"/>
        <v>-0.24091675502631782</v>
      </c>
      <c r="DC358" s="6">
        <f t="shared" si="333"/>
        <v>-0.10711403267024643</v>
      </c>
      <c r="DD358" s="6">
        <f t="shared" si="390"/>
        <v>3.5073151701752382E-2</v>
      </c>
      <c r="DE358" s="6">
        <f t="shared" si="355"/>
        <v>0.93985567389807623</v>
      </c>
      <c r="DF358" s="5"/>
      <c r="DG358" s="5"/>
      <c r="DI358" s="6">
        <f t="shared" si="360"/>
        <v>0.32940791361219529</v>
      </c>
      <c r="DJ358" s="6">
        <f t="shared" si="379"/>
        <v>0.24075436612555501</v>
      </c>
      <c r="DK358" s="6">
        <f t="shared" si="334"/>
        <v>0.85704104355155275</v>
      </c>
      <c r="DL358" s="6">
        <f t="shared" si="391"/>
        <v>0.59397078897025501</v>
      </c>
      <c r="DM358" s="6">
        <f t="shared" si="356"/>
        <v>4.3438911743073468E-2</v>
      </c>
      <c r="DX358">
        <f t="shared" si="380"/>
        <v>56594.5</v>
      </c>
      <c r="DY358">
        <f t="shared" si="381"/>
        <v>48543.255437822052</v>
      </c>
      <c r="DZ358">
        <f t="shared" si="382"/>
        <v>64645.744562177948</v>
      </c>
    </row>
    <row r="359" spans="1:130" x14ac:dyDescent="0.25">
      <c r="A359" s="1">
        <v>58</v>
      </c>
      <c r="B359" s="1">
        <v>358</v>
      </c>
      <c r="C359" s="7">
        <v>20210209</v>
      </c>
      <c r="D359" s="7">
        <v>53200</v>
      </c>
      <c r="E359" s="7">
        <v>3742942</v>
      </c>
      <c r="F359" s="7"/>
      <c r="G359" s="7">
        <f t="shared" si="343"/>
        <v>199124514400</v>
      </c>
      <c r="H359" s="36">
        <f t="shared" si="387"/>
        <v>307135942321.5</v>
      </c>
      <c r="I359" s="36">
        <f t="shared" si="383"/>
        <v>443059238366.40002</v>
      </c>
      <c r="K359" s="2">
        <f t="shared" si="344"/>
        <v>1.4770198452338443E-2</v>
      </c>
      <c r="M359" s="1">
        <f t="shared" si="352"/>
        <v>357</v>
      </c>
      <c r="N359" s="2">
        <f t="shared" si="345"/>
        <v>-1.5953207318596587E-3</v>
      </c>
      <c r="O359" s="8">
        <f t="shared" si="346"/>
        <v>0.44736842105263158</v>
      </c>
      <c r="P359" s="2">
        <f t="shared" si="347"/>
        <v>0.4390459661243078</v>
      </c>
      <c r="Q359" s="2">
        <f t="shared" si="348"/>
        <v>0.42467354248932432</v>
      </c>
      <c r="R359" s="2">
        <f t="shared" si="349"/>
        <v>9.18243447749445E-3</v>
      </c>
      <c r="V359" s="1">
        <f t="shared" si="350"/>
        <v>0</v>
      </c>
      <c r="W359" s="1">
        <f t="shared" si="351"/>
        <v>1.4770198452338443E-2</v>
      </c>
      <c r="X359" s="2">
        <f t="shared" si="370"/>
        <v>1.7036209020564259E-2</v>
      </c>
      <c r="Y359" s="2">
        <f t="shared" si="371"/>
        <v>1.086587943493421E-2</v>
      </c>
      <c r="Z359" s="2">
        <f t="shared" si="372"/>
        <v>2.2299937346168471E-2</v>
      </c>
      <c r="AA359" s="2">
        <f t="shared" si="373"/>
        <v>1.7761201682428694E-2</v>
      </c>
      <c r="AB359" s="3">
        <f t="shared" si="384"/>
        <v>0.76395770786734452</v>
      </c>
      <c r="AC359" s="3">
        <f t="shared" si="385"/>
        <v>0.61177614157064131</v>
      </c>
      <c r="AD359" s="4">
        <f t="shared" si="374"/>
        <v>44.469076763689706</v>
      </c>
      <c r="AE359" s="5">
        <f t="shared" si="323"/>
        <v>32.983497524803838</v>
      </c>
      <c r="AF359" s="5">
        <f t="shared" si="324"/>
        <v>18.043731673584304</v>
      </c>
      <c r="AG359" s="5">
        <f t="shared" si="325"/>
        <v>47.923263376023371</v>
      </c>
      <c r="AH359" s="5"/>
      <c r="AI359" s="6">
        <f t="shared" si="386"/>
        <v>-0.3099400442716394</v>
      </c>
      <c r="AJ359" s="6">
        <f t="shared" si="375"/>
        <v>-0.34250234774239285</v>
      </c>
      <c r="AK359" s="6">
        <f t="shared" si="326"/>
        <v>-0.53153629747753606</v>
      </c>
      <c r="AL359" s="6">
        <f t="shared" si="327"/>
        <v>-0.15346839800724968</v>
      </c>
      <c r="AM359" s="6"/>
      <c r="AT359" s="5"/>
      <c r="AU359" s="5"/>
      <c r="AV359" s="12"/>
      <c r="AW359" s="5"/>
      <c r="AX359" s="5"/>
      <c r="AY359" s="5"/>
      <c r="AZ359" s="5"/>
      <c r="BA359" s="5"/>
      <c r="BB359" s="5"/>
      <c r="BC359" s="5"/>
      <c r="BD359" s="5"/>
      <c r="BE359" s="5">
        <f t="shared" si="361"/>
        <v>780</v>
      </c>
      <c r="BF359" s="6">
        <f t="shared" si="362"/>
        <v>0</v>
      </c>
      <c r="BG359" s="6">
        <f t="shared" si="363"/>
        <v>780</v>
      </c>
      <c r="BH359" s="6">
        <f t="shared" si="364"/>
        <v>935.71428571428567</v>
      </c>
      <c r="BI359" s="6">
        <f t="shared" si="365"/>
        <v>592.85714285714289</v>
      </c>
      <c r="BJ359" s="6">
        <f t="shared" si="366"/>
        <v>38.785046728971963</v>
      </c>
      <c r="BK359" s="6">
        <f t="shared" si="328"/>
        <v>29.728670897938834</v>
      </c>
      <c r="BL359" s="6">
        <f t="shared" si="329"/>
        <v>12.8380219423135</v>
      </c>
      <c r="BM359" s="6">
        <f t="shared" si="330"/>
        <v>41.552125166876564</v>
      </c>
      <c r="BN359" s="5"/>
      <c r="BO359" s="5"/>
      <c r="BP359" s="5"/>
      <c r="BQ359" s="2">
        <f t="shared" si="335"/>
        <v>55751.25</v>
      </c>
      <c r="BR359" s="2">
        <f t="shared" si="367"/>
        <v>63354.6875</v>
      </c>
      <c r="BS359" s="2">
        <f t="shared" si="336"/>
        <v>60681.439072650501</v>
      </c>
      <c r="BT359" s="5">
        <f t="shared" si="368"/>
        <v>72412.300025086573</v>
      </c>
      <c r="BU359" s="5"/>
      <c r="BV359" s="2">
        <f t="shared" si="318"/>
        <v>-0.90423589518119663</v>
      </c>
      <c r="BW359" s="2">
        <f t="shared" si="337"/>
        <v>-0.40813048101750321</v>
      </c>
      <c r="BX359" s="2">
        <f t="shared" si="338"/>
        <v>-1.1206338629168113</v>
      </c>
      <c r="BY359" s="2">
        <f t="shared" si="339"/>
        <v>0.30437290088180485</v>
      </c>
      <c r="BZ359" s="2"/>
      <c r="CA359" s="2">
        <f t="shared" si="369"/>
        <v>0.40288797893816614</v>
      </c>
      <c r="CB359" s="2">
        <f t="shared" si="340"/>
        <v>0.58399300691822564</v>
      </c>
      <c r="CC359" s="2">
        <f t="shared" si="341"/>
        <v>0.34057616827368997</v>
      </c>
      <c r="CD359" s="2">
        <f t="shared" si="342"/>
        <v>0.82740984556276131</v>
      </c>
      <c r="CE359" s="5"/>
      <c r="CF359" s="8">
        <f t="shared" si="319"/>
        <v>-5.4466996307592393E-3</v>
      </c>
      <c r="CG359" s="8">
        <f t="shared" si="320"/>
        <v>-5.4466996307592393E-3</v>
      </c>
      <c r="CH359" s="5">
        <f t="shared" si="321"/>
        <v>53325</v>
      </c>
      <c r="CI359" s="5">
        <f t="shared" si="322"/>
        <v>60850</v>
      </c>
      <c r="CJ359" s="5"/>
      <c r="CK359" s="5">
        <f t="shared" si="357"/>
        <v>53694.557819847789</v>
      </c>
      <c r="CL359" s="5">
        <f t="shared" si="376"/>
        <v>56068.28853642007</v>
      </c>
      <c r="CM359" s="5">
        <f t="shared" si="331"/>
        <v>64869.57798069327</v>
      </c>
      <c r="CN359" s="5">
        <f t="shared" si="388"/>
        <v>62548.914953559128</v>
      </c>
      <c r="CO359" s="5">
        <f t="shared" si="353"/>
        <v>52393.126550395151</v>
      </c>
      <c r="CP359" s="5"/>
      <c r="CQ359" s="5"/>
      <c r="CR359" s="5"/>
      <c r="CS359" s="32">
        <f t="shared" si="358"/>
        <v>-9.2105762656076173E-3</v>
      </c>
      <c r="CT359" s="32">
        <f t="shared" si="377"/>
        <v>-5.115705528548331E-2</v>
      </c>
      <c r="CU359" s="32">
        <f t="shared" si="332"/>
        <v>-0.1798929227528876</v>
      </c>
      <c r="CV359" s="32">
        <f t="shared" si="389"/>
        <v>-0.14946566156264174</v>
      </c>
      <c r="CW359" s="32">
        <f t="shared" si="354"/>
        <v>1.5400368382840091E-2</v>
      </c>
      <c r="CX359" s="32"/>
      <c r="CY359" s="32"/>
      <c r="CZ359" s="5"/>
      <c r="DA359" s="6">
        <f t="shared" si="359"/>
        <v>-3.4728277512855413E-2</v>
      </c>
      <c r="DB359" s="6">
        <f t="shared" si="378"/>
        <v>-0.18825629231376917</v>
      </c>
      <c r="DC359" s="6">
        <f t="shared" si="333"/>
        <v>-0.13779859095913302</v>
      </c>
      <c r="DD359" s="6">
        <f t="shared" si="390"/>
        <v>3.1377496719673867E-3</v>
      </c>
      <c r="DE359" s="6">
        <f t="shared" si="355"/>
        <v>0.94531051900944352</v>
      </c>
      <c r="DF359" s="5"/>
      <c r="DG359" s="5"/>
      <c r="DI359" s="6">
        <f t="shared" si="360"/>
        <v>0.44351771440143573</v>
      </c>
      <c r="DJ359" s="6">
        <f t="shared" si="379"/>
        <v>0.29703039658216596</v>
      </c>
      <c r="DK359" s="6">
        <f t="shared" si="334"/>
        <v>0.92442428921555497</v>
      </c>
      <c r="DL359" s="6">
        <f t="shared" si="391"/>
        <v>0.45324753208818891</v>
      </c>
      <c r="DM359" s="6">
        <f t="shared" si="356"/>
        <v>2.6932790600311955E-2</v>
      </c>
      <c r="DX359">
        <f t="shared" si="380"/>
        <v>55919.5</v>
      </c>
      <c r="DY359">
        <f t="shared" si="381"/>
        <v>49220.221008944318</v>
      </c>
      <c r="DZ359">
        <f t="shared" si="382"/>
        <v>62618.778991055682</v>
      </c>
    </row>
    <row r="360" spans="1:130" x14ac:dyDescent="0.25">
      <c r="A360" s="1">
        <v>59</v>
      </c>
      <c r="B360" s="1">
        <v>359</v>
      </c>
      <c r="C360" s="7">
        <v>20210213</v>
      </c>
      <c r="D360" s="7">
        <v>56420</v>
      </c>
      <c r="E360" s="7">
        <v>3982252</v>
      </c>
      <c r="F360" s="7"/>
      <c r="G360" s="7">
        <f t="shared" si="343"/>
        <v>224678657840</v>
      </c>
      <c r="H360" s="36">
        <f t="shared" si="387"/>
        <v>308648733263.5</v>
      </c>
      <c r="I360" s="36">
        <f t="shared" si="383"/>
        <v>445080350464</v>
      </c>
      <c r="K360" s="2">
        <f t="shared" si="344"/>
        <v>5.8765309226251602E-2</v>
      </c>
      <c r="M360" s="1">
        <f t="shared" si="352"/>
        <v>358</v>
      </c>
      <c r="N360" s="2">
        <f t="shared" si="345"/>
        <v>-1.411183864460448E-3</v>
      </c>
      <c r="O360" s="8">
        <f t="shared" si="346"/>
        <v>0.44862155388471175</v>
      </c>
      <c r="P360" s="2">
        <f t="shared" si="347"/>
        <v>0.44152293418547595</v>
      </c>
      <c r="Q360" s="2">
        <f t="shared" si="348"/>
        <v>0.427649980089715</v>
      </c>
      <c r="R360" s="2">
        <f t="shared" si="349"/>
        <v>9.5755877604039585E-3</v>
      </c>
      <c r="V360" s="1">
        <f t="shared" si="350"/>
        <v>0</v>
      </c>
      <c r="W360" s="1">
        <f t="shared" si="351"/>
        <v>5.8765309226251602E-2</v>
      </c>
      <c r="X360" s="2">
        <f t="shared" si="370"/>
        <v>1.7036209020564259E-2</v>
      </c>
      <c r="Y360" s="2">
        <f t="shared" si="371"/>
        <v>1.2475389592954772E-2</v>
      </c>
      <c r="Z360" s="2">
        <f t="shared" si="372"/>
        <v>2.2299937346168471E-2</v>
      </c>
      <c r="AA360" s="2">
        <f t="shared" si="373"/>
        <v>2.0968150234177182E-2</v>
      </c>
      <c r="AB360" s="3">
        <f t="shared" si="384"/>
        <v>0.76395770786734452</v>
      </c>
      <c r="AC360" s="3">
        <f t="shared" si="385"/>
        <v>0.59496853340073952</v>
      </c>
      <c r="AD360" s="4">
        <f t="shared" si="374"/>
        <v>43.782253615585773</v>
      </c>
      <c r="AE360" s="5">
        <f t="shared" si="323"/>
        <v>33.171950605028449</v>
      </c>
      <c r="AF360" s="5">
        <f t="shared" si="324"/>
        <v>17.770856284424127</v>
      </c>
      <c r="AG360" s="5">
        <f t="shared" si="325"/>
        <v>48.573044925632772</v>
      </c>
      <c r="AH360" s="5"/>
      <c r="AI360" s="6">
        <f t="shared" si="386"/>
        <v>-0.16565442518953821</v>
      </c>
      <c r="AJ360" s="6">
        <f t="shared" si="375"/>
        <v>-0.3435242203694453</v>
      </c>
      <c r="AK360" s="6">
        <f t="shared" si="326"/>
        <v>-0.52823936164961416</v>
      </c>
      <c r="AL360" s="6">
        <f t="shared" si="327"/>
        <v>-0.15880907908927644</v>
      </c>
      <c r="AM360" s="6"/>
      <c r="AT360" s="5"/>
      <c r="AU360" s="5"/>
      <c r="AV360" s="12"/>
      <c r="AW360" s="5"/>
      <c r="AX360" s="5"/>
      <c r="AY360" s="5"/>
      <c r="AZ360" s="5"/>
      <c r="BA360" s="5"/>
      <c r="BB360" s="5"/>
      <c r="BC360" s="5"/>
      <c r="BD360" s="5"/>
      <c r="BE360" s="5">
        <f t="shared" si="361"/>
        <v>3220</v>
      </c>
      <c r="BF360" s="6">
        <f t="shared" si="362"/>
        <v>0</v>
      </c>
      <c r="BG360" s="6">
        <f t="shared" si="363"/>
        <v>3220</v>
      </c>
      <c r="BH360" s="6">
        <f t="shared" si="364"/>
        <v>935.71428571428567</v>
      </c>
      <c r="BI360" s="6">
        <f t="shared" si="365"/>
        <v>670</v>
      </c>
      <c r="BJ360" s="6">
        <f t="shared" si="366"/>
        <v>41.725978647686837</v>
      </c>
      <c r="BK360" s="6">
        <f t="shared" si="328"/>
        <v>29.711240226593567</v>
      </c>
      <c r="BL360" s="6">
        <f t="shared" si="329"/>
        <v>12.873599735865625</v>
      </c>
      <c r="BM360" s="6">
        <f t="shared" si="330"/>
        <v>41.497588570103126</v>
      </c>
      <c r="BN360" s="5"/>
      <c r="BO360" s="5"/>
      <c r="BP360" s="5"/>
      <c r="BQ360" s="2">
        <f t="shared" si="335"/>
        <v>55527.5</v>
      </c>
      <c r="BR360" s="2">
        <f t="shared" si="367"/>
        <v>62623.625</v>
      </c>
      <c r="BS360" s="2">
        <f t="shared" si="336"/>
        <v>59390.946997352621</v>
      </c>
      <c r="BT360" s="5">
        <f t="shared" si="368"/>
        <v>71732.419691049101</v>
      </c>
      <c r="BU360" s="5"/>
      <c r="BV360" s="2">
        <f t="shared" si="318"/>
        <v>-1.1151036756138129</v>
      </c>
      <c r="BW360" s="2">
        <f t="shared" si="337"/>
        <v>-0.45459420296405151</v>
      </c>
      <c r="BX360" s="2">
        <f t="shared" si="338"/>
        <v>-1.2249127678636609</v>
      </c>
      <c r="BY360" s="2">
        <f t="shared" si="339"/>
        <v>0.31572436193555786</v>
      </c>
      <c r="BZ360" s="2"/>
      <c r="CA360" s="2">
        <f t="shared" si="369"/>
        <v>0.27319447619387977</v>
      </c>
      <c r="CB360" s="2">
        <f t="shared" si="340"/>
        <v>0.57434237953933731</v>
      </c>
      <c r="CC360" s="2">
        <f t="shared" si="341"/>
        <v>0.29816343524375355</v>
      </c>
      <c r="CD360" s="2">
        <f t="shared" si="342"/>
        <v>0.85052132383492107</v>
      </c>
      <c r="CE360" s="5"/>
      <c r="CF360" s="8">
        <f t="shared" si="319"/>
        <v>-3.5633922912258267E-3</v>
      </c>
      <c r="CG360" s="8">
        <f t="shared" si="320"/>
        <v>-3.5633922912258267E-3</v>
      </c>
      <c r="CH360" s="5">
        <f t="shared" si="321"/>
        <v>53060</v>
      </c>
      <c r="CI360" s="5">
        <f t="shared" si="322"/>
        <v>59430</v>
      </c>
      <c r="CJ360" s="5"/>
      <c r="CK360" s="5">
        <f t="shared" si="357"/>
        <v>53734.607549898625</v>
      </c>
      <c r="CL360" s="5">
        <f t="shared" si="376"/>
        <v>55857.64927108636</v>
      </c>
      <c r="CM360" s="5">
        <f t="shared" si="331"/>
        <v>64794.065275913548</v>
      </c>
      <c r="CN360" s="5">
        <f t="shared" si="388"/>
        <v>62620.022221696971</v>
      </c>
      <c r="CO360" s="5">
        <f t="shared" si="353"/>
        <v>52508.705833935681</v>
      </c>
      <c r="CP360" s="5"/>
      <c r="CQ360" s="5"/>
      <c r="CR360" s="5"/>
      <c r="CS360" s="32">
        <f t="shared" si="358"/>
        <v>4.9975101197262672E-2</v>
      </c>
      <c r="CT360" s="32">
        <f t="shared" si="377"/>
        <v>1.0067568833490581E-2</v>
      </c>
      <c r="CU360" s="32">
        <f t="shared" si="332"/>
        <v>-0.12924123899703066</v>
      </c>
      <c r="CV360" s="32">
        <f t="shared" si="389"/>
        <v>-9.9010220720566089E-2</v>
      </c>
      <c r="CW360" s="32">
        <f t="shared" si="354"/>
        <v>7.4488489174237005E-2</v>
      </c>
      <c r="CX360" s="32"/>
      <c r="CY360" s="32"/>
      <c r="CZ360" s="5"/>
      <c r="DA360" s="6">
        <f t="shared" si="359"/>
        <v>-9.3499843193408962E-3</v>
      </c>
      <c r="DB360" s="6">
        <f t="shared" si="378"/>
        <v>-8.2792991923790152E-2</v>
      </c>
      <c r="DC360" s="6">
        <f t="shared" si="333"/>
        <v>-6.1909669939454043E-2</v>
      </c>
      <c r="DD360" s="6">
        <f t="shared" si="390"/>
        <v>9.0659543233717416E-2</v>
      </c>
      <c r="DE360" s="6">
        <f t="shared" si="355"/>
        <v>0.9881425502879958</v>
      </c>
      <c r="DF360" s="5"/>
      <c r="DG360" s="5"/>
      <c r="DI360" s="6">
        <f t="shared" si="360"/>
        <v>0.8046051917861996</v>
      </c>
      <c r="DJ360" s="6">
        <f t="shared" si="379"/>
        <v>0.58056612895288684</v>
      </c>
      <c r="DK360" s="6">
        <f t="shared" si="334"/>
        <v>0.84422957637901042</v>
      </c>
      <c r="DL360" s="6">
        <f t="shared" si="391"/>
        <v>0.33554874325379219</v>
      </c>
      <c r="DM360" s="6">
        <f t="shared" si="356"/>
        <v>3.7902629613888746E-2</v>
      </c>
      <c r="DX360">
        <f t="shared" si="380"/>
        <v>55529.5</v>
      </c>
      <c r="DY360">
        <f t="shared" si="381"/>
        <v>50002.984008889507</v>
      </c>
      <c r="DZ360">
        <f t="shared" si="382"/>
        <v>61056.015991110493</v>
      </c>
    </row>
    <row r="361" spans="1:130" x14ac:dyDescent="0.25">
      <c r="A361" s="1">
        <v>60</v>
      </c>
      <c r="B361" s="1">
        <v>360</v>
      </c>
      <c r="C361" s="7">
        <v>20210214</v>
      </c>
      <c r="D361" s="7">
        <v>55200</v>
      </c>
      <c r="E361" s="7">
        <v>4903762</v>
      </c>
      <c r="F361" s="7"/>
      <c r="G361" s="7">
        <f t="shared" si="343"/>
        <v>270687662400</v>
      </c>
      <c r="H361" s="36">
        <f t="shared" si="387"/>
        <v>295854728180.5</v>
      </c>
      <c r="I361" s="36">
        <f t="shared" si="383"/>
        <v>443637741585.46661</v>
      </c>
      <c r="K361" s="2">
        <f t="shared" si="344"/>
        <v>-2.1860752290800568E-2</v>
      </c>
      <c r="M361" s="1">
        <f t="shared" si="352"/>
        <v>359</v>
      </c>
      <c r="N361" s="2">
        <f t="shared" si="345"/>
        <v>-1.2734220385547796E-3</v>
      </c>
      <c r="O361" s="8">
        <f t="shared" si="346"/>
        <v>0.44987468671679198</v>
      </c>
      <c r="P361" s="2">
        <f t="shared" si="347"/>
        <v>0.44337757774085174</v>
      </c>
      <c r="Q361" s="2">
        <f t="shared" si="348"/>
        <v>0.42988527887884143</v>
      </c>
      <c r="R361" s="2">
        <f t="shared" si="349"/>
        <v>8.3517525313160368E-3</v>
      </c>
      <c r="V361" s="1">
        <f t="shared" si="350"/>
        <v>2.1860752290800568E-2</v>
      </c>
      <c r="W361" s="1">
        <f t="shared" si="351"/>
        <v>0</v>
      </c>
      <c r="X361" s="2">
        <f t="shared" si="370"/>
        <v>1.5540159333907113E-2</v>
      </c>
      <c r="Y361" s="2">
        <f t="shared" si="371"/>
        <v>1.2475389592954772E-2</v>
      </c>
      <c r="Z361" s="2">
        <f t="shared" si="372"/>
        <v>2.1108915202213325E-2</v>
      </c>
      <c r="AA361" s="2">
        <f t="shared" si="373"/>
        <v>2.0968150234177182E-2</v>
      </c>
      <c r="AB361" s="3">
        <f t="shared" si="384"/>
        <v>0.73618938657149402</v>
      </c>
      <c r="AC361" s="3">
        <f t="shared" si="385"/>
        <v>0.59496853340073952</v>
      </c>
      <c r="AD361" s="4">
        <f t="shared" si="374"/>
        <v>44.695563499569595</v>
      </c>
      <c r="AE361" s="5">
        <f t="shared" si="323"/>
        <v>33.651336352671677</v>
      </c>
      <c r="AF361" s="5">
        <f t="shared" si="324"/>
        <v>17.421929357671367</v>
      </c>
      <c r="AG361" s="5">
        <f t="shared" si="325"/>
        <v>49.880743347671988</v>
      </c>
      <c r="AH361" s="5"/>
      <c r="AI361" s="6">
        <f t="shared" si="386"/>
        <v>-0.13726127154502907</v>
      </c>
      <c r="AJ361" s="6">
        <f t="shared" si="375"/>
        <v>-0.33696547168553614</v>
      </c>
      <c r="AK361" s="6">
        <f t="shared" si="326"/>
        <v>-0.54119153455985225</v>
      </c>
      <c r="AL361" s="6">
        <f t="shared" si="327"/>
        <v>-0.13273940881122001</v>
      </c>
      <c r="AM361" s="6"/>
      <c r="AT361" s="5"/>
      <c r="AU361" s="5"/>
      <c r="AV361" s="12"/>
      <c r="AW361" s="5"/>
      <c r="AX361" s="5"/>
      <c r="AY361" s="5"/>
      <c r="AZ361" s="5"/>
      <c r="BA361" s="5"/>
      <c r="BB361" s="5"/>
      <c r="BC361" s="5"/>
      <c r="BD361" s="5"/>
      <c r="BE361" s="5">
        <f t="shared" si="361"/>
        <v>-1220</v>
      </c>
      <c r="BF361" s="6">
        <f t="shared" si="362"/>
        <v>1220</v>
      </c>
      <c r="BG361" s="6">
        <f t="shared" si="363"/>
        <v>0</v>
      </c>
      <c r="BH361" s="6">
        <f t="shared" si="364"/>
        <v>842.85714285714289</v>
      </c>
      <c r="BI361" s="6">
        <f t="shared" si="365"/>
        <v>670</v>
      </c>
      <c r="BJ361" s="6">
        <f t="shared" si="366"/>
        <v>44.287063267233236</v>
      </c>
      <c r="BK361" s="6">
        <f t="shared" si="328"/>
        <v>30.114724601968099</v>
      </c>
      <c r="BL361" s="6">
        <f t="shared" si="329"/>
        <v>12.264334796027342</v>
      </c>
      <c r="BM361" s="6">
        <f t="shared" si="330"/>
        <v>42.609997466126629</v>
      </c>
      <c r="BN361" s="5"/>
      <c r="BO361" s="5"/>
      <c r="BP361" s="5"/>
      <c r="BQ361" s="2">
        <f t="shared" si="335"/>
        <v>55281.25</v>
      </c>
      <c r="BR361" s="2">
        <f t="shared" si="367"/>
        <v>61888.5625</v>
      </c>
      <c r="BS361" s="2">
        <f t="shared" si="336"/>
        <v>58056.519385205494</v>
      </c>
      <c r="BT361" s="5">
        <f t="shared" si="368"/>
        <v>70868.765993584326</v>
      </c>
      <c r="BU361" s="5"/>
      <c r="BV361" s="2">
        <f t="shared" ref="BV361:BV424" si="392">KURT(K342:K361)</f>
        <v>-1.0014720987093271</v>
      </c>
      <c r="BW361" s="2">
        <f t="shared" si="337"/>
        <v>-0.50857328271771796</v>
      </c>
      <c r="BX361" s="2">
        <f t="shared" si="338"/>
        <v>-1.2729971338484969</v>
      </c>
      <c r="BY361" s="2">
        <f t="shared" si="339"/>
        <v>0.25585056841306109</v>
      </c>
      <c r="BZ361" s="2"/>
      <c r="CA361" s="2">
        <f t="shared" si="369"/>
        <v>0.25399137011627732</v>
      </c>
      <c r="CB361" s="2">
        <f t="shared" si="340"/>
        <v>0.55728261373692711</v>
      </c>
      <c r="CC361" s="2">
        <f t="shared" si="341"/>
        <v>0.24653651125788884</v>
      </c>
      <c r="CD361" s="2">
        <f t="shared" si="342"/>
        <v>0.86802871621596545</v>
      </c>
      <c r="CE361" s="5"/>
      <c r="CF361" s="8">
        <f t="shared" ref="CF361:CF424" si="393">(MAX(K353:K361)+MIN(K353:K361))*0.5</f>
        <v>-3.5633922912258267E-3</v>
      </c>
      <c r="CG361" s="8">
        <f t="shared" ref="CG361:CG424" si="394">(MAX(K336:K361)+MIN(K336:K361))*0.5</f>
        <v>-3.5633922912258267E-3</v>
      </c>
      <c r="CH361" s="5">
        <f t="shared" ref="CH361:CH424" si="395">(MAX(D353:D361)+MIN(D353:D361))*0.5</f>
        <v>53060</v>
      </c>
      <c r="CI361" s="5">
        <f t="shared" ref="CI361:CI424" si="396">(MAX(D336:D361)+MIN(D336:D361))*0.5</f>
        <v>59325</v>
      </c>
      <c r="CJ361" s="5"/>
      <c r="CK361" s="5">
        <f t="shared" si="357"/>
        <v>53544.517032406788</v>
      </c>
      <c r="CL361" s="5">
        <f t="shared" si="376"/>
        <v>55390.562458441942</v>
      </c>
      <c r="CM361" s="5">
        <f t="shared" si="331"/>
        <v>64736.28215168052</v>
      </c>
      <c r="CN361" s="5">
        <f t="shared" si="388"/>
        <v>62586.516544883423</v>
      </c>
      <c r="CO361" s="5">
        <f t="shared" si="353"/>
        <v>52607.86512255331</v>
      </c>
      <c r="CP361" s="5"/>
      <c r="CQ361" s="5"/>
      <c r="CR361" s="5"/>
      <c r="CS361" s="32">
        <f t="shared" si="358"/>
        <v>3.091788028625353E-2</v>
      </c>
      <c r="CT361" s="32">
        <f t="shared" si="377"/>
        <v>-3.4403416391540764E-3</v>
      </c>
      <c r="CU361" s="32">
        <f t="shared" si="332"/>
        <v>-0.14730969766438717</v>
      </c>
      <c r="CV361" s="32">
        <f t="shared" si="389"/>
        <v>-0.11802089256056036</v>
      </c>
      <c r="CW361" s="32">
        <f t="shared" si="354"/>
        <v>4.9272763139278641E-2</v>
      </c>
      <c r="CX361" s="32"/>
      <c r="CY361" s="32"/>
      <c r="CZ361" s="5"/>
      <c r="DA361" s="6">
        <f t="shared" si="359"/>
        <v>2.7210901143605863E-3</v>
      </c>
      <c r="DB361" s="6">
        <f t="shared" si="378"/>
        <v>-5.549640544951534E-2</v>
      </c>
      <c r="DC361" s="6">
        <f t="shared" si="333"/>
        <v>-0.10644688187004721</v>
      </c>
      <c r="DD361" s="6">
        <f t="shared" si="390"/>
        <v>4.1614881235634137E-2</v>
      </c>
      <c r="DE361" s="6">
        <f t="shared" si="355"/>
        <v>1.018068034549219</v>
      </c>
      <c r="DF361" s="5"/>
      <c r="DG361" s="5"/>
      <c r="DI361" s="6">
        <f t="shared" si="360"/>
        <v>0.70241706326850317</v>
      </c>
      <c r="DJ361" s="6">
        <f t="shared" si="379"/>
        <v>0.49742454324272761</v>
      </c>
      <c r="DK361" s="6">
        <f t="shared" si="334"/>
        <v>0.78682345210243088</v>
      </c>
      <c r="DL361" s="6">
        <f t="shared" si="391"/>
        <v>0.39180469275562685</v>
      </c>
      <c r="DM361" s="6">
        <f t="shared" si="356"/>
        <v>5.1523686793882036E-2</v>
      </c>
      <c r="DX361">
        <f t="shared" si="380"/>
        <v>55225</v>
      </c>
      <c r="DY361">
        <f t="shared" si="381"/>
        <v>50371.491990322873</v>
      </c>
      <c r="DZ361">
        <f t="shared" si="382"/>
        <v>60078.508009677127</v>
      </c>
    </row>
    <row r="362" spans="1:130" x14ac:dyDescent="0.25">
      <c r="A362" s="1">
        <v>61</v>
      </c>
      <c r="B362" s="1">
        <v>361</v>
      </c>
      <c r="C362" s="7">
        <v>20210215</v>
      </c>
      <c r="D362" s="7">
        <v>55080</v>
      </c>
      <c r="E362" s="7">
        <v>2216406</v>
      </c>
      <c r="F362" s="7"/>
      <c r="G362" s="7">
        <f t="shared" si="343"/>
        <v>122079642480</v>
      </c>
      <c r="H362" s="36">
        <f t="shared" si="387"/>
        <v>296686551487</v>
      </c>
      <c r="I362" s="36">
        <f t="shared" si="383"/>
        <v>441344548343.06665</v>
      </c>
      <c r="K362" s="2">
        <f t="shared" si="344"/>
        <v>-2.1762794225955173E-3</v>
      </c>
      <c r="M362" s="1">
        <f t="shared" si="352"/>
        <v>360</v>
      </c>
      <c r="N362" s="2">
        <f t="shared" si="345"/>
        <v>-1.0911737261148613E-3</v>
      </c>
      <c r="O362" s="8">
        <f t="shared" si="346"/>
        <v>0.45112781954887216</v>
      </c>
      <c r="P362" s="2">
        <f t="shared" si="347"/>
        <v>0.44583302921935797</v>
      </c>
      <c r="Q362" s="2">
        <f t="shared" si="348"/>
        <v>0.43285321076129435</v>
      </c>
      <c r="R362" s="2">
        <f t="shared" si="349"/>
        <v>7.7502418080204194E-3</v>
      </c>
      <c r="V362" s="1">
        <f t="shared" si="350"/>
        <v>2.1762794225955173E-3</v>
      </c>
      <c r="W362" s="1">
        <f t="shared" si="351"/>
        <v>0</v>
      </c>
      <c r="X362" s="2">
        <f t="shared" si="370"/>
        <v>1.4885256709515489E-2</v>
      </c>
      <c r="Y362" s="2">
        <f t="shared" si="371"/>
        <v>1.2475389592954772E-2</v>
      </c>
      <c r="Z362" s="2">
        <f t="shared" si="372"/>
        <v>2.1389448459014516E-2</v>
      </c>
      <c r="AA362" s="2">
        <f t="shared" si="373"/>
        <v>2.0968150234177182E-2</v>
      </c>
      <c r="AB362" s="3">
        <f t="shared" si="384"/>
        <v>0.69591587356906082</v>
      </c>
      <c r="AC362" s="3">
        <f t="shared" si="385"/>
        <v>0.59496853340073952</v>
      </c>
      <c r="AD362" s="4">
        <f t="shared" si="374"/>
        <v>46.089993045725791</v>
      </c>
      <c r="AE362" s="5">
        <f t="shared" ref="AE362:AE425" si="397">AVERAGE(AD343:AD362)</f>
        <v>34.579215209880374</v>
      </c>
      <c r="AF362" s="5">
        <f t="shared" ref="AF362:AF425" si="398">AE362-2*_xlfn.STDEV.S(AD343:AD362)</f>
        <v>17.713306564506798</v>
      </c>
      <c r="AG362" s="5">
        <f t="shared" ref="AG362:AG425" si="399">AE362+2*_xlfn.STDEV.S(AD343:AD362)</f>
        <v>51.445123855253954</v>
      </c>
      <c r="AH362" s="5"/>
      <c r="AI362" s="6">
        <f t="shared" si="386"/>
        <v>-7.8586524491523216E-2</v>
      </c>
      <c r="AJ362" s="6">
        <f t="shared" si="375"/>
        <v>-0.32335045680031971</v>
      </c>
      <c r="AK362" s="6">
        <f t="shared" ref="AK362:AK425" si="400">AJ362-2*_xlfn.STDEV.S(AI343:AI362)</f>
        <v>-0.55774681762306477</v>
      </c>
      <c r="AL362" s="6">
        <f t="shared" ref="AL362:AL425" si="401">AJ362+2*_xlfn.STDEV.S(AI343:AI362)</f>
        <v>-8.8954095977574671E-2</v>
      </c>
      <c r="AM362" s="6"/>
      <c r="AT362" s="5"/>
      <c r="AU362" s="5"/>
      <c r="AV362" s="12"/>
      <c r="AW362" s="5"/>
      <c r="AX362" s="5"/>
      <c r="AY362" s="5"/>
      <c r="AZ362" s="5"/>
      <c r="BA362" s="5"/>
      <c r="BB362" s="5"/>
      <c r="BC362" s="5"/>
      <c r="BD362" s="5"/>
      <c r="BE362" s="5">
        <f t="shared" si="361"/>
        <v>-120</v>
      </c>
      <c r="BF362" s="6">
        <f t="shared" si="362"/>
        <v>120</v>
      </c>
      <c r="BG362" s="6">
        <f t="shared" si="363"/>
        <v>0</v>
      </c>
      <c r="BH362" s="6">
        <f t="shared" si="364"/>
        <v>805</v>
      </c>
      <c r="BI362" s="6">
        <f t="shared" si="365"/>
        <v>670</v>
      </c>
      <c r="BJ362" s="6">
        <f t="shared" si="366"/>
        <v>45.423728813559322</v>
      </c>
      <c r="BK362" s="6">
        <f t="shared" si="328"/>
        <v>31.151768237281807</v>
      </c>
      <c r="BL362" s="6">
        <f t="shared" si="329"/>
        <v>12.251062588298012</v>
      </c>
      <c r="BM362" s="6">
        <f t="shared" si="330"/>
        <v>44.382262191570462</v>
      </c>
      <c r="BN362" s="5"/>
      <c r="BO362" s="5"/>
      <c r="BP362" s="5"/>
      <c r="BQ362" s="2">
        <f t="shared" si="335"/>
        <v>55207.5</v>
      </c>
      <c r="BR362" s="2">
        <f t="shared" si="367"/>
        <v>61194.5625</v>
      </c>
      <c r="BS362" s="2">
        <f t="shared" si="336"/>
        <v>56772.62477559004</v>
      </c>
      <c r="BT362" s="5">
        <f t="shared" si="368"/>
        <v>69975.384128435166</v>
      </c>
      <c r="BU362" s="5"/>
      <c r="BV362" s="2">
        <f t="shared" si="392"/>
        <v>-0.82647764115446787</v>
      </c>
      <c r="BW362" s="2">
        <f t="shared" si="337"/>
        <v>-0.55255793273447595</v>
      </c>
      <c r="BX362" s="2">
        <f t="shared" si="338"/>
        <v>-1.2812766177597728</v>
      </c>
      <c r="BY362" s="2">
        <f t="shared" si="339"/>
        <v>0.17616075229082095</v>
      </c>
      <c r="BZ362" s="2"/>
      <c r="CA362" s="2">
        <f t="shared" si="369"/>
        <v>0.18015294811332982</v>
      </c>
      <c r="CB362" s="2">
        <f t="shared" si="340"/>
        <v>0.53285219346986634</v>
      </c>
      <c r="CC362" s="2">
        <f t="shared" si="341"/>
        <v>0.18446122054496078</v>
      </c>
      <c r="CD362" s="2">
        <f t="shared" si="342"/>
        <v>0.88124316639477196</v>
      </c>
      <c r="CE362" s="5"/>
      <c r="CF362" s="8">
        <f t="shared" si="393"/>
        <v>-3.5633922912258267E-3</v>
      </c>
      <c r="CG362" s="8">
        <f t="shared" si="394"/>
        <v>-3.5633922912258267E-3</v>
      </c>
      <c r="CH362" s="5">
        <f t="shared" si="395"/>
        <v>53060</v>
      </c>
      <c r="CI362" s="5">
        <f t="shared" si="396"/>
        <v>59195</v>
      </c>
      <c r="CJ362" s="5"/>
      <c r="CK362" s="5">
        <f t="shared" si="357"/>
        <v>53471.141405493072</v>
      </c>
      <c r="CL362" s="5">
        <f t="shared" si="376"/>
        <v>55334.27191755204</v>
      </c>
      <c r="CM362" s="5">
        <f t="shared" si="331"/>
        <v>64711.243128330578</v>
      </c>
      <c r="CN362" s="5">
        <f t="shared" si="388"/>
        <v>62614.977685479906</v>
      </c>
      <c r="CO362" s="5">
        <f t="shared" si="353"/>
        <v>52732.076168131622</v>
      </c>
      <c r="CP362" s="5"/>
      <c r="CQ362" s="5"/>
      <c r="CR362" s="5"/>
      <c r="CS362" s="32">
        <f t="shared" si="358"/>
        <v>3.0088353310177229E-2</v>
      </c>
      <c r="CT362" s="32">
        <f t="shared" si="377"/>
        <v>-4.595197672988327E-3</v>
      </c>
      <c r="CU362" s="32">
        <f t="shared" si="332"/>
        <v>-0.14883415404693434</v>
      </c>
      <c r="CV362" s="32">
        <f t="shared" si="389"/>
        <v>-0.12033826352743759</v>
      </c>
      <c r="CW362" s="32">
        <f t="shared" si="354"/>
        <v>4.4525533650187077E-2</v>
      </c>
      <c r="CX362" s="32"/>
      <c r="CY362" s="32"/>
      <c r="CZ362" s="5"/>
      <c r="DA362" s="6">
        <f t="shared" si="359"/>
        <v>5.2789783101298378E-3</v>
      </c>
      <c r="DB362" s="6">
        <f t="shared" si="378"/>
        <v>-6.6950399359219578E-3</v>
      </c>
      <c r="DC362" s="6">
        <f t="shared" si="333"/>
        <v>-0.15108550351774944</v>
      </c>
      <c r="DD362" s="6">
        <f t="shared" si="390"/>
        <v>3.0164771327817953E-2</v>
      </c>
      <c r="DE362" s="6">
        <f t="shared" si="355"/>
        <v>1.0019166558960071</v>
      </c>
      <c r="DF362" s="5"/>
      <c r="DG362" s="5"/>
      <c r="DI362" s="6">
        <f t="shared" si="360"/>
        <v>0.68647756346580036</v>
      </c>
      <c r="DJ362" s="6">
        <f t="shared" si="379"/>
        <v>0.501994874247356</v>
      </c>
      <c r="DK362" s="6">
        <f t="shared" si="334"/>
        <v>0.6688241842578474</v>
      </c>
      <c r="DL362" s="6">
        <f t="shared" si="391"/>
        <v>0.42979208856229084</v>
      </c>
      <c r="DM362" s="6">
        <f t="shared" si="356"/>
        <v>6.4541590181901989E-2</v>
      </c>
      <c r="DX362">
        <f t="shared" si="380"/>
        <v>55061.5</v>
      </c>
      <c r="DY362">
        <f t="shared" si="381"/>
        <v>50424.616240404554</v>
      </c>
      <c r="DZ362">
        <f t="shared" si="382"/>
        <v>59698.383759595446</v>
      </c>
    </row>
    <row r="363" spans="1:130" x14ac:dyDescent="0.25">
      <c r="A363" s="1">
        <v>62</v>
      </c>
      <c r="B363" s="1">
        <v>362</v>
      </c>
      <c r="C363" s="7">
        <v>20210216</v>
      </c>
      <c r="D363" s="7">
        <v>54270</v>
      </c>
      <c r="E363" s="7">
        <v>2014022</v>
      </c>
      <c r="F363" s="7"/>
      <c r="G363" s="7">
        <f t="shared" si="343"/>
        <v>109300973940</v>
      </c>
      <c r="H363" s="36">
        <f t="shared" si="387"/>
        <v>300094363596.5</v>
      </c>
      <c r="I363" s="36">
        <f t="shared" si="383"/>
        <v>439658585080.26666</v>
      </c>
      <c r="K363" s="2">
        <f t="shared" si="344"/>
        <v>-1.4815085785140587E-2</v>
      </c>
      <c r="M363" s="1">
        <f t="shared" si="352"/>
        <v>361</v>
      </c>
      <c r="N363" s="2">
        <f t="shared" si="345"/>
        <v>-1.0620060773922908E-3</v>
      </c>
      <c r="O363" s="8">
        <f t="shared" si="346"/>
        <v>0.45238095238095238</v>
      </c>
      <c r="P363" s="2">
        <f t="shared" si="347"/>
        <v>0.44622620358419046</v>
      </c>
      <c r="Q363" s="2">
        <f t="shared" si="348"/>
        <v>0.43332932500524668</v>
      </c>
      <c r="R363" s="2">
        <f t="shared" si="349"/>
        <v>6.5479231615944156E-3</v>
      </c>
      <c r="V363" s="1">
        <f t="shared" si="350"/>
        <v>1.4815085785140587E-2</v>
      </c>
      <c r="W363" s="1">
        <f t="shared" si="351"/>
        <v>0</v>
      </c>
      <c r="X363" s="2">
        <f t="shared" si="370"/>
        <v>1.3156540126884117E-2</v>
      </c>
      <c r="Y363" s="2">
        <f t="shared" si="371"/>
        <v>1.2475389592954772E-2</v>
      </c>
      <c r="Z363" s="2">
        <f t="shared" si="372"/>
        <v>2.0235973894648623E-2</v>
      </c>
      <c r="AA363" s="2">
        <f t="shared" si="373"/>
        <v>2.0968150234177182E-2</v>
      </c>
      <c r="AB363" s="3">
        <f t="shared" si="384"/>
        <v>0.65015601400648904</v>
      </c>
      <c r="AC363" s="3">
        <f t="shared" si="385"/>
        <v>0.59496853340073952</v>
      </c>
      <c r="AD363" s="4">
        <f t="shared" si="374"/>
        <v>47.7838570157231</v>
      </c>
      <c r="AE363" s="5">
        <f t="shared" si="397"/>
        <v>35.94652797924762</v>
      </c>
      <c r="AF363" s="5">
        <f t="shared" si="398"/>
        <v>19.478593587265355</v>
      </c>
      <c r="AG363" s="5">
        <f t="shared" si="399"/>
        <v>52.414462371229888</v>
      </c>
      <c r="AH363" s="5"/>
      <c r="AI363" s="6">
        <f t="shared" si="386"/>
        <v>-3.0681901866428767E-2</v>
      </c>
      <c r="AJ363" s="6">
        <f t="shared" si="375"/>
        <v>-0.30631468203330836</v>
      </c>
      <c r="AK363" s="6">
        <f t="shared" si="400"/>
        <v>-0.5732721509381713</v>
      </c>
      <c r="AL363" s="6">
        <f t="shared" si="401"/>
        <v>-3.9357213128445423E-2</v>
      </c>
      <c r="AM363" s="6"/>
      <c r="AT363" s="5"/>
      <c r="AU363" s="5"/>
      <c r="AV363" s="12"/>
      <c r="AW363" s="5"/>
      <c r="AX363" s="5"/>
      <c r="AY363" s="5"/>
      <c r="AZ363" s="5"/>
      <c r="BA363" s="5"/>
      <c r="BB363" s="5"/>
      <c r="BC363" s="5"/>
      <c r="BD363" s="5"/>
      <c r="BE363" s="5">
        <f t="shared" si="361"/>
        <v>-810</v>
      </c>
      <c r="BF363" s="6">
        <f t="shared" si="362"/>
        <v>810</v>
      </c>
      <c r="BG363" s="6">
        <f t="shared" si="363"/>
        <v>0</v>
      </c>
      <c r="BH363" s="6">
        <f t="shared" si="364"/>
        <v>707.14285714285711</v>
      </c>
      <c r="BI363" s="6">
        <f t="shared" si="365"/>
        <v>670</v>
      </c>
      <c r="BJ363" s="6">
        <f t="shared" si="366"/>
        <v>48.651452282157678</v>
      </c>
      <c r="BK363" s="6">
        <f t="shared" si="328"/>
        <v>32.72275399364765</v>
      </c>
      <c r="BL363" s="6">
        <f t="shared" si="329"/>
        <v>13.473770681928382</v>
      </c>
      <c r="BM363" s="6">
        <f t="shared" si="330"/>
        <v>46.197042311851135</v>
      </c>
      <c r="BN363" s="5"/>
      <c r="BO363" s="5"/>
      <c r="BP363" s="5"/>
      <c r="BQ363" s="2">
        <f t="shared" si="335"/>
        <v>55142.5</v>
      </c>
      <c r="BR363" s="2">
        <f t="shared" si="367"/>
        <v>60511.3125</v>
      </c>
      <c r="BS363" s="2">
        <f t="shared" si="336"/>
        <v>55531.796411543568</v>
      </c>
      <c r="BT363" s="5">
        <f t="shared" si="368"/>
        <v>68916.479671503548</v>
      </c>
      <c r="BU363" s="5"/>
      <c r="BV363" s="2">
        <f t="shared" si="392"/>
        <v>-0.60996831977811006</v>
      </c>
      <c r="BW363" s="2">
        <f t="shared" si="337"/>
        <v>-0.57746786636184511</v>
      </c>
      <c r="BX363" s="2">
        <f t="shared" si="338"/>
        <v>-1.2761867576698109</v>
      </c>
      <c r="BY363" s="2">
        <f t="shared" si="339"/>
        <v>0.12125102494612083</v>
      </c>
      <c r="BZ363" s="2"/>
      <c r="CA363" s="2">
        <f t="shared" si="369"/>
        <v>0.18506659107204765</v>
      </c>
      <c r="CB363" s="2">
        <f t="shared" si="340"/>
        <v>0.51204218138680457</v>
      </c>
      <c r="CC363" s="2">
        <f t="shared" si="341"/>
        <v>0.132527141012036</v>
      </c>
      <c r="CD363" s="2">
        <f t="shared" si="342"/>
        <v>0.89155722176157315</v>
      </c>
      <c r="CE363" s="5"/>
      <c r="CF363" s="8">
        <f t="shared" si="393"/>
        <v>-3.5633922912258267E-3</v>
      </c>
      <c r="CG363" s="8">
        <f t="shared" si="394"/>
        <v>-3.5633922912258267E-3</v>
      </c>
      <c r="CH363" s="5">
        <f t="shared" si="395"/>
        <v>53060</v>
      </c>
      <c r="CI363" s="5">
        <f t="shared" si="396"/>
        <v>58950</v>
      </c>
      <c r="CJ363" s="5"/>
      <c r="CK363" s="5">
        <f t="shared" si="357"/>
        <v>53379.089318843908</v>
      </c>
      <c r="CL363" s="5">
        <f t="shared" si="376"/>
        <v>55313.726205331266</v>
      </c>
      <c r="CM363" s="5">
        <f t="shared" si="331"/>
        <v>64655.152661557593</v>
      </c>
      <c r="CN363" s="5">
        <f t="shared" si="388"/>
        <v>62615.481955053612</v>
      </c>
      <c r="CO363" s="5">
        <f t="shared" si="353"/>
        <v>52864.876853008318</v>
      </c>
      <c r="CP363" s="5"/>
      <c r="CQ363" s="5"/>
      <c r="CR363" s="5"/>
      <c r="CS363" s="32">
        <f t="shared" si="358"/>
        <v>1.669025628808507E-2</v>
      </c>
      <c r="CT363" s="32">
        <f t="shared" si="377"/>
        <v>-1.8869208005565019E-2</v>
      </c>
      <c r="CU363" s="32">
        <f t="shared" si="332"/>
        <v>-0.1606237435695107</v>
      </c>
      <c r="CV363" s="32">
        <f t="shared" si="389"/>
        <v>-0.13328144565020084</v>
      </c>
      <c r="CW363" s="32">
        <f t="shared" si="354"/>
        <v>2.6579521804215078E-2</v>
      </c>
      <c r="CX363" s="32"/>
      <c r="CY363" s="32"/>
      <c r="CZ363" s="5"/>
      <c r="DA363" s="6">
        <f t="shared" si="359"/>
        <v>-1.6991365207736212E-2</v>
      </c>
      <c r="DB363" s="6">
        <f t="shared" si="378"/>
        <v>-1.2997894661786148E-2</v>
      </c>
      <c r="DC363" s="6">
        <f t="shared" si="333"/>
        <v>-0.17944084784968953</v>
      </c>
      <c r="DD363" s="6">
        <f t="shared" si="390"/>
        <v>-2.8697937439896303E-2</v>
      </c>
      <c r="DE363" s="6">
        <f t="shared" si="355"/>
        <v>0.99209158393508845</v>
      </c>
      <c r="DF363" s="5"/>
      <c r="DG363" s="5"/>
      <c r="DI363" s="6">
        <f t="shared" si="360"/>
        <v>0.59082376506862577</v>
      </c>
      <c r="DJ363" s="6">
        <f t="shared" si="379"/>
        <v>0.42116246315836653</v>
      </c>
      <c r="DK363" s="6">
        <f t="shared" si="334"/>
        <v>0.81108033530530943</v>
      </c>
      <c r="DL363" s="6">
        <f t="shared" si="391"/>
        <v>0.53521003694253766</v>
      </c>
      <c r="DM363" s="6">
        <f t="shared" si="356"/>
        <v>8.1320839642773493E-2</v>
      </c>
      <c r="DX363">
        <f t="shared" si="380"/>
        <v>55002.5</v>
      </c>
      <c r="DY363">
        <f t="shared" si="381"/>
        <v>50356.870333313258</v>
      </c>
      <c r="DZ363">
        <f t="shared" si="382"/>
        <v>59648.129666686742</v>
      </c>
    </row>
    <row r="364" spans="1:130" x14ac:dyDescent="0.25">
      <c r="A364" s="1">
        <v>63</v>
      </c>
      <c r="B364" s="1">
        <v>363</v>
      </c>
      <c r="C364" s="7">
        <v>20210217</v>
      </c>
      <c r="D364" s="7">
        <v>53230</v>
      </c>
      <c r="E364" s="7">
        <v>2647276</v>
      </c>
      <c r="F364" s="7"/>
      <c r="G364" s="7">
        <f t="shared" si="343"/>
        <v>140914501480</v>
      </c>
      <c r="H364" s="36">
        <f t="shared" si="387"/>
        <v>256188231358.5</v>
      </c>
      <c r="I364" s="36">
        <f t="shared" si="383"/>
        <v>438157858187.1333</v>
      </c>
      <c r="K364" s="2">
        <f t="shared" si="344"/>
        <v>-1.9349440890647461E-2</v>
      </c>
      <c r="M364" s="1">
        <f t="shared" si="352"/>
        <v>362</v>
      </c>
      <c r="N364" s="2">
        <f t="shared" si="345"/>
        <v>-9.6696220266042254E-4</v>
      </c>
      <c r="O364" s="8">
        <f t="shared" si="346"/>
        <v>0.45363408521303256</v>
      </c>
      <c r="P364" s="2">
        <f t="shared" si="347"/>
        <v>0.44750774184742564</v>
      </c>
      <c r="Q364" s="2">
        <f t="shared" si="348"/>
        <v>0.43488285342232963</v>
      </c>
      <c r="R364" s="2">
        <f t="shared" si="349"/>
        <v>7.4078816288420946E-3</v>
      </c>
      <c r="V364" s="1">
        <f t="shared" si="350"/>
        <v>1.9349440890647461E-2</v>
      </c>
      <c r="W364" s="1">
        <f t="shared" si="351"/>
        <v>0</v>
      </c>
      <c r="X364" s="2">
        <f t="shared" si="370"/>
        <v>1.4538643047644651E-2</v>
      </c>
      <c r="Y364" s="2">
        <f t="shared" si="371"/>
        <v>1.2098319713659784E-2</v>
      </c>
      <c r="Z364" s="2">
        <f t="shared" si="372"/>
        <v>1.9926682664270827E-2</v>
      </c>
      <c r="AA364" s="2">
        <f t="shared" si="373"/>
        <v>2.1154158859320083E-2</v>
      </c>
      <c r="AB364" s="3">
        <f t="shared" si="384"/>
        <v>0.7296067936944115</v>
      </c>
      <c r="AC364" s="3">
        <f t="shared" si="385"/>
        <v>0.57191211402525299</v>
      </c>
      <c r="AD364" s="4">
        <f t="shared" si="374"/>
        <v>43.941898241591872</v>
      </c>
      <c r="AE364" s="5">
        <f t="shared" si="397"/>
        <v>37.051004054813184</v>
      </c>
      <c r="AF364" s="5">
        <f t="shared" si="398"/>
        <v>21.633654988655778</v>
      </c>
      <c r="AG364" s="5">
        <f t="shared" si="399"/>
        <v>52.46835312097059</v>
      </c>
      <c r="AH364" s="5"/>
      <c r="AI364" s="6">
        <f t="shared" si="386"/>
        <v>-4.5872832144557597E-2</v>
      </c>
      <c r="AJ364" s="6">
        <f t="shared" si="375"/>
        <v>-0.29022514679805711</v>
      </c>
      <c r="AK364" s="6">
        <f t="shared" si="400"/>
        <v>-0.57947233330083103</v>
      </c>
      <c r="AL364" s="6">
        <f t="shared" si="401"/>
        <v>-9.7796029528318673E-4</v>
      </c>
      <c r="AM364" s="6"/>
      <c r="AT364" s="5"/>
      <c r="AU364" s="5"/>
      <c r="AV364" s="12"/>
      <c r="AW364" s="5"/>
      <c r="AX364" s="5"/>
      <c r="AY364" s="5"/>
      <c r="AZ364" s="5"/>
      <c r="BA364" s="5"/>
      <c r="BB364" s="5"/>
      <c r="BC364" s="5"/>
      <c r="BD364" s="5"/>
      <c r="BE364" s="5">
        <f t="shared" si="361"/>
        <v>-1040</v>
      </c>
      <c r="BF364" s="6">
        <f t="shared" si="362"/>
        <v>1040</v>
      </c>
      <c r="BG364" s="6">
        <f t="shared" si="363"/>
        <v>0</v>
      </c>
      <c r="BH364" s="6">
        <f t="shared" si="364"/>
        <v>781.42857142857144</v>
      </c>
      <c r="BI364" s="6">
        <f t="shared" si="365"/>
        <v>649.28571428571433</v>
      </c>
      <c r="BJ364" s="6">
        <f t="shared" si="366"/>
        <v>45.381927109335997</v>
      </c>
      <c r="BK364" s="6">
        <f t="shared" si="328"/>
        <v>34.074811658638254</v>
      </c>
      <c r="BL364" s="6">
        <f t="shared" si="329"/>
        <v>15.286024048062632</v>
      </c>
      <c r="BM364" s="6">
        <f t="shared" si="330"/>
        <v>47.226962986041187</v>
      </c>
      <c r="BN364" s="5"/>
      <c r="BO364" s="5"/>
      <c r="BP364" s="5"/>
      <c r="BQ364" s="2">
        <f t="shared" si="335"/>
        <v>55012.5</v>
      </c>
      <c r="BR364" s="2">
        <f t="shared" si="367"/>
        <v>59870.375</v>
      </c>
      <c r="BS364" s="2">
        <f t="shared" si="336"/>
        <v>54379.896287750023</v>
      </c>
      <c r="BT364" s="5">
        <f t="shared" si="368"/>
        <v>67870.53162264447</v>
      </c>
      <c r="BU364" s="5"/>
      <c r="BV364" s="2">
        <f t="shared" si="392"/>
        <v>-0.65583787503500757</v>
      </c>
      <c r="BW364" s="2">
        <f t="shared" si="337"/>
        <v>-0.60393252528729535</v>
      </c>
      <c r="BX364" s="2">
        <f t="shared" si="338"/>
        <v>-1.2700747596343684</v>
      </c>
      <c r="BY364" s="2">
        <f t="shared" si="339"/>
        <v>6.2209709059777629E-2</v>
      </c>
      <c r="BZ364" s="2"/>
      <c r="CA364" s="2">
        <f t="shared" si="369"/>
        <v>0.22216592078377007</v>
      </c>
      <c r="CB364" s="2">
        <f t="shared" si="340"/>
        <v>0.49366685593580445</v>
      </c>
      <c r="CC364" s="2">
        <f t="shared" si="341"/>
        <v>9.4879443325246837E-2</v>
      </c>
      <c r="CD364" s="2">
        <f t="shared" si="342"/>
        <v>0.89245426854636212</v>
      </c>
      <c r="CE364" s="5"/>
      <c r="CF364" s="8">
        <f t="shared" si="393"/>
        <v>9.8496914272441193E-3</v>
      </c>
      <c r="CG364" s="8">
        <f t="shared" si="394"/>
        <v>-3.5633922912258267E-3</v>
      </c>
      <c r="CH364" s="5">
        <f t="shared" si="395"/>
        <v>53060</v>
      </c>
      <c r="CI364" s="5">
        <f t="shared" si="396"/>
        <v>58200</v>
      </c>
      <c r="CJ364" s="5"/>
      <c r="CK364" s="5">
        <f t="shared" si="357"/>
        <v>53239.28860600412</v>
      </c>
      <c r="CL364" s="5">
        <f t="shared" si="376"/>
        <v>55320.95273113811</v>
      </c>
      <c r="CM364" s="5">
        <f t="shared" si="331"/>
        <v>64563.259125154676</v>
      </c>
      <c r="CN364" s="5">
        <f t="shared" si="388"/>
        <v>62616.339782086201</v>
      </c>
      <c r="CO364" s="5">
        <f t="shared" si="353"/>
        <v>53091.168427801029</v>
      </c>
      <c r="CP364" s="5"/>
      <c r="CQ364" s="5"/>
      <c r="CR364" s="5"/>
      <c r="CS364" s="32">
        <f t="shared" si="358"/>
        <v>-1.7446901052453612E-4</v>
      </c>
      <c r="CT364" s="32">
        <f t="shared" si="377"/>
        <v>-3.7796759236960686E-2</v>
      </c>
      <c r="CU364" s="32">
        <f t="shared" si="332"/>
        <v>-0.17553728356843579</v>
      </c>
      <c r="CV364" s="32">
        <f t="shared" si="389"/>
        <v>-0.14990240270753619</v>
      </c>
      <c r="CW364" s="32">
        <f t="shared" si="354"/>
        <v>2.6149654699683111E-3</v>
      </c>
      <c r="CX364" s="32"/>
      <c r="CY364" s="32"/>
      <c r="CZ364" s="5"/>
      <c r="DA364" s="6">
        <f t="shared" si="359"/>
        <v>2.9551287710319677E-2</v>
      </c>
      <c r="DB364" s="6">
        <f t="shared" si="378"/>
        <v>-8.5820863361753291E-2</v>
      </c>
      <c r="DC364" s="6">
        <f t="shared" si="333"/>
        <v>-0.14360168882737778</v>
      </c>
      <c r="DD364" s="6">
        <f t="shared" si="390"/>
        <v>-2.0515764953986524E-2</v>
      </c>
      <c r="DE364" s="6">
        <f t="shared" si="355"/>
        <v>0.97739099750693914</v>
      </c>
      <c r="DF364" s="5"/>
      <c r="DG364" s="5"/>
      <c r="DI364" s="6">
        <f t="shared" si="360"/>
        <v>0.48099477482073333</v>
      </c>
      <c r="DJ364" s="6">
        <f t="shared" si="379"/>
        <v>0.32110671715859096</v>
      </c>
      <c r="DK364" s="6">
        <f t="shared" si="334"/>
        <v>0.8512681498007767</v>
      </c>
      <c r="DL364" s="6">
        <f t="shared" si="391"/>
        <v>0.4005416432706751</v>
      </c>
      <c r="DM364" s="6">
        <f t="shared" si="356"/>
        <v>9.9715479131521484E-2</v>
      </c>
      <c r="DX364">
        <f t="shared" si="380"/>
        <v>54915</v>
      </c>
      <c r="DY364">
        <f t="shared" si="381"/>
        <v>50205.488348034371</v>
      </c>
      <c r="DZ364">
        <f t="shared" si="382"/>
        <v>59624.511651965629</v>
      </c>
    </row>
    <row r="365" spans="1:130" x14ac:dyDescent="0.25">
      <c r="A365" s="1">
        <v>64</v>
      </c>
      <c r="B365" s="1">
        <v>364</v>
      </c>
      <c r="C365" s="7">
        <v>20210220</v>
      </c>
      <c r="D365" s="7">
        <v>52370</v>
      </c>
      <c r="E365" s="7">
        <v>2191298</v>
      </c>
      <c r="F365" s="7"/>
      <c r="G365" s="7">
        <f t="shared" si="343"/>
        <v>114758276260</v>
      </c>
      <c r="H365" s="36">
        <f t="shared" si="387"/>
        <v>240092468571.5</v>
      </c>
      <c r="I365" s="36">
        <f t="shared" si="383"/>
        <v>435495703503.33325</v>
      </c>
      <c r="K365" s="2">
        <f t="shared" si="344"/>
        <v>-1.6288238893269694E-2</v>
      </c>
      <c r="M365" s="1">
        <f t="shared" si="352"/>
        <v>363</v>
      </c>
      <c r="N365" s="2">
        <f t="shared" si="345"/>
        <v>-9.1954029467854594E-4</v>
      </c>
      <c r="O365" s="8">
        <f t="shared" si="346"/>
        <v>0.45488721804511278</v>
      </c>
      <c r="P365" s="2">
        <f t="shared" si="347"/>
        <v>0.44814736805486272</v>
      </c>
      <c r="Q365" s="2">
        <f t="shared" si="348"/>
        <v>0.43565916553791023</v>
      </c>
      <c r="R365" s="2">
        <f t="shared" si="349"/>
        <v>7.3794761976871404E-3</v>
      </c>
      <c r="V365" s="1">
        <f t="shared" si="350"/>
        <v>1.6288238893269694E-2</v>
      </c>
      <c r="W365" s="1">
        <f t="shared" si="351"/>
        <v>0</v>
      </c>
      <c r="X365" s="2">
        <f t="shared" si="370"/>
        <v>1.5702088682878198E-2</v>
      </c>
      <c r="Y365" s="2">
        <f t="shared" si="371"/>
        <v>9.7135328541785703E-3</v>
      </c>
      <c r="Z365" s="2">
        <f t="shared" si="372"/>
        <v>1.948309588719126E-2</v>
      </c>
      <c r="AA365" s="2">
        <f t="shared" si="373"/>
        <v>2.0439440594116513E-2</v>
      </c>
      <c r="AB365" s="3">
        <f t="shared" si="384"/>
        <v>0.8059339631542437</v>
      </c>
      <c r="AC365" s="3">
        <f t="shared" si="385"/>
        <v>0.47523477022040456</v>
      </c>
      <c r="AD365" s="4">
        <f t="shared" si="374"/>
        <v>37.093847035169034</v>
      </c>
      <c r="AE365" s="5">
        <f t="shared" si="397"/>
        <v>37.420055343469379</v>
      </c>
      <c r="AF365" s="5">
        <f t="shared" si="398"/>
        <v>22.393913002591692</v>
      </c>
      <c r="AG365" s="5">
        <f t="shared" si="399"/>
        <v>52.446197684347069</v>
      </c>
      <c r="AH365" s="5"/>
      <c r="AI365" s="6">
        <f t="shared" si="386"/>
        <v>-0.15521876667191059</v>
      </c>
      <c r="AJ365" s="6">
        <f t="shared" si="375"/>
        <v>-0.28549944644226016</v>
      </c>
      <c r="AK365" s="6">
        <f t="shared" si="400"/>
        <v>-0.5805620218927896</v>
      </c>
      <c r="AL365" s="6">
        <f t="shared" si="401"/>
        <v>9.5631290082693332E-3</v>
      </c>
      <c r="AM365" s="6"/>
      <c r="AT365" s="5"/>
      <c r="AU365" s="5"/>
      <c r="AV365" s="12"/>
      <c r="AW365" s="5"/>
      <c r="AX365" s="5"/>
      <c r="AY365" s="5"/>
      <c r="AZ365" s="5"/>
      <c r="BA365" s="5"/>
      <c r="BB365" s="5"/>
      <c r="BC365" s="5"/>
      <c r="BD365" s="5"/>
      <c r="BE365" s="5">
        <f t="shared" si="361"/>
        <v>-860</v>
      </c>
      <c r="BF365" s="6">
        <f t="shared" si="362"/>
        <v>860</v>
      </c>
      <c r="BG365" s="6">
        <f t="shared" si="363"/>
        <v>0</v>
      </c>
      <c r="BH365" s="6">
        <f t="shared" si="364"/>
        <v>842.85714285714289</v>
      </c>
      <c r="BI365" s="6">
        <f t="shared" si="365"/>
        <v>515.71428571428567</v>
      </c>
      <c r="BJ365" s="6">
        <f t="shared" si="366"/>
        <v>37.960042060988435</v>
      </c>
      <c r="BK365" s="6">
        <f t="shared" ref="BK365:BK428" si="402">AVERAGE(BJ346:BJ365)</f>
        <v>34.568716269635402</v>
      </c>
      <c r="BL365" s="6">
        <f t="shared" ref="BL365:BL428" si="403">BK365-2*_xlfn.STDEV.S(BJ346:BJ365)</f>
        <v>15.924457372692764</v>
      </c>
      <c r="BM365" s="6">
        <f t="shared" ref="BM365:BM428" si="404">BK365+1.4*_xlfn.STDEV.S(BJ346:BJ365)</f>
        <v>47.619697497495252</v>
      </c>
      <c r="BN365" s="5"/>
      <c r="BO365" s="5"/>
      <c r="BP365" s="5"/>
      <c r="BQ365" s="2">
        <f t="shared" si="335"/>
        <v>54398.75</v>
      </c>
      <c r="BR365" s="2">
        <f t="shared" si="367"/>
        <v>59269.1875</v>
      </c>
      <c r="BS365" s="2">
        <f t="shared" si="336"/>
        <v>53319.202807620801</v>
      </c>
      <c r="BT365" s="5">
        <f t="shared" si="368"/>
        <v>66998.716843053917</v>
      </c>
      <c r="BU365" s="5"/>
      <c r="BV365" s="2">
        <f t="shared" si="392"/>
        <v>-0.19638390915886017</v>
      </c>
      <c r="BW365" s="2">
        <f t="shared" si="337"/>
        <v>-0.58296538039226231</v>
      </c>
      <c r="BX365" s="2">
        <f t="shared" si="338"/>
        <v>-1.2734961234761635</v>
      </c>
      <c r="BY365" s="2">
        <f t="shared" si="339"/>
        <v>0.10756536269163885</v>
      </c>
      <c r="BZ365" s="2"/>
      <c r="CA365" s="2">
        <f t="shared" si="369"/>
        <v>0.34281326645290633</v>
      </c>
      <c r="CB365" s="2">
        <f t="shared" si="340"/>
        <v>0.48358293619942483</v>
      </c>
      <c r="CC365" s="2">
        <f t="shared" si="341"/>
        <v>8.0035746483635206E-2</v>
      </c>
      <c r="CD365" s="2">
        <f t="shared" si="342"/>
        <v>0.88713012591521445</v>
      </c>
      <c r="CE365" s="5"/>
      <c r="CF365" s="8">
        <f t="shared" si="393"/>
        <v>1.8452278467725517E-2</v>
      </c>
      <c r="CG365" s="8">
        <f t="shared" si="394"/>
        <v>-3.5633922912258267E-3</v>
      </c>
      <c r="CH365" s="5">
        <f t="shared" si="395"/>
        <v>54395</v>
      </c>
      <c r="CI365" s="5">
        <f t="shared" si="396"/>
        <v>56960</v>
      </c>
      <c r="CJ365" s="5"/>
      <c r="CK365" s="5">
        <f t="shared" si="357"/>
        <v>53427.848494671664</v>
      </c>
      <c r="CL365" s="5">
        <f t="shared" si="376"/>
        <v>55015.772061910655</v>
      </c>
      <c r="CM365" s="5">
        <f t="shared" si="331"/>
        <v>64521.29732783237</v>
      </c>
      <c r="CN365" s="5">
        <f t="shared" si="388"/>
        <v>62671.306135078674</v>
      </c>
      <c r="CO365" s="5">
        <f t="shared" si="353"/>
        <v>53226.601211715635</v>
      </c>
      <c r="CP365" s="5"/>
      <c r="CQ365" s="5"/>
      <c r="CR365" s="5"/>
      <c r="CS365" s="32">
        <f t="shared" si="358"/>
        <v>-1.9799571281204797E-2</v>
      </c>
      <c r="CT365" s="32">
        <f t="shared" si="377"/>
        <v>-4.8091155731365576E-2</v>
      </c>
      <c r="CU365" s="32">
        <f t="shared" si="332"/>
        <v>-0.18833002173052549</v>
      </c>
      <c r="CV365" s="32">
        <f t="shared" si="389"/>
        <v>-0.16437037570073521</v>
      </c>
      <c r="CW365" s="32">
        <f t="shared" si="354"/>
        <v>-1.6093479429738378E-2</v>
      </c>
      <c r="CX365" s="32"/>
      <c r="CY365" s="32"/>
      <c r="CZ365" s="5"/>
      <c r="DA365" s="6">
        <f t="shared" si="359"/>
        <v>5.2328975188813173E-2</v>
      </c>
      <c r="DB365" s="6">
        <f t="shared" si="378"/>
        <v>-0.13834126926898671</v>
      </c>
      <c r="DC365" s="6">
        <f t="shared" si="333"/>
        <v>-0.14430945674539949</v>
      </c>
      <c r="DD365" s="6">
        <f t="shared" si="390"/>
        <v>1.261826189678061E-2</v>
      </c>
      <c r="DE365" s="6">
        <f t="shared" si="355"/>
        <v>0.94884666950506957</v>
      </c>
      <c r="DF365" s="5"/>
      <c r="DG365" s="5"/>
      <c r="DI365" s="6">
        <f t="shared" si="360"/>
        <v>0.3516085654481681</v>
      </c>
      <c r="DJ365" s="6">
        <f t="shared" si="379"/>
        <v>0.25451489354890572</v>
      </c>
      <c r="DK365" s="6">
        <f t="shared" si="334"/>
        <v>0.75427625013400657</v>
      </c>
      <c r="DL365" s="6">
        <f t="shared" si="391"/>
        <v>0.33681523261532714</v>
      </c>
      <c r="DM365" s="6">
        <f t="shared" si="356"/>
        <v>0.12036516944825586</v>
      </c>
      <c r="DX365">
        <f t="shared" si="380"/>
        <v>54633.5</v>
      </c>
      <c r="DY365">
        <f t="shared" si="381"/>
        <v>50023.240679744791</v>
      </c>
      <c r="DZ365">
        <f t="shared" si="382"/>
        <v>59243.759320255209</v>
      </c>
    </row>
    <row r="366" spans="1:130" x14ac:dyDescent="0.25">
      <c r="A366" s="1">
        <v>65</v>
      </c>
      <c r="B366" s="1">
        <v>365</v>
      </c>
      <c r="C366" s="7">
        <v>20210221</v>
      </c>
      <c r="D366" s="7">
        <v>51350</v>
      </c>
      <c r="E366" s="7">
        <v>853217</v>
      </c>
      <c r="F366" s="7"/>
      <c r="G366" s="7">
        <f t="shared" si="343"/>
        <v>43812692950</v>
      </c>
      <c r="H366" s="36">
        <f t="shared" si="387"/>
        <v>233390628413</v>
      </c>
      <c r="I366" s="36">
        <f t="shared" si="383"/>
        <v>433083505272.33325</v>
      </c>
      <c r="K366" s="2">
        <f t="shared" si="344"/>
        <v>-1.9668971916829075E-2</v>
      </c>
      <c r="M366" s="1">
        <f t="shared" si="352"/>
        <v>364</v>
      </c>
      <c r="N366" s="2">
        <f t="shared" si="345"/>
        <v>-8.7757794135900761E-4</v>
      </c>
      <c r="O366" s="8">
        <f t="shared" si="346"/>
        <v>0.45614035087719296</v>
      </c>
      <c r="P366" s="2">
        <f t="shared" si="347"/>
        <v>0.44871346834407483</v>
      </c>
      <c r="Q366" s="2">
        <f t="shared" si="348"/>
        <v>0.43634675099996123</v>
      </c>
      <c r="R366" s="2">
        <f t="shared" si="349"/>
        <v>7.9929828223302413E-3</v>
      </c>
      <c r="V366" s="1">
        <f t="shared" si="350"/>
        <v>1.9668971916829075E-2</v>
      </c>
      <c r="W366" s="1">
        <f t="shared" si="351"/>
        <v>0</v>
      </c>
      <c r="X366" s="2">
        <f t="shared" si="370"/>
        <v>1.4683313339472981E-2</v>
      </c>
      <c r="Y366" s="2">
        <f t="shared" si="371"/>
        <v>9.7135328541785703E-3</v>
      </c>
      <c r="Z366" s="2">
        <f t="shared" si="372"/>
        <v>1.8818087653728461E-2</v>
      </c>
      <c r="AA366" s="2">
        <f t="shared" si="373"/>
        <v>2.0439440594116513E-2</v>
      </c>
      <c r="AB366" s="3">
        <f t="shared" si="384"/>
        <v>0.7802765939696189</v>
      </c>
      <c r="AC366" s="3">
        <f t="shared" si="385"/>
        <v>0.47523477022040456</v>
      </c>
      <c r="AD366" s="4">
        <f t="shared" si="374"/>
        <v>37.851889180389534</v>
      </c>
      <c r="AE366" s="5">
        <f t="shared" si="397"/>
        <v>37.448489954802213</v>
      </c>
      <c r="AF366" s="5">
        <f t="shared" si="398"/>
        <v>22.421285784883942</v>
      </c>
      <c r="AG366" s="5">
        <f t="shared" si="399"/>
        <v>52.475694124720484</v>
      </c>
      <c r="AH366" s="5"/>
      <c r="AI366" s="6">
        <f t="shared" si="386"/>
        <v>-0.2504774112889866</v>
      </c>
      <c r="AJ366" s="6">
        <f t="shared" si="375"/>
        <v>-0.28914409824955417</v>
      </c>
      <c r="AK366" s="6">
        <f t="shared" si="400"/>
        <v>-0.58036994546004328</v>
      </c>
      <c r="AL366" s="6">
        <f t="shared" si="401"/>
        <v>2.0817489609349926E-3</v>
      </c>
      <c r="AM366" s="6"/>
      <c r="AT366" s="5"/>
      <c r="AU366" s="5"/>
      <c r="AV366" s="12"/>
      <c r="AW366" s="5"/>
      <c r="AX366" s="5"/>
      <c r="AY366" s="5"/>
      <c r="AZ366" s="5"/>
      <c r="BA366" s="5"/>
      <c r="BB366" s="5"/>
      <c r="BC366" s="5"/>
      <c r="BD366" s="5"/>
      <c r="BE366" s="5">
        <f t="shared" si="361"/>
        <v>-1020</v>
      </c>
      <c r="BF366" s="6">
        <f t="shared" si="362"/>
        <v>1020</v>
      </c>
      <c r="BG366" s="6">
        <f t="shared" si="363"/>
        <v>0</v>
      </c>
      <c r="BH366" s="6">
        <f t="shared" si="364"/>
        <v>780</v>
      </c>
      <c r="BI366" s="6">
        <f t="shared" si="365"/>
        <v>515.71428571428567</v>
      </c>
      <c r="BJ366" s="6">
        <f t="shared" si="366"/>
        <v>39.801543550165377</v>
      </c>
      <c r="BK366" s="6">
        <f t="shared" si="402"/>
        <v>34.697856523499254</v>
      </c>
      <c r="BL366" s="6">
        <f t="shared" si="403"/>
        <v>15.940872301790247</v>
      </c>
      <c r="BM366" s="6">
        <f t="shared" si="404"/>
        <v>47.827745478695562</v>
      </c>
      <c r="BN366" s="5"/>
      <c r="BO366" s="5"/>
      <c r="BP366" s="5"/>
      <c r="BQ366" s="2">
        <f t="shared" si="335"/>
        <v>53821.25</v>
      </c>
      <c r="BR366" s="2">
        <f t="shared" si="367"/>
        <v>58679</v>
      </c>
      <c r="BS366" s="2">
        <f t="shared" si="336"/>
        <v>52324.321606601181</v>
      </c>
      <c r="BT366" s="5">
        <f t="shared" si="368"/>
        <v>66163.847263146497</v>
      </c>
      <c r="BU366" s="5"/>
      <c r="BV366" s="2">
        <f t="shared" si="392"/>
        <v>0.39308910376459405</v>
      </c>
      <c r="BW366" s="2">
        <f t="shared" si="337"/>
        <v>-0.51119741185290546</v>
      </c>
      <c r="BX366" s="2">
        <f t="shared" si="338"/>
        <v>-1.2930526831456182</v>
      </c>
      <c r="BY366" s="2">
        <f t="shared" si="339"/>
        <v>0.27065785943980714</v>
      </c>
      <c r="BZ366" s="2"/>
      <c r="CA366" s="2">
        <f t="shared" si="369"/>
        <v>0.53538183567655584</v>
      </c>
      <c r="CB366" s="2">
        <f t="shared" si="340"/>
        <v>0.49055495806757926</v>
      </c>
      <c r="CC366" s="2">
        <f t="shared" si="341"/>
        <v>8.856805251988431E-2</v>
      </c>
      <c r="CD366" s="2">
        <f t="shared" si="342"/>
        <v>0.89254186361527421</v>
      </c>
      <c r="CE366" s="5"/>
      <c r="CF366" s="8">
        <f t="shared" si="393"/>
        <v>1.8452278467725517E-2</v>
      </c>
      <c r="CG366" s="8">
        <f t="shared" si="394"/>
        <v>-3.5633922912258267E-3</v>
      </c>
      <c r="CH366" s="5">
        <f t="shared" si="395"/>
        <v>53885</v>
      </c>
      <c r="CI366" s="5">
        <f t="shared" si="396"/>
        <v>55495</v>
      </c>
      <c r="CJ366" s="5"/>
      <c r="CK366" s="5">
        <f t="shared" si="357"/>
        <v>53859.680361362894</v>
      </c>
      <c r="CL366" s="5">
        <f t="shared" si="376"/>
        <v>54801.144843527647</v>
      </c>
      <c r="CM366" s="5">
        <f t="shared" si="331"/>
        <v>64520.376105567804</v>
      </c>
      <c r="CN366" s="5">
        <f t="shared" si="388"/>
        <v>62732.336405172457</v>
      </c>
      <c r="CO366" s="5">
        <f t="shared" si="353"/>
        <v>53399.04878557373</v>
      </c>
      <c r="CP366" s="5"/>
      <c r="CQ366" s="5"/>
      <c r="CR366" s="5"/>
      <c r="CS366" s="32">
        <f t="shared" si="358"/>
        <v>-4.6596644178439117E-2</v>
      </c>
      <c r="CT366" s="32">
        <f t="shared" si="377"/>
        <v>-6.2975780038566964E-2</v>
      </c>
      <c r="CU366" s="32">
        <f t="shared" si="332"/>
        <v>-0.20412739200432628</v>
      </c>
      <c r="CV366" s="32">
        <f t="shared" si="389"/>
        <v>-0.18144288986236368</v>
      </c>
      <c r="CW366" s="32">
        <f t="shared" si="354"/>
        <v>-3.837238363180917E-2</v>
      </c>
      <c r="CX366" s="32"/>
      <c r="CY366" s="32"/>
      <c r="CZ366" s="5"/>
      <c r="DA366" s="6">
        <f t="shared" si="359"/>
        <v>-2.2338691275200641E-2</v>
      </c>
      <c r="DB366" s="6">
        <f t="shared" si="378"/>
        <v>-0.11520479328181514</v>
      </c>
      <c r="DC366" s="6">
        <f t="shared" si="333"/>
        <v>-0.1787448987785295</v>
      </c>
      <c r="DD366" s="6">
        <f t="shared" si="390"/>
        <v>-6.502525757940264E-2</v>
      </c>
      <c r="DE366" s="6">
        <f t="shared" si="355"/>
        <v>0.88696199110415952</v>
      </c>
      <c r="DF366" s="5"/>
      <c r="DG366" s="5"/>
      <c r="DI366" s="6">
        <f t="shared" si="360"/>
        <v>0.12503433324236254</v>
      </c>
      <c r="DJ366" s="6">
        <f t="shared" si="379"/>
        <v>0.15070824050785298</v>
      </c>
      <c r="DK366" s="6">
        <f t="shared" si="334"/>
        <v>0.74851583463933791</v>
      </c>
      <c r="DL366" s="6">
        <f t="shared" si="391"/>
        <v>0.40419925803354179</v>
      </c>
      <c r="DM366" s="6">
        <f t="shared" si="356"/>
        <v>0.14259621081089688</v>
      </c>
      <c r="DX366">
        <f t="shared" si="380"/>
        <v>54194</v>
      </c>
      <c r="DY366">
        <f t="shared" si="381"/>
        <v>50122.904815654634</v>
      </c>
      <c r="DZ366">
        <f t="shared" si="382"/>
        <v>58265.095184345366</v>
      </c>
    </row>
    <row r="367" spans="1:130" x14ac:dyDescent="0.25">
      <c r="A367" s="1">
        <v>66</v>
      </c>
      <c r="B367" s="1">
        <v>366</v>
      </c>
      <c r="C367" s="7">
        <v>20210222</v>
      </c>
      <c r="D367" s="7">
        <v>50890</v>
      </c>
      <c r="E367" s="7">
        <v>630406</v>
      </c>
      <c r="F367" s="7"/>
      <c r="G367" s="7">
        <f t="shared" si="343"/>
        <v>32081361340</v>
      </c>
      <c r="H367" s="36">
        <f t="shared" si="387"/>
        <v>202030210931</v>
      </c>
      <c r="I367" s="36">
        <f t="shared" si="383"/>
        <v>431045455983.1333</v>
      </c>
      <c r="K367" s="2">
        <f t="shared" si="344"/>
        <v>-8.9984957738259135E-3</v>
      </c>
      <c r="M367" s="1">
        <f t="shared" si="352"/>
        <v>365</v>
      </c>
      <c r="N367" s="2">
        <f t="shared" si="345"/>
        <v>-7.7889206547063303E-4</v>
      </c>
      <c r="O367" s="8">
        <f t="shared" si="346"/>
        <v>0.45739348370927319</v>
      </c>
      <c r="P367" s="2">
        <f t="shared" si="347"/>
        <v>0.45004521659357044</v>
      </c>
      <c r="Q367" s="2">
        <f t="shared" si="348"/>
        <v>0.43796616002436889</v>
      </c>
      <c r="R367" s="2">
        <f t="shared" si="349"/>
        <v>8.6800153651983569E-3</v>
      </c>
      <c r="V367" s="1">
        <f t="shared" si="350"/>
        <v>8.9984957738259135E-3</v>
      </c>
      <c r="W367" s="1">
        <f t="shared" si="351"/>
        <v>0</v>
      </c>
      <c r="X367" s="2">
        <f t="shared" si="370"/>
        <v>1.4987908207720221E-2</v>
      </c>
      <c r="Y367" s="2">
        <f t="shared" si="371"/>
        <v>9.7135328541785703E-3</v>
      </c>
      <c r="Z367" s="2">
        <f t="shared" si="372"/>
        <v>1.8678655560181032E-2</v>
      </c>
      <c r="AA367" s="2">
        <f t="shared" si="373"/>
        <v>2.0439440594116513E-2</v>
      </c>
      <c r="AB367" s="3">
        <f t="shared" si="384"/>
        <v>0.80240829750462828</v>
      </c>
      <c r="AC367" s="3">
        <f t="shared" si="385"/>
        <v>0.47523477022040456</v>
      </c>
      <c r="AD367" s="4">
        <f t="shared" si="374"/>
        <v>37.196207784902406</v>
      </c>
      <c r="AE367" s="5">
        <f t="shared" si="397"/>
        <v>37.826513422324886</v>
      </c>
      <c r="AF367" s="5">
        <f t="shared" si="398"/>
        <v>23.253310655707686</v>
      </c>
      <c r="AG367" s="5">
        <f t="shared" si="399"/>
        <v>52.399716188942087</v>
      </c>
      <c r="AH367" s="5"/>
      <c r="AI367" s="6">
        <f t="shared" si="386"/>
        <v>-0.20387863591544686</v>
      </c>
      <c r="AJ367" s="6">
        <f t="shared" si="375"/>
        <v>-0.28698918177926969</v>
      </c>
      <c r="AK367" s="6">
        <f t="shared" si="400"/>
        <v>-0.5801600877689107</v>
      </c>
      <c r="AL367" s="6">
        <f t="shared" si="401"/>
        <v>6.181724210371331E-3</v>
      </c>
      <c r="AM367" s="6"/>
      <c r="AT367" s="5"/>
      <c r="AU367" s="5"/>
      <c r="AV367" s="12"/>
      <c r="AW367" s="5"/>
      <c r="AX367" s="5"/>
      <c r="AY367" s="5"/>
      <c r="AZ367" s="5"/>
      <c r="BA367" s="5"/>
      <c r="BB367" s="5"/>
      <c r="BC367" s="5"/>
      <c r="BD367" s="5"/>
      <c r="BE367" s="5">
        <f t="shared" si="361"/>
        <v>-460</v>
      </c>
      <c r="BF367" s="6">
        <f t="shared" si="362"/>
        <v>460</v>
      </c>
      <c r="BG367" s="6">
        <f t="shared" si="363"/>
        <v>0</v>
      </c>
      <c r="BH367" s="6">
        <f t="shared" si="364"/>
        <v>794.28571428571433</v>
      </c>
      <c r="BI367" s="6">
        <f t="shared" si="365"/>
        <v>515.71428571428567</v>
      </c>
      <c r="BJ367" s="6">
        <f t="shared" si="366"/>
        <v>39.367502726281351</v>
      </c>
      <c r="BK367" s="6">
        <f t="shared" si="402"/>
        <v>35.461880455462122</v>
      </c>
      <c r="BL367" s="6">
        <f t="shared" si="403"/>
        <v>17.288983629429083</v>
      </c>
      <c r="BM367" s="6">
        <f t="shared" si="404"/>
        <v>48.182908233685247</v>
      </c>
      <c r="BN367" s="5"/>
      <c r="BO367" s="5"/>
      <c r="BP367" s="5"/>
      <c r="BQ367" s="2">
        <f t="shared" si="335"/>
        <v>53776.25</v>
      </c>
      <c r="BR367" s="2">
        <f t="shared" si="367"/>
        <v>58127.3125</v>
      </c>
      <c r="BS367" s="2">
        <f t="shared" si="336"/>
        <v>51430.980524965853</v>
      </c>
      <c r="BT367" s="5">
        <f t="shared" si="368"/>
        <v>65330.668044603757</v>
      </c>
      <c r="BU367" s="5"/>
      <c r="BV367" s="2">
        <f t="shared" si="392"/>
        <v>0.68231314146406774</v>
      </c>
      <c r="BW367" s="2">
        <f t="shared" si="337"/>
        <v>-0.42787098872417262</v>
      </c>
      <c r="BX367" s="2">
        <f t="shared" si="338"/>
        <v>-1.3415701851663764</v>
      </c>
      <c r="BY367" s="2">
        <f t="shared" si="339"/>
        <v>0.48582820771803104</v>
      </c>
      <c r="BZ367" s="2"/>
      <c r="CA367" s="2">
        <f t="shared" si="369"/>
        <v>0.50473109767229041</v>
      </c>
      <c r="CB367" s="2">
        <f t="shared" si="340"/>
        <v>0.4888013862427279</v>
      </c>
      <c r="CC367" s="2">
        <f t="shared" si="341"/>
        <v>8.7413496146533987E-2</v>
      </c>
      <c r="CD367" s="2">
        <f t="shared" si="342"/>
        <v>0.89018927633892186</v>
      </c>
      <c r="CE367" s="5"/>
      <c r="CF367" s="8">
        <f t="shared" si="393"/>
        <v>1.8452278467725517E-2</v>
      </c>
      <c r="CG367" s="8">
        <f t="shared" si="394"/>
        <v>-3.5633922912258267E-3</v>
      </c>
      <c r="CH367" s="5">
        <f t="shared" si="395"/>
        <v>53655</v>
      </c>
      <c r="CI367" s="5">
        <f t="shared" si="396"/>
        <v>54920</v>
      </c>
      <c r="CJ367" s="5"/>
      <c r="CK367" s="5">
        <f t="shared" si="357"/>
        <v>53921.287257387892</v>
      </c>
      <c r="CL367" s="5">
        <f t="shared" si="376"/>
        <v>54334.275698679681</v>
      </c>
      <c r="CM367" s="5">
        <f t="shared" si="331"/>
        <v>64515.037184062588</v>
      </c>
      <c r="CN367" s="5">
        <f t="shared" si="388"/>
        <v>62774.58904194479</v>
      </c>
      <c r="CO367" s="5">
        <f t="shared" si="353"/>
        <v>53552.328990210881</v>
      </c>
      <c r="CP367" s="5"/>
      <c r="CQ367" s="5"/>
      <c r="CR367" s="5"/>
      <c r="CS367" s="32">
        <f t="shared" si="358"/>
        <v>-5.6216893393481904E-2</v>
      </c>
      <c r="CT367" s="32">
        <f t="shared" si="377"/>
        <v>-6.3390477822517055E-2</v>
      </c>
      <c r="CU367" s="32">
        <f t="shared" si="332"/>
        <v>-0.21119165048591859</v>
      </c>
      <c r="CV367" s="32">
        <f t="shared" si="389"/>
        <v>-0.18932165424458192</v>
      </c>
      <c r="CW367" s="32">
        <f t="shared" si="354"/>
        <v>-4.9714532316559756E-2</v>
      </c>
      <c r="CX367" s="32"/>
      <c r="CY367" s="32"/>
      <c r="CZ367" s="5"/>
      <c r="DA367" s="6">
        <f t="shared" si="359"/>
        <v>-2.9621757294518963E-2</v>
      </c>
      <c r="DB367" s="6">
        <f t="shared" si="378"/>
        <v>-0.11285837289156293</v>
      </c>
      <c r="DC367" s="6">
        <f t="shared" si="333"/>
        <v>-0.17021830199697466</v>
      </c>
      <c r="DD367" s="6">
        <f t="shared" si="390"/>
        <v>-0.11373564288378467</v>
      </c>
      <c r="DE367" s="6">
        <f t="shared" si="355"/>
        <v>0.8661197674628941</v>
      </c>
      <c r="DF367" s="5"/>
      <c r="DG367" s="5"/>
      <c r="DI367" s="6">
        <f t="shared" si="360"/>
        <v>0.12202621933251734</v>
      </c>
      <c r="DJ367" s="6">
        <f t="shared" si="379"/>
        <v>0.12855926316621966</v>
      </c>
      <c r="DK367" s="6">
        <f t="shared" si="334"/>
        <v>0.7420182609129593</v>
      </c>
      <c r="DL367" s="6">
        <f t="shared" si="391"/>
        <v>0.37063214861919458</v>
      </c>
      <c r="DM367" s="6">
        <f t="shared" si="356"/>
        <v>0.10223559629386732</v>
      </c>
      <c r="DX367">
        <f t="shared" si="380"/>
        <v>53857.5</v>
      </c>
      <c r="DY367">
        <f t="shared" si="381"/>
        <v>49862.919296096276</v>
      </c>
      <c r="DZ367">
        <f t="shared" si="382"/>
        <v>57852.080703903724</v>
      </c>
    </row>
    <row r="368" spans="1:130" x14ac:dyDescent="0.25">
      <c r="A368" s="1">
        <v>67</v>
      </c>
      <c r="B368" s="1">
        <v>367</v>
      </c>
      <c r="C368" s="7">
        <v>20210223</v>
      </c>
      <c r="D368" s="7">
        <v>52400</v>
      </c>
      <c r="E368" s="7">
        <v>3218676</v>
      </c>
      <c r="F368" s="7"/>
      <c r="G368" s="7">
        <f t="shared" si="343"/>
        <v>168658622400</v>
      </c>
      <c r="H368" s="36">
        <f t="shared" si="387"/>
        <v>185360354102</v>
      </c>
      <c r="I368" s="36">
        <f t="shared" si="383"/>
        <v>429136495777.79999</v>
      </c>
      <c r="K368" s="2">
        <f t="shared" si="344"/>
        <v>2.9240150726255132E-2</v>
      </c>
      <c r="M368" s="1">
        <f t="shared" si="352"/>
        <v>366</v>
      </c>
      <c r="N368" s="2">
        <f t="shared" si="345"/>
        <v>-7.2192488928955203E-4</v>
      </c>
      <c r="O368" s="8">
        <f t="shared" si="346"/>
        <v>0.45864661654135336</v>
      </c>
      <c r="P368" s="2">
        <f t="shared" si="347"/>
        <v>0.45081423560906847</v>
      </c>
      <c r="Q368" s="2">
        <f t="shared" si="348"/>
        <v>0.43890246468181432</v>
      </c>
      <c r="R368" s="2">
        <f t="shared" si="349"/>
        <v>8.6013999477829173E-3</v>
      </c>
      <c r="V368" s="1">
        <f t="shared" si="350"/>
        <v>0</v>
      </c>
      <c r="W368" s="1">
        <f t="shared" si="351"/>
        <v>2.9240150726255132E-2</v>
      </c>
      <c r="X368" s="2">
        <f t="shared" si="370"/>
        <v>1.4987908207720221E-2</v>
      </c>
      <c r="Y368" s="2">
        <f t="shared" si="371"/>
        <v>1.1269596639430711E-2</v>
      </c>
      <c r="Z368" s="2">
        <f t="shared" si="372"/>
        <v>1.8678655560181032E-2</v>
      </c>
      <c r="AA368" s="2">
        <f t="shared" si="373"/>
        <v>2.1073698206624462E-2</v>
      </c>
      <c r="AB368" s="3">
        <f t="shared" si="384"/>
        <v>0.80240829750462828</v>
      </c>
      <c r="AC368" s="3">
        <f t="shared" si="385"/>
        <v>0.53477071413541177</v>
      </c>
      <c r="AD368" s="4">
        <f t="shared" si="374"/>
        <v>39.992454972765358</v>
      </c>
      <c r="AE368" s="5">
        <f t="shared" si="397"/>
        <v>38.56248794444172</v>
      </c>
      <c r="AF368" s="5">
        <f t="shared" si="398"/>
        <v>25.22427076901085</v>
      </c>
      <c r="AG368" s="5">
        <f t="shared" si="399"/>
        <v>51.90070511987259</v>
      </c>
      <c r="AH368" s="5"/>
      <c r="AI368" s="6">
        <f t="shared" si="386"/>
        <v>-0.13299641100855583</v>
      </c>
      <c r="AJ368" s="6">
        <f t="shared" si="375"/>
        <v>-0.27610922464770632</v>
      </c>
      <c r="AK368" s="6">
        <f t="shared" si="400"/>
        <v>-0.57542744613004826</v>
      </c>
      <c r="AL368" s="6">
        <f t="shared" si="401"/>
        <v>2.320899683463562E-2</v>
      </c>
      <c r="AM368" s="6"/>
      <c r="AT368" s="5"/>
      <c r="AU368" s="5"/>
      <c r="AV368" s="12"/>
      <c r="AW368" s="5"/>
      <c r="AX368" s="5"/>
      <c r="AY368" s="5"/>
      <c r="AZ368" s="5"/>
      <c r="BA368" s="5"/>
      <c r="BB368" s="5"/>
      <c r="BC368" s="5"/>
      <c r="BD368" s="5"/>
      <c r="BE368" s="5">
        <f t="shared" si="361"/>
        <v>1510</v>
      </c>
      <c r="BF368" s="6">
        <f t="shared" si="362"/>
        <v>0</v>
      </c>
      <c r="BG368" s="6">
        <f t="shared" si="363"/>
        <v>1510</v>
      </c>
      <c r="BH368" s="6">
        <f t="shared" si="364"/>
        <v>794.28571428571433</v>
      </c>
      <c r="BI368" s="6">
        <f t="shared" si="365"/>
        <v>594.28571428571433</v>
      </c>
      <c r="BJ368" s="6">
        <f t="shared" si="366"/>
        <v>42.798353909465021</v>
      </c>
      <c r="BK368" s="6">
        <f t="shared" si="402"/>
        <v>36.584046671645432</v>
      </c>
      <c r="BL368" s="6">
        <f t="shared" si="403"/>
        <v>19.606481849092287</v>
      </c>
      <c r="BM368" s="6">
        <f t="shared" si="404"/>
        <v>48.468342047432628</v>
      </c>
      <c r="BN368" s="5"/>
      <c r="BO368" s="5"/>
      <c r="BP368" s="5"/>
      <c r="BQ368" s="2">
        <f t="shared" si="335"/>
        <v>53728.75</v>
      </c>
      <c r="BR368" s="2">
        <f t="shared" si="367"/>
        <v>57609.125</v>
      </c>
      <c r="BS368" s="2">
        <f t="shared" si="336"/>
        <v>50638.608770982937</v>
      </c>
      <c r="BT368" s="5">
        <f t="shared" si="368"/>
        <v>64489.502853569873</v>
      </c>
      <c r="BU368" s="5"/>
      <c r="BV368" s="2">
        <f t="shared" si="392"/>
        <v>0.14761135453112129</v>
      </c>
      <c r="BW368" s="2">
        <f t="shared" si="337"/>
        <v>-0.3987753500750234</v>
      </c>
      <c r="BX368" s="2">
        <f t="shared" si="338"/>
        <v>-1.3479829981140488</v>
      </c>
      <c r="BY368" s="2">
        <f t="shared" si="339"/>
        <v>0.55043229796400184</v>
      </c>
      <c r="BZ368" s="2"/>
      <c r="CA368" s="2">
        <f t="shared" si="369"/>
        <v>0.33785455035980555</v>
      </c>
      <c r="CB368" s="2">
        <f t="shared" si="340"/>
        <v>0.4712195627494184</v>
      </c>
      <c r="CC368" s="2">
        <f t="shared" si="341"/>
        <v>7.6088847608178523E-2</v>
      </c>
      <c r="CD368" s="2">
        <f t="shared" si="342"/>
        <v>0.86635027789065822</v>
      </c>
      <c r="CE368" s="5"/>
      <c r="CF368" s="8">
        <f t="shared" si="393"/>
        <v>1.8452278467725517E-2</v>
      </c>
      <c r="CG368" s="8">
        <f t="shared" si="394"/>
        <v>-3.5633922912258267E-3</v>
      </c>
      <c r="CH368" s="5">
        <f t="shared" si="395"/>
        <v>53655</v>
      </c>
      <c r="CI368" s="5">
        <f t="shared" si="396"/>
        <v>54920</v>
      </c>
      <c r="CJ368" s="5"/>
      <c r="CK368" s="5">
        <f t="shared" si="357"/>
        <v>54018.296317721448</v>
      </c>
      <c r="CL368" s="5">
        <f t="shared" si="376"/>
        <v>53905.996625559696</v>
      </c>
      <c r="CM368" s="5">
        <f t="shared" si="331"/>
        <v>64452.890277467799</v>
      </c>
      <c r="CN368" s="5">
        <f t="shared" si="388"/>
        <v>62748.199983144201</v>
      </c>
      <c r="CO368" s="5">
        <f t="shared" si="353"/>
        <v>53747.267993462658</v>
      </c>
      <c r="CP368" s="5"/>
      <c r="CQ368" s="5"/>
      <c r="CR368" s="5"/>
      <c r="CS368" s="32">
        <f t="shared" si="358"/>
        <v>-2.9958299836097213E-2</v>
      </c>
      <c r="CT368" s="32">
        <f t="shared" si="377"/>
        <v>-2.7937460019904825E-2</v>
      </c>
      <c r="CU368" s="32">
        <f t="shared" si="332"/>
        <v>-0.18700309987000518</v>
      </c>
      <c r="CV368" s="32">
        <f t="shared" si="389"/>
        <v>-0.16491628422686222</v>
      </c>
      <c r="CW368" s="32">
        <f t="shared" si="354"/>
        <v>-2.5066725133387702E-2</v>
      </c>
      <c r="CX368" s="32"/>
      <c r="CY368" s="32"/>
      <c r="CZ368" s="5"/>
      <c r="DA368" s="6">
        <f t="shared" si="359"/>
        <v>-1.515180502060222E-2</v>
      </c>
      <c r="DB368" s="6">
        <f t="shared" si="378"/>
        <v>-4.46011042233279E-2</v>
      </c>
      <c r="DC368" s="6">
        <f t="shared" si="333"/>
        <v>-0.14037023171843743</v>
      </c>
      <c r="DD368" s="6">
        <f t="shared" si="390"/>
        <v>-0.10720994943854978</v>
      </c>
      <c r="DE368" s="6">
        <f t="shared" si="355"/>
        <v>0.90805501855192594</v>
      </c>
      <c r="DF368" s="5"/>
      <c r="DG368" s="5"/>
      <c r="DI368" s="6">
        <f t="shared" si="360"/>
        <v>0.34599052137389902</v>
      </c>
      <c r="DJ368" s="6">
        <f t="shared" si="379"/>
        <v>0.33713012172352175</v>
      </c>
      <c r="DK368" s="6">
        <f t="shared" si="334"/>
        <v>0.72804788512479823</v>
      </c>
      <c r="DL368" s="6">
        <f t="shared" si="391"/>
        <v>0.38564559668044684</v>
      </c>
      <c r="DM368" s="6">
        <f t="shared" si="356"/>
        <v>6.8522257649022408E-2</v>
      </c>
      <c r="DX368">
        <f t="shared" si="380"/>
        <v>53629</v>
      </c>
      <c r="DY368">
        <f t="shared" si="381"/>
        <v>49856.049430485473</v>
      </c>
      <c r="DZ368">
        <f t="shared" si="382"/>
        <v>57401.950569514527</v>
      </c>
    </row>
    <row r="369" spans="1:130" x14ac:dyDescent="0.25">
      <c r="A369" s="1">
        <v>68</v>
      </c>
      <c r="B369" s="1">
        <v>368</v>
      </c>
      <c r="C369" s="7">
        <v>20210224</v>
      </c>
      <c r="D369" s="7">
        <v>50850</v>
      </c>
      <c r="E369" s="7">
        <v>2146486</v>
      </c>
      <c r="F369" s="7"/>
      <c r="G369" s="7">
        <f t="shared" si="343"/>
        <v>109148813100</v>
      </c>
      <c r="H369" s="36">
        <f t="shared" si="387"/>
        <v>180456597571.5</v>
      </c>
      <c r="I369" s="36">
        <f t="shared" si="383"/>
        <v>426107597003.79999</v>
      </c>
      <c r="K369" s="2">
        <f t="shared" si="344"/>
        <v>-3.002646883242753E-2</v>
      </c>
      <c r="M369" s="1">
        <f t="shared" si="352"/>
        <v>367</v>
      </c>
      <c r="N369" s="2">
        <f t="shared" si="345"/>
        <v>-6.0791955228208492E-4</v>
      </c>
      <c r="O369" s="8">
        <f t="shared" si="346"/>
        <v>0.45989974937343359</v>
      </c>
      <c r="P369" s="2">
        <f t="shared" si="347"/>
        <v>0.45235378363567008</v>
      </c>
      <c r="Q369" s="2">
        <f t="shared" si="348"/>
        <v>0.4407794445772778</v>
      </c>
      <c r="R369" s="2">
        <f t="shared" si="349"/>
        <v>9.0855137643651163E-3</v>
      </c>
      <c r="V369" s="1">
        <f t="shared" si="350"/>
        <v>3.002646883242753E-2</v>
      </c>
      <c r="W369" s="1">
        <f t="shared" si="351"/>
        <v>0</v>
      </c>
      <c r="X369" s="2">
        <f t="shared" si="370"/>
        <v>1.2426077852271952E-2</v>
      </c>
      <c r="Y369" s="2">
        <f t="shared" si="371"/>
        <v>1.1269596639430711E-2</v>
      </c>
      <c r="Z369" s="2">
        <f t="shared" si="372"/>
        <v>1.2644971037922807E-2</v>
      </c>
      <c r="AA369" s="2">
        <f t="shared" si="373"/>
        <v>2.1073698206624462E-2</v>
      </c>
      <c r="AB369" s="3">
        <f t="shared" si="384"/>
        <v>0.98268930905461271</v>
      </c>
      <c r="AC369" s="3">
        <f t="shared" si="385"/>
        <v>0.53477071413541177</v>
      </c>
      <c r="AD369" s="4">
        <f t="shared" si="374"/>
        <v>35.241173142156967</v>
      </c>
      <c r="AE369" s="5">
        <f t="shared" si="397"/>
        <v>39.06090144384634</v>
      </c>
      <c r="AF369" s="5">
        <f t="shared" si="398"/>
        <v>27.144411979088268</v>
      </c>
      <c r="AG369" s="5">
        <f t="shared" si="399"/>
        <v>50.977390908604413</v>
      </c>
      <c r="AH369" s="5"/>
      <c r="AI369" s="6">
        <f t="shared" si="386"/>
        <v>-0.12047289042206856</v>
      </c>
      <c r="AJ369" s="6">
        <f t="shared" si="375"/>
        <v>-0.25938638171710793</v>
      </c>
      <c r="AK369" s="6">
        <f t="shared" si="400"/>
        <v>-0.55397332115128806</v>
      </c>
      <c r="AL369" s="6">
        <f t="shared" si="401"/>
        <v>3.5200557717072201E-2</v>
      </c>
      <c r="AM369" s="6"/>
      <c r="AT369" s="5"/>
      <c r="AU369" s="5"/>
      <c r="AV369" s="12"/>
      <c r="AW369" s="5"/>
      <c r="AX369" s="5"/>
      <c r="AY369" s="5"/>
      <c r="AZ369" s="5"/>
      <c r="BA369" s="5"/>
      <c r="BB369" s="5"/>
      <c r="BC369" s="5"/>
      <c r="BD369" s="5"/>
      <c r="BE369" s="5">
        <f t="shared" si="361"/>
        <v>-1550</v>
      </c>
      <c r="BF369" s="6">
        <f t="shared" si="362"/>
        <v>1550</v>
      </c>
      <c r="BG369" s="6">
        <f t="shared" si="363"/>
        <v>0</v>
      </c>
      <c r="BH369" s="6">
        <f t="shared" si="364"/>
        <v>653.57142857142856</v>
      </c>
      <c r="BI369" s="6">
        <f t="shared" si="365"/>
        <v>594.28571428571433</v>
      </c>
      <c r="BJ369" s="6">
        <f t="shared" si="366"/>
        <v>47.624499141385229</v>
      </c>
      <c r="BK369" s="6">
        <f t="shared" si="402"/>
        <v>37.920314156053699</v>
      </c>
      <c r="BL369" s="6">
        <f t="shared" si="403"/>
        <v>21.964503573597881</v>
      </c>
      <c r="BM369" s="6">
        <f t="shared" si="404"/>
        <v>49.089381563772768</v>
      </c>
      <c r="BN369" s="5"/>
      <c r="BO369" s="5"/>
      <c r="BP369" s="5"/>
      <c r="BQ369" s="2">
        <f t="shared" si="335"/>
        <v>53466.25</v>
      </c>
      <c r="BR369" s="2">
        <f t="shared" si="367"/>
        <v>57111.875</v>
      </c>
      <c r="BS369" s="2">
        <f t="shared" si="336"/>
        <v>49935.869733904234</v>
      </c>
      <c r="BT369" s="5">
        <f t="shared" si="368"/>
        <v>63655.923395901023</v>
      </c>
      <c r="BU369" s="5"/>
      <c r="BV369" s="2">
        <f t="shared" si="392"/>
        <v>0.26349720917818686</v>
      </c>
      <c r="BW369" s="2">
        <f t="shared" si="337"/>
        <v>-0.3931369360324265</v>
      </c>
      <c r="BX369" s="2">
        <f t="shared" si="338"/>
        <v>-1.3573100109307945</v>
      </c>
      <c r="BY369" s="2">
        <f t="shared" si="339"/>
        <v>0.57103613886594151</v>
      </c>
      <c r="BZ369" s="2"/>
      <c r="CA369" s="2">
        <f t="shared" si="369"/>
        <v>0.35402949275337597</v>
      </c>
      <c r="CB369" s="2">
        <f t="shared" si="340"/>
        <v>0.44258798358340934</v>
      </c>
      <c r="CC369" s="2">
        <f t="shared" si="341"/>
        <v>0.10807481535419805</v>
      </c>
      <c r="CD369" s="2">
        <f t="shared" si="342"/>
        <v>0.77710115181262063</v>
      </c>
      <c r="CE369" s="5"/>
      <c r="CF369" s="8">
        <f t="shared" si="393"/>
        <v>-3.931590530861992E-4</v>
      </c>
      <c r="CG369" s="8">
        <f t="shared" si="394"/>
        <v>-3.5633922912258267E-3</v>
      </c>
      <c r="CH369" s="5">
        <f t="shared" si="395"/>
        <v>53025</v>
      </c>
      <c r="CI369" s="5">
        <f t="shared" si="396"/>
        <v>54920</v>
      </c>
      <c r="CJ369" s="5"/>
      <c r="CK369" s="5">
        <f t="shared" si="357"/>
        <v>53867.598929293134</v>
      </c>
      <c r="CL369" s="5">
        <f t="shared" si="376"/>
        <v>53758.488867484259</v>
      </c>
      <c r="CM369" s="5">
        <f t="shared" si="331"/>
        <v>64418.91773693946</v>
      </c>
      <c r="CN369" s="5">
        <f t="shared" si="388"/>
        <v>62727.105722137014</v>
      </c>
      <c r="CO369" s="5">
        <f t="shared" si="353"/>
        <v>53829.567223427664</v>
      </c>
      <c r="CP369" s="5"/>
      <c r="CQ369" s="5"/>
      <c r="CR369" s="5"/>
      <c r="CS369" s="32">
        <f t="shared" si="358"/>
        <v>-5.6018812593708667E-2</v>
      </c>
      <c r="CT369" s="32">
        <f t="shared" si="377"/>
        <v>-5.4102876192330118E-2</v>
      </c>
      <c r="CU369" s="32">
        <f t="shared" si="332"/>
        <v>-0.21063560540320436</v>
      </c>
      <c r="CV369" s="32">
        <f t="shared" si="389"/>
        <v>-0.18934566780028339</v>
      </c>
      <c r="CW369" s="32">
        <f t="shared" si="354"/>
        <v>-5.5351870303183448E-2</v>
      </c>
      <c r="CX369" s="32"/>
      <c r="CY369" s="32"/>
      <c r="CZ369" s="5"/>
      <c r="DA369" s="6">
        <f t="shared" si="359"/>
        <v>-0.10394358307928127</v>
      </c>
      <c r="DB369" s="6">
        <f t="shared" si="378"/>
        <v>-7.9906551365885078E-2</v>
      </c>
      <c r="DC369" s="6">
        <f t="shared" si="333"/>
        <v>-0.31589391875293615</v>
      </c>
      <c r="DD369" s="6">
        <f t="shared" si="390"/>
        <v>-0.17304673246665317</v>
      </c>
      <c r="DE369" s="6">
        <f t="shared" si="355"/>
        <v>0.86704804723605444</v>
      </c>
      <c r="DF369" s="5"/>
      <c r="DG369" s="5"/>
      <c r="DI369" s="6">
        <f t="shared" si="360"/>
        <v>0.18361779945014842</v>
      </c>
      <c r="DJ369" s="6">
        <f t="shared" si="379"/>
        <v>0.1705400034893873</v>
      </c>
      <c r="DK369" s="6">
        <f t="shared" si="334"/>
        <v>0.68224756111001261</v>
      </c>
      <c r="DL369" s="6">
        <f t="shared" si="391"/>
        <v>0.39453353958279291</v>
      </c>
      <c r="DM369" s="6">
        <f t="shared" si="356"/>
        <v>9.4971428475626438E-2</v>
      </c>
      <c r="DX369">
        <f t="shared" si="380"/>
        <v>53432</v>
      </c>
      <c r="DY369">
        <f t="shared" si="381"/>
        <v>49513.466600882413</v>
      </c>
      <c r="DZ369">
        <f t="shared" si="382"/>
        <v>57350.533399117587</v>
      </c>
    </row>
    <row r="370" spans="1:130" x14ac:dyDescent="0.25">
      <c r="A370" s="1">
        <v>69</v>
      </c>
      <c r="B370" s="1">
        <v>369</v>
      </c>
      <c r="C370" s="7">
        <v>20210227</v>
      </c>
      <c r="D370" s="7">
        <v>50150</v>
      </c>
      <c r="E370" s="7">
        <v>2882468</v>
      </c>
      <c r="F370" s="7"/>
      <c r="G370" s="7">
        <f t="shared" si="343"/>
        <v>144555770200</v>
      </c>
      <c r="H370" s="36">
        <f t="shared" si="387"/>
        <v>169264549005.5</v>
      </c>
      <c r="I370" s="36">
        <f t="shared" si="383"/>
        <v>385329777009.79999</v>
      </c>
      <c r="K370" s="2">
        <f t="shared" si="344"/>
        <v>-1.3861608086624429E-2</v>
      </c>
      <c r="M370" s="1">
        <f t="shared" si="352"/>
        <v>368</v>
      </c>
      <c r="N370" s="2">
        <f t="shared" si="345"/>
        <v>-5.8027882643494721E-4</v>
      </c>
      <c r="O370" s="8">
        <f t="shared" si="346"/>
        <v>0.46115288220551376</v>
      </c>
      <c r="P370" s="2">
        <f t="shared" si="347"/>
        <v>0.45272715765763666</v>
      </c>
      <c r="Q370" s="2">
        <f t="shared" si="348"/>
        <v>0.44123515391642409</v>
      </c>
      <c r="R370" s="2">
        <f t="shared" si="349"/>
        <v>8.7990985698436774E-3</v>
      </c>
      <c r="V370" s="1">
        <f t="shared" si="350"/>
        <v>1.3861608086624429E-2</v>
      </c>
      <c r="W370" s="1">
        <f t="shared" si="351"/>
        <v>0</v>
      </c>
      <c r="X370" s="2">
        <f t="shared" si="370"/>
        <v>1.0625769403333459E-2</v>
      </c>
      <c r="Y370" s="2">
        <f t="shared" si="371"/>
        <v>1.1269596639430711E-2</v>
      </c>
      <c r="Z370" s="2">
        <f t="shared" si="372"/>
        <v>1.0098143294314462E-2</v>
      </c>
      <c r="AA370" s="2">
        <f t="shared" si="373"/>
        <v>2.1073698206624462E-2</v>
      </c>
      <c r="AB370" s="3">
        <f t="shared" si="384"/>
        <v>1.0522498140144303</v>
      </c>
      <c r="AC370" s="3">
        <f t="shared" si="385"/>
        <v>0.53477071413541177</v>
      </c>
      <c r="AD370" s="4">
        <f t="shared" si="374"/>
        <v>33.696521541460505</v>
      </c>
      <c r="AE370" s="5">
        <f t="shared" si="397"/>
        <v>39.400556909901098</v>
      </c>
      <c r="AF370" s="5">
        <f t="shared" si="398"/>
        <v>28.608965287051745</v>
      </c>
      <c r="AG370" s="5">
        <f t="shared" si="399"/>
        <v>50.192148532750451</v>
      </c>
      <c r="AH370" s="5"/>
      <c r="AI370" s="6">
        <f t="shared" si="386"/>
        <v>-0.15135900812708758</v>
      </c>
      <c r="AJ370" s="6">
        <f t="shared" si="375"/>
        <v>-0.24692402795614635</v>
      </c>
      <c r="AK370" s="6">
        <f t="shared" si="400"/>
        <v>-0.53741640933860102</v>
      </c>
      <c r="AL370" s="6">
        <f t="shared" si="401"/>
        <v>4.3568353426308298E-2</v>
      </c>
      <c r="AM370" s="6"/>
      <c r="AT370" s="5"/>
      <c r="AU370" s="5"/>
      <c r="AV370" s="12"/>
      <c r="AW370" s="5"/>
      <c r="AX370" s="5"/>
      <c r="AY370" s="5"/>
      <c r="AZ370" s="5"/>
      <c r="BA370" s="5"/>
      <c r="BB370" s="5"/>
      <c r="BC370" s="5"/>
      <c r="BD370" s="5"/>
      <c r="BE370" s="5">
        <f t="shared" si="361"/>
        <v>-700</v>
      </c>
      <c r="BF370" s="6">
        <f t="shared" si="362"/>
        <v>700</v>
      </c>
      <c r="BG370" s="6">
        <f t="shared" si="363"/>
        <v>0</v>
      </c>
      <c r="BH370" s="6">
        <f t="shared" si="364"/>
        <v>562.14285714285711</v>
      </c>
      <c r="BI370" s="6">
        <f t="shared" si="365"/>
        <v>594.28571428571433</v>
      </c>
      <c r="BJ370" s="6">
        <f t="shared" si="366"/>
        <v>51.389746757257569</v>
      </c>
      <c r="BK370" s="6">
        <f t="shared" si="402"/>
        <v>39.389680379665471</v>
      </c>
      <c r="BL370" s="6">
        <f t="shared" si="403"/>
        <v>24.212425410615015</v>
      </c>
      <c r="BM370" s="6">
        <f t="shared" si="404"/>
        <v>50.013758858000791</v>
      </c>
      <c r="BN370" s="5"/>
      <c r="BO370" s="5"/>
      <c r="BP370" s="5"/>
      <c r="BQ370" s="2">
        <f t="shared" si="335"/>
        <v>53252.5</v>
      </c>
      <c r="BR370" s="2">
        <f t="shared" si="367"/>
        <v>56624.0625</v>
      </c>
      <c r="BS370" s="2">
        <f t="shared" si="336"/>
        <v>49309.080257305075</v>
      </c>
      <c r="BT370" s="5">
        <f t="shared" si="368"/>
        <v>62759.020563758786</v>
      </c>
      <c r="BU370" s="5"/>
      <c r="BV370" s="2">
        <f t="shared" si="392"/>
        <v>0.32835688669503993</v>
      </c>
      <c r="BW370" s="2">
        <f t="shared" si="337"/>
        <v>-0.37024284653566653</v>
      </c>
      <c r="BX370" s="2">
        <f t="shared" si="338"/>
        <v>-1.3813725334573821</v>
      </c>
      <c r="BY370" s="2">
        <f t="shared" si="339"/>
        <v>0.64088684038604915</v>
      </c>
      <c r="BZ370" s="2"/>
      <c r="CA370" s="2">
        <f t="shared" si="369"/>
        <v>0.44584979119377693</v>
      </c>
      <c r="CB370" s="2">
        <f t="shared" si="340"/>
        <v>0.42627164739244294</v>
      </c>
      <c r="CC370" s="2">
        <f t="shared" si="341"/>
        <v>0.129773447710676</v>
      </c>
      <c r="CD370" s="2">
        <f t="shared" si="342"/>
        <v>0.72276984707420988</v>
      </c>
      <c r="CE370" s="5"/>
      <c r="CF370" s="8">
        <f t="shared" si="393"/>
        <v>-3.931590530861992E-4</v>
      </c>
      <c r="CG370" s="8">
        <f t="shared" si="394"/>
        <v>-3.5633922912258267E-3</v>
      </c>
      <c r="CH370" s="5">
        <f t="shared" si="395"/>
        <v>52615</v>
      </c>
      <c r="CI370" s="5">
        <f t="shared" si="396"/>
        <v>54920</v>
      </c>
      <c r="CJ370" s="5"/>
      <c r="CK370" s="5">
        <f t="shared" si="357"/>
        <v>52986.72864392562</v>
      </c>
      <c r="CL370" s="5">
        <f t="shared" si="376"/>
        <v>53454.681717758525</v>
      </c>
      <c r="CM370" s="5">
        <f t="shared" si="331"/>
        <v>63731.785089482022</v>
      </c>
      <c r="CN370" s="5">
        <f t="shared" si="388"/>
        <v>62678.906283186887</v>
      </c>
      <c r="CO370" s="5">
        <f t="shared" si="353"/>
        <v>53923.631289318699</v>
      </c>
      <c r="CP370" s="5"/>
      <c r="CQ370" s="5"/>
      <c r="CR370" s="5"/>
      <c r="CS370" s="32">
        <f t="shared" si="358"/>
        <v>-5.3536587680070413E-2</v>
      </c>
      <c r="CT370" s="32">
        <f t="shared" si="377"/>
        <v>-6.1822119439552403E-2</v>
      </c>
      <c r="CU370" s="32">
        <f t="shared" si="332"/>
        <v>-0.2131084994781276</v>
      </c>
      <c r="CV370" s="32">
        <f t="shared" si="389"/>
        <v>-0.1998903143998807</v>
      </c>
      <c r="CW370" s="32">
        <f t="shared" si="354"/>
        <v>-6.9981030562869195E-2</v>
      </c>
      <c r="CX370" s="32"/>
      <c r="CY370" s="32"/>
      <c r="CZ370" s="5"/>
      <c r="DA370" s="6">
        <f t="shared" si="359"/>
        <v>-9.5944438875105106E-2</v>
      </c>
      <c r="DB370" s="6">
        <f t="shared" si="378"/>
        <v>-0.12715517548524663</v>
      </c>
      <c r="DC370" s="6">
        <f t="shared" si="333"/>
        <v>-0.35607655955865541</v>
      </c>
      <c r="DD370" s="6">
        <f t="shared" si="390"/>
        <v>-0.23281415406127109</v>
      </c>
      <c r="DE370" s="6">
        <f t="shared" si="355"/>
        <v>0.8500711718324806</v>
      </c>
      <c r="DF370" s="5"/>
      <c r="DG370" s="5"/>
      <c r="DI370" s="6">
        <f t="shared" si="360"/>
        <v>0.14785288745268502</v>
      </c>
      <c r="DJ370" s="6">
        <f t="shared" si="379"/>
        <v>0.12885516651097534</v>
      </c>
      <c r="DK370" s="6">
        <f t="shared" si="334"/>
        <v>0.61490832020790809</v>
      </c>
      <c r="DL370" s="6">
        <f t="shared" si="391"/>
        <v>0.37097666753678504</v>
      </c>
      <c r="DM370" s="6">
        <f t="shared" si="356"/>
        <v>0.10164499545581017</v>
      </c>
      <c r="DX370">
        <f t="shared" si="380"/>
        <v>53185.5</v>
      </c>
      <c r="DY370">
        <f t="shared" si="381"/>
        <v>49096.126087039731</v>
      </c>
      <c r="DZ370">
        <f t="shared" si="382"/>
        <v>57274.873912960269</v>
      </c>
    </row>
    <row r="371" spans="1:130" x14ac:dyDescent="0.25">
      <c r="A371" s="1">
        <v>70</v>
      </c>
      <c r="B371" s="1">
        <v>370</v>
      </c>
      <c r="C371" s="7">
        <v>20210228</v>
      </c>
      <c r="D371" s="7">
        <v>49170</v>
      </c>
      <c r="E371" s="7">
        <v>1846089</v>
      </c>
      <c r="F371" s="7"/>
      <c r="G371" s="7">
        <f t="shared" si="343"/>
        <v>90772196130</v>
      </c>
      <c r="H371" s="36">
        <f t="shared" si="387"/>
        <v>160716851807</v>
      </c>
      <c r="I371" s="36">
        <f t="shared" si="383"/>
        <v>374750640876.40002</v>
      </c>
      <c r="K371" s="2">
        <f t="shared" si="344"/>
        <v>-1.9734832984096482E-2</v>
      </c>
      <c r="M371" s="1">
        <f t="shared" si="352"/>
        <v>369</v>
      </c>
      <c r="N371" s="2">
        <f t="shared" si="345"/>
        <v>-5.3893830461027026E-4</v>
      </c>
      <c r="O371" s="8">
        <f t="shared" si="346"/>
        <v>0.46240601503759399</v>
      </c>
      <c r="P371" s="2">
        <f t="shared" si="347"/>
        <v>0.45328566797505787</v>
      </c>
      <c r="Q371" s="2">
        <f t="shared" si="348"/>
        <v>0.44191718463081564</v>
      </c>
      <c r="R371" s="2">
        <f t="shared" si="349"/>
        <v>9.6788573799573285E-3</v>
      </c>
      <c r="V371" s="1">
        <f t="shared" si="350"/>
        <v>1.9734832984096482E-2</v>
      </c>
      <c r="W371" s="1">
        <f t="shared" si="351"/>
        <v>0</v>
      </c>
      <c r="X371" s="2">
        <f t="shared" si="370"/>
        <v>1.2035400330768923E-2</v>
      </c>
      <c r="Y371" s="2">
        <f t="shared" si="371"/>
        <v>7.3411184574889415E-3</v>
      </c>
      <c r="Z371" s="2">
        <f t="shared" si="372"/>
        <v>9.8757344688344198E-3</v>
      </c>
      <c r="AA371" s="2">
        <f t="shared" si="373"/>
        <v>1.7033944532510021E-2</v>
      </c>
      <c r="AB371" s="3">
        <f t="shared" si="384"/>
        <v>1.2186840754730617</v>
      </c>
      <c r="AC371" s="3">
        <f t="shared" si="385"/>
        <v>0.43096996373788227</v>
      </c>
      <c r="AD371" s="4">
        <f t="shared" si="374"/>
        <v>26.124869426805517</v>
      </c>
      <c r="AE371" s="5">
        <f t="shared" si="397"/>
        <v>39.100526456922722</v>
      </c>
      <c r="AF371" s="5">
        <f t="shared" si="398"/>
        <v>27.182434213268216</v>
      </c>
      <c r="AG371" s="5">
        <f t="shared" si="399"/>
        <v>51.018618700577228</v>
      </c>
      <c r="AH371" s="5"/>
      <c r="AI371" s="6">
        <f t="shared" si="386"/>
        <v>-0.24651198307546937</v>
      </c>
      <c r="AJ371" s="6">
        <f t="shared" si="375"/>
        <v>-0.24406830625034553</v>
      </c>
      <c r="AK371" s="6">
        <f t="shared" si="400"/>
        <v>-0.53333400753103877</v>
      </c>
      <c r="AL371" s="6">
        <f t="shared" si="401"/>
        <v>4.5197395030347698E-2</v>
      </c>
      <c r="AM371" s="6"/>
      <c r="AT371" s="5"/>
      <c r="AU371" s="5"/>
      <c r="AV371" s="12"/>
      <c r="AW371" s="5"/>
      <c r="AX371" s="5"/>
      <c r="AY371" s="5"/>
      <c r="AZ371" s="5"/>
      <c r="BA371" s="5"/>
      <c r="BB371" s="5"/>
      <c r="BC371" s="5"/>
      <c r="BD371" s="5"/>
      <c r="BE371" s="5">
        <f t="shared" si="361"/>
        <v>-980</v>
      </c>
      <c r="BF371" s="6">
        <f t="shared" si="362"/>
        <v>980</v>
      </c>
      <c r="BG371" s="6">
        <f t="shared" si="363"/>
        <v>0</v>
      </c>
      <c r="BH371" s="6">
        <f t="shared" si="364"/>
        <v>632.14285714285711</v>
      </c>
      <c r="BI371" s="6">
        <f t="shared" si="365"/>
        <v>393.57142857142856</v>
      </c>
      <c r="BJ371" s="6">
        <f t="shared" si="366"/>
        <v>38.370473537604454</v>
      </c>
      <c r="BK371" s="6">
        <f t="shared" si="402"/>
        <v>39.920789348433487</v>
      </c>
      <c r="BL371" s="6">
        <f t="shared" si="403"/>
        <v>25.748663632837921</v>
      </c>
      <c r="BM371" s="6">
        <f t="shared" si="404"/>
        <v>49.841277349350385</v>
      </c>
      <c r="BN371" s="5"/>
      <c r="BO371" s="5"/>
      <c r="BP371" s="5"/>
      <c r="BQ371" s="2">
        <f t="shared" si="335"/>
        <v>52995</v>
      </c>
      <c r="BR371" s="2">
        <f t="shared" si="367"/>
        <v>56135.75</v>
      </c>
      <c r="BS371" s="2">
        <f t="shared" si="336"/>
        <v>48751.024930911124</v>
      </c>
      <c r="BT371" s="5">
        <f t="shared" si="368"/>
        <v>61746.175762528379</v>
      </c>
      <c r="BU371" s="5"/>
      <c r="BV371" s="2">
        <f t="shared" si="392"/>
        <v>1.039119659435852</v>
      </c>
      <c r="BW371" s="2">
        <f t="shared" si="337"/>
        <v>-0.28130136139651507</v>
      </c>
      <c r="BX371" s="2">
        <f t="shared" si="338"/>
        <v>-1.4553994758362379</v>
      </c>
      <c r="BY371" s="2">
        <f t="shared" si="339"/>
        <v>0.89279675304320782</v>
      </c>
      <c r="BZ371" s="2"/>
      <c r="CA371" s="2">
        <f t="shared" si="369"/>
        <v>0.65653465972479497</v>
      </c>
      <c r="CB371" s="2">
        <f t="shared" si="340"/>
        <v>0.43103527380048573</v>
      </c>
      <c r="CC371" s="2">
        <f t="shared" si="341"/>
        <v>0.12258485203339192</v>
      </c>
      <c r="CD371" s="2">
        <f t="shared" si="342"/>
        <v>0.73948569556757948</v>
      </c>
      <c r="CE371" s="5"/>
      <c r="CF371" s="8">
        <f t="shared" si="393"/>
        <v>-3.931590530861992E-4</v>
      </c>
      <c r="CG371" s="8">
        <f t="shared" si="394"/>
        <v>-3.5633922912258267E-3</v>
      </c>
      <c r="CH371" s="5">
        <f t="shared" si="395"/>
        <v>51720</v>
      </c>
      <c r="CI371" s="5">
        <f t="shared" si="396"/>
        <v>54655</v>
      </c>
      <c r="CJ371" s="5"/>
      <c r="CK371" s="5">
        <f t="shared" si="357"/>
        <v>52119.777248698367</v>
      </c>
      <c r="CL371" s="5">
        <f t="shared" si="376"/>
        <v>53058.953593024344</v>
      </c>
      <c r="CM371" s="5">
        <f t="shared" ref="CM371:CM434" si="405">AVERAGE(G322:G371)/AVERAGE(E322:E371)</f>
        <v>63410.342468293158</v>
      </c>
      <c r="CN371" s="5">
        <f t="shared" si="388"/>
        <v>62621.364177055366</v>
      </c>
      <c r="CO371" s="5">
        <f t="shared" si="353"/>
        <v>54026.943140854492</v>
      </c>
      <c r="CP371" s="5"/>
      <c r="CQ371" s="5"/>
      <c r="CR371" s="5"/>
      <c r="CS371" s="32">
        <f t="shared" si="358"/>
        <v>-5.6596121557139556E-2</v>
      </c>
      <c r="CT371" s="32">
        <f t="shared" si="377"/>
        <v>-7.3294954567962423E-2</v>
      </c>
      <c r="CU371" s="32">
        <f t="shared" ref="CU371:CU434" si="406">D371/CM371-1</f>
        <v>-0.22457444501918133</v>
      </c>
      <c r="CV371" s="32">
        <f t="shared" si="389"/>
        <v>-0.21480471327681461</v>
      </c>
      <c r="CW371" s="32">
        <f t="shared" si="354"/>
        <v>-8.9898536887269009E-2</v>
      </c>
      <c r="CX371" s="32"/>
      <c r="CY371" s="32"/>
      <c r="CZ371" s="5"/>
      <c r="DA371" s="6">
        <f t="shared" si="359"/>
        <v>-0.11350299243660612</v>
      </c>
      <c r="DB371" s="6">
        <f t="shared" si="378"/>
        <v>-0.11295818174484099</v>
      </c>
      <c r="DC371" s="6">
        <f t="shared" ref="DC371:DC434" si="407">LN(D371/D322)</f>
        <v>-0.38277036286705546</v>
      </c>
      <c r="DD371" s="6">
        <f t="shared" si="390"/>
        <v>-0.26020824177975355</v>
      </c>
      <c r="DE371" s="6">
        <f t="shared" si="355"/>
        <v>0.77950427056040639</v>
      </c>
      <c r="DF371" s="5"/>
      <c r="DG371" s="5"/>
      <c r="DI371" s="6">
        <f t="shared" si="360"/>
        <v>0.10061923901267378</v>
      </c>
      <c r="DJ371" s="6">
        <f t="shared" si="379"/>
        <v>5.3720277471574138E-2</v>
      </c>
      <c r="DK371" s="6">
        <f t="shared" ref="DK371:DK434" si="408">(D341-(AVERAGE(D322:D371)-2*_xlfn.STDEV.P(D322:D371)))/(4*_xlfn.STDEV.P(D322:D371))</f>
        <v>0.53606523913991511</v>
      </c>
      <c r="DL371" s="6">
        <f t="shared" si="391"/>
        <v>0.46750660906449387</v>
      </c>
      <c r="DM371" s="6">
        <f t="shared" si="356"/>
        <v>0.12769762169982851</v>
      </c>
      <c r="DX371">
        <f t="shared" si="380"/>
        <v>52796.5</v>
      </c>
      <c r="DY371">
        <f t="shared" si="381"/>
        <v>48733.465296727089</v>
      </c>
      <c r="DZ371">
        <f t="shared" si="382"/>
        <v>56859.534703272911</v>
      </c>
    </row>
    <row r="372" spans="1:130" x14ac:dyDescent="0.25">
      <c r="A372" s="1">
        <v>71</v>
      </c>
      <c r="B372" s="1">
        <v>371</v>
      </c>
      <c r="C372" s="7">
        <v>20210301</v>
      </c>
      <c r="D372" s="7">
        <v>49480</v>
      </c>
      <c r="E372" s="7">
        <v>2592956</v>
      </c>
      <c r="F372" s="7"/>
      <c r="G372" s="7">
        <f t="shared" si="343"/>
        <v>128299462880</v>
      </c>
      <c r="H372" s="36">
        <f t="shared" si="387"/>
        <v>155806903168.5</v>
      </c>
      <c r="I372" s="36">
        <f t="shared" si="383"/>
        <v>356230693850</v>
      </c>
      <c r="K372" s="2">
        <f t="shared" si="344"/>
        <v>6.2848661004391761E-3</v>
      </c>
      <c r="M372" s="1">
        <f t="shared" si="352"/>
        <v>370</v>
      </c>
      <c r="N372" s="2">
        <f t="shared" si="345"/>
        <v>-5.3731665362371269E-4</v>
      </c>
      <c r="O372" s="8">
        <f t="shared" si="346"/>
        <v>0.46365914786967416</v>
      </c>
      <c r="P372" s="2">
        <f t="shared" si="347"/>
        <v>0.45330757836554464</v>
      </c>
      <c r="Q372" s="2">
        <f t="shared" si="348"/>
        <v>0.4419439494623828</v>
      </c>
      <c r="R372" s="2">
        <f t="shared" si="349"/>
        <v>1.0373479894616289E-2</v>
      </c>
      <c r="V372" s="1">
        <f t="shared" si="350"/>
        <v>0</v>
      </c>
      <c r="W372" s="1">
        <f t="shared" si="351"/>
        <v>6.2848661004391761E-3</v>
      </c>
      <c r="X372" s="2">
        <f t="shared" si="370"/>
        <v>1.1912869634018376E-2</v>
      </c>
      <c r="Y372" s="2">
        <f t="shared" si="371"/>
        <v>7.7900374646631678E-3</v>
      </c>
      <c r="Z372" s="2">
        <f t="shared" si="372"/>
        <v>1.0023167710973578E-2</v>
      </c>
      <c r="AA372" s="2">
        <f t="shared" si="373"/>
        <v>1.6907942410779388E-2</v>
      </c>
      <c r="AB372" s="3">
        <f t="shared" si="384"/>
        <v>1.1885334035642157</v>
      </c>
      <c r="AC372" s="3">
        <f t="shared" si="385"/>
        <v>0.46073243422551252</v>
      </c>
      <c r="AD372" s="4">
        <f t="shared" si="374"/>
        <v>27.935607690932674</v>
      </c>
      <c r="AE372" s="5">
        <f t="shared" si="397"/>
        <v>38.993584892211707</v>
      </c>
      <c r="AF372" s="5">
        <f t="shared" si="398"/>
        <v>26.701946236544565</v>
      </c>
      <c r="AG372" s="5">
        <f t="shared" si="399"/>
        <v>51.28522354787885</v>
      </c>
      <c r="AH372" s="5"/>
      <c r="AI372" s="6">
        <f t="shared" si="386"/>
        <v>-0.18230310407439124</v>
      </c>
      <c r="AJ372" s="6">
        <f t="shared" si="375"/>
        <v>-0.23876593000432539</v>
      </c>
      <c r="AK372" s="6">
        <f t="shared" si="400"/>
        <v>-0.5285013012504296</v>
      </c>
      <c r="AL372" s="6">
        <f t="shared" si="401"/>
        <v>5.0969441241778879E-2</v>
      </c>
      <c r="AM372" s="6"/>
      <c r="AT372" s="5"/>
      <c r="AU372" s="5"/>
      <c r="AV372" s="12"/>
      <c r="AW372" s="5"/>
      <c r="AX372" s="5"/>
      <c r="AY372" s="5"/>
      <c r="AZ372" s="5"/>
      <c r="BA372" s="5"/>
      <c r="BB372" s="5"/>
      <c r="BC372" s="5"/>
      <c r="BD372" s="5"/>
      <c r="BE372" s="5">
        <f t="shared" si="361"/>
        <v>310</v>
      </c>
      <c r="BF372" s="6">
        <f t="shared" si="362"/>
        <v>0</v>
      </c>
      <c r="BG372" s="6">
        <f t="shared" si="363"/>
        <v>310</v>
      </c>
      <c r="BH372" s="6">
        <f t="shared" si="364"/>
        <v>625.71428571428567</v>
      </c>
      <c r="BI372" s="6">
        <f t="shared" si="365"/>
        <v>415.71428571428572</v>
      </c>
      <c r="BJ372" s="6">
        <f t="shared" si="366"/>
        <v>39.91769547325103</v>
      </c>
      <c r="BK372" s="6">
        <f t="shared" si="402"/>
        <v>40.599653611120857</v>
      </c>
      <c r="BL372" s="6">
        <f t="shared" si="403"/>
        <v>27.947300984355444</v>
      </c>
      <c r="BM372" s="6">
        <f t="shared" si="404"/>
        <v>49.456300449856649</v>
      </c>
      <c r="BN372" s="5"/>
      <c r="BO372" s="5"/>
      <c r="BP372" s="5"/>
      <c r="BQ372" s="2">
        <f t="shared" si="335"/>
        <v>52760</v>
      </c>
      <c r="BR372" s="2">
        <f t="shared" si="367"/>
        <v>55663.9375</v>
      </c>
      <c r="BS372" s="2">
        <f t="shared" si="336"/>
        <v>48280.408615650747</v>
      </c>
      <c r="BT372" s="5">
        <f t="shared" si="368"/>
        <v>60684.506853000661</v>
      </c>
      <c r="BU372" s="5"/>
      <c r="BV372" s="2">
        <f t="shared" si="392"/>
        <v>1.1055543903596261</v>
      </c>
      <c r="BW372" s="2">
        <f t="shared" si="337"/>
        <v>-0.19246118584978955</v>
      </c>
      <c r="BX372" s="2">
        <f t="shared" si="338"/>
        <v>-1.5032555132502032</v>
      </c>
      <c r="BY372" s="2">
        <f t="shared" si="339"/>
        <v>1.1183331415506241</v>
      </c>
      <c r="BZ372" s="2"/>
      <c r="CA372" s="2">
        <f t="shared" si="369"/>
        <v>0.52740910848335809</v>
      </c>
      <c r="CB372" s="2">
        <f t="shared" si="340"/>
        <v>0.42806901248035556</v>
      </c>
      <c r="CC372" s="2">
        <f t="shared" si="341"/>
        <v>0.12482596525373402</v>
      </c>
      <c r="CD372" s="2">
        <f t="shared" si="342"/>
        <v>0.7313120597069771</v>
      </c>
      <c r="CE372" s="5"/>
      <c r="CF372" s="8">
        <f t="shared" si="393"/>
        <v>-3.931590530861992E-4</v>
      </c>
      <c r="CG372" s="8">
        <f t="shared" si="394"/>
        <v>-3.5633922912258267E-3</v>
      </c>
      <c r="CH372" s="5">
        <f t="shared" si="395"/>
        <v>51200</v>
      </c>
      <c r="CI372" s="5">
        <f t="shared" si="396"/>
        <v>53395</v>
      </c>
      <c r="CJ372" s="5"/>
      <c r="CK372" s="5">
        <f t="shared" si="357"/>
        <v>51482.097121357321</v>
      </c>
      <c r="CL372" s="5">
        <f t="shared" si="376"/>
        <v>52763.113014596624</v>
      </c>
      <c r="CM372" s="5">
        <f t="shared" si="405"/>
        <v>62834.659233841136</v>
      </c>
      <c r="CN372" s="5">
        <f t="shared" si="388"/>
        <v>62534.257172380661</v>
      </c>
      <c r="CO372" s="5">
        <f t="shared" si="353"/>
        <v>54172.416380542934</v>
      </c>
      <c r="CP372" s="5"/>
      <c r="CQ372" s="5"/>
      <c r="CR372" s="5"/>
      <c r="CS372" s="32">
        <f t="shared" si="358"/>
        <v>-3.8889191258814404E-2</v>
      </c>
      <c r="CT372" s="32">
        <f t="shared" si="377"/>
        <v>-6.2223641233760563E-2</v>
      </c>
      <c r="CU372" s="32">
        <f t="shared" si="406"/>
        <v>-0.21253651084732328</v>
      </c>
      <c r="CV372" s="32">
        <f t="shared" si="389"/>
        <v>-0.20875369377772512</v>
      </c>
      <c r="CW372" s="32">
        <f t="shared" si="354"/>
        <v>-8.6620030895064648E-2</v>
      </c>
      <c r="CX372" s="32"/>
      <c r="CY372" s="32"/>
      <c r="CZ372" s="5"/>
      <c r="DA372" s="6">
        <f t="shared" si="359"/>
        <v>-9.2403040551026355E-2</v>
      </c>
      <c r="DB372" s="6">
        <f t="shared" si="378"/>
        <v>-0.10193914802603719</v>
      </c>
      <c r="DC372" s="6">
        <f t="shared" si="407"/>
        <v>-0.34549710171547737</v>
      </c>
      <c r="DD372" s="6">
        <f t="shared" si="390"/>
        <v>-0.25366204025381023</v>
      </c>
      <c r="DE372" s="6">
        <f t="shared" si="355"/>
        <v>0.74843374428543463</v>
      </c>
      <c r="DF372" s="5"/>
      <c r="DG372" s="5"/>
      <c r="DI372" s="6">
        <f t="shared" si="360"/>
        <v>0.1895843613983596</v>
      </c>
      <c r="DJ372" s="6">
        <f t="shared" si="379"/>
        <v>0.13566104996012862</v>
      </c>
      <c r="DK372" s="6">
        <f t="shared" si="408"/>
        <v>0.45674730486422438</v>
      </c>
      <c r="DL372" s="6">
        <f t="shared" si="391"/>
        <v>0.45358406968898579</v>
      </c>
      <c r="DM372" s="6">
        <f t="shared" si="356"/>
        <v>0.10388263355279158</v>
      </c>
      <c r="DX372">
        <f t="shared" si="380"/>
        <v>52518</v>
      </c>
      <c r="DY372">
        <f t="shared" si="381"/>
        <v>48348.80535354848</v>
      </c>
      <c r="DZ372">
        <f t="shared" si="382"/>
        <v>56687.19464645152</v>
      </c>
    </row>
    <row r="373" spans="1:130" x14ac:dyDescent="0.25">
      <c r="A373" s="1">
        <v>72</v>
      </c>
      <c r="B373" s="1">
        <v>372</v>
      </c>
      <c r="C373" s="7">
        <v>20210302</v>
      </c>
      <c r="D373" s="7">
        <v>50640</v>
      </c>
      <c r="E373" s="7">
        <v>1770622</v>
      </c>
      <c r="F373" s="7"/>
      <c r="G373" s="7">
        <f t="shared" si="343"/>
        <v>89664298080</v>
      </c>
      <c r="H373" s="36">
        <f t="shared" si="387"/>
        <v>150007859579.5</v>
      </c>
      <c r="I373" s="36">
        <f t="shared" si="383"/>
        <v>344652242621.59998</v>
      </c>
      <c r="K373" s="2">
        <f t="shared" si="344"/>
        <v>2.3173230311633587E-2</v>
      </c>
      <c r="M373" s="1">
        <f t="shared" si="352"/>
        <v>371</v>
      </c>
      <c r="N373" s="2">
        <f t="shared" si="345"/>
        <v>-4.969767351522713E-4</v>
      </c>
      <c r="O373" s="8">
        <f t="shared" si="346"/>
        <v>0.46491228070175439</v>
      </c>
      <c r="P373" s="2">
        <f t="shared" si="347"/>
        <v>0.45385266314829548</v>
      </c>
      <c r="Q373" s="2">
        <f t="shared" si="348"/>
        <v>0.44261001324719296</v>
      </c>
      <c r="R373" s="2">
        <f t="shared" si="349"/>
        <v>1.1604702336209749E-2</v>
      </c>
      <c r="V373" s="1">
        <f t="shared" si="350"/>
        <v>0</v>
      </c>
      <c r="W373" s="1">
        <f t="shared" si="351"/>
        <v>2.3173230311633587E-2</v>
      </c>
      <c r="X373" s="2">
        <f t="shared" si="370"/>
        <v>1.1912869634018376E-2</v>
      </c>
      <c r="Y373" s="2">
        <f t="shared" si="371"/>
        <v>8.3902540260413928E-3</v>
      </c>
      <c r="Z373" s="2">
        <f t="shared" si="372"/>
        <v>1.0023167710973578E-2</v>
      </c>
      <c r="AA373" s="2">
        <f t="shared" si="373"/>
        <v>1.7318947052792303E-2</v>
      </c>
      <c r="AB373" s="3">
        <f t="shared" si="384"/>
        <v>1.1885334035642157</v>
      </c>
      <c r="AC373" s="3">
        <f t="shared" si="385"/>
        <v>0.48445520391429608</v>
      </c>
      <c r="AD373" s="4">
        <f t="shared" si="374"/>
        <v>28.957471781260686</v>
      </c>
      <c r="AE373" s="5">
        <f t="shared" si="397"/>
        <v>38.847249427241707</v>
      </c>
      <c r="AF373" s="5">
        <f t="shared" si="398"/>
        <v>26.136686298791332</v>
      </c>
      <c r="AG373" s="5">
        <f t="shared" si="399"/>
        <v>51.557812555692081</v>
      </c>
      <c r="AH373" s="5"/>
      <c r="AI373" s="6">
        <f t="shared" si="386"/>
        <v>-0.13151919069920365</v>
      </c>
      <c r="AJ373" s="6">
        <f t="shared" si="375"/>
        <v>-0.22417904082563242</v>
      </c>
      <c r="AK373" s="6">
        <f t="shared" si="400"/>
        <v>-0.50401194261028548</v>
      </c>
      <c r="AL373" s="6">
        <f t="shared" si="401"/>
        <v>5.5653860959020612E-2</v>
      </c>
      <c r="AM373" s="6"/>
      <c r="AT373" s="5"/>
      <c r="AU373" s="5"/>
      <c r="AV373" s="12"/>
      <c r="AW373" s="5"/>
      <c r="AX373" s="5"/>
      <c r="AY373" s="5"/>
      <c r="AZ373" s="5"/>
      <c r="BA373" s="5"/>
      <c r="BB373" s="5"/>
      <c r="BC373" s="5"/>
      <c r="BD373" s="5"/>
      <c r="BE373" s="5">
        <f t="shared" si="361"/>
        <v>1160</v>
      </c>
      <c r="BF373" s="6">
        <f t="shared" si="362"/>
        <v>0</v>
      </c>
      <c r="BG373" s="6">
        <f t="shared" si="363"/>
        <v>1160</v>
      </c>
      <c r="BH373" s="6">
        <f t="shared" si="364"/>
        <v>625.71428571428567</v>
      </c>
      <c r="BI373" s="6">
        <f t="shared" si="365"/>
        <v>442.85714285714283</v>
      </c>
      <c r="BJ373" s="6">
        <f t="shared" si="366"/>
        <v>41.44385026737968</v>
      </c>
      <c r="BK373" s="6">
        <f t="shared" si="402"/>
        <v>41.293315051043521</v>
      </c>
      <c r="BL373" s="6">
        <f t="shared" si="403"/>
        <v>30.22678615313221</v>
      </c>
      <c r="BM373" s="6">
        <f t="shared" si="404"/>
        <v>49.039885279581441</v>
      </c>
      <c r="BN373" s="5"/>
      <c r="BO373" s="5"/>
      <c r="BP373" s="5"/>
      <c r="BQ373" s="2">
        <f t="shared" si="335"/>
        <v>52351.25</v>
      </c>
      <c r="BR373" s="2">
        <f t="shared" si="367"/>
        <v>55206.5625</v>
      </c>
      <c r="BS373" s="2">
        <f t="shared" si="336"/>
        <v>47896.67492306012</v>
      </c>
      <c r="BT373" s="5">
        <f t="shared" si="368"/>
        <v>59618.843870385092</v>
      </c>
      <c r="BU373" s="5"/>
      <c r="BV373" s="2">
        <f t="shared" si="392"/>
        <v>0.63641143133974953</v>
      </c>
      <c r="BW373" s="2">
        <f t="shared" si="337"/>
        <v>-0.14173277176798355</v>
      </c>
      <c r="BX373" s="2">
        <f t="shared" si="338"/>
        <v>-1.4999392437368859</v>
      </c>
      <c r="BY373" s="2">
        <f t="shared" si="339"/>
        <v>1.2164737002009189</v>
      </c>
      <c r="BZ373" s="2"/>
      <c r="CA373" s="2">
        <f t="shared" si="369"/>
        <v>0.39496149343499221</v>
      </c>
      <c r="CB373" s="2">
        <f t="shared" si="340"/>
        <v>0.41857349757832318</v>
      </c>
      <c r="CC373" s="2">
        <f t="shared" si="341"/>
        <v>0.12424166111685242</v>
      </c>
      <c r="CD373" s="2">
        <f t="shared" si="342"/>
        <v>0.71290533403979395</v>
      </c>
      <c r="CE373" s="5"/>
      <c r="CF373" s="8">
        <f t="shared" si="393"/>
        <v>-3.931590530861992E-4</v>
      </c>
      <c r="CG373" s="8">
        <f t="shared" si="394"/>
        <v>-3.5633922912258267E-3</v>
      </c>
      <c r="CH373" s="5">
        <f t="shared" si="395"/>
        <v>50785</v>
      </c>
      <c r="CI373" s="5">
        <f t="shared" si="396"/>
        <v>53070</v>
      </c>
      <c r="CJ373" s="5"/>
      <c r="CK373" s="5">
        <f t="shared" si="357"/>
        <v>51140.128571946945</v>
      </c>
      <c r="CL373" s="5">
        <f t="shared" si="376"/>
        <v>52563.96184921822</v>
      </c>
      <c r="CM373" s="5">
        <f t="shared" si="405"/>
        <v>62511.190386404829</v>
      </c>
      <c r="CN373" s="5">
        <f t="shared" si="388"/>
        <v>62479.228298943941</v>
      </c>
      <c r="CO373" s="5">
        <f t="shared" si="353"/>
        <v>54283.273599228771</v>
      </c>
      <c r="CP373" s="5"/>
      <c r="CQ373" s="5"/>
      <c r="CR373" s="5"/>
      <c r="CS373" s="32">
        <f t="shared" si="358"/>
        <v>-9.7795720486572035E-3</v>
      </c>
      <c r="CT373" s="32">
        <f t="shared" si="377"/>
        <v>-3.6602299018806406E-2</v>
      </c>
      <c r="CU373" s="32">
        <f t="shared" si="406"/>
        <v>-0.18990504440924261</v>
      </c>
      <c r="CV373" s="32">
        <f t="shared" si="389"/>
        <v>-0.18949062946643425</v>
      </c>
      <c r="CW373" s="32">
        <f t="shared" si="354"/>
        <v>-6.7115952256802225E-2</v>
      </c>
      <c r="CX373" s="32"/>
      <c r="CY373" s="32"/>
      <c r="CZ373" s="5"/>
      <c r="DA373" s="6">
        <f t="shared" si="359"/>
        <v>-4.9880369348745304E-2</v>
      </c>
      <c r="DB373" s="6">
        <f t="shared" si="378"/>
        <v>-8.6221175447128845E-2</v>
      </c>
      <c r="DC373" s="6">
        <f t="shared" si="407"/>
        <v>-0.31153628027484653</v>
      </c>
      <c r="DD373" s="6">
        <f t="shared" si="390"/>
        <v>-0.18962325287699081</v>
      </c>
      <c r="DE373" s="6">
        <f t="shared" si="355"/>
        <v>0.78997246226471962</v>
      </c>
      <c r="DF373" s="5"/>
      <c r="DG373" s="5"/>
      <c r="DI373" s="6">
        <f t="shared" si="360"/>
        <v>0.41693408239601837</v>
      </c>
      <c r="DJ373" s="6">
        <f t="shared" si="379"/>
        <v>0.29672102665661187</v>
      </c>
      <c r="DK373" s="6">
        <f t="shared" si="408"/>
        <v>0.37573379161843262</v>
      </c>
      <c r="DL373" s="6">
        <f t="shared" si="391"/>
        <v>0.33520048060851304</v>
      </c>
      <c r="DM373" s="6">
        <f t="shared" si="356"/>
        <v>7.8138588365597325E-2</v>
      </c>
      <c r="DX373">
        <f t="shared" si="380"/>
        <v>52310.5</v>
      </c>
      <c r="DY373">
        <f t="shared" si="381"/>
        <v>48201.614628028663</v>
      </c>
      <c r="DZ373">
        <f t="shared" si="382"/>
        <v>56419.385371971337</v>
      </c>
    </row>
    <row r="374" spans="1:130" x14ac:dyDescent="0.25">
      <c r="A374" s="1">
        <v>73</v>
      </c>
      <c r="B374" s="1">
        <v>373</v>
      </c>
      <c r="C374" s="7">
        <v>20210303</v>
      </c>
      <c r="D374" s="7">
        <v>49720</v>
      </c>
      <c r="E374" s="7">
        <v>1299909</v>
      </c>
      <c r="F374" s="7"/>
      <c r="G374" s="7">
        <f t="shared" si="343"/>
        <v>64631475480</v>
      </c>
      <c r="H374" s="36">
        <f t="shared" si="387"/>
        <v>146131166513.5</v>
      </c>
      <c r="I374" s="36">
        <f t="shared" si="383"/>
        <v>337869656835.20001</v>
      </c>
      <c r="K374" s="2">
        <f t="shared" si="344"/>
        <v>-1.8334511193410331E-2</v>
      </c>
      <c r="M374" s="1">
        <f t="shared" si="352"/>
        <v>372</v>
      </c>
      <c r="N374" s="2">
        <f t="shared" si="345"/>
        <v>-4.5502116633468068E-4</v>
      </c>
      <c r="O374" s="8">
        <f t="shared" si="346"/>
        <v>0.46616541353383456</v>
      </c>
      <c r="P374" s="2">
        <f t="shared" si="347"/>
        <v>0.4544196712885657</v>
      </c>
      <c r="Q374" s="2">
        <f t="shared" si="348"/>
        <v>0.44330329284732262</v>
      </c>
      <c r="R374" s="2">
        <f t="shared" si="349"/>
        <v>1.2312750385539084E-2</v>
      </c>
      <c r="V374" s="1">
        <f t="shared" si="350"/>
        <v>1.8334511193410331E-2</v>
      </c>
      <c r="W374" s="1">
        <f t="shared" si="351"/>
        <v>0</v>
      </c>
      <c r="X374" s="2">
        <f t="shared" si="370"/>
        <v>1.3222477576404828E-2</v>
      </c>
      <c r="Y374" s="2">
        <f t="shared" si="371"/>
        <v>4.1927319384519931E-3</v>
      </c>
      <c r="Z374" s="2">
        <f t="shared" si="372"/>
        <v>9.5326991029317763E-3</v>
      </c>
      <c r="AA374" s="2">
        <f t="shared" si="373"/>
        <v>9.5489771661784479E-3</v>
      </c>
      <c r="AB374" s="3">
        <f t="shared" si="384"/>
        <v>1.3870654505750908</v>
      </c>
      <c r="AC374" s="3">
        <f t="shared" si="385"/>
        <v>0.43907654877448482</v>
      </c>
      <c r="AD374" s="4">
        <f t="shared" si="374"/>
        <v>24.043943402587121</v>
      </c>
      <c r="AE374" s="5">
        <f t="shared" si="397"/>
        <v>38.219705440651595</v>
      </c>
      <c r="AF374" s="5">
        <f t="shared" si="398"/>
        <v>23.903055675219164</v>
      </c>
      <c r="AG374" s="5">
        <f t="shared" si="399"/>
        <v>52.536355206084025</v>
      </c>
      <c r="AH374" s="5"/>
      <c r="AI374" s="6">
        <f t="shared" si="386"/>
        <v>-0.17435565781448661</v>
      </c>
      <c r="AJ374" s="6">
        <f t="shared" si="375"/>
        <v>-0.21094058037031851</v>
      </c>
      <c r="AK374" s="6">
        <f t="shared" si="400"/>
        <v>-0.47240655924216401</v>
      </c>
      <c r="AL374" s="6">
        <f t="shared" si="401"/>
        <v>5.0525398501527014E-2</v>
      </c>
      <c r="AM374" s="6"/>
      <c r="AT374" s="5"/>
      <c r="AU374" s="5"/>
      <c r="AV374" s="12"/>
      <c r="AW374" s="5"/>
      <c r="AX374" s="5"/>
      <c r="AY374" s="5"/>
      <c r="AZ374" s="5"/>
      <c r="BA374" s="5"/>
      <c r="BB374" s="5"/>
      <c r="BC374" s="5"/>
      <c r="BD374" s="5"/>
      <c r="BE374" s="5">
        <f t="shared" si="361"/>
        <v>-920</v>
      </c>
      <c r="BF374" s="6">
        <f t="shared" si="362"/>
        <v>920</v>
      </c>
      <c r="BG374" s="6">
        <f t="shared" si="363"/>
        <v>0</v>
      </c>
      <c r="BH374" s="6">
        <f t="shared" si="364"/>
        <v>691.42857142857144</v>
      </c>
      <c r="BI374" s="6">
        <f t="shared" si="365"/>
        <v>212.85714285714286</v>
      </c>
      <c r="BJ374" s="6">
        <f t="shared" si="366"/>
        <v>23.538704581358612</v>
      </c>
      <c r="BK374" s="6">
        <f t="shared" si="402"/>
        <v>40.891410410830396</v>
      </c>
      <c r="BL374" s="6">
        <f t="shared" si="403"/>
        <v>27.919308975172317</v>
      </c>
      <c r="BM374" s="6">
        <f t="shared" si="404"/>
        <v>49.971881415791053</v>
      </c>
      <c r="BN374" s="5"/>
      <c r="BO374" s="5"/>
      <c r="BP374" s="5"/>
      <c r="BQ374" s="2">
        <f t="shared" si="335"/>
        <v>51747.5</v>
      </c>
      <c r="BR374" s="2">
        <f t="shared" si="367"/>
        <v>54764.1875</v>
      </c>
      <c r="BS374" s="2">
        <f t="shared" si="336"/>
        <v>47596.919364270681</v>
      </c>
      <c r="BT374" s="5">
        <f t="shared" si="368"/>
        <v>58643.688813839057</v>
      </c>
      <c r="BU374" s="5"/>
      <c r="BV374" s="2">
        <f t="shared" si="392"/>
        <v>0.72090270645584642</v>
      </c>
      <c r="BW374" s="2">
        <f t="shared" si="337"/>
        <v>-9.3215952179335468E-2</v>
      </c>
      <c r="BX374" s="2">
        <f t="shared" si="338"/>
        <v>-1.5035466892923828</v>
      </c>
      <c r="BY374" s="2">
        <f t="shared" si="339"/>
        <v>1.3171147849337119</v>
      </c>
      <c r="BZ374" s="2"/>
      <c r="CA374" s="2">
        <f t="shared" si="369"/>
        <v>0.51694779088568554</v>
      </c>
      <c r="CB374" s="2">
        <f t="shared" si="340"/>
        <v>0.41370297943394946</v>
      </c>
      <c r="CC374" s="2">
        <f t="shared" si="341"/>
        <v>0.12997969937406423</v>
      </c>
      <c r="CD374" s="2">
        <f t="shared" si="342"/>
        <v>0.69742625949383474</v>
      </c>
      <c r="CE374" s="5"/>
      <c r="CF374" s="8">
        <f t="shared" si="393"/>
        <v>-3.931590530861992E-4</v>
      </c>
      <c r="CG374" s="8">
        <f t="shared" si="394"/>
        <v>-3.5633922912258267E-3</v>
      </c>
      <c r="CH374" s="5">
        <f t="shared" si="395"/>
        <v>50785</v>
      </c>
      <c r="CI374" s="5">
        <f t="shared" si="396"/>
        <v>53060</v>
      </c>
      <c r="CJ374" s="5"/>
      <c r="CK374" s="5">
        <f t="shared" si="357"/>
        <v>50760.422099958487</v>
      </c>
      <c r="CL374" s="5">
        <f t="shared" si="376"/>
        <v>52376.045071175009</v>
      </c>
      <c r="CM374" s="5">
        <f t="shared" si="405"/>
        <v>62306.89684720659</v>
      </c>
      <c r="CN374" s="5">
        <f t="shared" si="388"/>
        <v>62447.276291588343</v>
      </c>
      <c r="CO374" s="5">
        <f t="shared" si="353"/>
        <v>54384.936100896048</v>
      </c>
      <c r="CP374" s="5"/>
      <c r="CQ374" s="5"/>
      <c r="CR374" s="5"/>
      <c r="CS374" s="32">
        <f t="shared" si="358"/>
        <v>-2.049671883952553E-2</v>
      </c>
      <c r="CT374" s="32">
        <f t="shared" si="377"/>
        <v>-5.0711065861610005E-2</v>
      </c>
      <c r="CU374" s="32">
        <f t="shared" si="406"/>
        <v>-0.20201450375667196</v>
      </c>
      <c r="CV374" s="32">
        <f t="shared" si="389"/>
        <v>-0.20380834917699542</v>
      </c>
      <c r="CW374" s="32">
        <f t="shared" si="354"/>
        <v>-8.577625414952339E-2</v>
      </c>
      <c r="CX374" s="32"/>
      <c r="CY374" s="32"/>
      <c r="CZ374" s="5"/>
      <c r="DA374" s="6">
        <f t="shared" si="359"/>
        <v>-5.1926641648885927E-2</v>
      </c>
      <c r="DB374" s="6">
        <f t="shared" si="378"/>
        <v>-3.8663592831836041E-2</v>
      </c>
      <c r="DC374" s="6">
        <f t="shared" si="407"/>
        <v>-0.32581340291409649</v>
      </c>
      <c r="DD374" s="6">
        <f t="shared" si="390"/>
        <v>-0.19733742009150546</v>
      </c>
      <c r="DE374" s="6">
        <f t="shared" si="355"/>
        <v>0.79883551133298414</v>
      </c>
      <c r="DF374" s="5"/>
      <c r="DG374" s="5"/>
      <c r="DI374" s="6">
        <f t="shared" si="360"/>
        <v>0.26859961121054676</v>
      </c>
      <c r="DJ374" s="6">
        <f t="shared" si="379"/>
        <v>0.21271712146026925</v>
      </c>
      <c r="DK374" s="6">
        <f t="shared" si="408"/>
        <v>0.37286346242635671</v>
      </c>
      <c r="DL374" s="6">
        <f t="shared" si="391"/>
        <v>0.25895341393340232</v>
      </c>
      <c r="DM374" s="6">
        <f t="shared" si="356"/>
        <v>7.6316729617552551E-2</v>
      </c>
      <c r="DX374">
        <f t="shared" si="380"/>
        <v>52036.5</v>
      </c>
      <c r="DY374">
        <f t="shared" si="381"/>
        <v>48004.759556965502</v>
      </c>
      <c r="DZ374">
        <f t="shared" si="382"/>
        <v>56068.240443034498</v>
      </c>
    </row>
    <row r="375" spans="1:130" x14ac:dyDescent="0.25">
      <c r="A375" s="1">
        <v>74</v>
      </c>
      <c r="B375" s="1">
        <v>374</v>
      </c>
      <c r="C375" s="7">
        <v>20210306</v>
      </c>
      <c r="D375" s="7">
        <v>49850</v>
      </c>
      <c r="E375" s="7">
        <v>2674800</v>
      </c>
      <c r="F375" s="7"/>
      <c r="G375" s="7">
        <f t="shared" si="343"/>
        <v>133338780000</v>
      </c>
      <c r="H375" s="36">
        <f t="shared" si="387"/>
        <v>139232810945.5</v>
      </c>
      <c r="I375" s="36">
        <f t="shared" si="383"/>
        <v>332455699083.40002</v>
      </c>
      <c r="K375" s="2">
        <f t="shared" si="344"/>
        <v>2.6112297653369219E-3</v>
      </c>
      <c r="M375" s="1">
        <f t="shared" si="352"/>
        <v>373</v>
      </c>
      <c r="N375" s="2">
        <f t="shared" si="345"/>
        <v>-4.5392647170706821E-4</v>
      </c>
      <c r="O375" s="8">
        <f t="shared" si="346"/>
        <v>0.46741854636591479</v>
      </c>
      <c r="P375" s="2">
        <f t="shared" si="347"/>
        <v>0.45443446677734123</v>
      </c>
      <c r="Q375" s="2">
        <f t="shared" si="348"/>
        <v>0.44332138904137003</v>
      </c>
      <c r="R375" s="2">
        <f t="shared" si="349"/>
        <v>1.2998875077349092E-2</v>
      </c>
      <c r="V375" s="1">
        <f t="shared" si="350"/>
        <v>0</v>
      </c>
      <c r="W375" s="1">
        <f t="shared" si="351"/>
        <v>2.6112297653369219E-3</v>
      </c>
      <c r="X375" s="2">
        <f t="shared" si="370"/>
        <v>1.1660995269919075E-2</v>
      </c>
      <c r="Y375" s="2">
        <f t="shared" si="371"/>
        <v>4.3792483502617732E-3</v>
      </c>
      <c r="Z375" s="2">
        <f t="shared" si="372"/>
        <v>9.7956800672544479E-3</v>
      </c>
      <c r="AA375" s="2">
        <f t="shared" si="373"/>
        <v>9.4860774692022143E-3</v>
      </c>
      <c r="AB375" s="3">
        <f t="shared" si="384"/>
        <v>1.1904222259054895</v>
      </c>
      <c r="AC375" s="3">
        <f t="shared" si="385"/>
        <v>0.46165007238024075</v>
      </c>
      <c r="AD375" s="4">
        <f t="shared" si="374"/>
        <v>27.94369670499718</v>
      </c>
      <c r="AE375" s="5">
        <f t="shared" si="397"/>
        <v>37.745112542261076</v>
      </c>
      <c r="AF375" s="5">
        <f t="shared" si="398"/>
        <v>22.707843878401142</v>
      </c>
      <c r="AG375" s="5">
        <f t="shared" si="399"/>
        <v>52.782381206121009</v>
      </c>
      <c r="AH375" s="5"/>
      <c r="AI375" s="6">
        <f t="shared" si="386"/>
        <v>-6.8318260386732305E-2</v>
      </c>
      <c r="AJ375" s="6">
        <f t="shared" si="375"/>
        <v>-0.19156080926300859</v>
      </c>
      <c r="AK375" s="6">
        <f t="shared" si="400"/>
        <v>-0.43328660904062155</v>
      </c>
      <c r="AL375" s="6">
        <f t="shared" si="401"/>
        <v>5.0164990514604352E-2</v>
      </c>
      <c r="AM375" s="6"/>
      <c r="AT375" s="5"/>
      <c r="AU375" s="5"/>
      <c r="AV375" s="12"/>
      <c r="AW375" s="5"/>
      <c r="AX375" s="5"/>
      <c r="AY375" s="5"/>
      <c r="AZ375" s="5"/>
      <c r="BA375" s="5"/>
      <c r="BB375" s="5"/>
      <c r="BC375" s="5"/>
      <c r="BD375" s="5"/>
      <c r="BE375" s="5">
        <f t="shared" si="361"/>
        <v>130</v>
      </c>
      <c r="BF375" s="6">
        <f t="shared" si="362"/>
        <v>0</v>
      </c>
      <c r="BG375" s="6">
        <f t="shared" si="363"/>
        <v>130</v>
      </c>
      <c r="BH375" s="6">
        <f t="shared" si="364"/>
        <v>604.28571428571433</v>
      </c>
      <c r="BI375" s="6">
        <f t="shared" si="365"/>
        <v>222.14285714285714</v>
      </c>
      <c r="BJ375" s="6">
        <f t="shared" si="366"/>
        <v>26.879861711322384</v>
      </c>
      <c r="BK375" s="6">
        <f t="shared" si="402"/>
        <v>40.693720209599547</v>
      </c>
      <c r="BL375" s="6">
        <f t="shared" si="403"/>
        <v>26.977100516526605</v>
      </c>
      <c r="BM375" s="6">
        <f t="shared" si="404"/>
        <v>50.295353994750606</v>
      </c>
      <c r="BN375" s="5"/>
      <c r="BO375" s="5"/>
      <c r="BP375" s="5"/>
      <c r="BQ375" s="2">
        <f t="shared" si="335"/>
        <v>51573.75</v>
      </c>
      <c r="BR375" s="2">
        <f t="shared" si="367"/>
        <v>54379.25</v>
      </c>
      <c r="BS375" s="2">
        <f t="shared" si="336"/>
        <v>47402.955892417274</v>
      </c>
      <c r="BT375" s="5">
        <f t="shared" si="368"/>
        <v>57885.04946209435</v>
      </c>
      <c r="BU375" s="5"/>
      <c r="BV375" s="2">
        <f t="shared" si="392"/>
        <v>0.70263917065781278</v>
      </c>
      <c r="BW375" s="2">
        <f t="shared" si="337"/>
        <v>-4.2057021883654497E-2</v>
      </c>
      <c r="BX375" s="2">
        <f t="shared" si="338"/>
        <v>-1.4913596077631597</v>
      </c>
      <c r="BY375" s="2">
        <f t="shared" si="339"/>
        <v>1.4072455639958508</v>
      </c>
      <c r="BZ375" s="2"/>
      <c r="CA375" s="2">
        <f t="shared" si="369"/>
        <v>1.0143336689087135</v>
      </c>
      <c r="CB375" s="2">
        <f t="shared" si="340"/>
        <v>0.44259313383974003</v>
      </c>
      <c r="CC375" s="2">
        <f t="shared" si="341"/>
        <v>5.1666278748155603E-2</v>
      </c>
      <c r="CD375" s="2">
        <f t="shared" si="342"/>
        <v>0.83351998893132451</v>
      </c>
      <c r="CE375" s="5"/>
      <c r="CF375" s="8">
        <f t="shared" si="393"/>
        <v>-3.931590530861992E-4</v>
      </c>
      <c r="CG375" s="8">
        <f t="shared" si="394"/>
        <v>-3.5633922912258267E-3</v>
      </c>
      <c r="CH375" s="5">
        <f t="shared" si="395"/>
        <v>50785</v>
      </c>
      <c r="CI375" s="5">
        <f t="shared" si="396"/>
        <v>53060</v>
      </c>
      <c r="CJ375" s="5"/>
      <c r="CK375" s="5">
        <f t="shared" si="357"/>
        <v>50461.046073915117</v>
      </c>
      <c r="CL375" s="5">
        <f t="shared" si="376"/>
        <v>52317.75347957421</v>
      </c>
      <c r="CM375" s="5">
        <f t="shared" si="405"/>
        <v>62038.841460610063</v>
      </c>
      <c r="CN375" s="5">
        <f t="shared" si="388"/>
        <v>62383.958087007668</v>
      </c>
      <c r="CO375" s="5">
        <f t="shared" si="353"/>
        <v>54475.814346037594</v>
      </c>
      <c r="CP375" s="5"/>
      <c r="CQ375" s="5"/>
      <c r="CR375" s="5"/>
      <c r="CS375" s="32">
        <f t="shared" si="358"/>
        <v>-1.2109262915795616E-2</v>
      </c>
      <c r="CT375" s="32">
        <f t="shared" si="377"/>
        <v>-4.7168567368582881E-2</v>
      </c>
      <c r="CU375" s="32">
        <f t="shared" si="406"/>
        <v>-0.19647113282005835</v>
      </c>
      <c r="CV375" s="32">
        <f t="shared" si="389"/>
        <v>-0.2009163649014768</v>
      </c>
      <c r="CW375" s="32">
        <f t="shared" si="354"/>
        <v>-8.491501047884864E-2</v>
      </c>
      <c r="CX375" s="32"/>
      <c r="CY375" s="32"/>
      <c r="CZ375" s="5"/>
      <c r="DA375" s="6">
        <f t="shared" si="359"/>
        <v>-2.9646439966719874E-2</v>
      </c>
      <c r="DB375" s="6">
        <f t="shared" si="378"/>
        <v>3.0135633052642587E-3</v>
      </c>
      <c r="DC375" s="6">
        <f t="shared" si="407"/>
        <v>-0.31489127016889701</v>
      </c>
      <c r="DD375" s="6">
        <f t="shared" si="390"/>
        <v>-0.19031360732529248</v>
      </c>
      <c r="DE375" s="6">
        <f t="shared" si="355"/>
        <v>0.78518622022654061</v>
      </c>
      <c r="DF375" s="5"/>
      <c r="DG375" s="5"/>
      <c r="DI375" s="6">
        <f t="shared" si="360"/>
        <v>0.33791501406673918</v>
      </c>
      <c r="DJ375" s="6">
        <f t="shared" si="379"/>
        <v>0.2470734798943845</v>
      </c>
      <c r="DK375" s="6">
        <f t="shared" si="408"/>
        <v>0.48227394662406398</v>
      </c>
      <c r="DL375" s="6">
        <f t="shared" si="391"/>
        <v>0.370519215350679</v>
      </c>
      <c r="DM375" s="6">
        <f t="shared" si="356"/>
        <v>3.8810950464952178E-2</v>
      </c>
      <c r="DX375">
        <f t="shared" si="380"/>
        <v>51945</v>
      </c>
      <c r="DY375">
        <f t="shared" si="381"/>
        <v>47803.480955011793</v>
      </c>
      <c r="DZ375">
        <f t="shared" si="382"/>
        <v>56086.519044988207</v>
      </c>
    </row>
    <row r="376" spans="1:130" x14ac:dyDescent="0.25">
      <c r="A376" s="1">
        <v>75</v>
      </c>
      <c r="B376" s="1">
        <v>375</v>
      </c>
      <c r="C376" s="7">
        <v>20210307</v>
      </c>
      <c r="D376" s="7">
        <v>51700</v>
      </c>
      <c r="E376" s="7">
        <v>2145098</v>
      </c>
      <c r="F376" s="7"/>
      <c r="G376" s="7">
        <f t="shared" si="343"/>
        <v>110901566600</v>
      </c>
      <c r="H376" s="36">
        <f t="shared" si="387"/>
        <v>134905401755.5</v>
      </c>
      <c r="I376" s="36">
        <f t="shared" si="383"/>
        <v>326375329591.40002</v>
      </c>
      <c r="K376" s="2">
        <f t="shared" si="344"/>
        <v>3.6439285106536039E-2</v>
      </c>
      <c r="M376" s="1">
        <f t="shared" si="352"/>
        <v>374</v>
      </c>
      <c r="N376" s="2">
        <f t="shared" si="345"/>
        <v>-4.2964554903670801E-4</v>
      </c>
      <c r="O376" s="8">
        <f t="shared" si="346"/>
        <v>0.46867167919799496</v>
      </c>
      <c r="P376" s="2">
        <f t="shared" si="347"/>
        <v>0.4547626549875311</v>
      </c>
      <c r="Q376" s="2">
        <f t="shared" si="348"/>
        <v>0.44372286747985396</v>
      </c>
      <c r="R376" s="2">
        <f t="shared" si="349"/>
        <v>1.4237212420653733E-2</v>
      </c>
      <c r="V376" s="1">
        <f t="shared" si="350"/>
        <v>0</v>
      </c>
      <c r="W376" s="1">
        <f t="shared" si="351"/>
        <v>3.6439285106536039E-2</v>
      </c>
      <c r="X376" s="2">
        <f t="shared" si="370"/>
        <v>1.1505546739733681E-2</v>
      </c>
      <c r="Y376" s="2">
        <f t="shared" si="371"/>
        <v>6.9820544293000613E-3</v>
      </c>
      <c r="Z376" s="2">
        <f t="shared" si="372"/>
        <v>9.9734270025717987E-3</v>
      </c>
      <c r="AA376" s="2">
        <f t="shared" si="373"/>
        <v>1.2660165883836843E-2</v>
      </c>
      <c r="AB376" s="3">
        <f t="shared" si="384"/>
        <v>1.1536201886038573</v>
      </c>
      <c r="AC376" s="3">
        <f t="shared" si="385"/>
        <v>0.5514978629319548</v>
      </c>
      <c r="AD376" s="4">
        <f t="shared" si="374"/>
        <v>32.343676288877283</v>
      </c>
      <c r="AE376" s="5">
        <f t="shared" si="397"/>
        <v>37.488622041614391</v>
      </c>
      <c r="AF376" s="5">
        <f t="shared" si="398"/>
        <v>22.258089221859997</v>
      </c>
      <c r="AG376" s="5">
        <f t="shared" si="399"/>
        <v>52.719154861368786</v>
      </c>
      <c r="AH376" s="5"/>
      <c r="AI376" s="6">
        <f t="shared" si="386"/>
        <v>7.5366064608807362E-2</v>
      </c>
      <c r="AJ376" s="6">
        <f t="shared" si="375"/>
        <v>-0.16243981759677945</v>
      </c>
      <c r="AK376" s="6">
        <f t="shared" si="400"/>
        <v>-0.38358634022699578</v>
      </c>
      <c r="AL376" s="6">
        <f t="shared" si="401"/>
        <v>5.8706705033436918E-2</v>
      </c>
      <c r="AM376" s="6"/>
      <c r="AT376" s="5"/>
      <c r="AU376" s="5"/>
      <c r="AV376" s="12"/>
      <c r="AW376" s="5"/>
      <c r="AX376" s="5"/>
      <c r="AY376" s="5"/>
      <c r="AZ376" s="5"/>
      <c r="BA376" s="5"/>
      <c r="BB376" s="5"/>
      <c r="BC376" s="5"/>
      <c r="BD376" s="5"/>
      <c r="BE376" s="5">
        <f t="shared" si="361"/>
        <v>1850</v>
      </c>
      <c r="BF376" s="6">
        <f t="shared" si="362"/>
        <v>0</v>
      </c>
      <c r="BG376" s="6">
        <f t="shared" si="363"/>
        <v>1850</v>
      </c>
      <c r="BH376" s="6">
        <f t="shared" si="364"/>
        <v>595.71428571428567</v>
      </c>
      <c r="BI376" s="6">
        <f t="shared" si="365"/>
        <v>354.28571428571428</v>
      </c>
      <c r="BJ376" s="6">
        <f t="shared" si="366"/>
        <v>37.29323308270677</v>
      </c>
      <c r="BK376" s="6">
        <f t="shared" si="402"/>
        <v>40.955312597870105</v>
      </c>
      <c r="BL376" s="6">
        <f t="shared" si="403"/>
        <v>27.74152904052972</v>
      </c>
      <c r="BM376" s="6">
        <f t="shared" si="404"/>
        <v>50.204961088008375</v>
      </c>
      <c r="BN376" s="5"/>
      <c r="BO376" s="5"/>
      <c r="BP376" s="5"/>
      <c r="BQ376" s="2">
        <f t="shared" si="335"/>
        <v>51747.5</v>
      </c>
      <c r="BR376" s="2">
        <f t="shared" si="367"/>
        <v>54066.625</v>
      </c>
      <c r="BS376" s="2">
        <f t="shared" si="336"/>
        <v>47322.183041027238</v>
      </c>
      <c r="BT376" s="5">
        <f t="shared" si="368"/>
        <v>57318.898101839295</v>
      </c>
      <c r="BU376" s="5"/>
      <c r="BV376" s="2">
        <f t="shared" si="392"/>
        <v>-5.2690436053675072E-3</v>
      </c>
      <c r="BW376" s="2">
        <f t="shared" si="337"/>
        <v>-2.8172065809974313E-2</v>
      </c>
      <c r="BX376" s="2">
        <f t="shared" si="338"/>
        <v>-1.4730708797614722</v>
      </c>
      <c r="BY376" s="2">
        <f t="shared" si="339"/>
        <v>1.4167267481415238</v>
      </c>
      <c r="BZ376" s="2"/>
      <c r="CA376" s="2">
        <f t="shared" si="369"/>
        <v>0.91615816257501947</v>
      </c>
      <c r="CB376" s="2">
        <f t="shared" si="340"/>
        <v>0.45994306789758782</v>
      </c>
      <c r="CC376" s="2">
        <f t="shared" si="341"/>
        <v>1.7905329447570006E-2</v>
      </c>
      <c r="CD376" s="2">
        <f t="shared" si="342"/>
        <v>0.90198080634760558</v>
      </c>
      <c r="CE376" s="5"/>
      <c r="CF376" s="8">
        <f t="shared" si="393"/>
        <v>3.2064081370542542E-3</v>
      </c>
      <c r="CG376" s="8">
        <f t="shared" si="394"/>
        <v>-3.5633922912258267E-3</v>
      </c>
      <c r="CH376" s="5">
        <f t="shared" si="395"/>
        <v>50785</v>
      </c>
      <c r="CI376" s="5">
        <f t="shared" si="396"/>
        <v>53060</v>
      </c>
      <c r="CJ376" s="5"/>
      <c r="CK376" s="5">
        <f t="shared" si="357"/>
        <v>50550.599585241267</v>
      </c>
      <c r="CL376" s="5">
        <f t="shared" si="376"/>
        <v>52494.311611267054</v>
      </c>
      <c r="CM376" s="5">
        <f t="shared" si="405"/>
        <v>61810.767710151951</v>
      </c>
      <c r="CN376" s="5">
        <f t="shared" si="388"/>
        <v>62347.457092753575</v>
      </c>
      <c r="CO376" s="5">
        <f t="shared" si="353"/>
        <v>54605.977550101386</v>
      </c>
      <c r="CP376" s="5"/>
      <c r="CQ376" s="5"/>
      <c r="CR376" s="5"/>
      <c r="CS376" s="32">
        <f t="shared" si="358"/>
        <v>2.2737621792606966E-2</v>
      </c>
      <c r="CT376" s="32">
        <f t="shared" si="377"/>
        <v>-1.513138446598028E-2</v>
      </c>
      <c r="CU376" s="32">
        <f t="shared" si="406"/>
        <v>-0.16357615484674415</v>
      </c>
      <c r="CV376" s="32">
        <f t="shared" si="389"/>
        <v>-0.17077612446829193</v>
      </c>
      <c r="CW376" s="32">
        <f t="shared" si="354"/>
        <v>-5.3217205889870445E-2</v>
      </c>
      <c r="CX376" s="32"/>
      <c r="CY376" s="32"/>
      <c r="CZ376" s="5"/>
      <c r="DA376" s="6">
        <f t="shared" si="359"/>
        <v>1.5791340913642059E-2</v>
      </c>
      <c r="DB376" s="6">
        <f t="shared" si="378"/>
        <v>-1.5545846135384478E-2</v>
      </c>
      <c r="DC376" s="6">
        <f t="shared" si="407"/>
        <v>-0.28864872308287587</v>
      </c>
      <c r="DD376" s="6">
        <f t="shared" si="390"/>
        <v>-0.18060075619724492</v>
      </c>
      <c r="DE376" s="6">
        <f t="shared" si="355"/>
        <v>0.72658195664618275</v>
      </c>
      <c r="DF376" s="5"/>
      <c r="DG376" s="5"/>
      <c r="DI376" s="6">
        <f t="shared" si="360"/>
        <v>0.81489536327156942</v>
      </c>
      <c r="DJ376" s="6">
        <f t="shared" si="379"/>
        <v>0.45703072315586013</v>
      </c>
      <c r="DK376" s="6">
        <f t="shared" si="408"/>
        <v>0.56274277286047469</v>
      </c>
      <c r="DL376" s="6">
        <f t="shared" si="391"/>
        <v>0.36003909742202528</v>
      </c>
      <c r="DM376" s="6">
        <f t="shared" si="356"/>
        <v>7.5673857995726554E-2</v>
      </c>
      <c r="DX376">
        <f t="shared" si="380"/>
        <v>52045</v>
      </c>
      <c r="DY376">
        <f t="shared" si="381"/>
        <v>48030.503767594244</v>
      </c>
      <c r="DZ376">
        <f t="shared" si="382"/>
        <v>56059.496232405756</v>
      </c>
    </row>
    <row r="377" spans="1:130" x14ac:dyDescent="0.25">
      <c r="A377" s="1">
        <v>76</v>
      </c>
      <c r="B377" s="1">
        <v>376</v>
      </c>
      <c r="C377" s="7">
        <v>20210308</v>
      </c>
      <c r="D377" s="7">
        <v>53780</v>
      </c>
      <c r="E377" s="7">
        <v>4198913</v>
      </c>
      <c r="F377" s="7"/>
      <c r="G377" s="7">
        <f t="shared" si="343"/>
        <v>225817541140</v>
      </c>
      <c r="H377" s="36">
        <f t="shared" si="387"/>
        <v>139181071462</v>
      </c>
      <c r="I377" s="36">
        <f t="shared" si="383"/>
        <v>314879163674.20001</v>
      </c>
      <c r="K377" s="2">
        <f t="shared" si="344"/>
        <v>3.9443869326335257E-2</v>
      </c>
      <c r="M377" s="1">
        <f t="shared" si="352"/>
        <v>375</v>
      </c>
      <c r="N377" s="2">
        <f t="shared" si="345"/>
        <v>-3.6914514922341941E-4</v>
      </c>
      <c r="O377" s="8">
        <f t="shared" si="346"/>
        <v>0.46992481203007519</v>
      </c>
      <c r="P377" s="2">
        <f t="shared" si="347"/>
        <v>0.45558053033728951</v>
      </c>
      <c r="Q377" s="2">
        <f t="shared" si="348"/>
        <v>0.44472401007407736</v>
      </c>
      <c r="R377" s="2">
        <f t="shared" si="349"/>
        <v>1.5162157042544089E-2</v>
      </c>
      <c r="V377" s="1">
        <f t="shared" si="350"/>
        <v>0</v>
      </c>
      <c r="W377" s="1">
        <f t="shared" si="351"/>
        <v>3.9443869326335257E-2</v>
      </c>
      <c r="X377" s="2">
        <f t="shared" si="370"/>
        <v>1.0447326326509352E-2</v>
      </c>
      <c r="Y377" s="2">
        <f t="shared" si="371"/>
        <v>9.799473666895436E-3</v>
      </c>
      <c r="Z377" s="2">
        <f t="shared" si="372"/>
        <v>1.0373216737084119E-2</v>
      </c>
      <c r="AA377" s="2">
        <f t="shared" si="373"/>
        <v>1.5134087425899279E-2</v>
      </c>
      <c r="AB377" s="3">
        <f t="shared" si="384"/>
        <v>1.0071443209279811</v>
      </c>
      <c r="AC377" s="3">
        <f t="shared" si="385"/>
        <v>0.64751004742614293</v>
      </c>
      <c r="AD377" s="4">
        <f t="shared" si="374"/>
        <v>39.132646660838169</v>
      </c>
      <c r="AE377" s="5">
        <f t="shared" si="397"/>
        <v>37.2059746924321</v>
      </c>
      <c r="AF377" s="5">
        <f t="shared" si="398"/>
        <v>22.340170773297778</v>
      </c>
      <c r="AG377" s="5">
        <f t="shared" si="399"/>
        <v>52.071778611566423</v>
      </c>
      <c r="AH377" s="5"/>
      <c r="AI377" s="6">
        <f t="shared" si="386"/>
        <v>4.836580973542394E-2</v>
      </c>
      <c r="AJ377" s="6">
        <f t="shared" si="375"/>
        <v>-0.14134551952227983</v>
      </c>
      <c r="AK377" s="6">
        <f t="shared" si="400"/>
        <v>-0.35815841147775951</v>
      </c>
      <c r="AL377" s="6">
        <f t="shared" si="401"/>
        <v>7.5467372433199814E-2</v>
      </c>
      <c r="AM377" s="6"/>
      <c r="AT377" s="5"/>
      <c r="AU377" s="5"/>
      <c r="AV377" s="12"/>
      <c r="AW377" s="5"/>
      <c r="AX377" s="5"/>
      <c r="AY377" s="5"/>
      <c r="AZ377" s="5"/>
      <c r="BA377" s="5"/>
      <c r="BB377" s="5"/>
      <c r="BC377" s="5"/>
      <c r="BD377" s="5"/>
      <c r="BE377" s="5">
        <f t="shared" si="361"/>
        <v>2080</v>
      </c>
      <c r="BF377" s="6">
        <f t="shared" si="362"/>
        <v>0</v>
      </c>
      <c r="BG377" s="6">
        <f t="shared" si="363"/>
        <v>2080</v>
      </c>
      <c r="BH377" s="6">
        <f t="shared" si="364"/>
        <v>537.85714285714289</v>
      </c>
      <c r="BI377" s="6">
        <f t="shared" si="365"/>
        <v>502.85714285714283</v>
      </c>
      <c r="BJ377" s="6">
        <f t="shared" si="366"/>
        <v>48.318462594371994</v>
      </c>
      <c r="BK377" s="6">
        <f t="shared" si="402"/>
        <v>41.177230731751905</v>
      </c>
      <c r="BL377" s="6">
        <f t="shared" si="403"/>
        <v>27.612213771523543</v>
      </c>
      <c r="BM377" s="6">
        <f t="shared" si="404"/>
        <v>50.672742603911757</v>
      </c>
      <c r="BN377" s="5"/>
      <c r="BO377" s="5"/>
      <c r="BP377" s="5"/>
      <c r="BQ377" s="2">
        <f t="shared" si="335"/>
        <v>51957.5</v>
      </c>
      <c r="BR377" s="2">
        <f t="shared" si="367"/>
        <v>53801.25</v>
      </c>
      <c r="BS377" s="2">
        <f t="shared" si="336"/>
        <v>47323.881629112715</v>
      </c>
      <c r="BT377" s="5">
        <f t="shared" si="368"/>
        <v>56811.842156300641</v>
      </c>
      <c r="BU377" s="5"/>
      <c r="BV377" s="2">
        <f t="shared" si="392"/>
        <v>-0.10427768809725579</v>
      </c>
      <c r="BW377" s="2">
        <f t="shared" si="337"/>
        <v>-2.8063568706313325E-3</v>
      </c>
      <c r="BX377" s="2">
        <f t="shared" si="338"/>
        <v>-1.4221668344179594</v>
      </c>
      <c r="BY377" s="2">
        <f t="shared" si="339"/>
        <v>1.4165541206766967</v>
      </c>
      <c r="BZ377" s="2"/>
      <c r="CA377" s="2">
        <f t="shared" si="369"/>
        <v>0.8408716565254204</v>
      </c>
      <c r="CB377" s="2">
        <f t="shared" si="340"/>
        <v>0.47299971779844069</v>
      </c>
      <c r="CC377" s="2">
        <f t="shared" si="341"/>
        <v>1.6112748951901956E-3</v>
      </c>
      <c r="CD377" s="2">
        <f t="shared" si="342"/>
        <v>0.94438816070169118</v>
      </c>
      <c r="CE377" s="5"/>
      <c r="CF377" s="8">
        <f t="shared" si="393"/>
        <v>4.7087002469538633E-3</v>
      </c>
      <c r="CG377" s="8">
        <f t="shared" si="394"/>
        <v>-3.5633922912258267E-3</v>
      </c>
      <c r="CH377" s="5">
        <f t="shared" si="395"/>
        <v>51475</v>
      </c>
      <c r="CI377" s="5">
        <f t="shared" si="396"/>
        <v>52795</v>
      </c>
      <c r="CJ377" s="5"/>
      <c r="CK377" s="5">
        <f t="shared" si="357"/>
        <v>51089.266124171612</v>
      </c>
      <c r="CL377" s="5">
        <f t="shared" si="376"/>
        <v>52595.522164025686</v>
      </c>
      <c r="CM377" s="5">
        <f t="shared" si="405"/>
        <v>61354.276031882953</v>
      </c>
      <c r="CN377" s="5">
        <f t="shared" si="388"/>
        <v>62272.128004945662</v>
      </c>
      <c r="CO377" s="5">
        <f t="shared" si="353"/>
        <v>54785.578691415692</v>
      </c>
      <c r="CP377" s="5"/>
      <c r="CQ377" s="5"/>
      <c r="CR377" s="5"/>
      <c r="CS377" s="32">
        <f t="shared" si="358"/>
        <v>5.2667303329208215E-2</v>
      </c>
      <c r="CT377" s="32">
        <f t="shared" si="377"/>
        <v>2.2520507207445695E-2</v>
      </c>
      <c r="CU377" s="32">
        <f t="shared" si="406"/>
        <v>-0.1234514775783021</v>
      </c>
      <c r="CV377" s="32">
        <f t="shared" si="389"/>
        <v>-0.1363712511040448</v>
      </c>
      <c r="CW377" s="32">
        <f t="shared" si="354"/>
        <v>-1.8354806418669045E-2</v>
      </c>
      <c r="CX377" s="32"/>
      <c r="CY377" s="32"/>
      <c r="CZ377" s="5"/>
      <c r="DA377" s="6">
        <f t="shared" si="359"/>
        <v>2.5995059513722212E-2</v>
      </c>
      <c r="DB377" s="6">
        <f t="shared" si="378"/>
        <v>2.5613452945458436E-2</v>
      </c>
      <c r="DC377" s="6">
        <f t="shared" si="407"/>
        <v>-0.29619906524320244</v>
      </c>
      <c r="DD377" s="6">
        <f t="shared" si="390"/>
        <v>-0.14352222503424467</v>
      </c>
      <c r="DE377" s="6">
        <f t="shared" si="355"/>
        <v>0.76099848425849259</v>
      </c>
      <c r="DF377" s="5"/>
      <c r="DG377" s="5"/>
      <c r="DI377" s="6">
        <f t="shared" si="360"/>
        <v>1.0428796732489576</v>
      </c>
      <c r="DJ377" s="6">
        <f t="shared" si="379"/>
        <v>0.70476412192666704</v>
      </c>
      <c r="DK377" s="6">
        <f t="shared" si="408"/>
        <v>0.49030722871160815</v>
      </c>
      <c r="DL377" s="6">
        <f t="shared" si="391"/>
        <v>0.34152352683198711</v>
      </c>
      <c r="DM377" s="6">
        <f t="shared" si="356"/>
        <v>6.9634727384492626E-2</v>
      </c>
      <c r="DX377">
        <f t="shared" si="380"/>
        <v>52108.5</v>
      </c>
      <c r="DY377">
        <f t="shared" si="381"/>
        <v>48026.974427374</v>
      </c>
      <c r="DZ377">
        <f t="shared" si="382"/>
        <v>56190.025572626</v>
      </c>
    </row>
    <row r="378" spans="1:130" x14ac:dyDescent="0.25">
      <c r="A378" s="1">
        <v>77</v>
      </c>
      <c r="B378" s="1">
        <v>377</v>
      </c>
      <c r="C378" s="7">
        <v>20210309</v>
      </c>
      <c r="D378" s="7">
        <v>55200</v>
      </c>
      <c r="E378" s="7">
        <v>5185237</v>
      </c>
      <c r="F378" s="7"/>
      <c r="G378" s="7">
        <f t="shared" si="343"/>
        <v>286225082400</v>
      </c>
      <c r="H378" s="36">
        <f t="shared" si="387"/>
        <v>140472594575</v>
      </c>
      <c r="I378" s="36">
        <f t="shared" si="383"/>
        <v>303143485328.59998</v>
      </c>
      <c r="K378" s="2">
        <f t="shared" si="344"/>
        <v>2.6061302442331073E-2</v>
      </c>
      <c r="M378" s="1">
        <f t="shared" si="352"/>
        <v>376</v>
      </c>
      <c r="N378" s="2">
        <f t="shared" si="345"/>
        <v>-3.5229875298326116E-4</v>
      </c>
      <c r="O378" s="8">
        <f t="shared" si="346"/>
        <v>0.47117794486215536</v>
      </c>
      <c r="P378" s="2">
        <f t="shared" si="347"/>
        <v>0.45580830220015628</v>
      </c>
      <c r="Q378" s="2">
        <f t="shared" si="348"/>
        <v>0.44500297684222978</v>
      </c>
      <c r="R378" s="2">
        <f t="shared" si="349"/>
        <v>1.5597414524865849E-2</v>
      </c>
      <c r="V378" s="1">
        <f t="shared" si="350"/>
        <v>0</v>
      </c>
      <c r="W378" s="1">
        <f t="shared" si="351"/>
        <v>2.6061302442331073E-2</v>
      </c>
      <c r="X378" s="2">
        <f t="shared" si="370"/>
        <v>9.0652234057488189E-3</v>
      </c>
      <c r="Y378" s="2">
        <f t="shared" si="371"/>
        <v>1.1660995269919084E-2</v>
      </c>
      <c r="Z378" s="2">
        <f t="shared" si="372"/>
        <v>1.0384912117913678E-2</v>
      </c>
      <c r="AA378" s="2">
        <f t="shared" si="373"/>
        <v>1.543580139771472E-2</v>
      </c>
      <c r="AB378" s="3">
        <f t="shared" si="384"/>
        <v>0.87292249590745852</v>
      </c>
      <c r="AC378" s="3">
        <f t="shared" si="385"/>
        <v>0.75545123764325584</v>
      </c>
      <c r="AD378" s="4">
        <f t="shared" si="374"/>
        <v>46.392988420168962</v>
      </c>
      <c r="AE378" s="5">
        <f t="shared" si="397"/>
        <v>37.235481810759872</v>
      </c>
      <c r="AF378" s="5">
        <f t="shared" si="398"/>
        <v>22.295671272241123</v>
      </c>
      <c r="AG378" s="5">
        <f t="shared" si="399"/>
        <v>52.175292349278621</v>
      </c>
      <c r="AH378" s="5"/>
      <c r="AI378" s="6">
        <f t="shared" si="386"/>
        <v>0.10209696677108628</v>
      </c>
      <c r="AJ378" s="6">
        <f t="shared" si="375"/>
        <v>-0.1179789738938869</v>
      </c>
      <c r="AK378" s="6">
        <f t="shared" si="400"/>
        <v>-0.33392511760955323</v>
      </c>
      <c r="AL378" s="6">
        <f t="shared" si="401"/>
        <v>9.7967169821779443E-2</v>
      </c>
      <c r="AM378" s="6"/>
      <c r="AT378" s="5"/>
      <c r="AU378" s="5"/>
      <c r="AV378" s="12"/>
      <c r="AW378" s="5"/>
      <c r="AX378" s="5"/>
      <c r="AY378" s="5"/>
      <c r="AZ378" s="5"/>
      <c r="BA378" s="5"/>
      <c r="BB378" s="5"/>
      <c r="BC378" s="5"/>
      <c r="BD378" s="5"/>
      <c r="BE378" s="5">
        <f t="shared" si="361"/>
        <v>1420</v>
      </c>
      <c r="BF378" s="6">
        <f t="shared" si="362"/>
        <v>0</v>
      </c>
      <c r="BG378" s="6">
        <f t="shared" si="363"/>
        <v>1420</v>
      </c>
      <c r="BH378" s="6">
        <f t="shared" si="364"/>
        <v>463.57142857142856</v>
      </c>
      <c r="BI378" s="6">
        <f t="shared" si="365"/>
        <v>604.28571428571433</v>
      </c>
      <c r="BJ378" s="6">
        <f t="shared" si="366"/>
        <v>56.588628762541802</v>
      </c>
      <c r="BK378" s="6">
        <f t="shared" si="402"/>
        <v>41.777389750251245</v>
      </c>
      <c r="BL378" s="6">
        <f t="shared" si="403"/>
        <v>26.609990992847742</v>
      </c>
      <c r="BM378" s="6">
        <f t="shared" si="404"/>
        <v>52.394568880433695</v>
      </c>
      <c r="BN378" s="5"/>
      <c r="BO378" s="5"/>
      <c r="BP378" s="5"/>
      <c r="BQ378" s="2">
        <f t="shared" si="335"/>
        <v>52210</v>
      </c>
      <c r="BR378" s="2">
        <f t="shared" si="367"/>
        <v>53585.4375</v>
      </c>
      <c r="BS378" s="2">
        <f t="shared" si="336"/>
        <v>47404.325107929071</v>
      </c>
      <c r="BT378" s="5">
        <f t="shared" si="368"/>
        <v>56384.962280513748</v>
      </c>
      <c r="BU378" s="5"/>
      <c r="BV378" s="2">
        <f t="shared" si="392"/>
        <v>-0.57189843338207735</v>
      </c>
      <c r="BW378" s="2">
        <f t="shared" si="337"/>
        <v>1.4285237083207169E-3</v>
      </c>
      <c r="BX378" s="2">
        <f t="shared" si="338"/>
        <v>-1.4102029278089316</v>
      </c>
      <c r="BY378" s="2">
        <f t="shared" si="339"/>
        <v>1.413059975225573</v>
      </c>
      <c r="BZ378" s="2"/>
      <c r="CA378" s="2">
        <f t="shared" si="369"/>
        <v>0.66456939493428302</v>
      </c>
      <c r="CB378" s="2">
        <f t="shared" si="340"/>
        <v>0.47849526273992238</v>
      </c>
      <c r="CC378" s="2">
        <f t="shared" si="341"/>
        <v>5.8086403447238366E-4</v>
      </c>
      <c r="CD378" s="2">
        <f t="shared" si="342"/>
        <v>0.95640966144537232</v>
      </c>
      <c r="CE378" s="5"/>
      <c r="CF378" s="8">
        <f t="shared" si="393"/>
        <v>9.8545181711193874E-3</v>
      </c>
      <c r="CG378" s="8">
        <f t="shared" si="394"/>
        <v>-3.5633922912258267E-3</v>
      </c>
      <c r="CH378" s="5">
        <f t="shared" si="395"/>
        <v>52185</v>
      </c>
      <c r="CI378" s="5">
        <f t="shared" si="396"/>
        <v>52795</v>
      </c>
      <c r="CJ378" s="5"/>
      <c r="CK378" s="5">
        <f t="shared" si="357"/>
        <v>51728.557583715381</v>
      </c>
      <c r="CL378" s="5">
        <f t="shared" si="376"/>
        <v>52866.052243919621</v>
      </c>
      <c r="CM378" s="5">
        <f t="shared" si="405"/>
        <v>60696.406820956305</v>
      </c>
      <c r="CN378" s="5">
        <f t="shared" si="388"/>
        <v>62194.011805019705</v>
      </c>
      <c r="CO378" s="5">
        <f t="shared" si="353"/>
        <v>54925.542501966585</v>
      </c>
      <c r="CP378" s="5"/>
      <c r="CQ378" s="5"/>
      <c r="CR378" s="5"/>
      <c r="CS378" s="32">
        <f t="shared" si="358"/>
        <v>6.7108819159834132E-2</v>
      </c>
      <c r="CT378" s="32">
        <f t="shared" si="377"/>
        <v>4.4148326894388301E-2</v>
      </c>
      <c r="CU378" s="32">
        <f t="shared" si="406"/>
        <v>-9.0555719997886142E-2</v>
      </c>
      <c r="CV378" s="32">
        <f t="shared" si="389"/>
        <v>-0.11245474607661854</v>
      </c>
      <c r="CW378" s="32">
        <f t="shared" si="354"/>
        <v>4.9969009959909272E-3</v>
      </c>
      <c r="CX378" s="32"/>
      <c r="CY378" s="32"/>
      <c r="CZ378" s="5"/>
      <c r="DA378" s="6">
        <f t="shared" si="359"/>
        <v>8.2082830788480651E-2</v>
      </c>
      <c r="DB378" s="6">
        <f t="shared" si="378"/>
        <v>3.6904556935450979E-2</v>
      </c>
      <c r="DC378" s="6">
        <f t="shared" si="407"/>
        <v>-0.29580119689028517</v>
      </c>
      <c r="DD378" s="6">
        <f t="shared" si="390"/>
        <v>-6.1647116793044972E-2</v>
      </c>
      <c r="DE378" s="6">
        <f t="shared" si="355"/>
        <v>0.8056452930136998</v>
      </c>
      <c r="DF378" s="5"/>
      <c r="DG378" s="5"/>
      <c r="DI378" s="6">
        <f t="shared" si="360"/>
        <v>1.0514855308643192</v>
      </c>
      <c r="DJ378" s="6">
        <f t="shared" si="379"/>
        <v>0.8434659833714917</v>
      </c>
      <c r="DK378" s="6">
        <f t="shared" si="408"/>
        <v>0.47933147483310334</v>
      </c>
      <c r="DL378" s="6">
        <f t="shared" si="391"/>
        <v>0.29200435339092318</v>
      </c>
      <c r="DM378" s="6">
        <f t="shared" si="356"/>
        <v>0.10062463711600197</v>
      </c>
      <c r="DX378">
        <f t="shared" si="380"/>
        <v>52247.5</v>
      </c>
      <c r="DY378">
        <f t="shared" si="381"/>
        <v>47949.403328216082</v>
      </c>
      <c r="DZ378">
        <f t="shared" si="382"/>
        <v>56545.596671783918</v>
      </c>
    </row>
    <row r="379" spans="1:130" x14ac:dyDescent="0.25">
      <c r="A379" s="1">
        <v>78</v>
      </c>
      <c r="B379" s="1">
        <v>378</v>
      </c>
      <c r="C379" s="7">
        <v>20210310</v>
      </c>
      <c r="D379" s="7">
        <v>56400</v>
      </c>
      <c r="E379" s="7">
        <v>3267615</v>
      </c>
      <c r="F379" s="7"/>
      <c r="G379" s="7">
        <f t="shared" si="343"/>
        <v>184293486000</v>
      </c>
      <c r="H379" s="36">
        <f t="shared" si="387"/>
        <v>139731043155</v>
      </c>
      <c r="I379" s="36">
        <f t="shared" si="383"/>
        <v>283301964140.59998</v>
      </c>
      <c r="K379" s="2">
        <f t="shared" si="344"/>
        <v>2.1506205220963682E-2</v>
      </c>
      <c r="M379" s="1">
        <f t="shared" si="352"/>
        <v>377</v>
      </c>
      <c r="N379" s="2">
        <f t="shared" si="345"/>
        <v>-3.3338890123761844E-4</v>
      </c>
      <c r="O379" s="8">
        <f t="shared" si="346"/>
        <v>0.47243107769423559</v>
      </c>
      <c r="P379" s="2">
        <f t="shared" si="347"/>
        <v>0.45606399033206302</v>
      </c>
      <c r="Q379" s="2">
        <f t="shared" si="348"/>
        <v>0.44531621492887252</v>
      </c>
      <c r="R379" s="2">
        <f t="shared" si="349"/>
        <v>1.6622775494079312E-2</v>
      </c>
      <c r="V379" s="1">
        <f t="shared" si="350"/>
        <v>0</v>
      </c>
      <c r="W379" s="1">
        <f t="shared" si="351"/>
        <v>2.1506205220963682E-2</v>
      </c>
      <c r="X379" s="2">
        <f t="shared" si="370"/>
        <v>7.9017777705152684E-3</v>
      </c>
      <c r="Y379" s="2">
        <f t="shared" si="371"/>
        <v>1.3197152785702205E-2</v>
      </c>
      <c r="Z379" s="2">
        <f t="shared" si="372"/>
        <v>1.0425778105163657E-2</v>
      </c>
      <c r="AA379" s="2">
        <f t="shared" si="373"/>
        <v>1.5255122649772704E-2</v>
      </c>
      <c r="AB379" s="3">
        <f t="shared" si="384"/>
        <v>0.75790772552522412</v>
      </c>
      <c r="AC379" s="3">
        <f t="shared" si="385"/>
        <v>0.86509647209547924</v>
      </c>
      <c r="AD379" s="4">
        <f t="shared" si="374"/>
        <v>53.302170959489573</v>
      </c>
      <c r="AE379" s="5">
        <f t="shared" si="397"/>
        <v>37.677136520549865</v>
      </c>
      <c r="AF379" s="5">
        <f t="shared" si="398"/>
        <v>21.376651306540012</v>
      </c>
      <c r="AG379" s="5">
        <f t="shared" si="399"/>
        <v>53.977621734559719</v>
      </c>
      <c r="AH379" s="5"/>
      <c r="AI379" s="6">
        <f t="shared" si="386"/>
        <v>0.1144351363639359</v>
      </c>
      <c r="AJ379" s="6">
        <f t="shared" si="375"/>
        <v>-9.6760214862108132E-2</v>
      </c>
      <c r="AK379" s="6">
        <f t="shared" si="400"/>
        <v>-0.31664920699524807</v>
      </c>
      <c r="AL379" s="6">
        <f t="shared" si="401"/>
        <v>0.12312877727103182</v>
      </c>
      <c r="AM379" s="6"/>
      <c r="AT379" s="5"/>
      <c r="AU379" s="5"/>
      <c r="AV379" s="12"/>
      <c r="AW379" s="5"/>
      <c r="AX379" s="5"/>
      <c r="AY379" s="5"/>
      <c r="AZ379" s="5"/>
      <c r="BA379" s="5"/>
      <c r="BB379" s="5"/>
      <c r="BC379" s="5"/>
      <c r="BD379" s="5"/>
      <c r="BE379" s="5">
        <f t="shared" si="361"/>
        <v>1200</v>
      </c>
      <c r="BF379" s="6">
        <f t="shared" si="362"/>
        <v>0</v>
      </c>
      <c r="BG379" s="6">
        <f t="shared" si="363"/>
        <v>1200</v>
      </c>
      <c r="BH379" s="6">
        <f t="shared" si="364"/>
        <v>402.14285714285717</v>
      </c>
      <c r="BI379" s="6">
        <f t="shared" si="365"/>
        <v>690</v>
      </c>
      <c r="BJ379" s="6">
        <f t="shared" si="366"/>
        <v>63.178548070634399</v>
      </c>
      <c r="BK379" s="6">
        <f t="shared" si="402"/>
        <v>42.997064817334362</v>
      </c>
      <c r="BL379" s="6">
        <f t="shared" si="403"/>
        <v>25.155417829542092</v>
      </c>
      <c r="BM379" s="6">
        <f t="shared" si="404"/>
        <v>55.486217708788949</v>
      </c>
      <c r="BN379" s="5"/>
      <c r="BO379" s="5"/>
      <c r="BP379" s="5"/>
      <c r="BQ379" s="2">
        <f t="shared" si="335"/>
        <v>52575</v>
      </c>
      <c r="BR379" s="2">
        <f t="shared" si="367"/>
        <v>53426.625</v>
      </c>
      <c r="BS379" s="2">
        <f t="shared" si="336"/>
        <v>47563.260300429924</v>
      </c>
      <c r="BT379" s="5">
        <f t="shared" si="368"/>
        <v>56064.53374857139</v>
      </c>
      <c r="BU379" s="5"/>
      <c r="BV379" s="2">
        <f t="shared" si="392"/>
        <v>-0.69785374101224962</v>
      </c>
      <c r="BW379" s="2">
        <f t="shared" si="337"/>
        <v>1.1747631416768068E-2</v>
      </c>
      <c r="BX379" s="2">
        <f t="shared" si="338"/>
        <v>-1.3748027189714187</v>
      </c>
      <c r="BY379" s="2">
        <f t="shared" si="339"/>
        <v>1.398297981804955</v>
      </c>
      <c r="BZ379" s="2"/>
      <c r="CA379" s="2">
        <f t="shared" si="369"/>
        <v>0.62345169196737737</v>
      </c>
      <c r="CB379" s="2">
        <f t="shared" si="340"/>
        <v>0.48952344839138295</v>
      </c>
      <c r="CC379" s="2">
        <f t="shared" si="341"/>
        <v>8.7841478261643235E-3</v>
      </c>
      <c r="CD379" s="2">
        <f t="shared" si="342"/>
        <v>0.97026274895660158</v>
      </c>
      <c r="CE379" s="5"/>
      <c r="CF379" s="8">
        <f t="shared" si="393"/>
        <v>9.8545181711193874E-3</v>
      </c>
      <c r="CG379" s="8">
        <f t="shared" si="394"/>
        <v>-3.5633922912258267E-3</v>
      </c>
      <c r="CH379" s="5">
        <f t="shared" si="395"/>
        <v>52785</v>
      </c>
      <c r="CI379" s="5">
        <f t="shared" si="396"/>
        <v>52795</v>
      </c>
      <c r="CJ379" s="5"/>
      <c r="CK379" s="5">
        <f t="shared" si="357"/>
        <v>52344.063871687998</v>
      </c>
      <c r="CL379" s="5">
        <f t="shared" si="376"/>
        <v>53061.573809415859</v>
      </c>
      <c r="CM379" s="5">
        <f t="shared" si="405"/>
        <v>59734.398823283082</v>
      </c>
      <c r="CN379" s="5">
        <f t="shared" si="388"/>
        <v>62159.340727419229</v>
      </c>
      <c r="CO379" s="5">
        <f t="shared" si="353"/>
        <v>55097.717949950318</v>
      </c>
      <c r="CP379" s="5"/>
      <c r="CQ379" s="5"/>
      <c r="CR379" s="5"/>
      <c r="CS379" s="32">
        <f t="shared" si="358"/>
        <v>7.7486076324803532E-2</v>
      </c>
      <c r="CT379" s="32">
        <f t="shared" si="377"/>
        <v>6.2916079394383262E-2</v>
      </c>
      <c r="CU379" s="32">
        <f t="shared" si="406"/>
        <v>-5.582041317846842E-2</v>
      </c>
      <c r="CV379" s="32">
        <f t="shared" si="389"/>
        <v>-9.2654469304541909E-2</v>
      </c>
      <c r="CW379" s="32">
        <f t="shared" si="354"/>
        <v>2.3635861856069029E-2</v>
      </c>
      <c r="CX379" s="32"/>
      <c r="CY379" s="32"/>
      <c r="CZ379" s="5"/>
      <c r="DA379" s="6">
        <f t="shared" si="359"/>
        <v>0.11745064409606874</v>
      </c>
      <c r="DB379" s="6">
        <f t="shared" si="378"/>
        <v>-3.545470698369712E-4</v>
      </c>
      <c r="DC379" s="6">
        <f t="shared" si="407"/>
        <v>-0.24419696051204209</v>
      </c>
      <c r="DD379" s="6">
        <f t="shared" si="390"/>
        <v>8.3086531390172049E-3</v>
      </c>
      <c r="DE379" s="6">
        <f t="shared" si="355"/>
        <v>0.78351686605334325</v>
      </c>
      <c r="DF379" s="5"/>
      <c r="DG379" s="5"/>
      <c r="DI379" s="6">
        <f t="shared" si="360"/>
        <v>0.9858241275219024</v>
      </c>
      <c r="DJ379" s="6">
        <f t="shared" si="379"/>
        <v>0.92914297297199089</v>
      </c>
      <c r="DK379" s="6">
        <f t="shared" si="408"/>
        <v>0.41159128126862871</v>
      </c>
      <c r="DL379" s="6">
        <f t="shared" si="391"/>
        <v>0.21797432112858001</v>
      </c>
      <c r="DM379" s="6">
        <f t="shared" si="356"/>
        <v>0.1112619242475099</v>
      </c>
      <c r="DX379">
        <f t="shared" si="380"/>
        <v>52407.5</v>
      </c>
      <c r="DY379">
        <f t="shared" si="381"/>
        <v>47755.786874709491</v>
      </c>
      <c r="DZ379">
        <f t="shared" si="382"/>
        <v>57059.213125290509</v>
      </c>
    </row>
    <row r="380" spans="1:130" x14ac:dyDescent="0.25">
      <c r="A380" s="1">
        <v>79</v>
      </c>
      <c r="B380" s="1">
        <v>379</v>
      </c>
      <c r="C380" s="7">
        <v>20210313</v>
      </c>
      <c r="D380" s="7">
        <v>58900</v>
      </c>
      <c r="E380" s="7">
        <v>5452573</v>
      </c>
      <c r="F380" s="7"/>
      <c r="G380" s="7">
        <f t="shared" si="343"/>
        <v>321156549700</v>
      </c>
      <c r="H380" s="36">
        <f t="shared" si="387"/>
        <v>144554937748</v>
      </c>
      <c r="I380" s="36">
        <f t="shared" si="383"/>
        <v>274990034494.59998</v>
      </c>
      <c r="K380" s="2">
        <f t="shared" si="344"/>
        <v>4.3371932153527845E-2</v>
      </c>
      <c r="M380" s="1">
        <f t="shared" si="352"/>
        <v>378</v>
      </c>
      <c r="N380" s="2">
        <f t="shared" si="345"/>
        <v>-3.2252862721135613E-4</v>
      </c>
      <c r="O380" s="8">
        <f t="shared" si="346"/>
        <v>0.47368421052631576</v>
      </c>
      <c r="P380" s="2">
        <f t="shared" si="347"/>
        <v>0.4562108449397303</v>
      </c>
      <c r="Q380" s="2">
        <f t="shared" si="348"/>
        <v>0.44549616170467676</v>
      </c>
      <c r="R380" s="2">
        <f t="shared" si="349"/>
        <v>1.7620220194252745E-2</v>
      </c>
      <c r="V380" s="1">
        <f t="shared" si="350"/>
        <v>0</v>
      </c>
      <c r="W380" s="1">
        <f t="shared" si="351"/>
        <v>4.3371932153527845E-2</v>
      </c>
      <c r="X380" s="2">
        <f t="shared" si="370"/>
        <v>6.4968512050274773E-3</v>
      </c>
      <c r="Y380" s="2">
        <f t="shared" si="371"/>
        <v>1.6295147939525623E-2</v>
      </c>
      <c r="Z380" s="2">
        <f t="shared" si="372"/>
        <v>1.0036076504948036E-2</v>
      </c>
      <c r="AA380" s="2">
        <f t="shared" si="373"/>
        <v>1.6704053870932295E-2</v>
      </c>
      <c r="AB380" s="3">
        <f t="shared" si="384"/>
        <v>0.64734970900474575</v>
      </c>
      <c r="AC380" s="3">
        <f t="shared" si="385"/>
        <v>0.97552055719131547</v>
      </c>
      <c r="AD380" s="4">
        <f t="shared" si="374"/>
        <v>60.110815849617737</v>
      </c>
      <c r="AE380" s="5">
        <f t="shared" si="397"/>
        <v>38.493564632251456</v>
      </c>
      <c r="AF380" s="5">
        <f t="shared" si="398"/>
        <v>19.493459077023616</v>
      </c>
      <c r="AG380" s="5">
        <f t="shared" si="399"/>
        <v>57.493670187479296</v>
      </c>
      <c r="AH380" s="5"/>
      <c r="AI380" s="6">
        <f t="shared" si="386"/>
        <v>8.9877520252048454E-2</v>
      </c>
      <c r="AJ380" s="6">
        <f t="shared" si="375"/>
        <v>-8.3983617590028786E-2</v>
      </c>
      <c r="AK380" s="6">
        <f t="shared" si="400"/>
        <v>-0.31635829475292099</v>
      </c>
      <c r="AL380" s="6">
        <f t="shared" si="401"/>
        <v>0.14839105957286339</v>
      </c>
      <c r="AM380" s="6"/>
      <c r="AT380" s="5"/>
      <c r="AU380" s="5"/>
      <c r="AV380" s="12"/>
      <c r="AW380" s="5"/>
      <c r="AX380" s="5"/>
      <c r="AY380" s="5"/>
      <c r="AZ380" s="5"/>
      <c r="BA380" s="5"/>
      <c r="BB380" s="5"/>
      <c r="BC380" s="5"/>
      <c r="BD380" s="5"/>
      <c r="BE380" s="5">
        <f t="shared" si="361"/>
        <v>2500</v>
      </c>
      <c r="BF380" s="6">
        <f t="shared" si="362"/>
        <v>0</v>
      </c>
      <c r="BG380" s="6">
        <f t="shared" si="363"/>
        <v>2500</v>
      </c>
      <c r="BH380" s="6">
        <f t="shared" si="364"/>
        <v>329.28571428571428</v>
      </c>
      <c r="BI380" s="6">
        <f t="shared" si="365"/>
        <v>868.57142857142856</v>
      </c>
      <c r="BJ380" s="6">
        <f t="shared" si="366"/>
        <v>72.510435301132986</v>
      </c>
      <c r="BK380" s="6">
        <f t="shared" si="402"/>
        <v>44.53628765000667</v>
      </c>
      <c r="BL380" s="6">
        <f t="shared" si="403"/>
        <v>22.369076287433881</v>
      </c>
      <c r="BM380" s="6">
        <f t="shared" si="404"/>
        <v>60.053335603807625</v>
      </c>
      <c r="BN380" s="5"/>
      <c r="BO380" s="5"/>
      <c r="BP380" s="5"/>
      <c r="BQ380" s="2">
        <f t="shared" ref="BQ380:BQ443" si="409">(_xlfn.PERCENTILE.EXC(D361:D380,0.25)+_xlfn.PERCENTILE.EXC(D361:D380,0.75))*0.5</f>
        <v>52575</v>
      </c>
      <c r="BR380" s="2">
        <f t="shared" si="367"/>
        <v>53279</v>
      </c>
      <c r="BS380" s="2">
        <f t="shared" ref="BS380:BS443" si="410">BR380-2*_xlfn.STDEV.S(BR361:BR380)</f>
        <v>47746.393809049419</v>
      </c>
      <c r="BT380" s="5">
        <f t="shared" si="368"/>
        <v>55746.852198508699</v>
      </c>
      <c r="BU380" s="5"/>
      <c r="BV380" s="2">
        <f t="shared" si="392"/>
        <v>-1.3509263685059398</v>
      </c>
      <c r="BW380" s="2">
        <f t="shared" si="337"/>
        <v>-4.350322783830407E-5</v>
      </c>
      <c r="BX380" s="2">
        <f t="shared" si="338"/>
        <v>-1.4302650427142949</v>
      </c>
      <c r="BY380" s="2">
        <f t="shared" si="339"/>
        <v>1.4301780362586183</v>
      </c>
      <c r="BZ380" s="2"/>
      <c r="CA380" s="2">
        <f t="shared" si="369"/>
        <v>0.42981161140346191</v>
      </c>
      <c r="CB380" s="2">
        <f t="shared" si="340"/>
        <v>0.49735430515186208</v>
      </c>
      <c r="CC380" s="2">
        <f t="shared" si="341"/>
        <v>2.6450439742041365E-2</v>
      </c>
      <c r="CD380" s="2">
        <f t="shared" si="342"/>
        <v>0.96825817056168284</v>
      </c>
      <c r="CE380" s="5"/>
      <c r="CF380" s="8">
        <f t="shared" si="393"/>
        <v>1.2518710480058757E-2</v>
      </c>
      <c r="CG380" s="8">
        <f t="shared" si="394"/>
        <v>-3.5633922912258267E-3</v>
      </c>
      <c r="CH380" s="5">
        <f t="shared" si="395"/>
        <v>54190</v>
      </c>
      <c r="CI380" s="5">
        <f t="shared" si="396"/>
        <v>54035</v>
      </c>
      <c r="CJ380" s="5"/>
      <c r="CK380" s="5">
        <f t="shared" si="357"/>
        <v>53726.442103605026</v>
      </c>
      <c r="CL380" s="5">
        <f t="shared" si="376"/>
        <v>53402.561727401364</v>
      </c>
      <c r="CM380" s="5">
        <f t="shared" si="405"/>
        <v>59174.652581438422</v>
      </c>
      <c r="CN380" s="5">
        <f t="shared" si="388"/>
        <v>62155.051665390674</v>
      </c>
      <c r="CO380" s="5">
        <f t="shared" si="353"/>
        <v>55348.155542283319</v>
      </c>
      <c r="CP380" s="5"/>
      <c r="CQ380" s="5"/>
      <c r="CR380" s="5"/>
      <c r="CS380" s="32">
        <f t="shared" si="358"/>
        <v>9.6294444482632802E-2</v>
      </c>
      <c r="CT380" s="32">
        <f t="shared" si="377"/>
        <v>0.10294334381674153</v>
      </c>
      <c r="CU380" s="32">
        <f t="shared" si="406"/>
        <v>-4.641388997771223E-3</v>
      </c>
      <c r="CV380" s="32">
        <f t="shared" si="389"/>
        <v>-5.2369865009752048E-2</v>
      </c>
      <c r="CW380" s="32">
        <f t="shared" si="354"/>
        <v>6.4172770039341964E-2</v>
      </c>
      <c r="CX380" s="32"/>
      <c r="CY380" s="32"/>
      <c r="CZ380" s="5"/>
      <c r="DA380" s="6">
        <f t="shared" si="359"/>
        <v>0.18055740923369296</v>
      </c>
      <c r="DB380" s="6">
        <f t="shared" si="378"/>
        <v>6.4878137374491357E-2</v>
      </c>
      <c r="DC380" s="6">
        <f t="shared" si="407"/>
        <v>-0.17849420787350079</v>
      </c>
      <c r="DD380" s="6">
        <f t="shared" si="390"/>
        <v>2.6958902512197847E-2</v>
      </c>
      <c r="DE380" s="6">
        <f t="shared" si="355"/>
        <v>0.78032526383509682</v>
      </c>
      <c r="DF380" s="5"/>
      <c r="DG380" s="5"/>
      <c r="DI380" s="6">
        <f t="shared" si="360"/>
        <v>0.9970075292960352</v>
      </c>
      <c r="DJ380" s="6">
        <f t="shared" si="379"/>
        <v>1.1152360666059149</v>
      </c>
      <c r="DK380" s="6">
        <f t="shared" si="408"/>
        <v>0.42829868193279969</v>
      </c>
      <c r="DL380" s="6">
        <f t="shared" si="391"/>
        <v>0.29767905259738497</v>
      </c>
      <c r="DM380" s="6">
        <f t="shared" si="356"/>
        <v>6.1845529877575925E-2</v>
      </c>
      <c r="DX380">
        <f t="shared" si="380"/>
        <v>52531.5</v>
      </c>
      <c r="DY380">
        <f t="shared" si="381"/>
        <v>47355.844389355101</v>
      </c>
      <c r="DZ380">
        <f t="shared" si="382"/>
        <v>57707.155610644899</v>
      </c>
    </row>
    <row r="381" spans="1:130" x14ac:dyDescent="0.25">
      <c r="A381" s="1">
        <v>80</v>
      </c>
      <c r="B381" s="1">
        <v>380</v>
      </c>
      <c r="C381" s="7">
        <v>20210314</v>
      </c>
      <c r="D381" s="7">
        <v>60490</v>
      </c>
      <c r="E381" s="7">
        <v>4517021</v>
      </c>
      <c r="F381" s="7"/>
      <c r="G381" s="7">
        <f t="shared" si="343"/>
        <v>273234600290</v>
      </c>
      <c r="H381" s="36">
        <f t="shared" si="387"/>
        <v>144682284642.5</v>
      </c>
      <c r="I381" s="36">
        <f t="shared" si="383"/>
        <v>272187746172.20001</v>
      </c>
      <c r="K381" s="2">
        <f t="shared" si="344"/>
        <v>2.6636971461281807E-2</v>
      </c>
      <c r="M381" s="1">
        <f t="shared" si="352"/>
        <v>379</v>
      </c>
      <c r="N381" s="2">
        <f t="shared" si="345"/>
        <v>-3.0280091071641438E-4</v>
      </c>
      <c r="O381" s="8">
        <f t="shared" si="346"/>
        <v>0.47493734335839599</v>
      </c>
      <c r="P381" s="2">
        <f t="shared" si="347"/>
        <v>0.45647762201145775</v>
      </c>
      <c r="Q381" s="2">
        <f t="shared" si="348"/>
        <v>0.44582312544194375</v>
      </c>
      <c r="R381" s="2">
        <f t="shared" si="349"/>
        <v>1.8726498418665694E-2</v>
      </c>
      <c r="V381" s="1">
        <f t="shared" si="350"/>
        <v>0</v>
      </c>
      <c r="W381" s="1">
        <f t="shared" si="351"/>
        <v>2.6636971461281807E-2</v>
      </c>
      <c r="X381" s="2">
        <f t="shared" si="370"/>
        <v>5.8541015068970543E-3</v>
      </c>
      <c r="Y381" s="2">
        <f t="shared" si="371"/>
        <v>1.8197788758188609E-2</v>
      </c>
      <c r="Z381" s="2">
        <f t="shared" si="372"/>
        <v>1.0151028294105986E-2</v>
      </c>
      <c r="AA381" s="2">
        <f t="shared" si="373"/>
        <v>1.6215072007229842E-2</v>
      </c>
      <c r="AB381" s="3">
        <f t="shared" si="384"/>
        <v>0.57670034377661372</v>
      </c>
      <c r="AC381" s="3">
        <f t="shared" si="385"/>
        <v>1.1222761607271758</v>
      </c>
      <c r="AD381" s="4">
        <f t="shared" si="374"/>
        <v>66.056014179840162</v>
      </c>
      <c r="AE381" s="5">
        <f t="shared" si="397"/>
        <v>39.561587166264985</v>
      </c>
      <c r="AF381" s="5">
        <f t="shared" si="398"/>
        <v>17.021893780121307</v>
      </c>
      <c r="AG381" s="5">
        <f t="shared" si="399"/>
        <v>62.101280552408667</v>
      </c>
      <c r="AH381" s="5"/>
      <c r="AI381" s="6">
        <f t="shared" si="386"/>
        <v>0.19204180352179087</v>
      </c>
      <c r="AJ381" s="6">
        <f t="shared" si="375"/>
        <v>-6.7518463836687789E-2</v>
      </c>
      <c r="AK381" s="6">
        <f t="shared" si="400"/>
        <v>-0.32885911840271087</v>
      </c>
      <c r="AL381" s="6">
        <f t="shared" si="401"/>
        <v>0.19382219072933526</v>
      </c>
      <c r="AM381" s="6"/>
      <c r="AT381" s="5"/>
      <c r="AU381" s="5"/>
      <c r="AV381" s="12"/>
      <c r="AW381" s="5"/>
      <c r="AX381" s="5"/>
      <c r="AY381" s="5"/>
      <c r="AZ381" s="5"/>
      <c r="BA381" s="5"/>
      <c r="BB381" s="5"/>
      <c r="BC381" s="5"/>
      <c r="BD381" s="5"/>
      <c r="BE381" s="5">
        <f t="shared" si="361"/>
        <v>1590</v>
      </c>
      <c r="BF381" s="6">
        <f t="shared" si="362"/>
        <v>0</v>
      </c>
      <c r="BG381" s="6">
        <f t="shared" si="363"/>
        <v>1590</v>
      </c>
      <c r="BH381" s="6">
        <f t="shared" si="364"/>
        <v>296.42857142857144</v>
      </c>
      <c r="BI381" s="6">
        <f t="shared" si="365"/>
        <v>982.14285714285711</v>
      </c>
      <c r="BJ381" s="6">
        <f t="shared" si="366"/>
        <v>76.815642458100569</v>
      </c>
      <c r="BK381" s="6">
        <f t="shared" si="402"/>
        <v>46.162716609550039</v>
      </c>
      <c r="BL381" s="6">
        <f t="shared" si="403"/>
        <v>19.712886468252247</v>
      </c>
      <c r="BM381" s="6">
        <f t="shared" si="404"/>
        <v>64.677597708458492</v>
      </c>
      <c r="BN381" s="5"/>
      <c r="BO381" s="5"/>
      <c r="BP381" s="5"/>
      <c r="BQ381" s="2">
        <f t="shared" si="409"/>
        <v>52575</v>
      </c>
      <c r="BR381" s="2">
        <f t="shared" si="367"/>
        <v>53143.6875</v>
      </c>
      <c r="BS381" s="2">
        <f t="shared" si="410"/>
        <v>47945.653510871212</v>
      </c>
      <c r="BT381" s="5">
        <f t="shared" si="368"/>
        <v>55440.106691257053</v>
      </c>
      <c r="BU381" s="5"/>
      <c r="BV381" s="2">
        <f t="shared" si="392"/>
        <v>-1.5197249816060903</v>
      </c>
      <c r="BW381" s="2">
        <f t="shared" ref="BW381:BW444" si="411">AVERAGE(BV362:BV381)</f>
        <v>-2.5956147372676465E-2</v>
      </c>
      <c r="BX381" s="2">
        <f t="shared" ref="BX381:BX444" si="412">BW381-2*_xlfn.STDEV.S(BV362:BV381)</f>
        <v>-1.5483799840916894</v>
      </c>
      <c r="BY381" s="2">
        <f t="shared" ref="BY381:BY444" si="413">BW381+2*_xlfn.STDEV.S(BV362:BV381)</f>
        <v>1.4964676893463367</v>
      </c>
      <c r="BZ381" s="2"/>
      <c r="CA381" s="2">
        <f t="shared" si="369"/>
        <v>0.23496528313463702</v>
      </c>
      <c r="CB381" s="2">
        <f t="shared" ref="CB381:CB444" si="414">AVERAGE(CA362:CA381)</f>
        <v>0.4964030008027801</v>
      </c>
      <c r="CC381" s="2">
        <f t="shared" ref="CC381:CC444" si="415">CB381-2*_xlfn.STDEV.S(CA362:CA381)</f>
        <v>2.3357098767936457E-2</v>
      </c>
      <c r="CD381" s="2">
        <f t="shared" ref="CD381:CD444" si="416">CB381+2*_xlfn.STDEV.S(CA362:CA381)</f>
        <v>0.96944890283762375</v>
      </c>
      <c r="CE381" s="5"/>
      <c r="CF381" s="8">
        <f t="shared" si="393"/>
        <v>1.2518710480058757E-2</v>
      </c>
      <c r="CG381" s="8">
        <f t="shared" si="394"/>
        <v>9.8496914272441193E-3</v>
      </c>
      <c r="CH381" s="5">
        <f t="shared" si="395"/>
        <v>55105</v>
      </c>
      <c r="CI381" s="5">
        <f t="shared" si="396"/>
        <v>54830</v>
      </c>
      <c r="CJ381" s="5"/>
      <c r="CK381" s="5">
        <f t="shared" si="357"/>
        <v>54903.395192241936</v>
      </c>
      <c r="CL381" s="5">
        <f t="shared" si="376"/>
        <v>53834.17900024647</v>
      </c>
      <c r="CM381" s="5">
        <f t="shared" si="405"/>
        <v>58914.840766340749</v>
      </c>
      <c r="CN381" s="5">
        <f t="shared" si="388"/>
        <v>62159.416489736926</v>
      </c>
      <c r="CO381" s="5">
        <f t="shared" si="353"/>
        <v>55661.437037605523</v>
      </c>
      <c r="CP381" s="5"/>
      <c r="CQ381" s="5"/>
      <c r="CR381" s="5"/>
      <c r="CS381" s="32">
        <f t="shared" si="358"/>
        <v>0.10175335766024673</v>
      </c>
      <c r="CT381" s="32">
        <f t="shared" si="377"/>
        <v>0.12363559960156656</v>
      </c>
      <c r="CU381" s="32">
        <f t="shared" si="406"/>
        <v>2.6736204548297282E-2</v>
      </c>
      <c r="CV381" s="32">
        <f t="shared" si="389"/>
        <v>-2.6857016748420781E-2</v>
      </c>
      <c r="CW381" s="32">
        <f t="shared" si="354"/>
        <v>8.6748801672731579E-2</v>
      </c>
      <c r="CX381" s="32"/>
      <c r="CY381" s="32"/>
      <c r="CZ381" s="5"/>
      <c r="DA381" s="6">
        <f t="shared" si="359"/>
        <v>0.20090951459453563</v>
      </c>
      <c r="DB381" s="6">
        <f t="shared" si="378"/>
        <v>9.3691388258368841E-2</v>
      </c>
      <c r="DC381" s="6">
        <f t="shared" si="407"/>
        <v>-0.10325878799282304</v>
      </c>
      <c r="DD381" s="6">
        <f t="shared" si="390"/>
        <v>3.7505097439937518E-2</v>
      </c>
      <c r="DE381" s="6">
        <f t="shared" si="355"/>
        <v>0.76308516470378451</v>
      </c>
      <c r="DF381" s="5"/>
      <c r="DG381" s="5"/>
      <c r="DI381" s="6">
        <f t="shared" si="360"/>
        <v>0.95215099166694106</v>
      </c>
      <c r="DJ381" s="6">
        <f t="shared" si="379"/>
        <v>1.1261210779838773</v>
      </c>
      <c r="DK381" s="6">
        <f t="shared" si="408"/>
        <v>0.50786088963463083</v>
      </c>
      <c r="DL381" s="6">
        <f t="shared" si="391"/>
        <v>0.37580000394429192</v>
      </c>
      <c r="DM381" s="6">
        <f t="shared" si="356"/>
        <v>4.1934286453441764E-3</v>
      </c>
      <c r="DX381">
        <f t="shared" si="380"/>
        <v>52796</v>
      </c>
      <c r="DY381">
        <f t="shared" si="381"/>
        <v>46651.820966150153</v>
      </c>
      <c r="DZ381">
        <f t="shared" si="382"/>
        <v>58940.179033849847</v>
      </c>
    </row>
    <row r="382" spans="1:130" x14ac:dyDescent="0.25">
      <c r="A382" s="1">
        <v>81</v>
      </c>
      <c r="B382" s="1">
        <v>381</v>
      </c>
      <c r="C382" s="7">
        <v>20210315</v>
      </c>
      <c r="D382" s="7">
        <v>63250</v>
      </c>
      <c r="E382" s="7">
        <v>3732285</v>
      </c>
      <c r="F382" s="7"/>
      <c r="G382" s="7">
        <f t="shared" si="343"/>
        <v>236067026250</v>
      </c>
      <c r="H382" s="36">
        <f t="shared" si="387"/>
        <v>150381653831</v>
      </c>
      <c r="I382" s="36">
        <f t="shared" si="383"/>
        <v>265727837607.39999</v>
      </c>
      <c r="K382" s="2">
        <f t="shared" si="344"/>
        <v>4.4617065488806694E-2</v>
      </c>
      <c r="M382" s="1">
        <f t="shared" si="352"/>
        <v>380</v>
      </c>
      <c r="N382" s="2">
        <f t="shared" si="345"/>
        <v>-2.6133542550407242E-4</v>
      </c>
      <c r="O382" s="8">
        <f t="shared" si="346"/>
        <v>0.47619047619047616</v>
      </c>
      <c r="P382" s="2">
        <f t="shared" si="347"/>
        <v>0.45703842181961685</v>
      </c>
      <c r="Q382" s="2">
        <f t="shared" si="348"/>
        <v>0.44651074288269188</v>
      </c>
      <c r="R382" s="2">
        <f t="shared" si="349"/>
        <v>1.9712854179018413E-2</v>
      </c>
      <c r="V382" s="1">
        <f t="shared" si="350"/>
        <v>0</v>
      </c>
      <c r="W382" s="1">
        <f t="shared" si="351"/>
        <v>4.4617065488806694E-2</v>
      </c>
      <c r="X382" s="2">
        <f t="shared" si="370"/>
        <v>5.8541015068970543E-3</v>
      </c>
      <c r="Y382" s="2">
        <f t="shared" si="371"/>
        <v>1.9296139812656574E-2</v>
      </c>
      <c r="Z382" s="2">
        <f t="shared" si="372"/>
        <v>1.0151028294105986E-2</v>
      </c>
      <c r="AA382" s="2">
        <f t="shared" si="373"/>
        <v>1.749115481340981E-2</v>
      </c>
      <c r="AB382" s="3">
        <f t="shared" si="384"/>
        <v>0.57670034377661372</v>
      </c>
      <c r="AC382" s="3">
        <f t="shared" si="385"/>
        <v>1.1031941583332709</v>
      </c>
      <c r="AD382" s="4">
        <f t="shared" si="374"/>
        <v>65.670442813385023</v>
      </c>
      <c r="AE382" s="5">
        <f t="shared" si="397"/>
        <v>40.540609654647952</v>
      </c>
      <c r="AF382" s="5">
        <f t="shared" si="398"/>
        <v>15.271273111000824</v>
      </c>
      <c r="AG382" s="5">
        <f t="shared" si="399"/>
        <v>65.80994619829508</v>
      </c>
      <c r="AH382" s="5"/>
      <c r="AI382" s="6">
        <f t="shared" si="386"/>
        <v>0.27251794199821172</v>
      </c>
      <c r="AJ382" s="6">
        <f t="shared" si="375"/>
        <v>-4.9963240512201045E-2</v>
      </c>
      <c r="AK382" s="6">
        <f t="shared" si="400"/>
        <v>-0.35215122390899256</v>
      </c>
      <c r="AL382" s="6">
        <f t="shared" si="401"/>
        <v>0.25222474288459051</v>
      </c>
      <c r="AM382" s="6"/>
      <c r="AT382" s="5"/>
      <c r="AU382" s="5"/>
      <c r="AV382" s="12"/>
      <c r="AW382" s="5"/>
      <c r="AX382" s="5"/>
      <c r="AY382" s="5"/>
      <c r="AZ382" s="5"/>
      <c r="BA382" s="5"/>
      <c r="BB382" s="5"/>
      <c r="BC382" s="5"/>
      <c r="BD382" s="5"/>
      <c r="BE382" s="5">
        <f t="shared" si="361"/>
        <v>2760</v>
      </c>
      <c r="BF382" s="6">
        <f t="shared" si="362"/>
        <v>0</v>
      </c>
      <c r="BG382" s="6">
        <f t="shared" si="363"/>
        <v>2760</v>
      </c>
      <c r="BH382" s="6">
        <f t="shared" si="364"/>
        <v>296.42857142857144</v>
      </c>
      <c r="BI382" s="6">
        <f t="shared" si="365"/>
        <v>1071.4285714285713</v>
      </c>
      <c r="BJ382" s="6">
        <f t="shared" si="366"/>
        <v>78.328981723237604</v>
      </c>
      <c r="BK382" s="6">
        <f t="shared" si="402"/>
        <v>47.807979255033949</v>
      </c>
      <c r="BL382" s="6">
        <f t="shared" si="403"/>
        <v>17.709705414546683</v>
      </c>
      <c r="BM382" s="6">
        <f t="shared" si="404"/>
        <v>68.876770943375035</v>
      </c>
      <c r="BN382" s="5"/>
      <c r="BO382" s="5"/>
      <c r="BP382" s="5"/>
      <c r="BQ382" s="2">
        <f t="shared" si="409"/>
        <v>52620</v>
      </c>
      <c r="BR382" s="2">
        <f t="shared" si="367"/>
        <v>53014.3125</v>
      </c>
      <c r="BS382" s="2">
        <f t="shared" si="410"/>
        <v>48154.087929080488</v>
      </c>
      <c r="BT382" s="5">
        <f t="shared" si="368"/>
        <v>55103.35604767414</v>
      </c>
      <c r="BU382" s="5"/>
      <c r="BV382" s="2">
        <f t="shared" si="392"/>
        <v>-1.6528687491756535</v>
      </c>
      <c r="BW382" s="2">
        <f t="shared" si="411"/>
        <v>-6.7275702773735721E-2</v>
      </c>
      <c r="BX382" s="2">
        <f t="shared" si="412"/>
        <v>-1.720425293045623</v>
      </c>
      <c r="BY382" s="2">
        <f t="shared" si="413"/>
        <v>1.5858738874981517</v>
      </c>
      <c r="BZ382" s="2"/>
      <c r="CA382" s="2">
        <f t="shared" si="369"/>
        <v>0.12303965745549601</v>
      </c>
      <c r="CB382" s="2">
        <f t="shared" si="414"/>
        <v>0.49354733626988845</v>
      </c>
      <c r="CC382" s="2">
        <f t="shared" si="415"/>
        <v>1.1852518113763144E-2</v>
      </c>
      <c r="CD382" s="2">
        <f t="shared" si="416"/>
        <v>0.9752421544260137</v>
      </c>
      <c r="CE382" s="5"/>
      <c r="CF382" s="8">
        <f t="shared" si="393"/>
        <v>1.3141277147698182E-2</v>
      </c>
      <c r="CG382" s="8">
        <f t="shared" si="394"/>
        <v>1.4369420196912036E-2</v>
      </c>
      <c r="CH382" s="5">
        <f t="shared" si="395"/>
        <v>56485</v>
      </c>
      <c r="CI382" s="5">
        <f t="shared" si="396"/>
        <v>56210</v>
      </c>
      <c r="CJ382" s="5"/>
      <c r="CK382" s="5">
        <f t="shared" si="357"/>
        <v>56223.75603334335</v>
      </c>
      <c r="CL382" s="5">
        <f t="shared" si="376"/>
        <v>54420.08562945023</v>
      </c>
      <c r="CM382" s="5">
        <f t="shared" si="405"/>
        <v>58686.051699287636</v>
      </c>
      <c r="CN382" s="5">
        <f t="shared" si="388"/>
        <v>62184.37597872621</v>
      </c>
      <c r="CO382" s="5">
        <f t="shared" si="353"/>
        <v>56215.718457928357</v>
      </c>
      <c r="CP382" s="5"/>
      <c r="CQ382" s="5"/>
      <c r="CR382" s="5"/>
      <c r="CS382" s="32">
        <f t="shared" si="358"/>
        <v>0.12496930945861662</v>
      </c>
      <c r="CT382" s="32">
        <f t="shared" si="377"/>
        <v>0.16225469453821173</v>
      </c>
      <c r="CU382" s="32">
        <f t="shared" si="406"/>
        <v>7.7768876394997966E-2</v>
      </c>
      <c r="CV382" s="32">
        <f t="shared" si="389"/>
        <v>1.7136523515783875E-2</v>
      </c>
      <c r="CW382" s="32">
        <f t="shared" si="354"/>
        <v>0.12513015460855614</v>
      </c>
      <c r="CX382" s="32"/>
      <c r="CY382" s="32"/>
      <c r="CZ382" s="5"/>
      <c r="DA382" s="6">
        <f t="shared" si="359"/>
        <v>0.22235334977170884</v>
      </c>
      <c r="DB382" s="6">
        <f t="shared" si="378"/>
        <v>0.15312353953231608</v>
      </c>
      <c r="DC382" s="6">
        <f t="shared" si="407"/>
        <v>-0.11502121039369441</v>
      </c>
      <c r="DD382" s="6">
        <f t="shared" si="390"/>
        <v>4.0053734591122075E-2</v>
      </c>
      <c r="DE382" s="6">
        <f t="shared" si="355"/>
        <v>0.75954601686985013</v>
      </c>
      <c r="DF382" s="5"/>
      <c r="DG382" s="5"/>
      <c r="DI382" s="6">
        <f t="shared" si="360"/>
        <v>0.96020063652443421</v>
      </c>
      <c r="DJ382" s="6">
        <f t="shared" si="379"/>
        <v>1.1601038419758591</v>
      </c>
      <c r="DK382" s="6">
        <f t="shared" si="408"/>
        <v>0.4339223980930032</v>
      </c>
      <c r="DL382" s="6">
        <f t="shared" si="391"/>
        <v>0.36668675212777369</v>
      </c>
      <c r="DM382" s="6">
        <f t="shared" si="356"/>
        <v>-7.2554985660562999E-3</v>
      </c>
      <c r="DX382">
        <f t="shared" si="380"/>
        <v>53204.5</v>
      </c>
      <c r="DY382">
        <f t="shared" si="381"/>
        <v>45595.469904120502</v>
      </c>
      <c r="DZ382">
        <f t="shared" si="382"/>
        <v>60813.530095879498</v>
      </c>
    </row>
    <row r="383" spans="1:130" x14ac:dyDescent="0.25">
      <c r="A383" s="1">
        <v>82</v>
      </c>
      <c r="B383" s="1">
        <v>382</v>
      </c>
      <c r="C383" s="7">
        <v>20210316</v>
      </c>
      <c r="D383" s="7">
        <v>65830</v>
      </c>
      <c r="E383" s="7">
        <v>7279488</v>
      </c>
      <c r="F383" s="7"/>
      <c r="G383" s="7">
        <f t="shared" si="343"/>
        <v>479208695040</v>
      </c>
      <c r="H383" s="36">
        <f t="shared" si="387"/>
        <v>168877039886</v>
      </c>
      <c r="I383" s="36">
        <f t="shared" si="383"/>
        <v>254319602484.20001</v>
      </c>
      <c r="K383" s="2">
        <f t="shared" si="344"/>
        <v>3.9980533872155749E-2</v>
      </c>
      <c r="M383" s="1">
        <f t="shared" si="352"/>
        <v>381</v>
      </c>
      <c r="N383" s="2">
        <f t="shared" si="345"/>
        <v>-2.214594184668663E-4</v>
      </c>
      <c r="O383" s="8">
        <f t="shared" si="346"/>
        <v>0.47744360902255639</v>
      </c>
      <c r="P383" s="2">
        <f t="shared" si="347"/>
        <v>0.4575778054601265</v>
      </c>
      <c r="Q383" s="2">
        <f t="shared" si="348"/>
        <v>0.44717247796879922</v>
      </c>
      <c r="R383" s="2">
        <f t="shared" si="349"/>
        <v>2.0405187202939545E-2</v>
      </c>
      <c r="V383" s="1">
        <f t="shared" si="350"/>
        <v>0</v>
      </c>
      <c r="W383" s="1">
        <f t="shared" si="351"/>
        <v>3.9980533872155749E-2</v>
      </c>
      <c r="X383" s="2">
        <f t="shared" si="370"/>
        <v>3.7093537331522319E-3</v>
      </c>
      <c r="Y383" s="2">
        <f t="shared" si="371"/>
        <v>2.2151892232096269E-2</v>
      </c>
      <c r="Z383" s="2">
        <f t="shared" si="372"/>
        <v>7.468558921400162E-3</v>
      </c>
      <c r="AA383" s="2">
        <f t="shared" si="373"/>
        <v>1.7361662222773522E-2</v>
      </c>
      <c r="AB383" s="3">
        <f t="shared" si="384"/>
        <v>0.49666257871027464</v>
      </c>
      <c r="AC383" s="3">
        <f t="shared" si="385"/>
        <v>1.2759084900891193</v>
      </c>
      <c r="AD383" s="4">
        <f t="shared" si="374"/>
        <v>71.980667661089811</v>
      </c>
      <c r="AE383" s="5">
        <f t="shared" si="397"/>
        <v>41.750450186916275</v>
      </c>
      <c r="AF383" s="5">
        <f t="shared" si="398"/>
        <v>12.950595153341769</v>
      </c>
      <c r="AG383" s="5">
        <f t="shared" si="399"/>
        <v>70.550305220490785</v>
      </c>
      <c r="AH383" s="5"/>
      <c r="AI383" s="6">
        <f t="shared" si="386"/>
        <v>0.37336707806025538</v>
      </c>
      <c r="AJ383" s="6">
        <f t="shared" si="375"/>
        <v>-2.9760791515866837E-2</v>
      </c>
      <c r="AK383" s="6">
        <f t="shared" si="400"/>
        <v>-0.38648049628594267</v>
      </c>
      <c r="AL383" s="6">
        <f t="shared" si="401"/>
        <v>0.32695891325420895</v>
      </c>
      <c r="AM383" s="6"/>
      <c r="AT383" s="5"/>
      <c r="AU383" s="5"/>
      <c r="AV383" s="12"/>
      <c r="AW383" s="5"/>
      <c r="AX383" s="5"/>
      <c r="AY383" s="5"/>
      <c r="AZ383" s="5"/>
      <c r="BA383" s="5"/>
      <c r="BB383" s="5"/>
      <c r="BC383" s="5"/>
      <c r="BD383" s="5"/>
      <c r="BE383" s="5">
        <f t="shared" si="361"/>
        <v>2580</v>
      </c>
      <c r="BF383" s="6">
        <f t="shared" si="362"/>
        <v>0</v>
      </c>
      <c r="BG383" s="6">
        <f t="shared" si="363"/>
        <v>2580</v>
      </c>
      <c r="BH383" s="6">
        <f t="shared" si="364"/>
        <v>185.71428571428572</v>
      </c>
      <c r="BI383" s="6">
        <f t="shared" si="365"/>
        <v>1255.7142857142858</v>
      </c>
      <c r="BJ383" s="6">
        <f t="shared" si="366"/>
        <v>87.11595639246778</v>
      </c>
      <c r="BK383" s="6">
        <f t="shared" si="402"/>
        <v>49.731204460549449</v>
      </c>
      <c r="BL383" s="6">
        <f t="shared" si="403"/>
        <v>14.867609710037868</v>
      </c>
      <c r="BM383" s="6">
        <f t="shared" si="404"/>
        <v>74.135720785907552</v>
      </c>
      <c r="BN383" s="5"/>
      <c r="BO383" s="5"/>
      <c r="BP383" s="5"/>
      <c r="BQ383" s="2">
        <f t="shared" si="409"/>
        <v>53186.25</v>
      </c>
      <c r="BR383" s="2">
        <f t="shared" si="367"/>
        <v>52916.5</v>
      </c>
      <c r="BS383" s="2">
        <f t="shared" si="410"/>
        <v>48393.792738290111</v>
      </c>
      <c r="BT383" s="5">
        <f t="shared" si="368"/>
        <v>54754.034031192205</v>
      </c>
      <c r="BU383" s="5"/>
      <c r="BV383" s="2">
        <f t="shared" si="392"/>
        <v>-1.6881414739425613</v>
      </c>
      <c r="BW383" s="2">
        <f t="shared" si="411"/>
        <v>-0.12118436048195831</v>
      </c>
      <c r="BX383" s="2">
        <f t="shared" si="412"/>
        <v>-1.9133227275087037</v>
      </c>
      <c r="BY383" s="2">
        <f t="shared" si="413"/>
        <v>1.6709540065447872</v>
      </c>
      <c r="BZ383" s="2"/>
      <c r="CA383" s="2">
        <f t="shared" si="369"/>
        <v>-6.6198923780510191E-2</v>
      </c>
      <c r="CB383" s="2">
        <f t="shared" si="414"/>
        <v>0.4809840605272605</v>
      </c>
      <c r="CC383" s="2">
        <f t="shared" si="415"/>
        <v>-4.5601925307328761E-2</v>
      </c>
      <c r="CD383" s="2">
        <f t="shared" si="416"/>
        <v>1.0075700463618498</v>
      </c>
      <c r="CE383" s="5"/>
      <c r="CF383" s="8">
        <f t="shared" si="393"/>
        <v>2.3614147627071806E-2</v>
      </c>
      <c r="CG383" s="8">
        <f t="shared" si="394"/>
        <v>1.4369420196912036E-2</v>
      </c>
      <c r="CH383" s="5">
        <f t="shared" si="395"/>
        <v>57840</v>
      </c>
      <c r="CI383" s="5">
        <f t="shared" si="396"/>
        <v>57500</v>
      </c>
      <c r="CJ383" s="5"/>
      <c r="CK383" s="5">
        <f t="shared" si="357"/>
        <v>58231.538626615758</v>
      </c>
      <c r="CL383" s="5">
        <f t="shared" si="376"/>
        <v>55797.208708263883</v>
      </c>
      <c r="CM383" s="5">
        <f t="shared" si="405"/>
        <v>58094.196635201348</v>
      </c>
      <c r="CN383" s="5">
        <f t="shared" si="388"/>
        <v>62247.209407929382</v>
      </c>
      <c r="CO383" s="5">
        <f t="shared" si="353"/>
        <v>56727.993562087817</v>
      </c>
      <c r="CP383" s="5"/>
      <c r="CQ383" s="5"/>
      <c r="CR383" s="5"/>
      <c r="CS383" s="32">
        <f t="shared" si="358"/>
        <v>0.13048704452248883</v>
      </c>
      <c r="CT383" s="32">
        <f t="shared" si="377"/>
        <v>0.17980812166057691</v>
      </c>
      <c r="CU383" s="32">
        <f t="shared" si="406"/>
        <v>0.13315965815613429</v>
      </c>
      <c r="CV383" s="32">
        <f t="shared" si="389"/>
        <v>5.7557449179628906E-2</v>
      </c>
      <c r="CW383" s="32">
        <f t="shared" si="354"/>
        <v>0.16044999772379032</v>
      </c>
      <c r="CX383" s="32"/>
      <c r="CY383" s="32"/>
      <c r="CZ383" s="5"/>
      <c r="DA383" s="6">
        <f t="shared" si="359"/>
        <v>0.2806683948372749</v>
      </c>
      <c r="DB383" s="6">
        <f t="shared" si="378"/>
        <v>0.21245351429511941</v>
      </c>
      <c r="DC383" s="6">
        <f t="shared" si="407"/>
        <v>-8.959045753626993E-2</v>
      </c>
      <c r="DD383" s="6">
        <f t="shared" si="390"/>
        <v>0.13447944863807051</v>
      </c>
      <c r="DE383" s="6">
        <f t="shared" si="355"/>
        <v>0.75144464749974094</v>
      </c>
      <c r="DF383" s="5"/>
      <c r="DG383" s="5"/>
      <c r="DI383" s="6">
        <f t="shared" si="360"/>
        <v>0.94291606075288059</v>
      </c>
      <c r="DJ383" s="6">
        <f t="shared" si="379"/>
        <v>1.1413523893230328</v>
      </c>
      <c r="DK383" s="6">
        <f t="shared" si="408"/>
        <v>0.42510233941556486</v>
      </c>
      <c r="DL383" s="6">
        <f t="shared" si="391"/>
        <v>0.48448033132266383</v>
      </c>
      <c r="DM383" s="6">
        <f t="shared" si="356"/>
        <v>-3.1007494070005095E-2</v>
      </c>
      <c r="DX383">
        <f t="shared" si="380"/>
        <v>53782.5</v>
      </c>
      <c r="DY383">
        <f t="shared" si="381"/>
        <v>44390.237493021181</v>
      </c>
      <c r="DZ383">
        <f t="shared" si="382"/>
        <v>63174.762506978819</v>
      </c>
    </row>
    <row r="384" spans="1:130" x14ac:dyDescent="0.25">
      <c r="A384" s="1">
        <v>83</v>
      </c>
      <c r="B384" s="1">
        <v>383</v>
      </c>
      <c r="C384" s="7">
        <v>20210317</v>
      </c>
      <c r="D384" s="7">
        <v>64330</v>
      </c>
      <c r="E384" s="7">
        <v>6011335</v>
      </c>
      <c r="F384" s="7"/>
      <c r="G384" s="7">
        <f t="shared" si="343"/>
        <v>386709180550</v>
      </c>
      <c r="H384" s="36">
        <f t="shared" si="387"/>
        <v>181166773839.5</v>
      </c>
      <c r="I384" s="36">
        <f t="shared" si="383"/>
        <v>251693649935.20001</v>
      </c>
      <c r="K384" s="2">
        <f t="shared" si="344"/>
        <v>-2.3049576056876391E-2</v>
      </c>
      <c r="M384" s="1">
        <f t="shared" si="352"/>
        <v>382</v>
      </c>
      <c r="N384" s="2">
        <f t="shared" si="345"/>
        <v>-2.1903406067202459E-4</v>
      </c>
      <c r="O384" s="8">
        <f t="shared" si="346"/>
        <v>0.47869674185463656</v>
      </c>
      <c r="P384" s="2">
        <f t="shared" si="347"/>
        <v>0.45761061464398406</v>
      </c>
      <c r="Q384" s="2">
        <f t="shared" si="348"/>
        <v>0.44721274127156124</v>
      </c>
      <c r="R384" s="2">
        <f t="shared" si="349"/>
        <v>2.1118936394510068E-2</v>
      </c>
      <c r="V384" s="1">
        <f t="shared" si="350"/>
        <v>2.3049576056876391E-2</v>
      </c>
      <c r="W384" s="1">
        <f t="shared" si="351"/>
        <v>0</v>
      </c>
      <c r="X384" s="2">
        <f t="shared" si="370"/>
        <v>4.3656371595987998E-3</v>
      </c>
      <c r="Y384" s="2">
        <f t="shared" si="371"/>
        <v>2.2151892232096269E-2</v>
      </c>
      <c r="Z384" s="2">
        <f t="shared" si="372"/>
        <v>8.7269602632982311E-3</v>
      </c>
      <c r="AA384" s="2">
        <f t="shared" si="373"/>
        <v>1.7361662222773522E-2</v>
      </c>
      <c r="AB384" s="3">
        <f t="shared" si="384"/>
        <v>0.50024716830197513</v>
      </c>
      <c r="AC384" s="3">
        <f t="shared" si="385"/>
        <v>1.2759084900891193</v>
      </c>
      <c r="AD384" s="4">
        <f t="shared" si="374"/>
        <v>71.835398213064451</v>
      </c>
      <c r="AE384" s="5">
        <f t="shared" si="397"/>
        <v>43.145125185489903</v>
      </c>
      <c r="AF384" s="5">
        <f t="shared" si="398"/>
        <v>11.352376514026158</v>
      </c>
      <c r="AG384" s="5">
        <f t="shared" si="399"/>
        <v>74.937873856953644</v>
      </c>
      <c r="AH384" s="5"/>
      <c r="AI384" s="6">
        <f t="shared" si="386"/>
        <v>0.36297561351886432</v>
      </c>
      <c r="AJ384" s="6">
        <f t="shared" si="375"/>
        <v>-9.3183692326957394E-3</v>
      </c>
      <c r="AK384" s="6">
        <f t="shared" si="400"/>
        <v>-0.40669315860169059</v>
      </c>
      <c r="AL384" s="6">
        <f t="shared" si="401"/>
        <v>0.3880564201362991</v>
      </c>
      <c r="AM384" s="6"/>
      <c r="AT384" s="5"/>
      <c r="AU384" s="5"/>
      <c r="AV384" s="12"/>
      <c r="AW384" s="5"/>
      <c r="AX384" s="5"/>
      <c r="AY384" s="5"/>
      <c r="AZ384" s="5"/>
      <c r="BA384" s="5"/>
      <c r="BB384" s="5"/>
      <c r="BC384" s="5"/>
      <c r="BD384" s="5"/>
      <c r="BE384" s="5">
        <f t="shared" si="361"/>
        <v>-1500</v>
      </c>
      <c r="BF384" s="6">
        <f t="shared" si="362"/>
        <v>1500</v>
      </c>
      <c r="BG384" s="6">
        <f t="shared" si="363"/>
        <v>0</v>
      </c>
      <c r="BH384" s="6">
        <f t="shared" si="364"/>
        <v>242.85714285714286</v>
      </c>
      <c r="BI384" s="6">
        <f t="shared" si="365"/>
        <v>1255.7142857142858</v>
      </c>
      <c r="BJ384" s="6">
        <f t="shared" si="366"/>
        <v>83.79408960915157</v>
      </c>
      <c r="BK384" s="6">
        <f t="shared" si="402"/>
        <v>51.651812585540235</v>
      </c>
      <c r="BL384" s="6">
        <f t="shared" si="403"/>
        <v>13.701504758812902</v>
      </c>
      <c r="BM384" s="6">
        <f t="shared" si="404"/>
        <v>78.217028064249362</v>
      </c>
      <c r="BN384" s="5"/>
      <c r="BO384" s="5"/>
      <c r="BP384" s="5"/>
      <c r="BQ384" s="2">
        <f t="shared" si="409"/>
        <v>54273.75</v>
      </c>
      <c r="BR384" s="2">
        <f t="shared" si="367"/>
        <v>52879.5625</v>
      </c>
      <c r="BS384" s="2">
        <f t="shared" si="410"/>
        <v>48700.545965802972</v>
      </c>
      <c r="BT384" s="5">
        <f t="shared" si="368"/>
        <v>54562.926783956384</v>
      </c>
      <c r="BU384" s="5"/>
      <c r="BV384" s="2">
        <f t="shared" si="392"/>
        <v>-1.6879617371084175</v>
      </c>
      <c r="BW384" s="2">
        <f t="shared" si="411"/>
        <v>-0.17279055358562875</v>
      </c>
      <c r="BX384" s="2">
        <f t="shared" si="412"/>
        <v>-2.0851620565358058</v>
      </c>
      <c r="BY384" s="2">
        <f t="shared" si="413"/>
        <v>1.7395809493645484</v>
      </c>
      <c r="BZ384" s="2"/>
      <c r="CA384" s="2">
        <f t="shared" si="369"/>
        <v>-7.4802214950278209E-2</v>
      </c>
      <c r="CB384" s="2">
        <f t="shared" si="414"/>
        <v>0.4661356537405581</v>
      </c>
      <c r="CC384" s="2">
        <f t="shared" si="415"/>
        <v>-0.105959821017657</v>
      </c>
      <c r="CD384" s="2">
        <f t="shared" si="416"/>
        <v>1.0382311284987731</v>
      </c>
      <c r="CE384" s="5"/>
      <c r="CF384" s="8">
        <f t="shared" si="393"/>
        <v>1.0783744715965151E-2</v>
      </c>
      <c r="CG384" s="8">
        <f t="shared" si="394"/>
        <v>1.4369420196912036E-2</v>
      </c>
      <c r="CH384" s="5">
        <f t="shared" si="395"/>
        <v>58765</v>
      </c>
      <c r="CI384" s="5">
        <f t="shared" si="396"/>
        <v>57500</v>
      </c>
      <c r="CJ384" s="5"/>
      <c r="CK384" s="5">
        <f t="shared" si="357"/>
        <v>59304.85025413047</v>
      </c>
      <c r="CL384" s="5">
        <f t="shared" si="376"/>
        <v>56706.32867904548</v>
      </c>
      <c r="CM384" s="5">
        <f t="shared" si="405"/>
        <v>57806.830223900433</v>
      </c>
      <c r="CN384" s="5">
        <f t="shared" si="388"/>
        <v>62290.632536020799</v>
      </c>
      <c r="CO384" s="5">
        <f t="shared" si="353"/>
        <v>56975.961427875685</v>
      </c>
      <c r="CP384" s="5"/>
      <c r="CQ384" s="5"/>
      <c r="CR384" s="5"/>
      <c r="CS384" s="32">
        <f t="shared" si="358"/>
        <v>8.4734211861862585E-2</v>
      </c>
      <c r="CT384" s="32">
        <f t="shared" si="377"/>
        <v>0.13444127839952502</v>
      </c>
      <c r="CU384" s="32">
        <f t="shared" si="406"/>
        <v>0.11284427377930406</v>
      </c>
      <c r="CV384" s="32">
        <f t="shared" si="389"/>
        <v>3.2739552978530151E-2</v>
      </c>
      <c r="CW384" s="32">
        <f t="shared" si="354"/>
        <v>0.1290726542883105</v>
      </c>
      <c r="CX384" s="32"/>
      <c r="CY384" s="32"/>
      <c r="CZ384" s="5"/>
      <c r="DA384" s="6">
        <f t="shared" si="359"/>
        <v>0.25500758901506171</v>
      </c>
      <c r="DB384" s="6">
        <f t="shared" si="378"/>
        <v>0.20569217713151267</v>
      </c>
      <c r="DC384" s="6">
        <f t="shared" si="407"/>
        <v>-7.2396575392180793E-2</v>
      </c>
      <c r="DD384" s="6">
        <f t="shared" si="390"/>
        <v>0.13867439468775969</v>
      </c>
      <c r="DE384" s="6">
        <f t="shared" si="355"/>
        <v>0.67961155278861718</v>
      </c>
      <c r="DF384" s="5"/>
      <c r="DG384" s="5"/>
      <c r="DI384" s="6">
        <f t="shared" si="360"/>
        <v>0.80570188170695722</v>
      </c>
      <c r="DJ384" s="6">
        <f t="shared" si="379"/>
        <v>0.97817815430411725</v>
      </c>
      <c r="DK384" s="6">
        <f t="shared" si="408"/>
        <v>0.44595301247623231</v>
      </c>
      <c r="DL384" s="6">
        <f t="shared" si="391"/>
        <v>0.57151976319856046</v>
      </c>
      <c r="DM384" s="6">
        <f t="shared" si="356"/>
        <v>1.9910120293697747E-2</v>
      </c>
      <c r="DX384">
        <f t="shared" si="380"/>
        <v>54337.5</v>
      </c>
      <c r="DY384">
        <f t="shared" si="381"/>
        <v>43888.988383506483</v>
      </c>
      <c r="DZ384">
        <f t="shared" si="382"/>
        <v>64786.011616493517</v>
      </c>
    </row>
    <row r="385" spans="1:130" x14ac:dyDescent="0.25">
      <c r="A385" s="1">
        <v>84</v>
      </c>
      <c r="B385" s="1">
        <v>384</v>
      </c>
      <c r="C385" s="7">
        <v>20210327</v>
      </c>
      <c r="D385" s="7">
        <v>64500</v>
      </c>
      <c r="E385" s="7">
        <v>2983682</v>
      </c>
      <c r="F385" s="7"/>
      <c r="G385" s="7">
        <f t="shared" si="343"/>
        <v>192447489000</v>
      </c>
      <c r="H385" s="36">
        <f t="shared" si="387"/>
        <v>185051234476.5</v>
      </c>
      <c r="I385" s="36">
        <f t="shared" si="383"/>
        <v>247318871256.79999</v>
      </c>
      <c r="K385" s="2">
        <f t="shared" si="344"/>
        <v>2.6391383788177264E-3</v>
      </c>
      <c r="M385" s="1">
        <f t="shared" si="352"/>
        <v>383</v>
      </c>
      <c r="N385" s="2">
        <f t="shared" si="345"/>
        <v>0</v>
      </c>
      <c r="O385" s="8">
        <f t="shared" si="346"/>
        <v>0.47994987468671679</v>
      </c>
      <c r="P385" s="2">
        <f t="shared" si="347"/>
        <v>0.46057477582924394</v>
      </c>
      <c r="Q385" s="2">
        <f t="shared" si="348"/>
        <v>0.45085580392158792</v>
      </c>
      <c r="R385" s="2">
        <f t="shared" si="349"/>
        <v>2.2339260042732734E-2</v>
      </c>
      <c r="V385" s="1">
        <f t="shared" si="350"/>
        <v>0</v>
      </c>
      <c r="W385" s="1">
        <f t="shared" si="351"/>
        <v>2.6391383788177264E-3</v>
      </c>
      <c r="X385" s="2">
        <f t="shared" si="370"/>
        <v>2.9560062321633373E-3</v>
      </c>
      <c r="Y385" s="2">
        <f t="shared" si="371"/>
        <v>2.2340402116297536E-2</v>
      </c>
      <c r="Z385" s="2">
        <f t="shared" si="372"/>
        <v>7.5707211183753025E-3</v>
      </c>
      <c r="AA385" s="2">
        <f t="shared" si="373"/>
        <v>1.7115217759903482E-2</v>
      </c>
      <c r="AB385" s="3">
        <f t="shared" si="384"/>
        <v>0.39045240023287298</v>
      </c>
      <c r="AC385" s="3">
        <f t="shared" si="385"/>
        <v>1.3052946465358628</v>
      </c>
      <c r="AD385" s="4">
        <f t="shared" si="374"/>
        <v>76.974608272095509</v>
      </c>
      <c r="AE385" s="5">
        <f t="shared" si="397"/>
        <v>45.139163247336242</v>
      </c>
      <c r="AF385" s="5">
        <f t="shared" si="398"/>
        <v>10.106871899209665</v>
      </c>
      <c r="AG385" s="5">
        <f t="shared" si="399"/>
        <v>80.171454595462819</v>
      </c>
      <c r="AH385" s="5"/>
      <c r="AI385" s="6">
        <f t="shared" si="386"/>
        <v>0.40942132312408214</v>
      </c>
      <c r="AJ385" s="6">
        <f t="shared" si="375"/>
        <v>1.8913635257103902E-2</v>
      </c>
      <c r="AK385" s="6">
        <f t="shared" si="400"/>
        <v>-0.4135023481262553</v>
      </c>
      <c r="AL385" s="6">
        <f t="shared" si="401"/>
        <v>0.45132961864046306</v>
      </c>
      <c r="AM385" s="6"/>
      <c r="AT385" s="5"/>
      <c r="AU385" s="5"/>
      <c r="AV385" s="12"/>
      <c r="AW385" s="5"/>
      <c r="AX385" s="5"/>
      <c r="AY385" s="5"/>
      <c r="AZ385" s="5"/>
      <c r="BA385" s="5"/>
      <c r="BB385" s="5"/>
      <c r="BC385" s="5"/>
      <c r="BD385" s="5"/>
      <c r="BE385" s="5">
        <f t="shared" si="361"/>
        <v>170</v>
      </c>
      <c r="BF385" s="6">
        <f t="shared" si="362"/>
        <v>0</v>
      </c>
      <c r="BG385" s="6">
        <f t="shared" si="363"/>
        <v>170</v>
      </c>
      <c r="BH385" s="6">
        <f t="shared" si="364"/>
        <v>172.85714285714286</v>
      </c>
      <c r="BI385" s="6">
        <f t="shared" si="365"/>
        <v>1267.8571428571429</v>
      </c>
      <c r="BJ385" s="6">
        <f t="shared" si="366"/>
        <v>88.001983143282104</v>
      </c>
      <c r="BK385" s="6">
        <f t="shared" si="402"/>
        <v>54.153909639654913</v>
      </c>
      <c r="BL385" s="6">
        <f t="shared" si="403"/>
        <v>13.502028396731028</v>
      </c>
      <c r="BM385" s="6">
        <f t="shared" si="404"/>
        <v>82.610226509701633</v>
      </c>
      <c r="BN385" s="5"/>
      <c r="BO385" s="5"/>
      <c r="BP385" s="5"/>
      <c r="BQ385" s="2">
        <f t="shared" si="409"/>
        <v>55182.5</v>
      </c>
      <c r="BR385" s="2">
        <f t="shared" si="367"/>
        <v>52918.75</v>
      </c>
      <c r="BS385" s="2">
        <f t="shared" si="410"/>
        <v>49096.843259292837</v>
      </c>
      <c r="BT385" s="5">
        <f t="shared" si="368"/>
        <v>54778.292954599325</v>
      </c>
      <c r="BU385" s="5"/>
      <c r="BV385" s="2">
        <f t="shared" si="392"/>
        <v>-1.5509527293986471</v>
      </c>
      <c r="BW385" s="2">
        <f t="shared" si="411"/>
        <v>-0.24051899459761814</v>
      </c>
      <c r="BX385" s="2">
        <f t="shared" si="412"/>
        <v>-2.24989512910367</v>
      </c>
      <c r="BY385" s="2">
        <f t="shared" si="413"/>
        <v>1.7688571399084336</v>
      </c>
      <c r="BZ385" s="2"/>
      <c r="CA385" s="2">
        <f t="shared" si="369"/>
        <v>-0.14021970023564895</v>
      </c>
      <c r="CB385" s="2">
        <f t="shared" si="414"/>
        <v>0.44198400540613036</v>
      </c>
      <c r="CC385" s="2">
        <f t="shared" si="415"/>
        <v>-0.18971132670101898</v>
      </c>
      <c r="CD385" s="2">
        <f t="shared" si="416"/>
        <v>1.0736793375132798</v>
      </c>
      <c r="CE385" s="5"/>
      <c r="CF385" s="8">
        <f t="shared" si="393"/>
        <v>1.0783744715965151E-2</v>
      </c>
      <c r="CG385" s="8">
        <f t="shared" si="394"/>
        <v>1.4369420196912036E-2</v>
      </c>
      <c r="CH385" s="5">
        <f t="shared" si="395"/>
        <v>59805</v>
      </c>
      <c r="CI385" s="5">
        <f t="shared" si="396"/>
        <v>57500</v>
      </c>
      <c r="CJ385" s="5"/>
      <c r="CK385" s="5">
        <f t="shared" si="357"/>
        <v>60215.896715509596</v>
      </c>
      <c r="CL385" s="5">
        <f t="shared" si="376"/>
        <v>57212.691244318426</v>
      </c>
      <c r="CM385" s="5">
        <f t="shared" si="405"/>
        <v>57585.496821257686</v>
      </c>
      <c r="CN385" s="5">
        <f t="shared" si="388"/>
        <v>62319.754944386863</v>
      </c>
      <c r="CO385" s="5">
        <f t="shared" si="353"/>
        <v>57187.445266199276</v>
      </c>
      <c r="CP385" s="5"/>
      <c r="CQ385" s="5"/>
      <c r="CR385" s="5"/>
      <c r="CS385" s="32">
        <f t="shared" si="358"/>
        <v>7.114571928955371E-2</v>
      </c>
      <c r="CT385" s="32">
        <f t="shared" si="377"/>
        <v>0.12737224201815978</v>
      </c>
      <c r="CU385" s="32">
        <f t="shared" si="406"/>
        <v>0.12007369147486147</v>
      </c>
      <c r="CV385" s="32">
        <f t="shared" si="389"/>
        <v>3.4984814326673108E-2</v>
      </c>
      <c r="CW385" s="32">
        <f t="shared" si="354"/>
        <v>0.12786993193631635</v>
      </c>
      <c r="CX385" s="32"/>
      <c r="CY385" s="32"/>
      <c r="CZ385" s="5"/>
      <c r="DA385" s="6">
        <f t="shared" si="359"/>
        <v>0.22120744228734335</v>
      </c>
      <c r="DB385" s="6">
        <f t="shared" si="378"/>
        <v>0.22800028742715955</v>
      </c>
      <c r="DC385" s="6">
        <f t="shared" si="407"/>
        <v>-6.6716380437583961E-2</v>
      </c>
      <c r="DD385" s="6">
        <f t="shared" si="390"/>
        <v>0.11314265609988132</v>
      </c>
      <c r="DE385" s="6">
        <f t="shared" si="355"/>
        <v>0.63443957973316734</v>
      </c>
      <c r="DF385" s="5"/>
      <c r="DG385" s="5"/>
      <c r="DI385" s="6">
        <f t="shared" si="360"/>
        <v>0.76654195572172723</v>
      </c>
      <c r="DJ385" s="6">
        <f t="shared" si="379"/>
        <v>0.92301228583564365</v>
      </c>
      <c r="DK385" s="6">
        <f t="shared" si="408"/>
        <v>0.28765087906278236</v>
      </c>
      <c r="DL385" s="6">
        <f t="shared" si="391"/>
        <v>0.45342424173204471</v>
      </c>
      <c r="DM385" s="6">
        <f t="shared" si="356"/>
        <v>1.3825368746865302E-2</v>
      </c>
      <c r="DX385">
        <f t="shared" si="380"/>
        <v>54944</v>
      </c>
      <c r="DY385">
        <f t="shared" si="381"/>
        <v>43648.819788954228</v>
      </c>
      <c r="DZ385">
        <f t="shared" si="382"/>
        <v>66239.180211045779</v>
      </c>
    </row>
    <row r="386" spans="1:130" x14ac:dyDescent="0.25">
      <c r="A386" s="1">
        <v>85</v>
      </c>
      <c r="B386" s="1">
        <v>385</v>
      </c>
      <c r="C386" s="7">
        <v>20210328</v>
      </c>
      <c r="D386" s="7">
        <v>63030</v>
      </c>
      <c r="E386" s="7">
        <v>2661376</v>
      </c>
      <c r="F386" s="7"/>
      <c r="G386" s="7">
        <f t="shared" ref="G386:G449" si="417">D386*E386</f>
        <v>167746529280</v>
      </c>
      <c r="H386" s="36">
        <f t="shared" si="387"/>
        <v>191247926293</v>
      </c>
      <c r="I386" s="36">
        <f t="shared" si="383"/>
        <v>238728436361.39999</v>
      </c>
      <c r="K386" s="2">
        <f t="shared" si="344"/>
        <v>-2.3054420276708121E-2</v>
      </c>
      <c r="M386" s="1">
        <f t="shared" si="352"/>
        <v>384</v>
      </c>
      <c r="N386" s="2">
        <f t="shared" si="345"/>
        <v>2.945551481097339E-5</v>
      </c>
      <c r="O386" s="8">
        <f t="shared" si="346"/>
        <v>0.48120300751879697</v>
      </c>
      <c r="P386" s="2">
        <f t="shared" si="347"/>
        <v>0.46097356455773686</v>
      </c>
      <c r="Q386" s="2">
        <f t="shared" si="348"/>
        <v>0.45134673297365774</v>
      </c>
      <c r="R386" s="2">
        <f t="shared" si="349"/>
        <v>2.0628231689553023E-2</v>
      </c>
      <c r="V386" s="1">
        <f t="shared" si="350"/>
        <v>2.3054420276708121E-2</v>
      </c>
      <c r="W386" s="1">
        <f t="shared" si="351"/>
        <v>0</v>
      </c>
      <c r="X386" s="2">
        <f t="shared" si="370"/>
        <v>4.6027505376424888E-3</v>
      </c>
      <c r="Y386" s="2">
        <f t="shared" si="371"/>
        <v>2.1891483109123314E-2</v>
      </c>
      <c r="Z386" s="2">
        <f t="shared" si="372"/>
        <v>9.208479270731337E-3</v>
      </c>
      <c r="AA386" s="2">
        <f t="shared" si="373"/>
        <v>1.7643021633555106E-2</v>
      </c>
      <c r="AB386" s="3">
        <f t="shared" si="384"/>
        <v>0.49983829059289814</v>
      </c>
      <c r="AC386" s="3">
        <f t="shared" si="385"/>
        <v>1.2408012393686634</v>
      </c>
      <c r="AD386" s="4">
        <f t="shared" si="374"/>
        <v>71.284215830492144</v>
      </c>
      <c r="AE386" s="5">
        <f t="shared" si="397"/>
        <v>46.810779579841373</v>
      </c>
      <c r="AF386" s="5">
        <f t="shared" si="398"/>
        <v>10.092606209919367</v>
      </c>
      <c r="AG386" s="5">
        <f t="shared" si="399"/>
        <v>83.528952949763379</v>
      </c>
      <c r="AH386" s="5"/>
      <c r="AI386" s="6">
        <f t="shared" si="386"/>
        <v>0.39929958941085114</v>
      </c>
      <c r="AJ386" s="6">
        <f t="shared" si="375"/>
        <v>5.1402485292095776E-2</v>
      </c>
      <c r="AK386" s="6">
        <f t="shared" si="400"/>
        <v>-0.39325786962872489</v>
      </c>
      <c r="AL386" s="6">
        <f t="shared" si="401"/>
        <v>0.49606284021291647</v>
      </c>
      <c r="AM386" s="6"/>
      <c r="AT386" s="5"/>
      <c r="AU386" s="5"/>
      <c r="AV386" s="12"/>
      <c r="AW386" s="5"/>
      <c r="AX386" s="5"/>
      <c r="AY386" s="5"/>
      <c r="AZ386" s="5"/>
      <c r="BA386" s="5"/>
      <c r="BB386" s="5"/>
      <c r="BC386" s="5"/>
      <c r="BD386" s="5"/>
      <c r="BE386" s="5">
        <f t="shared" si="361"/>
        <v>-1470</v>
      </c>
      <c r="BF386" s="6">
        <f t="shared" si="362"/>
        <v>1470</v>
      </c>
      <c r="BG386" s="6">
        <f t="shared" si="363"/>
        <v>0</v>
      </c>
      <c r="BH386" s="6">
        <f t="shared" si="364"/>
        <v>277.85714285714283</v>
      </c>
      <c r="BI386" s="6">
        <f t="shared" si="365"/>
        <v>1245.7142857142858</v>
      </c>
      <c r="BJ386" s="6">
        <f t="shared" si="366"/>
        <v>81.762775433661503</v>
      </c>
      <c r="BK386" s="6">
        <f t="shared" si="402"/>
        <v>56.251971233829714</v>
      </c>
      <c r="BL386" s="6">
        <f t="shared" si="403"/>
        <v>14.405245423904709</v>
      </c>
      <c r="BM386" s="6">
        <f t="shared" si="404"/>
        <v>85.544679300777219</v>
      </c>
      <c r="BN386" s="5"/>
      <c r="BO386" s="5"/>
      <c r="BP386" s="5"/>
      <c r="BQ386" s="2">
        <f t="shared" si="409"/>
        <v>56333.75</v>
      </c>
      <c r="BR386" s="2">
        <f t="shared" si="367"/>
        <v>53044.375</v>
      </c>
      <c r="BS386" s="2">
        <f t="shared" si="410"/>
        <v>49592.991419340346</v>
      </c>
      <c r="BT386" s="5">
        <f t="shared" si="368"/>
        <v>55426.638891763461</v>
      </c>
      <c r="BU386" s="5"/>
      <c r="BV386" s="2">
        <f t="shared" si="392"/>
        <v>-1.5516018450761175</v>
      </c>
      <c r="BW386" s="2">
        <f t="shared" si="411"/>
        <v>-0.33775354203965369</v>
      </c>
      <c r="BX386" s="2">
        <f t="shared" si="412"/>
        <v>-2.4053965943714268</v>
      </c>
      <c r="BY386" s="2">
        <f t="shared" si="413"/>
        <v>1.7298895102921192</v>
      </c>
      <c r="BZ386" s="2"/>
      <c r="CA386" s="2">
        <f t="shared" si="369"/>
        <v>-0.1491251803801931</v>
      </c>
      <c r="CB386" s="2">
        <f t="shared" si="414"/>
        <v>0.40775865460329291</v>
      </c>
      <c r="CC386" s="2">
        <f t="shared" si="415"/>
        <v>-0.27475907401912075</v>
      </c>
      <c r="CD386" s="2">
        <f t="shared" si="416"/>
        <v>1.0902763832257065</v>
      </c>
      <c r="CE386" s="5"/>
      <c r="CF386" s="8">
        <f t="shared" si="393"/>
        <v>1.0781322606049287E-2</v>
      </c>
      <c r="CG386" s="8">
        <f t="shared" si="394"/>
        <v>7.2952983281895818E-3</v>
      </c>
      <c r="CH386" s="5">
        <f t="shared" si="395"/>
        <v>60515</v>
      </c>
      <c r="CI386" s="5">
        <f t="shared" si="396"/>
        <v>57500</v>
      </c>
      <c r="CJ386" s="5"/>
      <c r="CK386" s="5">
        <f t="shared" si="357"/>
        <v>60784.611444920214</v>
      </c>
      <c r="CL386" s="5">
        <f t="shared" si="376"/>
        <v>57520.737967640212</v>
      </c>
      <c r="CM386" s="5">
        <f t="shared" si="405"/>
        <v>57183.305295788421</v>
      </c>
      <c r="CN386" s="5">
        <f t="shared" si="388"/>
        <v>62333.839517201712</v>
      </c>
      <c r="CO386" s="5">
        <f t="shared" si="353"/>
        <v>57452.163232989238</v>
      </c>
      <c r="CP386" s="5"/>
      <c r="CQ386" s="5"/>
      <c r="CR386" s="5"/>
      <c r="CS386" s="32">
        <f t="shared" si="358"/>
        <v>3.6940082394282259E-2</v>
      </c>
      <c r="CT386" s="32">
        <f t="shared" si="377"/>
        <v>9.5778709158063524E-2</v>
      </c>
      <c r="CU386" s="32">
        <f t="shared" si="406"/>
        <v>0.10224478410208637</v>
      </c>
      <c r="CV386" s="32">
        <f t="shared" si="389"/>
        <v>1.1168259298485417E-2</v>
      </c>
      <c r="CW386" s="32">
        <f t="shared" si="354"/>
        <v>9.7086627432819483E-2</v>
      </c>
      <c r="CX386" s="32"/>
      <c r="CY386" s="32"/>
      <c r="CZ386" s="5"/>
      <c r="DA386" s="6">
        <f t="shared" si="359"/>
        <v>0.15870915268430019</v>
      </c>
      <c r="DB386" s="6">
        <f t="shared" si="378"/>
        <v>0.2139443629242774</v>
      </c>
      <c r="DC386" s="6">
        <f t="shared" si="407"/>
        <v>-8.5992824700771547E-2</v>
      </c>
      <c r="DD386" s="6">
        <f t="shared" si="390"/>
        <v>0.10519012337324682</v>
      </c>
      <c r="DE386" s="6">
        <f t="shared" si="355"/>
        <v>0.65955417155155061</v>
      </c>
      <c r="DF386" s="5"/>
      <c r="DG386" s="5"/>
      <c r="DI386" s="6">
        <f t="shared" si="360"/>
        <v>0.65106233374431155</v>
      </c>
      <c r="DJ386" s="6">
        <f t="shared" si="379"/>
        <v>0.82080906406279286</v>
      </c>
      <c r="DK386" s="6">
        <f t="shared" si="408"/>
        <v>0.19045545536045638</v>
      </c>
      <c r="DL386" s="6">
        <f t="shared" si="391"/>
        <v>0.34268165181190891</v>
      </c>
      <c r="DM386" s="6">
        <f t="shared" si="356"/>
        <v>5.4236283779354237E-2</v>
      </c>
      <c r="DX386">
        <f t="shared" si="380"/>
        <v>55528</v>
      </c>
      <c r="DY386">
        <f t="shared" si="381"/>
        <v>43835.686969636845</v>
      </c>
      <c r="DZ386">
        <f t="shared" si="382"/>
        <v>67220.313030363148</v>
      </c>
    </row>
    <row r="387" spans="1:130" x14ac:dyDescent="0.25">
      <c r="A387" s="1">
        <v>86</v>
      </c>
      <c r="B387" s="1">
        <v>386</v>
      </c>
      <c r="C387" s="7">
        <v>20210330</v>
      </c>
      <c r="D387" s="7">
        <v>63300</v>
      </c>
      <c r="E387" s="7">
        <v>1742270</v>
      </c>
      <c r="F387" s="7"/>
      <c r="G387" s="7">
        <f t="shared" si="417"/>
        <v>110285691000</v>
      </c>
      <c r="H387" s="36">
        <f t="shared" si="387"/>
        <v>195158142776</v>
      </c>
      <c r="I387" s="36">
        <f t="shared" si="383"/>
        <v>233828778274.79999</v>
      </c>
      <c r="K387" s="2">
        <f t="shared" ref="K387:K450" si="418">LN(D387/D386)</f>
        <v>4.2745256251116616E-3</v>
      </c>
      <c r="M387" s="1">
        <f t="shared" si="352"/>
        <v>385</v>
      </c>
      <c r="N387" s="2">
        <f t="shared" si="345"/>
        <v>2.0646835945733007E-4</v>
      </c>
      <c r="O387" s="8">
        <f t="shared" si="346"/>
        <v>0.48245614035087719</v>
      </c>
      <c r="P387" s="2">
        <f t="shared" si="347"/>
        <v>0.46337089711774471</v>
      </c>
      <c r="Q387" s="2">
        <f t="shared" si="348"/>
        <v>0.45430180888220645</v>
      </c>
      <c r="R387" s="2">
        <f t="shared" si="349"/>
        <v>2.1482575793140335E-2</v>
      </c>
      <c r="V387" s="1">
        <f t="shared" si="350"/>
        <v>0</v>
      </c>
      <c r="W387" s="1">
        <f t="shared" si="351"/>
        <v>4.2745256251116616E-3</v>
      </c>
      <c r="X387" s="2">
        <f t="shared" si="370"/>
        <v>4.6027505376424888E-3</v>
      </c>
      <c r="Y387" s="2">
        <f t="shared" si="371"/>
        <v>2.0541575631514604E-2</v>
      </c>
      <c r="Z387" s="2">
        <f t="shared" si="372"/>
        <v>9.208479270731337E-3</v>
      </c>
      <c r="AA387" s="2">
        <f t="shared" si="373"/>
        <v>1.824996011172899E-2</v>
      </c>
      <c r="AB387" s="3">
        <f t="shared" si="384"/>
        <v>0.49983829059289814</v>
      </c>
      <c r="AC387" s="3">
        <f t="shared" si="385"/>
        <v>1.125568248136215</v>
      </c>
      <c r="AD387" s="4">
        <f t="shared" si="374"/>
        <v>69.248413939338775</v>
      </c>
      <c r="AE387" s="5">
        <f t="shared" si="397"/>
        <v>48.413389887563184</v>
      </c>
      <c r="AF387" s="5">
        <f t="shared" si="398"/>
        <v>10.67828696958486</v>
      </c>
      <c r="AG387" s="5">
        <f t="shared" si="399"/>
        <v>86.148492805541508</v>
      </c>
      <c r="AH387" s="5"/>
      <c r="AI387" s="6">
        <f t="shared" si="386"/>
        <v>0.43111867814388155</v>
      </c>
      <c r="AJ387" s="6">
        <f t="shared" si="375"/>
        <v>8.3152350995062213E-2</v>
      </c>
      <c r="AK387" s="6">
        <f t="shared" si="400"/>
        <v>-0.37522885216683832</v>
      </c>
      <c r="AL387" s="6">
        <f t="shared" si="401"/>
        <v>0.5415335541569628</v>
      </c>
      <c r="AM387" s="6"/>
      <c r="AT387" s="5"/>
      <c r="AU387" s="5"/>
      <c r="AV387" s="12"/>
      <c r="AW387" s="5"/>
      <c r="AX387" s="5"/>
      <c r="AY387" s="5"/>
      <c r="AZ387" s="5"/>
      <c r="BA387" s="5"/>
      <c r="BB387" s="5"/>
      <c r="BC387" s="5"/>
      <c r="BD387" s="5"/>
      <c r="BE387" s="5">
        <f t="shared" si="361"/>
        <v>270</v>
      </c>
      <c r="BF387" s="6">
        <f t="shared" si="362"/>
        <v>0</v>
      </c>
      <c r="BG387" s="6">
        <f t="shared" si="363"/>
        <v>270</v>
      </c>
      <c r="BH387" s="6">
        <f t="shared" si="364"/>
        <v>277.85714285714283</v>
      </c>
      <c r="BI387" s="6">
        <f t="shared" si="365"/>
        <v>1182.1428571428571</v>
      </c>
      <c r="BJ387" s="6">
        <f t="shared" si="366"/>
        <v>80.968688845401175</v>
      </c>
      <c r="BK387" s="6">
        <f t="shared" si="402"/>
        <v>58.332030539785706</v>
      </c>
      <c r="BL387" s="6">
        <f t="shared" si="403"/>
        <v>15.8876319677235</v>
      </c>
      <c r="BM387" s="6">
        <f t="shared" si="404"/>
        <v>88.043109540229239</v>
      </c>
      <c r="BN387" s="5"/>
      <c r="BO387" s="5"/>
      <c r="BP387" s="5"/>
      <c r="BQ387" s="2">
        <f t="shared" si="409"/>
        <v>56733.75</v>
      </c>
      <c r="BR387" s="2">
        <f t="shared" si="367"/>
        <v>53192.25</v>
      </c>
      <c r="BS387" s="2">
        <f t="shared" si="410"/>
        <v>50122.692545531536</v>
      </c>
      <c r="BT387" s="5">
        <f t="shared" si="368"/>
        <v>56079.44924384934</v>
      </c>
      <c r="BU387" s="5"/>
      <c r="BV387" s="2">
        <f t="shared" si="392"/>
        <v>-1.4374872287550677</v>
      </c>
      <c r="BW387" s="2">
        <f t="shared" si="411"/>
        <v>-0.44374356055061054</v>
      </c>
      <c r="BX387" s="2">
        <f t="shared" si="412"/>
        <v>-2.5085439191293957</v>
      </c>
      <c r="BY387" s="2">
        <f t="shared" si="413"/>
        <v>1.6210567980281747</v>
      </c>
      <c r="BZ387" s="2"/>
      <c r="CA387" s="2">
        <f t="shared" si="369"/>
        <v>-0.21317805158378592</v>
      </c>
      <c r="CB387" s="2">
        <f t="shared" si="414"/>
        <v>0.3718631971404891</v>
      </c>
      <c r="CC387" s="2">
        <f t="shared" si="415"/>
        <v>-0.36270917369776423</v>
      </c>
      <c r="CD387" s="2">
        <f t="shared" si="416"/>
        <v>1.1064355679787425</v>
      </c>
      <c r="CE387" s="5"/>
      <c r="CF387" s="8">
        <f t="shared" si="393"/>
        <v>1.0781322606049287E-2</v>
      </c>
      <c r="CG387" s="8">
        <f t="shared" si="394"/>
        <v>7.2952983281895818E-3</v>
      </c>
      <c r="CH387" s="5">
        <f t="shared" si="395"/>
        <v>61115</v>
      </c>
      <c r="CI387" s="5">
        <f t="shared" si="396"/>
        <v>57500</v>
      </c>
      <c r="CJ387" s="5"/>
      <c r="CK387" s="5">
        <f t="shared" si="357"/>
        <v>61573.590343745724</v>
      </c>
      <c r="CL387" s="5">
        <f t="shared" si="376"/>
        <v>57731.495605630254</v>
      </c>
      <c r="CM387" s="5">
        <f t="shared" si="405"/>
        <v>56945.341313109981</v>
      </c>
      <c r="CN387" s="5">
        <f t="shared" si="388"/>
        <v>62348.011508742842</v>
      </c>
      <c r="CO387" s="5">
        <f t="shared" si="353"/>
        <v>57787.263838523089</v>
      </c>
      <c r="CP387" s="5"/>
      <c r="CQ387" s="5"/>
      <c r="CR387" s="5"/>
      <c r="CS387" s="32">
        <f t="shared" si="358"/>
        <v>2.803815152919098E-2</v>
      </c>
      <c r="CT387" s="32">
        <f t="shared" si="377"/>
        <v>9.6455224933176265E-2</v>
      </c>
      <c r="CU387" s="32">
        <f t="shared" si="406"/>
        <v>0.11159224864329764</v>
      </c>
      <c r="CV387" s="32">
        <f t="shared" si="389"/>
        <v>1.5268947127907495E-2</v>
      </c>
      <c r="CW387" s="32">
        <f t="shared" si="354"/>
        <v>9.5397078790256273E-2</v>
      </c>
      <c r="CX387" s="32"/>
      <c r="CY387" s="32"/>
      <c r="CZ387" s="5"/>
      <c r="DA387" s="6">
        <f t="shared" si="359"/>
        <v>0.13692237586708095</v>
      </c>
      <c r="DB387" s="6">
        <f t="shared" si="378"/>
        <v>0.1889787378231341</v>
      </c>
      <c r="DC387" s="6">
        <f t="shared" si="407"/>
        <v>-7.4559235699285964E-2</v>
      </c>
      <c r="DD387" s="6">
        <f t="shared" si="390"/>
        <v>0.10424943692009256</v>
      </c>
      <c r="DE387" s="6">
        <f t="shared" si="355"/>
        <v>0.70152339553360155</v>
      </c>
      <c r="DF387" s="5"/>
      <c r="DG387" s="5"/>
      <c r="DI387" s="6">
        <f t="shared" si="360"/>
        <v>0.62939417412999754</v>
      </c>
      <c r="DJ387" s="6">
        <f t="shared" si="379"/>
        <v>0.79907289584693708</v>
      </c>
      <c r="DK387" s="6">
        <f t="shared" si="408"/>
        <v>0.32225299580133504</v>
      </c>
      <c r="DL387" s="6">
        <f t="shared" si="391"/>
        <v>0.34368062824367435</v>
      </c>
      <c r="DM387" s="6">
        <f t="shared" si="356"/>
        <v>9.0883559644133735E-2</v>
      </c>
      <c r="DX387">
        <f t="shared" si="380"/>
        <v>56148.5</v>
      </c>
      <c r="DY387">
        <f t="shared" si="381"/>
        <v>44192.384786436691</v>
      </c>
      <c r="DZ387">
        <f t="shared" si="382"/>
        <v>68104.615213563317</v>
      </c>
    </row>
    <row r="388" spans="1:130" x14ac:dyDescent="0.25">
      <c r="A388" s="1">
        <v>87</v>
      </c>
      <c r="B388" s="1">
        <v>387</v>
      </c>
      <c r="C388" s="7">
        <v>20210331</v>
      </c>
      <c r="D388" s="7">
        <v>63050</v>
      </c>
      <c r="E388" s="7">
        <v>1148947</v>
      </c>
      <c r="F388" s="7"/>
      <c r="G388" s="7">
        <f t="shared" si="417"/>
        <v>72441108350</v>
      </c>
      <c r="H388" s="36">
        <f t="shared" si="387"/>
        <v>190347267073.5</v>
      </c>
      <c r="I388" s="36">
        <f t="shared" si="383"/>
        <v>229227114681.79999</v>
      </c>
      <c r="K388" s="2">
        <f t="shared" si="418"/>
        <v>-3.957266739201961E-3</v>
      </c>
      <c r="M388" s="1">
        <f t="shared" si="352"/>
        <v>386</v>
      </c>
      <c r="N388" s="2">
        <f t="shared" ref="N388:N451" si="419">SMALL($K$3:$K$800,M388)</f>
        <v>3.2509753212194091E-4</v>
      </c>
      <c r="O388" s="8">
        <f t="shared" ref="O388:O451" si="420">M388/$T$8</f>
        <v>0.48370927318295737</v>
      </c>
      <c r="P388" s="2">
        <f t="shared" ref="P388:P451" si="421">_xlfn.NORM.DIST(N388,$T$2,$T$3,TRUE)</f>
        <v>0.46497827409189862</v>
      </c>
      <c r="Q388" s="2">
        <f t="shared" ref="Q388:Q451" si="422">(1/PI())*ATAN((N388-$T$2)/$T$7)+0.5</f>
        <v>0.45628670039446795</v>
      </c>
      <c r="R388" s="2">
        <f t="shared" ref="R388:R451" si="423">ABS(O388-P387)</f>
        <v>2.033837606521266E-2</v>
      </c>
      <c r="V388" s="1">
        <f t="shared" ref="V388:V451" si="424">IF(K388&lt;0,-K388,0)</f>
        <v>3.957266739201961E-3</v>
      </c>
      <c r="W388" s="1">
        <f t="shared" ref="W388:W451" si="425">IF(K388&gt;=0,K388,0)</f>
        <v>0</v>
      </c>
      <c r="X388" s="2">
        <f t="shared" si="370"/>
        <v>3.5758045051990342E-3</v>
      </c>
      <c r="Y388" s="2">
        <f t="shared" si="371"/>
        <v>2.0541575631514604E-2</v>
      </c>
      <c r="Z388" s="2">
        <f t="shared" si="372"/>
        <v>8.3179135730357019E-3</v>
      </c>
      <c r="AA388" s="2">
        <f t="shared" si="373"/>
        <v>1.824996011172899E-2</v>
      </c>
      <c r="AB388" s="3">
        <f t="shared" si="384"/>
        <v>0.42989200041591802</v>
      </c>
      <c r="AC388" s="3">
        <f t="shared" si="385"/>
        <v>1.125568248136215</v>
      </c>
      <c r="AD388" s="4">
        <f t="shared" si="374"/>
        <v>72.362392364827457</v>
      </c>
      <c r="AE388" s="5">
        <f t="shared" si="397"/>
        <v>50.031886757166284</v>
      </c>
      <c r="AF388" s="5">
        <f t="shared" si="398"/>
        <v>11.061027480622244</v>
      </c>
      <c r="AG388" s="5">
        <f t="shared" si="399"/>
        <v>89.002746033710324</v>
      </c>
      <c r="AH388" s="5"/>
      <c r="AI388" s="6">
        <f t="shared" si="386"/>
        <v>0.36811314753382846</v>
      </c>
      <c r="AJ388" s="6">
        <f t="shared" si="375"/>
        <v>0.10820782892218142</v>
      </c>
      <c r="AK388" s="6">
        <f t="shared" si="400"/>
        <v>-0.35518131843566558</v>
      </c>
      <c r="AL388" s="6">
        <f t="shared" si="401"/>
        <v>0.57159697628002848</v>
      </c>
      <c r="AM388" s="6"/>
      <c r="AT388" s="5"/>
      <c r="AU388" s="5"/>
      <c r="AV388" s="12"/>
      <c r="AW388" s="5"/>
      <c r="AX388" s="5"/>
      <c r="AY388" s="5"/>
      <c r="AZ388" s="5"/>
      <c r="BA388" s="5"/>
      <c r="BB388" s="5"/>
      <c r="BC388" s="5"/>
      <c r="BD388" s="5"/>
      <c r="BE388" s="5">
        <f t="shared" si="361"/>
        <v>-250</v>
      </c>
      <c r="BF388" s="6">
        <f t="shared" si="362"/>
        <v>250</v>
      </c>
      <c r="BG388" s="6">
        <f t="shared" si="363"/>
        <v>0</v>
      </c>
      <c r="BH388" s="6">
        <f t="shared" si="364"/>
        <v>230</v>
      </c>
      <c r="BI388" s="6">
        <f t="shared" si="365"/>
        <v>1182.1428571428571</v>
      </c>
      <c r="BJ388" s="6">
        <f t="shared" si="366"/>
        <v>83.712696004046535</v>
      </c>
      <c r="BK388" s="6">
        <f t="shared" si="402"/>
        <v>60.377747644514784</v>
      </c>
      <c r="BL388" s="6">
        <f t="shared" si="403"/>
        <v>17.149012054239769</v>
      </c>
      <c r="BM388" s="6">
        <f t="shared" si="404"/>
        <v>90.637862557707294</v>
      </c>
      <c r="BN388" s="5"/>
      <c r="BO388" s="5"/>
      <c r="BP388" s="5"/>
      <c r="BQ388" s="2">
        <f t="shared" si="409"/>
        <v>56736.25</v>
      </c>
      <c r="BR388" s="2">
        <f t="shared" si="367"/>
        <v>53342.625</v>
      </c>
      <c r="BS388" s="2">
        <f t="shared" si="410"/>
        <v>50661.81350135208</v>
      </c>
      <c r="BT388" s="5">
        <f t="shared" si="368"/>
        <v>56632.656784760875</v>
      </c>
      <c r="BU388" s="5"/>
      <c r="BV388" s="2">
        <f t="shared" si="392"/>
        <v>-1.4414069302897121</v>
      </c>
      <c r="BW388" s="2">
        <f t="shared" si="411"/>
        <v>-0.52319447479165215</v>
      </c>
      <c r="BX388" s="2">
        <f t="shared" si="412"/>
        <v>-2.6143052389042882</v>
      </c>
      <c r="BY388" s="2">
        <f t="shared" si="413"/>
        <v>1.5679162893209841</v>
      </c>
      <c r="BZ388" s="2"/>
      <c r="CA388" s="2">
        <f t="shared" si="369"/>
        <v>-4.6251906479281166E-2</v>
      </c>
      <c r="CB388" s="2">
        <f t="shared" si="414"/>
        <v>0.35265787429853479</v>
      </c>
      <c r="CC388" s="2">
        <f t="shared" si="415"/>
        <v>-0.40536871339025471</v>
      </c>
      <c r="CD388" s="2">
        <f t="shared" si="416"/>
        <v>1.1106844619873244</v>
      </c>
      <c r="CE388" s="5"/>
      <c r="CF388" s="8">
        <f t="shared" si="393"/>
        <v>1.0781322606049287E-2</v>
      </c>
      <c r="CG388" s="8">
        <f t="shared" si="394"/>
        <v>7.2952983281895818E-3</v>
      </c>
      <c r="CH388" s="5">
        <f t="shared" si="395"/>
        <v>62365</v>
      </c>
      <c r="CI388" s="5">
        <f t="shared" si="396"/>
        <v>57500</v>
      </c>
      <c r="CJ388" s="5"/>
      <c r="CK388" s="5">
        <f t="shared" si="357"/>
        <v>62469.155936686395</v>
      </c>
      <c r="CL388" s="5">
        <f t="shared" si="376"/>
        <v>58086.566269758987</v>
      </c>
      <c r="CM388" s="5">
        <f t="shared" si="405"/>
        <v>56732.940016413086</v>
      </c>
      <c r="CN388" s="5">
        <f t="shared" si="388"/>
        <v>62362.104131960652</v>
      </c>
      <c r="CO388" s="5">
        <f t="shared" si="353"/>
        <v>58060.145518092329</v>
      </c>
      <c r="CP388" s="5"/>
      <c r="CQ388" s="5"/>
      <c r="CR388" s="5"/>
      <c r="CS388" s="32">
        <f t="shared" si="358"/>
        <v>9.2980936688547011E-3</v>
      </c>
      <c r="CT388" s="32">
        <f t="shared" si="377"/>
        <v>8.5448909257097361E-2</v>
      </c>
      <c r="CU388" s="32">
        <f t="shared" si="406"/>
        <v>0.11134730514158719</v>
      </c>
      <c r="CV388" s="32">
        <f t="shared" si="389"/>
        <v>1.1030671232383993E-2</v>
      </c>
      <c r="CW388" s="32">
        <f t="shared" si="354"/>
        <v>8.594285180275274E-2</v>
      </c>
      <c r="CX388" s="32"/>
      <c r="CY388" s="32"/>
      <c r="CZ388" s="5"/>
      <c r="DA388" s="6">
        <f t="shared" si="359"/>
        <v>0.11145890390691544</v>
      </c>
      <c r="DB388" s="6">
        <f t="shared" si="378"/>
        <v>0.21504793991635954</v>
      </c>
      <c r="DC388" s="6">
        <f t="shared" si="407"/>
        <v>-5.6276890510649429E-2</v>
      </c>
      <c r="DD388" s="6">
        <f t="shared" si="390"/>
        <v>9.8306999913716692E-2</v>
      </c>
      <c r="DE388" s="6">
        <f t="shared" si="355"/>
        <v>0.64207119764959586</v>
      </c>
      <c r="DF388" s="5"/>
      <c r="DG388" s="5"/>
      <c r="DI388" s="6">
        <f t="shared" si="360"/>
        <v>0.56816115347294016</v>
      </c>
      <c r="DJ388" s="6">
        <f t="shared" si="379"/>
        <v>0.7612965299210156</v>
      </c>
      <c r="DK388" s="6">
        <f t="shared" si="408"/>
        <v>0.3156265801423051</v>
      </c>
      <c r="DL388" s="6">
        <f t="shared" si="391"/>
        <v>0.36863405231437374</v>
      </c>
      <c r="DM388" s="6">
        <f t="shared" si="356"/>
        <v>0.11810399590044454</v>
      </c>
      <c r="DX388">
        <f t="shared" si="380"/>
        <v>56681</v>
      </c>
      <c r="DY388">
        <f t="shared" si="381"/>
        <v>44493.696934924446</v>
      </c>
      <c r="DZ388">
        <f t="shared" si="382"/>
        <v>68868.303065075554</v>
      </c>
    </row>
    <row r="389" spans="1:130" x14ac:dyDescent="0.25">
      <c r="A389" s="1">
        <v>88</v>
      </c>
      <c r="B389" s="1">
        <v>388</v>
      </c>
      <c r="C389" s="7">
        <v>20210403</v>
      </c>
      <c r="D389" s="7">
        <v>62090</v>
      </c>
      <c r="E389" s="7">
        <v>2653403</v>
      </c>
      <c r="F389" s="7"/>
      <c r="G389" s="7">
        <f t="shared" si="417"/>
        <v>164749792270</v>
      </c>
      <c r="H389" s="36">
        <f t="shared" si="387"/>
        <v>193127316032</v>
      </c>
      <c r="I389" s="36">
        <f t="shared" si="383"/>
        <v>226827727425.20001</v>
      </c>
      <c r="K389" s="2">
        <f t="shared" si="418"/>
        <v>-1.5343117034127083E-2</v>
      </c>
      <c r="M389" s="1">
        <f t="shared" ref="M389:M452" si="426">M388+1</f>
        <v>387</v>
      </c>
      <c r="N389" s="2">
        <f t="shared" si="419"/>
        <v>4.2292240004446164E-4</v>
      </c>
      <c r="O389" s="8">
        <f t="shared" si="420"/>
        <v>0.48496240601503759</v>
      </c>
      <c r="P389" s="2">
        <f t="shared" si="421"/>
        <v>0.46630419243578014</v>
      </c>
      <c r="Q389" s="2">
        <f t="shared" si="422"/>
        <v>0.45792608090940068</v>
      </c>
      <c r="R389" s="2">
        <f t="shared" si="423"/>
        <v>1.998413192313897E-2</v>
      </c>
      <c r="V389" s="1">
        <f t="shared" si="424"/>
        <v>1.5343117034127083E-2</v>
      </c>
      <c r="W389" s="1">
        <f t="shared" si="425"/>
        <v>0</v>
      </c>
      <c r="X389" s="2">
        <f t="shared" si="370"/>
        <v>4.6717414362081114E-3</v>
      </c>
      <c r="Y389" s="2">
        <f t="shared" si="371"/>
        <v>2.0355059219704822E-2</v>
      </c>
      <c r="Z389" s="2">
        <f t="shared" si="372"/>
        <v>8.806938254362344E-3</v>
      </c>
      <c r="AA389" s="2">
        <f t="shared" si="373"/>
        <v>1.8459447367289133E-2</v>
      </c>
      <c r="AB389" s="3">
        <f t="shared" si="384"/>
        <v>0.53046147267968591</v>
      </c>
      <c r="AC389" s="3">
        <f t="shared" si="385"/>
        <v>1.1026906068582956</v>
      </c>
      <c r="AD389" s="4">
        <f t="shared" si="374"/>
        <v>67.519162524671103</v>
      </c>
      <c r="AE389" s="5">
        <f t="shared" si="397"/>
        <v>51.645786226291989</v>
      </c>
      <c r="AF389" s="5">
        <f t="shared" si="398"/>
        <v>12.580648799919238</v>
      </c>
      <c r="AG389" s="5">
        <f t="shared" si="399"/>
        <v>90.710923652664746</v>
      </c>
      <c r="AH389" s="5"/>
      <c r="AI389" s="6">
        <f t="shared" si="386"/>
        <v>0.41402884385136968</v>
      </c>
      <c r="AJ389" s="6">
        <f t="shared" si="375"/>
        <v>0.13493291563585333</v>
      </c>
      <c r="AK389" s="6">
        <f t="shared" si="400"/>
        <v>-0.33453759250089821</v>
      </c>
      <c r="AL389" s="6">
        <f t="shared" si="401"/>
        <v>0.60440342377260492</v>
      </c>
      <c r="AM389" s="6"/>
      <c r="AT389" s="5"/>
      <c r="AU389" s="5"/>
      <c r="AV389" s="12"/>
      <c r="AW389" s="5"/>
      <c r="AX389" s="5"/>
      <c r="AY389" s="5"/>
      <c r="AZ389" s="5"/>
      <c r="BA389" s="5"/>
      <c r="BB389" s="5"/>
      <c r="BC389" s="5"/>
      <c r="BD389" s="5"/>
      <c r="BE389" s="5">
        <f t="shared" si="361"/>
        <v>-960</v>
      </c>
      <c r="BF389" s="6">
        <f t="shared" si="362"/>
        <v>960</v>
      </c>
      <c r="BG389" s="6">
        <f t="shared" si="363"/>
        <v>0</v>
      </c>
      <c r="BH389" s="6">
        <f t="shared" si="364"/>
        <v>298.57142857142856</v>
      </c>
      <c r="BI389" s="6">
        <f t="shared" si="365"/>
        <v>1172.8571428571429</v>
      </c>
      <c r="BJ389" s="6">
        <f t="shared" si="366"/>
        <v>79.708737864077676</v>
      </c>
      <c r="BK389" s="6">
        <f t="shared" si="402"/>
        <v>61.981959580649416</v>
      </c>
      <c r="BL389" s="6">
        <f t="shared" si="403"/>
        <v>18.36639276702175</v>
      </c>
      <c r="BM389" s="6">
        <f t="shared" si="404"/>
        <v>92.512856350188784</v>
      </c>
      <c r="BN389" s="5"/>
      <c r="BO389" s="5"/>
      <c r="BP389" s="5"/>
      <c r="BQ389" s="2">
        <f t="shared" si="409"/>
        <v>56736.25</v>
      </c>
      <c r="BR389" s="2">
        <f t="shared" si="367"/>
        <v>53506.125</v>
      </c>
      <c r="BS389" s="2">
        <f t="shared" si="410"/>
        <v>51214.384255507488</v>
      </c>
      <c r="BT389" s="5">
        <f t="shared" si="368"/>
        <v>57130.087092792914</v>
      </c>
      <c r="BU389" s="5"/>
      <c r="BV389" s="2">
        <f t="shared" si="392"/>
        <v>-1.5083876793543474</v>
      </c>
      <c r="BW389" s="2">
        <f t="shared" si="411"/>
        <v>-0.61178871921827893</v>
      </c>
      <c r="BX389" s="2">
        <f t="shared" si="412"/>
        <v>-2.7126796642458979</v>
      </c>
      <c r="BY389" s="2">
        <f t="shared" si="413"/>
        <v>1.48910222580934</v>
      </c>
      <c r="BZ389" s="2"/>
      <c r="CA389" s="2">
        <f t="shared" si="369"/>
        <v>2.992925028070682E-2</v>
      </c>
      <c r="CB389" s="2">
        <f t="shared" si="414"/>
        <v>0.33645286217490128</v>
      </c>
      <c r="CC389" s="2">
        <f t="shared" si="415"/>
        <v>-0.4351852172065343</v>
      </c>
      <c r="CD389" s="2">
        <f t="shared" si="416"/>
        <v>1.1080909415563369</v>
      </c>
      <c r="CE389" s="5"/>
      <c r="CF389" s="8">
        <f t="shared" si="393"/>
        <v>1.0781322606049287E-2</v>
      </c>
      <c r="CG389" s="8">
        <f t="shared" si="394"/>
        <v>7.2952983281895818E-3</v>
      </c>
      <c r="CH389" s="5">
        <f t="shared" si="395"/>
        <v>63160</v>
      </c>
      <c r="CI389" s="5">
        <f t="shared" si="396"/>
        <v>57500</v>
      </c>
      <c r="CJ389" s="5"/>
      <c r="CK389" s="5">
        <f t="shared" si="357"/>
        <v>62962.200411027283</v>
      </c>
      <c r="CL389" s="5">
        <f t="shared" si="376"/>
        <v>58482.591415900235</v>
      </c>
      <c r="CM389" s="5">
        <f t="shared" si="405"/>
        <v>56591.570788121979</v>
      </c>
      <c r="CN389" s="5">
        <f t="shared" si="388"/>
        <v>62377.54607406092</v>
      </c>
      <c r="CO389" s="5">
        <f t="shared" si="353"/>
        <v>58279.322728694053</v>
      </c>
      <c r="CP389" s="5"/>
      <c r="CQ389" s="5"/>
      <c r="CR389" s="5"/>
      <c r="CS389" s="32">
        <f t="shared" si="358"/>
        <v>-1.3852762535829788E-2</v>
      </c>
      <c r="CT389" s="32">
        <f t="shared" si="377"/>
        <v>6.1683459928196349E-2</v>
      </c>
      <c r="CU389" s="32">
        <f t="shared" si="406"/>
        <v>9.715986206610272E-2</v>
      </c>
      <c r="CV389" s="32">
        <f t="shared" si="389"/>
        <v>-4.6097689338325809E-3</v>
      </c>
      <c r="CW389" s="32">
        <f t="shared" si="354"/>
        <v>6.5386437125319219E-2</v>
      </c>
      <c r="CX389" s="32"/>
      <c r="CY389" s="32"/>
      <c r="CZ389" s="5"/>
      <c r="DA389" s="6">
        <f t="shared" si="359"/>
        <v>5.2743854719260394E-2</v>
      </c>
      <c r="DB389" s="6">
        <f t="shared" si="378"/>
        <v>0.21356643096885689</v>
      </c>
      <c r="DC389" s="6">
        <f t="shared" si="407"/>
        <v>-3.3729743284566502E-2</v>
      </c>
      <c r="DD389" s="6">
        <f t="shared" si="390"/>
        <v>9.558401339575269E-2</v>
      </c>
      <c r="DE389" s="6">
        <f t="shared" si="355"/>
        <v>0.60299923065223704</v>
      </c>
      <c r="DF389" s="5"/>
      <c r="DG389" s="5"/>
      <c r="DI389" s="6">
        <f t="shared" si="360"/>
        <v>0.39626129084942113</v>
      </c>
      <c r="DJ389" s="6">
        <f t="shared" si="379"/>
        <v>0.7003519921637017</v>
      </c>
      <c r="DK389" s="6">
        <f t="shared" si="408"/>
        <v>0.35571357027809769</v>
      </c>
      <c r="DL389" s="6">
        <f t="shared" si="391"/>
        <v>0.46540684739928545</v>
      </c>
      <c r="DM389" s="6">
        <f t="shared" si="356"/>
        <v>0.16435015871999903</v>
      </c>
      <c r="DX389">
        <f t="shared" si="380"/>
        <v>57243</v>
      </c>
      <c r="DY389">
        <f t="shared" si="381"/>
        <v>45146.788857662905</v>
      </c>
      <c r="DZ389">
        <f t="shared" si="382"/>
        <v>69339.211142337095</v>
      </c>
    </row>
    <row r="390" spans="1:130" x14ac:dyDescent="0.25">
      <c r="A390" s="1">
        <v>89</v>
      </c>
      <c r="B390" s="1">
        <v>389</v>
      </c>
      <c r="C390" s="7">
        <v>20210404</v>
      </c>
      <c r="D390" s="7">
        <v>60860</v>
      </c>
      <c r="E390" s="7">
        <v>3041738</v>
      </c>
      <c r="F390" s="7"/>
      <c r="G390" s="7">
        <f t="shared" si="417"/>
        <v>185120174680</v>
      </c>
      <c r="H390" s="36">
        <f t="shared" si="387"/>
        <v>195155536256</v>
      </c>
      <c r="I390" s="36">
        <f t="shared" si="383"/>
        <v>226641674138.79999</v>
      </c>
      <c r="K390" s="2">
        <f t="shared" si="418"/>
        <v>-2.0008800907976371E-2</v>
      </c>
      <c r="M390" s="1">
        <f t="shared" si="426"/>
        <v>388</v>
      </c>
      <c r="N390" s="2">
        <f t="shared" si="419"/>
        <v>4.7242235436336142E-4</v>
      </c>
      <c r="O390" s="8">
        <f t="shared" si="420"/>
        <v>0.48621553884711777</v>
      </c>
      <c r="P390" s="2">
        <f t="shared" si="421"/>
        <v>0.46697525831783765</v>
      </c>
      <c r="Q390" s="2">
        <f t="shared" si="422"/>
        <v>0.45875647881932891</v>
      </c>
      <c r="R390" s="2">
        <f t="shared" si="423"/>
        <v>1.9911346411337627E-2</v>
      </c>
      <c r="V390" s="1">
        <f t="shared" si="424"/>
        <v>2.0008800907976371E-2</v>
      </c>
      <c r="W390" s="1">
        <f t="shared" si="425"/>
        <v>0</v>
      </c>
      <c r="X390" s="2">
        <f t="shared" si="370"/>
        <v>6.100941501063566E-3</v>
      </c>
      <c r="Y390" s="2">
        <f t="shared" si="371"/>
        <v>1.7752253140666533E-2</v>
      </c>
      <c r="Z390" s="2">
        <f t="shared" si="372"/>
        <v>9.5800744498808314E-3</v>
      </c>
      <c r="AA390" s="2">
        <f t="shared" si="373"/>
        <v>1.8585658828251892E-2</v>
      </c>
      <c r="AB390" s="3">
        <f t="shared" si="384"/>
        <v>0.6368365437013338</v>
      </c>
      <c r="AC390" s="3">
        <f t="shared" si="385"/>
        <v>0.95515866855801168</v>
      </c>
      <c r="AD390" s="4">
        <f t="shared" si="374"/>
        <v>59.997584239117089</v>
      </c>
      <c r="AE390" s="5">
        <f t="shared" si="397"/>
        <v>52.96083936117482</v>
      </c>
      <c r="AF390" s="5">
        <f t="shared" si="398"/>
        <v>14.676878991489701</v>
      </c>
      <c r="AG390" s="5">
        <f t="shared" si="399"/>
        <v>91.244799730859938</v>
      </c>
      <c r="AH390" s="5"/>
      <c r="AI390" s="6">
        <f t="shared" si="386"/>
        <v>0.39543997438460188</v>
      </c>
      <c r="AJ390" s="6">
        <f t="shared" si="375"/>
        <v>0.16227286476143779</v>
      </c>
      <c r="AK390" s="6">
        <f t="shared" si="400"/>
        <v>-0.30063864348781733</v>
      </c>
      <c r="AL390" s="6">
        <f t="shared" si="401"/>
        <v>0.62518437301069296</v>
      </c>
      <c r="AM390" s="6"/>
      <c r="AT390" s="5"/>
      <c r="AU390" s="5"/>
      <c r="AV390" s="12"/>
      <c r="AW390" s="5"/>
      <c r="AX390" s="5"/>
      <c r="AY390" s="5"/>
      <c r="AZ390" s="5"/>
      <c r="BA390" s="5"/>
      <c r="BB390" s="5"/>
      <c r="BC390" s="5"/>
      <c r="BD390" s="5"/>
      <c r="BE390" s="5">
        <f t="shared" si="361"/>
        <v>-1230</v>
      </c>
      <c r="BF390" s="6">
        <f t="shared" si="362"/>
        <v>1230</v>
      </c>
      <c r="BG390" s="6">
        <f t="shared" si="363"/>
        <v>0</v>
      </c>
      <c r="BH390" s="6">
        <f t="shared" si="364"/>
        <v>386.42857142857144</v>
      </c>
      <c r="BI390" s="6">
        <f t="shared" si="365"/>
        <v>1040.7142857142858</v>
      </c>
      <c r="BJ390" s="6">
        <f t="shared" si="366"/>
        <v>72.922922922922922</v>
      </c>
      <c r="BK390" s="6">
        <f t="shared" si="402"/>
        <v>63.058618388932679</v>
      </c>
      <c r="BL390" s="6">
        <f t="shared" si="403"/>
        <v>19.480896538805609</v>
      </c>
      <c r="BM390" s="6">
        <f t="shared" si="404"/>
        <v>93.56302368402163</v>
      </c>
      <c r="BN390" s="5"/>
      <c r="BO390" s="5"/>
      <c r="BP390" s="5"/>
      <c r="BQ390" s="2">
        <f t="shared" si="409"/>
        <v>57052.5</v>
      </c>
      <c r="BR390" s="2">
        <f t="shared" si="367"/>
        <v>53696.125</v>
      </c>
      <c r="BS390" s="2">
        <f t="shared" si="410"/>
        <v>51782.153679013827</v>
      </c>
      <c r="BT390" s="5">
        <f t="shared" si="368"/>
        <v>57647.745079157408</v>
      </c>
      <c r="BU390" s="5"/>
      <c r="BV390" s="2">
        <f t="shared" si="392"/>
        <v>-1.5263835749367582</v>
      </c>
      <c r="BW390" s="2">
        <f t="shared" si="411"/>
        <v>-0.70452574229986886</v>
      </c>
      <c r="BX390" s="2">
        <f t="shared" si="412"/>
        <v>-2.7943952927268216</v>
      </c>
      <c r="BY390" s="2">
        <f t="shared" si="413"/>
        <v>1.3853438081270837</v>
      </c>
      <c r="BZ390" s="2"/>
      <c r="CA390" s="2">
        <f t="shared" si="369"/>
        <v>1.785173368892351E-2</v>
      </c>
      <c r="CB390" s="2">
        <f t="shared" si="414"/>
        <v>0.3150529592996586</v>
      </c>
      <c r="CC390" s="2">
        <f t="shared" si="415"/>
        <v>-0.46747333694614968</v>
      </c>
      <c r="CD390" s="2">
        <f t="shared" si="416"/>
        <v>1.0975792555454669</v>
      </c>
      <c r="CE390" s="5"/>
      <c r="CF390" s="8">
        <f t="shared" si="393"/>
        <v>1.0781322606049287E-2</v>
      </c>
      <c r="CG390" s="8">
        <f t="shared" si="394"/>
        <v>7.2952983281895818E-3</v>
      </c>
      <c r="CH390" s="5">
        <f t="shared" si="395"/>
        <v>63345</v>
      </c>
      <c r="CI390" s="5">
        <f t="shared" si="396"/>
        <v>57500</v>
      </c>
      <c r="CJ390" s="5"/>
      <c r="CK390" s="5">
        <f t="shared" si="357"/>
        <v>63402.637115897567</v>
      </c>
      <c r="CL390" s="5">
        <f t="shared" si="376"/>
        <v>58954.605820190649</v>
      </c>
      <c r="CM390" s="5">
        <f t="shared" si="405"/>
        <v>56541.121009953073</v>
      </c>
      <c r="CN390" s="5">
        <f t="shared" si="388"/>
        <v>62385.008330588527</v>
      </c>
      <c r="CO390" s="5">
        <f t="shared" si="353"/>
        <v>58436.664069086153</v>
      </c>
      <c r="CP390" s="5"/>
      <c r="CQ390" s="5"/>
      <c r="CR390" s="5"/>
      <c r="CS390" s="32">
        <f t="shared" si="358"/>
        <v>-4.0103018290070902E-2</v>
      </c>
      <c r="CT390" s="32">
        <f t="shared" si="377"/>
        <v>3.2319683140970001E-2</v>
      </c>
      <c r="CU390" s="32">
        <f t="shared" si="406"/>
        <v>7.6384742872124267E-2</v>
      </c>
      <c r="CV390" s="32">
        <f t="shared" si="389"/>
        <v>-2.4445109031760559E-2</v>
      </c>
      <c r="CW390" s="32">
        <f t="shared" si="354"/>
        <v>4.1469443362627256E-2</v>
      </c>
      <c r="CX390" s="32"/>
      <c r="CY390" s="32"/>
      <c r="CZ390" s="5"/>
      <c r="DA390" s="6">
        <f t="shared" si="359"/>
        <v>6.098082350002124E-3</v>
      </c>
      <c r="DB390" s="6">
        <f t="shared" si="378"/>
        <v>0.21329246304497701</v>
      </c>
      <c r="DC390" s="6">
        <f t="shared" si="407"/>
        <v>-7.0405530288153188E-3</v>
      </c>
      <c r="DD390" s="6">
        <f t="shared" si="390"/>
        <v>3.6704438098782897E-2</v>
      </c>
      <c r="DE390" s="6">
        <f t="shared" si="355"/>
        <v>0.53420073279020874</v>
      </c>
      <c r="DF390" s="5"/>
      <c r="DG390" s="5"/>
      <c r="DI390" s="6">
        <f t="shared" si="360"/>
        <v>0.14166881816817067</v>
      </c>
      <c r="DJ390" s="6">
        <f t="shared" si="379"/>
        <v>0.63128789840540345</v>
      </c>
      <c r="DK390" s="6">
        <f t="shared" si="408"/>
        <v>0.53162842103212282</v>
      </c>
      <c r="DL390" s="6">
        <f t="shared" si="391"/>
        <v>0.56561217239733741</v>
      </c>
      <c r="DM390" s="6">
        <f t="shared" si="356"/>
        <v>0.11124975315991006</v>
      </c>
      <c r="DX390">
        <f t="shared" si="380"/>
        <v>57778.5</v>
      </c>
      <c r="DY390">
        <f t="shared" si="381"/>
        <v>46042.841049604416</v>
      </c>
      <c r="DZ390">
        <f t="shared" si="382"/>
        <v>69514.158950395591</v>
      </c>
    </row>
    <row r="391" spans="1:130" x14ac:dyDescent="0.25">
      <c r="A391" s="1">
        <v>90</v>
      </c>
      <c r="B391" s="1">
        <v>390</v>
      </c>
      <c r="C391" s="7">
        <v>20210405</v>
      </c>
      <c r="D391" s="7">
        <v>60450</v>
      </c>
      <c r="E391" s="7">
        <v>3497027</v>
      </c>
      <c r="F391" s="7"/>
      <c r="G391" s="7">
        <f t="shared" si="417"/>
        <v>211395282150</v>
      </c>
      <c r="H391" s="36">
        <f t="shared" si="387"/>
        <v>201186690557</v>
      </c>
      <c r="I391" s="36">
        <f t="shared" si="383"/>
        <v>220338224500.60001</v>
      </c>
      <c r="K391" s="2">
        <f t="shared" si="418"/>
        <v>-6.7595674080233852E-3</v>
      </c>
      <c r="M391" s="1">
        <f t="shared" si="426"/>
        <v>389</v>
      </c>
      <c r="N391" s="2">
        <f t="shared" si="419"/>
        <v>4.822763536929912E-4</v>
      </c>
      <c r="O391" s="8">
        <f t="shared" si="420"/>
        <v>0.487468671679198</v>
      </c>
      <c r="P391" s="2">
        <f t="shared" si="421"/>
        <v>0.46710885925742662</v>
      </c>
      <c r="Q391" s="2">
        <f t="shared" si="422"/>
        <v>0.45892185462600138</v>
      </c>
      <c r="R391" s="2">
        <f t="shared" si="423"/>
        <v>2.0493413361360346E-2</v>
      </c>
      <c r="V391" s="1">
        <f t="shared" si="424"/>
        <v>6.7595674080233852E-3</v>
      </c>
      <c r="W391" s="1">
        <f t="shared" si="425"/>
        <v>0</v>
      </c>
      <c r="X391" s="2">
        <f t="shared" si="370"/>
        <v>6.5837677444938085E-3</v>
      </c>
      <c r="Y391" s="2">
        <f t="shared" si="371"/>
        <v>1.4934833903071158E-2</v>
      </c>
      <c r="Z391" s="2">
        <f t="shared" si="372"/>
        <v>9.4179058116215034E-3</v>
      </c>
      <c r="AA391" s="2">
        <f t="shared" si="373"/>
        <v>1.8025694578788682E-2</v>
      </c>
      <c r="AB391" s="3">
        <f t="shared" si="384"/>
        <v>0.69906918546260821</v>
      </c>
      <c r="AC391" s="3">
        <f t="shared" si="385"/>
        <v>0.82853028701847509</v>
      </c>
      <c r="AD391" s="4">
        <f t="shared" si="374"/>
        <v>54.237403320963438</v>
      </c>
      <c r="AE391" s="5">
        <f t="shared" si="397"/>
        <v>54.366466055882725</v>
      </c>
      <c r="AF391" s="5">
        <f t="shared" si="398"/>
        <v>18.226861573531465</v>
      </c>
      <c r="AG391" s="5">
        <f t="shared" si="399"/>
        <v>90.506070538233985</v>
      </c>
      <c r="AH391" s="5"/>
      <c r="AI391" s="6">
        <f t="shared" si="386"/>
        <v>0.43359889154837966</v>
      </c>
      <c r="AJ391" s="6">
        <f t="shared" si="375"/>
        <v>0.19627840849263023</v>
      </c>
      <c r="AK391" s="6">
        <f t="shared" si="400"/>
        <v>-0.23930922294272899</v>
      </c>
      <c r="AL391" s="6">
        <f t="shared" si="401"/>
        <v>0.6318660399279894</v>
      </c>
      <c r="AM391" s="6"/>
      <c r="AT391" s="5"/>
      <c r="AU391" s="5"/>
      <c r="AV391" s="12"/>
      <c r="AW391" s="5"/>
      <c r="AX391" s="5"/>
      <c r="AY391" s="5"/>
      <c r="AZ391" s="5"/>
      <c r="BA391" s="5"/>
      <c r="BB391" s="5"/>
      <c r="BC391" s="5"/>
      <c r="BD391" s="5"/>
      <c r="BE391" s="5">
        <f t="shared" si="361"/>
        <v>-410</v>
      </c>
      <c r="BF391" s="6">
        <f t="shared" si="362"/>
        <v>410</v>
      </c>
      <c r="BG391" s="6">
        <f t="shared" si="363"/>
        <v>0</v>
      </c>
      <c r="BH391" s="6">
        <f t="shared" si="364"/>
        <v>415.71428571428572</v>
      </c>
      <c r="BI391" s="6">
        <f t="shared" si="365"/>
        <v>892.14285714285711</v>
      </c>
      <c r="BJ391" s="6">
        <f t="shared" si="366"/>
        <v>68.21409066084108</v>
      </c>
      <c r="BK391" s="6">
        <f t="shared" si="402"/>
        <v>64.55079924509451</v>
      </c>
      <c r="BL391" s="6">
        <f t="shared" si="403"/>
        <v>22.516034004829791</v>
      </c>
      <c r="BM391" s="6">
        <f t="shared" si="404"/>
        <v>93.975134913279817</v>
      </c>
      <c r="BN391" s="5"/>
      <c r="BO391" s="5"/>
      <c r="BP391" s="5"/>
      <c r="BQ391" s="2">
        <f t="shared" si="409"/>
        <v>57710</v>
      </c>
      <c r="BR391" s="2">
        <f t="shared" si="367"/>
        <v>53931.875</v>
      </c>
      <c r="BS391" s="2">
        <f t="shared" si="410"/>
        <v>52361.675473689415</v>
      </c>
      <c r="BT391" s="5">
        <f t="shared" si="368"/>
        <v>58252.711564650534</v>
      </c>
      <c r="BU391" s="5"/>
      <c r="BV391" s="2">
        <f t="shared" si="392"/>
        <v>-1.4553066244765511</v>
      </c>
      <c r="BW391" s="2">
        <f t="shared" si="411"/>
        <v>-0.82924705649548902</v>
      </c>
      <c r="BX391" s="2">
        <f t="shared" si="412"/>
        <v>-2.7736397787023646</v>
      </c>
      <c r="BY391" s="2">
        <f t="shared" si="413"/>
        <v>1.1151456657113865</v>
      </c>
      <c r="BZ391" s="2"/>
      <c r="CA391" s="2">
        <f t="shared" si="369"/>
        <v>1.946523398204356E-2</v>
      </c>
      <c r="CB391" s="2">
        <f t="shared" si="414"/>
        <v>0.28319948801252109</v>
      </c>
      <c r="CC391" s="2">
        <f t="shared" si="415"/>
        <v>-0.49263549844085247</v>
      </c>
      <c r="CD391" s="2">
        <f t="shared" si="416"/>
        <v>1.0590344744658946</v>
      </c>
      <c r="CE391" s="5"/>
      <c r="CF391" s="8">
        <f t="shared" si="393"/>
        <v>8.4630567977238141E-3</v>
      </c>
      <c r="CG391" s="8">
        <f t="shared" si="394"/>
        <v>7.2952983281895818E-3</v>
      </c>
      <c r="CH391" s="5">
        <f t="shared" si="395"/>
        <v>63140</v>
      </c>
      <c r="CI391" s="5">
        <f t="shared" si="396"/>
        <v>57500</v>
      </c>
      <c r="CJ391" s="5"/>
      <c r="CK391" s="5">
        <f t="shared" si="357"/>
        <v>63484.100855527278</v>
      </c>
      <c r="CL391" s="5">
        <f t="shared" si="376"/>
        <v>59297.870759669386</v>
      </c>
      <c r="CM391" s="5">
        <f t="shared" si="405"/>
        <v>56402.225480856017</v>
      </c>
      <c r="CN391" s="5">
        <f t="shared" si="388"/>
        <v>62378.307807956349</v>
      </c>
      <c r="CO391" s="5">
        <f t="shared" si="353"/>
        <v>58593.223974496141</v>
      </c>
      <c r="CP391" s="5"/>
      <c r="CQ391" s="5"/>
      <c r="CR391" s="5"/>
      <c r="CS391" s="32">
        <f t="shared" si="358"/>
        <v>-4.7793082277908794E-2</v>
      </c>
      <c r="CT391" s="32">
        <f t="shared" si="377"/>
        <v>1.9429521255495352E-2</v>
      </c>
      <c r="CU391" s="32">
        <f t="shared" si="406"/>
        <v>7.1766219943180776E-2</v>
      </c>
      <c r="CV391" s="32">
        <f t="shared" si="389"/>
        <v>-3.0913115083099352E-2</v>
      </c>
      <c r="CW391" s="32">
        <f t="shared" si="354"/>
        <v>3.1689261992343232E-2</v>
      </c>
      <c r="CX391" s="32"/>
      <c r="CY391" s="32"/>
      <c r="CZ391" s="5"/>
      <c r="DA391" s="6">
        <f t="shared" si="359"/>
        <v>-4.5278550546827903E-2</v>
      </c>
      <c r="DB391" s="6">
        <f t="shared" si="378"/>
        <v>0.2002480295365146</v>
      </c>
      <c r="DC391" s="6">
        <f t="shared" si="407"/>
        <v>3.53572183282366E-2</v>
      </c>
      <c r="DD391" s="6">
        <f t="shared" si="390"/>
        <v>3.8561432318772793E-2</v>
      </c>
      <c r="DE391" s="6">
        <f t="shared" si="355"/>
        <v>0.54647803942626361</v>
      </c>
      <c r="DF391" s="5"/>
      <c r="DG391" s="5"/>
      <c r="DI391" s="6">
        <f t="shared" si="360"/>
        <v>7.7767686479519857E-2</v>
      </c>
      <c r="DJ391" s="6">
        <f t="shared" si="379"/>
        <v>0.59499049028181727</v>
      </c>
      <c r="DK391" s="6">
        <f t="shared" si="408"/>
        <v>0.46599194342270411</v>
      </c>
      <c r="DL391" s="6">
        <f t="shared" si="391"/>
        <v>0.52601107176115525</v>
      </c>
      <c r="DM391" s="6">
        <f t="shared" si="356"/>
        <v>0.1848400153242481</v>
      </c>
      <c r="DX391">
        <f t="shared" si="380"/>
        <v>58342.5</v>
      </c>
      <c r="DY391">
        <f t="shared" si="381"/>
        <v>47249.284280471242</v>
      </c>
      <c r="DZ391">
        <f t="shared" si="382"/>
        <v>69435.715719528758</v>
      </c>
    </row>
    <row r="392" spans="1:130" x14ac:dyDescent="0.25">
      <c r="A392" s="1">
        <v>91</v>
      </c>
      <c r="B392" s="1">
        <v>391</v>
      </c>
      <c r="C392" s="7">
        <v>20210406</v>
      </c>
      <c r="D392" s="7">
        <v>59340</v>
      </c>
      <c r="E392" s="7">
        <v>1663668</v>
      </c>
      <c r="F392" s="7"/>
      <c r="G392" s="7">
        <f t="shared" si="417"/>
        <v>98722059120</v>
      </c>
      <c r="H392" s="36">
        <f t="shared" si="387"/>
        <v>199707820369</v>
      </c>
      <c r="I392" s="36">
        <f t="shared" si="383"/>
        <v>220203802156</v>
      </c>
      <c r="K392" s="2">
        <f t="shared" si="418"/>
        <v>-1.8532962198125929E-2</v>
      </c>
      <c r="M392" s="1">
        <f t="shared" si="426"/>
        <v>390</v>
      </c>
      <c r="N392" s="2">
        <f t="shared" si="419"/>
        <v>7.7575224148553263E-4</v>
      </c>
      <c r="O392" s="8">
        <f t="shared" si="420"/>
        <v>0.48872180451127817</v>
      </c>
      <c r="P392" s="2">
        <f t="shared" si="421"/>
        <v>0.47108945043251044</v>
      </c>
      <c r="Q392" s="2">
        <f t="shared" si="422"/>
        <v>0.46385699363571864</v>
      </c>
      <c r="R392" s="2">
        <f t="shared" si="423"/>
        <v>2.1612945253851545E-2</v>
      </c>
      <c r="V392" s="1">
        <f t="shared" si="424"/>
        <v>1.8532962198125929E-2</v>
      </c>
      <c r="W392" s="1">
        <f t="shared" si="425"/>
        <v>0</v>
      </c>
      <c r="X392" s="2">
        <f t="shared" si="370"/>
        <v>7.9075507586456612E-3</v>
      </c>
      <c r="Y392" s="2">
        <f t="shared" si="371"/>
        <v>1.307331230004751E-2</v>
      </c>
      <c r="Z392" s="2">
        <f t="shared" si="372"/>
        <v>9.7189900480884155E-3</v>
      </c>
      <c r="AA392" s="2">
        <f t="shared" si="373"/>
        <v>1.8133629891784544E-2</v>
      </c>
      <c r="AB392" s="3">
        <f t="shared" si="384"/>
        <v>0.81361856731203896</v>
      </c>
      <c r="AC392" s="3">
        <f t="shared" si="385"/>
        <v>0.7209429318931001</v>
      </c>
      <c r="AD392" s="4">
        <f t="shared" si="374"/>
        <v>46.980387053013438</v>
      </c>
      <c r="AE392" s="5">
        <f t="shared" si="397"/>
        <v>55.318705023986752</v>
      </c>
      <c r="AF392" s="5">
        <f t="shared" si="398"/>
        <v>21.162204476777056</v>
      </c>
      <c r="AG392" s="5">
        <f t="shared" si="399"/>
        <v>89.475205571196454</v>
      </c>
      <c r="AH392" s="5"/>
      <c r="AI392" s="6">
        <f t="shared" si="386"/>
        <v>0.36830555494158862</v>
      </c>
      <c r="AJ392" s="6">
        <f t="shared" si="375"/>
        <v>0.2238088414434293</v>
      </c>
      <c r="AK392" s="6">
        <f t="shared" si="400"/>
        <v>-0.17943058327413777</v>
      </c>
      <c r="AL392" s="6">
        <f t="shared" si="401"/>
        <v>0.6270482661609964</v>
      </c>
      <c r="AM392" s="6"/>
      <c r="AT392" s="5"/>
      <c r="AU392" s="5"/>
      <c r="AV392" s="12"/>
      <c r="AW392" s="5"/>
      <c r="AX392" s="5"/>
      <c r="AY392" s="5"/>
      <c r="AZ392" s="5"/>
      <c r="BA392" s="5"/>
      <c r="BB392" s="5"/>
      <c r="BC392" s="5"/>
      <c r="BD392" s="5"/>
      <c r="BE392" s="5">
        <f t="shared" si="361"/>
        <v>-1110</v>
      </c>
      <c r="BF392" s="6">
        <f t="shared" si="362"/>
        <v>1110</v>
      </c>
      <c r="BG392" s="6">
        <f t="shared" si="363"/>
        <v>0</v>
      </c>
      <c r="BH392" s="6">
        <f t="shared" si="364"/>
        <v>495</v>
      </c>
      <c r="BI392" s="6">
        <f t="shared" si="365"/>
        <v>790.71428571428567</v>
      </c>
      <c r="BJ392" s="6">
        <f t="shared" si="366"/>
        <v>61.5</v>
      </c>
      <c r="BK392" s="6">
        <f t="shared" si="402"/>
        <v>65.62991447143196</v>
      </c>
      <c r="BL392" s="6">
        <f t="shared" si="403"/>
        <v>25.179542401098459</v>
      </c>
      <c r="BM392" s="6">
        <f t="shared" si="404"/>
        <v>93.945174920665409</v>
      </c>
      <c r="BN392" s="5"/>
      <c r="BO392" s="5"/>
      <c r="BP392" s="5"/>
      <c r="BQ392" s="2">
        <f t="shared" si="409"/>
        <v>58667.5</v>
      </c>
      <c r="BR392" s="2">
        <f t="shared" si="367"/>
        <v>54227.25</v>
      </c>
      <c r="BS392" s="2">
        <f t="shared" si="410"/>
        <v>52929.935003999148</v>
      </c>
      <c r="BT392" s="5">
        <f t="shared" si="368"/>
        <v>58995.316169842867</v>
      </c>
      <c r="BU392" s="5"/>
      <c r="BV392" s="2">
        <f t="shared" si="392"/>
        <v>-1.5912797865319905</v>
      </c>
      <c r="BW392" s="2">
        <f t="shared" si="411"/>
        <v>-0.96408876534007004</v>
      </c>
      <c r="BX392" s="2">
        <f t="shared" si="412"/>
        <v>-2.7071496568889599</v>
      </c>
      <c r="BY392" s="2">
        <f t="shared" si="413"/>
        <v>0.77897212620881984</v>
      </c>
      <c r="BZ392" s="2"/>
      <c r="CA392" s="2">
        <f t="shared" si="369"/>
        <v>8.6258411387119746E-2</v>
      </c>
      <c r="CB392" s="2">
        <f t="shared" si="414"/>
        <v>0.26114195315770911</v>
      </c>
      <c r="CC392" s="2">
        <f t="shared" si="415"/>
        <v>-0.51053242615668215</v>
      </c>
      <c r="CD392" s="2">
        <f t="shared" si="416"/>
        <v>1.0328163324721003</v>
      </c>
      <c r="CE392" s="5"/>
      <c r="CF392" s="8">
        <f t="shared" si="393"/>
        <v>-9.3899473257982296E-3</v>
      </c>
      <c r="CG392" s="8">
        <f t="shared" si="394"/>
        <v>7.2952983281895818E-3</v>
      </c>
      <c r="CH392" s="5">
        <f t="shared" si="395"/>
        <v>61920</v>
      </c>
      <c r="CI392" s="5">
        <f t="shared" si="396"/>
        <v>57500</v>
      </c>
      <c r="CJ392" s="5"/>
      <c r="CK392" s="5">
        <f t="shared" si="357"/>
        <v>63299.886155875727</v>
      </c>
      <c r="CL392" s="5">
        <f t="shared" si="376"/>
        <v>59679.292208300903</v>
      </c>
      <c r="CM392" s="5">
        <f t="shared" si="405"/>
        <v>56409.232683477916</v>
      </c>
      <c r="CN392" s="5">
        <f t="shared" si="388"/>
        <v>62380.83287365648</v>
      </c>
      <c r="CO392" s="5">
        <f t="shared" si="353"/>
        <v>58789.961529109154</v>
      </c>
      <c r="CP392" s="5"/>
      <c r="CQ392" s="5"/>
      <c r="CR392" s="5"/>
      <c r="CS392" s="32">
        <f t="shared" si="358"/>
        <v>-6.2557555729634728E-2</v>
      </c>
      <c r="CT392" s="32">
        <f t="shared" si="377"/>
        <v>-5.6852585837757763E-3</v>
      </c>
      <c r="CU392" s="32">
        <f t="shared" si="406"/>
        <v>5.1955454401713563E-2</v>
      </c>
      <c r="CV392" s="32">
        <f t="shared" si="389"/>
        <v>-4.8746269223677308E-2</v>
      </c>
      <c r="CW392" s="32">
        <f t="shared" si="354"/>
        <v>9.3559930400448632E-3</v>
      </c>
      <c r="CX392" s="32"/>
      <c r="CY392" s="32"/>
      <c r="CZ392" s="5"/>
      <c r="DA392" s="6">
        <f t="shared" si="359"/>
        <v>-0.10379204661710961</v>
      </c>
      <c r="DB392" s="6">
        <f t="shared" si="378"/>
        <v>0.15854183702675503</v>
      </c>
      <c r="DC392" s="6">
        <f t="shared" si="407"/>
        <v>6.7801901066299616E-2</v>
      </c>
      <c r="DD392" s="6">
        <f t="shared" si="390"/>
        <v>7.5768627975308964E-2</v>
      </c>
      <c r="DE392" s="6">
        <f t="shared" si="355"/>
        <v>0.54899382580480449</v>
      </c>
      <c r="DF392" s="5"/>
      <c r="DG392" s="5"/>
      <c r="DI392" s="6">
        <f t="shared" si="360"/>
        <v>6.2544019215646729E-2</v>
      </c>
      <c r="DJ392" s="6">
        <f t="shared" si="379"/>
        <v>0.52443422080085789</v>
      </c>
      <c r="DK392" s="6">
        <f t="shared" si="408"/>
        <v>0.45846904614028261</v>
      </c>
      <c r="DL392" s="6">
        <f t="shared" si="391"/>
        <v>0.57727296463054334</v>
      </c>
      <c r="DM392" s="6">
        <f t="shared" si="356"/>
        <v>0.23541886771495582</v>
      </c>
      <c r="DX392">
        <f t="shared" si="380"/>
        <v>58835.5</v>
      </c>
      <c r="DY392">
        <f t="shared" si="381"/>
        <v>48511.864061049033</v>
      </c>
      <c r="DZ392">
        <f t="shared" si="382"/>
        <v>69159.13593895096</v>
      </c>
    </row>
    <row r="393" spans="1:130" x14ac:dyDescent="0.25">
      <c r="A393" s="1">
        <v>92</v>
      </c>
      <c r="B393" s="1">
        <v>392</v>
      </c>
      <c r="C393" s="7">
        <v>20210407</v>
      </c>
      <c r="D393" s="7">
        <v>58810</v>
      </c>
      <c r="E393" s="7">
        <v>2406359</v>
      </c>
      <c r="F393" s="7"/>
      <c r="G393" s="7">
        <f t="shared" si="417"/>
        <v>141517972790</v>
      </c>
      <c r="H393" s="36">
        <f t="shared" si="387"/>
        <v>202300504104.5</v>
      </c>
      <c r="I393" s="36">
        <f t="shared" si="383"/>
        <v>222211266976.79999</v>
      </c>
      <c r="K393" s="2">
        <f t="shared" si="418"/>
        <v>-8.9717063908111867E-3</v>
      </c>
      <c r="M393" s="1">
        <f t="shared" si="426"/>
        <v>391</v>
      </c>
      <c r="N393" s="2">
        <f t="shared" si="419"/>
        <v>8.7757794135894223E-4</v>
      </c>
      <c r="O393" s="8">
        <f t="shared" si="420"/>
        <v>0.4899749373433584</v>
      </c>
      <c r="P393" s="2">
        <f t="shared" si="421"/>
        <v>0.47247126967913144</v>
      </c>
      <c r="Q393" s="2">
        <f t="shared" si="422"/>
        <v>0.46557352028714494</v>
      </c>
      <c r="R393" s="2">
        <f t="shared" si="423"/>
        <v>1.8885486910847959E-2</v>
      </c>
      <c r="V393" s="1">
        <f t="shared" si="424"/>
        <v>8.9717063908111867E-3</v>
      </c>
      <c r="W393" s="1">
        <f t="shared" si="425"/>
        <v>0</v>
      </c>
      <c r="X393" s="2">
        <f t="shared" si="370"/>
        <v>8.548386929417888E-3</v>
      </c>
      <c r="Y393" s="2">
        <f t="shared" si="371"/>
        <v>1.1537154784264394E-2</v>
      </c>
      <c r="Z393" s="2">
        <f t="shared" si="372"/>
        <v>9.4495325584556481E-3</v>
      </c>
      <c r="AA393" s="2">
        <f t="shared" si="373"/>
        <v>1.8274681565933825E-2</v>
      </c>
      <c r="AB393" s="3">
        <f t="shared" si="384"/>
        <v>0.90463595702081634</v>
      </c>
      <c r="AC393" s="3">
        <f t="shared" si="385"/>
        <v>0.6313190597953301</v>
      </c>
      <c r="AD393" s="4">
        <f t="shared" si="374"/>
        <v>41.102705019576682</v>
      </c>
      <c r="AE393" s="5">
        <f t="shared" si="397"/>
        <v>55.925966685902551</v>
      </c>
      <c r="AF393" s="5">
        <f t="shared" si="398"/>
        <v>23.347411520120268</v>
      </c>
      <c r="AG393" s="5">
        <f t="shared" si="399"/>
        <v>88.504521851684842</v>
      </c>
      <c r="AH393" s="5"/>
      <c r="AI393" s="6">
        <f t="shared" si="386"/>
        <v>0.30216247321762701</v>
      </c>
      <c r="AJ393" s="6">
        <f t="shared" si="375"/>
        <v>0.2454929246392708</v>
      </c>
      <c r="AK393" s="6">
        <f t="shared" si="400"/>
        <v>-0.12238490168386013</v>
      </c>
      <c r="AL393" s="6">
        <f t="shared" si="401"/>
        <v>0.61337075096240179</v>
      </c>
      <c r="AM393" s="6"/>
      <c r="AT393" s="5"/>
      <c r="AU393" s="5"/>
      <c r="AV393" s="12"/>
      <c r="AW393" s="5"/>
      <c r="AX393" s="5"/>
      <c r="AY393" s="5"/>
      <c r="AZ393" s="5"/>
      <c r="BA393" s="5"/>
      <c r="BB393" s="5"/>
      <c r="BC393" s="5"/>
      <c r="BD393" s="5"/>
      <c r="BE393" s="5">
        <f t="shared" si="361"/>
        <v>-530</v>
      </c>
      <c r="BF393" s="6">
        <f t="shared" si="362"/>
        <v>530</v>
      </c>
      <c r="BG393" s="6">
        <f t="shared" si="363"/>
        <v>0</v>
      </c>
      <c r="BH393" s="6">
        <f t="shared" si="364"/>
        <v>532.85714285714289</v>
      </c>
      <c r="BI393" s="6">
        <f t="shared" si="365"/>
        <v>705</v>
      </c>
      <c r="BJ393" s="6">
        <f t="shared" si="366"/>
        <v>56.953260242354297</v>
      </c>
      <c r="BK393" s="6">
        <f t="shared" si="402"/>
        <v>66.405384970180677</v>
      </c>
      <c r="BL393" s="6">
        <f t="shared" si="403"/>
        <v>27.336225265815031</v>
      </c>
      <c r="BM393" s="6">
        <f t="shared" si="404"/>
        <v>93.753796763236636</v>
      </c>
      <c r="BN393" s="5"/>
      <c r="BO393" s="5"/>
      <c r="BP393" s="5"/>
      <c r="BQ393" s="2">
        <f t="shared" si="409"/>
        <v>59350</v>
      </c>
      <c r="BR393" s="2">
        <f t="shared" si="367"/>
        <v>54577.1875</v>
      </c>
      <c r="BS393" s="2">
        <f t="shared" si="410"/>
        <v>53419.266439122497</v>
      </c>
      <c r="BT393" s="5">
        <f t="shared" si="368"/>
        <v>59773.59775353333</v>
      </c>
      <c r="BU393" s="5"/>
      <c r="BV393" s="2">
        <f t="shared" si="392"/>
        <v>-1.5499927585855937</v>
      </c>
      <c r="BW393" s="2">
        <f t="shared" si="411"/>
        <v>-1.0734089748363371</v>
      </c>
      <c r="BX393" s="2">
        <f t="shared" si="412"/>
        <v>-2.661151860422633</v>
      </c>
      <c r="BY393" s="2">
        <f t="shared" si="413"/>
        <v>0.51433391074995849</v>
      </c>
      <c r="BZ393" s="2"/>
      <c r="CA393" s="2">
        <f t="shared" si="369"/>
        <v>0.25466109765804007</v>
      </c>
      <c r="CB393" s="2">
        <f t="shared" si="414"/>
        <v>0.25412693336886155</v>
      </c>
      <c r="CC393" s="2">
        <f t="shared" si="415"/>
        <v>-0.51497185894436703</v>
      </c>
      <c r="CD393" s="2">
        <f t="shared" si="416"/>
        <v>1.0232257256820902</v>
      </c>
      <c r="CE393" s="5"/>
      <c r="CF393" s="8">
        <f t="shared" si="393"/>
        <v>-9.3899473257982296E-3</v>
      </c>
      <c r="CG393" s="8">
        <f t="shared" si="394"/>
        <v>7.2952983281895818E-3</v>
      </c>
      <c r="CH393" s="5">
        <f t="shared" si="395"/>
        <v>61655</v>
      </c>
      <c r="CI393" s="5">
        <f t="shared" si="396"/>
        <v>57500</v>
      </c>
      <c r="CJ393" s="5"/>
      <c r="CK393" s="5">
        <f t="shared" si="357"/>
        <v>62249.098085729114</v>
      </c>
      <c r="CL393" s="5">
        <f t="shared" si="376"/>
        <v>59885.224349236021</v>
      </c>
      <c r="CM393" s="5">
        <f t="shared" si="405"/>
        <v>56442.196470972864</v>
      </c>
      <c r="CN393" s="5">
        <f t="shared" si="388"/>
        <v>62378.189913298731</v>
      </c>
      <c r="CO393" s="5">
        <f t="shared" ref="CO393:CO456" si="427">AVERAGE(G194:G393)/AVERAGE(E194:E393)</f>
        <v>58864.611748128569</v>
      </c>
      <c r="CP393" s="5"/>
      <c r="CQ393" s="5"/>
      <c r="CR393" s="5"/>
      <c r="CS393" s="32">
        <f t="shared" si="358"/>
        <v>-5.5247356049927143E-2</v>
      </c>
      <c r="CT393" s="32">
        <f t="shared" si="377"/>
        <v>-1.7954751959608162E-2</v>
      </c>
      <c r="CU393" s="32">
        <f t="shared" si="406"/>
        <v>4.1950945871584766E-2</v>
      </c>
      <c r="CV393" s="32">
        <f t="shared" si="389"/>
        <v>-5.7202524123547982E-2</v>
      </c>
      <c r="CW393" s="32">
        <f t="shared" ref="CW393:CW456" si="428">D393/CO393-1</f>
        <v>-9.2775177660631147E-4</v>
      </c>
      <c r="CX393" s="32"/>
      <c r="CY393" s="32"/>
      <c r="CZ393" s="5"/>
      <c r="DA393" s="6">
        <f t="shared" si="359"/>
        <v>-8.9714176951044333E-2</v>
      </c>
      <c r="DB393" s="6">
        <f t="shared" si="378"/>
        <v>0.16790464182935425</v>
      </c>
      <c r="DC393" s="6">
        <f t="shared" si="407"/>
        <v>6.7342425734765052E-2</v>
      </c>
      <c r="DD393" s="6">
        <f t="shared" si="390"/>
        <v>0.10609762339397598</v>
      </c>
      <c r="DE393" s="6">
        <f t="shared" ref="DE393:DE456" si="429">LN(D393/D194)</f>
        <v>0.52853329799860171</v>
      </c>
      <c r="DF393" s="5"/>
      <c r="DG393" s="5"/>
      <c r="DI393" s="6">
        <f t="shared" si="360"/>
        <v>8.5644344301364736E-2</v>
      </c>
      <c r="DJ393" s="6">
        <f t="shared" si="379"/>
        <v>0.47743459120067178</v>
      </c>
      <c r="DK393" s="6">
        <f t="shared" si="408"/>
        <v>0.41101519826829558</v>
      </c>
      <c r="DL393" s="6">
        <f t="shared" si="391"/>
        <v>0.67623633878119804</v>
      </c>
      <c r="DM393" s="6">
        <f t="shared" ref="DM393:DM456" si="430">(D213-(AVERAGE(D194:D393)-2*_xlfn.STDEV.P(D194:D393)))/(4*_xlfn.STDEV.P(D194:D393))</f>
        <v>0.29348927363162419</v>
      </c>
      <c r="DX393">
        <f t="shared" si="380"/>
        <v>59244</v>
      </c>
      <c r="DY393">
        <f t="shared" si="381"/>
        <v>49627.511243702305</v>
      </c>
      <c r="DZ393">
        <f t="shared" si="382"/>
        <v>68860.488756297695</v>
      </c>
    </row>
    <row r="394" spans="1:130" x14ac:dyDescent="0.25">
      <c r="A394" s="1">
        <v>93</v>
      </c>
      <c r="B394" s="1">
        <v>393</v>
      </c>
      <c r="C394" s="7">
        <v>20210410</v>
      </c>
      <c r="D394" s="7">
        <v>57710</v>
      </c>
      <c r="E394" s="7">
        <v>3175579</v>
      </c>
      <c r="F394" s="7"/>
      <c r="G394" s="7">
        <f t="shared" si="417"/>
        <v>183262664090</v>
      </c>
      <c r="H394" s="36">
        <f t="shared" si="387"/>
        <v>208232063535</v>
      </c>
      <c r="I394" s="36">
        <f t="shared" si="383"/>
        <v>205495777333.79999</v>
      </c>
      <c r="K394" s="2">
        <f t="shared" si="418"/>
        <v>-1.8881439748989582E-2</v>
      </c>
      <c r="M394" s="1">
        <f t="shared" si="426"/>
        <v>392</v>
      </c>
      <c r="N394" s="2">
        <f t="shared" si="419"/>
        <v>9.2265114956838949E-4</v>
      </c>
      <c r="O394" s="8">
        <f t="shared" si="420"/>
        <v>0.49122807017543857</v>
      </c>
      <c r="P394" s="2">
        <f t="shared" si="421"/>
        <v>0.47308303961073234</v>
      </c>
      <c r="Q394" s="2">
        <f t="shared" si="422"/>
        <v>0.46633399015152466</v>
      </c>
      <c r="R394" s="2">
        <f t="shared" si="423"/>
        <v>1.8756800496307124E-2</v>
      </c>
      <c r="V394" s="1">
        <f t="shared" si="424"/>
        <v>1.8881439748989582E-2</v>
      </c>
      <c r="W394" s="1">
        <f t="shared" si="425"/>
        <v>0</v>
      </c>
      <c r="X394" s="2">
        <f t="shared" si="370"/>
        <v>9.8970611972028586E-3</v>
      </c>
      <c r="Y394" s="2">
        <f t="shared" si="371"/>
        <v>8.4391596304409736E-3</v>
      </c>
      <c r="Z394" s="2">
        <f t="shared" si="372"/>
        <v>9.482979903295146E-3</v>
      </c>
      <c r="AA394" s="2">
        <f t="shared" si="373"/>
        <v>1.5997160029478263E-2</v>
      </c>
      <c r="AB394" s="3">
        <f t="shared" si="384"/>
        <v>1.0436657356791221</v>
      </c>
      <c r="AC394" s="3">
        <f t="shared" si="385"/>
        <v>0.52754111447844354</v>
      </c>
      <c r="AD394" s="4">
        <f t="shared" si="374"/>
        <v>33.575535546165675</v>
      </c>
      <c r="AE394" s="5">
        <f t="shared" si="397"/>
        <v>56.402546293081478</v>
      </c>
      <c r="AF394" s="5">
        <f t="shared" si="398"/>
        <v>25.554850754032628</v>
      </c>
      <c r="AG394" s="5">
        <f t="shared" si="399"/>
        <v>87.250241832130328</v>
      </c>
      <c r="AH394" s="5"/>
      <c r="AI394" s="6">
        <f t="shared" si="386"/>
        <v>0.30068937792490164</v>
      </c>
      <c r="AJ394" s="6">
        <f t="shared" si="375"/>
        <v>0.26924517642624018</v>
      </c>
      <c r="AK394" s="6">
        <f t="shared" si="400"/>
        <v>-4.1383177820252748E-2</v>
      </c>
      <c r="AL394" s="6">
        <f t="shared" si="401"/>
        <v>0.57987353067273317</v>
      </c>
      <c r="AM394" s="6"/>
      <c r="AT394" s="5"/>
      <c r="AU394" s="5"/>
      <c r="AV394" s="12"/>
      <c r="AW394" s="5"/>
      <c r="AX394" s="5"/>
      <c r="AY394" s="5"/>
      <c r="AZ394" s="5"/>
      <c r="BA394" s="5"/>
      <c r="BB394" s="5"/>
      <c r="BC394" s="5"/>
      <c r="BD394" s="5"/>
      <c r="BE394" s="5">
        <f t="shared" si="361"/>
        <v>-1100</v>
      </c>
      <c r="BF394" s="6">
        <f t="shared" si="362"/>
        <v>1100</v>
      </c>
      <c r="BG394" s="6">
        <f t="shared" si="363"/>
        <v>0</v>
      </c>
      <c r="BH394" s="6">
        <f t="shared" si="364"/>
        <v>611.42857142857144</v>
      </c>
      <c r="BI394" s="6">
        <f t="shared" si="365"/>
        <v>526.42857142857144</v>
      </c>
      <c r="BJ394" s="6">
        <f t="shared" si="366"/>
        <v>46.264908976773384</v>
      </c>
      <c r="BK394" s="6">
        <f t="shared" si="402"/>
        <v>67.541695189951412</v>
      </c>
      <c r="BL394" s="6">
        <f t="shared" si="403"/>
        <v>32.62025295350989</v>
      </c>
      <c r="BM394" s="6">
        <f t="shared" si="404"/>
        <v>91.98670475546048</v>
      </c>
      <c r="BN394" s="5"/>
      <c r="BO394" s="5"/>
      <c r="BP394" s="5"/>
      <c r="BQ394" s="2">
        <f t="shared" si="409"/>
        <v>59963.75</v>
      </c>
      <c r="BR394" s="2">
        <f t="shared" si="367"/>
        <v>54988</v>
      </c>
      <c r="BS394" s="2">
        <f t="shared" si="410"/>
        <v>53778.886490274934</v>
      </c>
      <c r="BT394" s="5">
        <f t="shared" si="368"/>
        <v>60530.093728433043</v>
      </c>
      <c r="BU394" s="5"/>
      <c r="BV394" s="2">
        <f t="shared" si="392"/>
        <v>-1.5507799737771815</v>
      </c>
      <c r="BW394" s="2">
        <f t="shared" si="411"/>
        <v>-1.1869931088479884</v>
      </c>
      <c r="BX394" s="2">
        <f t="shared" si="412"/>
        <v>-2.5422718362101318</v>
      </c>
      <c r="BY394" s="2">
        <f t="shared" si="413"/>
        <v>0.16828561851415502</v>
      </c>
      <c r="BZ394" s="2"/>
      <c r="CA394" s="2">
        <f t="shared" si="369"/>
        <v>0.25316211332299543</v>
      </c>
      <c r="CB394" s="2">
        <f t="shared" si="414"/>
        <v>0.24093764949072702</v>
      </c>
      <c r="CC394" s="2">
        <f t="shared" si="415"/>
        <v>-0.51816618601829301</v>
      </c>
      <c r="CD394" s="2">
        <f t="shared" si="416"/>
        <v>1.000041484999747</v>
      </c>
      <c r="CE394" s="5"/>
      <c r="CF394" s="8">
        <f t="shared" si="393"/>
        <v>-9.3899473257982296E-3</v>
      </c>
      <c r="CG394" s="8">
        <f t="shared" si="394"/>
        <v>7.2952983281895818E-3</v>
      </c>
      <c r="CH394" s="5">
        <f t="shared" si="395"/>
        <v>60505</v>
      </c>
      <c r="CI394" s="5">
        <f t="shared" si="396"/>
        <v>57500</v>
      </c>
      <c r="CJ394" s="5"/>
      <c r="CK394" s="5">
        <f t="shared" si="357"/>
        <v>61171.048504389502</v>
      </c>
      <c r="CL394" s="5">
        <f t="shared" si="376"/>
        <v>59976.04252165091</v>
      </c>
      <c r="CM394" s="5">
        <f t="shared" si="405"/>
        <v>56613.707105846719</v>
      </c>
      <c r="CN394" s="5">
        <f t="shared" si="388"/>
        <v>62360.942948629701</v>
      </c>
      <c r="CO394" s="5">
        <f t="shared" si="427"/>
        <v>59125.422459031062</v>
      </c>
      <c r="CP394" s="5"/>
      <c r="CQ394" s="5"/>
      <c r="CR394" s="5"/>
      <c r="CS394" s="32">
        <f t="shared" si="358"/>
        <v>-5.6579846005764378E-2</v>
      </c>
      <c r="CT394" s="32">
        <f t="shared" si="377"/>
        <v>-3.7782461569265569E-2</v>
      </c>
      <c r="CU394" s="32">
        <f t="shared" si="406"/>
        <v>1.9364442821305117E-2</v>
      </c>
      <c r="CV394" s="32">
        <f t="shared" si="389"/>
        <v>-7.4581023453428985E-2</v>
      </c>
      <c r="CW394" s="32">
        <f t="shared" si="428"/>
        <v>-2.3939320856638746E-2</v>
      </c>
      <c r="CX394" s="32"/>
      <c r="CY394" s="32"/>
      <c r="CZ394" s="5"/>
      <c r="DA394" s="6">
        <f t="shared" si="359"/>
        <v>-0.11123475507885169</v>
      </c>
      <c r="DB394" s="6">
        <f t="shared" si="378"/>
        <v>0.14641197231502776</v>
      </c>
      <c r="DC394" s="6">
        <f t="shared" si="407"/>
        <v>-5.0125418235442863E-3</v>
      </c>
      <c r="DD394" s="6">
        <f t="shared" si="390"/>
        <v>3.688761991705633E-2</v>
      </c>
      <c r="DE394" s="6">
        <f t="shared" si="429"/>
        <v>0.54304955810010469</v>
      </c>
      <c r="DF394" s="5"/>
      <c r="DG394" s="5"/>
      <c r="DI394" s="6">
        <f t="shared" si="360"/>
        <v>7.4143712233247352E-2</v>
      </c>
      <c r="DJ394" s="6">
        <f t="shared" si="379"/>
        <v>0.38774477435939436</v>
      </c>
      <c r="DK394" s="6">
        <f t="shared" si="408"/>
        <v>0.35175010875307383</v>
      </c>
      <c r="DL394" s="6">
        <f t="shared" si="391"/>
        <v>0.70822455942971207</v>
      </c>
      <c r="DM394" s="6">
        <f t="shared" si="430"/>
        <v>0.29367702873676887</v>
      </c>
      <c r="DX394">
        <f t="shared" si="380"/>
        <v>59643.5</v>
      </c>
      <c r="DY394">
        <f t="shared" si="381"/>
        <v>51031.428762486925</v>
      </c>
      <c r="DZ394">
        <f t="shared" si="382"/>
        <v>68255.571237513068</v>
      </c>
    </row>
    <row r="395" spans="1:130" x14ac:dyDescent="0.25">
      <c r="A395" s="1">
        <v>94</v>
      </c>
      <c r="B395" s="1">
        <v>394</v>
      </c>
      <c r="C395" s="7">
        <v>20210411</v>
      </c>
      <c r="D395" s="7">
        <v>56720</v>
      </c>
      <c r="E395" s="7">
        <v>2288687</v>
      </c>
      <c r="F395" s="7"/>
      <c r="G395" s="7">
        <f t="shared" si="417"/>
        <v>129814326640</v>
      </c>
      <c r="H395" s="36">
        <f t="shared" si="387"/>
        <v>208055840867</v>
      </c>
      <c r="I395" s="36">
        <f t="shared" si="383"/>
        <v>199358593226.60001</v>
      </c>
      <c r="K395" s="2">
        <f t="shared" si="418"/>
        <v>-1.7303586499002977E-2</v>
      </c>
      <c r="M395" s="1">
        <f t="shared" si="426"/>
        <v>393</v>
      </c>
      <c r="N395" s="2">
        <f t="shared" si="419"/>
        <v>9.8083807094789029E-4</v>
      </c>
      <c r="O395" s="8">
        <f t="shared" si="420"/>
        <v>0.4924812030075188</v>
      </c>
      <c r="P395" s="2">
        <f t="shared" si="421"/>
        <v>0.4738728931209209</v>
      </c>
      <c r="Q395" s="2">
        <f t="shared" si="422"/>
        <v>0.46731628255168861</v>
      </c>
      <c r="R395" s="2">
        <f t="shared" si="423"/>
        <v>1.9398163396786461E-2</v>
      </c>
      <c r="V395" s="1">
        <f t="shared" si="424"/>
        <v>1.7303586499002977E-2</v>
      </c>
      <c r="W395" s="1">
        <f t="shared" si="425"/>
        <v>0</v>
      </c>
      <c r="X395" s="2">
        <f t="shared" si="370"/>
        <v>1.1133031661417356E-2</v>
      </c>
      <c r="Y395" s="2">
        <f t="shared" si="371"/>
        <v>6.5365188117779884E-3</v>
      </c>
      <c r="Z395" s="2">
        <f t="shared" si="372"/>
        <v>9.2177415758507349E-3</v>
      </c>
      <c r="AA395" s="2">
        <f t="shared" si="373"/>
        <v>1.5232044026083649E-2</v>
      </c>
      <c r="AB395" s="3">
        <f t="shared" si="384"/>
        <v>1.2077830095155226</v>
      </c>
      <c r="AC395" s="3">
        <f t="shared" si="385"/>
        <v>0.42912945896064414</v>
      </c>
      <c r="AD395" s="4">
        <f t="shared" si="374"/>
        <v>26.215785341297387</v>
      </c>
      <c r="AE395" s="5">
        <f t="shared" si="397"/>
        <v>56.316150724896488</v>
      </c>
      <c r="AF395" s="5">
        <f t="shared" si="398"/>
        <v>25.125087047413786</v>
      </c>
      <c r="AG395" s="5">
        <f t="shared" si="399"/>
        <v>87.507214402379191</v>
      </c>
      <c r="AH395" s="5"/>
      <c r="AI395" s="6">
        <f t="shared" si="386"/>
        <v>0.25437183539400643</v>
      </c>
      <c r="AJ395" s="6">
        <f t="shared" si="375"/>
        <v>0.28537968121527713</v>
      </c>
      <c r="AK395" s="6">
        <f t="shared" si="400"/>
        <v>1.8076157226976697E-2</v>
      </c>
      <c r="AL395" s="6">
        <f t="shared" si="401"/>
        <v>0.5526832052035775</v>
      </c>
      <c r="AM395" s="6"/>
      <c r="AT395" s="5"/>
      <c r="AU395" s="5"/>
      <c r="AV395" s="12"/>
      <c r="AW395" s="5"/>
      <c r="AX395" s="5"/>
      <c r="AY395" s="5"/>
      <c r="AZ395" s="5"/>
      <c r="BA395" s="5"/>
      <c r="BB395" s="5"/>
      <c r="BC395" s="5"/>
      <c r="BD395" s="5"/>
      <c r="BE395" s="5">
        <f t="shared" si="361"/>
        <v>-990</v>
      </c>
      <c r="BF395" s="6">
        <f t="shared" si="362"/>
        <v>990</v>
      </c>
      <c r="BG395" s="6">
        <f t="shared" si="363"/>
        <v>0</v>
      </c>
      <c r="BH395" s="6">
        <f t="shared" si="364"/>
        <v>682.14285714285711</v>
      </c>
      <c r="BI395" s="6">
        <f t="shared" si="365"/>
        <v>412.85714285714283</v>
      </c>
      <c r="BJ395" s="6">
        <f t="shared" si="366"/>
        <v>37.703848662752769</v>
      </c>
      <c r="BK395" s="6">
        <f t="shared" si="402"/>
        <v>68.082894537522947</v>
      </c>
      <c r="BL395" s="6">
        <f t="shared" si="403"/>
        <v>35.561765191372487</v>
      </c>
      <c r="BM395" s="6">
        <f t="shared" si="404"/>
        <v>90.847685079828267</v>
      </c>
      <c r="BN395" s="5"/>
      <c r="BO395" s="5"/>
      <c r="BP395" s="5"/>
      <c r="BQ395" s="2">
        <f t="shared" si="409"/>
        <v>60083.75</v>
      </c>
      <c r="BR395" s="2">
        <f t="shared" si="367"/>
        <v>55413.5</v>
      </c>
      <c r="BS395" s="2">
        <f t="shared" si="410"/>
        <v>53993.273166470935</v>
      </c>
      <c r="BT395" s="5">
        <f t="shared" si="368"/>
        <v>61155.017748177008</v>
      </c>
      <c r="BU395" s="5"/>
      <c r="BV395" s="2">
        <f t="shared" si="392"/>
        <v>-1.614534030681851</v>
      </c>
      <c r="BW395" s="2">
        <f t="shared" si="411"/>
        <v>-1.3028517689149717</v>
      </c>
      <c r="BX395" s="2">
        <f t="shared" si="412"/>
        <v>-2.3358161839370033</v>
      </c>
      <c r="BY395" s="2">
        <f t="shared" si="413"/>
        <v>-0.26988735389294005</v>
      </c>
      <c r="BZ395" s="2"/>
      <c r="CA395" s="2">
        <f t="shared" si="369"/>
        <v>0.30678408933247325</v>
      </c>
      <c r="CB395" s="2">
        <f t="shared" si="414"/>
        <v>0.205560170511915</v>
      </c>
      <c r="CC395" s="2">
        <f t="shared" si="415"/>
        <v>-0.46224007342519802</v>
      </c>
      <c r="CD395" s="2">
        <f t="shared" si="416"/>
        <v>0.87336041444902801</v>
      </c>
      <c r="CE395" s="5"/>
      <c r="CF395" s="8">
        <f t="shared" si="393"/>
        <v>-7.8671376414323549E-3</v>
      </c>
      <c r="CG395" s="8">
        <f t="shared" si="394"/>
        <v>1.0781322606049287E-2</v>
      </c>
      <c r="CH395" s="5">
        <f t="shared" si="395"/>
        <v>60010</v>
      </c>
      <c r="CI395" s="5">
        <f t="shared" si="396"/>
        <v>57500</v>
      </c>
      <c r="CJ395" s="5"/>
      <c r="CK395" s="5">
        <f t="shared" ref="CK395:CK458" si="431">AVERAGE(G386:G395)/AVERAGE(E386:E395)</f>
        <v>60342.367555589277</v>
      </c>
      <c r="CL395" s="5">
        <f t="shared" si="376"/>
        <v>60260.364348177194</v>
      </c>
      <c r="CM395" s="5">
        <f t="shared" si="405"/>
        <v>56555.868984761029</v>
      </c>
      <c r="CN395" s="5">
        <f t="shared" si="388"/>
        <v>62386.583084407204</v>
      </c>
      <c r="CO395" s="5">
        <f t="shared" si="427"/>
        <v>59191.950621120006</v>
      </c>
      <c r="CP395" s="5"/>
      <c r="CQ395" s="5"/>
      <c r="CR395" s="5"/>
      <c r="CS395" s="32">
        <f t="shared" ref="CS395:CS458" si="432">D395/CK395-1</f>
        <v>-6.0030252413484364E-2</v>
      </c>
      <c r="CT395" s="32">
        <f t="shared" si="377"/>
        <v>-5.8751127486076804E-2</v>
      </c>
      <c r="CU395" s="32">
        <f t="shared" si="406"/>
        <v>2.9021040289063382E-3</v>
      </c>
      <c r="CV395" s="32">
        <f t="shared" si="389"/>
        <v>-9.0830156169003251E-2</v>
      </c>
      <c r="CW395" s="32">
        <f t="shared" si="428"/>
        <v>-4.1761600947105793E-2</v>
      </c>
      <c r="CX395" s="32"/>
      <c r="CY395" s="32"/>
      <c r="CZ395" s="5"/>
      <c r="DA395" s="6">
        <f t="shared" ref="DA395:DA458" si="433">LN(D395/D386)</f>
        <v>-0.10548392130114664</v>
      </c>
      <c r="DB395" s="6">
        <f t="shared" si="378"/>
        <v>9.2669100709488583E-2</v>
      </c>
      <c r="DC395" s="6">
        <f t="shared" si="407"/>
        <v>-5.8548295336510986E-2</v>
      </c>
      <c r="DD395" s="6">
        <f t="shared" si="390"/>
        <v>2.643955368278077E-2</v>
      </c>
      <c r="DE395" s="6">
        <f t="shared" si="429"/>
        <v>0.46391033643007568</v>
      </c>
      <c r="DF395" s="5"/>
      <c r="DG395" s="5"/>
      <c r="DI395" s="6">
        <f t="shared" ref="DI395:DI458" si="434">(D395-(AVERAGE(D386:D395)-2*_xlfn.STDEV.P(D386:D395)))/(4*_xlfn.STDEV.P(D386:D395))</f>
        <v>7.1921068099575242E-2</v>
      </c>
      <c r="DJ395" s="6">
        <f t="shared" si="379"/>
        <v>0.28214701945874093</v>
      </c>
      <c r="DK395" s="6">
        <f t="shared" si="408"/>
        <v>0.30617260454083228</v>
      </c>
      <c r="DL395" s="6">
        <f t="shared" si="391"/>
        <v>0.57606356064241504</v>
      </c>
      <c r="DM395" s="6">
        <f t="shared" si="430"/>
        <v>0.29360824605374808</v>
      </c>
      <c r="DX395">
        <f t="shared" si="380"/>
        <v>59987</v>
      </c>
      <c r="DY395">
        <f t="shared" si="381"/>
        <v>52488.823955120817</v>
      </c>
      <c r="DZ395">
        <f t="shared" si="382"/>
        <v>67485.176044879176</v>
      </c>
    </row>
    <row r="396" spans="1:130" x14ac:dyDescent="0.25">
      <c r="A396" s="1">
        <v>95</v>
      </c>
      <c r="B396" s="1">
        <v>395</v>
      </c>
      <c r="C396" s="7">
        <v>20210412</v>
      </c>
      <c r="D396" s="7">
        <v>60200</v>
      </c>
      <c r="E396" s="7">
        <v>4149960</v>
      </c>
      <c r="F396" s="7"/>
      <c r="G396" s="7">
        <f t="shared" si="417"/>
        <v>249827592000</v>
      </c>
      <c r="H396" s="36">
        <f t="shared" si="387"/>
        <v>215002142137</v>
      </c>
      <c r="I396" s="36">
        <f t="shared" si="383"/>
        <v>200798155144.20001</v>
      </c>
      <c r="K396" s="2">
        <f t="shared" si="418"/>
        <v>5.9545470090903309E-2</v>
      </c>
      <c r="M396" s="1">
        <f t="shared" si="426"/>
        <v>394</v>
      </c>
      <c r="N396" s="2">
        <f t="shared" si="419"/>
        <v>1.0581502598601433E-3</v>
      </c>
      <c r="O396" s="8">
        <f t="shared" si="420"/>
        <v>0.49373433583959897</v>
      </c>
      <c r="P396" s="2">
        <f t="shared" si="421"/>
        <v>0.47492251937097218</v>
      </c>
      <c r="Q396" s="2">
        <f t="shared" si="422"/>
        <v>0.46862240538371414</v>
      </c>
      <c r="R396" s="2">
        <f t="shared" si="423"/>
        <v>1.9861442718678068E-2</v>
      </c>
      <c r="V396" s="1">
        <f t="shared" si="424"/>
        <v>0</v>
      </c>
      <c r="W396" s="1">
        <f t="shared" si="425"/>
        <v>5.9545470090903309E-2</v>
      </c>
      <c r="X396" s="2">
        <f t="shared" si="370"/>
        <v>1.1133031661417356E-2</v>
      </c>
      <c r="Y396" s="2">
        <f t="shared" si="371"/>
        <v>7.602833426213461E-3</v>
      </c>
      <c r="Z396" s="2">
        <f t="shared" si="372"/>
        <v>9.2177415758507349E-3</v>
      </c>
      <c r="AA396" s="2">
        <f t="shared" si="373"/>
        <v>1.8313718381116669E-2</v>
      </c>
      <c r="AB396" s="3">
        <f t="shared" si="384"/>
        <v>1.2077830095155226</v>
      </c>
      <c r="AC396" s="3">
        <f t="shared" si="385"/>
        <v>0.41514417050623459</v>
      </c>
      <c r="AD396" s="4">
        <f t="shared" si="374"/>
        <v>25.579962897698778</v>
      </c>
      <c r="AE396" s="5">
        <f t="shared" si="397"/>
        <v>55.977965055337577</v>
      </c>
      <c r="AF396" s="5">
        <f t="shared" si="398"/>
        <v>23.569590653675462</v>
      </c>
      <c r="AG396" s="5">
        <f t="shared" si="399"/>
        <v>88.386339456999693</v>
      </c>
      <c r="AH396" s="5"/>
      <c r="AI396" s="6">
        <f t="shared" si="386"/>
        <v>0.27908671396208856</v>
      </c>
      <c r="AJ396" s="6">
        <f t="shared" si="375"/>
        <v>0.29556571368294121</v>
      </c>
      <c r="AK396" s="6">
        <f t="shared" si="400"/>
        <v>4.709593226210862E-2</v>
      </c>
      <c r="AL396" s="6">
        <f t="shared" si="401"/>
        <v>0.5440354951037738</v>
      </c>
      <c r="AM396" s="6"/>
      <c r="AT396" s="5"/>
      <c r="AU396" s="5"/>
      <c r="AV396" s="12"/>
      <c r="AW396" s="5"/>
      <c r="AX396" s="5"/>
      <c r="AY396" s="5"/>
      <c r="AZ396" s="5"/>
      <c r="BA396" s="5"/>
      <c r="BB396" s="5"/>
      <c r="BC396" s="5"/>
      <c r="BD396" s="5"/>
      <c r="BE396" s="5">
        <f t="shared" ref="BE396:BE459" si="435">D396-D395</f>
        <v>3480</v>
      </c>
      <c r="BF396" s="6">
        <f t="shared" ref="BF396:BF459" si="436">IF(BE396&lt;0,-BE396,0)</f>
        <v>0</v>
      </c>
      <c r="BG396" s="6">
        <f t="shared" ref="BG396:BG459" si="437">IF(BE396&gt;=0,BE396,0)</f>
        <v>3480</v>
      </c>
      <c r="BH396" s="6">
        <f t="shared" ref="BH396:BH459" si="438">AVERAGE(BF383:BF396)</f>
        <v>682.14285714285711</v>
      </c>
      <c r="BI396" s="6">
        <f t="shared" ref="BI396:BI459" si="439">AVERAGE(BG383:BG396)</f>
        <v>464.28571428571428</v>
      </c>
      <c r="BJ396" s="6">
        <f t="shared" ref="BJ396:BJ459" si="440">100*(SUM(BG383:BG396)/(SUM(BG383:BG396)+SUM(BF383:BF396)))</f>
        <v>40.498442367601243</v>
      </c>
      <c r="BK396" s="6">
        <f t="shared" si="402"/>
        <v>68.243155001767661</v>
      </c>
      <c r="BL396" s="6">
        <f t="shared" si="403"/>
        <v>36.33506862545201</v>
      </c>
      <c r="BM396" s="6">
        <f t="shared" si="404"/>
        <v>90.578815465188612</v>
      </c>
      <c r="BN396" s="5"/>
      <c r="BO396" s="5"/>
      <c r="BP396" s="5"/>
      <c r="BQ396" s="2">
        <f t="shared" si="409"/>
        <v>60592.5</v>
      </c>
      <c r="BR396" s="2">
        <f t="shared" si="367"/>
        <v>55855.75</v>
      </c>
      <c r="BS396" s="2">
        <f t="shared" si="410"/>
        <v>54131.530938464362</v>
      </c>
      <c r="BT396" s="5">
        <f t="shared" si="368"/>
        <v>61768.3530868948</v>
      </c>
      <c r="BU396" s="5"/>
      <c r="BV396" s="2">
        <f t="shared" si="392"/>
        <v>-1.2788407295071891</v>
      </c>
      <c r="BW396" s="2">
        <f t="shared" si="411"/>
        <v>-1.3665303532100626</v>
      </c>
      <c r="BX396" s="2">
        <f t="shared" si="412"/>
        <v>-2.2005541950841683</v>
      </c>
      <c r="BY396" s="2">
        <f t="shared" si="413"/>
        <v>-0.53250651133595694</v>
      </c>
      <c r="BZ396" s="2"/>
      <c r="CA396" s="2">
        <f t="shared" si="369"/>
        <v>0.44343362151301802</v>
      </c>
      <c r="CB396" s="2">
        <f t="shared" si="414"/>
        <v>0.18192394345881496</v>
      </c>
      <c r="CC396" s="2">
        <f t="shared" si="415"/>
        <v>-0.40901774666363006</v>
      </c>
      <c r="CD396" s="2">
        <f t="shared" si="416"/>
        <v>0.77286563358126004</v>
      </c>
      <c r="CE396" s="5"/>
      <c r="CF396" s="8">
        <f t="shared" si="393"/>
        <v>1.9768334591463467E-2</v>
      </c>
      <c r="CG396" s="8">
        <f t="shared" si="394"/>
        <v>1.8245524907097594E-2</v>
      </c>
      <c r="CH396" s="5">
        <f t="shared" si="395"/>
        <v>59885</v>
      </c>
      <c r="CI396" s="5">
        <f t="shared" si="396"/>
        <v>57500</v>
      </c>
      <c r="CJ396" s="5"/>
      <c r="CK396" s="5">
        <f t="shared" si="431"/>
        <v>60041.850288722628</v>
      </c>
      <c r="CL396" s="5">
        <f t="shared" si="376"/>
        <v>60515.262095955055</v>
      </c>
      <c r="CM396" s="5">
        <f t="shared" si="405"/>
        <v>56581.363506787333</v>
      </c>
      <c r="CN396" s="5">
        <f t="shared" si="388"/>
        <v>62449.334078894783</v>
      </c>
      <c r="CO396" s="5">
        <f t="shared" si="427"/>
        <v>59355.273267542216</v>
      </c>
      <c r="CP396" s="5"/>
      <c r="CQ396" s="5"/>
      <c r="CR396" s="5"/>
      <c r="CS396" s="32">
        <f t="shared" si="432"/>
        <v>2.6339912996831139E-3</v>
      </c>
      <c r="CT396" s="32">
        <f t="shared" si="377"/>
        <v>-5.2096295221387701E-3</v>
      </c>
      <c r="CU396" s="32">
        <f t="shared" si="406"/>
        <v>6.3954565053537138E-2</v>
      </c>
      <c r="CV396" s="32">
        <f t="shared" si="389"/>
        <v>-3.6018543865545594E-2</v>
      </c>
      <c r="CW396" s="32">
        <f t="shared" si="428"/>
        <v>1.4231704884083429E-2</v>
      </c>
      <c r="CX396" s="32"/>
      <c r="CY396" s="32"/>
      <c r="CZ396" s="5"/>
      <c r="DA396" s="6">
        <f t="shared" si="433"/>
        <v>-5.0212976835355139E-2</v>
      </c>
      <c r="DB396" s="6">
        <f t="shared" si="378"/>
        <v>0.11277070147405677</v>
      </c>
      <c r="DC396" s="6">
        <f t="shared" si="407"/>
        <v>4.380262265839284E-2</v>
      </c>
      <c r="DD396" s="6">
        <f t="shared" si="390"/>
        <v>9.6418213158686705E-2</v>
      </c>
      <c r="DE396" s="6">
        <f t="shared" si="429"/>
        <v>0.5172043595602358</v>
      </c>
      <c r="DF396" s="5"/>
      <c r="DG396" s="5"/>
      <c r="DI396" s="6">
        <f t="shared" si="434"/>
        <v>0.49359213681771924</v>
      </c>
      <c r="DJ396" s="6">
        <f t="shared" si="379"/>
        <v>0.48359972818925262</v>
      </c>
      <c r="DK396" s="6">
        <f t="shared" si="408"/>
        <v>0.25075996698729358</v>
      </c>
      <c r="DL396" s="6">
        <f t="shared" si="391"/>
        <v>0.53832029401985804</v>
      </c>
      <c r="DM396" s="6">
        <f t="shared" si="430"/>
        <v>0.34702126369105024</v>
      </c>
      <c r="DX396">
        <f t="shared" si="380"/>
        <v>60412</v>
      </c>
      <c r="DY396">
        <f t="shared" si="381"/>
        <v>53948.692487588109</v>
      </c>
      <c r="DZ396">
        <f t="shared" si="382"/>
        <v>66875.307512411891</v>
      </c>
    </row>
    <row r="397" spans="1:130" x14ac:dyDescent="0.25">
      <c r="A397" s="1">
        <v>96</v>
      </c>
      <c r="B397" s="1">
        <v>396</v>
      </c>
      <c r="C397" s="7">
        <v>20210413</v>
      </c>
      <c r="D397" s="7">
        <v>62850</v>
      </c>
      <c r="E397" s="7">
        <v>6966964</v>
      </c>
      <c r="F397" s="7"/>
      <c r="G397" s="7">
        <f t="shared" si="417"/>
        <v>437873687400</v>
      </c>
      <c r="H397" s="36">
        <f t="shared" si="387"/>
        <v>225604949450</v>
      </c>
      <c r="I397" s="36">
        <f t="shared" si="383"/>
        <v>196369834672.60001</v>
      </c>
      <c r="K397" s="2">
        <f t="shared" si="418"/>
        <v>4.307858272148106E-2</v>
      </c>
      <c r="M397" s="1">
        <f t="shared" si="426"/>
        <v>395</v>
      </c>
      <c r="N397" s="2">
        <f t="shared" si="419"/>
        <v>1.1104942840271153E-3</v>
      </c>
      <c r="O397" s="8">
        <f t="shared" si="420"/>
        <v>0.4949874686716792</v>
      </c>
      <c r="P397" s="2">
        <f t="shared" si="421"/>
        <v>0.47563326547217372</v>
      </c>
      <c r="Q397" s="2">
        <f t="shared" si="422"/>
        <v>0.46950731749425467</v>
      </c>
      <c r="R397" s="2">
        <f t="shared" si="423"/>
        <v>2.0064949300707013E-2</v>
      </c>
      <c r="V397" s="1">
        <f t="shared" si="424"/>
        <v>0</v>
      </c>
      <c r="W397" s="1">
        <f t="shared" si="425"/>
        <v>4.307858272148106E-2</v>
      </c>
      <c r="X397" s="2">
        <f t="shared" si="370"/>
        <v>1.1133031661417356E-2</v>
      </c>
      <c r="Y397" s="2">
        <f t="shared" si="371"/>
        <v>7.8241226297366979E-3</v>
      </c>
      <c r="Z397" s="2">
        <f t="shared" si="372"/>
        <v>9.2177415758507349E-3</v>
      </c>
      <c r="AA397" s="2">
        <f t="shared" si="373"/>
        <v>1.8748594592227691E-2</v>
      </c>
      <c r="AB397" s="3">
        <f t="shared" si="384"/>
        <v>1.2077830095155226</v>
      </c>
      <c r="AC397" s="3">
        <f t="shared" si="385"/>
        <v>0.41731782034372972</v>
      </c>
      <c r="AD397" s="4">
        <f t="shared" si="374"/>
        <v>25.679503245338509</v>
      </c>
      <c r="AE397" s="5">
        <f t="shared" si="397"/>
        <v>55.305307884562595</v>
      </c>
      <c r="AF397" s="5">
        <f t="shared" si="398"/>
        <v>20.926242477333709</v>
      </c>
      <c r="AG397" s="5">
        <f t="shared" si="399"/>
        <v>89.684373291791474</v>
      </c>
      <c r="AH397" s="5"/>
      <c r="AI397" s="6">
        <f t="shared" si="386"/>
        <v>0.28331560773868913</v>
      </c>
      <c r="AJ397" s="6">
        <f t="shared" si="375"/>
        <v>0.30731320358310449</v>
      </c>
      <c r="AK397" s="6">
        <f t="shared" si="400"/>
        <v>8.7488366361979403E-2</v>
      </c>
      <c r="AL397" s="6">
        <f t="shared" si="401"/>
        <v>0.52713804080422955</v>
      </c>
      <c r="AM397" s="6"/>
      <c r="AT397" s="5"/>
      <c r="AU397" s="5"/>
      <c r="AV397" s="12"/>
      <c r="AW397" s="5"/>
      <c r="AX397" s="5"/>
      <c r="AY397" s="5"/>
      <c r="AZ397" s="5"/>
      <c r="BA397" s="5"/>
      <c r="BB397" s="5"/>
      <c r="BC397" s="5"/>
      <c r="BD397" s="5"/>
      <c r="BE397" s="5">
        <f t="shared" si="435"/>
        <v>2650</v>
      </c>
      <c r="BF397" s="6">
        <f t="shared" si="436"/>
        <v>0</v>
      </c>
      <c r="BG397" s="6">
        <f t="shared" si="437"/>
        <v>2650</v>
      </c>
      <c r="BH397" s="6">
        <f t="shared" si="438"/>
        <v>682.14285714285711</v>
      </c>
      <c r="BI397" s="6">
        <f t="shared" si="439"/>
        <v>469.28571428571428</v>
      </c>
      <c r="BJ397" s="6">
        <f t="shared" si="440"/>
        <v>40.75682382133995</v>
      </c>
      <c r="BK397" s="6">
        <f t="shared" si="402"/>
        <v>67.865073063116057</v>
      </c>
      <c r="BL397" s="6">
        <f t="shared" si="403"/>
        <v>34.80454005844458</v>
      </c>
      <c r="BM397" s="6">
        <f t="shared" si="404"/>
        <v>91.007446166386089</v>
      </c>
      <c r="BN397" s="5"/>
      <c r="BO397" s="5"/>
      <c r="BP397" s="5"/>
      <c r="BQ397" s="2">
        <f t="shared" si="409"/>
        <v>61016.25</v>
      </c>
      <c r="BR397" s="2">
        <f t="shared" si="367"/>
        <v>56308.6875</v>
      </c>
      <c r="BS397" s="2">
        <f t="shared" si="410"/>
        <v>54235.476748397741</v>
      </c>
      <c r="BT397" s="5">
        <f t="shared" si="368"/>
        <v>62350.402437949931</v>
      </c>
      <c r="BU397" s="5"/>
      <c r="BV397" s="2">
        <f t="shared" si="392"/>
        <v>-1.300841899435186</v>
      </c>
      <c r="BW397" s="2">
        <f t="shared" si="411"/>
        <v>-1.4263585637769591</v>
      </c>
      <c r="BX397" s="2">
        <f t="shared" si="412"/>
        <v>-2.014580646551253</v>
      </c>
      <c r="BY397" s="2">
        <f t="shared" si="413"/>
        <v>-0.83813648100266547</v>
      </c>
      <c r="BZ397" s="2"/>
      <c r="CA397" s="2">
        <f t="shared" si="369"/>
        <v>0.44392955402028988</v>
      </c>
      <c r="CB397" s="2">
        <f t="shared" si="414"/>
        <v>0.1620768383335584</v>
      </c>
      <c r="CC397" s="2">
        <f t="shared" si="415"/>
        <v>-0.35810816622895575</v>
      </c>
      <c r="CD397" s="2">
        <f t="shared" si="416"/>
        <v>0.6822618428960725</v>
      </c>
      <c r="CE397" s="5"/>
      <c r="CF397" s="8">
        <f t="shared" si="393"/>
        <v>1.9768334591463467E-2</v>
      </c>
      <c r="CG397" s="8">
        <f t="shared" si="394"/>
        <v>1.8245524907097594E-2</v>
      </c>
      <c r="CH397" s="5">
        <f t="shared" si="395"/>
        <v>59785</v>
      </c>
      <c r="CI397" s="5">
        <f t="shared" si="396"/>
        <v>57655</v>
      </c>
      <c r="CJ397" s="5"/>
      <c r="CK397" s="5">
        <f t="shared" si="431"/>
        <v>60489.951498002796</v>
      </c>
      <c r="CL397" s="5">
        <f t="shared" si="376"/>
        <v>61118.671311944992</v>
      </c>
      <c r="CM397" s="5">
        <f t="shared" si="405"/>
        <v>56765.151605778432</v>
      </c>
      <c r="CN397" s="5">
        <f t="shared" si="388"/>
        <v>62509.668225468311</v>
      </c>
      <c r="CO397" s="5">
        <f t="shared" si="427"/>
        <v>59457.816505918425</v>
      </c>
      <c r="CP397" s="5"/>
      <c r="CQ397" s="5"/>
      <c r="CR397" s="5"/>
      <c r="CS397" s="32">
        <f t="shared" si="432"/>
        <v>3.9015546277552104E-2</v>
      </c>
      <c r="CT397" s="32">
        <f t="shared" si="377"/>
        <v>2.8327328636096105E-2</v>
      </c>
      <c r="CU397" s="32">
        <f t="shared" si="406"/>
        <v>0.10719337872079526</v>
      </c>
      <c r="CV397" s="32">
        <f t="shared" si="389"/>
        <v>5.4444661792818483E-3</v>
      </c>
      <c r="CW397" s="32">
        <f t="shared" si="428"/>
        <v>5.7051935194154302E-2</v>
      </c>
      <c r="CX397" s="32"/>
      <c r="CY397" s="32"/>
      <c r="CZ397" s="5"/>
      <c r="DA397" s="6">
        <f t="shared" si="433"/>
        <v>-3.1771273746721246E-3</v>
      </c>
      <c r="DB397" s="6">
        <f t="shared" si="378"/>
        <v>0.12978798175320672</v>
      </c>
      <c r="DC397" s="6">
        <f t="shared" si="407"/>
        <v>9.822612154395223E-2</v>
      </c>
      <c r="DD397" s="6">
        <f t="shared" si="390"/>
        <v>0.16481460386445762</v>
      </c>
      <c r="DE397" s="6">
        <f t="shared" si="429"/>
        <v>0.51189576214590216</v>
      </c>
      <c r="DF397" s="5"/>
      <c r="DG397" s="5"/>
      <c r="DI397" s="6">
        <f t="shared" si="434"/>
        <v>0.82944073448695455</v>
      </c>
      <c r="DJ397" s="6">
        <f t="shared" si="379"/>
        <v>0.67183581939463055</v>
      </c>
      <c r="DK397" s="6">
        <f t="shared" si="408"/>
        <v>0.22578235805508279</v>
      </c>
      <c r="DL397" s="6">
        <f t="shared" si="391"/>
        <v>0.56943758084209783</v>
      </c>
      <c r="DM397" s="6">
        <f t="shared" si="430"/>
        <v>0.40573916598934001</v>
      </c>
      <c r="DX397">
        <f t="shared" si="380"/>
        <v>60865.5</v>
      </c>
      <c r="DY397">
        <f t="shared" si="381"/>
        <v>55091.092757693652</v>
      </c>
      <c r="DZ397">
        <f t="shared" si="382"/>
        <v>66639.907242306348</v>
      </c>
    </row>
    <row r="398" spans="1:130" x14ac:dyDescent="0.25">
      <c r="A398" s="1">
        <v>97</v>
      </c>
      <c r="B398" s="1">
        <v>397</v>
      </c>
      <c r="C398" s="7">
        <v>20210414</v>
      </c>
      <c r="D398" s="7">
        <v>62020</v>
      </c>
      <c r="E398" s="7">
        <v>4267276</v>
      </c>
      <c r="F398" s="7"/>
      <c r="G398" s="7">
        <f t="shared" si="417"/>
        <v>264656457520</v>
      </c>
      <c r="H398" s="36">
        <f t="shared" si="387"/>
        <v>224526518206</v>
      </c>
      <c r="I398" s="36">
        <f t="shared" si="383"/>
        <v>191621848643.39999</v>
      </c>
      <c r="K398" s="2">
        <f t="shared" si="418"/>
        <v>-1.3294021363953575E-2</v>
      </c>
      <c r="M398" s="1">
        <f t="shared" si="426"/>
        <v>396</v>
      </c>
      <c r="N398" s="2">
        <f t="shared" si="419"/>
        <v>1.182096747182521E-3</v>
      </c>
      <c r="O398" s="8">
        <f t="shared" si="420"/>
        <v>0.49624060150375937</v>
      </c>
      <c r="P398" s="2">
        <f t="shared" si="421"/>
        <v>0.4766056347621947</v>
      </c>
      <c r="Q398" s="2">
        <f t="shared" si="422"/>
        <v>0.47071857035576747</v>
      </c>
      <c r="R398" s="2">
        <f t="shared" si="423"/>
        <v>2.0607336031585655E-2</v>
      </c>
      <c r="V398" s="1">
        <f t="shared" si="424"/>
        <v>1.3294021363953575E-2</v>
      </c>
      <c r="W398" s="1">
        <f t="shared" si="425"/>
        <v>0</v>
      </c>
      <c r="X398" s="2">
        <f t="shared" si="370"/>
        <v>1.0436206326208583E-2</v>
      </c>
      <c r="Y398" s="2">
        <f t="shared" si="371"/>
        <v>7.8241226297366979E-3</v>
      </c>
      <c r="Z398" s="2">
        <f t="shared" si="372"/>
        <v>8.59532880905782E-3</v>
      </c>
      <c r="AA398" s="2">
        <f t="shared" si="373"/>
        <v>1.8748594592227691E-2</v>
      </c>
      <c r="AB398" s="3">
        <f t="shared" si="384"/>
        <v>1.2141718552070786</v>
      </c>
      <c r="AC398" s="3">
        <f t="shared" si="385"/>
        <v>0.41731782034372972</v>
      </c>
      <c r="AD398" s="4">
        <f t="shared" si="374"/>
        <v>25.578943379021922</v>
      </c>
      <c r="AE398" s="5">
        <f t="shared" si="397"/>
        <v>54.26460563250523</v>
      </c>
      <c r="AF398" s="5">
        <f t="shared" si="398"/>
        <v>17.5675908629483</v>
      </c>
      <c r="AG398" s="5">
        <f t="shared" si="399"/>
        <v>90.961620402062152</v>
      </c>
      <c r="AH398" s="5"/>
      <c r="AI398" s="6">
        <f t="shared" si="386"/>
        <v>0.21152630358325206</v>
      </c>
      <c r="AJ398" s="6">
        <f t="shared" si="375"/>
        <v>0.31278467042371272</v>
      </c>
      <c r="AK398" s="6">
        <f t="shared" si="400"/>
        <v>0.10965300821824842</v>
      </c>
      <c r="AL398" s="6">
        <f t="shared" si="401"/>
        <v>0.51591633262917702</v>
      </c>
      <c r="AM398" s="6"/>
      <c r="AT398" s="5"/>
      <c r="AU398" s="5"/>
      <c r="AV398" s="12"/>
      <c r="AW398" s="5"/>
      <c r="AX398" s="5"/>
      <c r="AY398" s="5"/>
      <c r="AZ398" s="5"/>
      <c r="BA398" s="5"/>
      <c r="BB398" s="5"/>
      <c r="BC398" s="5"/>
      <c r="BD398" s="5"/>
      <c r="BE398" s="5">
        <f t="shared" si="435"/>
        <v>-830</v>
      </c>
      <c r="BF398" s="6">
        <f t="shared" si="436"/>
        <v>830</v>
      </c>
      <c r="BG398" s="6">
        <f t="shared" si="437"/>
        <v>0</v>
      </c>
      <c r="BH398" s="6">
        <f t="shared" si="438"/>
        <v>634.28571428571433</v>
      </c>
      <c r="BI398" s="6">
        <f t="shared" si="439"/>
        <v>469.28571428571428</v>
      </c>
      <c r="BJ398" s="6">
        <f t="shared" si="440"/>
        <v>42.524271844660191</v>
      </c>
      <c r="BK398" s="6">
        <f t="shared" si="402"/>
        <v>67.161855217221984</v>
      </c>
      <c r="BL398" s="6">
        <f t="shared" si="403"/>
        <v>32.530405544143001</v>
      </c>
      <c r="BM398" s="6">
        <f t="shared" si="404"/>
        <v>91.403869988377267</v>
      </c>
      <c r="BN398" s="5"/>
      <c r="BO398" s="5"/>
      <c r="BP398" s="5"/>
      <c r="BQ398" s="2">
        <f t="shared" si="409"/>
        <v>61105</v>
      </c>
      <c r="BR398" s="2">
        <f t="shared" si="367"/>
        <v>56753.4375</v>
      </c>
      <c r="BS398" s="2">
        <f t="shared" si="410"/>
        <v>54317.039788206443</v>
      </c>
      <c r="BT398" s="5">
        <f t="shared" si="368"/>
        <v>62834.215501372331</v>
      </c>
      <c r="BU398" s="5"/>
      <c r="BV398" s="2">
        <f t="shared" si="392"/>
        <v>-1.1043467986108482</v>
      </c>
      <c r="BW398" s="2">
        <f t="shared" si="411"/>
        <v>-1.4529809820383979</v>
      </c>
      <c r="BX398" s="2">
        <f t="shared" si="412"/>
        <v>-1.9124862510168406</v>
      </c>
      <c r="BY398" s="2">
        <f t="shared" si="413"/>
        <v>-0.99347571305995519</v>
      </c>
      <c r="BZ398" s="2"/>
      <c r="CA398" s="2">
        <f t="shared" si="369"/>
        <v>0.62271240455515853</v>
      </c>
      <c r="CB398" s="2">
        <f t="shared" si="414"/>
        <v>0.15998398881460218</v>
      </c>
      <c r="CC398" s="2">
        <f t="shared" si="415"/>
        <v>-0.35196025982819279</v>
      </c>
      <c r="CD398" s="2">
        <f t="shared" si="416"/>
        <v>0.67192823745739716</v>
      </c>
      <c r="CE398" s="5"/>
      <c r="CF398" s="8">
        <f t="shared" si="393"/>
        <v>1.9768334591463467E-2</v>
      </c>
      <c r="CG398" s="8">
        <f t="shared" si="394"/>
        <v>1.8245524907097594E-2</v>
      </c>
      <c r="CH398" s="5">
        <f t="shared" si="395"/>
        <v>59785</v>
      </c>
      <c r="CI398" s="5">
        <f t="shared" si="396"/>
        <v>57775</v>
      </c>
      <c r="CJ398" s="5"/>
      <c r="CK398" s="5">
        <f t="shared" si="431"/>
        <v>60595.132080847099</v>
      </c>
      <c r="CL398" s="5">
        <f t="shared" si="376"/>
        <v>61592.368102526096</v>
      </c>
      <c r="CM398" s="5">
        <f t="shared" si="405"/>
        <v>56887.574399750738</v>
      </c>
      <c r="CN398" s="5">
        <f t="shared" si="388"/>
        <v>62573.293127393961</v>
      </c>
      <c r="CO398" s="5">
        <f t="shared" si="427"/>
        <v>59505.98031849305</v>
      </c>
      <c r="CP398" s="5"/>
      <c r="CQ398" s="5"/>
      <c r="CR398" s="5"/>
      <c r="CS398" s="32">
        <f t="shared" si="432"/>
        <v>2.3514560827292419E-2</v>
      </c>
      <c r="CT398" s="32">
        <f t="shared" si="377"/>
        <v>6.942936448913084E-3</v>
      </c>
      <c r="CU398" s="32">
        <f t="shared" si="406"/>
        <v>9.0220503412283826E-2</v>
      </c>
      <c r="CV398" s="32">
        <f t="shared" si="389"/>
        <v>-8.8423207368597545E-3</v>
      </c>
      <c r="CW398" s="32">
        <f t="shared" si="428"/>
        <v>4.2248185275684857E-2</v>
      </c>
      <c r="CX398" s="32"/>
      <c r="CY398" s="32"/>
      <c r="CZ398" s="5"/>
      <c r="DA398" s="6">
        <f t="shared" si="433"/>
        <v>-1.1280317044985255E-3</v>
      </c>
      <c r="DB398" s="6">
        <f t="shared" si="378"/>
        <v>9.4987755168289681E-2</v>
      </c>
      <c r="DC398" s="6">
        <f t="shared" si="407"/>
        <v>0.12394921812197859</v>
      </c>
      <c r="DD398" s="6">
        <f t="shared" si="390"/>
        <v>0.18911659992678348</v>
      </c>
      <c r="DE398" s="6">
        <f t="shared" si="429"/>
        <v>0.47420463720151773</v>
      </c>
      <c r="DF398" s="5"/>
      <c r="DG398" s="5"/>
      <c r="DI398" s="6">
        <f t="shared" si="434"/>
        <v>0.75482356187786281</v>
      </c>
      <c r="DJ398" s="6">
        <f t="shared" si="379"/>
        <v>0.57867983041834359</v>
      </c>
      <c r="DK398" s="6">
        <f t="shared" si="408"/>
        <v>0.30377693376221065</v>
      </c>
      <c r="DL398" s="6">
        <f t="shared" si="391"/>
        <v>0.52573263142081716</v>
      </c>
      <c r="DM398" s="6">
        <f t="shared" si="430"/>
        <v>0.4399552960597008</v>
      </c>
      <c r="DX398">
        <f t="shared" si="380"/>
        <v>61206.5</v>
      </c>
      <c r="DY398">
        <f t="shared" si="381"/>
        <v>56036.814226183567</v>
      </c>
      <c r="DZ398">
        <f t="shared" si="382"/>
        <v>66376.185773816425</v>
      </c>
    </row>
    <row r="399" spans="1:130" x14ac:dyDescent="0.25">
      <c r="A399" s="1">
        <v>98</v>
      </c>
      <c r="B399" s="1">
        <v>398</v>
      </c>
      <c r="C399" s="7">
        <v>20210417</v>
      </c>
      <c r="D399" s="7">
        <v>61730</v>
      </c>
      <c r="E399" s="7">
        <v>1529294</v>
      </c>
      <c r="F399" s="7"/>
      <c r="G399" s="7">
        <f t="shared" si="417"/>
        <v>94403318620</v>
      </c>
      <c r="H399" s="36">
        <f t="shared" si="387"/>
        <v>220032009837</v>
      </c>
      <c r="I399" s="36">
        <f t="shared" si="383"/>
        <v>189365436141.60001</v>
      </c>
      <c r="K399" s="2">
        <f t="shared" si="418"/>
        <v>-4.6868772664983111E-3</v>
      </c>
      <c r="M399" s="1">
        <f t="shared" si="426"/>
        <v>397</v>
      </c>
      <c r="N399" s="2">
        <f t="shared" si="419"/>
        <v>1.2507819016526766E-3</v>
      </c>
      <c r="O399" s="8">
        <f t="shared" si="420"/>
        <v>0.4974937343358396</v>
      </c>
      <c r="P399" s="2">
        <f t="shared" si="421"/>
        <v>0.47753851767549466</v>
      </c>
      <c r="Q399" s="2">
        <f t="shared" si="422"/>
        <v>0.47188127310174616</v>
      </c>
      <c r="R399" s="2">
        <f t="shared" si="423"/>
        <v>2.0888099573644903E-2</v>
      </c>
      <c r="V399" s="1">
        <f t="shared" si="424"/>
        <v>4.6868772664983111E-3</v>
      </c>
      <c r="W399" s="1">
        <f t="shared" si="425"/>
        <v>0</v>
      </c>
      <c r="X399" s="2">
        <f t="shared" si="370"/>
        <v>1.0770983273815605E-2</v>
      </c>
      <c r="Y399" s="2">
        <f t="shared" si="371"/>
        <v>7.6356127455354311E-3</v>
      </c>
      <c r="Z399" s="2">
        <f t="shared" si="372"/>
        <v>8.2415790545174866E-3</v>
      </c>
      <c r="AA399" s="2">
        <f t="shared" si="373"/>
        <v>1.8817877586038968E-2</v>
      </c>
      <c r="AB399" s="3">
        <f t="shared" si="384"/>
        <v>1.3069077178737571</v>
      </c>
      <c r="AC399" s="3">
        <f t="shared" si="385"/>
        <v>0.40576375899056288</v>
      </c>
      <c r="AD399" s="4">
        <f t="shared" si="374"/>
        <v>23.691861776869423</v>
      </c>
      <c r="AE399" s="5">
        <f t="shared" si="397"/>
        <v>52.784090173374238</v>
      </c>
      <c r="AF399" s="5">
        <f t="shared" si="398"/>
        <v>13.617470100707187</v>
      </c>
      <c r="AG399" s="5">
        <f t="shared" si="399"/>
        <v>91.950710246041297</v>
      </c>
      <c r="AH399" s="5"/>
      <c r="AI399" s="6">
        <f t="shared" si="386"/>
        <v>0.16494008876685889</v>
      </c>
      <c r="AJ399" s="6">
        <f t="shared" si="375"/>
        <v>0.31530991804385888</v>
      </c>
      <c r="AK399" s="6">
        <f t="shared" si="400"/>
        <v>0.1215196417917459</v>
      </c>
      <c r="AL399" s="6">
        <f t="shared" si="401"/>
        <v>0.50910019429597186</v>
      </c>
      <c r="AM399" s="6"/>
      <c r="AT399" s="5"/>
      <c r="AU399" s="5"/>
      <c r="AV399" s="12"/>
      <c r="AW399" s="5"/>
      <c r="AX399" s="5"/>
      <c r="AY399" s="5"/>
      <c r="AZ399" s="5"/>
      <c r="BA399" s="5"/>
      <c r="BB399" s="5"/>
      <c r="BC399" s="5"/>
      <c r="BD399" s="5"/>
      <c r="BE399" s="5">
        <f t="shared" si="435"/>
        <v>-290</v>
      </c>
      <c r="BF399" s="6">
        <f t="shared" si="436"/>
        <v>290</v>
      </c>
      <c r="BG399" s="6">
        <f t="shared" si="437"/>
        <v>0</v>
      </c>
      <c r="BH399" s="6">
        <f t="shared" si="438"/>
        <v>655</v>
      </c>
      <c r="BI399" s="6">
        <f t="shared" si="439"/>
        <v>457.14285714285717</v>
      </c>
      <c r="BJ399" s="6">
        <f t="shared" si="440"/>
        <v>41.104688503532429</v>
      </c>
      <c r="BK399" s="6">
        <f t="shared" si="402"/>
        <v>66.058162238866885</v>
      </c>
      <c r="BL399" s="6">
        <f t="shared" si="403"/>
        <v>29.536795333013487</v>
      </c>
      <c r="BM399" s="6">
        <f t="shared" si="404"/>
        <v>91.623119072964258</v>
      </c>
      <c r="BN399" s="5"/>
      <c r="BO399" s="5"/>
      <c r="BP399" s="5"/>
      <c r="BQ399" s="2">
        <f t="shared" si="409"/>
        <v>61377.5</v>
      </c>
      <c r="BR399" s="2">
        <f t="shared" ref="BR399:BR462" si="441">AVERAGE(BQ380:BQ399)</f>
        <v>57193.5625</v>
      </c>
      <c r="BS399" s="2">
        <f t="shared" si="410"/>
        <v>54395.059558025168</v>
      </c>
      <c r="BT399" s="5">
        <f t="shared" ref="BT399:BT462" si="442">BR399+2*_xlfn.STDEV.S(BQ380:BQ399)</f>
        <v>63275.178524577248</v>
      </c>
      <c r="BU399" s="5"/>
      <c r="BV399" s="2">
        <f t="shared" si="392"/>
        <v>-0.87438237924531181</v>
      </c>
      <c r="BW399" s="2">
        <f t="shared" si="411"/>
        <v>-1.4618074139500508</v>
      </c>
      <c r="BX399" s="2">
        <f t="shared" si="412"/>
        <v>-1.8633675983488955</v>
      </c>
      <c r="BY399" s="2">
        <f t="shared" si="413"/>
        <v>-1.060247229551206</v>
      </c>
      <c r="BZ399" s="2"/>
      <c r="CA399" s="2">
        <f t="shared" ref="CA399:CA462" si="443">_xlfn.SKEW.P(K380:K399)</f>
        <v>0.76804785913810381</v>
      </c>
      <c r="CB399" s="2">
        <f t="shared" si="414"/>
        <v>0.1672137971731385</v>
      </c>
      <c r="CC399" s="2">
        <f t="shared" si="415"/>
        <v>-0.37545151523098036</v>
      </c>
      <c r="CD399" s="2">
        <f t="shared" si="416"/>
        <v>0.70987910957725742</v>
      </c>
      <c r="CE399" s="5"/>
      <c r="CF399" s="8">
        <f t="shared" si="393"/>
        <v>2.0332015170956862E-2</v>
      </c>
      <c r="CG399" s="8">
        <f t="shared" si="394"/>
        <v>1.8245524907097594E-2</v>
      </c>
      <c r="CH399" s="5">
        <f t="shared" si="395"/>
        <v>59785</v>
      </c>
      <c r="CI399" s="5">
        <f t="shared" si="396"/>
        <v>57775</v>
      </c>
      <c r="CJ399" s="5"/>
      <c r="CK399" s="5">
        <f t="shared" si="431"/>
        <v>60527.500267684838</v>
      </c>
      <c r="CL399" s="5">
        <f t="shared" si="376"/>
        <v>61833.725378090538</v>
      </c>
      <c r="CM399" s="5">
        <f t="shared" si="405"/>
        <v>56979.883200731027</v>
      </c>
      <c r="CN399" s="5">
        <f t="shared" si="388"/>
        <v>62625.057790446772</v>
      </c>
      <c r="CO399" s="5">
        <f t="shared" si="427"/>
        <v>59712.379186620841</v>
      </c>
      <c r="CP399" s="5"/>
      <c r="CQ399" s="5"/>
      <c r="CR399" s="5"/>
      <c r="CS399" s="32">
        <f t="shared" si="432"/>
        <v>1.9866998091728094E-2</v>
      </c>
      <c r="CT399" s="32">
        <f t="shared" si="377"/>
        <v>-1.6774887402675187E-3</v>
      </c>
      <c r="CU399" s="32">
        <f t="shared" si="406"/>
        <v>8.3364804075414911E-2</v>
      </c>
      <c r="CV399" s="32">
        <f t="shared" si="389"/>
        <v>-1.4292326778232667E-2</v>
      </c>
      <c r="CW399" s="32">
        <f t="shared" si="428"/>
        <v>3.3788987155802808E-2</v>
      </c>
      <c r="CX399" s="32"/>
      <c r="CY399" s="32"/>
      <c r="CZ399" s="5"/>
      <c r="DA399" s="6">
        <f t="shared" si="433"/>
        <v>1.4193891936979498E-2</v>
      </c>
      <c r="DB399" s="6">
        <f t="shared" si="378"/>
        <v>4.692894574826352E-2</v>
      </c>
      <c r="DC399" s="6">
        <f t="shared" si="407"/>
        <v>0.11398336254535046</v>
      </c>
      <c r="DD399" s="6">
        <f t="shared" si="390"/>
        <v>0.14389867955319682</v>
      </c>
      <c r="DE399" s="6">
        <f t="shared" si="429"/>
        <v>0.50882068717590379</v>
      </c>
      <c r="DF399" s="5"/>
      <c r="DG399" s="5"/>
      <c r="DI399" s="6">
        <f t="shared" si="434"/>
        <v>0.72525231478659502</v>
      </c>
      <c r="DJ399" s="6">
        <f t="shared" si="379"/>
        <v>0.52747390054442111</v>
      </c>
      <c r="DK399" s="6">
        <f t="shared" si="408"/>
        <v>0.2187762910186678</v>
      </c>
      <c r="DL399" s="6">
        <f t="shared" si="391"/>
        <v>0.52053071814668472</v>
      </c>
      <c r="DM399" s="6">
        <f t="shared" si="430"/>
        <v>0.52941908554078232</v>
      </c>
      <c r="DX399">
        <f t="shared" si="380"/>
        <v>61473</v>
      </c>
      <c r="DY399">
        <f t="shared" si="381"/>
        <v>56795.833763912167</v>
      </c>
      <c r="DZ399">
        <f t="shared" si="382"/>
        <v>66150.166236087825</v>
      </c>
    </row>
    <row r="400" spans="1:130" x14ac:dyDescent="0.25">
      <c r="A400" s="1">
        <v>99</v>
      </c>
      <c r="B400" s="1">
        <v>399</v>
      </c>
      <c r="C400" s="7">
        <v>20210418</v>
      </c>
      <c r="D400" s="7">
        <v>60550</v>
      </c>
      <c r="E400" s="7">
        <v>1923893</v>
      </c>
      <c r="F400" s="7"/>
      <c r="G400" s="7">
        <f t="shared" si="417"/>
        <v>116491721150</v>
      </c>
      <c r="H400" s="36">
        <f t="shared" si="387"/>
        <v>209798768409.5</v>
      </c>
      <c r="I400" s="36">
        <f t="shared" si="383"/>
        <v>184327335734.20001</v>
      </c>
      <c r="K400" s="2">
        <f t="shared" si="418"/>
        <v>-1.9300566406703287E-2</v>
      </c>
      <c r="M400" s="1">
        <f t="shared" si="426"/>
        <v>398</v>
      </c>
      <c r="N400" s="2">
        <f t="shared" si="419"/>
        <v>1.3142333341227724E-3</v>
      </c>
      <c r="O400" s="8">
        <f t="shared" si="420"/>
        <v>0.49874686716791977</v>
      </c>
      <c r="P400" s="2">
        <f t="shared" si="421"/>
        <v>0.47840042558942947</v>
      </c>
      <c r="Q400" s="2">
        <f t="shared" si="422"/>
        <v>0.47295604898515731</v>
      </c>
      <c r="R400" s="2">
        <f t="shared" si="423"/>
        <v>2.1208349492425116E-2</v>
      </c>
      <c r="V400" s="1">
        <f t="shared" si="424"/>
        <v>1.9300566406703287E-2</v>
      </c>
      <c r="W400" s="1">
        <f t="shared" si="425"/>
        <v>0</v>
      </c>
      <c r="X400" s="2">
        <f t="shared" ref="X400:X463" si="444">AVERAGE(V387:V400)</f>
        <v>1.0502850854529547E-2</v>
      </c>
      <c r="Y400" s="2">
        <f t="shared" ref="Y400:Y463" si="445">AVERAGE(W387:W400)</f>
        <v>7.6356127455354311E-3</v>
      </c>
      <c r="Z400" s="2">
        <f t="shared" ref="Z400:Z463" si="446">_xlfn.STDEV.S(V387:V400)</f>
        <v>7.8636043944980607E-3</v>
      </c>
      <c r="AA400" s="2">
        <f t="shared" ref="AA400:AA463" si="447">_xlfn.STDEV.S(W387:W400)</f>
        <v>1.8817877586038968E-2</v>
      </c>
      <c r="AB400" s="3">
        <f t="shared" si="384"/>
        <v>1.3356280819363309</v>
      </c>
      <c r="AC400" s="3">
        <f t="shared" si="385"/>
        <v>0.40576375899056288</v>
      </c>
      <c r="AD400" s="4">
        <f t="shared" si="374"/>
        <v>23.301117500044462</v>
      </c>
      <c r="AE400" s="5">
        <f t="shared" si="397"/>
        <v>50.943605255895577</v>
      </c>
      <c r="AF400" s="5">
        <f t="shared" si="398"/>
        <v>9.8162505954313843</v>
      </c>
      <c r="AG400" s="5">
        <f t="shared" si="399"/>
        <v>92.070959916359769</v>
      </c>
      <c r="AH400" s="5"/>
      <c r="AI400" s="6">
        <f t="shared" si="386"/>
        <v>5.2613504086131392E-2</v>
      </c>
      <c r="AJ400" s="6">
        <f t="shared" si="375"/>
        <v>0.31344671723556311</v>
      </c>
      <c r="AK400" s="6">
        <f t="shared" si="400"/>
        <v>0.11005189887589206</v>
      </c>
      <c r="AL400" s="6">
        <f t="shared" si="401"/>
        <v>0.51684153559523416</v>
      </c>
      <c r="AM400" s="6"/>
      <c r="AT400" s="5"/>
      <c r="AU400" s="5"/>
      <c r="AV400" s="12"/>
      <c r="AW400" s="5"/>
      <c r="AX400" s="5"/>
      <c r="AY400" s="5"/>
      <c r="AZ400" s="5"/>
      <c r="BA400" s="5"/>
      <c r="BB400" s="5"/>
      <c r="BC400" s="5"/>
      <c r="BD400" s="5"/>
      <c r="BE400" s="5">
        <f t="shared" si="435"/>
        <v>-1180</v>
      </c>
      <c r="BF400" s="6">
        <f t="shared" si="436"/>
        <v>1180</v>
      </c>
      <c r="BG400" s="6">
        <f t="shared" si="437"/>
        <v>0</v>
      </c>
      <c r="BH400" s="6">
        <f t="shared" si="438"/>
        <v>634.28571428571433</v>
      </c>
      <c r="BI400" s="6">
        <f t="shared" si="439"/>
        <v>457.14285714285717</v>
      </c>
      <c r="BJ400" s="6">
        <f t="shared" si="440"/>
        <v>41.8848167539267</v>
      </c>
      <c r="BK400" s="6">
        <f t="shared" si="402"/>
        <v>64.526881311506571</v>
      </c>
      <c r="BL400" s="6">
        <f t="shared" si="403"/>
        <v>26.603354321728297</v>
      </c>
      <c r="BM400" s="6">
        <f t="shared" si="404"/>
        <v>91.073350204351357</v>
      </c>
      <c r="BN400" s="5"/>
      <c r="BO400" s="5"/>
      <c r="BP400" s="5"/>
      <c r="BQ400" s="2">
        <f t="shared" si="409"/>
        <v>61731.25</v>
      </c>
      <c r="BR400" s="2">
        <f t="shared" si="441"/>
        <v>57651.375</v>
      </c>
      <c r="BS400" s="2">
        <f t="shared" si="410"/>
        <v>54498.156728734626</v>
      </c>
      <c r="BT400" s="5">
        <f t="shared" si="442"/>
        <v>63647.01194983365</v>
      </c>
      <c r="BU400" s="5"/>
      <c r="BV400" s="2">
        <f t="shared" si="392"/>
        <v>-0.15182098434530955</v>
      </c>
      <c r="BW400" s="2">
        <f t="shared" si="411"/>
        <v>-1.4018521447420194</v>
      </c>
      <c r="BX400" s="2">
        <f t="shared" si="412"/>
        <v>-2.1123475118060213</v>
      </c>
      <c r="BY400" s="2">
        <f t="shared" si="413"/>
        <v>-0.69135677767801751</v>
      </c>
      <c r="BZ400" s="2"/>
      <c r="CA400" s="2">
        <f t="shared" si="443"/>
        <v>1.0242438895165191</v>
      </c>
      <c r="CB400" s="2">
        <f t="shared" si="414"/>
        <v>0.19693541107879137</v>
      </c>
      <c r="CC400" s="2">
        <f t="shared" si="415"/>
        <v>-0.4594794571886322</v>
      </c>
      <c r="CD400" s="2">
        <f t="shared" si="416"/>
        <v>0.85335027934621488</v>
      </c>
      <c r="CE400" s="5"/>
      <c r="CF400" s="8">
        <f t="shared" si="393"/>
        <v>2.0122451842100011E-2</v>
      </c>
      <c r="CG400" s="8">
        <f t="shared" si="394"/>
        <v>1.8245524907097594E-2</v>
      </c>
      <c r="CH400" s="5">
        <f t="shared" si="395"/>
        <v>59785</v>
      </c>
      <c r="CI400" s="5">
        <f t="shared" si="396"/>
        <v>57840</v>
      </c>
      <c r="CJ400" s="5"/>
      <c r="CK400" s="5">
        <f t="shared" si="431"/>
        <v>60497.122819573444</v>
      </c>
      <c r="CL400" s="5">
        <f t="shared" si="376"/>
        <v>62033.703957667101</v>
      </c>
      <c r="CM400" s="5">
        <f t="shared" si="405"/>
        <v>57101.166866401276</v>
      </c>
      <c r="CN400" s="5">
        <f t="shared" si="388"/>
        <v>62695.835799850116</v>
      </c>
      <c r="CO400" s="5">
        <f t="shared" si="427"/>
        <v>59753.615741387825</v>
      </c>
      <c r="CP400" s="5">
        <f t="shared" ref="CP400:CP463" si="448">AVERAGE(G1:G400)/AVERAGE(E1:E400)</f>
        <v>29428.528846495741</v>
      </c>
      <c r="CQ400" s="5"/>
      <c r="CR400" s="5"/>
      <c r="CS400" s="32">
        <f t="shared" si="432"/>
        <v>8.7404454893258432E-4</v>
      </c>
      <c r="CT400" s="32">
        <f t="shared" si="377"/>
        <v>-2.3917707036800628E-2</v>
      </c>
      <c r="CU400" s="32">
        <f t="shared" si="406"/>
        <v>6.039864547195517E-2</v>
      </c>
      <c r="CV400" s="32">
        <f t="shared" si="389"/>
        <v>-3.4226129574226771E-2</v>
      </c>
      <c r="CW400" s="32">
        <f t="shared" si="428"/>
        <v>1.3327800313522653E-2</v>
      </c>
      <c r="CX400" s="32">
        <f t="shared" ref="CX400:CX463" si="449">D400/CP400-1</f>
        <v>1.0575272490119771</v>
      </c>
      <c r="CY400" s="32"/>
      <c r="CZ400" s="5"/>
      <c r="DA400" s="6">
        <f t="shared" si="433"/>
        <v>1.6528929382995943E-3</v>
      </c>
      <c r="DB400" s="6">
        <f t="shared" si="378"/>
        <v>9.9140788027844142E-4</v>
      </c>
      <c r="DC400" s="6">
        <f t="shared" si="407"/>
        <v>6.1295780105910039E-2</v>
      </c>
      <c r="DD400" s="6">
        <f t="shared" si="390"/>
        <v>8.6486028934468745E-2</v>
      </c>
      <c r="DE400" s="6">
        <f t="shared" si="429"/>
        <v>0.53802964494289718</v>
      </c>
      <c r="DF400" s="5"/>
      <c r="DG400" s="5"/>
      <c r="DI400" s="6">
        <f t="shared" si="434"/>
        <v>0.56984993438726372</v>
      </c>
      <c r="DJ400" s="6">
        <f t="shared" si="379"/>
        <v>0.38948541829072547</v>
      </c>
      <c r="DK400" s="6">
        <f t="shared" si="408"/>
        <v>0.17909999902871426</v>
      </c>
      <c r="DL400" s="6">
        <f t="shared" si="391"/>
        <v>0.88232778200315465</v>
      </c>
      <c r="DM400" s="6">
        <f t="shared" si="430"/>
        <v>0.59301699937614427</v>
      </c>
      <c r="DX400">
        <f t="shared" si="380"/>
        <v>61555.5</v>
      </c>
      <c r="DY400">
        <f t="shared" si="381"/>
        <v>57006.326558593311</v>
      </c>
      <c r="DZ400">
        <f t="shared" si="382"/>
        <v>66104.673441406689</v>
      </c>
    </row>
    <row r="401" spans="1:130" x14ac:dyDescent="0.25">
      <c r="A401" s="1">
        <v>100</v>
      </c>
      <c r="B401" s="1">
        <v>400</v>
      </c>
      <c r="C401" s="7">
        <v>20210419</v>
      </c>
      <c r="D401" s="7">
        <v>60700</v>
      </c>
      <c r="E401" s="7">
        <v>3042219</v>
      </c>
      <c r="F401" s="7"/>
      <c r="G401" s="7">
        <f t="shared" si="417"/>
        <v>184662693300</v>
      </c>
      <c r="H401" s="36">
        <f t="shared" si="387"/>
        <v>205370173060</v>
      </c>
      <c r="I401" s="36">
        <f t="shared" si="383"/>
        <v>182786066798.20001</v>
      </c>
      <c r="K401" s="2">
        <f t="shared" si="418"/>
        <v>2.4742280663512788E-3</v>
      </c>
      <c r="M401" s="1">
        <f t="shared" si="426"/>
        <v>399</v>
      </c>
      <c r="N401" s="2">
        <f t="shared" si="419"/>
        <v>1.5770003874779742E-3</v>
      </c>
      <c r="O401" s="8">
        <f t="shared" si="420"/>
        <v>0.5</v>
      </c>
      <c r="P401" s="2">
        <f t="shared" si="421"/>
        <v>0.48197081619580218</v>
      </c>
      <c r="Q401" s="2">
        <f t="shared" si="422"/>
        <v>0.47741326014981378</v>
      </c>
      <c r="R401" s="2">
        <f t="shared" si="423"/>
        <v>2.1599574410570532E-2</v>
      </c>
      <c r="V401" s="1">
        <f t="shared" si="424"/>
        <v>0</v>
      </c>
      <c r="W401" s="1">
        <f t="shared" si="425"/>
        <v>2.4742280663512788E-3</v>
      </c>
      <c r="X401" s="2">
        <f t="shared" si="444"/>
        <v>1.0502850854529547E-2</v>
      </c>
      <c r="Y401" s="2">
        <f t="shared" si="445"/>
        <v>7.5070200627668322E-3</v>
      </c>
      <c r="Z401" s="2">
        <f t="shared" si="446"/>
        <v>7.8636043944980607E-3</v>
      </c>
      <c r="AA401" s="2">
        <f t="shared" si="447"/>
        <v>1.8848738376558819E-2</v>
      </c>
      <c r="AB401" s="3">
        <f t="shared" si="384"/>
        <v>1.3356280819363309</v>
      </c>
      <c r="AC401" s="3">
        <f t="shared" si="385"/>
        <v>0.39827705774212013</v>
      </c>
      <c r="AD401" s="4">
        <f t="shared" ref="AD401:AD464" si="450">(AC401/(AB401+AC401))*100</f>
        <v>22.969945046473519</v>
      </c>
      <c r="AE401" s="5">
        <f t="shared" si="397"/>
        <v>48.789301799227232</v>
      </c>
      <c r="AF401" s="5">
        <f t="shared" si="398"/>
        <v>6.497702593971205</v>
      </c>
      <c r="AG401" s="5">
        <f t="shared" si="399"/>
        <v>91.080901004483252</v>
      </c>
      <c r="AH401" s="5"/>
      <c r="AI401" s="6">
        <f t="shared" si="386"/>
        <v>6.7741347442676842E-3</v>
      </c>
      <c r="AJ401" s="6">
        <f t="shared" si="375"/>
        <v>0.30418333379668683</v>
      </c>
      <c r="AK401" s="6">
        <f t="shared" si="400"/>
        <v>6.3965182080049504E-2</v>
      </c>
      <c r="AL401" s="6">
        <f t="shared" si="401"/>
        <v>0.54440148551332412</v>
      </c>
      <c r="AM401" s="6"/>
      <c r="AT401" s="5"/>
      <c r="AU401" s="5"/>
      <c r="AV401" s="12"/>
      <c r="AW401" s="5"/>
      <c r="AX401" s="5"/>
      <c r="AY401" s="5"/>
      <c r="AZ401" s="5"/>
      <c r="BA401" s="5"/>
      <c r="BB401" s="5"/>
      <c r="BC401" s="5"/>
      <c r="BD401" s="5"/>
      <c r="BE401" s="5">
        <f t="shared" si="435"/>
        <v>150</v>
      </c>
      <c r="BF401" s="6">
        <f t="shared" si="436"/>
        <v>0</v>
      </c>
      <c r="BG401" s="6">
        <f t="shared" si="437"/>
        <v>150</v>
      </c>
      <c r="BH401" s="6">
        <f t="shared" si="438"/>
        <v>634.28571428571433</v>
      </c>
      <c r="BI401" s="6">
        <f t="shared" si="439"/>
        <v>448.57142857142856</v>
      </c>
      <c r="BJ401" s="6">
        <f t="shared" si="440"/>
        <v>41.424802110817943</v>
      </c>
      <c r="BK401" s="6">
        <f t="shared" si="402"/>
        <v>62.757339294142454</v>
      </c>
      <c r="BL401" s="6">
        <f t="shared" si="403"/>
        <v>23.955581722070967</v>
      </c>
      <c r="BM401" s="6">
        <f t="shared" si="404"/>
        <v>89.918569594592498</v>
      </c>
      <c r="BN401" s="5"/>
      <c r="BO401" s="5"/>
      <c r="BP401" s="5"/>
      <c r="BQ401" s="2">
        <f t="shared" si="409"/>
        <v>61731.25</v>
      </c>
      <c r="BR401" s="2">
        <f t="shared" si="441"/>
        <v>58109.1875</v>
      </c>
      <c r="BS401" s="2">
        <f t="shared" si="410"/>
        <v>54617.8563393281</v>
      </c>
      <c r="BT401" s="5">
        <f t="shared" si="442"/>
        <v>63866.294736586147</v>
      </c>
      <c r="BU401" s="5"/>
      <c r="BV401" s="2">
        <f t="shared" si="392"/>
        <v>0.43728350760257984</v>
      </c>
      <c r="BW401" s="2">
        <f t="shared" si="411"/>
        <v>-1.3040017202815859</v>
      </c>
      <c r="BX401" s="2">
        <f t="shared" si="412"/>
        <v>-2.3873541435886447</v>
      </c>
      <c r="BY401" s="2">
        <f t="shared" si="413"/>
        <v>-0.22064929697452706</v>
      </c>
      <c r="BZ401" s="2"/>
      <c r="CA401" s="2">
        <f t="shared" si="443"/>
        <v>1.2011375056147682</v>
      </c>
      <c r="CB401" s="2">
        <f t="shared" si="414"/>
        <v>0.24524402220279792</v>
      </c>
      <c r="CC401" s="2">
        <f t="shared" si="415"/>
        <v>-0.55039983014100424</v>
      </c>
      <c r="CD401" s="2">
        <f t="shared" si="416"/>
        <v>1.0408878745466001</v>
      </c>
      <c r="CE401" s="5"/>
      <c r="CF401" s="8">
        <f t="shared" si="393"/>
        <v>2.0122451842100011E-2</v>
      </c>
      <c r="CG401" s="8">
        <f t="shared" si="394"/>
        <v>1.8245524907097594E-2</v>
      </c>
      <c r="CH401" s="5">
        <f t="shared" si="395"/>
        <v>59785</v>
      </c>
      <c r="CI401" s="5">
        <f t="shared" si="396"/>
        <v>58765</v>
      </c>
      <c r="CJ401" s="5"/>
      <c r="CK401" s="5">
        <f t="shared" si="431"/>
        <v>60522.01583222764</v>
      </c>
      <c r="CL401" s="5">
        <f t="shared" si="376"/>
        <v>62077.768098002809</v>
      </c>
      <c r="CM401" s="5">
        <f t="shared" si="405"/>
        <v>57174.004586230185</v>
      </c>
      <c r="CN401" s="5">
        <f t="shared" si="388"/>
        <v>62720.7075064991</v>
      </c>
      <c r="CO401" s="5">
        <f t="shared" si="427"/>
        <v>59815.949367380723</v>
      </c>
      <c r="CP401" s="5">
        <f t="shared" si="448"/>
        <v>29467.725819993477</v>
      </c>
      <c r="CQ401" s="5"/>
      <c r="CR401" s="5"/>
      <c r="CS401" s="32">
        <f t="shared" si="432"/>
        <v>2.9408169130675788E-3</v>
      </c>
      <c r="CT401" s="32">
        <f t="shared" si="377"/>
        <v>-2.2194227341223227E-2</v>
      </c>
      <c r="CU401" s="32">
        <f t="shared" si="406"/>
        <v>6.1671303930650678E-2</v>
      </c>
      <c r="CV401" s="32">
        <f t="shared" si="389"/>
        <v>-3.2217549623299702E-2</v>
      </c>
      <c r="CW401" s="32">
        <f t="shared" si="428"/>
        <v>1.4779513523885957E-2</v>
      </c>
      <c r="CX401" s="32">
        <f t="shared" si="449"/>
        <v>1.0598807105370791</v>
      </c>
      <c r="CY401" s="32"/>
      <c r="CZ401" s="5"/>
      <c r="DA401" s="6">
        <f t="shared" si="433"/>
        <v>2.2660083202776737E-2</v>
      </c>
      <c r="DB401" s="6">
        <f t="shared" si="378"/>
        <v>-4.1151429542177029E-2</v>
      </c>
      <c r="DC401" s="6">
        <f t="shared" si="407"/>
        <v>9.7701834896763678E-2</v>
      </c>
      <c r="DD401" s="6">
        <f t="shared" si="390"/>
        <v>9.2507959227577624E-2</v>
      </c>
      <c r="DE401" s="6">
        <f t="shared" si="429"/>
        <v>0.53876117892903619</v>
      </c>
      <c r="DF401" s="6">
        <f t="shared" ref="DF401:DF464" si="451">LN(D401/D2)</f>
        <v>1.7625366105511517</v>
      </c>
      <c r="DG401" s="5"/>
      <c r="DI401" s="6">
        <f t="shared" si="434"/>
        <v>0.58656577731913995</v>
      </c>
      <c r="DJ401" s="6">
        <f t="shared" si="379"/>
        <v>0.40463076973880063</v>
      </c>
      <c r="DK401" s="6">
        <f t="shared" si="408"/>
        <v>0.12768855793225578</v>
      </c>
      <c r="DL401" s="6">
        <f t="shared" si="391"/>
        <v>0.95308805893191351</v>
      </c>
      <c r="DM401" s="6">
        <f t="shared" si="430"/>
        <v>0.69182580708707819</v>
      </c>
      <c r="DN401" s="6">
        <f t="shared" ref="DN401:DN464" si="452">(D21-(AVERAGE(D2:D401)-2*_xlfn.STDEV.P(D2:D401)))/(4*_xlfn.STDEV.P(D2:D401))</f>
        <v>0.18947105247481386</v>
      </c>
      <c r="DX401">
        <f t="shared" si="380"/>
        <v>61566</v>
      </c>
      <c r="DY401">
        <f t="shared" si="381"/>
        <v>57025.751548648463</v>
      </c>
      <c r="DZ401">
        <f t="shared" si="382"/>
        <v>66106.248451351537</v>
      </c>
    </row>
    <row r="402" spans="1:130" x14ac:dyDescent="0.25">
      <c r="A402" s="1">
        <v>1</v>
      </c>
      <c r="B402" s="1">
        <v>401</v>
      </c>
      <c r="C402" s="7">
        <v>20210420</v>
      </c>
      <c r="D402" s="7">
        <v>59700</v>
      </c>
      <c r="E402" s="7">
        <v>2583624</v>
      </c>
      <c r="F402" s="7"/>
      <c r="G402" s="7">
        <f t="shared" si="417"/>
        <v>154242352800</v>
      </c>
      <c r="H402" s="36">
        <f t="shared" si="387"/>
        <v>201278939387.5</v>
      </c>
      <c r="I402" s="36">
        <f t="shared" si="383"/>
        <v>181340945141.20001</v>
      </c>
      <c r="K402" s="2">
        <f t="shared" si="418"/>
        <v>-1.6611677666896228E-2</v>
      </c>
      <c r="M402" s="1">
        <f t="shared" si="426"/>
        <v>400</v>
      </c>
      <c r="N402" s="2">
        <f t="shared" si="419"/>
        <v>1.7426940802123308E-3</v>
      </c>
      <c r="O402" s="8">
        <f t="shared" si="420"/>
        <v>0.50125313283208017</v>
      </c>
      <c r="P402" s="2">
        <f t="shared" si="421"/>
        <v>0.48422296835828749</v>
      </c>
      <c r="Q402" s="2">
        <f t="shared" si="422"/>
        <v>0.48022853476361205</v>
      </c>
      <c r="R402" s="2">
        <f t="shared" si="423"/>
        <v>1.9282316636277996E-2</v>
      </c>
      <c r="V402" s="1">
        <f t="shared" si="424"/>
        <v>1.6611677666896228E-2</v>
      </c>
      <c r="W402" s="1">
        <f t="shared" si="425"/>
        <v>0</v>
      </c>
      <c r="X402" s="2">
        <f t="shared" si="444"/>
        <v>1.1406737349364851E-2</v>
      </c>
      <c r="Y402" s="2">
        <f t="shared" si="445"/>
        <v>7.5070200627668322E-3</v>
      </c>
      <c r="Z402" s="2">
        <f t="shared" si="446"/>
        <v>7.7801844225038087E-3</v>
      </c>
      <c r="AA402" s="2">
        <f t="shared" si="447"/>
        <v>1.8848738376558819E-2</v>
      </c>
      <c r="AB402" s="3">
        <f t="shared" si="384"/>
        <v>1.4661268589432679</v>
      </c>
      <c r="AC402" s="3">
        <f t="shared" si="385"/>
        <v>0.39827705774212013</v>
      </c>
      <c r="AD402" s="4">
        <f t="shared" si="450"/>
        <v>21.362165900734269</v>
      </c>
      <c r="AE402" s="5">
        <f t="shared" si="397"/>
        <v>46.573887953594706</v>
      </c>
      <c r="AF402" s="5">
        <f t="shared" si="398"/>
        <v>3.3733380853552219</v>
      </c>
      <c r="AG402" s="5">
        <f t="shared" si="399"/>
        <v>89.774437821834198</v>
      </c>
      <c r="AH402" s="5"/>
      <c r="AI402" s="6">
        <f t="shared" si="386"/>
        <v>-0.12255848981876086</v>
      </c>
      <c r="AJ402" s="6">
        <f t="shared" si="375"/>
        <v>0.28442951220583818</v>
      </c>
      <c r="AK402" s="6">
        <f t="shared" si="400"/>
        <v>-2.247325984978521E-2</v>
      </c>
      <c r="AL402" s="6">
        <f t="shared" si="401"/>
        <v>0.59133228426146156</v>
      </c>
      <c r="AM402" s="6"/>
      <c r="AT402" s="5"/>
      <c r="AU402" s="5"/>
      <c r="AV402" s="12"/>
      <c r="AW402" s="5"/>
      <c r="AX402" s="5"/>
      <c r="AY402" s="5"/>
      <c r="AZ402" s="5"/>
      <c r="BA402" s="5"/>
      <c r="BB402" s="5"/>
      <c r="BC402" s="5"/>
      <c r="BD402" s="5"/>
      <c r="BE402" s="5">
        <f t="shared" si="435"/>
        <v>-1000</v>
      </c>
      <c r="BF402" s="6">
        <f t="shared" si="436"/>
        <v>1000</v>
      </c>
      <c r="BG402" s="6">
        <f t="shared" si="437"/>
        <v>0</v>
      </c>
      <c r="BH402" s="6">
        <f t="shared" si="438"/>
        <v>687.85714285714289</v>
      </c>
      <c r="BI402" s="6">
        <f t="shared" si="439"/>
        <v>448.57142857142856</v>
      </c>
      <c r="BJ402" s="6">
        <f t="shared" si="440"/>
        <v>39.472030169704588</v>
      </c>
      <c r="BK402" s="6">
        <f t="shared" si="402"/>
        <v>60.814491716465781</v>
      </c>
      <c r="BL402" s="6">
        <f t="shared" si="403"/>
        <v>21.409110586157738</v>
      </c>
      <c r="BM402" s="6">
        <f t="shared" si="404"/>
        <v>88.398258507681419</v>
      </c>
      <c r="BN402" s="5"/>
      <c r="BO402" s="5"/>
      <c r="BP402" s="5"/>
      <c r="BQ402" s="2">
        <f t="shared" si="409"/>
        <v>61435</v>
      </c>
      <c r="BR402" s="2">
        <f t="shared" si="441"/>
        <v>58549.9375</v>
      </c>
      <c r="BS402" s="2">
        <f t="shared" si="410"/>
        <v>54749.289215558085</v>
      </c>
      <c r="BT402" s="5">
        <f t="shared" si="442"/>
        <v>63870.799833343604</v>
      </c>
      <c r="BU402" s="5"/>
      <c r="BV402" s="2">
        <f t="shared" si="392"/>
        <v>2.0288897169629996</v>
      </c>
      <c r="BW402" s="2">
        <f t="shared" si="411"/>
        <v>-1.1199137969746533</v>
      </c>
      <c r="BX402" s="2">
        <f t="shared" si="412"/>
        <v>-2.9485479784344424</v>
      </c>
      <c r="BY402" s="2">
        <f t="shared" si="413"/>
        <v>0.70872038448513597</v>
      </c>
      <c r="BZ402" s="2"/>
      <c r="CA402" s="2">
        <f t="shared" si="443"/>
        <v>1.5567219333276339</v>
      </c>
      <c r="CB402" s="2">
        <f t="shared" si="414"/>
        <v>0.31692813599640485</v>
      </c>
      <c r="CC402" s="2">
        <f t="shared" si="415"/>
        <v>-0.66814483219234111</v>
      </c>
      <c r="CD402" s="2">
        <f t="shared" si="416"/>
        <v>1.3020011041851509</v>
      </c>
      <c r="CE402" s="5"/>
      <c r="CF402" s="8">
        <f t="shared" si="393"/>
        <v>2.0122451842100011E-2</v>
      </c>
      <c r="CG402" s="8">
        <f t="shared" si="394"/>
        <v>1.8245524907097594E-2</v>
      </c>
      <c r="CH402" s="5">
        <f t="shared" si="395"/>
        <v>59785</v>
      </c>
      <c r="CI402" s="5">
        <f t="shared" si="396"/>
        <v>59805</v>
      </c>
      <c r="CJ402" s="5"/>
      <c r="CK402" s="5">
        <f t="shared" si="431"/>
        <v>60517.151026687046</v>
      </c>
      <c r="CL402" s="5">
        <f t="shared" si="376"/>
        <v>61915.988926337159</v>
      </c>
      <c r="CM402" s="5">
        <f t="shared" si="405"/>
        <v>57270.424907450673</v>
      </c>
      <c r="CN402" s="5">
        <f t="shared" si="388"/>
        <v>62748.31164943031</v>
      </c>
      <c r="CO402" s="5">
        <f t="shared" si="427"/>
        <v>59905.546943859321</v>
      </c>
      <c r="CP402" s="5">
        <f t="shared" si="448"/>
        <v>32305.424859511666</v>
      </c>
      <c r="CQ402" s="5"/>
      <c r="CR402" s="5"/>
      <c r="CS402" s="32">
        <f t="shared" si="432"/>
        <v>-1.3502800657729241E-2</v>
      </c>
      <c r="CT402" s="32">
        <f t="shared" si="377"/>
        <v>-3.5790253289397889E-2</v>
      </c>
      <c r="CU402" s="32">
        <f t="shared" si="406"/>
        <v>4.2422857809690351E-2</v>
      </c>
      <c r="CV402" s="32">
        <f t="shared" si="389"/>
        <v>-4.8579978796257972E-2</v>
      </c>
      <c r="CW402" s="32">
        <f t="shared" si="428"/>
        <v>-3.4311838276337436E-3</v>
      </c>
      <c r="CX402" s="32">
        <f t="shared" si="449"/>
        <v>0.84798683996946611</v>
      </c>
      <c r="CY402" s="32"/>
      <c r="CZ402" s="5"/>
      <c r="DA402" s="6">
        <f t="shared" si="433"/>
        <v>1.5020111926691865E-2</v>
      </c>
      <c r="DB402" s="6">
        <f t="shared" si="378"/>
        <v>-9.7743641081228877E-2</v>
      </c>
      <c r="DC402" s="6">
        <f t="shared" si="407"/>
        <v>8.5824324848231992E-2</v>
      </c>
      <c r="DD402" s="6">
        <f t="shared" si="390"/>
        <v>2.070420612557267E-2</v>
      </c>
      <c r="DE402" s="6">
        <f t="shared" si="429"/>
        <v>0.53455555080810047</v>
      </c>
      <c r="DF402" s="6">
        <f t="shared" si="451"/>
        <v>1.6971500069261627</v>
      </c>
      <c r="DG402" s="5"/>
      <c r="DI402" s="6">
        <f t="shared" si="434"/>
        <v>0.44545097681564483</v>
      </c>
      <c r="DJ402" s="6">
        <f t="shared" si="379"/>
        <v>0.31406643484403701</v>
      </c>
      <c r="DK402" s="6">
        <f t="shared" si="408"/>
        <v>0.13995610674079698</v>
      </c>
      <c r="DL402" s="6">
        <f t="shared" si="391"/>
        <v>0.97191648514587747</v>
      </c>
      <c r="DM402" s="6">
        <f t="shared" si="430"/>
        <v>0.70493116421807089</v>
      </c>
      <c r="DN402" s="6">
        <f t="shared" si="452"/>
        <v>0.18596144308226953</v>
      </c>
      <c r="DX402">
        <f t="shared" si="380"/>
        <v>61388.5</v>
      </c>
      <c r="DY402">
        <f t="shared" si="381"/>
        <v>56847.89970928953</v>
      </c>
      <c r="DZ402">
        <f t="shared" si="382"/>
        <v>65929.10029071047</v>
      </c>
    </row>
    <row r="403" spans="1:130" x14ac:dyDescent="0.25">
      <c r="A403" s="1">
        <v>2</v>
      </c>
      <c r="B403" s="1">
        <v>402</v>
      </c>
      <c r="C403" s="7">
        <v>20210421</v>
      </c>
      <c r="D403" s="7">
        <v>59010</v>
      </c>
      <c r="E403" s="7">
        <v>1248907</v>
      </c>
      <c r="F403" s="7"/>
      <c r="G403" s="7">
        <f t="shared" si="417"/>
        <v>73698002070</v>
      </c>
      <c r="H403" s="36">
        <f t="shared" si="387"/>
        <v>181003404739</v>
      </c>
      <c r="I403" s="36">
        <f t="shared" si="383"/>
        <v>178702001785.39999</v>
      </c>
      <c r="K403" s="2">
        <f t="shared" si="418"/>
        <v>-1.162509932947898E-2</v>
      </c>
      <c r="M403" s="1">
        <f t="shared" si="426"/>
        <v>401</v>
      </c>
      <c r="N403" s="2">
        <f t="shared" si="419"/>
        <v>1.7899280671801918E-3</v>
      </c>
      <c r="O403" s="8">
        <f t="shared" si="420"/>
        <v>0.50250626566416046</v>
      </c>
      <c r="P403" s="2">
        <f t="shared" si="421"/>
        <v>0.4848650804552021</v>
      </c>
      <c r="Q403" s="2">
        <f t="shared" si="422"/>
        <v>0.48103166671724579</v>
      </c>
      <c r="R403" s="2">
        <f t="shared" si="423"/>
        <v>1.828329730587297E-2</v>
      </c>
      <c r="V403" s="1">
        <f t="shared" si="424"/>
        <v>1.162509932947898E-2</v>
      </c>
      <c r="W403" s="1">
        <f t="shared" si="425"/>
        <v>0</v>
      </c>
      <c r="X403" s="2">
        <f t="shared" si="444"/>
        <v>1.1141164656175701E-2</v>
      </c>
      <c r="Y403" s="2">
        <f t="shared" si="445"/>
        <v>7.5070200627668322E-3</v>
      </c>
      <c r="Z403" s="2">
        <f t="shared" si="446"/>
        <v>7.6985098377384525E-3</v>
      </c>
      <c r="AA403" s="2">
        <f t="shared" si="447"/>
        <v>1.8848738376558819E-2</v>
      </c>
      <c r="AB403" s="3">
        <f t="shared" si="384"/>
        <v>1.4471845709102293</v>
      </c>
      <c r="AC403" s="3">
        <f t="shared" si="385"/>
        <v>0.39827705774212013</v>
      </c>
      <c r="AD403" s="4">
        <f t="shared" si="450"/>
        <v>21.581432610601738</v>
      </c>
      <c r="AE403" s="5">
        <f t="shared" si="397"/>
        <v>44.053926201070297</v>
      </c>
      <c r="AF403" s="5">
        <f t="shared" si="398"/>
        <v>1.2152326939289608</v>
      </c>
      <c r="AG403" s="5">
        <f t="shared" si="399"/>
        <v>86.89261970821164</v>
      </c>
      <c r="AH403" s="5"/>
      <c r="AI403" s="6">
        <f t="shared" si="386"/>
        <v>-0.25618950567325943</v>
      </c>
      <c r="AJ403" s="6">
        <f t="shared" si="375"/>
        <v>0.25295168301916243</v>
      </c>
      <c r="AK403" s="6">
        <f t="shared" si="400"/>
        <v>-0.13419474293676065</v>
      </c>
      <c r="AL403" s="6">
        <f t="shared" si="401"/>
        <v>0.64009810897508546</v>
      </c>
      <c r="AM403" s="6"/>
      <c r="AT403" s="5"/>
      <c r="AU403" s="5"/>
      <c r="AV403" s="12"/>
      <c r="AW403" s="5"/>
      <c r="AX403" s="5"/>
      <c r="AY403" s="5"/>
      <c r="AZ403" s="5"/>
      <c r="BA403" s="5"/>
      <c r="BB403" s="5"/>
      <c r="BC403" s="5"/>
      <c r="BD403" s="5"/>
      <c r="BE403" s="5">
        <f t="shared" si="435"/>
        <v>-690</v>
      </c>
      <c r="BF403" s="6">
        <f t="shared" si="436"/>
        <v>690</v>
      </c>
      <c r="BG403" s="6">
        <f t="shared" si="437"/>
        <v>0</v>
      </c>
      <c r="BH403" s="6">
        <f t="shared" si="438"/>
        <v>668.57142857142856</v>
      </c>
      <c r="BI403" s="6">
        <f t="shared" si="439"/>
        <v>448.57142857142856</v>
      </c>
      <c r="BJ403" s="6">
        <f t="shared" si="440"/>
        <v>40.153452685421996</v>
      </c>
      <c r="BK403" s="6">
        <f t="shared" si="402"/>
        <v>58.466366531113501</v>
      </c>
      <c r="BL403" s="6">
        <f t="shared" si="403"/>
        <v>20.076230882991915</v>
      </c>
      <c r="BM403" s="6">
        <f t="shared" si="404"/>
        <v>85.339461484798605</v>
      </c>
      <c r="BN403" s="5"/>
      <c r="BO403" s="5"/>
      <c r="BP403" s="5"/>
      <c r="BQ403" s="2">
        <f t="shared" si="409"/>
        <v>61207.5</v>
      </c>
      <c r="BR403" s="2">
        <f t="shared" si="441"/>
        <v>58951</v>
      </c>
      <c r="BS403" s="2">
        <f t="shared" si="410"/>
        <v>54882.334283459466</v>
      </c>
      <c r="BT403" s="5">
        <f t="shared" si="442"/>
        <v>63753.553227190721</v>
      </c>
      <c r="BU403" s="5"/>
      <c r="BV403" s="2">
        <f t="shared" si="392"/>
        <v>4.7504871507942443</v>
      </c>
      <c r="BW403" s="2">
        <f t="shared" si="411"/>
        <v>-0.79798236573781278</v>
      </c>
      <c r="BX403" s="2">
        <f t="shared" si="412"/>
        <v>-3.9751862596620353</v>
      </c>
      <c r="BY403" s="2">
        <f t="shared" si="413"/>
        <v>2.37922152818641</v>
      </c>
      <c r="BZ403" s="2"/>
      <c r="CA403" s="2">
        <f t="shared" si="443"/>
        <v>2.027626226504144</v>
      </c>
      <c r="CB403" s="2">
        <f t="shared" si="414"/>
        <v>0.42161939351063749</v>
      </c>
      <c r="CC403" s="2">
        <f t="shared" si="415"/>
        <v>-0.80696541495393592</v>
      </c>
      <c r="CD403" s="2">
        <f t="shared" si="416"/>
        <v>1.6502042019752108</v>
      </c>
      <c r="CE403" s="5"/>
      <c r="CF403" s="8">
        <f t="shared" si="393"/>
        <v>2.0122451842100011E-2</v>
      </c>
      <c r="CG403" s="8">
        <f t="shared" si="394"/>
        <v>1.8245524907097594E-2</v>
      </c>
      <c r="CH403" s="5">
        <f t="shared" si="395"/>
        <v>59785</v>
      </c>
      <c r="CI403" s="5">
        <f t="shared" si="396"/>
        <v>60515</v>
      </c>
      <c r="CJ403" s="5"/>
      <c r="CK403" s="5">
        <f t="shared" si="431"/>
        <v>60588.542417481585</v>
      </c>
      <c r="CL403" s="5">
        <f t="shared" si="376"/>
        <v>61371.432704743456</v>
      </c>
      <c r="CM403" s="5">
        <f t="shared" si="405"/>
        <v>57344.117406102589</v>
      </c>
      <c r="CN403" s="5">
        <f t="shared" si="388"/>
        <v>62776.556205146233</v>
      </c>
      <c r="CO403" s="5">
        <f t="shared" si="427"/>
        <v>60025.900762160403</v>
      </c>
      <c r="CP403" s="5">
        <f t="shared" si="448"/>
        <v>33615.042723216626</v>
      </c>
      <c r="CQ403" s="5"/>
      <c r="CR403" s="5"/>
      <c r="CS403" s="32">
        <f t="shared" si="432"/>
        <v>-2.6053480649934402E-2</v>
      </c>
      <c r="CT403" s="32">
        <f t="shared" si="377"/>
        <v>-3.8477718389014259E-2</v>
      </c>
      <c r="CU403" s="32">
        <f t="shared" si="406"/>
        <v>2.9050627496799208E-2</v>
      </c>
      <c r="CV403" s="32">
        <f t="shared" si="389"/>
        <v>-5.9999407945182326E-2</v>
      </c>
      <c r="CW403" s="32">
        <f t="shared" si="428"/>
        <v>-1.6924373466475573E-2</v>
      </c>
      <c r="CX403" s="32">
        <f t="shared" si="449"/>
        <v>0.75546407856397124</v>
      </c>
      <c r="CY403" s="32"/>
      <c r="CZ403" s="5"/>
      <c r="DA403" s="6">
        <f t="shared" si="433"/>
        <v>2.2276452346202329E-2</v>
      </c>
      <c r="DB403" s="6">
        <f t="shared" si="378"/>
        <v>-8.6319164353831565E-2</v>
      </c>
      <c r="DC403" s="6">
        <f t="shared" si="407"/>
        <v>6.6743967786027841E-2</v>
      </c>
      <c r="DD403" s="6">
        <f t="shared" si="390"/>
        <v>-3.0650117351544139E-2</v>
      </c>
      <c r="DE403" s="6">
        <f t="shared" si="429"/>
        <v>0.45805250824855931</v>
      </c>
      <c r="DF403" s="6">
        <f t="shared" si="451"/>
        <v>1.6367521588102598</v>
      </c>
      <c r="DG403" s="5"/>
      <c r="DI403" s="6">
        <f t="shared" si="434"/>
        <v>0.34728467139870789</v>
      </c>
      <c r="DJ403" s="6">
        <f t="shared" si="379"/>
        <v>0.2553370628623009</v>
      </c>
      <c r="DK403" s="6">
        <f t="shared" si="408"/>
        <v>0.1949607219009645</v>
      </c>
      <c r="DL403" s="6">
        <f t="shared" si="391"/>
        <v>0.88647033162249211</v>
      </c>
      <c r="DM403" s="6">
        <f t="shared" si="430"/>
        <v>0.8247641892881501</v>
      </c>
      <c r="DN403" s="6">
        <f t="shared" si="452"/>
        <v>0.1831708695771688</v>
      </c>
      <c r="DX403">
        <f t="shared" si="380"/>
        <v>61047.5</v>
      </c>
      <c r="DY403">
        <f t="shared" si="381"/>
        <v>56883.608190646642</v>
      </c>
      <c r="DZ403">
        <f t="shared" si="382"/>
        <v>65211.391809353358</v>
      </c>
    </row>
    <row r="404" spans="1:130" x14ac:dyDescent="0.25">
      <c r="A404" s="1">
        <v>3</v>
      </c>
      <c r="B404" s="1">
        <v>403</v>
      </c>
      <c r="C404" s="7">
        <v>20210424</v>
      </c>
      <c r="D404" s="7">
        <v>57670</v>
      </c>
      <c r="E404" s="7">
        <v>1892556</v>
      </c>
      <c r="F404" s="7"/>
      <c r="G404" s="7">
        <f t="shared" si="417"/>
        <v>109143704520</v>
      </c>
      <c r="H404" s="36">
        <f t="shared" si="387"/>
        <v>167125130937.5</v>
      </c>
      <c r="I404" s="36">
        <f t="shared" si="383"/>
        <v>178041569139.79999</v>
      </c>
      <c r="K404" s="2">
        <f t="shared" si="418"/>
        <v>-2.2969813441756162E-2</v>
      </c>
      <c r="M404" s="1">
        <f t="shared" si="426"/>
        <v>402</v>
      </c>
      <c r="N404" s="2">
        <f t="shared" si="419"/>
        <v>1.8191959478579323E-3</v>
      </c>
      <c r="O404" s="8">
        <f t="shared" si="420"/>
        <v>0.50375939849624063</v>
      </c>
      <c r="P404" s="2">
        <f t="shared" si="421"/>
        <v>0.48526297605325069</v>
      </c>
      <c r="Q404" s="2">
        <f t="shared" si="422"/>
        <v>0.48152943823251509</v>
      </c>
      <c r="R404" s="2">
        <f t="shared" si="423"/>
        <v>1.8894318041038527E-2</v>
      </c>
      <c r="V404" s="1">
        <f t="shared" si="424"/>
        <v>2.2969813441756162E-2</v>
      </c>
      <c r="W404" s="1">
        <f t="shared" si="425"/>
        <v>0</v>
      </c>
      <c r="X404" s="2">
        <f t="shared" si="444"/>
        <v>1.1352665551445687E-2</v>
      </c>
      <c r="Y404" s="2">
        <f t="shared" si="445"/>
        <v>7.5070200627668322E-3</v>
      </c>
      <c r="Z404" s="2">
        <f t="shared" si="446"/>
        <v>7.9958037118487649E-3</v>
      </c>
      <c r="AA404" s="2">
        <f t="shared" si="447"/>
        <v>1.8848738376558819E-2</v>
      </c>
      <c r="AB404" s="3">
        <f t="shared" si="384"/>
        <v>1.4198279448284203</v>
      </c>
      <c r="AC404" s="3">
        <f t="shared" si="385"/>
        <v>0.39827705774212013</v>
      </c>
      <c r="AD404" s="4">
        <f t="shared" si="450"/>
        <v>21.906163680261223</v>
      </c>
      <c r="AE404" s="5">
        <f t="shared" si="397"/>
        <v>41.557464474430134</v>
      </c>
      <c r="AF404" s="5">
        <f t="shared" si="398"/>
        <v>-0.27187971086794249</v>
      </c>
      <c r="AG404" s="5">
        <f t="shared" si="399"/>
        <v>83.386808659728217</v>
      </c>
      <c r="AH404" s="5"/>
      <c r="AI404" s="6">
        <f t="shared" si="386"/>
        <v>-0.25604405730330038</v>
      </c>
      <c r="AJ404" s="6">
        <f t="shared" si="375"/>
        <v>0.2220006994780542</v>
      </c>
      <c r="AK404" s="6">
        <f t="shared" si="400"/>
        <v>-0.22279453847690309</v>
      </c>
      <c r="AL404" s="6">
        <f t="shared" si="401"/>
        <v>0.66679593743301147</v>
      </c>
      <c r="AM404" s="6"/>
      <c r="AT404" s="5"/>
      <c r="AU404" s="5"/>
      <c r="AV404" s="12"/>
      <c r="AW404" s="5"/>
      <c r="AX404" s="5"/>
      <c r="AY404" s="5"/>
      <c r="AZ404" s="5"/>
      <c r="BA404" s="5"/>
      <c r="BB404" s="5"/>
      <c r="BC404" s="5"/>
      <c r="BD404" s="5"/>
      <c r="BE404" s="5">
        <f t="shared" si="435"/>
        <v>-1340</v>
      </c>
      <c r="BF404" s="6">
        <f t="shared" si="436"/>
        <v>1340</v>
      </c>
      <c r="BG404" s="6">
        <f t="shared" si="437"/>
        <v>0</v>
      </c>
      <c r="BH404" s="6">
        <f t="shared" si="438"/>
        <v>676.42857142857144</v>
      </c>
      <c r="BI404" s="6">
        <f t="shared" si="439"/>
        <v>448.57142857142856</v>
      </c>
      <c r="BJ404" s="6">
        <f t="shared" si="440"/>
        <v>39.873015873015873</v>
      </c>
      <c r="BK404" s="6">
        <f t="shared" si="402"/>
        <v>56.27031284430673</v>
      </c>
      <c r="BL404" s="6">
        <f t="shared" si="403"/>
        <v>18.971157941770812</v>
      </c>
      <c r="BM404" s="6">
        <f t="shared" si="404"/>
        <v>82.379721276081867</v>
      </c>
      <c r="BN404" s="5"/>
      <c r="BO404" s="5"/>
      <c r="BP404" s="5"/>
      <c r="BQ404" s="2">
        <f t="shared" si="409"/>
        <v>60876.25</v>
      </c>
      <c r="BR404" s="2">
        <f t="shared" si="441"/>
        <v>59281.125</v>
      </c>
      <c r="BS404" s="2">
        <f t="shared" si="410"/>
        <v>54997.601759088655</v>
      </c>
      <c r="BT404" s="5">
        <f t="shared" si="442"/>
        <v>63614.756704471438</v>
      </c>
      <c r="BU404" s="5"/>
      <c r="BV404" s="2">
        <f t="shared" si="392"/>
        <v>4.7532212683279624</v>
      </c>
      <c r="BW404" s="2">
        <f t="shared" si="411"/>
        <v>-0.47592321546599381</v>
      </c>
      <c r="BX404" s="2">
        <f t="shared" si="412"/>
        <v>-4.4732597853616127</v>
      </c>
      <c r="BY404" s="2">
        <f t="shared" si="413"/>
        <v>3.5214133544296256</v>
      </c>
      <c r="BZ404" s="2"/>
      <c r="CA404" s="2">
        <f t="shared" si="443"/>
        <v>2.0284437052607442</v>
      </c>
      <c r="CB404" s="2">
        <f t="shared" si="414"/>
        <v>0.52678168952118865</v>
      </c>
      <c r="CC404" s="2">
        <f t="shared" si="415"/>
        <v>-0.87126324503957109</v>
      </c>
      <c r="CD404" s="2">
        <f t="shared" si="416"/>
        <v>1.9248266240819483</v>
      </c>
      <c r="CE404" s="5"/>
      <c r="CF404" s="8">
        <f t="shared" si="393"/>
        <v>1.8287828324573575E-2</v>
      </c>
      <c r="CG404" s="8">
        <f t="shared" si="394"/>
        <v>1.8245524907097594E-2</v>
      </c>
      <c r="CH404" s="5">
        <f t="shared" si="395"/>
        <v>60260</v>
      </c>
      <c r="CI404" s="5">
        <f t="shared" si="396"/>
        <v>61115</v>
      </c>
      <c r="CJ404" s="5"/>
      <c r="CK404" s="5">
        <f t="shared" si="431"/>
        <v>60709.55696612427</v>
      </c>
      <c r="CL404" s="5">
        <f t="shared" si="376"/>
        <v>60919.6144173258</v>
      </c>
      <c r="CM404" s="5">
        <f t="shared" si="405"/>
        <v>57383.688967405535</v>
      </c>
      <c r="CN404" s="5">
        <f t="shared" si="388"/>
        <v>62766.376855915914</v>
      </c>
      <c r="CO404" s="5">
        <f t="shared" si="427"/>
        <v>60219.964159351504</v>
      </c>
      <c r="CP404" s="5">
        <f t="shared" si="448"/>
        <v>34771.847798991672</v>
      </c>
      <c r="CQ404" s="5"/>
      <c r="CR404" s="5"/>
      <c r="CS404" s="32">
        <f t="shared" si="432"/>
        <v>-5.0067190703110054E-2</v>
      </c>
      <c r="CT404" s="32">
        <f t="shared" si="377"/>
        <v>-5.3342662267435448E-2</v>
      </c>
      <c r="CU404" s="32">
        <f t="shared" si="406"/>
        <v>4.9894148972731145E-3</v>
      </c>
      <c r="CV404" s="32">
        <f t="shared" si="389"/>
        <v>-8.1195970059176115E-2</v>
      </c>
      <c r="CW404" s="32">
        <f t="shared" si="428"/>
        <v>-4.2344166007869055E-2</v>
      </c>
      <c r="CX404" s="32">
        <f t="shared" si="449"/>
        <v>0.65852560765184132</v>
      </c>
      <c r="CY404" s="32"/>
      <c r="CZ404" s="5"/>
      <c r="DA404" s="6">
        <f t="shared" si="433"/>
        <v>1.6610225403449089E-2</v>
      </c>
      <c r="DB404" s="6">
        <f t="shared" si="378"/>
        <v>-0.1119281161744056</v>
      </c>
      <c r="DC404" s="6">
        <f t="shared" si="407"/>
        <v>0.10966624815297481</v>
      </c>
      <c r="DD404" s="6">
        <f t="shared" si="390"/>
        <v>-2.3093365150268635E-3</v>
      </c>
      <c r="DE404" s="6">
        <f t="shared" si="429"/>
        <v>0.43084071789010642</v>
      </c>
      <c r="DF404" s="6">
        <f t="shared" si="451"/>
        <v>1.5650087675601074</v>
      </c>
      <c r="DG404" s="5"/>
      <c r="DI404" s="6">
        <f t="shared" si="434"/>
        <v>0.16429755223698894</v>
      </c>
      <c r="DJ404" s="6">
        <f t="shared" si="379"/>
        <v>0.13102774132893771</v>
      </c>
      <c r="DK404" s="6">
        <f t="shared" si="408"/>
        <v>0.14555239055559227</v>
      </c>
      <c r="DL404" s="6">
        <f t="shared" si="391"/>
        <v>0.85843816178350263</v>
      </c>
      <c r="DM404" s="6">
        <f t="shared" si="430"/>
        <v>0.80889611788357074</v>
      </c>
      <c r="DN404" s="6">
        <f t="shared" si="452"/>
        <v>0.18132009824442957</v>
      </c>
      <c r="DX404">
        <f t="shared" si="380"/>
        <v>60714.5</v>
      </c>
      <c r="DY404">
        <f t="shared" si="381"/>
        <v>56588.851081344896</v>
      </c>
      <c r="DZ404">
        <f t="shared" si="382"/>
        <v>64840.148918655104</v>
      </c>
    </row>
    <row r="405" spans="1:130" x14ac:dyDescent="0.25">
      <c r="A405" s="1">
        <v>4</v>
      </c>
      <c r="B405" s="1">
        <v>404</v>
      </c>
      <c r="C405" s="7">
        <v>20210425</v>
      </c>
      <c r="D405" s="7">
        <v>56170</v>
      </c>
      <c r="E405" s="7">
        <v>3851452</v>
      </c>
      <c r="F405" s="7"/>
      <c r="G405" s="7">
        <f t="shared" si="417"/>
        <v>216336058840</v>
      </c>
      <c r="H405" s="36">
        <f t="shared" si="387"/>
        <v>168319559429.5</v>
      </c>
      <c r="I405" s="36">
        <f t="shared" si="383"/>
        <v>176942172489.39999</v>
      </c>
      <c r="K405" s="2">
        <f t="shared" si="418"/>
        <v>-2.6354301082979918E-2</v>
      </c>
      <c r="M405" s="1">
        <f t="shared" si="426"/>
        <v>403</v>
      </c>
      <c r="N405" s="2">
        <f t="shared" si="419"/>
        <v>1.985170267173837E-3</v>
      </c>
      <c r="O405" s="8">
        <f t="shared" si="420"/>
        <v>0.5050125313283208</v>
      </c>
      <c r="P405" s="2">
        <f t="shared" si="421"/>
        <v>0.48751965578498585</v>
      </c>
      <c r="Q405" s="2">
        <f t="shared" si="422"/>
        <v>0.48435387517976219</v>
      </c>
      <c r="R405" s="2">
        <f t="shared" si="423"/>
        <v>1.9749555275070108E-2</v>
      </c>
      <c r="V405" s="1">
        <f t="shared" si="424"/>
        <v>2.6354301082979918E-2</v>
      </c>
      <c r="W405" s="1">
        <f t="shared" si="425"/>
        <v>0</v>
      </c>
      <c r="X405" s="2">
        <f t="shared" si="444"/>
        <v>1.2752289385371153E-2</v>
      </c>
      <c r="Y405" s="2">
        <f t="shared" si="445"/>
        <v>7.5070200627668322E-3</v>
      </c>
      <c r="Z405" s="2">
        <f t="shared" si="446"/>
        <v>8.8040841168454693E-3</v>
      </c>
      <c r="AA405" s="2">
        <f t="shared" si="447"/>
        <v>1.8848738376558819E-2</v>
      </c>
      <c r="AB405" s="3">
        <f t="shared" si="384"/>
        <v>1.4484515613579052</v>
      </c>
      <c r="AC405" s="3">
        <f t="shared" si="385"/>
        <v>0.39827705774212013</v>
      </c>
      <c r="AD405" s="4">
        <f t="shared" si="450"/>
        <v>21.566626174679328</v>
      </c>
      <c r="AE405" s="5">
        <f t="shared" si="397"/>
        <v>38.787065369559322</v>
      </c>
      <c r="AF405" s="5">
        <f t="shared" si="398"/>
        <v>-0.42304069414912959</v>
      </c>
      <c r="AG405" s="5">
        <f t="shared" si="399"/>
        <v>77.997171433267766</v>
      </c>
      <c r="AH405" s="5"/>
      <c r="AI405" s="6">
        <f t="shared" si="386"/>
        <v>-0.31798791583468899</v>
      </c>
      <c r="AJ405" s="6">
        <f t="shared" ref="AJ405:AJ468" si="453">AVERAGE(AI386:AI405)</f>
        <v>0.18563023753011565</v>
      </c>
      <c r="AK405" s="6">
        <f t="shared" si="400"/>
        <v>-0.31062061628085602</v>
      </c>
      <c r="AL405" s="6">
        <f t="shared" si="401"/>
        <v>0.68188109134108732</v>
      </c>
      <c r="AM405" s="6"/>
      <c r="AT405" s="5"/>
      <c r="AU405" s="5"/>
      <c r="AV405" s="12"/>
      <c r="AW405" s="5"/>
      <c r="AX405" s="5"/>
      <c r="AY405" s="5"/>
      <c r="AZ405" s="5"/>
      <c r="BA405" s="5"/>
      <c r="BB405" s="5"/>
      <c r="BC405" s="5"/>
      <c r="BD405" s="5"/>
      <c r="BE405" s="5">
        <f t="shared" si="435"/>
        <v>-1500</v>
      </c>
      <c r="BF405" s="6">
        <f t="shared" si="436"/>
        <v>1500</v>
      </c>
      <c r="BG405" s="6">
        <f t="shared" si="437"/>
        <v>0</v>
      </c>
      <c r="BH405" s="6">
        <f t="shared" si="438"/>
        <v>754.28571428571433</v>
      </c>
      <c r="BI405" s="6">
        <f t="shared" si="439"/>
        <v>448.57142857142856</v>
      </c>
      <c r="BJ405" s="6">
        <f t="shared" si="440"/>
        <v>37.292161520190028</v>
      </c>
      <c r="BK405" s="6">
        <f t="shared" si="402"/>
        <v>53.734821763152112</v>
      </c>
      <c r="BL405" s="6">
        <f t="shared" si="403"/>
        <v>18.691915519904569</v>
      </c>
      <c r="BM405" s="6">
        <f t="shared" si="404"/>
        <v>78.264856133425383</v>
      </c>
      <c r="BN405" s="5"/>
      <c r="BO405" s="5"/>
      <c r="BP405" s="5"/>
      <c r="BQ405" s="2">
        <f t="shared" si="409"/>
        <v>60466.25</v>
      </c>
      <c r="BR405" s="2">
        <f t="shared" si="441"/>
        <v>59545.3125</v>
      </c>
      <c r="BS405" s="2">
        <f t="shared" si="410"/>
        <v>55104.518756034944</v>
      </c>
      <c r="BT405" s="5">
        <f t="shared" si="442"/>
        <v>63449.87451423749</v>
      </c>
      <c r="BU405" s="5"/>
      <c r="BV405" s="2">
        <f t="shared" si="392"/>
        <v>4.9205692994863579</v>
      </c>
      <c r="BW405" s="2">
        <f t="shared" si="411"/>
        <v>-0.15234711402174367</v>
      </c>
      <c r="BX405" s="2">
        <f t="shared" si="412"/>
        <v>-4.7811183842279759</v>
      </c>
      <c r="BY405" s="2">
        <f t="shared" si="413"/>
        <v>4.4764241561844882</v>
      </c>
      <c r="BZ405" s="2"/>
      <c r="CA405" s="2">
        <f t="shared" si="443"/>
        <v>2.0729842689108824</v>
      </c>
      <c r="CB405" s="2">
        <f t="shared" si="414"/>
        <v>0.63744188797851531</v>
      </c>
      <c r="CC405" s="2">
        <f t="shared" si="415"/>
        <v>-0.88328880603280591</v>
      </c>
      <c r="CD405" s="2">
        <f t="shared" si="416"/>
        <v>2.1581725819898363</v>
      </c>
      <c r="CE405" s="5"/>
      <c r="CF405" s="8">
        <f t="shared" si="393"/>
        <v>8.3621408192505707E-3</v>
      </c>
      <c r="CG405" s="8">
        <f t="shared" si="394"/>
        <v>1.6595584503961695E-2</v>
      </c>
      <c r="CH405" s="5">
        <f t="shared" si="395"/>
        <v>59510</v>
      </c>
      <c r="CI405" s="5">
        <f t="shared" si="396"/>
        <v>61000</v>
      </c>
      <c r="CJ405" s="5"/>
      <c r="CK405" s="5">
        <f t="shared" si="431"/>
        <v>60444.011439418275</v>
      </c>
      <c r="CL405" s="5">
        <f t="shared" ref="CL405:CL468" si="454">AVERAGE(G386:G405)/AVERAGE(E386:E405)</f>
        <v>60399.733902268832</v>
      </c>
      <c r="CM405" s="5">
        <f t="shared" si="405"/>
        <v>57548.052729852061</v>
      </c>
      <c r="CN405" s="5">
        <f t="shared" si="388"/>
        <v>62720.8692239827</v>
      </c>
      <c r="CO405" s="5">
        <f t="shared" si="427"/>
        <v>60266.57592493773</v>
      </c>
      <c r="CP405" s="5">
        <f t="shared" si="448"/>
        <v>35868.148696232274</v>
      </c>
      <c r="CQ405" s="5"/>
      <c r="CR405" s="5"/>
      <c r="CS405" s="32">
        <f t="shared" si="432"/>
        <v>-7.0710254624678948E-2</v>
      </c>
      <c r="CT405" s="32">
        <f t="shared" ref="CT405:CT468" si="455">D405/CL405-1</f>
        <v>-7.0029015510446602E-2</v>
      </c>
      <c r="CU405" s="32">
        <f t="shared" si="406"/>
        <v>-2.3946122665888581E-2</v>
      </c>
      <c r="CV405" s="32">
        <f t="shared" si="389"/>
        <v>-0.10444480928012767</v>
      </c>
      <c r="CW405" s="32">
        <f t="shared" si="428"/>
        <v>-6.7974260393356856E-2</v>
      </c>
      <c r="CX405" s="32">
        <f t="shared" si="449"/>
        <v>0.56601335841736122</v>
      </c>
      <c r="CY405" s="32"/>
      <c r="CZ405" s="5"/>
      <c r="DA405" s="6">
        <f t="shared" si="433"/>
        <v>-6.9289545770434044E-2</v>
      </c>
      <c r="DB405" s="6">
        <f t="shared" ref="DB405:DB468" si="456">LN(D405/D386)</f>
        <v>-0.11522799698067739</v>
      </c>
      <c r="DC405" s="6">
        <f t="shared" si="407"/>
        <v>0.12237787344175827</v>
      </c>
      <c r="DD405" s="6">
        <f t="shared" si="390"/>
        <v>2.2626621699348481E-2</v>
      </c>
      <c r="DE405" s="6">
        <f t="shared" si="429"/>
        <v>0.35698018648173779</v>
      </c>
      <c r="DF405" s="6">
        <f t="shared" si="451"/>
        <v>1.5012950861984549</v>
      </c>
      <c r="DG405" s="5"/>
      <c r="DI405" s="6">
        <f t="shared" si="434"/>
        <v>-4.4877075858599808E-3</v>
      </c>
      <c r="DJ405" s="6">
        <f t="shared" ref="DJ405:DJ468" si="457">(D405-(AVERAGE(D386:D405)-2*_xlfn.STDEV.P(D386:D405)))/(4*_xlfn.STDEV.P(D386:D405))</f>
        <v>7.8956321998044886E-3</v>
      </c>
      <c r="DK405" s="6">
        <f t="shared" si="408"/>
        <v>0.14385596074416349</v>
      </c>
      <c r="DL405" s="6">
        <f t="shared" si="391"/>
        <v>0.84782215313692622</v>
      </c>
      <c r="DM405" s="6">
        <f t="shared" si="430"/>
        <v>0.96418327703668372</v>
      </c>
      <c r="DN405" s="6">
        <f t="shared" si="452"/>
        <v>0.18140175755096324</v>
      </c>
      <c r="DX405">
        <f t="shared" ref="DX405:DX468" si="458">AVERAGE(D386:D405)</f>
        <v>60298</v>
      </c>
      <c r="DY405">
        <f t="shared" ref="DY405:DY468" si="459">DX405-2*_xlfn.STDEV.P(D386:D405)</f>
        <v>56103.767769901147</v>
      </c>
      <c r="DZ405">
        <f t="shared" ref="DZ405:DZ468" si="460">DX405+2*_xlfn.STDEV.P(D386:D405)</f>
        <v>64492.232230098853</v>
      </c>
    </row>
    <row r="406" spans="1:130" x14ac:dyDescent="0.25">
      <c r="A406" s="1">
        <v>5</v>
      </c>
      <c r="B406" s="1">
        <v>405</v>
      </c>
      <c r="C406" s="7">
        <v>20210426</v>
      </c>
      <c r="D406" s="7">
        <v>59670</v>
      </c>
      <c r="E406" s="7">
        <v>9217278</v>
      </c>
      <c r="F406" s="7"/>
      <c r="G406" s="7">
        <f t="shared" si="417"/>
        <v>549994978260</v>
      </c>
      <c r="H406" s="36">
        <f t="shared" si="387"/>
        <v>187431981878.5</v>
      </c>
      <c r="I406" s="36">
        <f t="shared" si="383"/>
        <v>183993077046.60001</v>
      </c>
      <c r="K406" s="2">
        <f t="shared" si="418"/>
        <v>6.0446574989649164E-2</v>
      </c>
      <c r="M406" s="1">
        <f t="shared" si="426"/>
        <v>404</v>
      </c>
      <c r="N406" s="2">
        <f t="shared" si="419"/>
        <v>1.9980026626730579E-3</v>
      </c>
      <c r="O406" s="8">
        <f t="shared" si="420"/>
        <v>0.50626566416040097</v>
      </c>
      <c r="P406" s="2">
        <f t="shared" si="421"/>
        <v>0.48769414978607345</v>
      </c>
      <c r="Q406" s="2">
        <f t="shared" si="422"/>
        <v>0.4845723565120984</v>
      </c>
      <c r="R406" s="2">
        <f t="shared" si="423"/>
        <v>1.8746008375415124E-2</v>
      </c>
      <c r="V406" s="1">
        <f t="shared" si="424"/>
        <v>0</v>
      </c>
      <c r="W406" s="1">
        <f t="shared" si="425"/>
        <v>6.0446574989649164E-2</v>
      </c>
      <c r="X406" s="2">
        <f t="shared" si="444"/>
        <v>1.1428506371219302E-2</v>
      </c>
      <c r="Y406" s="2">
        <f t="shared" si="445"/>
        <v>1.1824632562027487E-2</v>
      </c>
      <c r="Z406" s="2">
        <f t="shared" si="446"/>
        <v>9.2500550876310067E-3</v>
      </c>
      <c r="AA406" s="2">
        <f t="shared" si="447"/>
        <v>2.3376237831419747E-2</v>
      </c>
      <c r="AB406" s="3">
        <f t="shared" si="384"/>
        <v>1.2355068443323411</v>
      </c>
      <c r="AC406" s="3">
        <f t="shared" si="385"/>
        <v>0.50583984674104088</v>
      </c>
      <c r="AD406" s="4">
        <f t="shared" si="450"/>
        <v>29.048772960267694</v>
      </c>
      <c r="AE406" s="5">
        <f t="shared" si="397"/>
        <v>36.67529322604809</v>
      </c>
      <c r="AF406" s="5">
        <f t="shared" si="398"/>
        <v>0.39456932419837187</v>
      </c>
      <c r="AG406" s="5">
        <f t="shared" si="399"/>
        <v>72.956017127897809</v>
      </c>
      <c r="AH406" s="5"/>
      <c r="AI406" s="6">
        <f t="shared" si="386"/>
        <v>-0.10507510007400066</v>
      </c>
      <c r="AJ406" s="6">
        <f t="shared" si="453"/>
        <v>0.16041150305587309</v>
      </c>
      <c r="AK406" s="6">
        <f t="shared" si="400"/>
        <v>-0.34135246579429729</v>
      </c>
      <c r="AL406" s="6">
        <f t="shared" si="401"/>
        <v>0.66217547190604353</v>
      </c>
      <c r="AM406" s="6"/>
      <c r="AT406" s="5"/>
      <c r="AU406" s="5"/>
      <c r="AV406" s="12"/>
      <c r="AW406" s="5"/>
      <c r="AX406" s="5"/>
      <c r="AY406" s="5"/>
      <c r="AZ406" s="5"/>
      <c r="BA406" s="5"/>
      <c r="BB406" s="5"/>
      <c r="BC406" s="5"/>
      <c r="BD406" s="5"/>
      <c r="BE406" s="5">
        <f t="shared" si="435"/>
        <v>3500</v>
      </c>
      <c r="BF406" s="6">
        <f t="shared" si="436"/>
        <v>0</v>
      </c>
      <c r="BG406" s="6">
        <f t="shared" si="437"/>
        <v>3500</v>
      </c>
      <c r="BH406" s="6">
        <f t="shared" si="438"/>
        <v>675</v>
      </c>
      <c r="BI406" s="6">
        <f t="shared" si="439"/>
        <v>698.57142857142856</v>
      </c>
      <c r="BJ406" s="6">
        <f t="shared" si="440"/>
        <v>50.858034321372855</v>
      </c>
      <c r="BK406" s="6">
        <f t="shared" si="402"/>
        <v>52.189584707537676</v>
      </c>
      <c r="BL406" s="6">
        <f t="shared" si="403"/>
        <v>19.719421437431265</v>
      </c>
      <c r="BM406" s="6">
        <f t="shared" si="404"/>
        <v>74.918698996612164</v>
      </c>
      <c r="BN406" s="5"/>
      <c r="BO406" s="5"/>
      <c r="BP406" s="5"/>
      <c r="BQ406" s="2">
        <f t="shared" si="409"/>
        <v>60403.75</v>
      </c>
      <c r="BR406" s="2">
        <f t="shared" si="441"/>
        <v>59748.8125</v>
      </c>
      <c r="BS406" s="2">
        <f t="shared" si="410"/>
        <v>55206.501489987844</v>
      </c>
      <c r="BT406" s="5">
        <f t="shared" si="442"/>
        <v>63361.980165035471</v>
      </c>
      <c r="BU406" s="5"/>
      <c r="BV406" s="2">
        <f t="shared" si="392"/>
        <v>2.1396408095603352</v>
      </c>
      <c r="BW406" s="2">
        <f t="shared" si="411"/>
        <v>3.2215018710079146E-2</v>
      </c>
      <c r="BX406" s="2">
        <f t="shared" si="412"/>
        <v>-4.6556251912970623</v>
      </c>
      <c r="BY406" s="2">
        <f t="shared" si="413"/>
        <v>4.7200552287172215</v>
      </c>
      <c r="BZ406" s="2"/>
      <c r="CA406" s="2">
        <f t="shared" si="443"/>
        <v>1.6501490332883004</v>
      </c>
      <c r="CB406" s="2">
        <f t="shared" si="414"/>
        <v>0.72740559866193999</v>
      </c>
      <c r="CC406" s="2">
        <f t="shared" si="415"/>
        <v>-0.81019145908417667</v>
      </c>
      <c r="CD406" s="2">
        <f t="shared" si="416"/>
        <v>2.2650026564080568</v>
      </c>
      <c r="CE406" s="5"/>
      <c r="CF406" s="8">
        <f t="shared" si="393"/>
        <v>1.7046136953334623E-2</v>
      </c>
      <c r="CG406" s="8">
        <f t="shared" si="394"/>
        <v>1.7046136953334623E-2</v>
      </c>
      <c r="CH406" s="5">
        <f t="shared" si="395"/>
        <v>59095</v>
      </c>
      <c r="CI406" s="5">
        <f t="shared" si="396"/>
        <v>61000</v>
      </c>
      <c r="CJ406" s="5"/>
      <c r="CK406" s="5">
        <f t="shared" si="431"/>
        <v>60276.402992783027</v>
      </c>
      <c r="CL406" s="5">
        <f t="shared" si="454"/>
        <v>60179.376787223591</v>
      </c>
      <c r="CM406" s="5">
        <f t="shared" si="405"/>
        <v>57867.199657445999</v>
      </c>
      <c r="CN406" s="5">
        <f t="shared" si="388"/>
        <v>62675.390479544134</v>
      </c>
      <c r="CO406" s="5">
        <f t="shared" si="427"/>
        <v>60281.467483251363</v>
      </c>
      <c r="CP406" s="5">
        <f t="shared" si="448"/>
        <v>36372.40565132998</v>
      </c>
      <c r="CQ406" s="5"/>
      <c r="CR406" s="5"/>
      <c r="CS406" s="32">
        <f t="shared" si="432"/>
        <v>-1.0060371267602508E-2</v>
      </c>
      <c r="CT406" s="32">
        <f t="shared" si="455"/>
        <v>-8.4643081138011667E-3</v>
      </c>
      <c r="CU406" s="32">
        <f t="shared" si="406"/>
        <v>3.1154096849786539E-2</v>
      </c>
      <c r="CV406" s="32">
        <f t="shared" si="389"/>
        <v>-4.7951683372838727E-2</v>
      </c>
      <c r="CW406" s="32">
        <f t="shared" si="428"/>
        <v>-1.0143540109093241E-2</v>
      </c>
      <c r="CX406" s="32">
        <f t="shared" si="449"/>
        <v>0.64052937746277805</v>
      </c>
      <c r="CY406" s="32"/>
      <c r="CZ406" s="5"/>
      <c r="DA406" s="6">
        <f t="shared" si="433"/>
        <v>-5.1921553502265939E-2</v>
      </c>
      <c r="DB406" s="6">
        <f t="shared" si="456"/>
        <v>-5.9055947616139963E-2</v>
      </c>
      <c r="DC406" s="6">
        <f t="shared" si="407"/>
        <v>0.12782575388422265</v>
      </c>
      <c r="DD406" s="6">
        <f t="shared" si="390"/>
        <v>8.1496196301519525E-2</v>
      </c>
      <c r="DE406" s="6">
        <f t="shared" si="429"/>
        <v>0.37509472642187802</v>
      </c>
      <c r="DF406" s="6">
        <f t="shared" si="451"/>
        <v>1.5536785986468302</v>
      </c>
      <c r="DG406" s="5"/>
      <c r="DI406" s="6">
        <f t="shared" si="434"/>
        <v>0.45635629422113433</v>
      </c>
      <c r="DJ406" s="6">
        <f t="shared" si="457"/>
        <v>0.44261608501054495</v>
      </c>
      <c r="DK406" s="6">
        <f t="shared" si="408"/>
        <v>0.22345786097497627</v>
      </c>
      <c r="DL406" s="6">
        <f t="shared" si="391"/>
        <v>0.82488514331976881</v>
      </c>
      <c r="DM406" s="6">
        <f t="shared" si="430"/>
        <v>0.66563784518323876</v>
      </c>
      <c r="DN406" s="6">
        <f t="shared" si="452"/>
        <v>0.18363199114496587</v>
      </c>
      <c r="DX406">
        <f t="shared" si="458"/>
        <v>60130</v>
      </c>
      <c r="DY406">
        <f t="shared" si="459"/>
        <v>56121.908184684391</v>
      </c>
      <c r="DZ406">
        <f t="shared" si="460"/>
        <v>64138.091815315609</v>
      </c>
    </row>
    <row r="407" spans="1:130" x14ac:dyDescent="0.25">
      <c r="A407" s="1">
        <v>6</v>
      </c>
      <c r="B407" s="1">
        <v>406</v>
      </c>
      <c r="C407" s="7">
        <v>20210427</v>
      </c>
      <c r="D407" s="7">
        <v>59140</v>
      </c>
      <c r="E407" s="7">
        <v>5302977</v>
      </c>
      <c r="F407" s="7"/>
      <c r="G407" s="7">
        <f t="shared" si="417"/>
        <v>313618059780</v>
      </c>
      <c r="H407" s="36">
        <f t="shared" si="387"/>
        <v>197598600317.5</v>
      </c>
      <c r="I407" s="36">
        <f t="shared" ref="I407:I470" si="461">AVERAGE(G358:G407)</f>
        <v>187459355302</v>
      </c>
      <c r="K407" s="2">
        <f t="shared" si="418"/>
        <v>-8.9218671096594065E-3</v>
      </c>
      <c r="M407" s="1">
        <f t="shared" si="426"/>
        <v>405</v>
      </c>
      <c r="N407" s="2">
        <f t="shared" si="419"/>
        <v>2.0387366898483089E-3</v>
      </c>
      <c r="O407" s="8">
        <f t="shared" si="420"/>
        <v>0.50751879699248126</v>
      </c>
      <c r="P407" s="2">
        <f t="shared" si="421"/>
        <v>0.48824806363711665</v>
      </c>
      <c r="Q407" s="2">
        <f t="shared" si="422"/>
        <v>0.48526597983770886</v>
      </c>
      <c r="R407" s="2">
        <f t="shared" si="423"/>
        <v>1.9824647206407808E-2</v>
      </c>
      <c r="V407" s="1">
        <f t="shared" si="424"/>
        <v>8.9218671096594065E-3</v>
      </c>
      <c r="W407" s="1">
        <f t="shared" si="425"/>
        <v>0</v>
      </c>
      <c r="X407" s="2">
        <f t="shared" si="444"/>
        <v>1.1424946422565601E-2</v>
      </c>
      <c r="Y407" s="2">
        <f t="shared" si="445"/>
        <v>1.1824632562027487E-2</v>
      </c>
      <c r="Z407" s="2">
        <f t="shared" si="446"/>
        <v>9.2510828698103773E-3</v>
      </c>
      <c r="AA407" s="2">
        <f t="shared" si="447"/>
        <v>2.3376237831419747E-2</v>
      </c>
      <c r="AB407" s="3">
        <f t="shared" ref="AB407:AB470" si="462">IFERROR(X407/Z407,0)</f>
        <v>1.2349847670102843</v>
      </c>
      <c r="AC407" s="3">
        <f t="shared" ref="AC407:AC470" si="463">IFERROR(Y407/AA407,0)</f>
        <v>0.50583984674104088</v>
      </c>
      <c r="AD407" s="4">
        <f t="shared" si="450"/>
        <v>29.057484754365927</v>
      </c>
      <c r="AE407" s="5">
        <f t="shared" si="397"/>
        <v>34.665746766799444</v>
      </c>
      <c r="AF407" s="5">
        <f t="shared" si="398"/>
        <v>1.6788620493473587</v>
      </c>
      <c r="AG407" s="5">
        <f t="shared" si="399"/>
        <v>67.652631484251529</v>
      </c>
      <c r="AH407" s="5"/>
      <c r="AI407" s="6">
        <f t="shared" ref="AI407:AI470" si="464">AVERAGE(K388:K407)/_xlfn.STDEV.S(K388:K407)</f>
        <v>-0.1304862652545995</v>
      </c>
      <c r="AJ407" s="6">
        <f t="shared" si="453"/>
        <v>0.1323312558859491</v>
      </c>
      <c r="AK407" s="6">
        <f t="shared" si="400"/>
        <v>-0.36850231525503696</v>
      </c>
      <c r="AL407" s="6">
        <f t="shared" si="401"/>
        <v>0.63316482702693511</v>
      </c>
      <c r="AM407" s="6"/>
      <c r="AT407" s="5"/>
      <c r="AU407" s="5"/>
      <c r="AV407" s="12"/>
      <c r="AW407" s="5"/>
      <c r="AX407" s="5"/>
      <c r="AY407" s="5"/>
      <c r="AZ407" s="5"/>
      <c r="BA407" s="5"/>
      <c r="BB407" s="5"/>
      <c r="BC407" s="5"/>
      <c r="BD407" s="5"/>
      <c r="BE407" s="5">
        <f t="shared" si="435"/>
        <v>-530</v>
      </c>
      <c r="BF407" s="6">
        <f t="shared" si="436"/>
        <v>530</v>
      </c>
      <c r="BG407" s="6">
        <f t="shared" si="437"/>
        <v>0</v>
      </c>
      <c r="BH407" s="6">
        <f t="shared" si="438"/>
        <v>675</v>
      </c>
      <c r="BI407" s="6">
        <f t="shared" si="439"/>
        <v>698.57142857142856</v>
      </c>
      <c r="BJ407" s="6">
        <f t="shared" si="440"/>
        <v>50.858034321372855</v>
      </c>
      <c r="BK407" s="6">
        <f t="shared" si="402"/>
        <v>50.68405198133626</v>
      </c>
      <c r="BL407" s="6">
        <f t="shared" si="403"/>
        <v>21.17514786963449</v>
      </c>
      <c r="BM407" s="6">
        <f t="shared" si="404"/>
        <v>71.3402848595275</v>
      </c>
      <c r="BN407" s="5"/>
      <c r="BO407" s="5"/>
      <c r="BP407" s="5"/>
      <c r="BQ407" s="2">
        <f t="shared" si="409"/>
        <v>60186.25</v>
      </c>
      <c r="BR407" s="2">
        <f t="shared" si="441"/>
        <v>59921.4375</v>
      </c>
      <c r="BS407" s="2">
        <f t="shared" si="410"/>
        <v>55333.367345721199</v>
      </c>
      <c r="BT407" s="5">
        <f t="shared" si="442"/>
        <v>63246.491345527604</v>
      </c>
      <c r="BU407" s="5"/>
      <c r="BV407" s="2">
        <f t="shared" si="392"/>
        <v>2.3860709527675734</v>
      </c>
      <c r="BW407" s="2">
        <f t="shared" si="411"/>
        <v>0.22339292778621117</v>
      </c>
      <c r="BX407" s="2">
        <f t="shared" si="412"/>
        <v>-4.5235706649888865</v>
      </c>
      <c r="BY407" s="2">
        <f t="shared" si="413"/>
        <v>4.9703565205613085</v>
      </c>
      <c r="BZ407" s="2"/>
      <c r="CA407" s="2">
        <f t="shared" si="443"/>
        <v>1.7301359540183925</v>
      </c>
      <c r="CB407" s="2">
        <f t="shared" si="414"/>
        <v>0.82457129894204895</v>
      </c>
      <c r="CC407" s="2">
        <f t="shared" si="415"/>
        <v>-0.70835981003807624</v>
      </c>
      <c r="CD407" s="2">
        <f t="shared" si="416"/>
        <v>2.357502407922174</v>
      </c>
      <c r="CE407" s="5"/>
      <c r="CF407" s="8">
        <f t="shared" si="393"/>
        <v>1.7046136953334623E-2</v>
      </c>
      <c r="CG407" s="8">
        <f t="shared" si="394"/>
        <v>1.7046136953334623E-2</v>
      </c>
      <c r="CH407" s="5">
        <f t="shared" si="395"/>
        <v>58950</v>
      </c>
      <c r="CI407" s="5">
        <f t="shared" si="396"/>
        <v>61000</v>
      </c>
      <c r="CJ407" s="5"/>
      <c r="CK407" s="5">
        <f t="shared" si="431"/>
        <v>59589.173023140109</v>
      </c>
      <c r="CL407" s="5">
        <f t="shared" si="454"/>
        <v>60013.113176027</v>
      </c>
      <c r="CM407" s="5">
        <f t="shared" si="405"/>
        <v>57997.537123300506</v>
      </c>
      <c r="CN407" s="5">
        <f t="shared" si="388"/>
        <v>62729.056854379902</v>
      </c>
      <c r="CO407" s="5">
        <f t="shared" si="427"/>
        <v>60287.649381271229</v>
      </c>
      <c r="CP407" s="5">
        <f t="shared" si="448"/>
        <v>36941.318515252118</v>
      </c>
      <c r="CQ407" s="5"/>
      <c r="CR407" s="5"/>
      <c r="CS407" s="32">
        <f t="shared" si="432"/>
        <v>-7.5378294470654916E-3</v>
      </c>
      <c r="CT407" s="32">
        <f t="shared" si="455"/>
        <v>-1.4548706604605499E-2</v>
      </c>
      <c r="CU407" s="32">
        <f t="shared" si="406"/>
        <v>1.9698472269101153E-2</v>
      </c>
      <c r="CV407" s="32">
        <f t="shared" si="389"/>
        <v>-5.7215221053165011E-2</v>
      </c>
      <c r="CW407" s="32">
        <f t="shared" si="428"/>
        <v>-1.9036227039028519E-2</v>
      </c>
      <c r="CX407" s="32">
        <f t="shared" si="449"/>
        <v>0.60091741109843211</v>
      </c>
      <c r="CY407" s="32"/>
      <c r="CZ407" s="5"/>
      <c r="DA407" s="6">
        <f t="shared" si="433"/>
        <v>-4.7549399247971719E-2</v>
      </c>
      <c r="DB407" s="6">
        <f t="shared" si="456"/>
        <v>-6.4020547986597412E-2</v>
      </c>
      <c r="DC407" s="6">
        <f t="shared" si="407"/>
        <v>0.12061931652907086</v>
      </c>
      <c r="DD407" s="6">
        <f t="shared" si="390"/>
        <v>5.9568365512726137E-2</v>
      </c>
      <c r="DE407" s="6">
        <f t="shared" si="429"/>
        <v>0.33338828086398042</v>
      </c>
      <c r="DF407" s="6">
        <f t="shared" si="451"/>
        <v>1.6613187456739793</v>
      </c>
      <c r="DG407" s="5"/>
      <c r="DI407" s="6">
        <f t="shared" si="434"/>
        <v>0.42662238876616282</v>
      </c>
      <c r="DJ407" s="6">
        <f t="shared" si="457"/>
        <v>0.39579068917482829</v>
      </c>
      <c r="DK407" s="6">
        <f t="shared" si="408"/>
        <v>0.32411569275745861</v>
      </c>
      <c r="DL407" s="6">
        <f t="shared" si="391"/>
        <v>0.85147257963681844</v>
      </c>
      <c r="DM407" s="6">
        <f t="shared" si="430"/>
        <v>0.51310128452753867</v>
      </c>
      <c r="DN407" s="6">
        <f t="shared" si="452"/>
        <v>0.1789122415677947</v>
      </c>
      <c r="DX407">
        <f t="shared" si="458"/>
        <v>59922</v>
      </c>
      <c r="DY407">
        <f t="shared" si="459"/>
        <v>56169.936034660393</v>
      </c>
      <c r="DZ407">
        <f t="shared" si="460"/>
        <v>63674.063965339607</v>
      </c>
    </row>
    <row r="408" spans="1:130" x14ac:dyDescent="0.25">
      <c r="A408" s="1">
        <v>7</v>
      </c>
      <c r="B408" s="1">
        <v>407</v>
      </c>
      <c r="C408" s="7">
        <v>20210428</v>
      </c>
      <c r="D408" s="7">
        <v>59500</v>
      </c>
      <c r="E408" s="7">
        <v>1946989</v>
      </c>
      <c r="F408" s="7"/>
      <c r="G408" s="7">
        <f t="shared" si="417"/>
        <v>115845845500</v>
      </c>
      <c r="H408" s="36">
        <f t="shared" si="387"/>
        <v>199768837175</v>
      </c>
      <c r="I408" s="36">
        <f t="shared" si="461"/>
        <v>184568379809.20001</v>
      </c>
      <c r="K408" s="2">
        <f t="shared" si="418"/>
        <v>6.0687981272530269E-3</v>
      </c>
      <c r="M408" s="1">
        <f t="shared" si="426"/>
        <v>406</v>
      </c>
      <c r="N408" s="2">
        <f t="shared" si="419"/>
        <v>2.0390692599885673E-3</v>
      </c>
      <c r="O408" s="8">
        <f t="shared" si="420"/>
        <v>0.50877192982456143</v>
      </c>
      <c r="P408" s="2">
        <f t="shared" si="421"/>
        <v>0.48825258612309413</v>
      </c>
      <c r="Q408" s="2">
        <f t="shared" si="422"/>
        <v>0.48527164346255958</v>
      </c>
      <c r="R408" s="2">
        <f t="shared" si="423"/>
        <v>2.0523866187444784E-2</v>
      </c>
      <c r="V408" s="1">
        <f t="shared" si="424"/>
        <v>0</v>
      </c>
      <c r="W408" s="1">
        <f t="shared" si="425"/>
        <v>6.0687981272530269E-3</v>
      </c>
      <c r="X408" s="2">
        <f t="shared" si="444"/>
        <v>1.0076272154780633E-2</v>
      </c>
      <c r="Y408" s="2">
        <f t="shared" si="445"/>
        <v>1.2258118142545561E-2</v>
      </c>
      <c r="Z408" s="2">
        <f t="shared" si="446"/>
        <v>9.454498894651572E-3</v>
      </c>
      <c r="AA408" s="2">
        <f t="shared" si="447"/>
        <v>2.3195668354405896E-2</v>
      </c>
      <c r="AB408" s="3">
        <f t="shared" si="462"/>
        <v>1.0657648033023517</v>
      </c>
      <c r="AC408" s="3">
        <f t="shared" si="463"/>
        <v>0.52846583057035279</v>
      </c>
      <c r="AD408" s="4">
        <f t="shared" si="450"/>
        <v>33.148643574023147</v>
      </c>
      <c r="AE408" s="5">
        <f t="shared" si="397"/>
        <v>32.705059327259235</v>
      </c>
      <c r="AF408" s="5">
        <f t="shared" si="398"/>
        <v>4.8973822955869117</v>
      </c>
      <c r="AG408" s="5">
        <f t="shared" si="399"/>
        <v>60.512736358931562</v>
      </c>
      <c r="AH408" s="5"/>
      <c r="AI408" s="6">
        <f t="shared" si="464"/>
        <v>-0.1108788740110354</v>
      </c>
      <c r="AJ408" s="6">
        <f t="shared" si="453"/>
        <v>0.10838165480870587</v>
      </c>
      <c r="AK408" s="6">
        <f t="shared" si="400"/>
        <v>-0.3907858969441535</v>
      </c>
      <c r="AL408" s="6">
        <f t="shared" si="401"/>
        <v>0.6075492065615653</v>
      </c>
      <c r="AM408" s="6"/>
      <c r="AT408" s="5"/>
      <c r="AU408" s="5"/>
      <c r="AV408" s="12"/>
      <c r="AW408" s="5"/>
      <c r="AX408" s="5"/>
      <c r="AY408" s="5"/>
      <c r="AZ408" s="5"/>
      <c r="BA408" s="5"/>
      <c r="BB408" s="5"/>
      <c r="BC408" s="5"/>
      <c r="BD408" s="5"/>
      <c r="BE408" s="5">
        <f t="shared" si="435"/>
        <v>360</v>
      </c>
      <c r="BF408" s="6">
        <f t="shared" si="436"/>
        <v>0</v>
      </c>
      <c r="BG408" s="6">
        <f t="shared" si="437"/>
        <v>360</v>
      </c>
      <c r="BH408" s="6">
        <f t="shared" si="438"/>
        <v>596.42857142857144</v>
      </c>
      <c r="BI408" s="6">
        <f t="shared" si="439"/>
        <v>724.28571428571433</v>
      </c>
      <c r="BJ408" s="6">
        <f t="shared" si="440"/>
        <v>54.84045429962142</v>
      </c>
      <c r="BK408" s="6">
        <f t="shared" si="402"/>
        <v>49.240439896115014</v>
      </c>
      <c r="BL408" s="6">
        <f t="shared" si="403"/>
        <v>24.021869916622279</v>
      </c>
      <c r="BM408" s="6">
        <f t="shared" si="404"/>
        <v>66.89343888175992</v>
      </c>
      <c r="BN408" s="5"/>
      <c r="BO408" s="5"/>
      <c r="BP408" s="5"/>
      <c r="BQ408" s="2">
        <f t="shared" si="409"/>
        <v>59840</v>
      </c>
      <c r="BR408" s="2">
        <f t="shared" si="441"/>
        <v>60076.625</v>
      </c>
      <c r="BS408" s="2">
        <f t="shared" si="410"/>
        <v>55499.797640348166</v>
      </c>
      <c r="BT408" s="5">
        <f t="shared" si="442"/>
        <v>63046.490106364261</v>
      </c>
      <c r="BU408" s="5"/>
      <c r="BV408" s="2">
        <f t="shared" si="392"/>
        <v>2.137471026644878</v>
      </c>
      <c r="BW408" s="2">
        <f t="shared" si="411"/>
        <v>0.40233682563294054</v>
      </c>
      <c r="BX408" s="2">
        <f t="shared" si="412"/>
        <v>-4.35020529627519</v>
      </c>
      <c r="BY408" s="2">
        <f t="shared" si="413"/>
        <v>5.1548789475410715</v>
      </c>
      <c r="BZ408" s="2"/>
      <c r="CA408" s="2">
        <f t="shared" si="443"/>
        <v>1.6568201769432549</v>
      </c>
      <c r="CB408" s="2">
        <f t="shared" si="414"/>
        <v>0.90972490311317578</v>
      </c>
      <c r="CC408" s="2">
        <f t="shared" si="415"/>
        <v>-0.60866772983043149</v>
      </c>
      <c r="CD408" s="2">
        <f t="shared" si="416"/>
        <v>2.4281175360567833</v>
      </c>
      <c r="CE408" s="5"/>
      <c r="CF408" s="8">
        <f t="shared" si="393"/>
        <v>1.7046136953334623E-2</v>
      </c>
      <c r="CG408" s="8">
        <f t="shared" si="394"/>
        <v>1.7046136953334623E-2</v>
      </c>
      <c r="CH408" s="5">
        <f t="shared" si="395"/>
        <v>58435</v>
      </c>
      <c r="CI408" s="5">
        <f t="shared" si="396"/>
        <v>61000</v>
      </c>
      <c r="CJ408" s="5"/>
      <c r="CK408" s="5">
        <f t="shared" si="431"/>
        <v>59265.052206433298</v>
      </c>
      <c r="CL408" s="5">
        <f t="shared" si="454"/>
        <v>59945.77247360647</v>
      </c>
      <c r="CM408" s="5">
        <f t="shared" si="405"/>
        <v>58190.687069340762</v>
      </c>
      <c r="CN408" s="5">
        <f t="shared" si="388"/>
        <v>62777.376967866425</v>
      </c>
      <c r="CO408" s="5">
        <f t="shared" si="427"/>
        <v>60305.209097877931</v>
      </c>
      <c r="CP408" s="5">
        <f t="shared" si="448"/>
        <v>37405.797744257849</v>
      </c>
      <c r="CQ408" s="5"/>
      <c r="CR408" s="5"/>
      <c r="CS408" s="32">
        <f t="shared" si="432"/>
        <v>3.9643564768714334E-3</v>
      </c>
      <c r="CT408" s="32">
        <f t="shared" si="455"/>
        <v>-7.4362620617282049E-3</v>
      </c>
      <c r="CU408" s="32">
        <f t="shared" si="406"/>
        <v>2.2500386171743436E-2</v>
      </c>
      <c r="CV408" s="32">
        <f t="shared" si="389"/>
        <v>-5.2206338113553241E-2</v>
      </c>
      <c r="CW408" s="32">
        <f t="shared" si="428"/>
        <v>-1.3352231257022007E-2</v>
      </c>
      <c r="CX408" s="32">
        <f t="shared" si="449"/>
        <v>0.59066250656648078</v>
      </c>
      <c r="CY408" s="32"/>
      <c r="CZ408" s="5"/>
      <c r="DA408" s="6">
        <f t="shared" si="433"/>
        <v>-3.6793723854220493E-2</v>
      </c>
      <c r="DB408" s="6">
        <f t="shared" si="456"/>
        <v>-4.2608632825217374E-2</v>
      </c>
      <c r="DC408" s="6">
        <f t="shared" si="407"/>
        <v>0.1119179162039854</v>
      </c>
      <c r="DD408" s="6">
        <f t="shared" si="390"/>
        <v>1.9574081986077463E-2</v>
      </c>
      <c r="DE408" s="6">
        <f t="shared" si="429"/>
        <v>0.29427706768957396</v>
      </c>
      <c r="DF408" s="6">
        <f t="shared" si="451"/>
        <v>1.6911159434483676</v>
      </c>
      <c r="DG408" s="5"/>
      <c r="DI408" s="6">
        <f t="shared" si="434"/>
        <v>0.51943848185322017</v>
      </c>
      <c r="DJ408" s="6">
        <f t="shared" si="457"/>
        <v>0.46475451937437623</v>
      </c>
      <c r="DK408" s="6">
        <f t="shared" si="408"/>
        <v>0.39065249863979701</v>
      </c>
      <c r="DL408" s="6">
        <f t="shared" si="391"/>
        <v>0.98034123601286993</v>
      </c>
      <c r="DM408" s="6">
        <f t="shared" si="430"/>
        <v>0.4814725414705176</v>
      </c>
      <c r="DN408" s="6">
        <f t="shared" si="452"/>
        <v>0.17648122623510268</v>
      </c>
      <c r="DX408">
        <f t="shared" si="458"/>
        <v>59744.5</v>
      </c>
      <c r="DY408">
        <f t="shared" si="459"/>
        <v>56275.970196178212</v>
      </c>
      <c r="DZ408">
        <f t="shared" si="460"/>
        <v>63213.029803821788</v>
      </c>
    </row>
    <row r="409" spans="1:130" x14ac:dyDescent="0.25">
      <c r="A409" s="1">
        <v>8</v>
      </c>
      <c r="B409" s="1">
        <v>408</v>
      </c>
      <c r="C409" s="7">
        <v>20210501</v>
      </c>
      <c r="D409" s="7">
        <v>58000</v>
      </c>
      <c r="E409" s="7">
        <v>2906333</v>
      </c>
      <c r="F409" s="7"/>
      <c r="G409" s="7">
        <f t="shared" si="417"/>
        <v>168567314000</v>
      </c>
      <c r="H409" s="36">
        <f t="shared" si="387"/>
        <v>199959713261.5</v>
      </c>
      <c r="I409" s="36">
        <f t="shared" si="461"/>
        <v>183957235801.20001</v>
      </c>
      <c r="K409" s="2">
        <f t="shared" si="418"/>
        <v>-2.5533302005164762E-2</v>
      </c>
      <c r="M409" s="1">
        <f t="shared" si="426"/>
        <v>407</v>
      </c>
      <c r="N409" s="2">
        <f t="shared" si="419"/>
        <v>2.0402965506775422E-3</v>
      </c>
      <c r="O409" s="8">
        <f t="shared" si="420"/>
        <v>0.5100250626566416</v>
      </c>
      <c r="P409" s="2">
        <f t="shared" si="421"/>
        <v>0.48826927556272004</v>
      </c>
      <c r="Q409" s="2">
        <f t="shared" si="422"/>
        <v>0.48529254413900152</v>
      </c>
      <c r="R409" s="2">
        <f t="shared" si="423"/>
        <v>2.1772476533547469E-2</v>
      </c>
      <c r="V409" s="1">
        <f t="shared" si="424"/>
        <v>2.5533302005164762E-2</v>
      </c>
      <c r="W409" s="1">
        <f t="shared" si="425"/>
        <v>0</v>
      </c>
      <c r="X409" s="2">
        <f t="shared" si="444"/>
        <v>1.0664108976649331E-2</v>
      </c>
      <c r="Y409" s="2">
        <f t="shared" si="445"/>
        <v>1.2258118142545561E-2</v>
      </c>
      <c r="Z409" s="2">
        <f t="shared" si="446"/>
        <v>1.0167391734567689E-2</v>
      </c>
      <c r="AA409" s="2">
        <f t="shared" si="447"/>
        <v>2.3195668354405896E-2</v>
      </c>
      <c r="AB409" s="3">
        <f t="shared" si="462"/>
        <v>1.0488539494738729</v>
      </c>
      <c r="AC409" s="3">
        <f t="shared" si="463"/>
        <v>0.52846583057035279</v>
      </c>
      <c r="AD409" s="4">
        <f t="shared" si="450"/>
        <v>33.504038766034832</v>
      </c>
      <c r="AE409" s="5">
        <f t="shared" si="397"/>
        <v>31.004303139327419</v>
      </c>
      <c r="AF409" s="5">
        <f t="shared" si="398"/>
        <v>8.5085354040291712</v>
      </c>
      <c r="AG409" s="5">
        <f t="shared" si="399"/>
        <v>53.500070874625663</v>
      </c>
      <c r="AH409" s="5"/>
      <c r="AI409" s="6">
        <f t="shared" si="464"/>
        <v>-0.12864109306300839</v>
      </c>
      <c r="AJ409" s="6">
        <f t="shared" si="453"/>
        <v>8.1248157962986969E-2</v>
      </c>
      <c r="AK409" s="6">
        <f t="shared" si="400"/>
        <v>-0.40683816060036015</v>
      </c>
      <c r="AL409" s="6">
        <f t="shared" si="401"/>
        <v>0.56933447652633407</v>
      </c>
      <c r="AM409" s="6"/>
      <c r="AT409" s="5"/>
      <c r="AU409" s="5"/>
      <c r="AV409" s="12"/>
      <c r="AW409" s="5"/>
      <c r="AX409" s="5"/>
      <c r="AY409" s="5"/>
      <c r="AZ409" s="5"/>
      <c r="BA409" s="5"/>
      <c r="BB409" s="5"/>
      <c r="BC409" s="5"/>
      <c r="BD409" s="5"/>
      <c r="BE409" s="5">
        <f t="shared" si="435"/>
        <v>-1500</v>
      </c>
      <c r="BF409" s="6">
        <f t="shared" si="436"/>
        <v>1500</v>
      </c>
      <c r="BG409" s="6">
        <f t="shared" si="437"/>
        <v>0</v>
      </c>
      <c r="BH409" s="6">
        <f t="shared" si="438"/>
        <v>632.85714285714289</v>
      </c>
      <c r="BI409" s="6">
        <f t="shared" si="439"/>
        <v>724.28571428571433</v>
      </c>
      <c r="BJ409" s="6">
        <f t="shared" si="440"/>
        <v>53.368421052631575</v>
      </c>
      <c r="BK409" s="6">
        <f t="shared" si="402"/>
        <v>47.923424055542696</v>
      </c>
      <c r="BL409" s="6">
        <f t="shared" si="403"/>
        <v>27.023060301579587</v>
      </c>
      <c r="BM409" s="6">
        <f t="shared" si="404"/>
        <v>62.553678683316875</v>
      </c>
      <c r="BN409" s="5"/>
      <c r="BO409" s="5"/>
      <c r="BP409" s="5"/>
      <c r="BQ409" s="2">
        <f t="shared" si="409"/>
        <v>59432.5</v>
      </c>
      <c r="BR409" s="2">
        <f t="shared" si="441"/>
        <v>60211.4375</v>
      </c>
      <c r="BS409" s="2">
        <f t="shared" si="410"/>
        <v>55703.967798635706</v>
      </c>
      <c r="BT409" s="5">
        <f t="shared" si="442"/>
        <v>62757.384650167769</v>
      </c>
      <c r="BU409" s="5"/>
      <c r="BV409" s="2">
        <f t="shared" si="392"/>
        <v>2.0403529843109585</v>
      </c>
      <c r="BW409" s="2">
        <f t="shared" si="411"/>
        <v>0.57977385881620591</v>
      </c>
      <c r="BX409" s="2">
        <f t="shared" si="412"/>
        <v>-4.1372539684375793</v>
      </c>
      <c r="BY409" s="2">
        <f t="shared" si="413"/>
        <v>5.2968016860699914</v>
      </c>
      <c r="BZ409" s="2"/>
      <c r="CA409" s="2">
        <f t="shared" si="443"/>
        <v>1.6226776709447859</v>
      </c>
      <c r="CB409" s="2">
        <f t="shared" si="414"/>
        <v>0.98936232414637981</v>
      </c>
      <c r="CC409" s="2">
        <f t="shared" si="415"/>
        <v>-0.50156608839480121</v>
      </c>
      <c r="CD409" s="2">
        <f t="shared" si="416"/>
        <v>2.4802907366875608</v>
      </c>
      <c r="CE409" s="5"/>
      <c r="CF409" s="8">
        <f t="shared" si="393"/>
        <v>1.7046136953334623E-2</v>
      </c>
      <c r="CG409" s="8">
        <f t="shared" si="394"/>
        <v>1.7046136953334623E-2</v>
      </c>
      <c r="CH409" s="5">
        <f t="shared" si="395"/>
        <v>58435</v>
      </c>
      <c r="CI409" s="5">
        <f t="shared" si="396"/>
        <v>60335</v>
      </c>
      <c r="CJ409" s="5"/>
      <c r="CK409" s="5">
        <f t="shared" si="431"/>
        <v>59045.502649056376</v>
      </c>
      <c r="CL409" s="5">
        <f t="shared" si="454"/>
        <v>59776.204594637173</v>
      </c>
      <c r="CM409" s="5">
        <f t="shared" si="405"/>
        <v>58305.58624884874</v>
      </c>
      <c r="CN409" s="5">
        <f t="shared" si="388"/>
        <v>62795.503585875565</v>
      </c>
      <c r="CO409" s="5">
        <f t="shared" si="427"/>
        <v>60452.555371578666</v>
      </c>
      <c r="CP409" s="5">
        <f t="shared" si="448"/>
        <v>37753.609472426033</v>
      </c>
      <c r="CQ409" s="5"/>
      <c r="CR409" s="5"/>
      <c r="CS409" s="32">
        <f t="shared" si="432"/>
        <v>-1.7706727898828101E-2</v>
      </c>
      <c r="CT409" s="32">
        <f t="shared" si="455"/>
        <v>-2.9714241756936932E-2</v>
      </c>
      <c r="CU409" s="32">
        <f t="shared" si="406"/>
        <v>-5.2411144198858395E-3</v>
      </c>
      <c r="CV409" s="32">
        <f t="shared" si="389"/>
        <v>-7.6366989864449564E-2</v>
      </c>
      <c r="CW409" s="32">
        <f t="shared" si="428"/>
        <v>-4.056992060143283E-2</v>
      </c>
      <c r="CX409" s="32">
        <f t="shared" si="449"/>
        <v>0.536276949687718</v>
      </c>
      <c r="CY409" s="32"/>
      <c r="CZ409" s="5"/>
      <c r="DA409" s="6">
        <f t="shared" si="433"/>
        <v>-4.3026459452681895E-2</v>
      </c>
      <c r="DB409" s="6">
        <f t="shared" si="456"/>
        <v>-4.8133133922405626E-2</v>
      </c>
      <c r="DC409" s="6">
        <f t="shared" si="407"/>
        <v>2.7619304972569165E-2</v>
      </c>
      <c r="DD409" s="6">
        <f t="shared" si="390"/>
        <v>-5.1413976760312445E-2</v>
      </c>
      <c r="DE409" s="6">
        <f t="shared" si="429"/>
        <v>0.30313417701070255</v>
      </c>
      <c r="DF409" s="6">
        <f t="shared" si="451"/>
        <v>1.6685962964842966</v>
      </c>
      <c r="DG409" s="5"/>
      <c r="DI409" s="6">
        <f t="shared" si="434"/>
        <v>0.30771370764370387</v>
      </c>
      <c r="DJ409" s="6">
        <f t="shared" si="457"/>
        <v>0.27166309049009429</v>
      </c>
      <c r="DK409" s="6">
        <f t="shared" si="408"/>
        <v>0.44892059772728959</v>
      </c>
      <c r="DL409" s="6">
        <f t="shared" si="391"/>
        <v>1.0537632537617585</v>
      </c>
      <c r="DM409" s="6">
        <f t="shared" si="430"/>
        <v>0.3624069879996723</v>
      </c>
      <c r="DN409" s="6">
        <f t="shared" si="452"/>
        <v>0.17461195018398237</v>
      </c>
      <c r="DX409">
        <f t="shared" si="458"/>
        <v>59540</v>
      </c>
      <c r="DY409">
        <f t="shared" si="459"/>
        <v>56167.790042123714</v>
      </c>
      <c r="DZ409">
        <f t="shared" si="460"/>
        <v>62912.209957876286</v>
      </c>
    </row>
    <row r="410" spans="1:130" x14ac:dyDescent="0.25">
      <c r="A410" s="1">
        <v>9</v>
      </c>
      <c r="B410" s="1">
        <v>409</v>
      </c>
      <c r="C410" s="7">
        <v>20210502</v>
      </c>
      <c r="D410" s="7">
        <v>56700</v>
      </c>
      <c r="E410" s="7">
        <v>1920066</v>
      </c>
      <c r="F410" s="7"/>
      <c r="G410" s="7">
        <f t="shared" si="417"/>
        <v>108867742200</v>
      </c>
      <c r="H410" s="36">
        <f t="shared" si="387"/>
        <v>196147091637.5</v>
      </c>
      <c r="I410" s="36">
        <f t="shared" si="461"/>
        <v>181641017488.39999</v>
      </c>
      <c r="K410" s="2">
        <f t="shared" si="418"/>
        <v>-2.2668799812712939E-2</v>
      </c>
      <c r="M410" s="1">
        <f t="shared" si="426"/>
        <v>408</v>
      </c>
      <c r="N410" s="2">
        <f t="shared" si="419"/>
        <v>2.2887046119333438E-3</v>
      </c>
      <c r="O410" s="8">
        <f t="shared" si="420"/>
        <v>0.51127819548872178</v>
      </c>
      <c r="P410" s="2">
        <f t="shared" si="421"/>
        <v>0.49164766080600403</v>
      </c>
      <c r="Q410" s="2">
        <f t="shared" si="422"/>
        <v>0.48952528096754183</v>
      </c>
      <c r="R410" s="2">
        <f t="shared" si="423"/>
        <v>2.3008919926001736E-2</v>
      </c>
      <c r="V410" s="1">
        <f t="shared" si="424"/>
        <v>2.2668799812712939E-2</v>
      </c>
      <c r="W410" s="1">
        <f t="shared" si="425"/>
        <v>0</v>
      </c>
      <c r="X410" s="2">
        <f t="shared" si="444"/>
        <v>1.2283308963271683E-2</v>
      </c>
      <c r="Y410" s="2">
        <f t="shared" si="445"/>
        <v>8.0048702789096097E-3</v>
      </c>
      <c r="Z410" s="2">
        <f t="shared" si="446"/>
        <v>1.0143471459872209E-2</v>
      </c>
      <c r="AA410" s="2">
        <f t="shared" si="447"/>
        <v>1.8923761127937401E-2</v>
      </c>
      <c r="AB410" s="3">
        <f t="shared" si="462"/>
        <v>1.2109571177741976</v>
      </c>
      <c r="AC410" s="3">
        <f t="shared" si="463"/>
        <v>0.42300630539517398</v>
      </c>
      <c r="AD410" s="4">
        <f t="shared" si="450"/>
        <v>25.888358294745405</v>
      </c>
      <c r="AE410" s="5">
        <f t="shared" si="397"/>
        <v>29.298841842108839</v>
      </c>
      <c r="AF410" s="5">
        <f t="shared" si="398"/>
        <v>11.344669088605865</v>
      </c>
      <c r="AG410" s="5">
        <f t="shared" si="399"/>
        <v>47.253014595611816</v>
      </c>
      <c r="AH410" s="5"/>
      <c r="AI410" s="6">
        <f t="shared" si="464"/>
        <v>-0.13318869914517331</v>
      </c>
      <c r="AJ410" s="6">
        <f t="shared" si="453"/>
        <v>5.4816724286498218E-2</v>
      </c>
      <c r="AK410" s="6">
        <f t="shared" si="400"/>
        <v>-0.41866499607596613</v>
      </c>
      <c r="AL410" s="6">
        <f t="shared" si="401"/>
        <v>0.52829844464896258</v>
      </c>
      <c r="AM410" s="6"/>
      <c r="AT410" s="5"/>
      <c r="AU410" s="5"/>
      <c r="AV410" s="12"/>
      <c r="AW410" s="5"/>
      <c r="AX410" s="5"/>
      <c r="AY410" s="5"/>
      <c r="AZ410" s="5"/>
      <c r="BA410" s="5"/>
      <c r="BB410" s="5"/>
      <c r="BC410" s="5"/>
      <c r="BD410" s="5"/>
      <c r="BE410" s="5">
        <f t="shared" si="435"/>
        <v>-1300</v>
      </c>
      <c r="BF410" s="6">
        <f t="shared" si="436"/>
        <v>1300</v>
      </c>
      <c r="BG410" s="6">
        <f t="shared" si="437"/>
        <v>0</v>
      </c>
      <c r="BH410" s="6">
        <f t="shared" si="438"/>
        <v>725.71428571428567</v>
      </c>
      <c r="BI410" s="6">
        <f t="shared" si="439"/>
        <v>475.71428571428572</v>
      </c>
      <c r="BJ410" s="6">
        <f t="shared" si="440"/>
        <v>39.595719381688468</v>
      </c>
      <c r="BK410" s="6">
        <f t="shared" si="402"/>
        <v>46.257063878480977</v>
      </c>
      <c r="BL410" s="6">
        <f t="shared" si="403"/>
        <v>28.702575349460222</v>
      </c>
      <c r="BM410" s="6">
        <f t="shared" si="404"/>
        <v>58.545205848795504</v>
      </c>
      <c r="BN410" s="5"/>
      <c r="BO410" s="5"/>
      <c r="BP410" s="5"/>
      <c r="BQ410" s="2">
        <f t="shared" si="409"/>
        <v>59153.75</v>
      </c>
      <c r="BR410" s="2">
        <f t="shared" si="441"/>
        <v>60316.5</v>
      </c>
      <c r="BS410" s="2">
        <f t="shared" si="410"/>
        <v>55937.253109499245</v>
      </c>
      <c r="BT410" s="5">
        <f t="shared" si="442"/>
        <v>62454.271927916881</v>
      </c>
      <c r="BU410" s="5"/>
      <c r="BV410" s="2">
        <f t="shared" si="392"/>
        <v>2.0135448343126923</v>
      </c>
      <c r="BW410" s="2">
        <f t="shared" si="411"/>
        <v>0.75677027927867846</v>
      </c>
      <c r="BX410" s="2">
        <f t="shared" si="412"/>
        <v>-3.8926759843430534</v>
      </c>
      <c r="BY410" s="2">
        <f t="shared" si="413"/>
        <v>5.4062165429004105</v>
      </c>
      <c r="BZ410" s="2"/>
      <c r="CA410" s="2">
        <f t="shared" si="443"/>
        <v>1.6134831916753136</v>
      </c>
      <c r="CB410" s="2">
        <f t="shared" si="414"/>
        <v>1.0691438970456992</v>
      </c>
      <c r="CC410" s="2">
        <f t="shared" si="415"/>
        <v>-0.37285857146890322</v>
      </c>
      <c r="CD410" s="2">
        <f t="shared" si="416"/>
        <v>2.5111463655603017</v>
      </c>
      <c r="CE410" s="5"/>
      <c r="CF410" s="8">
        <f t="shared" si="393"/>
        <v>1.7046136953334623E-2</v>
      </c>
      <c r="CG410" s="8">
        <f t="shared" si="394"/>
        <v>1.7046136953334623E-2</v>
      </c>
      <c r="CH410" s="5">
        <f t="shared" si="395"/>
        <v>57935</v>
      </c>
      <c r="CI410" s="5">
        <f t="shared" si="396"/>
        <v>60335</v>
      </c>
      <c r="CJ410" s="5"/>
      <c r="CK410" s="5">
        <f t="shared" si="431"/>
        <v>58827.352014090655</v>
      </c>
      <c r="CL410" s="5">
        <f t="shared" si="454"/>
        <v>59636.29911417728</v>
      </c>
      <c r="CM410" s="5">
        <f t="shared" si="405"/>
        <v>58334.014756406235</v>
      </c>
      <c r="CN410" s="5">
        <f t="shared" si="388"/>
        <v>62779.095549258331</v>
      </c>
      <c r="CO410" s="5">
        <f t="shared" si="427"/>
        <v>60516.201302354588</v>
      </c>
      <c r="CP410" s="5">
        <f t="shared" si="448"/>
        <v>37964.068804897586</v>
      </c>
      <c r="CQ410" s="5"/>
      <c r="CR410" s="5"/>
      <c r="CS410" s="32">
        <f t="shared" si="432"/>
        <v>-3.6162634238255387E-2</v>
      </c>
      <c r="CT410" s="32">
        <f t="shared" si="455"/>
        <v>-4.9236776221736389E-2</v>
      </c>
      <c r="CU410" s="32">
        <f t="shared" si="406"/>
        <v>-2.8011354322681647E-2</v>
      </c>
      <c r="CV410" s="32">
        <f t="shared" si="389"/>
        <v>-9.6833117713339689E-2</v>
      </c>
      <c r="CW410" s="32">
        <f t="shared" si="428"/>
        <v>-6.3060820412171315E-2</v>
      </c>
      <c r="CX410" s="32">
        <f t="shared" si="449"/>
        <v>0.49351747020027981</v>
      </c>
      <c r="CY410" s="32"/>
      <c r="CZ410" s="5"/>
      <c r="DA410" s="6">
        <f t="shared" si="433"/>
        <v>-6.8169487331746173E-2</v>
      </c>
      <c r="DB410" s="6">
        <f t="shared" si="456"/>
        <v>-6.4042366327095326E-2</v>
      </c>
      <c r="DC410" s="6">
        <f t="shared" si="407"/>
        <v>2.681125745065677E-2</v>
      </c>
      <c r="DD410" s="6">
        <f t="shared" si="390"/>
        <v>-5.6959164779597976E-2</v>
      </c>
      <c r="DE410" s="6">
        <f t="shared" si="429"/>
        <v>0.21742068716734733</v>
      </c>
      <c r="DF410" s="6">
        <f t="shared" si="451"/>
        <v>1.6304988266321392</v>
      </c>
      <c r="DG410" s="5"/>
      <c r="DI410" s="6">
        <f t="shared" si="434"/>
        <v>0.14852741191914587</v>
      </c>
      <c r="DJ410" s="6">
        <f t="shared" si="457"/>
        <v>0.12723261995645885</v>
      </c>
      <c r="DK410" s="6">
        <f t="shared" si="408"/>
        <v>0.58243753013310662</v>
      </c>
      <c r="DL410" s="6">
        <f t="shared" si="391"/>
        <v>0.96906497814737202</v>
      </c>
      <c r="DM410" s="6">
        <f t="shared" si="430"/>
        <v>0.44378931481012557</v>
      </c>
      <c r="DN410" s="6">
        <f t="shared" si="452"/>
        <v>0.17272303417568202</v>
      </c>
      <c r="DX410">
        <f t="shared" si="458"/>
        <v>59332</v>
      </c>
      <c r="DY410">
        <f t="shared" si="459"/>
        <v>55801.648176172806</v>
      </c>
      <c r="DZ410">
        <f t="shared" si="460"/>
        <v>62862.351823827194</v>
      </c>
    </row>
    <row r="411" spans="1:130" x14ac:dyDescent="0.25">
      <c r="A411" s="1">
        <v>10</v>
      </c>
      <c r="B411" s="1">
        <v>410</v>
      </c>
      <c r="C411" s="7">
        <v>20210503</v>
      </c>
      <c r="D411" s="7">
        <v>56450</v>
      </c>
      <c r="E411" s="7">
        <v>1322591</v>
      </c>
      <c r="F411" s="7"/>
      <c r="G411" s="7">
        <f t="shared" si="417"/>
        <v>74660261950</v>
      </c>
      <c r="H411" s="36">
        <f t="shared" si="387"/>
        <v>189310340627.5</v>
      </c>
      <c r="I411" s="36">
        <f t="shared" si="461"/>
        <v>177720469479.39999</v>
      </c>
      <c r="K411" s="2">
        <f t="shared" si="418"/>
        <v>-4.4189201380353347E-3</v>
      </c>
      <c r="M411" s="1">
        <f t="shared" si="426"/>
        <v>409</v>
      </c>
      <c r="N411" s="2">
        <f t="shared" si="419"/>
        <v>2.3653381633349166E-3</v>
      </c>
      <c r="O411" s="8">
        <f t="shared" si="420"/>
        <v>0.51253132832080206</v>
      </c>
      <c r="P411" s="2">
        <f t="shared" si="421"/>
        <v>0.4926900203168344</v>
      </c>
      <c r="Q411" s="2">
        <f t="shared" si="422"/>
        <v>0.490831892653666</v>
      </c>
      <c r="R411" s="2">
        <f t="shared" si="423"/>
        <v>2.0883667514798032E-2</v>
      </c>
      <c r="V411" s="1">
        <f t="shared" si="424"/>
        <v>4.4189201380353347E-3</v>
      </c>
      <c r="W411" s="1">
        <f t="shared" si="425"/>
        <v>0</v>
      </c>
      <c r="X411" s="2">
        <f t="shared" si="444"/>
        <v>1.2598946115988493E-2</v>
      </c>
      <c r="Y411" s="2">
        <f t="shared" si="445"/>
        <v>4.9278286559466759E-3</v>
      </c>
      <c r="Z411" s="2">
        <f t="shared" si="446"/>
        <v>9.7945994910892953E-3</v>
      </c>
      <c r="AA411" s="2">
        <f t="shared" si="447"/>
        <v>1.6069013682669803E-2</v>
      </c>
      <c r="AB411" s="3">
        <f t="shared" si="462"/>
        <v>1.2863155994740236</v>
      </c>
      <c r="AC411" s="3">
        <f t="shared" si="463"/>
        <v>0.306666529337844</v>
      </c>
      <c r="AD411" s="4">
        <f t="shared" si="450"/>
        <v>19.251096656468615</v>
      </c>
      <c r="AE411" s="5">
        <f t="shared" si="397"/>
        <v>27.549526508884099</v>
      </c>
      <c r="AF411" s="5">
        <f t="shared" si="398"/>
        <v>13.414860139859089</v>
      </c>
      <c r="AG411" s="5">
        <f t="shared" si="399"/>
        <v>41.684192877909112</v>
      </c>
      <c r="AH411" s="5"/>
      <c r="AI411" s="6">
        <f t="shared" si="464"/>
        <v>-0.12883296055586646</v>
      </c>
      <c r="AJ411" s="6">
        <f t="shared" si="453"/>
        <v>2.6695131681285907E-2</v>
      </c>
      <c r="AK411" s="6">
        <f t="shared" si="400"/>
        <v>-0.41799595205915235</v>
      </c>
      <c r="AL411" s="6">
        <f t="shared" si="401"/>
        <v>0.47138621542172415</v>
      </c>
      <c r="AM411" s="6"/>
      <c r="AT411" s="5"/>
      <c r="AU411" s="5"/>
      <c r="AV411" s="12"/>
      <c r="AW411" s="5"/>
      <c r="AX411" s="5"/>
      <c r="AY411" s="5"/>
      <c r="AZ411" s="5"/>
      <c r="BA411" s="5"/>
      <c r="BB411" s="5"/>
      <c r="BC411" s="5"/>
      <c r="BD411" s="5"/>
      <c r="BE411" s="5">
        <f t="shared" si="435"/>
        <v>-250</v>
      </c>
      <c r="BF411" s="6">
        <f t="shared" si="436"/>
        <v>250</v>
      </c>
      <c r="BG411" s="6">
        <f t="shared" si="437"/>
        <v>0</v>
      </c>
      <c r="BH411" s="6">
        <f t="shared" si="438"/>
        <v>743.57142857142856</v>
      </c>
      <c r="BI411" s="6">
        <f t="shared" si="439"/>
        <v>286.42857142857144</v>
      </c>
      <c r="BJ411" s="6">
        <f t="shared" si="440"/>
        <v>27.808599167822468</v>
      </c>
      <c r="BK411" s="6">
        <f t="shared" si="402"/>
        <v>44.236789303830051</v>
      </c>
      <c r="BL411" s="6">
        <f t="shared" si="403"/>
        <v>28.077288538885028</v>
      </c>
      <c r="BM411" s="6">
        <f t="shared" si="404"/>
        <v>55.548439839291568</v>
      </c>
      <c r="BN411" s="5"/>
      <c r="BO411" s="5"/>
      <c r="BP411" s="5"/>
      <c r="BQ411" s="2">
        <f t="shared" si="409"/>
        <v>59071.25</v>
      </c>
      <c r="BR411" s="2">
        <f t="shared" si="441"/>
        <v>60384.5625</v>
      </c>
      <c r="BS411" s="2">
        <f t="shared" si="410"/>
        <v>56190.287740911292</v>
      </c>
      <c r="BT411" s="5">
        <f t="shared" si="442"/>
        <v>62241.100427341611</v>
      </c>
      <c r="BU411" s="5"/>
      <c r="BV411" s="2">
        <f t="shared" si="392"/>
        <v>1.9837865866800284</v>
      </c>
      <c r="BW411" s="2">
        <f t="shared" si="411"/>
        <v>0.92872493983650739</v>
      </c>
      <c r="BX411" s="2">
        <f t="shared" si="412"/>
        <v>-3.6297450674934977</v>
      </c>
      <c r="BY411" s="2">
        <f t="shared" si="413"/>
        <v>5.487194947166512</v>
      </c>
      <c r="BZ411" s="2"/>
      <c r="CA411" s="2">
        <f t="shared" si="443"/>
        <v>1.6018004099764132</v>
      </c>
      <c r="CB411" s="2">
        <f t="shared" si="414"/>
        <v>1.1482606558454178</v>
      </c>
      <c r="CC411" s="2">
        <f t="shared" si="415"/>
        <v>-0.22315591880534313</v>
      </c>
      <c r="CD411" s="2">
        <f t="shared" si="416"/>
        <v>2.5196772304961788</v>
      </c>
      <c r="CE411" s="5"/>
      <c r="CF411" s="8">
        <f t="shared" si="393"/>
        <v>1.7046136953334623E-2</v>
      </c>
      <c r="CG411" s="8">
        <f t="shared" si="394"/>
        <v>1.7046136953334623E-2</v>
      </c>
      <c r="CH411" s="5">
        <f t="shared" si="395"/>
        <v>57920</v>
      </c>
      <c r="CI411" s="5">
        <f t="shared" si="396"/>
        <v>59735</v>
      </c>
      <c r="CJ411" s="5"/>
      <c r="CK411" s="5">
        <f t="shared" si="431"/>
        <v>58552.716782738789</v>
      </c>
      <c r="CL411" s="5">
        <f t="shared" si="454"/>
        <v>59525.309114584707</v>
      </c>
      <c r="CM411" s="5">
        <f t="shared" si="405"/>
        <v>58418.66888720572</v>
      </c>
      <c r="CN411" s="5">
        <f t="shared" si="388"/>
        <v>62793.988637524264</v>
      </c>
      <c r="CO411" s="5">
        <f t="shared" si="427"/>
        <v>60554.349646151866</v>
      </c>
      <c r="CP411" s="5">
        <f t="shared" si="448"/>
        <v>38104.436003679664</v>
      </c>
      <c r="CQ411" s="5"/>
      <c r="CR411" s="5"/>
      <c r="CS411" s="32">
        <f t="shared" si="432"/>
        <v>-3.59115152682149E-2</v>
      </c>
      <c r="CT411" s="32">
        <f t="shared" si="455"/>
        <v>-5.1663891550144059E-2</v>
      </c>
      <c r="CU411" s="32">
        <f t="shared" si="406"/>
        <v>-3.3699310934434457E-2</v>
      </c>
      <c r="CV411" s="32">
        <f t="shared" si="389"/>
        <v>-0.1010285980421578</v>
      </c>
      <c r="CW411" s="32">
        <f t="shared" si="428"/>
        <v>-6.7779600807135298E-2</v>
      </c>
      <c r="CX411" s="32">
        <f t="shared" si="449"/>
        <v>0.48145481000030399</v>
      </c>
      <c r="CY411" s="32"/>
      <c r="CZ411" s="5"/>
      <c r="DA411" s="6">
        <f t="shared" si="433"/>
        <v>-5.5976729802885372E-2</v>
      </c>
      <c r="DB411" s="6">
        <f t="shared" si="456"/>
        <v>-4.9928324267004685E-2</v>
      </c>
      <c r="DC411" s="6">
        <f t="shared" si="407"/>
        <v>2.456861673521701E-2</v>
      </c>
      <c r="DD411" s="6">
        <f t="shared" si="390"/>
        <v>-8.4054544557425795E-2</v>
      </c>
      <c r="DE411" s="6">
        <f t="shared" si="429"/>
        <v>0.17080268064182108</v>
      </c>
      <c r="DF411" s="6">
        <f t="shared" si="451"/>
        <v>1.5832126332440106</v>
      </c>
      <c r="DG411" s="5"/>
      <c r="DI411" s="6">
        <f t="shared" si="434"/>
        <v>0.16809384104939668</v>
      </c>
      <c r="DJ411" s="6">
        <f t="shared" si="457"/>
        <v>0.13789255137355252</v>
      </c>
      <c r="DK411" s="6">
        <f t="shared" si="408"/>
        <v>0.66650894409205774</v>
      </c>
      <c r="DL411" s="6">
        <f t="shared" si="391"/>
        <v>0.90788002597554551</v>
      </c>
      <c r="DM411" s="6">
        <f t="shared" si="430"/>
        <v>0.526517694207846</v>
      </c>
      <c r="DN411" s="6">
        <f t="shared" si="452"/>
        <v>0.17133160272998743</v>
      </c>
      <c r="DX411">
        <f t="shared" si="458"/>
        <v>59132</v>
      </c>
      <c r="DY411">
        <f t="shared" si="459"/>
        <v>55428.679327954436</v>
      </c>
      <c r="DZ411">
        <f t="shared" si="460"/>
        <v>62835.320672045564</v>
      </c>
    </row>
    <row r="412" spans="1:130" x14ac:dyDescent="0.25">
      <c r="A412" s="1">
        <v>11</v>
      </c>
      <c r="B412" s="1">
        <v>411</v>
      </c>
      <c r="C412" s="7">
        <v>20210505</v>
      </c>
      <c r="D412" s="7">
        <v>57270</v>
      </c>
      <c r="E412" s="7">
        <v>1762401</v>
      </c>
      <c r="F412" s="7"/>
      <c r="G412" s="7">
        <f t="shared" si="417"/>
        <v>100932705270</v>
      </c>
      <c r="H412" s="36">
        <f t="shared" si="387"/>
        <v>189420872935</v>
      </c>
      <c r="I412" s="36">
        <f t="shared" si="461"/>
        <v>177297530735.20001</v>
      </c>
      <c r="K412" s="2">
        <f t="shared" si="418"/>
        <v>1.4421635810094985E-2</v>
      </c>
      <c r="M412" s="1">
        <f t="shared" si="426"/>
        <v>410</v>
      </c>
      <c r="N412" s="2">
        <f t="shared" si="419"/>
        <v>2.385416022930078E-3</v>
      </c>
      <c r="O412" s="8">
        <f t="shared" si="420"/>
        <v>0.51378446115288223</v>
      </c>
      <c r="P412" s="2">
        <f t="shared" si="421"/>
        <v>0.4929631252703201</v>
      </c>
      <c r="Q412" s="2">
        <f t="shared" si="422"/>
        <v>0.49117427557458004</v>
      </c>
      <c r="R412" s="2">
        <f t="shared" si="423"/>
        <v>2.1094440836047834E-2</v>
      </c>
      <c r="V412" s="1">
        <f t="shared" si="424"/>
        <v>0</v>
      </c>
      <c r="W412" s="1">
        <f t="shared" si="425"/>
        <v>1.4421635810094985E-2</v>
      </c>
      <c r="X412" s="2">
        <f t="shared" si="444"/>
        <v>1.164937316142038E-2</v>
      </c>
      <c r="Y412" s="2">
        <f t="shared" si="445"/>
        <v>5.9579454995248885E-3</v>
      </c>
      <c r="Z412" s="2">
        <f t="shared" si="446"/>
        <v>1.0350663300817579E-2</v>
      </c>
      <c r="AA412" s="2">
        <f t="shared" si="447"/>
        <v>1.6190606295003854E-2</v>
      </c>
      <c r="AB412" s="3">
        <f t="shared" si="462"/>
        <v>1.1254711725093229</v>
      </c>
      <c r="AC412" s="3">
        <f t="shared" si="463"/>
        <v>0.36798779433994444</v>
      </c>
      <c r="AD412" s="4">
        <f t="shared" si="450"/>
        <v>24.639966849325891</v>
      </c>
      <c r="AE412" s="5">
        <f t="shared" si="397"/>
        <v>26.432505498699719</v>
      </c>
      <c r="AF412" s="5">
        <f t="shared" si="398"/>
        <v>15.623647088161205</v>
      </c>
      <c r="AG412" s="5">
        <f t="shared" si="399"/>
        <v>37.241363909238231</v>
      </c>
      <c r="AH412" s="5"/>
      <c r="AI412" s="6">
        <f t="shared" si="464"/>
        <v>-6.6728738170715327E-2</v>
      </c>
      <c r="AJ412" s="6">
        <f t="shared" si="453"/>
        <v>4.9434170256706881E-3</v>
      </c>
      <c r="AK412" s="6">
        <f t="shared" si="400"/>
        <v>-0.41102238525557216</v>
      </c>
      <c r="AL412" s="6">
        <f t="shared" si="401"/>
        <v>0.42090921930691355</v>
      </c>
      <c r="AM412" s="6"/>
      <c r="AT412" s="5"/>
      <c r="AU412" s="5"/>
      <c r="AV412" s="12"/>
      <c r="AW412" s="5"/>
      <c r="AX412" s="5"/>
      <c r="AY412" s="5"/>
      <c r="AZ412" s="5"/>
      <c r="BA412" s="5"/>
      <c r="BB412" s="5"/>
      <c r="BC412" s="5"/>
      <c r="BD412" s="5"/>
      <c r="BE412" s="5">
        <f t="shared" si="435"/>
        <v>820</v>
      </c>
      <c r="BF412" s="6">
        <f t="shared" si="436"/>
        <v>0</v>
      </c>
      <c r="BG412" s="6">
        <f t="shared" si="437"/>
        <v>820</v>
      </c>
      <c r="BH412" s="6">
        <f t="shared" si="438"/>
        <v>684.28571428571433</v>
      </c>
      <c r="BI412" s="6">
        <f t="shared" si="439"/>
        <v>345</v>
      </c>
      <c r="BJ412" s="6">
        <f t="shared" si="440"/>
        <v>33.518390006939626</v>
      </c>
      <c r="BK412" s="6">
        <f t="shared" si="402"/>
        <v>42.837708804177034</v>
      </c>
      <c r="BL412" s="6">
        <f t="shared" si="403"/>
        <v>28.197590357177958</v>
      </c>
      <c r="BM412" s="6">
        <f t="shared" si="404"/>
        <v>53.085791717076383</v>
      </c>
      <c r="BN412" s="5"/>
      <c r="BO412" s="5"/>
      <c r="BP412" s="5"/>
      <c r="BQ412" s="2">
        <f t="shared" si="409"/>
        <v>58916.25</v>
      </c>
      <c r="BR412" s="2">
        <f t="shared" si="441"/>
        <v>60397</v>
      </c>
      <c r="BS412" s="2">
        <f t="shared" si="410"/>
        <v>56440.275312531085</v>
      </c>
      <c r="BT412" s="5">
        <f t="shared" si="442"/>
        <v>62207.875115575487</v>
      </c>
      <c r="BU412" s="5"/>
      <c r="BV412" s="2">
        <f t="shared" si="392"/>
        <v>1.4557437958933237</v>
      </c>
      <c r="BW412" s="2">
        <f t="shared" si="411"/>
        <v>1.0810761189577733</v>
      </c>
      <c r="BX412" s="2">
        <f t="shared" si="412"/>
        <v>-3.3238598505829837</v>
      </c>
      <c r="BY412" s="2">
        <f t="shared" si="413"/>
        <v>5.4860120884985299</v>
      </c>
      <c r="BZ412" s="2"/>
      <c r="CA412" s="2">
        <f t="shared" si="443"/>
        <v>1.4307087334598714</v>
      </c>
      <c r="CB412" s="2">
        <f t="shared" si="414"/>
        <v>1.2154831719490553</v>
      </c>
      <c r="CC412" s="2">
        <f t="shared" si="415"/>
        <v>-6.5574948817564982E-2</v>
      </c>
      <c r="CD412" s="2">
        <f t="shared" si="416"/>
        <v>2.4965412927156754</v>
      </c>
      <c r="CE412" s="5"/>
      <c r="CF412" s="8">
        <f t="shared" si="393"/>
        <v>1.7046136953334623E-2</v>
      </c>
      <c r="CG412" s="8">
        <f t="shared" si="394"/>
        <v>1.7046136953334623E-2</v>
      </c>
      <c r="CH412" s="5">
        <f t="shared" si="395"/>
        <v>57920</v>
      </c>
      <c r="CI412" s="5">
        <f t="shared" si="396"/>
        <v>59735</v>
      </c>
      <c r="CJ412" s="5"/>
      <c r="CK412" s="5">
        <f t="shared" si="431"/>
        <v>58386.170667053426</v>
      </c>
      <c r="CL412" s="5">
        <f t="shared" si="454"/>
        <v>59467.755659037095</v>
      </c>
      <c r="CM412" s="5">
        <f t="shared" si="405"/>
        <v>58454.113941519463</v>
      </c>
      <c r="CN412" s="5">
        <f t="shared" si="388"/>
        <v>62785.137415318219</v>
      </c>
      <c r="CO412" s="5">
        <f t="shared" si="427"/>
        <v>60558.044814324887</v>
      </c>
      <c r="CP412" s="5">
        <f t="shared" si="448"/>
        <v>38320.503174118472</v>
      </c>
      <c r="CQ412" s="5"/>
      <c r="CR412" s="5"/>
      <c r="CS412" s="32">
        <f t="shared" si="432"/>
        <v>-1.9117038406549658E-2</v>
      </c>
      <c r="CT412" s="32">
        <f t="shared" si="455"/>
        <v>-3.695709775290823E-2</v>
      </c>
      <c r="CU412" s="32">
        <f t="shared" si="406"/>
        <v>-2.0257153204034761E-2</v>
      </c>
      <c r="CV412" s="32">
        <f t="shared" si="389"/>
        <v>-8.7841448507726683E-2</v>
      </c>
      <c r="CW412" s="32">
        <f t="shared" si="428"/>
        <v>-5.4295755822471814E-2</v>
      </c>
      <c r="CX412" s="32">
        <f t="shared" si="449"/>
        <v>0.49450020892940549</v>
      </c>
      <c r="CY412" s="32"/>
      <c r="CZ412" s="5"/>
      <c r="DA412" s="6">
        <f t="shared" si="433"/>
        <v>-2.992999466331149E-2</v>
      </c>
      <c r="DB412" s="6">
        <f t="shared" si="456"/>
        <v>-2.6534982066098688E-2</v>
      </c>
      <c r="DC412" s="6">
        <f t="shared" si="407"/>
        <v>5.3805338330452451E-2</v>
      </c>
      <c r="DD412" s="6">
        <f t="shared" si="390"/>
        <v>-0.11209525097243762</v>
      </c>
      <c r="DE412" s="6">
        <f t="shared" si="429"/>
        <v>0.14063246842872731</v>
      </c>
      <c r="DF412" s="6">
        <f t="shared" si="451"/>
        <v>1.585002281475216</v>
      </c>
      <c r="DG412" s="5"/>
      <c r="DI412" s="6">
        <f t="shared" si="434"/>
        <v>0.36150704364642067</v>
      </c>
      <c r="DJ412" s="6">
        <f t="shared" si="457"/>
        <v>0.26794644532577666</v>
      </c>
      <c r="DK412" s="6">
        <f t="shared" si="408"/>
        <v>0.81294598547399288</v>
      </c>
      <c r="DL412" s="6">
        <f t="shared" si="391"/>
        <v>0.77933959647365081</v>
      </c>
      <c r="DM412" s="6">
        <f t="shared" si="430"/>
        <v>0.62478541616460803</v>
      </c>
      <c r="DN412" s="6">
        <f t="shared" si="452"/>
        <v>0.16956864567867502</v>
      </c>
      <c r="DX412">
        <f t="shared" si="458"/>
        <v>59028.5</v>
      </c>
      <c r="DY412">
        <f t="shared" si="459"/>
        <v>55239.503958830253</v>
      </c>
      <c r="DZ412">
        <f t="shared" si="460"/>
        <v>62817.496041169747</v>
      </c>
    </row>
    <row r="413" spans="1:130" x14ac:dyDescent="0.25">
      <c r="A413" s="1">
        <v>12</v>
      </c>
      <c r="B413" s="1">
        <v>412</v>
      </c>
      <c r="C413" s="7">
        <v>20210508</v>
      </c>
      <c r="D413" s="7">
        <v>56310</v>
      </c>
      <c r="E413" s="7">
        <v>2235396</v>
      </c>
      <c r="F413" s="7"/>
      <c r="G413" s="7">
        <f t="shared" si="417"/>
        <v>125875148760</v>
      </c>
      <c r="H413" s="36">
        <f t="shared" si="387"/>
        <v>188638731733.5</v>
      </c>
      <c r="I413" s="36">
        <f t="shared" si="461"/>
        <v>177629014231.60001</v>
      </c>
      <c r="K413" s="2">
        <f t="shared" si="418"/>
        <v>-1.6904787139238795E-2</v>
      </c>
      <c r="M413" s="1">
        <f t="shared" si="426"/>
        <v>411</v>
      </c>
      <c r="N413" s="2">
        <f t="shared" si="419"/>
        <v>2.4387552271142423E-3</v>
      </c>
      <c r="O413" s="8">
        <f t="shared" si="420"/>
        <v>0.51503759398496241</v>
      </c>
      <c r="P413" s="2">
        <f t="shared" si="421"/>
        <v>0.49368867649682663</v>
      </c>
      <c r="Q413" s="2">
        <f t="shared" si="422"/>
        <v>0.49208395332596605</v>
      </c>
      <c r="R413" s="2">
        <f t="shared" si="423"/>
        <v>2.2074468714642304E-2</v>
      </c>
      <c r="V413" s="1">
        <f t="shared" si="424"/>
        <v>1.6904787139238795E-2</v>
      </c>
      <c r="W413" s="1">
        <f t="shared" si="425"/>
        <v>0</v>
      </c>
      <c r="X413" s="2">
        <f t="shared" si="444"/>
        <v>1.252208100947327E-2</v>
      </c>
      <c r="Y413" s="2">
        <f t="shared" si="445"/>
        <v>5.9579454995248885E-3</v>
      </c>
      <c r="Z413" s="2">
        <f t="shared" si="446"/>
        <v>1.0232870719583771E-2</v>
      </c>
      <c r="AA413" s="2">
        <f t="shared" si="447"/>
        <v>1.6190606295003854E-2</v>
      </c>
      <c r="AB413" s="3">
        <f t="shared" si="462"/>
        <v>1.2237114444833537</v>
      </c>
      <c r="AC413" s="3">
        <f t="shared" si="463"/>
        <v>0.36798779433994444</v>
      </c>
      <c r="AD413" s="4">
        <f t="shared" si="450"/>
        <v>23.119178885326868</v>
      </c>
      <c r="AE413" s="5">
        <f t="shared" si="397"/>
        <v>25.533329191987228</v>
      </c>
      <c r="AF413" s="5">
        <f t="shared" si="398"/>
        <v>17.141073810868971</v>
      </c>
      <c r="AG413" s="5">
        <f t="shared" si="399"/>
        <v>33.925584573105482</v>
      </c>
      <c r="AH413" s="5"/>
      <c r="AI413" s="6">
        <f t="shared" si="464"/>
        <v>-8.1114669405603523E-2</v>
      </c>
      <c r="AJ413" s="6">
        <f t="shared" si="453"/>
        <v>-1.4220440105490843E-2</v>
      </c>
      <c r="AK413" s="6">
        <f t="shared" si="400"/>
        <v>-0.40721236841264269</v>
      </c>
      <c r="AL413" s="6">
        <f t="shared" si="401"/>
        <v>0.37877148820166101</v>
      </c>
      <c r="AM413" s="6"/>
      <c r="AT413" s="5"/>
      <c r="AU413" s="5"/>
      <c r="AV413" s="12"/>
      <c r="AW413" s="5"/>
      <c r="AX413" s="5"/>
      <c r="AY413" s="5"/>
      <c r="AZ413" s="5"/>
      <c r="BA413" s="5"/>
      <c r="BB413" s="5"/>
      <c r="BC413" s="5"/>
      <c r="BD413" s="5"/>
      <c r="BE413" s="5">
        <f t="shared" si="435"/>
        <v>-960</v>
      </c>
      <c r="BF413" s="6">
        <f t="shared" si="436"/>
        <v>960</v>
      </c>
      <c r="BG413" s="6">
        <f t="shared" si="437"/>
        <v>0</v>
      </c>
      <c r="BH413" s="6">
        <f t="shared" si="438"/>
        <v>732.14285714285711</v>
      </c>
      <c r="BI413" s="6">
        <f t="shared" si="439"/>
        <v>345</v>
      </c>
      <c r="BJ413" s="6">
        <f t="shared" si="440"/>
        <v>32.029177718832891</v>
      </c>
      <c r="BK413" s="6">
        <f t="shared" si="402"/>
        <v>41.591504678000959</v>
      </c>
      <c r="BL413" s="6">
        <f t="shared" si="403"/>
        <v>27.791450284421501</v>
      </c>
      <c r="BM413" s="6">
        <f t="shared" si="404"/>
        <v>51.251542753506577</v>
      </c>
      <c r="BN413" s="5"/>
      <c r="BO413" s="5"/>
      <c r="BP413" s="5"/>
      <c r="BQ413" s="2">
        <f t="shared" si="409"/>
        <v>58660</v>
      </c>
      <c r="BR413" s="2">
        <f t="shared" si="441"/>
        <v>60362.5</v>
      </c>
      <c r="BS413" s="2">
        <f t="shared" si="410"/>
        <v>56688.782591654388</v>
      </c>
      <c r="BT413" s="5">
        <f t="shared" si="442"/>
        <v>62280.485854181963</v>
      </c>
      <c r="BU413" s="5"/>
      <c r="BV413" s="2">
        <f t="shared" si="392"/>
        <v>1.4483355955377135</v>
      </c>
      <c r="BW413" s="2">
        <f t="shared" si="411"/>
        <v>1.2309925366639385</v>
      </c>
      <c r="BX413" s="2">
        <f t="shared" si="412"/>
        <v>-2.9974648576469063</v>
      </c>
      <c r="BY413" s="2">
        <f t="shared" si="413"/>
        <v>5.4594499309747837</v>
      </c>
      <c r="BZ413" s="2"/>
      <c r="CA413" s="2">
        <f t="shared" si="443"/>
        <v>1.4402968123928879</v>
      </c>
      <c r="CB413" s="2">
        <f t="shared" si="414"/>
        <v>1.2747649576857976</v>
      </c>
      <c r="CC413" s="2">
        <f t="shared" si="415"/>
        <v>7.3682325110899116E-2</v>
      </c>
      <c r="CD413" s="2">
        <f t="shared" si="416"/>
        <v>2.4758475902606962</v>
      </c>
      <c r="CE413" s="5"/>
      <c r="CF413" s="8">
        <f t="shared" si="393"/>
        <v>1.7046136953334623E-2</v>
      </c>
      <c r="CG413" s="8">
        <f t="shared" si="394"/>
        <v>1.7046136953334623E-2</v>
      </c>
      <c r="CH413" s="5">
        <f t="shared" si="395"/>
        <v>57920</v>
      </c>
      <c r="CI413" s="5">
        <f t="shared" si="396"/>
        <v>59610</v>
      </c>
      <c r="CJ413" s="5"/>
      <c r="CK413" s="5">
        <f t="shared" si="431"/>
        <v>58218.664582238744</v>
      </c>
      <c r="CL413" s="5">
        <f t="shared" si="454"/>
        <v>59381.565587213307</v>
      </c>
      <c r="CM413" s="5">
        <f t="shared" si="405"/>
        <v>58478.04094466642</v>
      </c>
      <c r="CN413" s="5">
        <f t="shared" si="388"/>
        <v>62747.857548806896</v>
      </c>
      <c r="CO413" s="5">
        <f t="shared" si="427"/>
        <v>60705.853495125317</v>
      </c>
      <c r="CP413" s="5">
        <f t="shared" si="448"/>
        <v>38510.006102121115</v>
      </c>
      <c r="CQ413" s="5"/>
      <c r="CR413" s="5"/>
      <c r="CS413" s="32">
        <f t="shared" si="432"/>
        <v>-3.2784410221958882E-2</v>
      </c>
      <c r="CT413" s="32">
        <f t="shared" si="455"/>
        <v>-5.1725911178648887E-2</v>
      </c>
      <c r="CU413" s="32">
        <f t="shared" si="406"/>
        <v>-3.7074445546455337E-2</v>
      </c>
      <c r="CV413" s="32">
        <f t="shared" si="389"/>
        <v>-0.10259884241943029</v>
      </c>
      <c r="CW413" s="32">
        <f t="shared" si="428"/>
        <v>-7.241234974940769E-2</v>
      </c>
      <c r="CX413" s="32">
        <f t="shared" si="449"/>
        <v>0.46221737412029307</v>
      </c>
      <c r="CY413" s="32"/>
      <c r="CZ413" s="5"/>
      <c r="DA413" s="6">
        <f t="shared" si="433"/>
        <v>-2.3864968360794159E-2</v>
      </c>
      <c r="DB413" s="6">
        <f t="shared" si="456"/>
        <v>-2.4558329456347946E-2</v>
      </c>
      <c r="DC413" s="6">
        <f t="shared" si="407"/>
        <v>5.624999208186119E-2</v>
      </c>
      <c r="DD413" s="6">
        <f t="shared" si="390"/>
        <v>-0.1425402966584759</v>
      </c>
      <c r="DE413" s="6">
        <f t="shared" si="429"/>
        <v>0.11884913383838117</v>
      </c>
      <c r="DF413" s="6">
        <f t="shared" si="451"/>
        <v>1.5859198049855594</v>
      </c>
      <c r="DG413" s="5"/>
      <c r="DI413" s="6">
        <f t="shared" si="434"/>
        <v>0.23020285586556996</v>
      </c>
      <c r="DJ413" s="6">
        <f t="shared" si="457"/>
        <v>0.17337920552032057</v>
      </c>
      <c r="DK413" s="6">
        <f t="shared" si="408"/>
        <v>0.95129481424263074</v>
      </c>
      <c r="DL413" s="6">
        <f t="shared" si="391"/>
        <v>0.933935532113494</v>
      </c>
      <c r="DM413" s="6">
        <f t="shared" si="430"/>
        <v>0.65307348580032221</v>
      </c>
      <c r="DN413" s="6">
        <f t="shared" si="452"/>
        <v>0.16872125536930252</v>
      </c>
      <c r="DX413">
        <f t="shared" si="458"/>
        <v>58903.5</v>
      </c>
      <c r="DY413">
        <f t="shared" si="459"/>
        <v>54933.299627222827</v>
      </c>
      <c r="DZ413">
        <f t="shared" si="460"/>
        <v>62873.700372777173</v>
      </c>
    </row>
    <row r="414" spans="1:130" x14ac:dyDescent="0.25">
      <c r="A414" s="1">
        <v>13</v>
      </c>
      <c r="B414" s="1">
        <v>413</v>
      </c>
      <c r="C414" s="7">
        <v>20210509</v>
      </c>
      <c r="D414" s="7">
        <v>54500</v>
      </c>
      <c r="E414" s="7">
        <v>3108244</v>
      </c>
      <c r="F414" s="7"/>
      <c r="G414" s="7">
        <f t="shared" si="417"/>
        <v>169399298000</v>
      </c>
      <c r="H414" s="36">
        <f t="shared" si="387"/>
        <v>187945563429</v>
      </c>
      <c r="I414" s="36">
        <f t="shared" si="461"/>
        <v>178198710162</v>
      </c>
      <c r="K414" s="2">
        <f t="shared" si="418"/>
        <v>-3.2671437597328774E-2</v>
      </c>
      <c r="M414" s="1">
        <f t="shared" si="426"/>
        <v>412</v>
      </c>
      <c r="N414" s="2">
        <f t="shared" si="419"/>
        <v>2.4742280663512788E-3</v>
      </c>
      <c r="O414" s="8">
        <f t="shared" si="420"/>
        <v>0.51629072681704258</v>
      </c>
      <c r="P414" s="2">
        <f t="shared" si="421"/>
        <v>0.49417121062789432</v>
      </c>
      <c r="Q414" s="2">
        <f t="shared" si="422"/>
        <v>0.49268900025103307</v>
      </c>
      <c r="R414" s="2">
        <f t="shared" si="423"/>
        <v>2.260205032021595E-2</v>
      </c>
      <c r="V414" s="1">
        <f t="shared" si="424"/>
        <v>3.2671437597328774E-2</v>
      </c>
      <c r="W414" s="1">
        <f t="shared" si="425"/>
        <v>0</v>
      </c>
      <c r="X414" s="2">
        <f t="shared" si="444"/>
        <v>1.3477143237375091E-2</v>
      </c>
      <c r="Y414" s="2">
        <f t="shared" si="445"/>
        <v>5.9579454995248885E-3</v>
      </c>
      <c r="Z414" s="2">
        <f t="shared" si="446"/>
        <v>1.1464091274410119E-2</v>
      </c>
      <c r="AA414" s="2">
        <f t="shared" si="447"/>
        <v>1.6190606295003854E-2</v>
      </c>
      <c r="AB414" s="3">
        <f t="shared" si="462"/>
        <v>1.175596295840601</v>
      </c>
      <c r="AC414" s="3">
        <f t="shared" si="463"/>
        <v>0.36798779433994444</v>
      </c>
      <c r="AD414" s="4">
        <f t="shared" si="450"/>
        <v>23.839828142884183</v>
      </c>
      <c r="AE414" s="5">
        <f t="shared" si="397"/>
        <v>25.046543821823153</v>
      </c>
      <c r="AF414" s="5">
        <f t="shared" si="398"/>
        <v>17.535234073505372</v>
      </c>
      <c r="AG414" s="5">
        <f t="shared" si="399"/>
        <v>32.557853570140935</v>
      </c>
      <c r="AH414" s="5"/>
      <c r="AI414" s="6">
        <f t="shared" si="464"/>
        <v>-0.1044339897965819</v>
      </c>
      <c r="AJ414" s="6">
        <f t="shared" si="453"/>
        <v>-3.4476608491565017E-2</v>
      </c>
      <c r="AK414" s="6">
        <f t="shared" si="400"/>
        <v>-0.39992274061429606</v>
      </c>
      <c r="AL414" s="6">
        <f t="shared" si="401"/>
        <v>0.330969523631166</v>
      </c>
      <c r="AM414" s="6"/>
      <c r="AT414" s="5"/>
      <c r="AU414" s="5"/>
      <c r="AV414" s="12"/>
      <c r="AW414" s="5"/>
      <c r="AX414" s="5"/>
      <c r="AY414" s="5"/>
      <c r="AZ414" s="5"/>
      <c r="BA414" s="5"/>
      <c r="BB414" s="5"/>
      <c r="BC414" s="5"/>
      <c r="BD414" s="5"/>
      <c r="BE414" s="5">
        <f t="shared" si="435"/>
        <v>-1810</v>
      </c>
      <c r="BF414" s="6">
        <f t="shared" si="436"/>
        <v>1810</v>
      </c>
      <c r="BG414" s="6">
        <f t="shared" si="437"/>
        <v>0</v>
      </c>
      <c r="BH414" s="6">
        <f t="shared" si="438"/>
        <v>777.14285714285711</v>
      </c>
      <c r="BI414" s="6">
        <f t="shared" si="439"/>
        <v>345</v>
      </c>
      <c r="BJ414" s="6">
        <f t="shared" si="440"/>
        <v>30.744748567791213</v>
      </c>
      <c r="BK414" s="6">
        <f t="shared" si="402"/>
        <v>40.815496657551861</v>
      </c>
      <c r="BL414" s="6">
        <f t="shared" si="403"/>
        <v>26.390629441664888</v>
      </c>
      <c r="BM414" s="6">
        <f t="shared" si="404"/>
        <v>50.912903708672744</v>
      </c>
      <c r="BN414" s="5"/>
      <c r="BO414" s="5"/>
      <c r="BP414" s="5"/>
      <c r="BQ414" s="2">
        <f t="shared" si="409"/>
        <v>58583.75</v>
      </c>
      <c r="BR414" s="2">
        <f t="shared" si="441"/>
        <v>60293.5</v>
      </c>
      <c r="BS414" s="2">
        <f t="shared" si="410"/>
        <v>56935.193676934832</v>
      </c>
      <c r="BT414" s="5">
        <f t="shared" si="442"/>
        <v>62365.031914715342</v>
      </c>
      <c r="BU414" s="5"/>
      <c r="BV414" s="2">
        <f t="shared" si="392"/>
        <v>1.2885816524162133</v>
      </c>
      <c r="BW414" s="2">
        <f t="shared" si="411"/>
        <v>1.3729606179736082</v>
      </c>
      <c r="BX414" s="2">
        <f t="shared" si="412"/>
        <v>-2.6478079961054943</v>
      </c>
      <c r="BY414" s="2">
        <f t="shared" si="413"/>
        <v>5.3937292320527108</v>
      </c>
      <c r="BZ414" s="2"/>
      <c r="CA414" s="2">
        <f t="shared" si="443"/>
        <v>1.3594804144053121</v>
      </c>
      <c r="CB414" s="2">
        <f t="shared" si="414"/>
        <v>1.3300808727399134</v>
      </c>
      <c r="CC414" s="2">
        <f t="shared" si="415"/>
        <v>0.22939640563214181</v>
      </c>
      <c r="CD414" s="2">
        <f t="shared" si="416"/>
        <v>2.4307653398476852</v>
      </c>
      <c r="CE414" s="5"/>
      <c r="CF414" s="8">
        <f t="shared" si="393"/>
        <v>1.3887568696160195E-2</v>
      </c>
      <c r="CG414" s="8">
        <f t="shared" si="394"/>
        <v>1.3887568696160195E-2</v>
      </c>
      <c r="CH414" s="5">
        <f t="shared" si="395"/>
        <v>57085</v>
      </c>
      <c r="CI414" s="5">
        <f t="shared" si="396"/>
        <v>58675</v>
      </c>
      <c r="CJ414" s="5"/>
      <c r="CK414" s="5">
        <f t="shared" si="431"/>
        <v>57905.320209460209</v>
      </c>
      <c r="CL414" s="5">
        <f t="shared" si="454"/>
        <v>59226.132184975751</v>
      </c>
      <c r="CM414" s="5">
        <f t="shared" si="405"/>
        <v>58488.073204990011</v>
      </c>
      <c r="CN414" s="5">
        <f t="shared" si="388"/>
        <v>62680.910408533025</v>
      </c>
      <c r="CO414" s="5">
        <f t="shared" si="427"/>
        <v>60760.557406770407</v>
      </c>
      <c r="CP414" s="5">
        <f t="shared" si="448"/>
        <v>38733.588720044769</v>
      </c>
      <c r="CQ414" s="5"/>
      <c r="CR414" s="5"/>
      <c r="CS414" s="32">
        <f t="shared" si="432"/>
        <v>-5.8808416862944357E-2</v>
      </c>
      <c r="CT414" s="32">
        <f t="shared" si="455"/>
        <v>-7.9798089299754404E-2</v>
      </c>
      <c r="CU414" s="32">
        <f t="shared" si="406"/>
        <v>-6.8186093103333123E-2</v>
      </c>
      <c r="CV414" s="32">
        <f t="shared" si="389"/>
        <v>-0.13051677704124931</v>
      </c>
      <c r="CW414" s="32">
        <f t="shared" si="428"/>
        <v>-0.10303653675949997</v>
      </c>
      <c r="CX414" s="32">
        <f t="shared" si="449"/>
        <v>0.40704752131051714</v>
      </c>
      <c r="CY414" s="32"/>
      <c r="CZ414" s="5"/>
      <c r="DA414" s="6">
        <f t="shared" si="433"/>
        <v>-3.0182104875142942E-2</v>
      </c>
      <c r="DB414" s="6">
        <f t="shared" si="456"/>
        <v>-3.992618055467366E-2</v>
      </c>
      <c r="DC414" s="6">
        <f t="shared" si="407"/>
        <v>3.9866793377802079E-2</v>
      </c>
      <c r="DD414" s="6">
        <f t="shared" si="390"/>
        <v>-0.12002313434284546</v>
      </c>
      <c r="DE414" s="6">
        <f t="shared" si="429"/>
        <v>8.1123821938373419E-2</v>
      </c>
      <c r="DF414" s="6">
        <f t="shared" si="451"/>
        <v>1.5654649242101075</v>
      </c>
      <c r="DG414" s="5"/>
      <c r="DI414" s="6">
        <f t="shared" si="434"/>
        <v>5.0196567309521004E-2</v>
      </c>
      <c r="DJ414" s="6">
        <f t="shared" si="457"/>
        <v>1.6499482103082566E-2</v>
      </c>
      <c r="DK414" s="6">
        <f t="shared" si="408"/>
        <v>0.87054430795915272</v>
      </c>
      <c r="DL414" s="6">
        <f t="shared" si="391"/>
        <v>0.97842633123719969</v>
      </c>
      <c r="DM414" s="6">
        <f t="shared" si="430"/>
        <v>0.58224776244169119</v>
      </c>
      <c r="DN414" s="6">
        <f t="shared" si="452"/>
        <v>0.16744893455179635</v>
      </c>
      <c r="DX414">
        <f t="shared" si="458"/>
        <v>58743</v>
      </c>
      <c r="DY414">
        <f t="shared" si="459"/>
        <v>54355.207388674804</v>
      </c>
      <c r="DZ414">
        <f t="shared" si="460"/>
        <v>63130.792611325196</v>
      </c>
    </row>
    <row r="415" spans="1:130" x14ac:dyDescent="0.25">
      <c r="A415" s="1">
        <v>14</v>
      </c>
      <c r="B415" s="1">
        <v>414</v>
      </c>
      <c r="C415" s="7">
        <v>20210510</v>
      </c>
      <c r="D415" s="7">
        <v>56800</v>
      </c>
      <c r="E415" s="7">
        <v>1905960</v>
      </c>
      <c r="F415" s="7"/>
      <c r="G415" s="7">
        <f t="shared" si="417"/>
        <v>108258528000</v>
      </c>
      <c r="H415" s="36">
        <f t="shared" si="387"/>
        <v>186867773497</v>
      </c>
      <c r="I415" s="36">
        <f t="shared" si="461"/>
        <v>178068715196.79999</v>
      </c>
      <c r="K415" s="2">
        <f t="shared" si="418"/>
        <v>4.1335624057907333E-2</v>
      </c>
      <c r="M415" s="1">
        <f t="shared" si="426"/>
        <v>413</v>
      </c>
      <c r="N415" s="2">
        <f t="shared" si="419"/>
        <v>2.5425897247143554E-3</v>
      </c>
      <c r="O415" s="8">
        <f t="shared" si="420"/>
        <v>0.51754385964912286</v>
      </c>
      <c r="P415" s="2">
        <f t="shared" si="421"/>
        <v>0.49510115211599998</v>
      </c>
      <c r="Q415" s="2">
        <f t="shared" si="422"/>
        <v>0.49385516468151619</v>
      </c>
      <c r="R415" s="2">
        <f t="shared" si="423"/>
        <v>2.3372649021228542E-2</v>
      </c>
      <c r="V415" s="1">
        <f t="shared" si="424"/>
        <v>0</v>
      </c>
      <c r="W415" s="1">
        <f t="shared" si="425"/>
        <v>4.1335624057907333E-2</v>
      </c>
      <c r="X415" s="2">
        <f t="shared" si="444"/>
        <v>1.3477143237375091E-2</v>
      </c>
      <c r="Y415" s="2">
        <f t="shared" si="445"/>
        <v>8.7337594989217501E-3</v>
      </c>
      <c r="Z415" s="2">
        <f t="shared" si="446"/>
        <v>1.1464091274410119E-2</v>
      </c>
      <c r="AA415" s="2">
        <f t="shared" si="447"/>
        <v>1.8686351178156764E-2</v>
      </c>
      <c r="AB415" s="3">
        <f t="shared" si="462"/>
        <v>1.175596295840601</v>
      </c>
      <c r="AC415" s="3">
        <f t="shared" si="463"/>
        <v>0.46738710065189165</v>
      </c>
      <c r="AD415" s="4">
        <f t="shared" si="450"/>
        <v>28.447463416227365</v>
      </c>
      <c r="AE415" s="5">
        <f t="shared" si="397"/>
        <v>25.158127725569656</v>
      </c>
      <c r="AF415" s="5">
        <f t="shared" si="398"/>
        <v>17.508648401736675</v>
      </c>
      <c r="AG415" s="5">
        <f t="shared" si="399"/>
        <v>32.807607049402634</v>
      </c>
      <c r="AH415" s="5"/>
      <c r="AI415" s="6">
        <f t="shared" si="464"/>
        <v>2.4409225506876473E-3</v>
      </c>
      <c r="AJ415" s="6">
        <f t="shared" si="453"/>
        <v>-4.7073154133730935E-2</v>
      </c>
      <c r="AK415" s="6">
        <f t="shared" si="400"/>
        <v>-0.38708017569196845</v>
      </c>
      <c r="AL415" s="6">
        <f t="shared" si="401"/>
        <v>0.29293386742450661</v>
      </c>
      <c r="AM415" s="6"/>
      <c r="AT415" s="5"/>
      <c r="AU415" s="5"/>
      <c r="AV415" s="12"/>
      <c r="AW415" s="5"/>
      <c r="AX415" s="5"/>
      <c r="AY415" s="5"/>
      <c r="AZ415" s="5"/>
      <c r="BA415" s="5"/>
      <c r="BB415" s="5"/>
      <c r="BC415" s="5"/>
      <c r="BD415" s="5"/>
      <c r="BE415" s="5">
        <f t="shared" si="435"/>
        <v>2300</v>
      </c>
      <c r="BF415" s="6">
        <f t="shared" si="436"/>
        <v>0</v>
      </c>
      <c r="BG415" s="6">
        <f t="shared" si="437"/>
        <v>2300</v>
      </c>
      <c r="BH415" s="6">
        <f t="shared" si="438"/>
        <v>777.14285714285711</v>
      </c>
      <c r="BI415" s="6">
        <f t="shared" si="439"/>
        <v>498.57142857142856</v>
      </c>
      <c r="BJ415" s="6">
        <f t="shared" si="440"/>
        <v>39.081746920492719</v>
      </c>
      <c r="BK415" s="6">
        <f t="shared" si="402"/>
        <v>40.884391570438858</v>
      </c>
      <c r="BL415" s="6">
        <f t="shared" si="403"/>
        <v>26.509022451826702</v>
      </c>
      <c r="BM415" s="6">
        <f t="shared" si="404"/>
        <v>50.947149953467367</v>
      </c>
      <c r="BN415" s="5"/>
      <c r="BO415" s="5"/>
      <c r="BP415" s="5"/>
      <c r="BQ415" s="2">
        <f t="shared" si="409"/>
        <v>58593.75</v>
      </c>
      <c r="BR415" s="2">
        <f t="shared" si="441"/>
        <v>60219</v>
      </c>
      <c r="BS415" s="2">
        <f t="shared" si="410"/>
        <v>57200.239717408818</v>
      </c>
      <c r="BT415" s="5">
        <f t="shared" si="442"/>
        <v>62425.094966224256</v>
      </c>
      <c r="BU415" s="5"/>
      <c r="BV415" s="2">
        <f t="shared" si="392"/>
        <v>0.11440231739843965</v>
      </c>
      <c r="BW415" s="2">
        <f t="shared" si="411"/>
        <v>1.459407435377623</v>
      </c>
      <c r="BX415" s="2">
        <f t="shared" si="412"/>
        <v>-2.3602271531866328</v>
      </c>
      <c r="BY415" s="2">
        <f t="shared" si="413"/>
        <v>5.2790420239418783</v>
      </c>
      <c r="BZ415" s="2"/>
      <c r="CA415" s="2">
        <f t="shared" si="443"/>
        <v>1.0488434681777765</v>
      </c>
      <c r="CB415" s="2">
        <f t="shared" si="414"/>
        <v>1.3671838416821784</v>
      </c>
      <c r="CC415" s="2">
        <f t="shared" si="415"/>
        <v>0.36622845897237211</v>
      </c>
      <c r="CD415" s="2">
        <f t="shared" si="416"/>
        <v>2.3681392243919848</v>
      </c>
      <c r="CE415" s="5"/>
      <c r="CF415" s="8">
        <f t="shared" si="393"/>
        <v>4.3320932302892794E-3</v>
      </c>
      <c r="CG415" s="8">
        <f t="shared" si="394"/>
        <v>1.3887568696160195E-2</v>
      </c>
      <c r="CH415" s="5">
        <f t="shared" si="395"/>
        <v>57000</v>
      </c>
      <c r="CI415" s="5">
        <f t="shared" si="396"/>
        <v>58675</v>
      </c>
      <c r="CJ415" s="5"/>
      <c r="CK415" s="5">
        <f t="shared" si="431"/>
        <v>58050.026557599565</v>
      </c>
      <c r="CL415" s="5">
        <f t="shared" si="454"/>
        <v>59243.753682607326</v>
      </c>
      <c r="CM415" s="5">
        <f t="shared" si="405"/>
        <v>58555.083838186998</v>
      </c>
      <c r="CN415" s="5">
        <f t="shared" si="388"/>
        <v>62668.155935394214</v>
      </c>
      <c r="CO415" s="5">
        <f t="shared" si="427"/>
        <v>60790.769465969424</v>
      </c>
      <c r="CP415" s="5">
        <f t="shared" si="448"/>
        <v>38910.760562744057</v>
      </c>
      <c r="CQ415" s="5"/>
      <c r="CR415" s="5"/>
      <c r="CS415" s="32">
        <f t="shared" si="432"/>
        <v>-2.1533608711776231E-2</v>
      </c>
      <c r="CT415" s="32">
        <f t="shared" si="455"/>
        <v>-4.1249136503056505E-2</v>
      </c>
      <c r="CU415" s="32">
        <f t="shared" si="406"/>
        <v>-2.997321023460664E-2</v>
      </c>
      <c r="CV415" s="32">
        <f t="shared" si="389"/>
        <v>-9.3638560889581779E-2</v>
      </c>
      <c r="CW415" s="32">
        <f t="shared" si="428"/>
        <v>-6.5647622180591947E-2</v>
      </c>
      <c r="CX415" s="32">
        <f t="shared" si="449"/>
        <v>0.45975044379842789</v>
      </c>
      <c r="CY415" s="32"/>
      <c r="CZ415" s="5"/>
      <c r="DA415" s="6">
        <f t="shared" si="433"/>
        <v>-4.9293055806884874E-2</v>
      </c>
      <c r="DB415" s="6">
        <f t="shared" si="456"/>
        <v>-5.8136026587669726E-2</v>
      </c>
      <c r="DC415" s="6">
        <f t="shared" si="407"/>
        <v>0.10087138935253846</v>
      </c>
      <c r="DD415" s="6">
        <f t="shared" si="390"/>
        <v>-6.3107039309690152E-2</v>
      </c>
      <c r="DE415" s="6">
        <f t="shared" si="429"/>
        <v>8.5731786284004741E-2</v>
      </c>
      <c r="DF415" s="6">
        <f t="shared" si="451"/>
        <v>1.6147336000088108</v>
      </c>
      <c r="DG415" s="5"/>
      <c r="DI415" s="6">
        <f t="shared" si="434"/>
        <v>0.39833567326949398</v>
      </c>
      <c r="DJ415" s="6">
        <f t="shared" si="457"/>
        <v>0.27776754909893736</v>
      </c>
      <c r="DK415" s="6">
        <f t="shared" si="408"/>
        <v>0.87965945469084117</v>
      </c>
      <c r="DL415" s="6">
        <f t="shared" si="391"/>
        <v>0.86948023176545242</v>
      </c>
      <c r="DM415" s="6">
        <f t="shared" si="430"/>
        <v>0.60741163523866759</v>
      </c>
      <c r="DN415" s="6">
        <f t="shared" si="452"/>
        <v>0.16779688907418586</v>
      </c>
      <c r="DX415">
        <f t="shared" si="458"/>
        <v>58747</v>
      </c>
      <c r="DY415">
        <f t="shared" si="459"/>
        <v>54366.451632500786</v>
      </c>
      <c r="DZ415">
        <f t="shared" si="460"/>
        <v>63127.548367499214</v>
      </c>
    </row>
    <row r="416" spans="1:130" x14ac:dyDescent="0.25">
      <c r="A416" s="1">
        <v>15</v>
      </c>
      <c r="B416" s="1">
        <v>415</v>
      </c>
      <c r="C416" s="7">
        <v>20210511</v>
      </c>
      <c r="D416" s="7">
        <v>58740</v>
      </c>
      <c r="E416" s="7">
        <v>3354807</v>
      </c>
      <c r="F416" s="7"/>
      <c r="G416" s="7">
        <f t="shared" si="417"/>
        <v>197061363180</v>
      </c>
      <c r="H416" s="36">
        <f t="shared" ref="H416:H479" si="465">AVERAGE(G397:G416)</f>
        <v>184229462056</v>
      </c>
      <c r="I416" s="36">
        <f t="shared" si="461"/>
        <v>181133688601.39999</v>
      </c>
      <c r="K416" s="2">
        <f t="shared" si="418"/>
        <v>3.3584600043368357E-2</v>
      </c>
      <c r="M416" s="1">
        <f t="shared" si="426"/>
        <v>414</v>
      </c>
      <c r="N416" s="2">
        <f t="shared" si="419"/>
        <v>2.5502085864548053E-3</v>
      </c>
      <c r="O416" s="8">
        <f t="shared" si="420"/>
        <v>0.51879699248120303</v>
      </c>
      <c r="P416" s="2">
        <f t="shared" si="421"/>
        <v>0.49520479522309541</v>
      </c>
      <c r="Q416" s="2">
        <f t="shared" si="422"/>
        <v>0.49398514373101171</v>
      </c>
      <c r="R416" s="2">
        <f t="shared" si="423"/>
        <v>2.3695840365203058E-2</v>
      </c>
      <c r="V416" s="1">
        <f t="shared" si="424"/>
        <v>0</v>
      </c>
      <c r="W416" s="1">
        <f t="shared" si="425"/>
        <v>3.3584600043368357E-2</v>
      </c>
      <c r="X416" s="2">
        <f t="shared" si="444"/>
        <v>1.229059483259679E-2</v>
      </c>
      <c r="Y416" s="2">
        <f t="shared" si="445"/>
        <v>1.113265950201949E-2</v>
      </c>
      <c r="Z416" s="2">
        <f t="shared" si="446"/>
        <v>1.1963494401523216E-2</v>
      </c>
      <c r="AA416" s="2">
        <f t="shared" si="447"/>
        <v>1.9611723315457245E-2</v>
      </c>
      <c r="AB416" s="3">
        <f t="shared" si="462"/>
        <v>1.0273415458807693</v>
      </c>
      <c r="AC416" s="3">
        <f t="shared" si="463"/>
        <v>0.56765330220853838</v>
      </c>
      <c r="AD416" s="4">
        <f t="shared" si="450"/>
        <v>35.589663683775989</v>
      </c>
      <c r="AE416" s="5">
        <f t="shared" si="397"/>
        <v>25.65861276487351</v>
      </c>
      <c r="AF416" s="5">
        <f t="shared" si="398"/>
        <v>16.695843829574887</v>
      </c>
      <c r="AG416" s="5">
        <f t="shared" si="399"/>
        <v>34.621381700172137</v>
      </c>
      <c r="AH416" s="5"/>
      <c r="AI416" s="6">
        <f t="shared" si="464"/>
        <v>-4.6242477566675558E-2</v>
      </c>
      <c r="AJ416" s="6">
        <f t="shared" si="453"/>
        <v>-6.3339613710169135E-2</v>
      </c>
      <c r="AK416" s="6">
        <f t="shared" si="400"/>
        <v>-0.36681116138943481</v>
      </c>
      <c r="AL416" s="6">
        <f t="shared" si="401"/>
        <v>0.24013193396909652</v>
      </c>
      <c r="AM416" s="6"/>
      <c r="AT416" s="5"/>
      <c r="AU416" s="5"/>
      <c r="AV416" s="12"/>
      <c r="AW416" s="5"/>
      <c r="AX416" s="5"/>
      <c r="AY416" s="5"/>
      <c r="AZ416" s="5"/>
      <c r="BA416" s="5"/>
      <c r="BB416" s="5"/>
      <c r="BC416" s="5"/>
      <c r="BD416" s="5"/>
      <c r="BE416" s="5">
        <f t="shared" si="435"/>
        <v>1940</v>
      </c>
      <c r="BF416" s="6">
        <f t="shared" si="436"/>
        <v>0</v>
      </c>
      <c r="BG416" s="6">
        <f t="shared" si="437"/>
        <v>1940</v>
      </c>
      <c r="BH416" s="6">
        <f t="shared" si="438"/>
        <v>705.71428571428567</v>
      </c>
      <c r="BI416" s="6">
        <f t="shared" si="439"/>
        <v>637.14285714285711</v>
      </c>
      <c r="BJ416" s="6">
        <f t="shared" si="440"/>
        <v>47.446808510638299</v>
      </c>
      <c r="BK416" s="6">
        <f t="shared" si="402"/>
        <v>41.231809877590713</v>
      </c>
      <c r="BL416" s="6">
        <f t="shared" si="403"/>
        <v>26.562861313651425</v>
      </c>
      <c r="BM416" s="6">
        <f t="shared" si="404"/>
        <v>51.50007387234821</v>
      </c>
      <c r="BN416" s="5"/>
      <c r="BO416" s="5"/>
      <c r="BP416" s="5"/>
      <c r="BQ416" s="2">
        <f t="shared" si="409"/>
        <v>58531.25</v>
      </c>
      <c r="BR416" s="2">
        <f t="shared" si="441"/>
        <v>60115.9375</v>
      </c>
      <c r="BS416" s="2">
        <f t="shared" si="410"/>
        <v>57453.046849799357</v>
      </c>
      <c r="BT416" s="5">
        <f t="shared" si="442"/>
        <v>62438.101712171367</v>
      </c>
      <c r="BU416" s="5"/>
      <c r="BV416" s="2">
        <f t="shared" si="392"/>
        <v>0.17808933643535507</v>
      </c>
      <c r="BW416" s="2">
        <f t="shared" si="411"/>
        <v>1.53225393867475</v>
      </c>
      <c r="BX416" s="2">
        <f t="shared" si="412"/>
        <v>-2.1193723940439702</v>
      </c>
      <c r="BY416" s="2">
        <f t="shared" si="413"/>
        <v>5.1838802713934697</v>
      </c>
      <c r="BZ416" s="2"/>
      <c r="CA416" s="2">
        <f t="shared" si="443"/>
        <v>1.0012553886488436</v>
      </c>
      <c r="CB416" s="2">
        <f t="shared" si="414"/>
        <v>1.3950749300389695</v>
      </c>
      <c r="CC416" s="2">
        <f t="shared" si="415"/>
        <v>0.474650385132251</v>
      </c>
      <c r="CD416" s="2">
        <f t="shared" si="416"/>
        <v>2.3154994749456881</v>
      </c>
      <c r="CE416" s="5"/>
      <c r="CF416" s="8">
        <f t="shared" si="393"/>
        <v>4.3320932302892794E-3</v>
      </c>
      <c r="CG416" s="8">
        <f t="shared" si="394"/>
        <v>1.3887568696160195E-2</v>
      </c>
      <c r="CH416" s="5">
        <f t="shared" si="395"/>
        <v>57000</v>
      </c>
      <c r="CI416" s="5">
        <f t="shared" si="396"/>
        <v>58675</v>
      </c>
      <c r="CJ416" s="5"/>
      <c r="CK416" s="5">
        <f t="shared" si="431"/>
        <v>57560.345062541135</v>
      </c>
      <c r="CL416" s="5">
        <f t="shared" si="454"/>
        <v>59152.91324966996</v>
      </c>
      <c r="CM416" s="5">
        <f t="shared" si="405"/>
        <v>58598.873467896956</v>
      </c>
      <c r="CN416" s="5">
        <f t="shared" si="388"/>
        <v>62653.292271502811</v>
      </c>
      <c r="CO416" s="5">
        <f t="shared" si="427"/>
        <v>60822.579150029742</v>
      </c>
      <c r="CP416" s="5">
        <f t="shared" si="448"/>
        <v>39080.553029723807</v>
      </c>
      <c r="CQ416" s="5"/>
      <c r="CR416" s="5"/>
      <c r="CS416" s="32">
        <f t="shared" si="432"/>
        <v>2.0494229771853112E-2</v>
      </c>
      <c r="CT416" s="32">
        <f t="shared" si="455"/>
        <v>-6.9804381050034836E-3</v>
      </c>
      <c r="CU416" s="32">
        <f t="shared" si="406"/>
        <v>2.4083488939485864E-3</v>
      </c>
      <c r="CV416" s="32">
        <f t="shared" si="389"/>
        <v>-6.2459483446534403E-2</v>
      </c>
      <c r="CW416" s="32">
        <f t="shared" si="428"/>
        <v>-3.4240230834221785E-2</v>
      </c>
      <c r="CX416" s="32">
        <f t="shared" si="449"/>
        <v>0.50304935437642473</v>
      </c>
      <c r="CY416" s="32"/>
      <c r="CZ416" s="5"/>
      <c r="DA416" s="6">
        <f t="shared" si="433"/>
        <v>-6.7865886538571183E-3</v>
      </c>
      <c r="DB416" s="6">
        <f t="shared" si="456"/>
        <v>-6.7630009265782387E-2</v>
      </c>
      <c r="DC416" s="6">
        <f t="shared" si="407"/>
        <v>0.14345448516973272</v>
      </c>
      <c r="DD416" s="6">
        <f t="shared" si="390"/>
        <v>-4.428890938262274E-2</v>
      </c>
      <c r="DE416" s="6">
        <f t="shared" si="429"/>
        <v>8.1855532839560777E-2</v>
      </c>
      <c r="DF416" s="6">
        <f t="shared" si="451"/>
        <v>1.6640459550880435</v>
      </c>
      <c r="DG416" s="5"/>
      <c r="DI416" s="6">
        <f t="shared" si="434"/>
        <v>0.7417774284671097</v>
      </c>
      <c r="DJ416" s="6">
        <f t="shared" si="457"/>
        <v>0.50762190652610006</v>
      </c>
      <c r="DK416" s="6">
        <f t="shared" si="408"/>
        <v>0.79642462948669379</v>
      </c>
      <c r="DL416" s="6">
        <f t="shared" si="391"/>
        <v>0.86199256822177395</v>
      </c>
      <c r="DM416" s="6">
        <f t="shared" si="430"/>
        <v>0.6152427952440217</v>
      </c>
      <c r="DN416" s="6">
        <f t="shared" si="452"/>
        <v>0.1660327417682472</v>
      </c>
      <c r="DX416">
        <f t="shared" si="458"/>
        <v>58674</v>
      </c>
      <c r="DY416">
        <f t="shared" si="459"/>
        <v>54344.374612047824</v>
      </c>
      <c r="DZ416">
        <f t="shared" si="460"/>
        <v>63003.625387952176</v>
      </c>
    </row>
    <row r="417" spans="1:130" x14ac:dyDescent="0.25">
      <c r="A417" s="1">
        <v>16</v>
      </c>
      <c r="B417" s="1">
        <v>416</v>
      </c>
      <c r="C417" s="7">
        <v>20210512</v>
      </c>
      <c r="D417" s="7">
        <v>58980</v>
      </c>
      <c r="E417" s="7">
        <v>2297546</v>
      </c>
      <c r="F417" s="7"/>
      <c r="G417" s="7">
        <f t="shared" si="417"/>
        <v>135509263080</v>
      </c>
      <c r="H417" s="36">
        <f t="shared" si="465"/>
        <v>169111240840</v>
      </c>
      <c r="I417" s="36">
        <f t="shared" si="461"/>
        <v>183202246636.20001</v>
      </c>
      <c r="K417" s="2">
        <f t="shared" si="418"/>
        <v>4.077477616656079E-3</v>
      </c>
      <c r="M417" s="1">
        <f t="shared" si="426"/>
        <v>415</v>
      </c>
      <c r="N417" s="2">
        <f t="shared" si="419"/>
        <v>2.6112297653369219E-3</v>
      </c>
      <c r="O417" s="8">
        <f t="shared" si="420"/>
        <v>0.52005012531328321</v>
      </c>
      <c r="P417" s="2">
        <f t="shared" si="421"/>
        <v>0.49603490728864419</v>
      </c>
      <c r="Q417" s="2">
        <f t="shared" si="422"/>
        <v>0.49502624392767092</v>
      </c>
      <c r="R417" s="2">
        <f t="shared" si="423"/>
        <v>2.48453300901878E-2</v>
      </c>
      <c r="V417" s="1">
        <f t="shared" si="424"/>
        <v>0</v>
      </c>
      <c r="W417" s="1">
        <f t="shared" si="425"/>
        <v>4.077477616656079E-3</v>
      </c>
      <c r="X417" s="2">
        <f t="shared" si="444"/>
        <v>1.1460230594776865E-2</v>
      </c>
      <c r="Y417" s="2">
        <f t="shared" si="445"/>
        <v>1.1423907903209211E-2</v>
      </c>
      <c r="Z417" s="2">
        <f t="shared" si="446"/>
        <v>1.2408403939293247E-2</v>
      </c>
      <c r="AA417" s="2">
        <f t="shared" si="447"/>
        <v>1.9463393476823573E-2</v>
      </c>
      <c r="AB417" s="3">
        <f t="shared" si="462"/>
        <v>0.92358619616550075</v>
      </c>
      <c r="AC417" s="3">
        <f t="shared" si="463"/>
        <v>0.58694327465621343</v>
      </c>
      <c r="AD417" s="4">
        <f t="shared" si="450"/>
        <v>38.856790681278248</v>
      </c>
      <c r="AE417" s="5">
        <f t="shared" si="397"/>
        <v>26.317477136670504</v>
      </c>
      <c r="AF417" s="5">
        <f t="shared" si="398"/>
        <v>15.585500844611014</v>
      </c>
      <c r="AG417" s="5">
        <f t="shared" si="399"/>
        <v>37.049453428729997</v>
      </c>
      <c r="AH417" s="5"/>
      <c r="AI417" s="6">
        <f t="shared" si="464"/>
        <v>-0.12984816469033364</v>
      </c>
      <c r="AJ417" s="6">
        <f t="shared" si="453"/>
        <v>-8.3997802331620283E-2</v>
      </c>
      <c r="AK417" s="6">
        <f t="shared" si="400"/>
        <v>-0.34076699455024206</v>
      </c>
      <c r="AL417" s="6">
        <f t="shared" si="401"/>
        <v>0.17277138988700147</v>
      </c>
      <c r="AM417" s="6"/>
      <c r="AT417" s="5"/>
      <c r="AU417" s="5"/>
      <c r="AV417" s="12"/>
      <c r="AW417" s="5"/>
      <c r="AX417" s="5"/>
      <c r="AY417" s="5"/>
      <c r="AZ417" s="5"/>
      <c r="BA417" s="5"/>
      <c r="BB417" s="5"/>
      <c r="BC417" s="5"/>
      <c r="BD417" s="5"/>
      <c r="BE417" s="5">
        <f t="shared" si="435"/>
        <v>240</v>
      </c>
      <c r="BF417" s="6">
        <f t="shared" si="436"/>
        <v>0</v>
      </c>
      <c r="BG417" s="6">
        <f t="shared" si="437"/>
        <v>240</v>
      </c>
      <c r="BH417" s="6">
        <f t="shared" si="438"/>
        <v>656.42857142857144</v>
      </c>
      <c r="BI417" s="6">
        <f t="shared" si="439"/>
        <v>654.28571428571433</v>
      </c>
      <c r="BJ417" s="6">
        <f t="shared" si="440"/>
        <v>49.918256130790191</v>
      </c>
      <c r="BK417" s="6">
        <f t="shared" si="402"/>
        <v>41.689881493063218</v>
      </c>
      <c r="BL417" s="6">
        <f t="shared" si="403"/>
        <v>26.5197731319148</v>
      </c>
      <c r="BM417" s="6">
        <f t="shared" si="404"/>
        <v>52.308957345867114</v>
      </c>
      <c r="BN417" s="5"/>
      <c r="BO417" s="5"/>
      <c r="BP417" s="5"/>
      <c r="BQ417" s="2">
        <f t="shared" si="409"/>
        <v>58208.75</v>
      </c>
      <c r="BR417" s="2">
        <f t="shared" si="441"/>
        <v>59975.5625</v>
      </c>
      <c r="BS417" s="2">
        <f t="shared" si="410"/>
        <v>57676.439320138605</v>
      </c>
      <c r="BT417" s="5">
        <f t="shared" si="442"/>
        <v>62405.499481395324</v>
      </c>
      <c r="BU417" s="5"/>
      <c r="BV417" s="2">
        <f t="shared" si="392"/>
        <v>1.2931461848315466</v>
      </c>
      <c r="BW417" s="2">
        <f t="shared" si="411"/>
        <v>1.661953342888087</v>
      </c>
      <c r="BX417" s="2">
        <f t="shared" si="412"/>
        <v>-1.7418396631116002</v>
      </c>
      <c r="BY417" s="2">
        <f t="shared" si="413"/>
        <v>5.0657463488877745</v>
      </c>
      <c r="BZ417" s="2"/>
      <c r="CA417" s="2">
        <f t="shared" si="443"/>
        <v>1.203990066042699</v>
      </c>
      <c r="CB417" s="2">
        <f t="shared" si="414"/>
        <v>1.4330779556400901</v>
      </c>
      <c r="CC417" s="2">
        <f t="shared" si="415"/>
        <v>0.62170320564092552</v>
      </c>
      <c r="CD417" s="2">
        <f t="shared" si="416"/>
        <v>2.2444527056392545</v>
      </c>
      <c r="CE417" s="5"/>
      <c r="CF417" s="8">
        <f t="shared" si="393"/>
        <v>4.3320932302892794E-3</v>
      </c>
      <c r="CG417" s="8">
        <f t="shared" si="394"/>
        <v>1.3887568696160195E-2</v>
      </c>
      <c r="CH417" s="5">
        <f t="shared" si="395"/>
        <v>56740</v>
      </c>
      <c r="CI417" s="5">
        <f t="shared" si="396"/>
        <v>58675</v>
      </c>
      <c r="CJ417" s="5"/>
      <c r="CK417" s="5">
        <f t="shared" si="431"/>
        <v>57335.605324403652</v>
      </c>
      <c r="CL417" s="5">
        <f t="shared" si="454"/>
        <v>58698.993896352549</v>
      </c>
      <c r="CM417" s="5">
        <f t="shared" si="405"/>
        <v>58635.58667776121</v>
      </c>
      <c r="CN417" s="5">
        <f t="shared" si="388"/>
        <v>62641.656860198003</v>
      </c>
      <c r="CO417" s="5">
        <f t="shared" si="427"/>
        <v>60829.718190647342</v>
      </c>
      <c r="CP417" s="5">
        <f t="shared" si="448"/>
        <v>39206.653722082454</v>
      </c>
      <c r="CQ417" s="5"/>
      <c r="CR417" s="5"/>
      <c r="CS417" s="32">
        <f t="shared" si="432"/>
        <v>2.8680165950850212E-2</v>
      </c>
      <c r="CT417" s="32">
        <f t="shared" si="455"/>
        <v>4.7872388433716218E-3</v>
      </c>
      <c r="CU417" s="32">
        <f t="shared" si="406"/>
        <v>5.8737934035102413E-3</v>
      </c>
      <c r="CV417" s="32">
        <f t="shared" si="389"/>
        <v>-5.8454023149004386E-2</v>
      </c>
      <c r="CW417" s="32">
        <f t="shared" si="428"/>
        <v>-3.0408133485841815E-2</v>
      </c>
      <c r="CX417" s="32">
        <f t="shared" si="449"/>
        <v>0.50433649395537561</v>
      </c>
      <c r="CY417" s="32"/>
      <c r="CZ417" s="5"/>
      <c r="DA417" s="6">
        <f t="shared" si="433"/>
        <v>-8.777909164453904E-3</v>
      </c>
      <c r="DB417" s="6">
        <f t="shared" si="456"/>
        <v>-5.0258510285172683E-2</v>
      </c>
      <c r="DC417" s="6">
        <f t="shared" si="407"/>
        <v>0.11829181206013363</v>
      </c>
      <c r="DD417" s="6">
        <f t="shared" si="390"/>
        <v>-2.2686339210585819E-2</v>
      </c>
      <c r="DE417" s="6">
        <f t="shared" si="429"/>
        <v>6.4304947574022678E-2</v>
      </c>
      <c r="DF417" s="6">
        <f t="shared" si="451"/>
        <v>1.675673362538181</v>
      </c>
      <c r="DG417" s="5"/>
      <c r="DI417" s="6">
        <f t="shared" si="434"/>
        <v>0.78987305630152527</v>
      </c>
      <c r="DJ417" s="6">
        <f t="shared" si="457"/>
        <v>0.56421429098615306</v>
      </c>
      <c r="DK417" s="6">
        <f t="shared" si="408"/>
        <v>0.80978586860185653</v>
      </c>
      <c r="DL417" s="6">
        <f t="shared" si="391"/>
        <v>0.85293762956508423</v>
      </c>
      <c r="DM417" s="6">
        <f t="shared" si="430"/>
        <v>0.50902170026544646</v>
      </c>
      <c r="DN417" s="6">
        <f t="shared" si="452"/>
        <v>0.16331412257373737</v>
      </c>
      <c r="DX417">
        <f t="shared" si="458"/>
        <v>58480.5</v>
      </c>
      <c r="DY417">
        <f t="shared" si="459"/>
        <v>54591.178851007542</v>
      </c>
      <c r="DZ417">
        <f t="shared" si="460"/>
        <v>62369.821148992458</v>
      </c>
    </row>
    <row r="418" spans="1:130" x14ac:dyDescent="0.25">
      <c r="A418" s="1">
        <v>17</v>
      </c>
      <c r="B418" s="1">
        <v>417</v>
      </c>
      <c r="C418" s="7">
        <v>20210515</v>
      </c>
      <c r="D418" s="7">
        <v>59700</v>
      </c>
      <c r="E418" s="7">
        <v>1572984</v>
      </c>
      <c r="F418" s="7"/>
      <c r="G418" s="7">
        <f t="shared" si="417"/>
        <v>93907144800</v>
      </c>
      <c r="H418" s="36">
        <f t="shared" si="465"/>
        <v>160573775204</v>
      </c>
      <c r="I418" s="36">
        <f t="shared" si="461"/>
        <v>181707217084.20001</v>
      </c>
      <c r="K418" s="2">
        <f t="shared" si="418"/>
        <v>1.2133617011426161E-2</v>
      </c>
      <c r="M418" s="1">
        <f t="shared" si="426"/>
        <v>416</v>
      </c>
      <c r="N418" s="2">
        <f t="shared" si="419"/>
        <v>2.6283452326234416E-3</v>
      </c>
      <c r="O418" s="8">
        <f t="shared" si="420"/>
        <v>0.52130325814536338</v>
      </c>
      <c r="P418" s="2">
        <f t="shared" si="421"/>
        <v>0.49626774371932136</v>
      </c>
      <c r="Q418" s="2">
        <f t="shared" si="422"/>
        <v>0.49531827599742873</v>
      </c>
      <c r="R418" s="2">
        <f t="shared" si="423"/>
        <v>2.5268350856719191E-2</v>
      </c>
      <c r="V418" s="1">
        <f t="shared" si="424"/>
        <v>0</v>
      </c>
      <c r="W418" s="1">
        <f t="shared" si="425"/>
        <v>1.2133617011426161E-2</v>
      </c>
      <c r="X418" s="2">
        <f t="shared" si="444"/>
        <v>9.8195296346514239E-3</v>
      </c>
      <c r="Y418" s="2">
        <f t="shared" si="445"/>
        <v>1.2290594832596794E-2</v>
      </c>
      <c r="Z418" s="2">
        <f t="shared" si="446"/>
        <v>1.228748625846285E-2</v>
      </c>
      <c r="AA418" s="2">
        <f t="shared" si="447"/>
        <v>1.9183706791090355E-2</v>
      </c>
      <c r="AB418" s="3">
        <f t="shared" si="462"/>
        <v>0.79914877852972954</v>
      </c>
      <c r="AC418" s="3">
        <f t="shared" si="463"/>
        <v>0.64067883055348906</v>
      </c>
      <c r="AD418" s="4">
        <f t="shared" si="450"/>
        <v>44.496912443665977</v>
      </c>
      <c r="AE418" s="5">
        <f t="shared" si="397"/>
        <v>27.263375589902704</v>
      </c>
      <c r="AF418" s="5">
        <f t="shared" si="398"/>
        <v>13.814566562789953</v>
      </c>
      <c r="AG418" s="5">
        <f t="shared" si="399"/>
        <v>40.712184617015453</v>
      </c>
      <c r="AH418" s="5"/>
      <c r="AI418" s="6">
        <f t="shared" si="464"/>
        <v>-7.7556106988130966E-2</v>
      </c>
      <c r="AJ418" s="6">
        <f t="shared" si="453"/>
        <v>-9.8451922860189431E-2</v>
      </c>
      <c r="AK418" s="6">
        <f t="shared" si="400"/>
        <v>-0.31449190556411893</v>
      </c>
      <c r="AL418" s="6">
        <f t="shared" si="401"/>
        <v>0.11758805984374009</v>
      </c>
      <c r="AM418" s="6"/>
      <c r="AT418" s="5"/>
      <c r="AU418" s="5"/>
      <c r="AV418" s="12"/>
      <c r="AW418" s="5"/>
      <c r="AX418" s="5"/>
      <c r="AY418" s="5"/>
      <c r="AZ418" s="5"/>
      <c r="BA418" s="5"/>
      <c r="BB418" s="5"/>
      <c r="BC418" s="5"/>
      <c r="BD418" s="5"/>
      <c r="BE418" s="5">
        <f t="shared" si="435"/>
        <v>720</v>
      </c>
      <c r="BF418" s="6">
        <f t="shared" si="436"/>
        <v>0</v>
      </c>
      <c r="BG418" s="6">
        <f t="shared" si="437"/>
        <v>720</v>
      </c>
      <c r="BH418" s="6">
        <f t="shared" si="438"/>
        <v>560.71428571428567</v>
      </c>
      <c r="BI418" s="6">
        <f t="shared" si="439"/>
        <v>705.71428571428567</v>
      </c>
      <c r="BJ418" s="6">
        <f t="shared" si="440"/>
        <v>55.724760293288213</v>
      </c>
      <c r="BK418" s="6">
        <f t="shared" si="402"/>
        <v>42.349905915494624</v>
      </c>
      <c r="BL418" s="6">
        <f t="shared" si="403"/>
        <v>25.92978435407062</v>
      </c>
      <c r="BM418" s="6">
        <f t="shared" si="404"/>
        <v>53.843991008491429</v>
      </c>
      <c r="BN418" s="5"/>
      <c r="BO418" s="5"/>
      <c r="BP418" s="5"/>
      <c r="BQ418" s="2">
        <f t="shared" si="409"/>
        <v>58208.75</v>
      </c>
      <c r="BR418" s="2">
        <f t="shared" si="441"/>
        <v>59830.75</v>
      </c>
      <c r="BS418" s="2">
        <f t="shared" si="410"/>
        <v>57895.029581741081</v>
      </c>
      <c r="BT418" s="5">
        <f t="shared" si="442"/>
        <v>62321.719136067746</v>
      </c>
      <c r="BU418" s="5"/>
      <c r="BV418" s="2">
        <f t="shared" si="392"/>
        <v>0.90679868598625379</v>
      </c>
      <c r="BW418" s="2">
        <f t="shared" si="411"/>
        <v>1.7625106171179421</v>
      </c>
      <c r="BX418" s="2">
        <f t="shared" si="412"/>
        <v>-1.4080177866762253</v>
      </c>
      <c r="BY418" s="2">
        <f t="shared" si="413"/>
        <v>4.9330390209121093</v>
      </c>
      <c r="BZ418" s="2"/>
      <c r="CA418" s="2">
        <f t="shared" si="443"/>
        <v>1.0457856408259985</v>
      </c>
      <c r="CB418" s="2">
        <f t="shared" si="414"/>
        <v>1.4542316174536321</v>
      </c>
      <c r="CC418" s="2">
        <f t="shared" si="415"/>
        <v>0.71276562419384648</v>
      </c>
      <c r="CD418" s="2">
        <f t="shared" si="416"/>
        <v>2.1956976107134176</v>
      </c>
      <c r="CE418" s="5"/>
      <c r="CF418" s="8">
        <f t="shared" si="393"/>
        <v>4.3320932302892794E-3</v>
      </c>
      <c r="CG418" s="8">
        <f t="shared" si="394"/>
        <v>1.3887568696160195E-2</v>
      </c>
      <c r="CH418" s="5">
        <f t="shared" si="395"/>
        <v>57100</v>
      </c>
      <c r="CI418" s="5">
        <f t="shared" si="396"/>
        <v>58675</v>
      </c>
      <c r="CJ418" s="5"/>
      <c r="CK418" s="5">
        <f t="shared" si="431"/>
        <v>57313.4981869291</v>
      </c>
      <c r="CL418" s="5">
        <f t="shared" si="454"/>
        <v>58469.64543055644</v>
      </c>
      <c r="CM418" s="5">
        <f t="shared" si="405"/>
        <v>58776.260068390729</v>
      </c>
      <c r="CN418" s="5">
        <f t="shared" si="388"/>
        <v>62652.892977800089</v>
      </c>
      <c r="CO418" s="5">
        <f t="shared" si="427"/>
        <v>60835.247909161902</v>
      </c>
      <c r="CP418" s="5">
        <f t="shared" si="448"/>
        <v>39351.895726298506</v>
      </c>
      <c r="CQ418" s="5"/>
      <c r="CR418" s="5"/>
      <c r="CS418" s="32">
        <f t="shared" si="432"/>
        <v>4.1639437280329261E-2</v>
      </c>
      <c r="CT418" s="32">
        <f t="shared" si="455"/>
        <v>2.1042620668956014E-2</v>
      </c>
      <c r="CU418" s="32">
        <f t="shared" si="406"/>
        <v>1.5716208049549651E-2</v>
      </c>
      <c r="CV418" s="32">
        <f t="shared" si="389"/>
        <v>-4.7130991682162171E-2</v>
      </c>
      <c r="CW418" s="32">
        <f t="shared" si="428"/>
        <v>-1.866102215704013E-2</v>
      </c>
      <c r="CX418" s="32">
        <f t="shared" si="449"/>
        <v>0.51708066150681131</v>
      </c>
      <c r="CY418" s="32"/>
      <c r="CZ418" s="5"/>
      <c r="DA418" s="6">
        <f t="shared" si="433"/>
        <v>2.8889009852137069E-2</v>
      </c>
      <c r="DB418" s="6">
        <f t="shared" si="456"/>
        <v>-3.3438016007248168E-2</v>
      </c>
      <c r="DC418" s="6">
        <f t="shared" si="407"/>
        <v>0.16045189790398737</v>
      </c>
      <c r="DD418" s="6">
        <f t="shared" si="390"/>
        <v>-9.9448026468775125E-3</v>
      </c>
      <c r="DE418" s="6">
        <f t="shared" si="429"/>
        <v>2.7682841014597826E-2</v>
      </c>
      <c r="DF418" s="6">
        <f t="shared" si="451"/>
        <v>1.6734182420975077</v>
      </c>
      <c r="DG418" s="5"/>
      <c r="DI418" s="6">
        <f t="shared" si="434"/>
        <v>0.90360149074071106</v>
      </c>
      <c r="DJ418" s="6">
        <f t="shared" si="457"/>
        <v>0.68617101071573972</v>
      </c>
      <c r="DK418" s="6">
        <f t="shared" si="408"/>
        <v>0.7914108945331263</v>
      </c>
      <c r="DL418" s="6">
        <f t="shared" si="391"/>
        <v>0.83414141418326537</v>
      </c>
      <c r="DM418" s="6">
        <f t="shared" si="430"/>
        <v>0.51777252078626268</v>
      </c>
      <c r="DN418" s="6">
        <f t="shared" si="452"/>
        <v>0.16118830417033417</v>
      </c>
      <c r="DX418">
        <f t="shared" si="458"/>
        <v>58364.5</v>
      </c>
      <c r="DY418">
        <f t="shared" si="459"/>
        <v>54777.743944732232</v>
      </c>
      <c r="DZ418">
        <f t="shared" si="460"/>
        <v>61951.256055267768</v>
      </c>
    </row>
    <row r="419" spans="1:130" x14ac:dyDescent="0.25">
      <c r="A419" s="1">
        <v>18</v>
      </c>
      <c r="B419" s="1">
        <v>418</v>
      </c>
      <c r="C419" s="7">
        <v>20210516</v>
      </c>
      <c r="D419" s="7">
        <v>58750</v>
      </c>
      <c r="E419" s="7">
        <v>1852250</v>
      </c>
      <c r="F419" s="7"/>
      <c r="G419" s="7">
        <f t="shared" si="417"/>
        <v>108819687500</v>
      </c>
      <c r="H419" s="36">
        <f t="shared" si="465"/>
        <v>161294593648</v>
      </c>
      <c r="I419" s="36">
        <f t="shared" si="461"/>
        <v>181700634572.20001</v>
      </c>
      <c r="K419" s="2">
        <f t="shared" si="418"/>
        <v>-1.6040867374288035E-2</v>
      </c>
      <c r="M419" s="1">
        <f t="shared" si="426"/>
        <v>417</v>
      </c>
      <c r="N419" s="2">
        <f t="shared" si="419"/>
        <v>2.6391383788177264E-3</v>
      </c>
      <c r="O419" s="8">
        <f t="shared" si="420"/>
        <v>0.52255639097744366</v>
      </c>
      <c r="P419" s="2">
        <f t="shared" si="421"/>
        <v>0.49641457283402901</v>
      </c>
      <c r="Q419" s="2">
        <f t="shared" si="422"/>
        <v>0.49550243776535435</v>
      </c>
      <c r="R419" s="2">
        <f t="shared" si="423"/>
        <v>2.62886472581223E-2</v>
      </c>
      <c r="V419" s="1">
        <f t="shared" si="424"/>
        <v>1.6040867374288035E-2</v>
      </c>
      <c r="W419" s="1">
        <f t="shared" si="425"/>
        <v>0</v>
      </c>
      <c r="X419" s="2">
        <f t="shared" si="444"/>
        <v>9.0828557983162889E-3</v>
      </c>
      <c r="Y419" s="2">
        <f t="shared" si="445"/>
        <v>1.2290594832596794E-2</v>
      </c>
      <c r="Z419" s="2">
        <f t="shared" si="446"/>
        <v>1.1504109235135443E-2</v>
      </c>
      <c r="AA419" s="2">
        <f t="shared" si="447"/>
        <v>1.9183706791090355E-2</v>
      </c>
      <c r="AB419" s="3">
        <f t="shared" si="462"/>
        <v>0.78953142852431835</v>
      </c>
      <c r="AC419" s="3">
        <f t="shared" si="463"/>
        <v>0.64067883055348906</v>
      </c>
      <c r="AD419" s="4">
        <f t="shared" si="450"/>
        <v>44.796128854969588</v>
      </c>
      <c r="AE419" s="5">
        <f t="shared" si="397"/>
        <v>28.318588943807715</v>
      </c>
      <c r="AF419" s="5">
        <f t="shared" si="398"/>
        <v>12.884471391970648</v>
      </c>
      <c r="AG419" s="5">
        <f t="shared" si="399"/>
        <v>43.75270649564478</v>
      </c>
      <c r="AH419" s="5"/>
      <c r="AI419" s="6">
        <f t="shared" si="464"/>
        <v>-9.9849057766136978E-2</v>
      </c>
      <c r="AJ419" s="6">
        <f t="shared" si="453"/>
        <v>-0.11169138018683922</v>
      </c>
      <c r="AK419" s="6">
        <f t="shared" si="400"/>
        <v>-0.28869508974821118</v>
      </c>
      <c r="AL419" s="6">
        <f t="shared" si="401"/>
        <v>6.531232937453274E-2</v>
      </c>
      <c r="AM419" s="6"/>
      <c r="AT419" s="5"/>
      <c r="AU419" s="5"/>
      <c r="AV419" s="12"/>
      <c r="AW419" s="5"/>
      <c r="AX419" s="5"/>
      <c r="AY419" s="5"/>
      <c r="AZ419" s="5"/>
      <c r="BA419" s="5"/>
      <c r="BB419" s="5"/>
      <c r="BC419" s="5"/>
      <c r="BD419" s="5"/>
      <c r="BE419" s="5">
        <f t="shared" si="435"/>
        <v>-950</v>
      </c>
      <c r="BF419" s="6">
        <f t="shared" si="436"/>
        <v>950</v>
      </c>
      <c r="BG419" s="6">
        <f t="shared" si="437"/>
        <v>0</v>
      </c>
      <c r="BH419" s="6">
        <f t="shared" si="438"/>
        <v>521.42857142857144</v>
      </c>
      <c r="BI419" s="6">
        <f t="shared" si="439"/>
        <v>705.71428571428567</v>
      </c>
      <c r="BJ419" s="6">
        <f t="shared" si="440"/>
        <v>57.508731082654251</v>
      </c>
      <c r="BK419" s="6">
        <f t="shared" si="402"/>
        <v>43.170108044450714</v>
      </c>
      <c r="BL419" s="6">
        <f t="shared" si="403"/>
        <v>25.426426317467318</v>
      </c>
      <c r="BM419" s="6">
        <f t="shared" si="404"/>
        <v>55.590685253339089</v>
      </c>
      <c r="BN419" s="5"/>
      <c r="BO419" s="5"/>
      <c r="BP419" s="5"/>
      <c r="BQ419" s="2">
        <f t="shared" si="409"/>
        <v>58176.25</v>
      </c>
      <c r="BR419" s="2">
        <f t="shared" si="441"/>
        <v>59670.6875</v>
      </c>
      <c r="BS419" s="2">
        <f t="shared" si="410"/>
        <v>58086.568783003233</v>
      </c>
      <c r="BT419" s="5">
        <f t="shared" si="442"/>
        <v>62154.569817085809</v>
      </c>
      <c r="BU419" s="5"/>
      <c r="BV419" s="2">
        <f t="shared" si="392"/>
        <v>0.90234315981784263</v>
      </c>
      <c r="BW419" s="2">
        <f t="shared" si="411"/>
        <v>1.8513468940711</v>
      </c>
      <c r="BX419" s="2">
        <f t="shared" si="412"/>
        <v>-1.1000857608943215</v>
      </c>
      <c r="BY419" s="2">
        <f t="shared" si="413"/>
        <v>4.8027795490365213</v>
      </c>
      <c r="BZ419" s="2"/>
      <c r="CA419" s="2">
        <f t="shared" si="443"/>
        <v>1.0815097881122908</v>
      </c>
      <c r="CB419" s="2">
        <f t="shared" si="414"/>
        <v>1.4699047139023413</v>
      </c>
      <c r="CC419" s="2">
        <f t="shared" si="415"/>
        <v>0.77790887669868514</v>
      </c>
      <c r="CD419" s="2">
        <f t="shared" si="416"/>
        <v>2.1619005511059974</v>
      </c>
      <c r="CE419" s="5"/>
      <c r="CF419" s="8">
        <f t="shared" si="393"/>
        <v>4.3320932302892794E-3</v>
      </c>
      <c r="CG419" s="8">
        <f t="shared" si="394"/>
        <v>1.3887568696160195E-2</v>
      </c>
      <c r="CH419" s="5">
        <f t="shared" si="395"/>
        <v>57100</v>
      </c>
      <c r="CI419" s="5">
        <f t="shared" si="396"/>
        <v>58675</v>
      </c>
      <c r="CJ419" s="5"/>
      <c r="CK419" s="5">
        <f t="shared" si="431"/>
        <v>57344.697791535771</v>
      </c>
      <c r="CL419" s="5">
        <f t="shared" si="454"/>
        <v>58388.796971094569</v>
      </c>
      <c r="CM419" s="5">
        <f t="shared" si="405"/>
        <v>58886.221461833899</v>
      </c>
      <c r="CN419" s="5">
        <f t="shared" si="388"/>
        <v>62658.983840753514</v>
      </c>
      <c r="CO419" s="5">
        <f t="shared" si="427"/>
        <v>60840.132426888464</v>
      </c>
      <c r="CP419" s="5">
        <f t="shared" si="448"/>
        <v>39454.619722387062</v>
      </c>
      <c r="CQ419" s="5"/>
      <c r="CR419" s="5"/>
      <c r="CS419" s="32">
        <f t="shared" si="432"/>
        <v>2.4506227473251263E-2</v>
      </c>
      <c r="CT419" s="32">
        <f t="shared" si="455"/>
        <v>6.1861700812957388E-3</v>
      </c>
      <c r="CU419" s="32">
        <f t="shared" si="406"/>
        <v>-2.3132994179663191E-3</v>
      </c>
      <c r="CV419" s="32">
        <f t="shared" si="389"/>
        <v>-6.2385050014346133E-2</v>
      </c>
      <c r="CW419" s="32">
        <f t="shared" si="428"/>
        <v>-3.4354501601392418E-2</v>
      </c>
      <c r="CX419" s="32">
        <f t="shared" si="449"/>
        <v>0.48905249659939032</v>
      </c>
      <c r="CY419" s="32"/>
      <c r="CZ419" s="5"/>
      <c r="DA419" s="6">
        <f t="shared" si="433"/>
        <v>3.5516942290561924E-2</v>
      </c>
      <c r="DB419" s="6">
        <f t="shared" si="456"/>
        <v>-3.0178316974832867E-2</v>
      </c>
      <c r="DC419" s="6">
        <f t="shared" si="407"/>
        <v>0.15827263861632379</v>
      </c>
      <c r="DD419" s="6">
        <f t="shared" si="390"/>
        <v>-0.17148288822323679</v>
      </c>
      <c r="DE419" s="6">
        <f t="shared" si="429"/>
        <v>-2.1053409197832381E-2</v>
      </c>
      <c r="DF419" s="6">
        <f t="shared" si="451"/>
        <v>1.6717963058678591</v>
      </c>
      <c r="DG419" s="5"/>
      <c r="DI419" s="6">
        <f t="shared" si="434"/>
        <v>0.72035819598940509</v>
      </c>
      <c r="DJ419" s="6">
        <f t="shared" si="457"/>
        <v>0.58231685630512053</v>
      </c>
      <c r="DK419" s="6">
        <f t="shared" si="408"/>
        <v>0.73310180202389519</v>
      </c>
      <c r="DL419" s="6">
        <f t="shared" si="391"/>
        <v>0.77637449043148565</v>
      </c>
      <c r="DM419" s="6">
        <f t="shared" si="430"/>
        <v>0.39171918480803625</v>
      </c>
      <c r="DN419" s="6">
        <f t="shared" si="452"/>
        <v>0.16116421264596326</v>
      </c>
      <c r="DX419">
        <f t="shared" si="458"/>
        <v>58215.5</v>
      </c>
      <c r="DY419">
        <f t="shared" si="459"/>
        <v>54968.898854186118</v>
      </c>
      <c r="DZ419">
        <f t="shared" si="460"/>
        <v>61462.101145813882</v>
      </c>
    </row>
    <row r="420" spans="1:130" x14ac:dyDescent="0.25">
      <c r="A420" s="1">
        <v>19</v>
      </c>
      <c r="B420" s="1">
        <v>419</v>
      </c>
      <c r="C420" s="7">
        <v>20210517</v>
      </c>
      <c r="D420" s="7">
        <v>59700</v>
      </c>
      <c r="E420" s="7">
        <v>2468214</v>
      </c>
      <c r="F420" s="7"/>
      <c r="G420" s="7">
        <f t="shared" si="417"/>
        <v>147352375800</v>
      </c>
      <c r="H420" s="36">
        <f t="shared" si="465"/>
        <v>162837626380.5</v>
      </c>
      <c r="I420" s="36">
        <f t="shared" si="461"/>
        <v>181756566684.20001</v>
      </c>
      <c r="K420" s="2">
        <f t="shared" si="418"/>
        <v>1.6040867374288149E-2</v>
      </c>
      <c r="M420" s="1">
        <f t="shared" si="426"/>
        <v>418</v>
      </c>
      <c r="N420" s="2">
        <f t="shared" si="419"/>
        <v>2.6545484759059029E-3</v>
      </c>
      <c r="O420" s="8">
        <f t="shared" si="420"/>
        <v>0.52380952380952384</v>
      </c>
      <c r="P420" s="2">
        <f t="shared" si="421"/>
        <v>0.496624211423631</v>
      </c>
      <c r="Q420" s="2">
        <f t="shared" si="422"/>
        <v>0.49576538303375794</v>
      </c>
      <c r="R420" s="2">
        <f t="shared" si="423"/>
        <v>2.7394950975494825E-2</v>
      </c>
      <c r="V420" s="1">
        <f t="shared" si="424"/>
        <v>0</v>
      </c>
      <c r="W420" s="1">
        <f t="shared" si="425"/>
        <v>1.6040867374288149E-2</v>
      </c>
      <c r="X420" s="2">
        <f t="shared" si="444"/>
        <v>9.0828557983162889E-3</v>
      </c>
      <c r="Y420" s="2">
        <f t="shared" si="445"/>
        <v>9.1187585743567213E-3</v>
      </c>
      <c r="Z420" s="2">
        <f t="shared" si="446"/>
        <v>1.1504109235135443E-2</v>
      </c>
      <c r="AA420" s="2">
        <f t="shared" si="447"/>
        <v>1.3411844268774502E-2</v>
      </c>
      <c r="AB420" s="3">
        <f t="shared" si="462"/>
        <v>0.78953142852431835</v>
      </c>
      <c r="AC420" s="3">
        <f t="shared" si="463"/>
        <v>0.67990340415650696</v>
      </c>
      <c r="AD420" s="4">
        <f t="shared" si="450"/>
        <v>46.269721462645371</v>
      </c>
      <c r="AE420" s="5">
        <f t="shared" si="397"/>
        <v>29.467019141937762</v>
      </c>
      <c r="AF420" s="5">
        <f t="shared" si="398"/>
        <v>12.285650852029253</v>
      </c>
      <c r="AG420" s="5">
        <f t="shared" si="399"/>
        <v>46.648387431846274</v>
      </c>
      <c r="AH420" s="5"/>
      <c r="AI420" s="6">
        <f t="shared" si="464"/>
        <v>-2.8532975103786336E-2</v>
      </c>
      <c r="AJ420" s="6">
        <f t="shared" si="453"/>
        <v>-0.11574870414633512</v>
      </c>
      <c r="AK420" s="6">
        <f t="shared" si="400"/>
        <v>-0.28016728132605573</v>
      </c>
      <c r="AL420" s="6">
        <f t="shared" si="401"/>
        <v>4.8669873033385463E-2</v>
      </c>
      <c r="AM420" s="6"/>
      <c r="AT420" s="5"/>
      <c r="AU420" s="5"/>
      <c r="AV420" s="12"/>
      <c r="AW420" s="5"/>
      <c r="AX420" s="5"/>
      <c r="AY420" s="5"/>
      <c r="AZ420" s="5"/>
      <c r="BA420" s="5"/>
      <c r="BB420" s="5"/>
      <c r="BC420" s="5"/>
      <c r="BD420" s="5"/>
      <c r="BE420" s="5">
        <f t="shared" si="435"/>
        <v>950</v>
      </c>
      <c r="BF420" s="6">
        <f t="shared" si="436"/>
        <v>0</v>
      </c>
      <c r="BG420" s="6">
        <f t="shared" si="437"/>
        <v>950</v>
      </c>
      <c r="BH420" s="6">
        <f t="shared" si="438"/>
        <v>521.42857142857144</v>
      </c>
      <c r="BI420" s="6">
        <f t="shared" si="439"/>
        <v>523.57142857142856</v>
      </c>
      <c r="BJ420" s="6">
        <f t="shared" si="440"/>
        <v>50.10252904989747</v>
      </c>
      <c r="BK420" s="6">
        <f t="shared" si="402"/>
        <v>43.580993659249245</v>
      </c>
      <c r="BL420" s="6">
        <f t="shared" si="403"/>
        <v>25.58385006506159</v>
      </c>
      <c r="BM420" s="6">
        <f t="shared" si="404"/>
        <v>56.178994175180605</v>
      </c>
      <c r="BN420" s="5"/>
      <c r="BO420" s="5"/>
      <c r="BP420" s="5"/>
      <c r="BQ420" s="2">
        <f t="shared" si="409"/>
        <v>58176.25</v>
      </c>
      <c r="BR420" s="2">
        <f t="shared" si="441"/>
        <v>59492.9375</v>
      </c>
      <c r="BS420" s="2">
        <f t="shared" si="410"/>
        <v>58222.409058556012</v>
      </c>
      <c r="BT420" s="5">
        <f t="shared" si="442"/>
        <v>61862.101836766291</v>
      </c>
      <c r="BU420" s="5"/>
      <c r="BV420" s="2">
        <f t="shared" si="392"/>
        <v>0.52562976191650179</v>
      </c>
      <c r="BW420" s="2">
        <f t="shared" si="411"/>
        <v>1.8852194313841906</v>
      </c>
      <c r="BX420" s="2">
        <f t="shared" si="412"/>
        <v>-0.98381423298033677</v>
      </c>
      <c r="BY420" s="2">
        <f t="shared" si="413"/>
        <v>4.7542530957487177</v>
      </c>
      <c r="BZ420" s="2"/>
      <c r="CA420" s="2">
        <f t="shared" si="443"/>
        <v>0.90142278762329409</v>
      </c>
      <c r="CB420" s="2">
        <f t="shared" si="414"/>
        <v>1.4637636588076801</v>
      </c>
      <c r="CC420" s="2">
        <f t="shared" si="415"/>
        <v>0.75318487132164735</v>
      </c>
      <c r="CD420" s="2">
        <f t="shared" si="416"/>
        <v>2.1743424462937129</v>
      </c>
      <c r="CE420" s="5"/>
      <c r="CF420" s="8">
        <f t="shared" si="393"/>
        <v>4.3320932302892794E-3</v>
      </c>
      <c r="CG420" s="8">
        <f t="shared" si="394"/>
        <v>1.3887568696160195E-2</v>
      </c>
      <c r="CH420" s="5">
        <f t="shared" si="395"/>
        <v>57100</v>
      </c>
      <c r="CI420" s="5">
        <f t="shared" si="396"/>
        <v>58675</v>
      </c>
      <c r="CJ420" s="5"/>
      <c r="CK420" s="5">
        <f t="shared" si="431"/>
        <v>57666.961299095499</v>
      </c>
      <c r="CL420" s="5">
        <f t="shared" si="454"/>
        <v>58372.278821705899</v>
      </c>
      <c r="CM420" s="5">
        <f t="shared" si="405"/>
        <v>59062.93565967273</v>
      </c>
      <c r="CN420" s="5">
        <f t="shared" si="388"/>
        <v>62156.984045473291</v>
      </c>
      <c r="CO420" s="5">
        <f t="shared" si="427"/>
        <v>60843.492203184338</v>
      </c>
      <c r="CP420" s="5">
        <f t="shared" si="448"/>
        <v>39579.350449164231</v>
      </c>
      <c r="CQ420" s="5"/>
      <c r="CR420" s="5"/>
      <c r="CS420" s="32">
        <f t="shared" si="432"/>
        <v>3.5254826248949378E-2</v>
      </c>
      <c r="CT420" s="32">
        <f t="shared" si="455"/>
        <v>2.2745748582979397E-2</v>
      </c>
      <c r="CU420" s="32">
        <f t="shared" si="406"/>
        <v>1.0786194983569919E-2</v>
      </c>
      <c r="CV420" s="32">
        <f t="shared" si="389"/>
        <v>-3.9528688259323985E-2</v>
      </c>
      <c r="CW420" s="32">
        <f t="shared" si="428"/>
        <v>-1.8793993601907255E-2</v>
      </c>
      <c r="CX420" s="32">
        <f t="shared" si="449"/>
        <v>0.50836229807962008</v>
      </c>
      <c r="CY420" s="32"/>
      <c r="CZ420" s="5"/>
      <c r="DA420" s="6">
        <f t="shared" si="433"/>
        <v>5.5976729802885379E-2</v>
      </c>
      <c r="DB420" s="6">
        <f t="shared" si="456"/>
        <v>-1.6611677666896228E-2</v>
      </c>
      <c r="DC420" s="6">
        <f t="shared" si="407"/>
        <v>0.19404833897470833</v>
      </c>
      <c r="DD420" s="6">
        <f t="shared" si="390"/>
        <v>-0.18176305356804356</v>
      </c>
      <c r="DE420" s="6">
        <f t="shared" si="429"/>
        <v>-5.1259792988864052E-2</v>
      </c>
      <c r="DF420" s="6">
        <f t="shared" si="451"/>
        <v>1.6784906086346589</v>
      </c>
      <c r="DG420" s="5"/>
      <c r="DI420" s="6">
        <f t="shared" si="434"/>
        <v>0.80380106672332974</v>
      </c>
      <c r="DJ420" s="6">
        <f t="shared" si="457"/>
        <v>0.74285299507103397</v>
      </c>
      <c r="DK420" s="6">
        <f t="shared" si="408"/>
        <v>0.65379618862206246</v>
      </c>
      <c r="DL420" s="6">
        <f t="shared" si="391"/>
        <v>0.68615126148408312</v>
      </c>
      <c r="DM420" s="6">
        <f t="shared" si="430"/>
        <v>0.4296572975695197</v>
      </c>
      <c r="DN420" s="6">
        <f t="shared" si="452"/>
        <v>0.1580092373255999</v>
      </c>
      <c r="DX420">
        <f t="shared" si="458"/>
        <v>58173</v>
      </c>
      <c r="DY420">
        <f t="shared" si="459"/>
        <v>55029.122775934149</v>
      </c>
      <c r="DZ420">
        <f t="shared" si="460"/>
        <v>61316.877224065851</v>
      </c>
    </row>
    <row r="421" spans="1:130" x14ac:dyDescent="0.25">
      <c r="A421" s="1">
        <v>20</v>
      </c>
      <c r="B421" s="1">
        <v>420</v>
      </c>
      <c r="C421" s="7">
        <v>20210518</v>
      </c>
      <c r="D421" s="7">
        <v>59970</v>
      </c>
      <c r="E421" s="7">
        <v>2754814</v>
      </c>
      <c r="F421" s="7"/>
      <c r="G421" s="7">
        <f t="shared" si="417"/>
        <v>165206195580</v>
      </c>
      <c r="H421" s="36">
        <f t="shared" si="465"/>
        <v>161864801494.5</v>
      </c>
      <c r="I421" s="36">
        <f t="shared" si="461"/>
        <v>183245246673.20001</v>
      </c>
      <c r="K421" s="2">
        <f t="shared" si="418"/>
        <v>4.5124167818619927E-3</v>
      </c>
      <c r="M421" s="1">
        <f t="shared" si="426"/>
        <v>419</v>
      </c>
      <c r="N421" s="2">
        <f t="shared" si="419"/>
        <v>2.7588733411039595E-3</v>
      </c>
      <c r="O421" s="8">
        <f t="shared" si="420"/>
        <v>0.52506265664160401</v>
      </c>
      <c r="P421" s="2">
        <f t="shared" si="421"/>
        <v>0.49804346596674426</v>
      </c>
      <c r="Q421" s="2">
        <f t="shared" si="422"/>
        <v>0.49754563090564663</v>
      </c>
      <c r="R421" s="2">
        <f t="shared" si="423"/>
        <v>2.8438445217973007E-2</v>
      </c>
      <c r="V421" s="1">
        <f t="shared" si="424"/>
        <v>0</v>
      </c>
      <c r="W421" s="1">
        <f t="shared" si="425"/>
        <v>4.5124167818619927E-3</v>
      </c>
      <c r="X421" s="2">
        <f t="shared" si="444"/>
        <v>8.4455795761977596E-3</v>
      </c>
      <c r="Y421" s="2">
        <f t="shared" si="445"/>
        <v>9.4410740587754349E-3</v>
      </c>
      <c r="Z421" s="2">
        <f t="shared" si="446"/>
        <v>1.1758026846340129E-2</v>
      </c>
      <c r="AA421" s="2">
        <f t="shared" si="447"/>
        <v>1.3228816366434847E-2</v>
      </c>
      <c r="AB421" s="3">
        <f t="shared" si="462"/>
        <v>0.71828204566709075</v>
      </c>
      <c r="AC421" s="3">
        <f t="shared" si="463"/>
        <v>0.71367488951846381</v>
      </c>
      <c r="AD421" s="4">
        <f t="shared" si="450"/>
        <v>49.839130771484065</v>
      </c>
      <c r="AE421" s="5">
        <f t="shared" si="397"/>
        <v>30.810478428188286</v>
      </c>
      <c r="AF421" s="5">
        <f t="shared" si="398"/>
        <v>11.677093271636803</v>
      </c>
      <c r="AG421" s="5">
        <f t="shared" si="399"/>
        <v>49.943863584739773</v>
      </c>
      <c r="AH421" s="5"/>
      <c r="AI421" s="6">
        <f t="shared" si="464"/>
        <v>-2.4401700752145303E-2</v>
      </c>
      <c r="AJ421" s="6">
        <f t="shared" si="453"/>
        <v>-0.11730749592115577</v>
      </c>
      <c r="AK421" s="6">
        <f t="shared" si="400"/>
        <v>-0.27736854205300759</v>
      </c>
      <c r="AL421" s="6">
        <f t="shared" si="401"/>
        <v>4.2753550210696045E-2</v>
      </c>
      <c r="AM421" s="6"/>
      <c r="AT421" s="5"/>
      <c r="AU421" s="5"/>
      <c r="AV421" s="12"/>
      <c r="AW421" s="5"/>
      <c r="AX421" s="5"/>
      <c r="AY421" s="5"/>
      <c r="AZ421" s="5"/>
      <c r="BA421" s="5"/>
      <c r="BB421" s="5"/>
      <c r="BC421" s="5"/>
      <c r="BD421" s="5"/>
      <c r="BE421" s="5">
        <f t="shared" si="435"/>
        <v>270</v>
      </c>
      <c r="BF421" s="6">
        <f t="shared" si="436"/>
        <v>0</v>
      </c>
      <c r="BG421" s="6">
        <f t="shared" si="437"/>
        <v>270</v>
      </c>
      <c r="BH421" s="6">
        <f t="shared" si="438"/>
        <v>483.57142857142856</v>
      </c>
      <c r="BI421" s="6">
        <f t="shared" si="439"/>
        <v>542.85714285714289</v>
      </c>
      <c r="BJ421" s="6">
        <f t="shared" si="440"/>
        <v>52.887961029923446</v>
      </c>
      <c r="BK421" s="6">
        <f t="shared" si="402"/>
        <v>44.154151605204518</v>
      </c>
      <c r="BL421" s="6">
        <f t="shared" si="403"/>
        <v>25.721275527325332</v>
      </c>
      <c r="BM421" s="6">
        <f t="shared" si="404"/>
        <v>57.057164859719947</v>
      </c>
      <c r="BN421" s="5"/>
      <c r="BO421" s="5"/>
      <c r="BP421" s="5"/>
      <c r="BQ421" s="2">
        <f t="shared" si="409"/>
        <v>58176.25</v>
      </c>
      <c r="BR421" s="2">
        <f t="shared" si="441"/>
        <v>59315.1875</v>
      </c>
      <c r="BS421" s="2">
        <f t="shared" si="410"/>
        <v>58285.420368944484</v>
      </c>
      <c r="BT421" s="5">
        <f t="shared" si="442"/>
        <v>61503.827319583943</v>
      </c>
      <c r="BU421" s="5"/>
      <c r="BV421" s="2">
        <f t="shared" si="392"/>
        <v>0.49433143158719339</v>
      </c>
      <c r="BW421" s="2">
        <f t="shared" si="411"/>
        <v>1.888071827583421</v>
      </c>
      <c r="BX421" s="2">
        <f t="shared" si="412"/>
        <v>-0.97500787459195282</v>
      </c>
      <c r="BY421" s="2">
        <f t="shared" si="413"/>
        <v>4.7511515297587952</v>
      </c>
      <c r="BZ421" s="2"/>
      <c r="CA421" s="2">
        <f t="shared" si="443"/>
        <v>0.88720265818252864</v>
      </c>
      <c r="CB421" s="2">
        <f t="shared" si="414"/>
        <v>1.448066916436068</v>
      </c>
      <c r="CC421" s="2">
        <f t="shared" si="415"/>
        <v>0.70017122296303447</v>
      </c>
      <c r="CD421" s="2">
        <f t="shared" si="416"/>
        <v>2.1959626099091016</v>
      </c>
      <c r="CE421" s="5"/>
      <c r="CF421" s="8">
        <f t="shared" si="393"/>
        <v>4.3320932302892794E-3</v>
      </c>
      <c r="CG421" s="8">
        <f t="shared" si="394"/>
        <v>1.3887568696160195E-2</v>
      </c>
      <c r="CH421" s="5">
        <f t="shared" si="395"/>
        <v>57235</v>
      </c>
      <c r="CI421" s="5">
        <f t="shared" si="396"/>
        <v>58675</v>
      </c>
      <c r="CJ421" s="5"/>
      <c r="CK421" s="5">
        <f t="shared" si="431"/>
        <v>58008.149320093464</v>
      </c>
      <c r="CL421" s="5">
        <f t="shared" si="454"/>
        <v>58323.994988846935</v>
      </c>
      <c r="CM421" s="5">
        <f t="shared" si="405"/>
        <v>59197.078480137272</v>
      </c>
      <c r="CN421" s="5">
        <f t="shared" ref="CN421:CN484" si="466">AVERAGE(G322:G421)/AVERAGE(E322:E421)</f>
        <v>61962.08381444987</v>
      </c>
      <c r="CO421" s="5">
        <f t="shared" si="427"/>
        <v>60831.863491508033</v>
      </c>
      <c r="CP421" s="5">
        <f t="shared" si="448"/>
        <v>39714.003102154253</v>
      </c>
      <c r="CQ421" s="5"/>
      <c r="CR421" s="5"/>
      <c r="CS421" s="32">
        <f t="shared" si="432"/>
        <v>3.3820259789377083E-2</v>
      </c>
      <c r="CT421" s="32">
        <f t="shared" si="455"/>
        <v>2.8221746666493353E-2</v>
      </c>
      <c r="CU421" s="32">
        <f t="shared" si="406"/>
        <v>1.305675110507476E-2</v>
      </c>
      <c r="CV421" s="32">
        <f t="shared" ref="CV421:CV484" si="467">D421/CN421-1</f>
        <v>-3.2150045508723024E-2</v>
      </c>
      <c r="CW421" s="32">
        <f t="shared" si="428"/>
        <v>-1.4167961361702286E-2</v>
      </c>
      <c r="CX421" s="32">
        <f t="shared" si="449"/>
        <v>0.51004671691600323</v>
      </c>
      <c r="CY421" s="32"/>
      <c r="CZ421" s="5"/>
      <c r="DA421" s="6">
        <f t="shared" si="433"/>
        <v>4.6067510774652508E-2</v>
      </c>
      <c r="DB421" s="6">
        <f t="shared" si="456"/>
        <v>4.5124167818619927E-3</v>
      </c>
      <c r="DC421" s="6">
        <f t="shared" si="407"/>
        <v>0.19227588965613127</v>
      </c>
      <c r="DD421" s="6">
        <f t="shared" ref="DD421:DD484" si="468">LN(D421/D322)</f>
        <v>-0.18420960711048501</v>
      </c>
      <c r="DE421" s="6">
        <f t="shared" si="429"/>
        <v>-5.2248871250859467E-2</v>
      </c>
      <c r="DF421" s="6">
        <f t="shared" si="451"/>
        <v>1.6971316814616746</v>
      </c>
      <c r="DG421" s="5"/>
      <c r="DI421" s="6">
        <f t="shared" si="434"/>
        <v>0.77980318170404617</v>
      </c>
      <c r="DJ421" s="6">
        <f t="shared" si="457"/>
        <v>0.80146903938198966</v>
      </c>
      <c r="DK421" s="6">
        <f t="shared" si="408"/>
        <v>0.62140039984256423</v>
      </c>
      <c r="DL421" s="6">
        <f t="shared" ref="DL421:DL484" si="469">(D341-(AVERAGE(D322:D421)-2*_xlfn.STDEV.P(D322:D421)))/(4*_xlfn.STDEV.P(D322:D421))</f>
        <v>0.57669826455166884</v>
      </c>
      <c r="DM421" s="6">
        <f t="shared" si="430"/>
        <v>0.51206102085799698</v>
      </c>
      <c r="DN421" s="6">
        <f t="shared" si="452"/>
        <v>0.15466959800500801</v>
      </c>
      <c r="DX421">
        <f t="shared" si="458"/>
        <v>58136.5</v>
      </c>
      <c r="DY421">
        <f t="shared" si="459"/>
        <v>55095.557547404096</v>
      </c>
      <c r="DZ421">
        <f t="shared" si="460"/>
        <v>61177.442452595904</v>
      </c>
    </row>
    <row r="422" spans="1:130" x14ac:dyDescent="0.25">
      <c r="A422" s="1">
        <v>21</v>
      </c>
      <c r="B422" s="1">
        <v>421</v>
      </c>
      <c r="C422" s="7">
        <v>20210519</v>
      </c>
      <c r="D422" s="7">
        <v>59000</v>
      </c>
      <c r="E422" s="7">
        <v>1326715</v>
      </c>
      <c r="F422" s="7"/>
      <c r="G422" s="7">
        <f t="shared" si="417"/>
        <v>78276185000</v>
      </c>
      <c r="H422" s="36">
        <f t="shared" si="465"/>
        <v>158066493104.5</v>
      </c>
      <c r="I422" s="36">
        <f t="shared" si="461"/>
        <v>182244781115.60001</v>
      </c>
      <c r="K422" s="2">
        <f t="shared" si="418"/>
        <v>-1.6306993274698936E-2</v>
      </c>
      <c r="M422" s="1">
        <f t="shared" si="426"/>
        <v>420</v>
      </c>
      <c r="N422" s="2">
        <f t="shared" si="419"/>
        <v>2.7908991924024892E-3</v>
      </c>
      <c r="O422" s="8">
        <f t="shared" si="420"/>
        <v>0.52631578947368418</v>
      </c>
      <c r="P422" s="2">
        <f t="shared" si="421"/>
        <v>0.49847915730422815</v>
      </c>
      <c r="Q422" s="2">
        <f t="shared" si="422"/>
        <v>0.49809217084798096</v>
      </c>
      <c r="R422" s="2">
        <f t="shared" si="423"/>
        <v>2.8272323506939923E-2</v>
      </c>
      <c r="V422" s="1">
        <f t="shared" si="424"/>
        <v>1.6306993274698936E-2</v>
      </c>
      <c r="W422" s="1">
        <f t="shared" si="425"/>
        <v>0</v>
      </c>
      <c r="X422" s="2">
        <f t="shared" si="444"/>
        <v>9.6103648101048267E-3</v>
      </c>
      <c r="Y422" s="2">
        <f t="shared" si="445"/>
        <v>9.0075884782573612E-3</v>
      </c>
      <c r="Z422" s="2">
        <f t="shared" si="446"/>
        <v>1.1664361913820495E-2</v>
      </c>
      <c r="AA422" s="2">
        <f t="shared" si="447"/>
        <v>1.3445478135746335E-2</v>
      </c>
      <c r="AB422" s="3">
        <f t="shared" si="462"/>
        <v>0.82390831844114898</v>
      </c>
      <c r="AC422" s="3">
        <f t="shared" si="463"/>
        <v>0.66993441120622266</v>
      </c>
      <c r="AD422" s="4">
        <f t="shared" si="450"/>
        <v>44.846381611025663</v>
      </c>
      <c r="AE422" s="5">
        <f t="shared" si="397"/>
        <v>31.984689213702858</v>
      </c>
      <c r="AF422" s="5">
        <f t="shared" si="398"/>
        <v>12.415265802770513</v>
      </c>
      <c r="AG422" s="5">
        <f t="shared" si="399"/>
        <v>51.554112624635202</v>
      </c>
      <c r="AH422" s="5"/>
      <c r="AI422" s="6">
        <f t="shared" si="464"/>
        <v>-2.3797065815078729E-2</v>
      </c>
      <c r="AJ422" s="6">
        <f t="shared" si="453"/>
        <v>-0.11236942472097167</v>
      </c>
      <c r="AK422" s="6">
        <f t="shared" si="400"/>
        <v>-0.27775366280407277</v>
      </c>
      <c r="AL422" s="6">
        <f t="shared" si="401"/>
        <v>5.3014813362129404E-2</v>
      </c>
      <c r="AM422" s="6"/>
      <c r="AT422" s="5"/>
      <c r="AU422" s="5"/>
      <c r="AV422" s="12"/>
      <c r="AW422" s="5"/>
      <c r="AX422" s="5"/>
      <c r="AY422" s="5"/>
      <c r="AZ422" s="5"/>
      <c r="BA422" s="5"/>
      <c r="BB422" s="5"/>
      <c r="BC422" s="5"/>
      <c r="BD422" s="5"/>
      <c r="BE422" s="5">
        <f t="shared" si="435"/>
        <v>-970</v>
      </c>
      <c r="BF422" s="6">
        <f t="shared" si="436"/>
        <v>970</v>
      </c>
      <c r="BG422" s="6">
        <f t="shared" si="437"/>
        <v>0</v>
      </c>
      <c r="BH422" s="6">
        <f t="shared" si="438"/>
        <v>552.85714285714289</v>
      </c>
      <c r="BI422" s="6">
        <f t="shared" si="439"/>
        <v>517.14285714285711</v>
      </c>
      <c r="BJ422" s="6">
        <f t="shared" si="440"/>
        <v>48.331108144192257</v>
      </c>
      <c r="BK422" s="6">
        <f t="shared" si="402"/>
        <v>44.597105503928901</v>
      </c>
      <c r="BL422" s="6">
        <f t="shared" si="403"/>
        <v>26.212258115812528</v>
      </c>
      <c r="BM422" s="6">
        <f t="shared" si="404"/>
        <v>57.46649867561036</v>
      </c>
      <c r="BN422" s="5"/>
      <c r="BO422" s="5"/>
      <c r="BP422" s="5"/>
      <c r="BQ422" s="2">
        <f t="shared" si="409"/>
        <v>58067.5</v>
      </c>
      <c r="BR422" s="2">
        <f t="shared" si="441"/>
        <v>59146.8125</v>
      </c>
      <c r="BS422" s="2">
        <f t="shared" si="410"/>
        <v>58247.245499559649</v>
      </c>
      <c r="BT422" s="5">
        <f t="shared" si="442"/>
        <v>61159.890869817311</v>
      </c>
      <c r="BU422" s="5"/>
      <c r="BV422" s="2">
        <f t="shared" si="392"/>
        <v>0.49716467456868596</v>
      </c>
      <c r="BW422" s="2">
        <f t="shared" si="411"/>
        <v>1.8114855754637056</v>
      </c>
      <c r="BX422" s="2">
        <f t="shared" si="412"/>
        <v>-1.116934314973143</v>
      </c>
      <c r="BY422" s="2">
        <f t="shared" si="413"/>
        <v>4.7399054659005539</v>
      </c>
      <c r="BZ422" s="2"/>
      <c r="CA422" s="2">
        <f t="shared" si="443"/>
        <v>0.88722839153545241</v>
      </c>
      <c r="CB422" s="2">
        <f t="shared" si="414"/>
        <v>1.4145922393464589</v>
      </c>
      <c r="CC422" s="2">
        <f t="shared" si="415"/>
        <v>0.62823143991516084</v>
      </c>
      <c r="CD422" s="2">
        <f t="shared" si="416"/>
        <v>2.2009530387777572</v>
      </c>
      <c r="CE422" s="5"/>
      <c r="CF422" s="8">
        <f t="shared" si="393"/>
        <v>4.3320932302892794E-3</v>
      </c>
      <c r="CG422" s="8">
        <f t="shared" si="394"/>
        <v>1.3887568696160195E-2</v>
      </c>
      <c r="CH422" s="5">
        <f t="shared" si="395"/>
        <v>57235</v>
      </c>
      <c r="CI422" s="5">
        <f t="shared" si="396"/>
        <v>58675</v>
      </c>
      <c r="CJ422" s="5"/>
      <c r="CK422" s="5">
        <f t="shared" si="431"/>
        <v>58122.536096408039</v>
      </c>
      <c r="CL422" s="5">
        <f t="shared" si="454"/>
        <v>58274.994287213209</v>
      </c>
      <c r="CM422" s="5">
        <f t="shared" si="405"/>
        <v>59359.5082687541</v>
      </c>
      <c r="CN422" s="5">
        <f t="shared" si="466"/>
        <v>61613.841469178325</v>
      </c>
      <c r="CO422" s="5">
        <f t="shared" si="427"/>
        <v>60825.098286243425</v>
      </c>
      <c r="CP422" s="5">
        <f t="shared" si="448"/>
        <v>39825.7469416198</v>
      </c>
      <c r="CQ422" s="5"/>
      <c r="CR422" s="5"/>
      <c r="CS422" s="32">
        <f t="shared" si="432"/>
        <v>1.5096793129200536E-2</v>
      </c>
      <c r="CT422" s="32">
        <f t="shared" si="455"/>
        <v>1.2441111692152784E-2</v>
      </c>
      <c r="CU422" s="32">
        <f t="shared" si="406"/>
        <v>-6.056456315749803E-3</v>
      </c>
      <c r="CV422" s="32">
        <f t="shared" si="467"/>
        <v>-4.2422958978882597E-2</v>
      </c>
      <c r="CW422" s="32">
        <f t="shared" si="428"/>
        <v>-3.0005677551962151E-2</v>
      </c>
      <c r="CX422" s="32">
        <f t="shared" si="449"/>
        <v>0.48145369593412934</v>
      </c>
      <c r="CY422" s="32"/>
      <c r="CZ422" s="5"/>
      <c r="DA422" s="6">
        <f t="shared" si="433"/>
        <v>4.6665304639192343E-2</v>
      </c>
      <c r="DB422" s="6">
        <f t="shared" si="456"/>
        <v>-1.6947716335792654E-4</v>
      </c>
      <c r="DC422" s="6">
        <f t="shared" si="407"/>
        <v>0.15279566606979872</v>
      </c>
      <c r="DD422" s="6">
        <f t="shared" si="468"/>
        <v>-0.16952820533404508</v>
      </c>
      <c r="DE422" s="6">
        <f t="shared" si="429"/>
        <v>-0.1173058345572999</v>
      </c>
      <c r="DF422" s="6">
        <f t="shared" si="451"/>
        <v>1.6896925069608504</v>
      </c>
      <c r="DG422" s="5"/>
      <c r="DI422" s="6">
        <f t="shared" si="434"/>
        <v>0.61145978708206761</v>
      </c>
      <c r="DJ422" s="6">
        <f t="shared" si="457"/>
        <v>0.65056651954720757</v>
      </c>
      <c r="DK422" s="6">
        <f t="shared" si="408"/>
        <v>0.53818578039205733</v>
      </c>
      <c r="DL422" s="6">
        <f t="shared" si="469"/>
        <v>0.46313828924251166</v>
      </c>
      <c r="DM422" s="6">
        <f t="shared" si="430"/>
        <v>0.57474434841817956</v>
      </c>
      <c r="DN422" s="6">
        <f t="shared" si="452"/>
        <v>0.15233083115351742</v>
      </c>
      <c r="DX422">
        <f t="shared" si="458"/>
        <v>58101.5</v>
      </c>
      <c r="DY422">
        <f t="shared" si="459"/>
        <v>55117.768946436358</v>
      </c>
      <c r="DZ422">
        <f t="shared" si="460"/>
        <v>61085.231053563642</v>
      </c>
    </row>
    <row r="423" spans="1:130" x14ac:dyDescent="0.25">
      <c r="A423" s="1">
        <v>22</v>
      </c>
      <c r="B423" s="1">
        <v>422</v>
      </c>
      <c r="C423" s="7">
        <v>20210522</v>
      </c>
      <c r="D423" s="7">
        <v>56730</v>
      </c>
      <c r="E423" s="7">
        <v>2718774</v>
      </c>
      <c r="F423" s="7"/>
      <c r="G423" s="7">
        <f t="shared" si="417"/>
        <v>154236049020</v>
      </c>
      <c r="H423" s="36">
        <f t="shared" si="465"/>
        <v>162093395452</v>
      </c>
      <c r="I423" s="36">
        <f t="shared" si="461"/>
        <v>183536216134.39999</v>
      </c>
      <c r="K423" s="2">
        <f t="shared" si="418"/>
        <v>-3.9234272567243635E-2</v>
      </c>
      <c r="M423" s="1">
        <f t="shared" si="426"/>
        <v>421</v>
      </c>
      <c r="N423" s="2">
        <f t="shared" si="419"/>
        <v>2.8660560797253323E-3</v>
      </c>
      <c r="O423" s="8">
        <f t="shared" si="420"/>
        <v>0.52756892230576447</v>
      </c>
      <c r="P423" s="2">
        <f t="shared" si="421"/>
        <v>0.49950162516147817</v>
      </c>
      <c r="Q423" s="2">
        <f t="shared" si="422"/>
        <v>0.49937480572086096</v>
      </c>
      <c r="R423" s="2">
        <f t="shared" si="423"/>
        <v>2.9089765001536316E-2</v>
      </c>
      <c r="V423" s="1">
        <f t="shared" si="424"/>
        <v>3.9234272567243635E-2</v>
      </c>
      <c r="W423" s="1">
        <f t="shared" si="425"/>
        <v>0</v>
      </c>
      <c r="X423" s="2">
        <f t="shared" si="444"/>
        <v>1.0589005564539034E-2</v>
      </c>
      <c r="Y423" s="2">
        <f t="shared" si="445"/>
        <v>9.0075884782573612E-3</v>
      </c>
      <c r="Z423" s="2">
        <f t="shared" si="446"/>
        <v>1.3528809882429283E-2</v>
      </c>
      <c r="AA423" s="2">
        <f t="shared" si="447"/>
        <v>1.3445478135746335E-2</v>
      </c>
      <c r="AB423" s="3">
        <f t="shared" si="462"/>
        <v>0.78270044863973154</v>
      </c>
      <c r="AC423" s="3">
        <f t="shared" si="463"/>
        <v>0.66993441120622266</v>
      </c>
      <c r="AD423" s="4">
        <f t="shared" si="450"/>
        <v>46.118569072290221</v>
      </c>
      <c r="AE423" s="5">
        <f t="shared" si="397"/>
        <v>33.211546036787283</v>
      </c>
      <c r="AF423" s="5">
        <f t="shared" si="398"/>
        <v>13.314408773019995</v>
      </c>
      <c r="AG423" s="5">
        <f t="shared" si="399"/>
        <v>53.108683300554574</v>
      </c>
      <c r="AH423" s="5"/>
      <c r="AI423" s="6">
        <f t="shared" si="464"/>
        <v>-7.5314870036635465E-2</v>
      </c>
      <c r="AJ423" s="6">
        <f t="shared" si="453"/>
        <v>-0.10332569293914047</v>
      </c>
      <c r="AK423" s="6">
        <f t="shared" si="400"/>
        <v>-0.2547920603207478</v>
      </c>
      <c r="AL423" s="6">
        <f t="shared" si="401"/>
        <v>4.8140674442466849E-2</v>
      </c>
      <c r="AM423" s="6"/>
      <c r="AT423" s="5"/>
      <c r="AU423" s="5"/>
      <c r="AV423" s="12"/>
      <c r="AW423" s="5"/>
      <c r="AX423" s="5"/>
      <c r="AY423" s="5"/>
      <c r="AZ423" s="5"/>
      <c r="BA423" s="5"/>
      <c r="BB423" s="5"/>
      <c r="BC423" s="5"/>
      <c r="BD423" s="5"/>
      <c r="BE423" s="5">
        <f t="shared" si="435"/>
        <v>-2270</v>
      </c>
      <c r="BF423" s="6">
        <f t="shared" si="436"/>
        <v>2270</v>
      </c>
      <c r="BG423" s="6">
        <f t="shared" si="437"/>
        <v>0</v>
      </c>
      <c r="BH423" s="6">
        <f t="shared" si="438"/>
        <v>607.85714285714289</v>
      </c>
      <c r="BI423" s="6">
        <f t="shared" si="439"/>
        <v>517.14285714285711</v>
      </c>
      <c r="BJ423" s="6">
        <f t="shared" si="440"/>
        <v>45.968253968253968</v>
      </c>
      <c r="BK423" s="6">
        <f t="shared" si="402"/>
        <v>44.887845568070503</v>
      </c>
      <c r="BL423" s="6">
        <f t="shared" si="403"/>
        <v>26.615313314252329</v>
      </c>
      <c r="BM423" s="6">
        <f t="shared" si="404"/>
        <v>57.678618145743222</v>
      </c>
      <c r="BN423" s="5"/>
      <c r="BO423" s="5"/>
      <c r="BP423" s="5"/>
      <c r="BQ423" s="2">
        <f t="shared" si="409"/>
        <v>58058.75</v>
      </c>
      <c r="BR423" s="2">
        <f t="shared" si="441"/>
        <v>58989.375</v>
      </c>
      <c r="BS423" s="2">
        <f t="shared" si="410"/>
        <v>58097.869535879021</v>
      </c>
      <c r="BT423" s="5">
        <f t="shared" si="442"/>
        <v>60806.893098802233</v>
      </c>
      <c r="BU423" s="5"/>
      <c r="BV423" s="2">
        <f t="shared" si="392"/>
        <v>0.24137796491402375</v>
      </c>
      <c r="BW423" s="2">
        <f t="shared" si="411"/>
        <v>1.5860301161696939</v>
      </c>
      <c r="BX423" s="2">
        <f t="shared" si="412"/>
        <v>-1.0714403421997725</v>
      </c>
      <c r="BY423" s="2">
        <f t="shared" si="413"/>
        <v>4.2435005745391603</v>
      </c>
      <c r="BZ423" s="2"/>
      <c r="CA423" s="2">
        <f t="shared" si="443"/>
        <v>0.74684674881074731</v>
      </c>
      <c r="CB423" s="2">
        <f t="shared" si="414"/>
        <v>1.3505532654617891</v>
      </c>
      <c r="CC423" s="2">
        <f t="shared" si="415"/>
        <v>0.56579325858246199</v>
      </c>
      <c r="CD423" s="2">
        <f t="shared" si="416"/>
        <v>2.1353132723411163</v>
      </c>
      <c r="CE423" s="5"/>
      <c r="CF423" s="8">
        <f t="shared" si="393"/>
        <v>1.0506757453318492E-3</v>
      </c>
      <c r="CG423" s="8">
        <f t="shared" si="394"/>
        <v>1.0606151211202765E-2</v>
      </c>
      <c r="CH423" s="5">
        <f t="shared" si="395"/>
        <v>58350</v>
      </c>
      <c r="CI423" s="5">
        <f t="shared" si="396"/>
        <v>58260</v>
      </c>
      <c r="CJ423" s="5"/>
      <c r="CK423" s="5">
        <f t="shared" si="431"/>
        <v>58133.912016913477</v>
      </c>
      <c r="CL423" s="5">
        <f t="shared" si="454"/>
        <v>58183.131474449518</v>
      </c>
      <c r="CM423" s="5">
        <f t="shared" si="405"/>
        <v>59413.179438998282</v>
      </c>
      <c r="CN423" s="5">
        <f t="shared" si="466"/>
        <v>61398.710240415036</v>
      </c>
      <c r="CO423" s="5">
        <f t="shared" si="427"/>
        <v>60780.653374750327</v>
      </c>
      <c r="CP423" s="5">
        <f t="shared" si="448"/>
        <v>39954.561433078365</v>
      </c>
      <c r="CQ423" s="5"/>
      <c r="CR423" s="5"/>
      <c r="CS423" s="32">
        <f t="shared" si="432"/>
        <v>-2.4149622280795757E-2</v>
      </c>
      <c r="CT423" s="32">
        <f t="shared" si="455"/>
        <v>-2.4975133472966204E-2</v>
      </c>
      <c r="CU423" s="32">
        <f t="shared" si="406"/>
        <v>-4.5161350803540223E-2</v>
      </c>
      <c r="CV423" s="32">
        <f t="shared" si="467"/>
        <v>-7.6039223334400052E-2</v>
      </c>
      <c r="CW423" s="32">
        <f t="shared" si="428"/>
        <v>-6.6643794527438627E-2</v>
      </c>
      <c r="CX423" s="32">
        <f t="shared" si="449"/>
        <v>0.41986291340025206</v>
      </c>
      <c r="CY423" s="32"/>
      <c r="CZ423" s="5"/>
      <c r="DA423" s="6">
        <f t="shared" si="433"/>
        <v>4.0102469669277434E-2</v>
      </c>
      <c r="DB423" s="6">
        <f t="shared" si="456"/>
        <v>-1.6433936288845461E-2</v>
      </c>
      <c r="DC423" s="6">
        <f t="shared" si="407"/>
        <v>0.1318959046959654</v>
      </c>
      <c r="DD423" s="6">
        <f t="shared" si="468"/>
        <v>-0.19797488677229136</v>
      </c>
      <c r="DE423" s="6">
        <f t="shared" si="429"/>
        <v>-0.14872185338407654</v>
      </c>
      <c r="DF423" s="6">
        <f t="shared" si="451"/>
        <v>1.6522044781166125</v>
      </c>
      <c r="DG423" s="5"/>
      <c r="DI423" s="6">
        <f t="shared" si="434"/>
        <v>0.26402853850970681</v>
      </c>
      <c r="DJ423" s="6">
        <f t="shared" si="457"/>
        <v>0.29113249378407702</v>
      </c>
      <c r="DK423" s="6">
        <f t="shared" si="408"/>
        <v>0.4921528020117395</v>
      </c>
      <c r="DL423" s="6">
        <f t="shared" si="469"/>
        <v>0.3473254234092687</v>
      </c>
      <c r="DM423" s="6">
        <f t="shared" si="430"/>
        <v>0.52341007099148762</v>
      </c>
      <c r="DN423" s="6">
        <f t="shared" si="452"/>
        <v>0.1541794300448249</v>
      </c>
      <c r="DX423">
        <f t="shared" si="458"/>
        <v>57987.5</v>
      </c>
      <c r="DY423">
        <f t="shared" si="459"/>
        <v>54977.218451705885</v>
      </c>
      <c r="DZ423">
        <f t="shared" si="460"/>
        <v>60997.781548294115</v>
      </c>
    </row>
    <row r="424" spans="1:130" x14ac:dyDescent="0.25">
      <c r="A424" s="1">
        <v>23</v>
      </c>
      <c r="B424" s="1">
        <v>423</v>
      </c>
      <c r="C424" s="7">
        <v>20210523</v>
      </c>
      <c r="D424" s="7">
        <v>56650</v>
      </c>
      <c r="E424" s="7">
        <v>1349944</v>
      </c>
      <c r="F424" s="7"/>
      <c r="G424" s="7">
        <f t="shared" si="417"/>
        <v>76474327600</v>
      </c>
      <c r="H424" s="36">
        <f t="shared" si="465"/>
        <v>160459926606</v>
      </c>
      <c r="I424" s="36">
        <f t="shared" si="461"/>
        <v>183773073176.79999</v>
      </c>
      <c r="K424" s="2">
        <f t="shared" si="418"/>
        <v>-1.411183864460448E-3</v>
      </c>
      <c r="M424" s="1">
        <f t="shared" si="426"/>
        <v>422</v>
      </c>
      <c r="N424" s="2">
        <f t="shared" si="419"/>
        <v>2.9434702231879561E-3</v>
      </c>
      <c r="O424" s="8">
        <f t="shared" si="420"/>
        <v>0.52882205513784464</v>
      </c>
      <c r="P424" s="2">
        <f t="shared" si="421"/>
        <v>0.50055480509160444</v>
      </c>
      <c r="Q424" s="2">
        <f t="shared" si="422"/>
        <v>0.50069598394092185</v>
      </c>
      <c r="R424" s="2">
        <f t="shared" si="423"/>
        <v>2.9320429976366469E-2</v>
      </c>
      <c r="V424" s="1">
        <f t="shared" si="424"/>
        <v>1.411183864460448E-3</v>
      </c>
      <c r="W424" s="1">
        <f t="shared" si="425"/>
        <v>0</v>
      </c>
      <c r="X424" s="2">
        <f t="shared" si="444"/>
        <v>9.0706044253781419E-3</v>
      </c>
      <c r="Y424" s="2">
        <f t="shared" si="445"/>
        <v>9.0075884782573612E-3</v>
      </c>
      <c r="Z424" s="2">
        <f t="shared" si="446"/>
        <v>1.3258977953019249E-2</v>
      </c>
      <c r="AA424" s="2">
        <f t="shared" si="447"/>
        <v>1.3445478135746335E-2</v>
      </c>
      <c r="AB424" s="3">
        <f t="shared" si="462"/>
        <v>0.68411037845587808</v>
      </c>
      <c r="AC424" s="3">
        <f t="shared" si="463"/>
        <v>0.66993441120622266</v>
      </c>
      <c r="AD424" s="4">
        <f t="shared" si="450"/>
        <v>49.476532557937283</v>
      </c>
      <c r="AE424" s="5">
        <f t="shared" si="397"/>
        <v>34.590064480671089</v>
      </c>
      <c r="AF424" s="5">
        <f t="shared" si="398"/>
        <v>14.177281112625682</v>
      </c>
      <c r="AG424" s="5">
        <f t="shared" si="399"/>
        <v>55.002847848716499</v>
      </c>
      <c r="AH424" s="5"/>
      <c r="AI424" s="6">
        <f t="shared" si="464"/>
        <v>-3.4733784692429721E-2</v>
      </c>
      <c r="AJ424" s="6">
        <f t="shared" si="453"/>
        <v>-9.2260179308596951E-2</v>
      </c>
      <c r="AK424" s="6">
        <f t="shared" si="400"/>
        <v>-0.22830028666990435</v>
      </c>
      <c r="AL424" s="6">
        <f t="shared" si="401"/>
        <v>4.3779928052710443E-2</v>
      </c>
      <c r="AM424" s="6"/>
      <c r="AT424" s="5"/>
      <c r="AU424" s="5"/>
      <c r="AV424" s="12"/>
      <c r="AW424" s="5"/>
      <c r="AX424" s="5"/>
      <c r="AY424" s="5"/>
      <c r="AZ424" s="5"/>
      <c r="BA424" s="5"/>
      <c r="BB424" s="5"/>
      <c r="BC424" s="5"/>
      <c r="BD424" s="5"/>
      <c r="BE424" s="5">
        <f t="shared" si="435"/>
        <v>-80</v>
      </c>
      <c r="BF424" s="6">
        <f t="shared" si="436"/>
        <v>80</v>
      </c>
      <c r="BG424" s="6">
        <f t="shared" si="437"/>
        <v>0</v>
      </c>
      <c r="BH424" s="6">
        <f t="shared" si="438"/>
        <v>520.71428571428567</v>
      </c>
      <c r="BI424" s="6">
        <f t="shared" si="439"/>
        <v>517.14285714285711</v>
      </c>
      <c r="BJ424" s="6">
        <f t="shared" si="440"/>
        <v>49.827942188575364</v>
      </c>
      <c r="BK424" s="6">
        <f t="shared" si="402"/>
        <v>45.385591883848477</v>
      </c>
      <c r="BL424" s="6">
        <f t="shared" si="403"/>
        <v>27.145919530232266</v>
      </c>
      <c r="BM424" s="6">
        <f t="shared" si="404"/>
        <v>58.153362531379827</v>
      </c>
      <c r="BN424" s="5"/>
      <c r="BO424" s="5"/>
      <c r="BP424" s="5"/>
      <c r="BQ424" s="2">
        <f t="shared" si="409"/>
        <v>58036.25</v>
      </c>
      <c r="BR424" s="2">
        <f t="shared" si="441"/>
        <v>58847.375</v>
      </c>
      <c r="BS424" s="2">
        <f t="shared" si="410"/>
        <v>57878.355531132416</v>
      </c>
      <c r="BT424" s="5">
        <f t="shared" si="442"/>
        <v>60478.382901978344</v>
      </c>
      <c r="BU424" s="5"/>
      <c r="BV424" s="2">
        <f t="shared" si="392"/>
        <v>0.32485614121995621</v>
      </c>
      <c r="BW424" s="2">
        <f t="shared" si="411"/>
        <v>1.3646118598142936</v>
      </c>
      <c r="BX424" s="2">
        <f t="shared" si="412"/>
        <v>-0.88900035135561639</v>
      </c>
      <c r="BY424" s="2">
        <f t="shared" si="413"/>
        <v>3.6182240709842035</v>
      </c>
      <c r="BZ424" s="2"/>
      <c r="CA424" s="2">
        <f t="shared" si="443"/>
        <v>0.68894238213004066</v>
      </c>
      <c r="CB424" s="2">
        <f t="shared" si="414"/>
        <v>1.283578199305254</v>
      </c>
      <c r="CC424" s="2">
        <f t="shared" si="415"/>
        <v>0.51392214519637414</v>
      </c>
      <c r="CD424" s="2">
        <f t="shared" si="416"/>
        <v>2.0532342534141339</v>
      </c>
      <c r="CE424" s="5"/>
      <c r="CF424" s="8">
        <f t="shared" si="393"/>
        <v>-2.824836261937639E-3</v>
      </c>
      <c r="CG424" s="8">
        <f t="shared" si="394"/>
        <v>1.0606151211202765E-2</v>
      </c>
      <c r="CH424" s="5">
        <f t="shared" si="395"/>
        <v>58310</v>
      </c>
      <c r="CI424" s="5">
        <f t="shared" si="396"/>
        <v>58115</v>
      </c>
      <c r="CJ424" s="5"/>
      <c r="CK424" s="5">
        <f t="shared" si="431"/>
        <v>58564.051988129999</v>
      </c>
      <c r="CL424" s="5">
        <f t="shared" si="454"/>
        <v>58163.22215046161</v>
      </c>
      <c r="CM424" s="5">
        <f t="shared" si="405"/>
        <v>59470.588380453613</v>
      </c>
      <c r="CN424" s="5">
        <f t="shared" si="466"/>
        <v>61277.31780805438</v>
      </c>
      <c r="CO424" s="5">
        <f t="shared" si="427"/>
        <v>60746.391366917691</v>
      </c>
      <c r="CP424" s="5">
        <f t="shared" si="448"/>
        <v>40052.976742280633</v>
      </c>
      <c r="CQ424" s="5"/>
      <c r="CR424" s="5"/>
      <c r="CS424" s="32">
        <f t="shared" si="432"/>
        <v>-3.268305254079662E-2</v>
      </c>
      <c r="CT424" s="32">
        <f t="shared" si="455"/>
        <v>-2.6016821188947881E-2</v>
      </c>
      <c r="CU424" s="32">
        <f t="shared" si="406"/>
        <v>-4.7428291148043589E-2</v>
      </c>
      <c r="CV424" s="32">
        <f t="shared" si="467"/>
        <v>-7.5514366058727189E-2</v>
      </c>
      <c r="CW424" s="32">
        <f t="shared" si="428"/>
        <v>-6.7434316257155902E-2</v>
      </c>
      <c r="CX424" s="32">
        <f t="shared" si="449"/>
        <v>0.41437677315502142</v>
      </c>
      <c r="CY424" s="32"/>
      <c r="CZ424" s="5"/>
      <c r="DA424" s="6">
        <f t="shared" si="433"/>
        <v>-2.644338253090313E-3</v>
      </c>
      <c r="DB424" s="6">
        <f t="shared" si="456"/>
        <v>8.5091809296740407E-3</v>
      </c>
      <c r="DC424" s="6">
        <f t="shared" si="407"/>
        <v>0.12787349106616794</v>
      </c>
      <c r="DD424" s="6">
        <f t="shared" si="468"/>
        <v>-0.19532868208259149</v>
      </c>
      <c r="DE424" s="6">
        <f t="shared" si="429"/>
        <v>-0.20673427746383985</v>
      </c>
      <c r="DF424" s="6">
        <f t="shared" si="451"/>
        <v>1.6377853274893479</v>
      </c>
      <c r="DG424" s="5"/>
      <c r="DI424" s="6">
        <f t="shared" si="434"/>
        <v>0.12305064875775375</v>
      </c>
      <c r="DJ424" s="6">
        <f t="shared" si="457"/>
        <v>0.29007224037866486</v>
      </c>
      <c r="DK424" s="6">
        <f t="shared" si="408"/>
        <v>0.3930377068184866</v>
      </c>
      <c r="DL424" s="6">
        <f t="shared" si="469"/>
        <v>0.33068835427688775</v>
      </c>
      <c r="DM424" s="6">
        <f t="shared" si="430"/>
        <v>0.49513942814948697</v>
      </c>
      <c r="DN424" s="6">
        <f t="shared" si="452"/>
        <v>0.15679857527565716</v>
      </c>
      <c r="DX424">
        <f t="shared" si="458"/>
        <v>57936.5</v>
      </c>
      <c r="DY424">
        <f t="shared" si="459"/>
        <v>54872.35068901661</v>
      </c>
      <c r="DZ424">
        <f t="shared" si="460"/>
        <v>61000.64931098339</v>
      </c>
    </row>
    <row r="425" spans="1:130" x14ac:dyDescent="0.25">
      <c r="A425" s="1">
        <v>24</v>
      </c>
      <c r="B425" s="1">
        <v>424</v>
      </c>
      <c r="C425" s="7">
        <v>20210524</v>
      </c>
      <c r="D425" s="7">
        <v>56420</v>
      </c>
      <c r="E425" s="7">
        <v>1555899</v>
      </c>
      <c r="F425" s="7"/>
      <c r="G425" s="7">
        <f t="shared" si="417"/>
        <v>87783821580</v>
      </c>
      <c r="H425" s="36">
        <f t="shared" si="465"/>
        <v>154032314743</v>
      </c>
      <c r="I425" s="36">
        <f t="shared" si="461"/>
        <v>182861974008.39999</v>
      </c>
      <c r="K425" s="2">
        <f t="shared" si="418"/>
        <v>-4.0682819001650449E-3</v>
      </c>
      <c r="M425" s="1">
        <f t="shared" si="426"/>
        <v>423</v>
      </c>
      <c r="N425" s="2">
        <f t="shared" si="419"/>
        <v>2.9555551809132617E-3</v>
      </c>
      <c r="O425" s="8">
        <f t="shared" si="420"/>
        <v>0.53007518796992481</v>
      </c>
      <c r="P425" s="2">
        <f t="shared" si="421"/>
        <v>0.50071921461389468</v>
      </c>
      <c r="Q425" s="2">
        <f t="shared" si="422"/>
        <v>0.50090222926194827</v>
      </c>
      <c r="R425" s="2">
        <f t="shared" si="423"/>
        <v>2.9520382878320373E-2</v>
      </c>
      <c r="V425" s="1">
        <f t="shared" si="424"/>
        <v>4.0682819001650449E-3</v>
      </c>
      <c r="W425" s="1">
        <f t="shared" si="425"/>
        <v>0</v>
      </c>
      <c r="X425" s="2">
        <f t="shared" si="444"/>
        <v>9.0455588369588325E-3</v>
      </c>
      <c r="Y425" s="2">
        <f t="shared" si="445"/>
        <v>9.0075884782573612E-3</v>
      </c>
      <c r="Z425" s="2">
        <f t="shared" si="446"/>
        <v>1.326876823063673E-2</v>
      </c>
      <c r="AA425" s="2">
        <f t="shared" si="447"/>
        <v>1.3445478135746335E-2</v>
      </c>
      <c r="AB425" s="3">
        <f t="shared" si="462"/>
        <v>0.68171805247703554</v>
      </c>
      <c r="AC425" s="3">
        <f t="shared" si="463"/>
        <v>0.66993441120622266</v>
      </c>
      <c r="AD425" s="4">
        <f t="shared" si="450"/>
        <v>49.564102401045375</v>
      </c>
      <c r="AE425" s="5">
        <f t="shared" si="397"/>
        <v>35.98993829198939</v>
      </c>
      <c r="AF425" s="5">
        <f t="shared" si="398"/>
        <v>15.497797947459304</v>
      </c>
      <c r="AG425" s="5">
        <f t="shared" si="399"/>
        <v>56.482078636519475</v>
      </c>
      <c r="AH425" s="5"/>
      <c r="AI425" s="6">
        <f t="shared" si="464"/>
        <v>8.8818203416455091E-3</v>
      </c>
      <c r="AJ425" s="6">
        <f t="shared" si="453"/>
        <v>-7.5916692499780225E-2</v>
      </c>
      <c r="AK425" s="6">
        <f t="shared" si="400"/>
        <v>-0.16977249251831783</v>
      </c>
      <c r="AL425" s="6">
        <f t="shared" si="401"/>
        <v>1.793910751875738E-2</v>
      </c>
      <c r="AM425" s="6"/>
      <c r="AT425" s="5"/>
      <c r="AU425" s="5"/>
      <c r="AV425" s="12"/>
      <c r="AW425" s="5"/>
      <c r="AX425" s="5"/>
      <c r="AY425" s="5"/>
      <c r="AZ425" s="5"/>
      <c r="BA425" s="5"/>
      <c r="BB425" s="5"/>
      <c r="BC425" s="5"/>
      <c r="BD425" s="5"/>
      <c r="BE425" s="5">
        <f t="shared" si="435"/>
        <v>-230</v>
      </c>
      <c r="BF425" s="6">
        <f t="shared" si="436"/>
        <v>230</v>
      </c>
      <c r="BG425" s="6">
        <f t="shared" si="437"/>
        <v>0</v>
      </c>
      <c r="BH425" s="6">
        <f t="shared" si="438"/>
        <v>519.28571428571433</v>
      </c>
      <c r="BI425" s="6">
        <f t="shared" si="439"/>
        <v>517.14285714285711</v>
      </c>
      <c r="BJ425" s="6">
        <f t="shared" si="440"/>
        <v>49.896623018607855</v>
      </c>
      <c r="BK425" s="6">
        <f t="shared" si="402"/>
        <v>46.015814958769369</v>
      </c>
      <c r="BL425" s="6">
        <f t="shared" si="403"/>
        <v>28.085194337763173</v>
      </c>
      <c r="BM425" s="6">
        <f t="shared" si="404"/>
        <v>58.567249393473702</v>
      </c>
      <c r="BN425" s="5"/>
      <c r="BO425" s="5"/>
      <c r="BP425" s="5"/>
      <c r="BQ425" s="2">
        <f t="shared" si="409"/>
        <v>58036.25</v>
      </c>
      <c r="BR425" s="2">
        <f t="shared" si="441"/>
        <v>58725.875</v>
      </c>
      <c r="BS425" s="2">
        <f t="shared" si="410"/>
        <v>57641.427233595728</v>
      </c>
      <c r="BT425" s="5">
        <f t="shared" si="442"/>
        <v>60203.982587245831</v>
      </c>
      <c r="BU425" s="5"/>
      <c r="BV425" s="2">
        <f t="shared" ref="BV425:BV488" si="470">KURT(K406:K425)</f>
        <v>0.51523065708074078</v>
      </c>
      <c r="BW425" s="2">
        <f t="shared" si="411"/>
        <v>1.1443449276940125</v>
      </c>
      <c r="BX425" s="2">
        <f t="shared" si="412"/>
        <v>-0.39328227229347812</v>
      </c>
      <c r="BY425" s="2">
        <f t="shared" si="413"/>
        <v>2.6819721276815032</v>
      </c>
      <c r="BZ425" s="2"/>
      <c r="CA425" s="2">
        <f t="shared" si="443"/>
        <v>0.66709573777674003</v>
      </c>
      <c r="CB425" s="2">
        <f t="shared" si="414"/>
        <v>1.213283772748547</v>
      </c>
      <c r="CC425" s="2">
        <f t="shared" si="415"/>
        <v>0.49190758031910886</v>
      </c>
      <c r="CD425" s="2">
        <f t="shared" si="416"/>
        <v>1.9346599651779852</v>
      </c>
      <c r="CE425" s="5"/>
      <c r="CF425" s="8">
        <f t="shared" ref="CF425:CF488" si="471">(MAX(K417:K425)+MIN(K417:K425))*0.5</f>
        <v>-1.1596702596477743E-2</v>
      </c>
      <c r="CG425" s="8">
        <f t="shared" ref="CG425:CG488" si="472">(MAX(K400:K425)+MIN(K400:K425))*0.5</f>
        <v>1.0606151211202765E-2</v>
      </c>
      <c r="CH425" s="5">
        <f t="shared" ref="CH425:CH488" si="473">(MAX(D417:D425)+MIN(D417:D425))*0.5</f>
        <v>58195</v>
      </c>
      <c r="CI425" s="5">
        <f t="shared" ref="CI425:CI488" si="474">(MAX(D400:D425)+MIN(D400:D425))*0.5</f>
        <v>57600</v>
      </c>
      <c r="CJ425" s="5"/>
      <c r="CK425" s="5">
        <f t="shared" si="431"/>
        <v>58565.28877754118</v>
      </c>
      <c r="CL425" s="5">
        <f t="shared" si="454"/>
        <v>58257.104615487136</v>
      </c>
      <c r="CM425" s="5">
        <f t="shared" si="405"/>
        <v>59607.409099584613</v>
      </c>
      <c r="CN425" s="5">
        <f t="shared" si="466"/>
        <v>61153.659077785931</v>
      </c>
      <c r="CO425" s="5">
        <f t="shared" si="427"/>
        <v>60677.303454911133</v>
      </c>
      <c r="CP425" s="5">
        <f t="shared" si="448"/>
        <v>40148.09397169674</v>
      </c>
      <c r="CQ425" s="5"/>
      <c r="CR425" s="5"/>
      <c r="CS425" s="32">
        <f t="shared" si="432"/>
        <v>-3.6630721410595424E-2</v>
      </c>
      <c r="CT425" s="32">
        <f t="shared" si="455"/>
        <v>-3.1534430480411491E-2</v>
      </c>
      <c r="CU425" s="32">
        <f t="shared" si="406"/>
        <v>-5.3473370974059464E-2</v>
      </c>
      <c r="CV425" s="32">
        <f t="shared" si="467"/>
        <v>-7.7405982719118027E-2</v>
      </c>
      <c r="CW425" s="32">
        <f t="shared" si="428"/>
        <v>-7.0163029872853611E-2</v>
      </c>
      <c r="CX425" s="32">
        <f t="shared" si="449"/>
        <v>0.40529709927884716</v>
      </c>
      <c r="CY425" s="32"/>
      <c r="CZ425" s="5"/>
      <c r="DA425" s="6">
        <f t="shared" si="433"/>
        <v>-4.0297220196623837E-2</v>
      </c>
      <c r="DB425" s="6">
        <f t="shared" si="456"/>
        <v>-5.6005675960140243E-2</v>
      </c>
      <c r="DC425" s="6">
        <f t="shared" si="407"/>
        <v>8.7365924059466735E-2</v>
      </c>
      <c r="DD425" s="6">
        <f t="shared" si="468"/>
        <v>-0.19108606100289413</v>
      </c>
      <c r="DE425" s="6">
        <f t="shared" si="429"/>
        <v>-9.5922283365582853E-2</v>
      </c>
      <c r="DF425" s="6">
        <f t="shared" si="451"/>
        <v>1.6050754696257985</v>
      </c>
      <c r="DG425" s="5"/>
      <c r="DI425" s="6">
        <f t="shared" si="434"/>
        <v>0.10231042467338337</v>
      </c>
      <c r="DJ425" s="6">
        <f t="shared" si="457"/>
        <v>0.24828315084107702</v>
      </c>
      <c r="DK425" s="6">
        <f t="shared" si="408"/>
        <v>0.28609578629274041</v>
      </c>
      <c r="DL425" s="6">
        <f t="shared" si="469"/>
        <v>0.46290139463491597</v>
      </c>
      <c r="DM425" s="6">
        <f t="shared" si="430"/>
        <v>0.51159977283509872</v>
      </c>
      <c r="DN425" s="6">
        <f t="shared" si="452"/>
        <v>0.15822014813973967</v>
      </c>
      <c r="DX425">
        <f t="shared" si="458"/>
        <v>57949</v>
      </c>
      <c r="DY425">
        <f t="shared" si="459"/>
        <v>54911.857263808633</v>
      </c>
      <c r="DZ425">
        <f t="shared" si="460"/>
        <v>60986.142736191367</v>
      </c>
    </row>
    <row r="426" spans="1:130" x14ac:dyDescent="0.25">
      <c r="A426" s="1">
        <v>25</v>
      </c>
      <c r="B426" s="1">
        <v>425</v>
      </c>
      <c r="C426" s="7">
        <v>20210525</v>
      </c>
      <c r="D426" s="7">
        <v>59270</v>
      </c>
      <c r="E426" s="7">
        <v>4962478</v>
      </c>
      <c r="F426" s="7"/>
      <c r="G426" s="7">
        <f t="shared" si="417"/>
        <v>294126071060</v>
      </c>
      <c r="H426" s="36">
        <f t="shared" si="465"/>
        <v>141238869383</v>
      </c>
      <c r="I426" s="36">
        <f t="shared" si="461"/>
        <v>186526464097.60001</v>
      </c>
      <c r="K426" s="2">
        <f t="shared" si="418"/>
        <v>4.9279570225896484E-2</v>
      </c>
      <c r="M426" s="1">
        <f t="shared" si="426"/>
        <v>424</v>
      </c>
      <c r="N426" s="2">
        <f t="shared" si="419"/>
        <v>3.0090750809223343E-3</v>
      </c>
      <c r="O426" s="8">
        <f t="shared" si="420"/>
        <v>0.53132832080200498</v>
      </c>
      <c r="P426" s="2">
        <f t="shared" si="421"/>
        <v>0.50144732297909411</v>
      </c>
      <c r="Q426" s="2">
        <f t="shared" si="422"/>
        <v>0.50181560359140542</v>
      </c>
      <c r="R426" s="2">
        <f t="shared" si="423"/>
        <v>3.0609106188110302E-2</v>
      </c>
      <c r="V426" s="1">
        <f t="shared" si="424"/>
        <v>0</v>
      </c>
      <c r="W426" s="1">
        <f t="shared" si="425"/>
        <v>4.9279570225896484E-2</v>
      </c>
      <c r="X426" s="2">
        <f t="shared" si="444"/>
        <v>9.0455588369588325E-3</v>
      </c>
      <c r="Y426" s="2">
        <f t="shared" si="445"/>
        <v>1.1497440936528897E-2</v>
      </c>
      <c r="Z426" s="2">
        <f t="shared" si="446"/>
        <v>1.326876823063673E-2</v>
      </c>
      <c r="AA426" s="2">
        <f t="shared" si="447"/>
        <v>1.7222259660460388E-2</v>
      </c>
      <c r="AB426" s="3">
        <f t="shared" si="462"/>
        <v>0.68171805247703554</v>
      </c>
      <c r="AC426" s="3">
        <f t="shared" si="463"/>
        <v>0.66759189346826664</v>
      </c>
      <c r="AD426" s="4">
        <f t="shared" si="450"/>
        <v>49.476541359114037</v>
      </c>
      <c r="AE426" s="5">
        <f t="shared" ref="AE426:AE489" si="475">AVERAGE(AD407:AD426)</f>
        <v>37.011326711931702</v>
      </c>
      <c r="AF426" s="5">
        <f t="shared" ref="AF426:AF489" si="476">AE426-2*_xlfn.STDEV.S(AD407:AD426)</f>
        <v>15.947508266851667</v>
      </c>
      <c r="AG426" s="5">
        <f t="shared" ref="AG426:AG489" si="477">AE426+2*_xlfn.STDEV.S(AD407:AD426)</f>
        <v>58.075145157011733</v>
      </c>
      <c r="AH426" s="5"/>
      <c r="AI426" s="6">
        <f t="shared" si="464"/>
        <v>-1.4205917679457371E-2</v>
      </c>
      <c r="AJ426" s="6">
        <f t="shared" si="453"/>
        <v>-7.1373233380053053E-2</v>
      </c>
      <c r="AK426" s="6">
        <f t="shared" ref="AK426:AK489" si="478">AJ426-2*_xlfn.STDEV.S(AI407:AI426)</f>
        <v>-0.1680413849606307</v>
      </c>
      <c r="AL426" s="6">
        <f t="shared" ref="AL426:AL489" si="479">AJ426+2*_xlfn.STDEV.S(AI407:AI426)</f>
        <v>2.5294918200524596E-2</v>
      </c>
      <c r="AM426" s="6"/>
      <c r="AT426" s="5"/>
      <c r="AU426" s="5"/>
      <c r="AV426" s="12"/>
      <c r="AW426" s="5"/>
      <c r="AX426" s="5"/>
      <c r="AY426" s="5"/>
      <c r="AZ426" s="5"/>
      <c r="BA426" s="5"/>
      <c r="BB426" s="5"/>
      <c r="BC426" s="5"/>
      <c r="BD426" s="5"/>
      <c r="BE426" s="5">
        <f t="shared" si="435"/>
        <v>2850</v>
      </c>
      <c r="BF426" s="6">
        <f t="shared" si="436"/>
        <v>0</v>
      </c>
      <c r="BG426" s="6">
        <f t="shared" si="437"/>
        <v>2850</v>
      </c>
      <c r="BH426" s="6">
        <f t="shared" si="438"/>
        <v>519.28571428571433</v>
      </c>
      <c r="BI426" s="6">
        <f t="shared" si="439"/>
        <v>662.14285714285711</v>
      </c>
      <c r="BJ426" s="6">
        <f t="shared" si="440"/>
        <v>56.045949214026599</v>
      </c>
      <c r="BK426" s="6">
        <f t="shared" si="402"/>
        <v>46.275210703402053</v>
      </c>
      <c r="BL426" s="6">
        <f t="shared" si="403"/>
        <v>27.9049270790557</v>
      </c>
      <c r="BM426" s="6">
        <f t="shared" si="404"/>
        <v>59.134409240444498</v>
      </c>
      <c r="BN426" s="5"/>
      <c r="BO426" s="5"/>
      <c r="BP426" s="5"/>
      <c r="BQ426" s="2">
        <f t="shared" si="409"/>
        <v>57950</v>
      </c>
      <c r="BR426" s="2">
        <f t="shared" si="441"/>
        <v>58603.1875</v>
      </c>
      <c r="BS426" s="2">
        <f t="shared" si="410"/>
        <v>57393.138129677274</v>
      </c>
      <c r="BT426" s="5">
        <f t="shared" si="442"/>
        <v>59889.838209921734</v>
      </c>
      <c r="BU426" s="5"/>
      <c r="BV426" s="2">
        <f t="shared" si="470"/>
        <v>-0.13821136418970159</v>
      </c>
      <c r="BW426" s="2">
        <f t="shared" si="411"/>
        <v>1.0304523190065109</v>
      </c>
      <c r="BX426" s="2">
        <f t="shared" si="412"/>
        <v>-0.53397586994197566</v>
      </c>
      <c r="BY426" s="2">
        <f t="shared" si="413"/>
        <v>2.5948805079549975</v>
      </c>
      <c r="BZ426" s="2"/>
      <c r="CA426" s="2">
        <f t="shared" si="443"/>
        <v>0.44972312393639113</v>
      </c>
      <c r="CB426" s="2">
        <f t="shared" si="414"/>
        <v>1.1532624772809517</v>
      </c>
      <c r="CC426" s="2">
        <f t="shared" si="415"/>
        <v>0.38659578340417167</v>
      </c>
      <c r="CD426" s="2">
        <f t="shared" si="416"/>
        <v>1.9199291711577318</v>
      </c>
      <c r="CE426" s="5"/>
      <c r="CF426" s="8">
        <f t="shared" si="471"/>
        <v>5.0226488293264246E-3</v>
      </c>
      <c r="CG426" s="8">
        <f t="shared" si="472"/>
        <v>1.0606151211202765E-2</v>
      </c>
      <c r="CH426" s="5">
        <f t="shared" si="473"/>
        <v>58195</v>
      </c>
      <c r="CI426" s="5">
        <f t="shared" si="474"/>
        <v>57600</v>
      </c>
      <c r="CJ426" s="5"/>
      <c r="CK426" s="5">
        <f t="shared" si="431"/>
        <v>58692.630866360065</v>
      </c>
      <c r="CL426" s="5">
        <f t="shared" si="454"/>
        <v>58092.651851249204</v>
      </c>
      <c r="CM426" s="5">
        <f t="shared" si="405"/>
        <v>59705.278460736285</v>
      </c>
      <c r="CN426" s="5">
        <f t="shared" si="466"/>
        <v>61028.101828990468</v>
      </c>
      <c r="CO426" s="5">
        <f t="shared" si="427"/>
        <v>60663.194453693905</v>
      </c>
      <c r="CP426" s="5">
        <f t="shared" si="448"/>
        <v>40338.714035431083</v>
      </c>
      <c r="CQ426" s="5"/>
      <c r="CR426" s="5"/>
      <c r="CS426" s="32">
        <f t="shared" si="432"/>
        <v>9.837165673397319E-3</v>
      </c>
      <c r="CT426" s="32">
        <f t="shared" si="455"/>
        <v>2.026673101041232E-2</v>
      </c>
      <c r="CU426" s="32">
        <f t="shared" si="406"/>
        <v>-7.290451899031547E-3</v>
      </c>
      <c r="CV426" s="32">
        <f t="shared" si="467"/>
        <v>-2.880806999236063E-2</v>
      </c>
      <c r="CW426" s="32">
        <f t="shared" si="428"/>
        <v>-2.2966058188006788E-2</v>
      </c>
      <c r="CX426" s="32">
        <f t="shared" si="449"/>
        <v>0.4693081179519214</v>
      </c>
      <c r="CY426" s="32"/>
      <c r="CZ426" s="5"/>
      <c r="DA426" s="6">
        <f t="shared" si="433"/>
        <v>4.9048724126165028E-3</v>
      </c>
      <c r="DB426" s="6">
        <f t="shared" si="456"/>
        <v>2.1957613754156379E-3</v>
      </c>
      <c r="DC426" s="6">
        <f t="shared" si="407"/>
        <v>9.7201624959028149E-2</v>
      </c>
      <c r="DD426" s="6">
        <f t="shared" si="468"/>
        <v>-0.1520032287975126</v>
      </c>
      <c r="DE426" s="6">
        <f t="shared" si="429"/>
        <v>1.4787385965565353E-2</v>
      </c>
      <c r="DF426" s="6">
        <f t="shared" si="451"/>
        <v>1.6781656885454137</v>
      </c>
      <c r="DG426" s="5"/>
      <c r="DI426" s="6">
        <f t="shared" si="434"/>
        <v>0.64414558881203421</v>
      </c>
      <c r="DJ426" s="6">
        <f t="shared" si="457"/>
        <v>0.72375776825129146</v>
      </c>
      <c r="DK426" s="6">
        <f t="shared" si="408"/>
        <v>0.58052294511479974</v>
      </c>
      <c r="DL426" s="6">
        <f t="shared" si="469"/>
        <v>0.55907102082792315</v>
      </c>
      <c r="DM426" s="6">
        <f t="shared" si="430"/>
        <v>0.57355945684204901</v>
      </c>
      <c r="DN426" s="6">
        <f t="shared" si="452"/>
        <v>0.15619577157612752</v>
      </c>
      <c r="DX426">
        <f t="shared" si="458"/>
        <v>57929</v>
      </c>
      <c r="DY426">
        <f t="shared" si="459"/>
        <v>54932.45599064522</v>
      </c>
      <c r="DZ426">
        <f t="shared" si="460"/>
        <v>60925.54400935478</v>
      </c>
    </row>
    <row r="427" spans="1:130" x14ac:dyDescent="0.25">
      <c r="A427" s="1">
        <v>26</v>
      </c>
      <c r="B427" s="1">
        <v>426</v>
      </c>
      <c r="C427" s="7">
        <v>20210526</v>
      </c>
      <c r="D427" s="7">
        <v>60280</v>
      </c>
      <c r="E427" s="7">
        <v>4865719</v>
      </c>
      <c r="F427" s="7"/>
      <c r="G427" s="7">
        <f t="shared" si="417"/>
        <v>293305541320</v>
      </c>
      <c r="H427" s="36">
        <f t="shared" si="465"/>
        <v>140223243460</v>
      </c>
      <c r="I427" s="36">
        <f t="shared" si="461"/>
        <v>187876224101.20001</v>
      </c>
      <c r="K427" s="2">
        <f t="shared" si="418"/>
        <v>1.6897097958547897E-2</v>
      </c>
      <c r="M427" s="1">
        <f t="shared" si="426"/>
        <v>425</v>
      </c>
      <c r="N427" s="2">
        <f t="shared" si="419"/>
        <v>3.1152673169494998E-3</v>
      </c>
      <c r="O427" s="8">
        <f t="shared" si="420"/>
        <v>0.53258145363408527</v>
      </c>
      <c r="P427" s="2">
        <f t="shared" si="421"/>
        <v>0.50289199244626448</v>
      </c>
      <c r="Q427" s="2">
        <f t="shared" si="422"/>
        <v>0.50362778454700718</v>
      </c>
      <c r="R427" s="2">
        <f t="shared" si="423"/>
        <v>3.1134130654991155E-2</v>
      </c>
      <c r="V427" s="1">
        <f t="shared" si="424"/>
        <v>0</v>
      </c>
      <c r="W427" s="1">
        <f t="shared" si="425"/>
        <v>1.6897097958547897E-2</v>
      </c>
      <c r="X427" s="2">
        <f t="shared" si="444"/>
        <v>7.8380740412989196E-3</v>
      </c>
      <c r="Y427" s="2">
        <f t="shared" si="445"/>
        <v>1.2704376504996605E-2</v>
      </c>
      <c r="Z427" s="2">
        <f t="shared" si="446"/>
        <v>1.3267731608274371E-2</v>
      </c>
      <c r="AA427" s="2">
        <f t="shared" si="447"/>
        <v>1.6944371429648591E-2</v>
      </c>
      <c r="AB427" s="3">
        <f t="shared" si="462"/>
        <v>0.59076217945279608</v>
      </c>
      <c r="AC427" s="3">
        <f t="shared" si="463"/>
        <v>0.74976971307221163</v>
      </c>
      <c r="AD427" s="4">
        <f t="shared" si="450"/>
        <v>55.930762800425107</v>
      </c>
      <c r="AE427" s="5">
        <f t="shared" si="475"/>
        <v>38.354990614234666</v>
      </c>
      <c r="AF427" s="5">
        <f t="shared" si="476"/>
        <v>16.036369962938284</v>
      </c>
      <c r="AG427" s="5">
        <f t="shared" si="477"/>
        <v>60.673611265531051</v>
      </c>
      <c r="AH427" s="5"/>
      <c r="AI427" s="6">
        <f t="shared" si="464"/>
        <v>3.9970281301682509E-2</v>
      </c>
      <c r="AJ427" s="6">
        <f t="shared" si="453"/>
        <v>-6.2850406052238961E-2</v>
      </c>
      <c r="AK427" s="6">
        <f t="shared" si="478"/>
        <v>-0.16731669956219294</v>
      </c>
      <c r="AL427" s="6">
        <f t="shared" si="479"/>
        <v>4.1615887457715023E-2</v>
      </c>
      <c r="AM427" s="6"/>
      <c r="AT427" s="5"/>
      <c r="AU427" s="5"/>
      <c r="AV427" s="12"/>
      <c r="AW427" s="5"/>
      <c r="AX427" s="5"/>
      <c r="AY427" s="5"/>
      <c r="AZ427" s="5"/>
      <c r="BA427" s="5"/>
      <c r="BB427" s="5"/>
      <c r="BC427" s="5"/>
      <c r="BD427" s="5"/>
      <c r="BE427" s="5">
        <f t="shared" si="435"/>
        <v>1010</v>
      </c>
      <c r="BF427" s="6">
        <f t="shared" si="436"/>
        <v>0</v>
      </c>
      <c r="BG427" s="6">
        <f t="shared" si="437"/>
        <v>1010</v>
      </c>
      <c r="BH427" s="6">
        <f t="shared" si="438"/>
        <v>450.71428571428572</v>
      </c>
      <c r="BI427" s="6">
        <f t="shared" si="439"/>
        <v>734.28571428571433</v>
      </c>
      <c r="BJ427" s="6">
        <f t="shared" si="440"/>
        <v>61.965039180229056</v>
      </c>
      <c r="BK427" s="6">
        <f t="shared" si="402"/>
        <v>46.830560946344868</v>
      </c>
      <c r="BL427" s="6">
        <f t="shared" si="403"/>
        <v>27.245550891353819</v>
      </c>
      <c r="BM427" s="6">
        <f t="shared" si="404"/>
        <v>60.540067984838601</v>
      </c>
      <c r="BN427" s="5"/>
      <c r="BO427" s="5"/>
      <c r="BP427" s="5"/>
      <c r="BQ427" s="2">
        <f t="shared" si="409"/>
        <v>58052.5</v>
      </c>
      <c r="BR427" s="2">
        <f t="shared" si="441"/>
        <v>58496.5</v>
      </c>
      <c r="BS427" s="2">
        <f t="shared" si="410"/>
        <v>57168.215955668369</v>
      </c>
      <c r="BT427" s="5">
        <f t="shared" si="442"/>
        <v>59565.981736267866</v>
      </c>
      <c r="BU427" s="5"/>
      <c r="BV427" s="2">
        <f t="shared" si="470"/>
        <v>-0.34716923210137107</v>
      </c>
      <c r="BW427" s="2">
        <f t="shared" si="411"/>
        <v>0.89379030976306351</v>
      </c>
      <c r="BX427" s="2">
        <f t="shared" si="412"/>
        <v>-0.64940719540235148</v>
      </c>
      <c r="BY427" s="2">
        <f t="shared" si="413"/>
        <v>2.4369878149284787</v>
      </c>
      <c r="BZ427" s="2"/>
      <c r="CA427" s="2">
        <f t="shared" si="443"/>
        <v>0.29420990957534776</v>
      </c>
      <c r="CB427" s="2">
        <f t="shared" si="414"/>
        <v>1.0814661750587993</v>
      </c>
      <c r="CC427" s="2">
        <f t="shared" si="415"/>
        <v>0.27438713134782633</v>
      </c>
      <c r="CD427" s="2">
        <f t="shared" si="416"/>
        <v>1.8885452187697722</v>
      </c>
      <c r="CE427" s="5"/>
      <c r="CF427" s="8">
        <f t="shared" si="471"/>
        <v>5.0226488293264246E-3</v>
      </c>
      <c r="CG427" s="8">
        <f t="shared" si="472"/>
        <v>1.0606151211202765E-2</v>
      </c>
      <c r="CH427" s="5">
        <f t="shared" si="473"/>
        <v>58350</v>
      </c>
      <c r="CI427" s="5">
        <f t="shared" si="474"/>
        <v>57390</v>
      </c>
      <c r="CJ427" s="5"/>
      <c r="CK427" s="5">
        <f t="shared" si="431"/>
        <v>58970.415450559587</v>
      </c>
      <c r="CL427" s="5">
        <f t="shared" si="454"/>
        <v>58198.257919316384</v>
      </c>
      <c r="CM427" s="5">
        <f t="shared" si="405"/>
        <v>59881.702670674356</v>
      </c>
      <c r="CN427" s="5">
        <f t="shared" si="466"/>
        <v>60795.58725523288</v>
      </c>
      <c r="CO427" s="5">
        <f t="shared" si="427"/>
        <v>60674.312288280911</v>
      </c>
      <c r="CP427" s="5">
        <f t="shared" si="448"/>
        <v>40478.034463191041</v>
      </c>
      <c r="CQ427" s="5"/>
      <c r="CR427" s="5"/>
      <c r="CS427" s="32">
        <f t="shared" si="432"/>
        <v>2.2207483861774069E-2</v>
      </c>
      <c r="CT427" s="32">
        <f t="shared" si="455"/>
        <v>3.5769834959143543E-2</v>
      </c>
      <c r="CU427" s="32">
        <f t="shared" si="406"/>
        <v>6.6514028753679177E-3</v>
      </c>
      <c r="CV427" s="32">
        <f t="shared" si="467"/>
        <v>-8.4806690503429483E-3</v>
      </c>
      <c r="CW427" s="32">
        <f t="shared" si="428"/>
        <v>-6.49883407672458E-3</v>
      </c>
      <c r="CX427" s="32">
        <f t="shared" si="449"/>
        <v>0.48920274414055354</v>
      </c>
      <c r="CY427" s="32"/>
      <c r="CZ427" s="5"/>
      <c r="DA427" s="6">
        <f t="shared" si="433"/>
        <v>9.6683533597383409E-3</v>
      </c>
      <c r="DB427" s="6">
        <f t="shared" si="456"/>
        <v>1.3024061206710544E-2</v>
      </c>
      <c r="DC427" s="6">
        <f t="shared" si="407"/>
        <v>8.8037420475245168E-2</v>
      </c>
      <c r="DD427" s="6">
        <f t="shared" si="468"/>
        <v>-0.18210034232562633</v>
      </c>
      <c r="DE427" s="6">
        <f t="shared" si="429"/>
        <v>4.3338891462344896E-2</v>
      </c>
      <c r="DF427" s="6">
        <f t="shared" si="451"/>
        <v>1.7008021165613028</v>
      </c>
      <c r="DG427" s="5"/>
      <c r="DI427" s="6">
        <f t="shared" si="434"/>
        <v>0.79027427484768953</v>
      </c>
      <c r="DJ427" s="6">
        <f t="shared" si="457"/>
        <v>0.86679986167149947</v>
      </c>
      <c r="DK427" s="6">
        <f t="shared" si="408"/>
        <v>0.83041547650236613</v>
      </c>
      <c r="DL427" s="6">
        <f t="shared" si="469"/>
        <v>0.45289325604396363</v>
      </c>
      <c r="DM427" s="6">
        <f t="shared" si="430"/>
        <v>0.43706878450561193</v>
      </c>
      <c r="DN427" s="6">
        <f t="shared" si="452"/>
        <v>0.15293567411277648</v>
      </c>
      <c r="DX427">
        <f t="shared" si="458"/>
        <v>57986</v>
      </c>
      <c r="DY427">
        <f t="shared" si="459"/>
        <v>54858.954109706734</v>
      </c>
      <c r="DZ427">
        <f t="shared" si="460"/>
        <v>61113.045890293266</v>
      </c>
    </row>
    <row r="428" spans="1:130" x14ac:dyDescent="0.25">
      <c r="A428" s="1">
        <v>27</v>
      </c>
      <c r="B428" s="1">
        <v>427</v>
      </c>
      <c r="C428" s="7">
        <v>20210529</v>
      </c>
      <c r="D428" s="7">
        <v>63330</v>
      </c>
      <c r="E428" s="7">
        <v>4769209</v>
      </c>
      <c r="F428" s="7"/>
      <c r="G428" s="7">
        <f t="shared" si="417"/>
        <v>302034005970</v>
      </c>
      <c r="H428" s="36">
        <f t="shared" si="465"/>
        <v>149532651483.5</v>
      </c>
      <c r="I428" s="36">
        <f t="shared" si="461"/>
        <v>188192402572.60001</v>
      </c>
      <c r="K428" s="2">
        <f t="shared" si="418"/>
        <v>4.9358776770044285E-2</v>
      </c>
      <c r="M428" s="1">
        <f t="shared" si="426"/>
        <v>426</v>
      </c>
      <c r="N428" s="2">
        <f t="shared" si="419"/>
        <v>3.2786914616982953E-3</v>
      </c>
      <c r="O428" s="8">
        <f t="shared" si="420"/>
        <v>0.53383458646616544</v>
      </c>
      <c r="P428" s="2">
        <f t="shared" si="421"/>
        <v>0.50511518038391978</v>
      </c>
      <c r="Q428" s="2">
        <f t="shared" si="422"/>
        <v>0.50641613307687738</v>
      </c>
      <c r="R428" s="2">
        <f t="shared" si="423"/>
        <v>3.094259401990096E-2</v>
      </c>
      <c r="V428" s="1">
        <f t="shared" si="424"/>
        <v>0</v>
      </c>
      <c r="W428" s="1">
        <f t="shared" si="425"/>
        <v>4.9358776770044285E-2</v>
      </c>
      <c r="X428" s="2">
        <f t="shared" si="444"/>
        <v>5.5043999272040072E-3</v>
      </c>
      <c r="Y428" s="2">
        <f t="shared" si="445"/>
        <v>1.6230003417142626E-2</v>
      </c>
      <c r="Z428" s="2">
        <f t="shared" si="446"/>
        <v>1.1289614347025786E-2</v>
      </c>
      <c r="AA428" s="2">
        <f t="shared" si="447"/>
        <v>1.9096064124427336E-2</v>
      </c>
      <c r="AB428" s="3">
        <f t="shared" si="462"/>
        <v>0.48756314945816764</v>
      </c>
      <c r="AC428" s="3">
        <f t="shared" si="463"/>
        <v>0.84991353775260436</v>
      </c>
      <c r="AD428" s="4">
        <f t="shared" si="450"/>
        <v>63.546045017431183</v>
      </c>
      <c r="AE428" s="5">
        <f t="shared" si="475"/>
        <v>39.874860686405064</v>
      </c>
      <c r="AF428" s="5">
        <f t="shared" si="476"/>
        <v>15.049758773626028</v>
      </c>
      <c r="AG428" s="5">
        <f t="shared" si="477"/>
        <v>64.699962599184104</v>
      </c>
      <c r="AH428" s="5"/>
      <c r="AI428" s="6">
        <f t="shared" si="464"/>
        <v>0.11896439569919638</v>
      </c>
      <c r="AJ428" s="6">
        <f t="shared" si="453"/>
        <v>-5.1358242566727365E-2</v>
      </c>
      <c r="AK428" s="6">
        <f t="shared" si="478"/>
        <v>-0.18109175302769817</v>
      </c>
      <c r="AL428" s="6">
        <f t="shared" si="479"/>
        <v>7.8375267894243456E-2</v>
      </c>
      <c r="AM428" s="6"/>
      <c r="AT428" s="5"/>
      <c r="AU428" s="5"/>
      <c r="AV428" s="12"/>
      <c r="AW428" s="5"/>
      <c r="AX428" s="5"/>
      <c r="AY428" s="5"/>
      <c r="AZ428" s="5"/>
      <c r="BA428" s="5"/>
      <c r="BB428" s="5"/>
      <c r="BC428" s="5"/>
      <c r="BD428" s="5"/>
      <c r="BE428" s="5">
        <f t="shared" si="435"/>
        <v>3050</v>
      </c>
      <c r="BF428" s="6">
        <f t="shared" si="436"/>
        <v>0</v>
      </c>
      <c r="BG428" s="6">
        <f t="shared" si="437"/>
        <v>3050</v>
      </c>
      <c r="BH428" s="6">
        <f t="shared" si="438"/>
        <v>321.42857142857144</v>
      </c>
      <c r="BI428" s="6">
        <f t="shared" si="439"/>
        <v>952.14285714285711</v>
      </c>
      <c r="BJ428" s="6">
        <f t="shared" si="440"/>
        <v>74.761637689287724</v>
      </c>
      <c r="BK428" s="6">
        <f t="shared" si="402"/>
        <v>47.826620115828177</v>
      </c>
      <c r="BL428" s="6">
        <f t="shared" si="403"/>
        <v>24.802084376001879</v>
      </c>
      <c r="BM428" s="6">
        <f t="shared" si="404"/>
        <v>63.943795133706587</v>
      </c>
      <c r="BN428" s="5"/>
      <c r="BO428" s="5"/>
      <c r="BP428" s="5"/>
      <c r="BQ428" s="2">
        <f t="shared" si="409"/>
        <v>58127.5</v>
      </c>
      <c r="BR428" s="2">
        <f t="shared" si="441"/>
        <v>58410.875</v>
      </c>
      <c r="BS428" s="2">
        <f t="shared" si="410"/>
        <v>56983.783553213296</v>
      </c>
      <c r="BT428" s="5">
        <f t="shared" si="442"/>
        <v>59283.565222062913</v>
      </c>
      <c r="BU428" s="5"/>
      <c r="BV428" s="2">
        <f t="shared" si="470"/>
        <v>-0.69410125360500219</v>
      </c>
      <c r="BW428" s="2">
        <f t="shared" si="411"/>
        <v>0.75221169575056968</v>
      </c>
      <c r="BX428" s="2">
        <f t="shared" si="412"/>
        <v>-0.82963904425151636</v>
      </c>
      <c r="BY428" s="2">
        <f t="shared" si="413"/>
        <v>2.3340624357526556</v>
      </c>
      <c r="BZ428" s="2"/>
      <c r="CA428" s="2">
        <f t="shared" si="443"/>
        <v>0.30704877359435157</v>
      </c>
      <c r="CB428" s="2">
        <f t="shared" si="414"/>
        <v>1.0139776048913542</v>
      </c>
      <c r="CC428" s="2">
        <f t="shared" si="415"/>
        <v>0.18405881236063848</v>
      </c>
      <c r="CD428" s="2">
        <f t="shared" si="416"/>
        <v>1.8438963974220699</v>
      </c>
      <c r="CE428" s="5"/>
      <c r="CF428" s="8">
        <f t="shared" si="471"/>
        <v>5.0622521014003254E-3</v>
      </c>
      <c r="CG428" s="8">
        <f t="shared" si="472"/>
        <v>1.0606151211202765E-2</v>
      </c>
      <c r="CH428" s="5">
        <f t="shared" si="473"/>
        <v>59875</v>
      </c>
      <c r="CI428" s="5">
        <f t="shared" si="474"/>
        <v>58915</v>
      </c>
      <c r="CJ428" s="5"/>
      <c r="CK428" s="5">
        <f t="shared" si="431"/>
        <v>59656.697384112696</v>
      </c>
      <c r="CL428" s="5">
        <f t="shared" si="454"/>
        <v>58628.364271960207</v>
      </c>
      <c r="CM428" s="5">
        <f t="shared" si="405"/>
        <v>60141.975105061916</v>
      </c>
      <c r="CN428" s="5">
        <f t="shared" si="466"/>
        <v>60482.843738034106</v>
      </c>
      <c r="CO428" s="5">
        <f t="shared" si="427"/>
        <v>60713.482083240182</v>
      </c>
      <c r="CP428" s="5">
        <f t="shared" si="448"/>
        <v>40643.864938255356</v>
      </c>
      <c r="CQ428" s="5"/>
      <c r="CR428" s="5"/>
      <c r="CS428" s="32">
        <f t="shared" si="432"/>
        <v>6.1574018961122468E-2</v>
      </c>
      <c r="CT428" s="32">
        <f t="shared" si="455"/>
        <v>8.0193875207403842E-2</v>
      </c>
      <c r="CU428" s="32">
        <f t="shared" si="406"/>
        <v>5.3008317225514023E-2</v>
      </c>
      <c r="CV428" s="32">
        <f t="shared" si="467"/>
        <v>4.7073783010230574E-2</v>
      </c>
      <c r="CW428" s="32">
        <f t="shared" si="428"/>
        <v>4.3096159649886001E-2</v>
      </c>
      <c r="CX428" s="32">
        <f t="shared" si="449"/>
        <v>0.5581687444392549</v>
      </c>
      <c r="CY428" s="32"/>
      <c r="CZ428" s="5"/>
      <c r="DA428" s="6">
        <f t="shared" si="433"/>
        <v>7.5067997504070644E-2</v>
      </c>
      <c r="DB428" s="6">
        <f t="shared" si="456"/>
        <v>8.7916139981919578E-2</v>
      </c>
      <c r="DC428" s="6">
        <f t="shared" si="407"/>
        <v>0.11588999202432566</v>
      </c>
      <c r="DD428" s="6">
        <f t="shared" si="468"/>
        <v>-0.15840499964499588</v>
      </c>
      <c r="DE428" s="6">
        <f t="shared" si="429"/>
        <v>0.14126841892779884</v>
      </c>
      <c r="DF428" s="6">
        <f t="shared" si="451"/>
        <v>1.7512520670574618</v>
      </c>
      <c r="DG428" s="5"/>
      <c r="DI428" s="6">
        <f t="shared" si="434"/>
        <v>1.0448960921400479</v>
      </c>
      <c r="DJ428" s="6">
        <f t="shared" si="457"/>
        <v>1.1677505305755715</v>
      </c>
      <c r="DK428" s="6">
        <f t="shared" si="408"/>
        <v>0.73511028265814771</v>
      </c>
      <c r="DL428" s="6">
        <f t="shared" si="469"/>
        <v>0.42632176575234698</v>
      </c>
      <c r="DM428" s="6">
        <f t="shared" si="430"/>
        <v>0.3392869808716783</v>
      </c>
      <c r="DN428" s="6">
        <f t="shared" si="452"/>
        <v>0.14663646648983619</v>
      </c>
      <c r="DX428">
        <f t="shared" si="458"/>
        <v>58177.5</v>
      </c>
      <c r="DY428">
        <f t="shared" si="459"/>
        <v>54319.397487105867</v>
      </c>
      <c r="DZ428">
        <f t="shared" si="460"/>
        <v>62035.602512894133</v>
      </c>
    </row>
    <row r="429" spans="1:130" x14ac:dyDescent="0.25">
      <c r="A429" s="1">
        <v>28</v>
      </c>
      <c r="B429" s="1">
        <v>428</v>
      </c>
      <c r="C429" s="7">
        <v>20210530</v>
      </c>
      <c r="D429" s="7">
        <v>62660</v>
      </c>
      <c r="E429" s="7">
        <v>4101659</v>
      </c>
      <c r="F429" s="7"/>
      <c r="G429" s="7">
        <f t="shared" si="417"/>
        <v>257009952940</v>
      </c>
      <c r="H429" s="36">
        <f t="shared" si="465"/>
        <v>153954783430.5</v>
      </c>
      <c r="I429" s="36">
        <f t="shared" si="461"/>
        <v>189646731911.39999</v>
      </c>
      <c r="K429" s="2">
        <f t="shared" si="418"/>
        <v>-1.0635865004293267E-2</v>
      </c>
      <c r="M429" s="1">
        <f t="shared" si="426"/>
        <v>427</v>
      </c>
      <c r="N429" s="2">
        <f t="shared" si="419"/>
        <v>3.2960594878574077E-3</v>
      </c>
      <c r="O429" s="8">
        <f t="shared" si="420"/>
        <v>0.53508771929824561</v>
      </c>
      <c r="P429" s="2">
        <f t="shared" si="421"/>
        <v>0.50535144325529713</v>
      </c>
      <c r="Q429" s="2">
        <f t="shared" si="422"/>
        <v>0.5067124165627076</v>
      </c>
      <c r="R429" s="2">
        <f t="shared" si="423"/>
        <v>2.997253891432583E-2</v>
      </c>
      <c r="V429" s="1">
        <f t="shared" si="424"/>
        <v>1.0635865004293267E-2</v>
      </c>
      <c r="W429" s="1">
        <f t="shared" si="425"/>
        <v>0</v>
      </c>
      <c r="X429" s="2">
        <f t="shared" si="444"/>
        <v>6.2641045703678124E-3</v>
      </c>
      <c r="Y429" s="2">
        <f t="shared" si="445"/>
        <v>1.3277458841577815E-2</v>
      </c>
      <c r="Z429" s="2">
        <f t="shared" si="446"/>
        <v>1.1248499033581785E-2</v>
      </c>
      <c r="AA429" s="2">
        <f t="shared" si="447"/>
        <v>1.8084526314265804E-2</v>
      </c>
      <c r="AB429" s="3">
        <f t="shared" si="462"/>
        <v>0.55688359412812916</v>
      </c>
      <c r="AC429" s="3">
        <f t="shared" si="463"/>
        <v>0.73418891990021429</v>
      </c>
      <c r="AD429" s="4">
        <f t="shared" si="450"/>
        <v>56.8665905224357</v>
      </c>
      <c r="AE429" s="5">
        <f t="shared" si="475"/>
        <v>41.042988274225102</v>
      </c>
      <c r="AF429" s="5">
        <f t="shared" si="476"/>
        <v>15.298502617127387</v>
      </c>
      <c r="AG429" s="5">
        <f t="shared" si="477"/>
        <v>66.787473931322822</v>
      </c>
      <c r="AH429" s="5"/>
      <c r="AI429" s="6">
        <f t="shared" si="464"/>
        <v>0.15114023992062992</v>
      </c>
      <c r="AJ429" s="6">
        <f t="shared" si="453"/>
        <v>-3.7369175917545447E-2</v>
      </c>
      <c r="AK429" s="6">
        <f t="shared" si="478"/>
        <v>-0.19028149304426684</v>
      </c>
      <c r="AL429" s="6">
        <f t="shared" si="479"/>
        <v>0.11554314120917596</v>
      </c>
      <c r="AM429" s="6"/>
      <c r="AT429" s="5"/>
      <c r="AU429" s="5"/>
      <c r="AV429" s="12"/>
      <c r="AW429" s="5"/>
      <c r="AX429" s="5"/>
      <c r="AY429" s="5"/>
      <c r="AZ429" s="5"/>
      <c r="BA429" s="5"/>
      <c r="BB429" s="5"/>
      <c r="BC429" s="5"/>
      <c r="BD429" s="5"/>
      <c r="BE429" s="5">
        <f t="shared" si="435"/>
        <v>-670</v>
      </c>
      <c r="BF429" s="6">
        <f t="shared" si="436"/>
        <v>670</v>
      </c>
      <c r="BG429" s="6">
        <f t="shared" si="437"/>
        <v>0</v>
      </c>
      <c r="BH429" s="6">
        <f t="shared" si="438"/>
        <v>369.28571428571428</v>
      </c>
      <c r="BI429" s="6">
        <f t="shared" si="439"/>
        <v>787.85714285714289</v>
      </c>
      <c r="BJ429" s="6">
        <f t="shared" si="440"/>
        <v>68.086419753086432</v>
      </c>
      <c r="BK429" s="6">
        <f t="shared" ref="BK429:BK492" si="480">AVERAGE(BJ410:BJ429)</f>
        <v>48.562520050850921</v>
      </c>
      <c r="BL429" s="6">
        <f t="shared" ref="BL429:BL492" si="481">BK429-2*_xlfn.STDEV.S(BJ410:BJ429)</f>
        <v>23.909001595453699</v>
      </c>
      <c r="BM429" s="6">
        <f t="shared" ref="BM429:BM492" si="482">BK429+1.4*_xlfn.STDEV.S(BJ410:BJ429)</f>
        <v>65.819982969628967</v>
      </c>
      <c r="BN429" s="5"/>
      <c r="BO429" s="5"/>
      <c r="BP429" s="5"/>
      <c r="BQ429" s="2">
        <f t="shared" si="409"/>
        <v>58181.25</v>
      </c>
      <c r="BR429" s="2">
        <f t="shared" si="441"/>
        <v>58348.3125</v>
      </c>
      <c r="BS429" s="2">
        <f t="shared" si="410"/>
        <v>56850.462785499702</v>
      </c>
      <c r="BT429" s="5">
        <f t="shared" si="442"/>
        <v>59080.759406195073</v>
      </c>
      <c r="BU429" s="5"/>
      <c r="BV429" s="2">
        <f t="shared" si="470"/>
        <v>-0.55501525410041053</v>
      </c>
      <c r="BW429" s="2">
        <f t="shared" si="411"/>
        <v>0.62244328383000114</v>
      </c>
      <c r="BX429" s="2">
        <f t="shared" si="412"/>
        <v>-0.94017485531909029</v>
      </c>
      <c r="BY429" s="2">
        <f t="shared" si="413"/>
        <v>2.1850614229790928</v>
      </c>
      <c r="BZ429" s="2"/>
      <c r="CA429" s="2">
        <f t="shared" si="443"/>
        <v>0.30909692186902998</v>
      </c>
      <c r="CB429" s="2">
        <f t="shared" si="414"/>
        <v>0.9482985674375668</v>
      </c>
      <c r="CC429" s="2">
        <f t="shared" si="415"/>
        <v>0.11331341180566745</v>
      </c>
      <c r="CD429" s="2">
        <f t="shared" si="416"/>
        <v>1.783283723069466</v>
      </c>
      <c r="CE429" s="5"/>
      <c r="CF429" s="8">
        <f t="shared" si="471"/>
        <v>5.0622521014003254E-3</v>
      </c>
      <c r="CG429" s="8">
        <f t="shared" si="472"/>
        <v>1.0606151211202765E-2</v>
      </c>
      <c r="CH429" s="5">
        <f t="shared" si="473"/>
        <v>59875</v>
      </c>
      <c r="CI429" s="5">
        <f t="shared" si="474"/>
        <v>58915</v>
      </c>
      <c r="CJ429" s="5"/>
      <c r="CK429" s="5">
        <f t="shared" si="431"/>
        <v>60110.095522929507</v>
      </c>
      <c r="CL429" s="5">
        <f t="shared" si="454"/>
        <v>58980.100602290899</v>
      </c>
      <c r="CM429" s="5">
        <f t="shared" si="405"/>
        <v>60285.374522914011</v>
      </c>
      <c r="CN429" s="5">
        <f t="shared" si="466"/>
        <v>59954.119456179913</v>
      </c>
      <c r="CO429" s="5">
        <f t="shared" si="427"/>
        <v>60779.803068474634</v>
      </c>
      <c r="CP429" s="5">
        <f t="shared" si="448"/>
        <v>40786.858950345384</v>
      </c>
      <c r="CQ429" s="5"/>
      <c r="CR429" s="5"/>
      <c r="CS429" s="32">
        <f t="shared" si="432"/>
        <v>4.2420569371709016E-2</v>
      </c>
      <c r="CT429" s="32">
        <f t="shared" si="455"/>
        <v>6.2392219750913247E-2</v>
      </c>
      <c r="CU429" s="32">
        <f t="shared" si="406"/>
        <v>3.9389744127465098E-2</v>
      </c>
      <c r="CV429" s="32">
        <f t="shared" si="467"/>
        <v>4.5132520806977938E-2</v>
      </c>
      <c r="CW429" s="32">
        <f t="shared" si="428"/>
        <v>3.0934567678791769E-2</v>
      </c>
      <c r="CX429" s="32">
        <f t="shared" si="449"/>
        <v>0.53627912549685064</v>
      </c>
      <c r="CY429" s="32"/>
      <c r="CZ429" s="5"/>
      <c r="DA429" s="6">
        <f t="shared" si="433"/>
        <v>4.8391265125489247E-2</v>
      </c>
      <c r="DB429" s="6">
        <f t="shared" si="456"/>
        <v>9.9949074790339265E-2</v>
      </c>
      <c r="DC429" s="6">
        <f t="shared" si="407"/>
        <v>6.1882194866504717E-2</v>
      </c>
      <c r="DD429" s="6">
        <f t="shared" si="468"/>
        <v>-0.13894283349200959</v>
      </c>
      <c r="DE429" s="6">
        <f t="shared" si="429"/>
        <v>9.4672017689495444E-2</v>
      </c>
      <c r="DF429" s="6">
        <f t="shared" si="451"/>
        <v>1.7416782081305611</v>
      </c>
      <c r="DG429" s="5"/>
      <c r="DI429" s="6">
        <f t="shared" si="434"/>
        <v>0.86074026624370825</v>
      </c>
      <c r="DJ429" s="6">
        <f t="shared" si="457"/>
        <v>0.99160774475684255</v>
      </c>
      <c r="DK429" s="6">
        <f t="shared" si="408"/>
        <v>0.69487613436303586</v>
      </c>
      <c r="DL429" s="6">
        <f t="shared" si="469"/>
        <v>0.32639792740720219</v>
      </c>
      <c r="DM429" s="6">
        <f t="shared" si="430"/>
        <v>0.25127598582086175</v>
      </c>
      <c r="DN429" s="6">
        <f t="shared" si="452"/>
        <v>0.14630617437526683</v>
      </c>
      <c r="DX429">
        <f t="shared" si="458"/>
        <v>58410.5</v>
      </c>
      <c r="DY429">
        <f t="shared" si="459"/>
        <v>54088.456617524527</v>
      </c>
      <c r="DZ429">
        <f t="shared" si="460"/>
        <v>62732.543382475473</v>
      </c>
    </row>
    <row r="430" spans="1:130" x14ac:dyDescent="0.25">
      <c r="A430" s="1">
        <v>29</v>
      </c>
      <c r="B430" s="1">
        <v>429</v>
      </c>
      <c r="C430" s="7">
        <v>20210531</v>
      </c>
      <c r="D430" s="7">
        <v>62820</v>
      </c>
      <c r="E430" s="7">
        <v>2724816</v>
      </c>
      <c r="F430" s="7"/>
      <c r="G430" s="7">
        <f t="shared" si="417"/>
        <v>171172941120</v>
      </c>
      <c r="H430" s="36">
        <f t="shared" si="465"/>
        <v>157070043376.5</v>
      </c>
      <c r="I430" s="36">
        <f t="shared" si="461"/>
        <v>186647059739.79999</v>
      </c>
      <c r="K430" s="2">
        <f t="shared" si="418"/>
        <v>2.5502085864548053E-3</v>
      </c>
      <c r="M430" s="1">
        <f t="shared" si="426"/>
        <v>428</v>
      </c>
      <c r="N430" s="2">
        <f t="shared" si="419"/>
        <v>3.3066289825619982E-3</v>
      </c>
      <c r="O430" s="8">
        <f t="shared" si="420"/>
        <v>0.53634085213032578</v>
      </c>
      <c r="P430" s="2">
        <f t="shared" si="421"/>
        <v>0.50549522259325519</v>
      </c>
      <c r="Q430" s="2">
        <f t="shared" si="422"/>
        <v>0.50689271732855445</v>
      </c>
      <c r="R430" s="2">
        <f t="shared" si="423"/>
        <v>3.0989408875028657E-2</v>
      </c>
      <c r="V430" s="1">
        <f t="shared" si="424"/>
        <v>0</v>
      </c>
      <c r="W430" s="1">
        <f t="shared" si="425"/>
        <v>2.5502085864548053E-3</v>
      </c>
      <c r="X430" s="2">
        <f t="shared" si="444"/>
        <v>6.2641045703678124E-3</v>
      </c>
      <c r="Y430" s="2">
        <f t="shared" si="445"/>
        <v>1.1060716594655417E-2</v>
      </c>
      <c r="Z430" s="2">
        <f t="shared" si="446"/>
        <v>1.1248499033581785E-2</v>
      </c>
      <c r="AA430" s="2">
        <f t="shared" si="447"/>
        <v>1.7288390643933799E-2</v>
      </c>
      <c r="AB430" s="3">
        <f t="shared" si="462"/>
        <v>0.55688359412812916</v>
      </c>
      <c r="AC430" s="3">
        <f t="shared" si="463"/>
        <v>0.63977710953312095</v>
      </c>
      <c r="AD430" s="4">
        <f t="shared" si="450"/>
        <v>53.463534615592131</v>
      </c>
      <c r="AE430" s="5">
        <f t="shared" si="475"/>
        <v>42.421747090267445</v>
      </c>
      <c r="AF430" s="5">
        <f t="shared" si="476"/>
        <v>17.145231185069317</v>
      </c>
      <c r="AG430" s="5">
        <f t="shared" si="477"/>
        <v>67.698262995465569</v>
      </c>
      <c r="AH430" s="5"/>
      <c r="AI430" s="6">
        <f t="shared" si="464"/>
        <v>0.20666309189335547</v>
      </c>
      <c r="AJ430" s="6">
        <f t="shared" si="453"/>
        <v>-2.0376586365618995E-2</v>
      </c>
      <c r="AK430" s="6">
        <f t="shared" si="478"/>
        <v>-0.20140333296215807</v>
      </c>
      <c r="AL430" s="6">
        <f t="shared" si="479"/>
        <v>0.16065016023092005</v>
      </c>
      <c r="AM430" s="6"/>
      <c r="AT430" s="5"/>
      <c r="AU430" s="5"/>
      <c r="AV430" s="12"/>
      <c r="AW430" s="5"/>
      <c r="AX430" s="5"/>
      <c r="AY430" s="5"/>
      <c r="AZ430" s="5"/>
      <c r="BA430" s="5"/>
      <c r="BB430" s="5"/>
      <c r="BC430" s="5"/>
      <c r="BD430" s="5"/>
      <c r="BE430" s="5">
        <f t="shared" si="435"/>
        <v>160</v>
      </c>
      <c r="BF430" s="6">
        <f t="shared" si="436"/>
        <v>0</v>
      </c>
      <c r="BG430" s="6">
        <f t="shared" si="437"/>
        <v>160</v>
      </c>
      <c r="BH430" s="6">
        <f t="shared" si="438"/>
        <v>369.28571428571428</v>
      </c>
      <c r="BI430" s="6">
        <f t="shared" si="439"/>
        <v>660.71428571428567</v>
      </c>
      <c r="BJ430" s="6">
        <f t="shared" si="440"/>
        <v>64.147018030513181</v>
      </c>
      <c r="BK430" s="6">
        <f t="shared" si="480"/>
        <v>49.790084983292161</v>
      </c>
      <c r="BL430" s="6">
        <f t="shared" si="481"/>
        <v>24.577867319018775</v>
      </c>
      <c r="BM430" s="6">
        <f t="shared" si="482"/>
        <v>67.438637348283521</v>
      </c>
      <c r="BN430" s="5"/>
      <c r="BO430" s="5"/>
      <c r="BP430" s="5"/>
      <c r="BQ430" s="2">
        <f t="shared" si="409"/>
        <v>58286.25</v>
      </c>
      <c r="BR430" s="2">
        <f t="shared" si="441"/>
        <v>58304.9375</v>
      </c>
      <c r="BS430" s="2">
        <f t="shared" si="410"/>
        <v>56769.086336567452</v>
      </c>
      <c r="BT430" s="5">
        <f t="shared" si="442"/>
        <v>58931.66956049946</v>
      </c>
      <c r="BU430" s="5"/>
      <c r="BV430" s="2">
        <f t="shared" si="470"/>
        <v>-0.35176985032970354</v>
      </c>
      <c r="BW430" s="2">
        <f t="shared" si="411"/>
        <v>0.5041775495978813</v>
      </c>
      <c r="BX430" s="2">
        <f t="shared" si="412"/>
        <v>-0.97070873761094933</v>
      </c>
      <c r="BY430" s="2">
        <f t="shared" si="413"/>
        <v>1.9790638368067119</v>
      </c>
      <c r="BZ430" s="2"/>
      <c r="CA430" s="2">
        <f t="shared" si="443"/>
        <v>0.24816017820008057</v>
      </c>
      <c r="CB430" s="2">
        <f t="shared" si="414"/>
        <v>0.88003241676380495</v>
      </c>
      <c r="CC430" s="2">
        <f t="shared" si="415"/>
        <v>5.0800834444210241E-2</v>
      </c>
      <c r="CD430" s="2">
        <f t="shared" si="416"/>
        <v>1.7092639990833995</v>
      </c>
      <c r="CE430" s="5"/>
      <c r="CF430" s="8">
        <f t="shared" si="471"/>
        <v>5.0622521014003254E-3</v>
      </c>
      <c r="CG430" s="8">
        <f t="shared" si="472"/>
        <v>1.0606151211202765E-2</v>
      </c>
      <c r="CH430" s="5">
        <f t="shared" si="473"/>
        <v>59875</v>
      </c>
      <c r="CI430" s="5">
        <f t="shared" si="474"/>
        <v>58915</v>
      </c>
      <c r="CJ430" s="5"/>
      <c r="CK430" s="5">
        <f t="shared" si="431"/>
        <v>60379.809217319336</v>
      </c>
      <c r="CL430" s="5">
        <f t="shared" si="454"/>
        <v>59260.063729546004</v>
      </c>
      <c r="CM430" s="5">
        <f t="shared" si="405"/>
        <v>60378.930140642326</v>
      </c>
      <c r="CN430" s="5">
        <f t="shared" si="466"/>
        <v>59655.728690034244</v>
      </c>
      <c r="CO430" s="5">
        <f t="shared" si="427"/>
        <v>60805.915526519711</v>
      </c>
      <c r="CP430" s="5">
        <f t="shared" si="448"/>
        <v>40928.847593068378</v>
      </c>
      <c r="CQ430" s="5"/>
      <c r="CR430" s="5"/>
      <c r="CS430" s="32">
        <f t="shared" si="432"/>
        <v>4.0414019426558978E-2</v>
      </c>
      <c r="CT430" s="32">
        <f t="shared" si="455"/>
        <v>6.0073109045258644E-2</v>
      </c>
      <c r="CU430" s="32">
        <f t="shared" si="406"/>
        <v>4.0429167156019963E-2</v>
      </c>
      <c r="CV430" s="32">
        <f t="shared" si="467"/>
        <v>5.3042203648320463E-2</v>
      </c>
      <c r="CW430" s="32">
        <f t="shared" si="428"/>
        <v>3.312316665311732E-2</v>
      </c>
      <c r="CX430" s="32">
        <f t="shared" si="449"/>
        <v>0.53485875352715917</v>
      </c>
      <c r="CY430" s="32"/>
      <c r="CZ430" s="5"/>
      <c r="DA430" s="6">
        <f t="shared" si="433"/>
        <v>4.6429056930082167E-2</v>
      </c>
      <c r="DB430" s="6">
        <f t="shared" si="456"/>
        <v>0.10691820351482943</v>
      </c>
      <c r="DC430" s="6">
        <f t="shared" si="407"/>
        <v>3.7795431991677529E-2</v>
      </c>
      <c r="DD430" s="6">
        <f t="shared" si="468"/>
        <v>-0.1140618044205414</v>
      </c>
      <c r="DE430" s="6">
        <f t="shared" si="429"/>
        <v>6.3301181612870669E-2</v>
      </c>
      <c r="DF430" s="6">
        <f t="shared" si="451"/>
        <v>1.7414695433759118</v>
      </c>
      <c r="DG430" s="5"/>
      <c r="DI430" s="6">
        <f t="shared" si="434"/>
        <v>0.81286701293904606</v>
      </c>
      <c r="DJ430" s="6">
        <f t="shared" si="457"/>
        <v>0.94137343725891698</v>
      </c>
      <c r="DK430" s="6">
        <f t="shared" si="408"/>
        <v>0.56976789466461431</v>
      </c>
      <c r="DL430" s="6">
        <f t="shared" si="469"/>
        <v>0.33960151374916914</v>
      </c>
      <c r="DM430" s="6">
        <f t="shared" si="430"/>
        <v>0.13432923390876661</v>
      </c>
      <c r="DN430" s="6">
        <f t="shared" si="452"/>
        <v>0.14145218880217267</v>
      </c>
      <c r="DX430">
        <f t="shared" si="458"/>
        <v>58716.5</v>
      </c>
      <c r="DY430">
        <f t="shared" si="459"/>
        <v>54067.942051560509</v>
      </c>
      <c r="DZ430">
        <f t="shared" si="460"/>
        <v>63365.057948439491</v>
      </c>
    </row>
    <row r="431" spans="1:130" x14ac:dyDescent="0.25">
      <c r="A431" s="1">
        <v>30</v>
      </c>
      <c r="B431" s="1">
        <v>430</v>
      </c>
      <c r="C431" s="7">
        <v>20210601</v>
      </c>
      <c r="D431" s="7">
        <v>62480</v>
      </c>
      <c r="E431" s="7">
        <v>1740043</v>
      </c>
      <c r="F431" s="7"/>
      <c r="G431" s="7">
        <f t="shared" si="417"/>
        <v>108717886640</v>
      </c>
      <c r="H431" s="36">
        <f t="shared" si="465"/>
        <v>158772924611</v>
      </c>
      <c r="I431" s="36">
        <f t="shared" si="461"/>
        <v>183356725466.79999</v>
      </c>
      <c r="K431" s="2">
        <f t="shared" si="418"/>
        <v>-5.4269885790699758E-3</v>
      </c>
      <c r="M431" s="1">
        <f t="shared" si="426"/>
        <v>429</v>
      </c>
      <c r="N431" s="2">
        <f t="shared" si="419"/>
        <v>3.5894964303394175E-3</v>
      </c>
      <c r="O431" s="8">
        <f t="shared" si="420"/>
        <v>0.53759398496240607</v>
      </c>
      <c r="P431" s="2">
        <f t="shared" si="421"/>
        <v>0.50934281066149489</v>
      </c>
      <c r="Q431" s="2">
        <f t="shared" si="422"/>
        <v>0.51171602801550609</v>
      </c>
      <c r="R431" s="2">
        <f t="shared" si="423"/>
        <v>3.2098762369150879E-2</v>
      </c>
      <c r="V431" s="1">
        <f t="shared" si="424"/>
        <v>5.4269885790699758E-3</v>
      </c>
      <c r="W431" s="1">
        <f t="shared" si="425"/>
        <v>0</v>
      </c>
      <c r="X431" s="2">
        <f t="shared" si="444"/>
        <v>6.6517466117299532E-3</v>
      </c>
      <c r="Y431" s="2">
        <f t="shared" si="445"/>
        <v>1.0769468193465697E-2</v>
      </c>
      <c r="Z431" s="2">
        <f t="shared" si="446"/>
        <v>1.1108664410455328E-2</v>
      </c>
      <c r="AA431" s="2">
        <f t="shared" si="447"/>
        <v>1.7448685491311261E-2</v>
      </c>
      <c r="AB431" s="3">
        <f t="shared" si="462"/>
        <v>0.59878905023626572</v>
      </c>
      <c r="AC431" s="3">
        <f t="shared" si="463"/>
        <v>0.61720799534317106</v>
      </c>
      <c r="AD431" s="4">
        <f t="shared" si="450"/>
        <v>50.757359780349155</v>
      </c>
      <c r="AE431" s="5">
        <f t="shared" si="475"/>
        <v>43.997060246461466</v>
      </c>
      <c r="AF431" s="5">
        <f t="shared" si="476"/>
        <v>20.97415684894322</v>
      </c>
      <c r="AG431" s="5">
        <f t="shared" si="477"/>
        <v>67.019963643979708</v>
      </c>
      <c r="AH431" s="5"/>
      <c r="AI431" s="6">
        <f t="shared" si="464"/>
        <v>0.20445386946744551</v>
      </c>
      <c r="AJ431" s="6">
        <f t="shared" si="453"/>
        <v>-3.7122448644533942E-3</v>
      </c>
      <c r="AK431" s="6">
        <f t="shared" si="478"/>
        <v>-0.20312859713966316</v>
      </c>
      <c r="AL431" s="6">
        <f t="shared" si="479"/>
        <v>0.19570410741075636</v>
      </c>
      <c r="AM431" s="6"/>
      <c r="AT431" s="5"/>
      <c r="AU431" s="5"/>
      <c r="AV431" s="12"/>
      <c r="AW431" s="5"/>
      <c r="AX431" s="5"/>
      <c r="AY431" s="5"/>
      <c r="AZ431" s="5"/>
      <c r="BA431" s="5"/>
      <c r="BB431" s="5"/>
      <c r="BC431" s="5"/>
      <c r="BD431" s="5"/>
      <c r="BE431" s="5">
        <f t="shared" si="435"/>
        <v>-340</v>
      </c>
      <c r="BF431" s="6">
        <f t="shared" si="436"/>
        <v>340</v>
      </c>
      <c r="BG431" s="6">
        <f t="shared" si="437"/>
        <v>0</v>
      </c>
      <c r="BH431" s="6">
        <f t="shared" si="438"/>
        <v>393.57142857142856</v>
      </c>
      <c r="BI431" s="6">
        <f t="shared" si="439"/>
        <v>643.57142857142856</v>
      </c>
      <c r="BJ431" s="6">
        <f t="shared" si="440"/>
        <v>62.052341597796143</v>
      </c>
      <c r="BK431" s="6">
        <f t="shared" si="480"/>
        <v>51.502272104790848</v>
      </c>
      <c r="BL431" s="6">
        <f t="shared" si="481"/>
        <v>27.981123091908405</v>
      </c>
      <c r="BM431" s="6">
        <f t="shared" si="482"/>
        <v>67.967076413808556</v>
      </c>
      <c r="BN431" s="5"/>
      <c r="BO431" s="5"/>
      <c r="BP431" s="5"/>
      <c r="BQ431" s="2">
        <f t="shared" si="409"/>
        <v>58475</v>
      </c>
      <c r="BR431" s="2">
        <f t="shared" si="441"/>
        <v>58275.125</v>
      </c>
      <c r="BS431" s="2">
        <f t="shared" si="410"/>
        <v>56735.241414775322</v>
      </c>
      <c r="BT431" s="5">
        <f t="shared" si="442"/>
        <v>58796.19228780557</v>
      </c>
      <c r="BU431" s="5"/>
      <c r="BV431" s="2">
        <f t="shared" si="470"/>
        <v>-0.35927347290976996</v>
      </c>
      <c r="BW431" s="2">
        <f t="shared" si="411"/>
        <v>0.38702454661839153</v>
      </c>
      <c r="BX431" s="2">
        <f t="shared" si="412"/>
        <v>-0.95966212068154411</v>
      </c>
      <c r="BY431" s="2">
        <f t="shared" si="413"/>
        <v>1.7337112139183271</v>
      </c>
      <c r="BZ431" s="2"/>
      <c r="CA431" s="2">
        <f t="shared" si="443"/>
        <v>0.25268914357673361</v>
      </c>
      <c r="CB431" s="2">
        <f t="shared" si="414"/>
        <v>0.8125768534438208</v>
      </c>
      <c r="CC431" s="2">
        <f t="shared" si="415"/>
        <v>1.15479996060871E-2</v>
      </c>
      <c r="CD431" s="2">
        <f t="shared" si="416"/>
        <v>1.6136057072815544</v>
      </c>
      <c r="CE431" s="5"/>
      <c r="CF431" s="8">
        <f t="shared" si="471"/>
        <v>5.0622521014003254E-3</v>
      </c>
      <c r="CG431" s="8">
        <f t="shared" si="472"/>
        <v>1.0606151211202765E-2</v>
      </c>
      <c r="CH431" s="5">
        <f t="shared" si="473"/>
        <v>59875</v>
      </c>
      <c r="CI431" s="5">
        <f t="shared" si="474"/>
        <v>58915</v>
      </c>
      <c r="CJ431" s="5"/>
      <c r="CK431" s="5">
        <f t="shared" si="431"/>
        <v>60538.644673981849</v>
      </c>
      <c r="CL431" s="5">
        <f t="shared" si="454"/>
        <v>59434.493146573383</v>
      </c>
      <c r="CM431" s="5">
        <f t="shared" si="405"/>
        <v>60399.711010023675</v>
      </c>
      <c r="CN431" s="5">
        <f t="shared" si="466"/>
        <v>59503.634529369643</v>
      </c>
      <c r="CO431" s="5">
        <f t="shared" si="427"/>
        <v>60815.274034461232</v>
      </c>
      <c r="CP431" s="5">
        <f t="shared" si="448"/>
        <v>41031.400713778501</v>
      </c>
      <c r="CQ431" s="5"/>
      <c r="CR431" s="5"/>
      <c r="CS431" s="32">
        <f t="shared" si="432"/>
        <v>3.2068034170122495E-2</v>
      </c>
      <c r="CT431" s="32">
        <f t="shared" si="455"/>
        <v>5.124140363939822E-2</v>
      </c>
      <c r="CU431" s="32">
        <f t="shared" si="406"/>
        <v>3.4442035486413003E-2</v>
      </c>
      <c r="CV431" s="32">
        <f t="shared" si="467"/>
        <v>5.0019893644669633E-2</v>
      </c>
      <c r="CW431" s="32">
        <f t="shared" si="428"/>
        <v>2.7373484572238205E-2</v>
      </c>
      <c r="CX431" s="32">
        <f t="shared" si="449"/>
        <v>0.52273621941010107</v>
      </c>
      <c r="CY431" s="32"/>
      <c r="CZ431" s="5"/>
      <c r="DA431" s="6">
        <f t="shared" si="433"/>
        <v>5.7309061625711033E-2</v>
      </c>
      <c r="DB431" s="6">
        <f t="shared" si="456"/>
        <v>8.7069579125664584E-2</v>
      </c>
      <c r="DC431" s="6">
        <f t="shared" si="407"/>
        <v>-1.2248622076199086E-2</v>
      </c>
      <c r="DD431" s="6">
        <f t="shared" si="468"/>
        <v>-7.0890344580215342E-2</v>
      </c>
      <c r="DE431" s="6">
        <f t="shared" si="429"/>
        <v>1.9991505567896802E-2</v>
      </c>
      <c r="DF431" s="6">
        <f t="shared" si="451"/>
        <v>1.7363453557075583</v>
      </c>
      <c r="DG431" s="5"/>
      <c r="DI431" s="6">
        <f t="shared" si="434"/>
        <v>0.74015779706725726</v>
      </c>
      <c r="DJ431" s="6">
        <f t="shared" si="457"/>
        <v>0.86054000770355998</v>
      </c>
      <c r="DK431" s="6">
        <f t="shared" si="408"/>
        <v>0.57972351319088844</v>
      </c>
      <c r="DL431" s="6">
        <f t="shared" si="469"/>
        <v>0.43233360812895855</v>
      </c>
      <c r="DM431" s="6">
        <f t="shared" si="430"/>
        <v>3.5870639133820284E-2</v>
      </c>
      <c r="DN431" s="6">
        <f t="shared" si="452"/>
        <v>0.13852134961481871</v>
      </c>
      <c r="DX431">
        <f t="shared" si="458"/>
        <v>59018</v>
      </c>
      <c r="DY431">
        <f t="shared" si="459"/>
        <v>54216.86846670496</v>
      </c>
      <c r="DZ431">
        <f t="shared" si="460"/>
        <v>63819.13153329504</v>
      </c>
    </row>
    <row r="432" spans="1:130" x14ac:dyDescent="0.25">
      <c r="A432" s="1">
        <v>31</v>
      </c>
      <c r="B432" s="1">
        <v>431</v>
      </c>
      <c r="C432" s="7">
        <v>20210602</v>
      </c>
      <c r="D432" s="7">
        <v>64580</v>
      </c>
      <c r="E432" s="7">
        <v>2825804</v>
      </c>
      <c r="F432" s="7"/>
      <c r="G432" s="7">
        <f t="shared" si="417"/>
        <v>182490422320</v>
      </c>
      <c r="H432" s="36">
        <f t="shared" si="465"/>
        <v>162850810463.5</v>
      </c>
      <c r="I432" s="36">
        <f t="shared" si="461"/>
        <v>182285193388.20001</v>
      </c>
      <c r="K432" s="2">
        <f t="shared" si="418"/>
        <v>3.3058259798698579E-2</v>
      </c>
      <c r="M432" s="1">
        <f t="shared" si="426"/>
        <v>430</v>
      </c>
      <c r="N432" s="2">
        <f t="shared" si="419"/>
        <v>3.6809510090080235E-3</v>
      </c>
      <c r="O432" s="8">
        <f t="shared" si="420"/>
        <v>0.53884711779448624</v>
      </c>
      <c r="P432" s="2">
        <f t="shared" si="421"/>
        <v>0.51058661526845439</v>
      </c>
      <c r="Q432" s="2">
        <f t="shared" si="422"/>
        <v>0.51327442071973051</v>
      </c>
      <c r="R432" s="2">
        <f t="shared" si="423"/>
        <v>2.9504307132991348E-2</v>
      </c>
      <c r="V432" s="1">
        <f t="shared" si="424"/>
        <v>0</v>
      </c>
      <c r="W432" s="1">
        <f t="shared" si="425"/>
        <v>3.3058259798698579E-2</v>
      </c>
      <c r="X432" s="2">
        <f t="shared" si="444"/>
        <v>6.6517466117299532E-3</v>
      </c>
      <c r="Y432" s="2">
        <f t="shared" si="445"/>
        <v>1.2264085535413726E-2</v>
      </c>
      <c r="Z432" s="2">
        <f t="shared" si="446"/>
        <v>1.1108664410455328E-2</v>
      </c>
      <c r="AA432" s="2">
        <f t="shared" si="447"/>
        <v>1.844240749575049E-2</v>
      </c>
      <c r="AB432" s="3">
        <f t="shared" si="462"/>
        <v>0.59878905023626572</v>
      </c>
      <c r="AC432" s="3">
        <f t="shared" si="463"/>
        <v>0.66499374001141787</v>
      </c>
      <c r="AD432" s="4">
        <f t="shared" si="450"/>
        <v>52.61930650923712</v>
      </c>
      <c r="AE432" s="5">
        <f t="shared" si="475"/>
        <v>45.396027229457033</v>
      </c>
      <c r="AF432" s="5">
        <f t="shared" si="476"/>
        <v>23.981517748439973</v>
      </c>
      <c r="AG432" s="5">
        <f t="shared" si="477"/>
        <v>66.810536710474096</v>
      </c>
      <c r="AH432" s="5"/>
      <c r="AI432" s="6">
        <f t="shared" si="464"/>
        <v>0.23527555438999853</v>
      </c>
      <c r="AJ432" s="6">
        <f t="shared" si="453"/>
        <v>1.1387969763582299E-2</v>
      </c>
      <c r="AK432" s="6">
        <f t="shared" si="478"/>
        <v>-0.21220774035093773</v>
      </c>
      <c r="AL432" s="6">
        <f t="shared" si="479"/>
        <v>0.23498367987810234</v>
      </c>
      <c r="AM432" s="6"/>
      <c r="AT432" s="5"/>
      <c r="AU432" s="5"/>
      <c r="AV432" s="12"/>
      <c r="AW432" s="5"/>
      <c r="AX432" s="5"/>
      <c r="AY432" s="5"/>
      <c r="AZ432" s="5"/>
      <c r="BA432" s="5"/>
      <c r="BB432" s="5"/>
      <c r="BC432" s="5"/>
      <c r="BD432" s="5"/>
      <c r="BE432" s="5">
        <f t="shared" si="435"/>
        <v>2100</v>
      </c>
      <c r="BF432" s="6">
        <f t="shared" si="436"/>
        <v>0</v>
      </c>
      <c r="BG432" s="6">
        <f t="shared" si="437"/>
        <v>2100</v>
      </c>
      <c r="BH432" s="6">
        <f t="shared" si="438"/>
        <v>393.57142857142856</v>
      </c>
      <c r="BI432" s="6">
        <f t="shared" si="439"/>
        <v>742.14285714285711</v>
      </c>
      <c r="BJ432" s="6">
        <f t="shared" si="440"/>
        <v>65.345911949685529</v>
      </c>
      <c r="BK432" s="6">
        <f t="shared" si="480"/>
        <v>53.093648201928147</v>
      </c>
      <c r="BL432" s="6">
        <f t="shared" si="481"/>
        <v>30.403571850756475</v>
      </c>
      <c r="BM432" s="6">
        <f t="shared" si="482"/>
        <v>68.976701647748314</v>
      </c>
      <c r="BN432" s="5"/>
      <c r="BO432" s="5"/>
      <c r="BP432" s="5"/>
      <c r="BQ432" s="2">
        <f t="shared" si="409"/>
        <v>59338.75</v>
      </c>
      <c r="BR432" s="2">
        <f t="shared" si="441"/>
        <v>58296.25</v>
      </c>
      <c r="BS432" s="2">
        <f t="shared" si="410"/>
        <v>56787.724548239174</v>
      </c>
      <c r="BT432" s="5">
        <f t="shared" si="442"/>
        <v>58945.299406115548</v>
      </c>
      <c r="BU432" s="5"/>
      <c r="BV432" s="2">
        <f t="shared" si="470"/>
        <v>-0.64288756454423313</v>
      </c>
      <c r="BW432" s="2">
        <f t="shared" si="411"/>
        <v>0.28209297859651372</v>
      </c>
      <c r="BX432" s="2">
        <f t="shared" si="412"/>
        <v>-1.040804884990469</v>
      </c>
      <c r="BY432" s="2">
        <f t="shared" si="413"/>
        <v>1.6049908421834962</v>
      </c>
      <c r="BZ432" s="2"/>
      <c r="CA432" s="2">
        <f t="shared" si="443"/>
        <v>0.18828255335820959</v>
      </c>
      <c r="CB432" s="2">
        <f t="shared" si="414"/>
        <v>0.75045554443873774</v>
      </c>
      <c r="CC432" s="2">
        <f t="shared" si="415"/>
        <v>-4.1384355462608102E-2</v>
      </c>
      <c r="CD432" s="2">
        <f t="shared" si="416"/>
        <v>1.5422954443400836</v>
      </c>
      <c r="CE432" s="5"/>
      <c r="CF432" s="8">
        <f t="shared" si="471"/>
        <v>1.9361455882875508E-2</v>
      </c>
      <c r="CG432" s="8">
        <f t="shared" si="472"/>
        <v>5.0622521014003254E-3</v>
      </c>
      <c r="CH432" s="5">
        <f t="shared" si="473"/>
        <v>60500</v>
      </c>
      <c r="CI432" s="5">
        <f t="shared" si="474"/>
        <v>59540</v>
      </c>
      <c r="CJ432" s="5"/>
      <c r="CK432" s="5">
        <f t="shared" si="431"/>
        <v>60964.445715070171</v>
      </c>
      <c r="CL432" s="5">
        <f t="shared" si="454"/>
        <v>59771.334204787832</v>
      </c>
      <c r="CM432" s="5">
        <f t="shared" si="405"/>
        <v>60407.495935203027</v>
      </c>
      <c r="CN432" s="5">
        <f t="shared" si="466"/>
        <v>59374.486377006491</v>
      </c>
      <c r="CO432" s="5">
        <f t="shared" si="427"/>
        <v>60828.037535267023</v>
      </c>
      <c r="CP432" s="5">
        <f t="shared" si="448"/>
        <v>41192.931395583015</v>
      </c>
      <c r="CQ432" s="5"/>
      <c r="CR432" s="5"/>
      <c r="CS432" s="32">
        <f t="shared" si="432"/>
        <v>5.9305948615162807E-2</v>
      </c>
      <c r="CT432" s="32">
        <f t="shared" si="455"/>
        <v>8.0451036591165481E-2</v>
      </c>
      <c r="CU432" s="32">
        <f t="shared" si="406"/>
        <v>6.9072620875936908E-2</v>
      </c>
      <c r="CV432" s="32">
        <f t="shared" si="467"/>
        <v>8.7672566798142615E-2</v>
      </c>
      <c r="CW432" s="32">
        <f t="shared" si="428"/>
        <v>6.1681464942176634E-2</v>
      </c>
      <c r="CX432" s="32">
        <f t="shared" si="449"/>
        <v>0.56774470308575098</v>
      </c>
      <c r="CY432" s="32"/>
      <c r="CZ432" s="5"/>
      <c r="DA432" s="6">
        <f t="shared" si="433"/>
        <v>0.12960159399165327</v>
      </c>
      <c r="DB432" s="6">
        <f t="shared" si="456"/>
        <v>0.13703262606360192</v>
      </c>
      <c r="DC432" s="6">
        <f t="shared" si="407"/>
        <v>-1.9170896149656197E-2</v>
      </c>
      <c r="DD432" s="6">
        <f t="shared" si="468"/>
        <v>-9.4211572671194926E-2</v>
      </c>
      <c r="DE432" s="6">
        <f t="shared" si="429"/>
        <v>4.2384585639578719E-2</v>
      </c>
      <c r="DF432" s="6">
        <f t="shared" si="451"/>
        <v>1.7627029173493205</v>
      </c>
      <c r="DG432" s="5"/>
      <c r="DI432" s="6">
        <f t="shared" si="434"/>
        <v>0.84621960164528753</v>
      </c>
      <c r="DJ432" s="6">
        <f t="shared" si="457"/>
        <v>0.99021341563093457</v>
      </c>
      <c r="DK432" s="6">
        <f t="shared" si="408"/>
        <v>0.48096402312078745</v>
      </c>
      <c r="DL432" s="6">
        <f t="shared" si="469"/>
        <v>0.33807822554675288</v>
      </c>
      <c r="DM432" s="6">
        <f t="shared" si="430"/>
        <v>0.1545152989667688</v>
      </c>
      <c r="DN432" s="6">
        <f t="shared" si="452"/>
        <v>0.13515350865080733</v>
      </c>
      <c r="DX432">
        <f t="shared" si="458"/>
        <v>59383.5</v>
      </c>
      <c r="DY432">
        <f t="shared" si="459"/>
        <v>54083.257458379856</v>
      </c>
      <c r="DZ432">
        <f t="shared" si="460"/>
        <v>64683.742541620144</v>
      </c>
    </row>
    <row r="433" spans="1:130" x14ac:dyDescent="0.25">
      <c r="A433" s="1">
        <v>32</v>
      </c>
      <c r="B433" s="1">
        <v>432</v>
      </c>
      <c r="C433" s="7">
        <v>20210607</v>
      </c>
      <c r="D433" s="7">
        <v>66190</v>
      </c>
      <c r="E433" s="7">
        <v>2371965</v>
      </c>
      <c r="F433" s="7"/>
      <c r="G433" s="7">
        <f t="shared" si="417"/>
        <v>157000363350</v>
      </c>
      <c r="H433" s="36">
        <f t="shared" si="465"/>
        <v>164407071193</v>
      </c>
      <c r="I433" s="36">
        <f t="shared" si="461"/>
        <v>175841026754.39999</v>
      </c>
      <c r="K433" s="2">
        <f t="shared" si="418"/>
        <v>2.4624628800702247E-2</v>
      </c>
      <c r="M433" s="1">
        <f t="shared" si="426"/>
        <v>431</v>
      </c>
      <c r="N433" s="2">
        <f t="shared" si="419"/>
        <v>3.6933097066514406E-3</v>
      </c>
      <c r="O433" s="8">
        <f t="shared" si="420"/>
        <v>0.54010025062656641</v>
      </c>
      <c r="P433" s="2">
        <f t="shared" si="421"/>
        <v>0.51075468894644827</v>
      </c>
      <c r="Q433" s="2">
        <f t="shared" si="422"/>
        <v>0.51348496665770471</v>
      </c>
      <c r="R433" s="2">
        <f t="shared" si="423"/>
        <v>2.9513635358112023E-2</v>
      </c>
      <c r="V433" s="1">
        <f t="shared" si="424"/>
        <v>0</v>
      </c>
      <c r="W433" s="1">
        <f t="shared" si="425"/>
        <v>2.4624628800702247E-2</v>
      </c>
      <c r="X433" s="2">
        <f t="shared" si="444"/>
        <v>5.5059703707093796E-3</v>
      </c>
      <c r="Y433" s="2">
        <f t="shared" si="445"/>
        <v>1.4022987592606744E-2</v>
      </c>
      <c r="Z433" s="2">
        <f t="shared" si="446"/>
        <v>1.0890865701139927E-2</v>
      </c>
      <c r="AA433" s="2">
        <f t="shared" si="447"/>
        <v>1.8356834926301004E-2</v>
      </c>
      <c r="AB433" s="3">
        <f t="shared" si="462"/>
        <v>0.50555855905312286</v>
      </c>
      <c r="AC433" s="3">
        <f t="shared" si="463"/>
        <v>0.76391097097654448</v>
      </c>
      <c r="AD433" s="4">
        <f t="shared" si="450"/>
        <v>60.175605078027516</v>
      </c>
      <c r="AE433" s="5">
        <f t="shared" si="475"/>
        <v>47.248848539092066</v>
      </c>
      <c r="AF433" s="5">
        <f t="shared" si="476"/>
        <v>27.611184455631232</v>
      </c>
      <c r="AG433" s="5">
        <f t="shared" si="477"/>
        <v>66.8865126225529</v>
      </c>
      <c r="AH433" s="5"/>
      <c r="AI433" s="6">
        <f t="shared" si="464"/>
        <v>0.32004949806597915</v>
      </c>
      <c r="AJ433" s="6">
        <f t="shared" si="453"/>
        <v>3.1446178137161433E-2</v>
      </c>
      <c r="AK433" s="6">
        <f t="shared" si="478"/>
        <v>-0.2265399552520197</v>
      </c>
      <c r="AL433" s="6">
        <f t="shared" si="479"/>
        <v>0.28943231152634258</v>
      </c>
      <c r="AM433" s="6"/>
      <c r="AT433" s="5"/>
      <c r="AU433" s="5"/>
      <c r="AV433" s="12"/>
      <c r="AW433" s="5"/>
      <c r="AX433" s="5"/>
      <c r="AY433" s="5"/>
      <c r="AZ433" s="5"/>
      <c r="BA433" s="5"/>
      <c r="BB433" s="5"/>
      <c r="BC433" s="5"/>
      <c r="BD433" s="5"/>
      <c r="BE433" s="5">
        <f t="shared" si="435"/>
        <v>1610</v>
      </c>
      <c r="BF433" s="6">
        <f t="shared" si="436"/>
        <v>0</v>
      </c>
      <c r="BG433" s="6">
        <f t="shared" si="437"/>
        <v>1610</v>
      </c>
      <c r="BH433" s="6">
        <f t="shared" si="438"/>
        <v>325.71428571428572</v>
      </c>
      <c r="BI433" s="6">
        <f t="shared" si="439"/>
        <v>857.14285714285711</v>
      </c>
      <c r="BJ433" s="6">
        <f t="shared" si="440"/>
        <v>72.463768115942031</v>
      </c>
      <c r="BK433" s="6">
        <f t="shared" si="480"/>
        <v>55.115377721783602</v>
      </c>
      <c r="BL433" s="6">
        <f t="shared" si="481"/>
        <v>33.133424565780068</v>
      </c>
      <c r="BM433" s="6">
        <f t="shared" si="482"/>
        <v>70.502744930986069</v>
      </c>
      <c r="BN433" s="5"/>
      <c r="BO433" s="5"/>
      <c r="BP433" s="5"/>
      <c r="BQ433" s="2">
        <f t="shared" si="409"/>
        <v>59950</v>
      </c>
      <c r="BR433" s="2">
        <f t="shared" si="441"/>
        <v>58360.75</v>
      </c>
      <c r="BS433" s="2">
        <f t="shared" si="410"/>
        <v>56916.632661635333</v>
      </c>
      <c r="BT433" s="5">
        <f t="shared" si="442"/>
        <v>59336.280017882316</v>
      </c>
      <c r="BU433" s="5"/>
      <c r="BV433" s="2">
        <f t="shared" si="470"/>
        <v>-0.59961424099164518</v>
      </c>
      <c r="BW433" s="2">
        <f t="shared" si="411"/>
        <v>0.17969548677004576</v>
      </c>
      <c r="BX433" s="2">
        <f t="shared" si="412"/>
        <v>-1.0785706511649891</v>
      </c>
      <c r="BY433" s="2">
        <f t="shared" si="413"/>
        <v>1.4379616247050806</v>
      </c>
      <c r="BZ433" s="2"/>
      <c r="CA433" s="2">
        <f t="shared" si="443"/>
        <v>2.7638850830993267E-3</v>
      </c>
      <c r="CB433" s="2">
        <f t="shared" si="414"/>
        <v>0.67857889807324823</v>
      </c>
      <c r="CC433" s="2">
        <f t="shared" si="415"/>
        <v>-0.1105760563928474</v>
      </c>
      <c r="CD433" s="2">
        <f t="shared" si="416"/>
        <v>1.467733852539344</v>
      </c>
      <c r="CE433" s="5"/>
      <c r="CF433" s="8">
        <f t="shared" si="471"/>
        <v>1.9361455882875508E-2</v>
      </c>
      <c r="CG433" s="8">
        <f t="shared" si="472"/>
        <v>5.0622521014003254E-3</v>
      </c>
      <c r="CH433" s="5">
        <f t="shared" si="473"/>
        <v>61305</v>
      </c>
      <c r="CI433" s="5">
        <f t="shared" si="474"/>
        <v>60345</v>
      </c>
      <c r="CJ433" s="5"/>
      <c r="CK433" s="5">
        <f t="shared" si="431"/>
        <v>61729.051304202541</v>
      </c>
      <c r="CL433" s="5">
        <f t="shared" si="454"/>
        <v>60191.67485101553</v>
      </c>
      <c r="CM433" s="5">
        <f t="shared" si="405"/>
        <v>60231.043328138665</v>
      </c>
      <c r="CN433" s="5">
        <f t="shared" si="466"/>
        <v>58949.105360463327</v>
      </c>
      <c r="CO433" s="5">
        <f t="shared" si="427"/>
        <v>60838.803223813316</v>
      </c>
      <c r="CP433" s="5">
        <f t="shared" si="448"/>
        <v>41303.256140643578</v>
      </c>
      <c r="CQ433" s="5"/>
      <c r="CR433" s="5"/>
      <c r="CS433" s="32">
        <f t="shared" si="432"/>
        <v>7.2266600596431863E-2</v>
      </c>
      <c r="CT433" s="32">
        <f t="shared" si="455"/>
        <v>9.9653733906413633E-2</v>
      </c>
      <c r="CU433" s="32">
        <f t="shared" si="406"/>
        <v>9.8934973438812079E-2</v>
      </c>
      <c r="CV433" s="32">
        <f t="shared" si="467"/>
        <v>0.12283298610317983</v>
      </c>
      <c r="CW433" s="32">
        <f t="shared" si="428"/>
        <v>8.7956969773069771E-2</v>
      </c>
      <c r="CX433" s="32">
        <f t="shared" si="449"/>
        <v>0.60253709234481301</v>
      </c>
      <c r="CY433" s="32"/>
      <c r="CZ433" s="5"/>
      <c r="DA433" s="6">
        <f t="shared" si="433"/>
        <v>0.15563740665681611</v>
      </c>
      <c r="DB433" s="6">
        <f t="shared" si="456"/>
        <v>0.19432869246163298</v>
      </c>
      <c r="DC433" s="6">
        <f t="shared" si="407"/>
        <v>2.8503308707922469E-2</v>
      </c>
      <c r="DD433" s="6">
        <f t="shared" si="468"/>
        <v>-8.4136724885223835E-2</v>
      </c>
      <c r="DE433" s="6">
        <f t="shared" si="429"/>
        <v>9.2976198201345728E-2</v>
      </c>
      <c r="DF433" s="6">
        <f t="shared" si="451"/>
        <v>1.7836342364433713</v>
      </c>
      <c r="DG433" s="5"/>
      <c r="DI433" s="6">
        <f t="shared" si="434"/>
        <v>0.88369248386147303</v>
      </c>
      <c r="DJ433" s="6">
        <f t="shared" si="457"/>
        <v>1.037411493060161</v>
      </c>
      <c r="DK433" s="6">
        <f t="shared" si="408"/>
        <v>0.41527312198689087</v>
      </c>
      <c r="DL433" s="6">
        <f t="shared" si="469"/>
        <v>0.32396645103921679</v>
      </c>
      <c r="DM433" s="6">
        <f t="shared" si="430"/>
        <v>0.26331109730087648</v>
      </c>
      <c r="DN433" s="6">
        <f t="shared" si="452"/>
        <v>0.13315883016535573</v>
      </c>
      <c r="DX433">
        <f t="shared" si="458"/>
        <v>59877.5</v>
      </c>
      <c r="DY433">
        <f t="shared" si="459"/>
        <v>54004.439894739713</v>
      </c>
      <c r="DZ433">
        <f t="shared" si="460"/>
        <v>65750.560105260287</v>
      </c>
    </row>
    <row r="434" spans="1:130" x14ac:dyDescent="0.25">
      <c r="A434" s="1">
        <v>33</v>
      </c>
      <c r="B434" s="1">
        <v>433</v>
      </c>
      <c r="C434" s="7">
        <v>20210608</v>
      </c>
      <c r="D434" s="7">
        <v>63600</v>
      </c>
      <c r="E434" s="7">
        <v>2537062</v>
      </c>
      <c r="F434" s="7"/>
      <c r="G434" s="7">
        <f t="shared" si="417"/>
        <v>161357143200</v>
      </c>
      <c r="H434" s="36">
        <f t="shared" si="465"/>
        <v>164004963453</v>
      </c>
      <c r="I434" s="36">
        <f t="shared" si="461"/>
        <v>171333986007.39999</v>
      </c>
      <c r="K434" s="2">
        <f t="shared" si="418"/>
        <v>-3.9915923784754941E-2</v>
      </c>
      <c r="M434" s="1">
        <f t="shared" si="426"/>
        <v>432</v>
      </c>
      <c r="N434" s="2">
        <f t="shared" si="419"/>
        <v>3.7084853853031731E-3</v>
      </c>
      <c r="O434" s="8">
        <f t="shared" si="420"/>
        <v>0.54135338345864659</v>
      </c>
      <c r="P434" s="2">
        <f t="shared" si="421"/>
        <v>0.51096106989993861</v>
      </c>
      <c r="Q434" s="2">
        <f t="shared" si="422"/>
        <v>0.51374348723707697</v>
      </c>
      <c r="R434" s="2">
        <f t="shared" si="423"/>
        <v>3.0598694512198321E-2</v>
      </c>
      <c r="V434" s="1">
        <f t="shared" si="424"/>
        <v>3.9915923784754941E-2</v>
      </c>
      <c r="W434" s="1">
        <f t="shared" si="425"/>
        <v>0</v>
      </c>
      <c r="X434" s="2">
        <f t="shared" si="444"/>
        <v>8.3571077839061612E-3</v>
      </c>
      <c r="Y434" s="2">
        <f t="shared" si="445"/>
        <v>1.2877211351586162E-2</v>
      </c>
      <c r="Z434" s="2">
        <f t="shared" si="446"/>
        <v>1.4092730872856974E-2</v>
      </c>
      <c r="AA434" s="2">
        <f t="shared" si="447"/>
        <v>1.8718249318482462E-2</v>
      </c>
      <c r="AB434" s="3">
        <f t="shared" si="462"/>
        <v>0.59300839981285702</v>
      </c>
      <c r="AC434" s="3">
        <f t="shared" si="463"/>
        <v>0.68794955834203797</v>
      </c>
      <c r="AD434" s="4">
        <f t="shared" si="450"/>
        <v>53.705865517473164</v>
      </c>
      <c r="AE434" s="5">
        <f t="shared" si="475"/>
        <v>48.742150407821512</v>
      </c>
      <c r="AF434" s="5">
        <f t="shared" si="476"/>
        <v>32.320780418582451</v>
      </c>
      <c r="AG434" s="5">
        <f t="shared" si="477"/>
        <v>65.16352039706058</v>
      </c>
      <c r="AH434" s="5"/>
      <c r="AI434" s="6">
        <f t="shared" si="464"/>
        <v>0.29793663698026135</v>
      </c>
      <c r="AJ434" s="6">
        <f t="shared" si="453"/>
        <v>5.1564709476003591E-2</v>
      </c>
      <c r="AK434" s="6">
        <f t="shared" si="478"/>
        <v>-0.2239648867572909</v>
      </c>
      <c r="AL434" s="6">
        <f t="shared" si="479"/>
        <v>0.32709430570929809</v>
      </c>
      <c r="AM434" s="6"/>
      <c r="AT434" s="5"/>
      <c r="AU434" s="5"/>
      <c r="AV434" s="12"/>
      <c r="AW434" s="5"/>
      <c r="AX434" s="5"/>
      <c r="AY434" s="5"/>
      <c r="AZ434" s="5"/>
      <c r="BA434" s="5"/>
      <c r="BB434" s="5"/>
      <c r="BC434" s="5"/>
      <c r="BD434" s="5"/>
      <c r="BE434" s="5">
        <f t="shared" si="435"/>
        <v>-2590</v>
      </c>
      <c r="BF434" s="6">
        <f t="shared" si="436"/>
        <v>2590</v>
      </c>
      <c r="BG434" s="6">
        <f t="shared" si="437"/>
        <v>0</v>
      </c>
      <c r="BH434" s="6">
        <f t="shared" si="438"/>
        <v>510.71428571428572</v>
      </c>
      <c r="BI434" s="6">
        <f t="shared" si="439"/>
        <v>789.28571428571433</v>
      </c>
      <c r="BJ434" s="6">
        <f t="shared" si="440"/>
        <v>60.714285714285708</v>
      </c>
      <c r="BK434" s="6">
        <f t="shared" si="480"/>
        <v>56.613854579108327</v>
      </c>
      <c r="BL434" s="6">
        <f t="shared" si="481"/>
        <v>37.764081138427116</v>
      </c>
      <c r="BM434" s="6">
        <f t="shared" si="482"/>
        <v>69.808695987585168</v>
      </c>
      <c r="BN434" s="5"/>
      <c r="BO434" s="5"/>
      <c r="BP434" s="5"/>
      <c r="BQ434" s="2">
        <f t="shared" si="409"/>
        <v>60761.25</v>
      </c>
      <c r="BR434" s="2">
        <f t="shared" si="441"/>
        <v>58469.625</v>
      </c>
      <c r="BS434" s="2">
        <f t="shared" si="410"/>
        <v>57119.276287437911</v>
      </c>
      <c r="BT434" s="5">
        <f t="shared" si="442"/>
        <v>59920.285489316215</v>
      </c>
      <c r="BU434" s="5"/>
      <c r="BV434" s="2">
        <f t="shared" si="470"/>
        <v>-0.48704847751424518</v>
      </c>
      <c r="BW434" s="2">
        <f t="shared" si="411"/>
        <v>9.0913980273522779E-2</v>
      </c>
      <c r="BX434" s="2">
        <f t="shared" si="412"/>
        <v>-1.0858465881858106</v>
      </c>
      <c r="BY434" s="2">
        <f t="shared" si="413"/>
        <v>1.2676745487328562</v>
      </c>
      <c r="BZ434" s="2"/>
      <c r="CA434" s="2">
        <f t="shared" si="443"/>
        <v>-8.7520382220366871E-2</v>
      </c>
      <c r="CB434" s="2">
        <f t="shared" si="414"/>
        <v>0.60622885824196426</v>
      </c>
      <c r="CC434" s="2">
        <f t="shared" si="415"/>
        <v>-0.18540196910167162</v>
      </c>
      <c r="CD434" s="2">
        <f t="shared" si="416"/>
        <v>1.3978596855856003</v>
      </c>
      <c r="CE434" s="5"/>
      <c r="CF434" s="8">
        <f t="shared" si="471"/>
        <v>4.7214264926446724E-3</v>
      </c>
      <c r="CG434" s="8">
        <f t="shared" si="472"/>
        <v>4.7214264926446724E-3</v>
      </c>
      <c r="CH434" s="5">
        <f t="shared" si="473"/>
        <v>62730</v>
      </c>
      <c r="CI434" s="5">
        <f t="shared" si="474"/>
        <v>60345</v>
      </c>
      <c r="CJ434" s="5"/>
      <c r="CK434" s="5">
        <f t="shared" si="431"/>
        <v>62086.570064804881</v>
      </c>
      <c r="CL434" s="5">
        <f t="shared" si="454"/>
        <v>60678.908902292191</v>
      </c>
      <c r="CM434" s="5">
        <f t="shared" si="405"/>
        <v>60118.108618126353</v>
      </c>
      <c r="CN434" s="5">
        <f t="shared" si="466"/>
        <v>58721.188855014479</v>
      </c>
      <c r="CO434" s="5">
        <f t="shared" si="427"/>
        <v>60850.016314302811</v>
      </c>
      <c r="CP434" s="5">
        <f t="shared" si="448"/>
        <v>41411.296434841497</v>
      </c>
      <c r="CQ434" s="5"/>
      <c r="CR434" s="5"/>
      <c r="CS434" s="32">
        <f t="shared" si="432"/>
        <v>2.4376124073457905E-2</v>
      </c>
      <c r="CT434" s="32">
        <f t="shared" si="455"/>
        <v>4.8140138815143674E-2</v>
      </c>
      <c r="CU434" s="32">
        <f t="shared" si="406"/>
        <v>5.7917513739343063E-2</v>
      </c>
      <c r="CV434" s="32">
        <f t="shared" si="467"/>
        <v>8.3084338721948425E-2</v>
      </c>
      <c r="CW434" s="32">
        <f t="shared" si="428"/>
        <v>4.5192817558058707E-2</v>
      </c>
      <c r="CX434" s="32">
        <f t="shared" si="449"/>
        <v>0.53581282102750061</v>
      </c>
      <c r="CY434" s="32"/>
      <c r="CZ434" s="5"/>
      <c r="DA434" s="6">
        <f t="shared" si="433"/>
        <v>0.11978976477222633</v>
      </c>
      <c r="DB434" s="6">
        <f t="shared" si="456"/>
        <v>0.11307714461897085</v>
      </c>
      <c r="DC434" s="6">
        <f t="shared" si="407"/>
        <v>-1.4051753455650302E-2</v>
      </c>
      <c r="DD434" s="6">
        <f t="shared" si="468"/>
        <v>-8.3809190469013251E-2</v>
      </c>
      <c r="DE434" s="6">
        <f t="shared" si="429"/>
        <v>4.3380295630225177E-2</v>
      </c>
      <c r="DF434" s="6">
        <f t="shared" si="451"/>
        <v>1.7278107446277815</v>
      </c>
      <c r="DG434" s="5"/>
      <c r="DI434" s="6">
        <f t="shared" si="434"/>
        <v>0.63467075158703556</v>
      </c>
      <c r="DJ434" s="6">
        <f t="shared" si="457"/>
        <v>0.7950880983635864</v>
      </c>
      <c r="DK434" s="6">
        <f t="shared" si="408"/>
        <v>0.28836696577356602</v>
      </c>
      <c r="DL434" s="6">
        <f t="shared" si="469"/>
        <v>0.34383097709076471</v>
      </c>
      <c r="DM434" s="6">
        <f t="shared" si="430"/>
        <v>0.14224553972541262</v>
      </c>
      <c r="DN434" s="6">
        <f t="shared" si="452"/>
        <v>0.1306845743702662</v>
      </c>
      <c r="DX434">
        <f t="shared" si="458"/>
        <v>60332.5</v>
      </c>
      <c r="DY434">
        <f t="shared" si="459"/>
        <v>54796.017813629311</v>
      </c>
      <c r="DZ434">
        <f t="shared" si="460"/>
        <v>65868.982186370689</v>
      </c>
    </row>
    <row r="435" spans="1:130" x14ac:dyDescent="0.25">
      <c r="A435" s="1">
        <v>34</v>
      </c>
      <c r="B435" s="1">
        <v>434</v>
      </c>
      <c r="C435" s="7">
        <v>20210609</v>
      </c>
      <c r="D435" s="7">
        <v>63990</v>
      </c>
      <c r="E435" s="7">
        <v>1057478</v>
      </c>
      <c r="F435" s="7"/>
      <c r="G435" s="7">
        <f t="shared" si="417"/>
        <v>67668017220</v>
      </c>
      <c r="H435" s="36">
        <f t="shared" si="465"/>
        <v>161975437914</v>
      </c>
      <c r="I435" s="36">
        <f t="shared" si="461"/>
        <v>168838396571.79999</v>
      </c>
      <c r="K435" s="2">
        <f t="shared" si="418"/>
        <v>6.1133508052923476E-3</v>
      </c>
      <c r="M435" s="1">
        <f t="shared" si="426"/>
        <v>433</v>
      </c>
      <c r="N435" s="2">
        <f t="shared" si="419"/>
        <v>3.8340029349452805E-3</v>
      </c>
      <c r="O435" s="8">
        <f t="shared" si="420"/>
        <v>0.54260651629072687</v>
      </c>
      <c r="P435" s="2">
        <f t="shared" si="421"/>
        <v>0.51266792246979587</v>
      </c>
      <c r="Q435" s="2">
        <f t="shared" si="422"/>
        <v>0.51588097562863433</v>
      </c>
      <c r="R435" s="2">
        <f t="shared" si="423"/>
        <v>3.1645446390788257E-2</v>
      </c>
      <c r="V435" s="1">
        <f t="shared" si="424"/>
        <v>0</v>
      </c>
      <c r="W435" s="1">
        <f t="shared" si="425"/>
        <v>6.1133508052923476E-3</v>
      </c>
      <c r="X435" s="2">
        <f t="shared" si="444"/>
        <v>8.3571077839061612E-3</v>
      </c>
      <c r="Y435" s="2">
        <f t="shared" si="445"/>
        <v>1.2991563781831189E-2</v>
      </c>
      <c r="Z435" s="2">
        <f t="shared" si="446"/>
        <v>1.4092730872856974E-2</v>
      </c>
      <c r="AA435" s="2">
        <f t="shared" si="447"/>
        <v>1.8668039530242552E-2</v>
      </c>
      <c r="AB435" s="3">
        <f t="shared" si="462"/>
        <v>0.59300839981285702</v>
      </c>
      <c r="AC435" s="3">
        <f t="shared" si="463"/>
        <v>0.69592544845347193</v>
      </c>
      <c r="AD435" s="4">
        <f t="shared" si="450"/>
        <v>53.99233245286571</v>
      </c>
      <c r="AE435" s="5">
        <f t="shared" si="475"/>
        <v>50.019393859653434</v>
      </c>
      <c r="AF435" s="5">
        <f t="shared" si="476"/>
        <v>36.53291183035811</v>
      </c>
      <c r="AG435" s="5">
        <f t="shared" si="477"/>
        <v>63.505875888948758</v>
      </c>
      <c r="AH435" s="5"/>
      <c r="AI435" s="6">
        <f t="shared" si="464"/>
        <v>0.2415082489473549</v>
      </c>
      <c r="AJ435" s="6">
        <f t="shared" si="453"/>
        <v>6.3518075795836945E-2</v>
      </c>
      <c r="AK435" s="6">
        <f t="shared" si="478"/>
        <v>-0.22354010456039208</v>
      </c>
      <c r="AL435" s="6">
        <f t="shared" si="479"/>
        <v>0.350576256152066</v>
      </c>
      <c r="AM435" s="6"/>
      <c r="AT435" s="5"/>
      <c r="AU435" s="5"/>
      <c r="AV435" s="12"/>
      <c r="AW435" s="5"/>
      <c r="AX435" s="5"/>
      <c r="AY435" s="5"/>
      <c r="AZ435" s="5"/>
      <c r="BA435" s="5"/>
      <c r="BB435" s="5"/>
      <c r="BC435" s="5"/>
      <c r="BD435" s="5"/>
      <c r="BE435" s="5">
        <f t="shared" si="435"/>
        <v>390</v>
      </c>
      <c r="BF435" s="6">
        <f t="shared" si="436"/>
        <v>0</v>
      </c>
      <c r="BG435" s="6">
        <f t="shared" si="437"/>
        <v>390</v>
      </c>
      <c r="BH435" s="6">
        <f t="shared" si="438"/>
        <v>510.71428571428572</v>
      </c>
      <c r="BI435" s="6">
        <f t="shared" si="439"/>
        <v>797.85714285714289</v>
      </c>
      <c r="BJ435" s="6">
        <f t="shared" si="440"/>
        <v>60.971615720524021</v>
      </c>
      <c r="BK435" s="6">
        <f t="shared" si="480"/>
        <v>57.708348019109884</v>
      </c>
      <c r="BL435" s="6">
        <f t="shared" si="481"/>
        <v>40.691957966284235</v>
      </c>
      <c r="BM435" s="6">
        <f t="shared" si="482"/>
        <v>69.619821056087829</v>
      </c>
      <c r="BN435" s="5"/>
      <c r="BO435" s="5"/>
      <c r="BP435" s="5"/>
      <c r="BQ435" s="2">
        <f t="shared" si="409"/>
        <v>61005</v>
      </c>
      <c r="BR435" s="2">
        <f t="shared" si="441"/>
        <v>58590.1875</v>
      </c>
      <c r="BS435" s="2">
        <f t="shared" si="410"/>
        <v>57359.561707786735</v>
      </c>
      <c r="BT435" s="5">
        <f t="shared" si="442"/>
        <v>60432.268037663009</v>
      </c>
      <c r="BU435" s="5"/>
      <c r="BV435" s="2">
        <f t="shared" si="470"/>
        <v>-0.12477532121604584</v>
      </c>
      <c r="BW435" s="2">
        <f t="shared" si="411"/>
        <v>7.8955098342798569E-2</v>
      </c>
      <c r="BX435" s="2">
        <f t="shared" si="412"/>
        <v>-1.1016554211667597</v>
      </c>
      <c r="BY435" s="2">
        <f t="shared" si="413"/>
        <v>1.2595656178523567</v>
      </c>
      <c r="BZ435" s="2"/>
      <c r="CA435" s="2">
        <f t="shared" si="443"/>
        <v>-1.781585814410996E-2</v>
      </c>
      <c r="CB435" s="2">
        <f t="shared" si="414"/>
        <v>0.55289589192587008</v>
      </c>
      <c r="CC435" s="2">
        <f t="shared" si="415"/>
        <v>-0.25669958880612398</v>
      </c>
      <c r="CD435" s="2">
        <f t="shared" si="416"/>
        <v>1.362491372657864</v>
      </c>
      <c r="CE435" s="5"/>
      <c r="CF435" s="8">
        <f t="shared" si="471"/>
        <v>4.7214264926446724E-3</v>
      </c>
      <c r="CG435" s="8">
        <f t="shared" si="472"/>
        <v>4.7214264926446724E-3</v>
      </c>
      <c r="CH435" s="5">
        <f t="shared" si="473"/>
        <v>63235</v>
      </c>
      <c r="CI435" s="5">
        <f t="shared" si="474"/>
        <v>60345</v>
      </c>
      <c r="CJ435" s="5"/>
      <c r="CK435" s="5">
        <f t="shared" si="431"/>
        <v>62425.453749195032</v>
      </c>
      <c r="CL435" s="5">
        <f t="shared" si="454"/>
        <v>60883.660337188754</v>
      </c>
      <c r="CM435" s="5">
        <f t="shared" ref="CM435:CM498" si="483">AVERAGE(G386:G435)/AVERAGE(E386:E435)</f>
        <v>60054.228505834755</v>
      </c>
      <c r="CN435" s="5">
        <f t="shared" si="466"/>
        <v>58562.197293482212</v>
      </c>
      <c r="CO435" s="5">
        <f t="shared" si="427"/>
        <v>60854.19793666988</v>
      </c>
      <c r="CP435" s="5">
        <f t="shared" si="448"/>
        <v>41535.94434222491</v>
      </c>
      <c r="CQ435" s="5"/>
      <c r="CR435" s="5"/>
      <c r="CS435" s="32">
        <f t="shared" si="432"/>
        <v>2.506263321834723E-2</v>
      </c>
      <c r="CT435" s="32">
        <f t="shared" si="455"/>
        <v>5.1020908493470518E-2</v>
      </c>
      <c r="CU435" s="32">
        <f t="shared" ref="CU435:CU498" si="484">D435/CM435-1</f>
        <v>6.5536958713620752E-2</v>
      </c>
      <c r="CV435" s="32">
        <f t="shared" si="467"/>
        <v>9.268441003530925E-2</v>
      </c>
      <c r="CW435" s="32">
        <f t="shared" si="428"/>
        <v>5.1529757513089081E-2</v>
      </c>
      <c r="CX435" s="32">
        <f t="shared" si="449"/>
        <v>0.54059335867677838</v>
      </c>
      <c r="CY435" s="32"/>
      <c r="CZ435" s="5"/>
      <c r="DA435" s="6">
        <f t="shared" si="433"/>
        <v>7.6623545351622066E-2</v>
      </c>
      <c r="DB435" s="6">
        <f t="shared" si="456"/>
        <v>8.5605895380894803E-2</v>
      </c>
      <c r="DC435" s="6">
        <f t="shared" ref="DC435:DC498" si="485">LN(D435/D386)</f>
        <v>1.5116017626350087E-2</v>
      </c>
      <c r="DD435" s="6">
        <f t="shared" si="468"/>
        <v>-7.4654783087941934E-2</v>
      </c>
      <c r="DE435" s="6">
        <f t="shared" si="429"/>
        <v>4.6214954973819194E-2</v>
      </c>
      <c r="DF435" s="6">
        <f t="shared" si="451"/>
        <v>1.7337176270736165</v>
      </c>
      <c r="DG435" s="5"/>
      <c r="DI435" s="6">
        <f t="shared" si="434"/>
        <v>0.6414034241249903</v>
      </c>
      <c r="DJ435" s="6">
        <f t="shared" si="457"/>
        <v>0.7994944868707603</v>
      </c>
      <c r="DK435" s="6">
        <f t="shared" ref="DK435:DK498" si="486">(D405-(AVERAGE(D386:D435)-2*_xlfn.STDEV.P(D386:D435)))/(4*_xlfn.STDEV.P(D386:D435))</f>
        <v>0.14423545652332026</v>
      </c>
      <c r="DL435" s="6">
        <f t="shared" si="469"/>
        <v>0.15384080520500609</v>
      </c>
      <c r="DM435" s="6">
        <f t="shared" si="430"/>
        <v>0.11464868371578464</v>
      </c>
      <c r="DN435" s="6">
        <f t="shared" si="452"/>
        <v>0.12554892469825793</v>
      </c>
      <c r="DX435">
        <f t="shared" si="458"/>
        <v>60692</v>
      </c>
      <c r="DY435">
        <f t="shared" si="459"/>
        <v>55186.05557601605</v>
      </c>
      <c r="DZ435">
        <f t="shared" si="460"/>
        <v>66197.94442398395</v>
      </c>
    </row>
    <row r="436" spans="1:130" x14ac:dyDescent="0.25">
      <c r="A436" s="1">
        <v>35</v>
      </c>
      <c r="B436" s="1">
        <v>435</v>
      </c>
      <c r="C436" s="7">
        <v>20210612</v>
      </c>
      <c r="D436" s="7">
        <v>64480</v>
      </c>
      <c r="E436" s="7">
        <v>6188442</v>
      </c>
      <c r="F436" s="7"/>
      <c r="G436" s="7">
        <f t="shared" si="417"/>
        <v>399030740160</v>
      </c>
      <c r="H436" s="36">
        <f t="shared" si="465"/>
        <v>172073906763</v>
      </c>
      <c r="I436" s="36">
        <f t="shared" si="461"/>
        <v>173464080789.39999</v>
      </c>
      <c r="K436" s="2">
        <f t="shared" si="418"/>
        <v>7.6282770470040466E-3</v>
      </c>
      <c r="M436" s="1">
        <f t="shared" si="426"/>
        <v>434</v>
      </c>
      <c r="N436" s="2">
        <f t="shared" si="419"/>
        <v>3.8938270386160781E-3</v>
      </c>
      <c r="O436" s="8">
        <f t="shared" si="420"/>
        <v>0.54385964912280704</v>
      </c>
      <c r="P436" s="2">
        <f t="shared" si="421"/>
        <v>0.51348136185253246</v>
      </c>
      <c r="Q436" s="2">
        <f t="shared" si="422"/>
        <v>0.51689925180175844</v>
      </c>
      <c r="R436" s="2">
        <f t="shared" si="423"/>
        <v>3.1191726653011176E-2</v>
      </c>
      <c r="V436" s="1">
        <f t="shared" si="424"/>
        <v>0</v>
      </c>
      <c r="W436" s="1">
        <f t="shared" si="425"/>
        <v>7.6282770470040466E-3</v>
      </c>
      <c r="X436" s="2">
        <f t="shared" si="444"/>
        <v>7.1923225499990941E-3</v>
      </c>
      <c r="Y436" s="2">
        <f t="shared" si="445"/>
        <v>1.353644071376005E-2</v>
      </c>
      <c r="Z436" s="2">
        <f t="shared" si="446"/>
        <v>1.4058975373353835E-2</v>
      </c>
      <c r="AA436" s="2">
        <f t="shared" si="447"/>
        <v>1.836860143255414E-2</v>
      </c>
      <c r="AB436" s="3">
        <f t="shared" si="462"/>
        <v>0.51158227104023524</v>
      </c>
      <c r="AC436" s="3">
        <f t="shared" si="463"/>
        <v>0.73693366168693752</v>
      </c>
      <c r="AD436" s="4">
        <f t="shared" si="450"/>
        <v>59.02477031888813</v>
      </c>
      <c r="AE436" s="5">
        <f t="shared" si="475"/>
        <v>51.191149191409039</v>
      </c>
      <c r="AF436" s="5">
        <f t="shared" si="476"/>
        <v>38.970595587575005</v>
      </c>
      <c r="AG436" s="5">
        <f t="shared" si="477"/>
        <v>63.411702795243073</v>
      </c>
      <c r="AH436" s="5"/>
      <c r="AI436" s="6">
        <f t="shared" si="464"/>
        <v>0.19575147548372637</v>
      </c>
      <c r="AJ436" s="6">
        <f t="shared" si="453"/>
        <v>7.5617773448357059E-2</v>
      </c>
      <c r="AK436" s="6">
        <f t="shared" si="478"/>
        <v>-0.21235943108543504</v>
      </c>
      <c r="AL436" s="6">
        <f t="shared" si="479"/>
        <v>0.36359497798214918</v>
      </c>
      <c r="AM436" s="6"/>
      <c r="AT436" s="5"/>
      <c r="AU436" s="5"/>
      <c r="AV436" s="12"/>
      <c r="AW436" s="5"/>
      <c r="AX436" s="5"/>
      <c r="AY436" s="5"/>
      <c r="AZ436" s="5"/>
      <c r="BA436" s="5"/>
      <c r="BB436" s="5"/>
      <c r="BC436" s="5"/>
      <c r="BD436" s="5"/>
      <c r="BE436" s="5">
        <f t="shared" si="435"/>
        <v>490</v>
      </c>
      <c r="BF436" s="6">
        <f t="shared" si="436"/>
        <v>0</v>
      </c>
      <c r="BG436" s="6">
        <f t="shared" si="437"/>
        <v>490</v>
      </c>
      <c r="BH436" s="6">
        <f t="shared" si="438"/>
        <v>441.42857142857144</v>
      </c>
      <c r="BI436" s="6">
        <f t="shared" si="439"/>
        <v>832.85714285714289</v>
      </c>
      <c r="BJ436" s="6">
        <f t="shared" si="440"/>
        <v>65.358744394618839</v>
      </c>
      <c r="BK436" s="6">
        <f t="shared" si="480"/>
        <v>58.603944813308907</v>
      </c>
      <c r="BL436" s="6">
        <f t="shared" si="481"/>
        <v>41.980652538184955</v>
      </c>
      <c r="BM436" s="6">
        <f t="shared" si="482"/>
        <v>70.240249405895668</v>
      </c>
      <c r="BN436" s="5"/>
      <c r="BO436" s="5"/>
      <c r="BP436" s="5"/>
      <c r="BQ436" s="2">
        <f t="shared" si="409"/>
        <v>61258.75</v>
      </c>
      <c r="BR436" s="2">
        <f t="shared" si="441"/>
        <v>58726.5625</v>
      </c>
      <c r="BS436" s="2">
        <f t="shared" si="410"/>
        <v>57632.498153818509</v>
      </c>
      <c r="BT436" s="5">
        <f t="shared" si="442"/>
        <v>60920.514844844198</v>
      </c>
      <c r="BU436" s="5"/>
      <c r="BV436" s="2">
        <f t="shared" si="470"/>
        <v>0.26032704032175857</v>
      </c>
      <c r="BW436" s="2">
        <f t="shared" si="411"/>
        <v>8.3066983537118722E-2</v>
      </c>
      <c r="BX436" s="2">
        <f t="shared" si="412"/>
        <v>-1.0995684077432371</v>
      </c>
      <c r="BY436" s="2">
        <f t="shared" si="413"/>
        <v>1.2657023748174745</v>
      </c>
      <c r="BZ436" s="2"/>
      <c r="CA436" s="2">
        <f t="shared" si="443"/>
        <v>6.3821049441252303E-2</v>
      </c>
      <c r="CB436" s="2">
        <f t="shared" si="414"/>
        <v>0.50602417496549035</v>
      </c>
      <c r="CC436" s="2">
        <f t="shared" si="415"/>
        <v>-0.3028205902770611</v>
      </c>
      <c r="CD436" s="2">
        <f t="shared" si="416"/>
        <v>1.3148689402080418</v>
      </c>
      <c r="CE436" s="5"/>
      <c r="CF436" s="8">
        <f t="shared" si="471"/>
        <v>4.7214264926446724E-3</v>
      </c>
      <c r="CG436" s="8">
        <f t="shared" si="472"/>
        <v>4.7214264926446724E-3</v>
      </c>
      <c r="CH436" s="5">
        <f t="shared" si="473"/>
        <v>64335</v>
      </c>
      <c r="CI436" s="5">
        <f t="shared" si="474"/>
        <v>60345</v>
      </c>
      <c r="CJ436" s="5"/>
      <c r="CK436" s="5">
        <f t="shared" si="431"/>
        <v>63280.530045674794</v>
      </c>
      <c r="CL436" s="5">
        <f t="shared" si="454"/>
        <v>61409.112735909781</v>
      </c>
      <c r="CM436" s="5">
        <f t="shared" si="483"/>
        <v>60189.337192193569</v>
      </c>
      <c r="CN436" s="5">
        <f t="shared" si="466"/>
        <v>58410.964593875571</v>
      </c>
      <c r="CO436" s="5">
        <f t="shared" si="427"/>
        <v>60883.118130241121</v>
      </c>
      <c r="CP436" s="5">
        <f t="shared" si="448"/>
        <v>41728.736886663086</v>
      </c>
      <c r="CQ436" s="5"/>
      <c r="CR436" s="5"/>
      <c r="CS436" s="32">
        <f t="shared" si="432"/>
        <v>1.8954802582396901E-2</v>
      </c>
      <c r="CT436" s="32">
        <f t="shared" si="455"/>
        <v>5.0007028717327096E-2</v>
      </c>
      <c r="CU436" s="32">
        <f t="shared" si="484"/>
        <v>7.1286094979011061E-2</v>
      </c>
      <c r="CV436" s="32">
        <f t="shared" si="467"/>
        <v>0.10390233149412453</v>
      </c>
      <c r="CW436" s="32">
        <f t="shared" si="428"/>
        <v>5.9078476599448093E-2</v>
      </c>
      <c r="CX436" s="32">
        <f t="shared" si="449"/>
        <v>0.54521811132530207</v>
      </c>
      <c r="CY436" s="32"/>
      <c r="CZ436" s="5"/>
      <c r="DA436" s="6">
        <f t="shared" si="433"/>
        <v>6.7354724440078242E-2</v>
      </c>
      <c r="DB436" s="6">
        <f t="shared" si="456"/>
        <v>8.9156694811242623E-2</v>
      </c>
      <c r="DC436" s="6">
        <f t="shared" si="485"/>
        <v>1.8469769048242355E-2</v>
      </c>
      <c r="DD436" s="6">
        <f t="shared" si="468"/>
        <v>-6.3248530027417343E-2</v>
      </c>
      <c r="DE436" s="6">
        <f t="shared" si="429"/>
        <v>9.3007209194968257E-2</v>
      </c>
      <c r="DF436" s="6">
        <f t="shared" si="451"/>
        <v>1.7480038168326202</v>
      </c>
      <c r="DG436" s="5"/>
      <c r="DI436" s="6">
        <f t="shared" si="434"/>
        <v>0.67439607432027793</v>
      </c>
      <c r="DJ436" s="6">
        <f t="shared" si="457"/>
        <v>0.80899566253759969</v>
      </c>
      <c r="DK436" s="6">
        <f t="shared" si="486"/>
        <v>0.47720211339544516</v>
      </c>
      <c r="DL436" s="6">
        <f t="shared" si="469"/>
        <v>4.128105748155151E-2</v>
      </c>
      <c r="DM436" s="6">
        <f t="shared" si="430"/>
        <v>3.2015371623909709E-2</v>
      </c>
      <c r="DN436" s="6">
        <f t="shared" si="452"/>
        <v>0.12690344403077769</v>
      </c>
      <c r="DX436">
        <f t="shared" si="458"/>
        <v>60979</v>
      </c>
      <c r="DY436">
        <f t="shared" si="459"/>
        <v>55313.871934369003</v>
      </c>
      <c r="DZ436">
        <f t="shared" si="460"/>
        <v>66644.128065630997</v>
      </c>
    </row>
    <row r="437" spans="1:130" x14ac:dyDescent="0.25">
      <c r="A437" s="1">
        <v>36</v>
      </c>
      <c r="B437" s="1">
        <v>436</v>
      </c>
      <c r="C437" s="7">
        <v>20210613</v>
      </c>
      <c r="D437" s="7">
        <v>65500</v>
      </c>
      <c r="E437" s="7">
        <v>4743494</v>
      </c>
      <c r="F437" s="7"/>
      <c r="G437" s="7">
        <f t="shared" si="417"/>
        <v>310698857000</v>
      </c>
      <c r="H437" s="36">
        <f t="shared" si="465"/>
        <v>180833386459</v>
      </c>
      <c r="I437" s="36">
        <f t="shared" si="461"/>
        <v>177472344109.39999</v>
      </c>
      <c r="K437" s="2">
        <f t="shared" si="418"/>
        <v>1.5695044442833463E-2</v>
      </c>
      <c r="M437" s="1">
        <f t="shared" si="426"/>
        <v>435</v>
      </c>
      <c r="N437" s="2">
        <f t="shared" si="419"/>
        <v>4.0504105780224059E-3</v>
      </c>
      <c r="O437" s="8">
        <f t="shared" si="420"/>
        <v>0.54511278195488722</v>
      </c>
      <c r="P437" s="2">
        <f t="shared" si="421"/>
        <v>0.51561018299543093</v>
      </c>
      <c r="Q437" s="2">
        <f t="shared" si="422"/>
        <v>0.51956279561548058</v>
      </c>
      <c r="R437" s="2">
        <f t="shared" si="423"/>
        <v>3.1631420102354757E-2</v>
      </c>
      <c r="V437" s="1">
        <f t="shared" si="424"/>
        <v>0</v>
      </c>
      <c r="W437" s="1">
        <f t="shared" si="425"/>
        <v>1.5695044442833463E-2</v>
      </c>
      <c r="X437" s="2">
        <f t="shared" si="444"/>
        <v>4.3898745094816905E-3</v>
      </c>
      <c r="Y437" s="2">
        <f t="shared" si="445"/>
        <v>1.4657515316819582E-2</v>
      </c>
      <c r="Z437" s="2">
        <f t="shared" si="446"/>
        <v>1.0686451464029783E-2</v>
      </c>
      <c r="AA437" s="2">
        <f t="shared" si="447"/>
        <v>1.795314578988589E-2</v>
      </c>
      <c r="AB437" s="3">
        <f t="shared" si="462"/>
        <v>0.41078879404055246</v>
      </c>
      <c r="AC437" s="3">
        <f t="shared" si="463"/>
        <v>0.81643158744230004</v>
      </c>
      <c r="AD437" s="4">
        <f t="shared" si="450"/>
        <v>66.526892786428832</v>
      </c>
      <c r="AE437" s="5">
        <f t="shared" si="475"/>
        <v>52.574654296666573</v>
      </c>
      <c r="AF437" s="5">
        <f t="shared" si="476"/>
        <v>39.97439470405974</v>
      </c>
      <c r="AG437" s="5">
        <f t="shared" si="477"/>
        <v>65.174913889273412</v>
      </c>
      <c r="AH437" s="5"/>
      <c r="AI437" s="6">
        <f t="shared" si="464"/>
        <v>0.21898150303606656</v>
      </c>
      <c r="AJ437" s="6">
        <f t="shared" si="453"/>
        <v>9.3059256834677084E-2</v>
      </c>
      <c r="AK437" s="6">
        <f t="shared" si="478"/>
        <v>-0.18459044084189768</v>
      </c>
      <c r="AL437" s="6">
        <f t="shared" si="479"/>
        <v>0.37070895451125185</v>
      </c>
      <c r="AM437" s="6"/>
      <c r="AT437" s="5"/>
      <c r="AU437" s="5"/>
      <c r="AV437" s="12"/>
      <c r="AW437" s="5"/>
      <c r="AX437" s="5"/>
      <c r="AY437" s="5"/>
      <c r="AZ437" s="5"/>
      <c r="BA437" s="5"/>
      <c r="BB437" s="5"/>
      <c r="BC437" s="5"/>
      <c r="BD437" s="5"/>
      <c r="BE437" s="5">
        <f t="shared" si="435"/>
        <v>1020</v>
      </c>
      <c r="BF437" s="6">
        <f t="shared" si="436"/>
        <v>0</v>
      </c>
      <c r="BG437" s="6">
        <f t="shared" si="437"/>
        <v>1020</v>
      </c>
      <c r="BH437" s="6">
        <f t="shared" si="438"/>
        <v>279.28571428571428</v>
      </c>
      <c r="BI437" s="6">
        <f t="shared" si="439"/>
        <v>905.71428571428567</v>
      </c>
      <c r="BJ437" s="6">
        <f t="shared" si="440"/>
        <v>76.431585292344778</v>
      </c>
      <c r="BK437" s="6">
        <f t="shared" si="480"/>
        <v>59.929611271386634</v>
      </c>
      <c r="BL437" s="6">
        <f t="shared" si="481"/>
        <v>42.042117758622354</v>
      </c>
      <c r="BM437" s="6">
        <f t="shared" si="482"/>
        <v>72.450856730321632</v>
      </c>
      <c r="BN437" s="5"/>
      <c r="BO437" s="5"/>
      <c r="BP437" s="5"/>
      <c r="BQ437" s="2">
        <f t="shared" si="409"/>
        <v>61480</v>
      </c>
      <c r="BR437" s="2">
        <f t="shared" si="441"/>
        <v>58890.125</v>
      </c>
      <c r="BS437" s="2">
        <f t="shared" si="410"/>
        <v>57933.36669402905</v>
      </c>
      <c r="BT437" s="5">
        <f t="shared" si="442"/>
        <v>61388.20898946494</v>
      </c>
      <c r="BU437" s="5"/>
      <c r="BV437" s="2">
        <f t="shared" si="470"/>
        <v>0.18001511848333562</v>
      </c>
      <c r="BW437" s="2">
        <f t="shared" si="411"/>
        <v>2.7410430219708192E-2</v>
      </c>
      <c r="BX437" s="2">
        <f t="shared" si="412"/>
        <v>-1.0114786480281452</v>
      </c>
      <c r="BY437" s="2">
        <f t="shared" si="413"/>
        <v>1.0662995084675617</v>
      </c>
      <c r="BZ437" s="2"/>
      <c r="CA437" s="2">
        <f t="shared" si="443"/>
        <v>-6.5935569297237845E-3</v>
      </c>
      <c r="CB437" s="2">
        <f t="shared" si="414"/>
        <v>0.44549499381686941</v>
      </c>
      <c r="CC437" s="2">
        <f t="shared" si="415"/>
        <v>-0.32363804186915002</v>
      </c>
      <c r="CD437" s="2">
        <f t="shared" si="416"/>
        <v>1.2146280295028888</v>
      </c>
      <c r="CE437" s="5"/>
      <c r="CF437" s="8">
        <f t="shared" si="471"/>
        <v>-3.4288319930281808E-3</v>
      </c>
      <c r="CG437" s="8">
        <f t="shared" si="472"/>
        <v>4.7214264926446724E-3</v>
      </c>
      <c r="CH437" s="5">
        <f t="shared" si="473"/>
        <v>64335</v>
      </c>
      <c r="CI437" s="5">
        <f t="shared" si="474"/>
        <v>60345</v>
      </c>
      <c r="CJ437" s="5"/>
      <c r="CK437" s="5">
        <f t="shared" si="431"/>
        <v>64040.596583687366</v>
      </c>
      <c r="CL437" s="5">
        <f t="shared" si="454"/>
        <v>61836.314874617448</v>
      </c>
      <c r="CM437" s="5">
        <f t="shared" si="483"/>
        <v>60323.74572773344</v>
      </c>
      <c r="CN437" s="5">
        <f t="shared" si="466"/>
        <v>58355.526398867114</v>
      </c>
      <c r="CO437" s="5">
        <f t="shared" si="427"/>
        <v>60916.954498096951</v>
      </c>
      <c r="CP437" s="5">
        <f t="shared" si="448"/>
        <v>41943.298840037263</v>
      </c>
      <c r="CQ437" s="5"/>
      <c r="CR437" s="5"/>
      <c r="CS437" s="32">
        <f t="shared" si="432"/>
        <v>2.278872300019108E-2</v>
      </c>
      <c r="CT437" s="32">
        <f t="shared" si="455"/>
        <v>5.9248115493480302E-2</v>
      </c>
      <c r="CU437" s="32">
        <f t="shared" si="484"/>
        <v>8.5807905490968395E-2</v>
      </c>
      <c r="CV437" s="32">
        <f t="shared" si="467"/>
        <v>0.12243011145678895</v>
      </c>
      <c r="CW437" s="32">
        <f t="shared" si="428"/>
        <v>7.5234317599482514E-2</v>
      </c>
      <c r="CX437" s="32">
        <f t="shared" si="449"/>
        <v>0.56163205592871779</v>
      </c>
      <c r="CY437" s="32"/>
      <c r="CZ437" s="5"/>
      <c r="DA437" s="6">
        <f t="shared" si="433"/>
        <v>3.3690992112867288E-2</v>
      </c>
      <c r="DB437" s="6">
        <f t="shared" si="456"/>
        <v>9.2718122242649748E-2</v>
      </c>
      <c r="DC437" s="6">
        <f t="shared" si="485"/>
        <v>3.8122080230277751E-2</v>
      </c>
      <c r="DD437" s="6">
        <f t="shared" si="468"/>
        <v>-4.0394422208210143E-2</v>
      </c>
      <c r="DE437" s="6">
        <f t="shared" si="429"/>
        <v>0.10502130262879349</v>
      </c>
      <c r="DF437" s="6">
        <f t="shared" si="451"/>
        <v>1.7658387895723018</v>
      </c>
      <c r="DG437" s="5"/>
      <c r="DI437" s="6">
        <f t="shared" si="434"/>
        <v>0.82820776239765936</v>
      </c>
      <c r="DJ437" s="6">
        <f t="shared" si="457"/>
        <v>0.85475888166280056</v>
      </c>
      <c r="DK437" s="6">
        <f t="shared" si="486"/>
        <v>0.42514678635742065</v>
      </c>
      <c r="DL437" s="6">
        <f t="shared" si="469"/>
        <v>0.19290813038846416</v>
      </c>
      <c r="DM437" s="6">
        <f t="shared" si="430"/>
        <v>-6.7830077408193828E-2</v>
      </c>
      <c r="DN437" s="6">
        <f t="shared" si="452"/>
        <v>0.12673956569513631</v>
      </c>
      <c r="DX437">
        <f t="shared" si="458"/>
        <v>61305</v>
      </c>
      <c r="DY437">
        <f t="shared" si="459"/>
        <v>55392.5335096087</v>
      </c>
      <c r="DZ437">
        <f t="shared" si="460"/>
        <v>67217.466490391293</v>
      </c>
    </row>
    <row r="438" spans="1:130" x14ac:dyDescent="0.25">
      <c r="A438" s="1">
        <v>37</v>
      </c>
      <c r="B438" s="1">
        <v>437</v>
      </c>
      <c r="C438" s="7">
        <v>20210614</v>
      </c>
      <c r="D438" s="7">
        <v>66700</v>
      </c>
      <c r="E438" s="7">
        <v>4994987</v>
      </c>
      <c r="F438" s="7"/>
      <c r="G438" s="7">
        <f t="shared" si="417"/>
        <v>333165632900</v>
      </c>
      <c r="H438" s="36">
        <f t="shared" si="465"/>
        <v>192796310864</v>
      </c>
      <c r="I438" s="36">
        <f t="shared" si="461"/>
        <v>182686834600.39999</v>
      </c>
      <c r="K438" s="2">
        <f t="shared" si="418"/>
        <v>1.8154810280371744E-2</v>
      </c>
      <c r="M438" s="1">
        <f t="shared" si="426"/>
        <v>436</v>
      </c>
      <c r="N438" s="2">
        <f t="shared" si="419"/>
        <v>4.077477616656079E-3</v>
      </c>
      <c r="O438" s="8">
        <f t="shared" si="420"/>
        <v>0.54636591478696739</v>
      </c>
      <c r="P438" s="2">
        <f t="shared" si="421"/>
        <v>0.51597812772550788</v>
      </c>
      <c r="Q438" s="2">
        <f t="shared" si="422"/>
        <v>0.52002294845620289</v>
      </c>
      <c r="R438" s="2">
        <f t="shared" si="423"/>
        <v>3.0755731791536456E-2</v>
      </c>
      <c r="V438" s="1">
        <f t="shared" si="424"/>
        <v>0</v>
      </c>
      <c r="W438" s="1">
        <f t="shared" si="425"/>
        <v>1.8154810280371744E-2</v>
      </c>
      <c r="X438" s="2">
        <f t="shared" si="444"/>
        <v>4.289075662020231E-3</v>
      </c>
      <c r="Y438" s="2">
        <f t="shared" si="445"/>
        <v>1.5954287479703278E-2</v>
      </c>
      <c r="Z438" s="2">
        <f t="shared" si="446"/>
        <v>1.072330079117075E-2</v>
      </c>
      <c r="AA438" s="2">
        <f t="shared" si="447"/>
        <v>1.7461928770444342E-2</v>
      </c>
      <c r="AB438" s="3">
        <f t="shared" si="462"/>
        <v>0.39997718478173527</v>
      </c>
      <c r="AC438" s="3">
        <f t="shared" si="463"/>
        <v>0.91366123922731479</v>
      </c>
      <c r="AD438" s="4">
        <f t="shared" si="450"/>
        <v>69.55195756522879</v>
      </c>
      <c r="AE438" s="5">
        <f t="shared" si="475"/>
        <v>53.827406552744705</v>
      </c>
      <c r="AF438" s="5">
        <f t="shared" si="476"/>
        <v>39.717072735349895</v>
      </c>
      <c r="AG438" s="5">
        <f t="shared" si="477"/>
        <v>67.937740370139508</v>
      </c>
      <c r="AH438" s="5"/>
      <c r="AI438" s="6">
        <f t="shared" si="464"/>
        <v>0.23031826624145163</v>
      </c>
      <c r="AJ438" s="6">
        <f t="shared" si="453"/>
        <v>0.10845297549615621</v>
      </c>
      <c r="AK438" s="6">
        <f t="shared" si="478"/>
        <v>-0.16344698143493266</v>
      </c>
      <c r="AL438" s="6">
        <f t="shared" si="479"/>
        <v>0.38035293242724511</v>
      </c>
      <c r="AM438" s="6"/>
      <c r="AT438" s="5"/>
      <c r="AU438" s="5"/>
      <c r="AV438" s="12"/>
      <c r="AW438" s="5"/>
      <c r="AX438" s="5"/>
      <c r="AY438" s="5"/>
      <c r="AZ438" s="5"/>
      <c r="BA438" s="5"/>
      <c r="BB438" s="5"/>
      <c r="BC438" s="5"/>
      <c r="BD438" s="5"/>
      <c r="BE438" s="5">
        <f t="shared" si="435"/>
        <v>1200</v>
      </c>
      <c r="BF438" s="6">
        <f t="shared" si="436"/>
        <v>0</v>
      </c>
      <c r="BG438" s="6">
        <f t="shared" si="437"/>
        <v>1200</v>
      </c>
      <c r="BH438" s="6">
        <f t="shared" si="438"/>
        <v>273.57142857142856</v>
      </c>
      <c r="BI438" s="6">
        <f t="shared" si="439"/>
        <v>991.42857142857144</v>
      </c>
      <c r="BJ438" s="6">
        <f t="shared" si="440"/>
        <v>78.373800112930553</v>
      </c>
      <c r="BK438" s="6">
        <f t="shared" si="480"/>
        <v>61.062063262368767</v>
      </c>
      <c r="BL438" s="6">
        <f t="shared" si="481"/>
        <v>41.505506171981409</v>
      </c>
      <c r="BM438" s="6">
        <f t="shared" si="482"/>
        <v>74.751653225639913</v>
      </c>
      <c r="BN438" s="5"/>
      <c r="BO438" s="5"/>
      <c r="BP438" s="5"/>
      <c r="BQ438" s="2">
        <f t="shared" si="409"/>
        <v>61712.5</v>
      </c>
      <c r="BR438" s="2">
        <f t="shared" si="441"/>
        <v>59065.3125</v>
      </c>
      <c r="BS438" s="2">
        <f t="shared" si="410"/>
        <v>58230.444474855969</v>
      </c>
      <c r="BT438" s="5">
        <f t="shared" si="442"/>
        <v>61838.481985752813</v>
      </c>
      <c r="BU438" s="5"/>
      <c r="BV438" s="2">
        <f t="shared" si="470"/>
        <v>0.10783291515093607</v>
      </c>
      <c r="BW438" s="2">
        <f t="shared" si="411"/>
        <v>-1.2537858322057671E-2</v>
      </c>
      <c r="BX438" s="2">
        <f t="shared" si="412"/>
        <v>-0.96706796722842059</v>
      </c>
      <c r="BY438" s="2">
        <f t="shared" si="413"/>
        <v>0.94199225058430525</v>
      </c>
      <c r="BZ438" s="2"/>
      <c r="CA438" s="2">
        <f t="shared" si="443"/>
        <v>-3.7919661909946757E-2</v>
      </c>
      <c r="CB438" s="2">
        <f t="shared" si="414"/>
        <v>0.39130972868007208</v>
      </c>
      <c r="CC438" s="2">
        <f t="shared" si="415"/>
        <v>-0.35201944478609459</v>
      </c>
      <c r="CD438" s="2">
        <f t="shared" si="416"/>
        <v>1.1346389021462389</v>
      </c>
      <c r="CE438" s="5"/>
      <c r="CF438" s="8">
        <f t="shared" si="471"/>
        <v>-3.4288319930281808E-3</v>
      </c>
      <c r="CG438" s="8">
        <f t="shared" si="472"/>
        <v>4.7214264926446724E-3</v>
      </c>
      <c r="CH438" s="5">
        <f t="shared" si="473"/>
        <v>64590</v>
      </c>
      <c r="CI438" s="5">
        <f t="shared" si="474"/>
        <v>60600</v>
      </c>
      <c r="CJ438" s="5"/>
      <c r="CK438" s="5">
        <f t="shared" si="431"/>
        <v>64541.491684880166</v>
      </c>
      <c r="CL438" s="5">
        <f t="shared" si="454"/>
        <v>62283.004223921642</v>
      </c>
      <c r="CM438" s="5">
        <f t="shared" si="483"/>
        <v>60513.99254570232</v>
      </c>
      <c r="CN438" s="5">
        <f t="shared" si="466"/>
        <v>58349.894252040474</v>
      </c>
      <c r="CO438" s="5">
        <f t="shared" si="427"/>
        <v>60961.834497171512</v>
      </c>
      <c r="CP438" s="5">
        <f t="shared" si="448"/>
        <v>42145.93608541962</v>
      </c>
      <c r="CQ438" s="5"/>
      <c r="CR438" s="5"/>
      <c r="CS438" s="32">
        <f t="shared" si="432"/>
        <v>3.3443731447339697E-2</v>
      </c>
      <c r="CT438" s="32">
        <f t="shared" si="455"/>
        <v>7.0918155460167664E-2</v>
      </c>
      <c r="CU438" s="32">
        <f t="shared" si="484"/>
        <v>0.10222441445465336</v>
      </c>
      <c r="CV438" s="32">
        <f t="shared" si="467"/>
        <v>0.14310404251790954</v>
      </c>
      <c r="CW438" s="32">
        <f t="shared" si="428"/>
        <v>9.4127178917076781E-2</v>
      </c>
      <c r="CX438" s="32">
        <f t="shared" si="449"/>
        <v>0.58259624047298963</v>
      </c>
      <c r="CY438" s="32"/>
      <c r="CZ438" s="5"/>
      <c r="DA438" s="6">
        <f t="shared" si="433"/>
        <v>6.2481667397532352E-2</v>
      </c>
      <c r="DB438" s="6">
        <f t="shared" si="456"/>
        <v>0.12691379989730972</v>
      </c>
      <c r="DC438" s="6">
        <f t="shared" si="485"/>
        <v>7.1620007544776584E-2</v>
      </c>
      <c r="DD438" s="6">
        <f t="shared" si="468"/>
        <v>0</v>
      </c>
      <c r="DE438" s="6">
        <f t="shared" si="429"/>
        <v>0.17188149179727127</v>
      </c>
      <c r="DF438" s="6">
        <f t="shared" si="451"/>
        <v>1.7705174221513023</v>
      </c>
      <c r="DG438" s="5"/>
      <c r="DI438" s="6">
        <f t="shared" si="434"/>
        <v>0.9279017188386578</v>
      </c>
      <c r="DJ438" s="6">
        <f t="shared" si="457"/>
        <v>0.8999775172407174</v>
      </c>
      <c r="DK438" s="6">
        <f t="shared" si="486"/>
        <v>0.45365446761459727</v>
      </c>
      <c r="DL438" s="6">
        <f t="shared" si="469"/>
        <v>0.18653029948425001</v>
      </c>
      <c r="DM438" s="6">
        <f t="shared" si="430"/>
        <v>3.9431284335468213E-2</v>
      </c>
      <c r="DN438" s="6">
        <f t="shared" si="452"/>
        <v>0.12331277368332057</v>
      </c>
      <c r="DX438">
        <f t="shared" si="458"/>
        <v>61655</v>
      </c>
      <c r="DY438">
        <f t="shared" si="459"/>
        <v>55348.395525324268</v>
      </c>
      <c r="DZ438">
        <f t="shared" si="460"/>
        <v>67961.60447467574</v>
      </c>
    </row>
    <row r="439" spans="1:130" x14ac:dyDescent="0.25">
      <c r="A439" s="1">
        <v>38</v>
      </c>
      <c r="B439" s="1">
        <v>438</v>
      </c>
      <c r="C439" s="7">
        <v>20210615</v>
      </c>
      <c r="D439" s="7">
        <v>67130</v>
      </c>
      <c r="E439" s="7">
        <v>1922941</v>
      </c>
      <c r="F439" s="7"/>
      <c r="G439" s="7">
        <f t="shared" si="417"/>
        <v>129087029330</v>
      </c>
      <c r="H439" s="36">
        <f t="shared" si="465"/>
        <v>193809677955.5</v>
      </c>
      <c r="I439" s="36">
        <f t="shared" si="461"/>
        <v>181973579341.60001</v>
      </c>
      <c r="K439" s="2">
        <f t="shared" si="418"/>
        <v>6.4260850290822086E-3</v>
      </c>
      <c r="M439" s="1">
        <f t="shared" si="426"/>
        <v>437</v>
      </c>
      <c r="N439" s="2">
        <f t="shared" si="419"/>
        <v>4.173448572063314E-3</v>
      </c>
      <c r="O439" s="8">
        <f t="shared" si="420"/>
        <v>0.54761904761904767</v>
      </c>
      <c r="P439" s="2">
        <f t="shared" si="421"/>
        <v>0.51728262882308251</v>
      </c>
      <c r="Q439" s="2">
        <f t="shared" si="422"/>
        <v>0.52165381327912863</v>
      </c>
      <c r="R439" s="2">
        <f t="shared" si="423"/>
        <v>3.1640919893539787E-2</v>
      </c>
      <c r="V439" s="1">
        <f t="shared" si="424"/>
        <v>0</v>
      </c>
      <c r="W439" s="1">
        <f t="shared" si="425"/>
        <v>6.4260850290822086E-3</v>
      </c>
      <c r="X439" s="2">
        <f t="shared" si="444"/>
        <v>3.9984840977227275E-3</v>
      </c>
      <c r="Y439" s="2">
        <f t="shared" si="445"/>
        <v>1.6413293553209151E-2</v>
      </c>
      <c r="Z439" s="2">
        <f t="shared" si="446"/>
        <v>1.0784691964150247E-2</v>
      </c>
      <c r="AA439" s="2">
        <f t="shared" si="447"/>
        <v>1.7090807636969706E-2</v>
      </c>
      <c r="AB439" s="3">
        <f t="shared" si="462"/>
        <v>0.37075552190217592</v>
      </c>
      <c r="AC439" s="3">
        <f t="shared" si="463"/>
        <v>0.96035798318301813</v>
      </c>
      <c r="AD439" s="4">
        <f t="shared" si="450"/>
        <v>72.146964140488762</v>
      </c>
      <c r="AE439" s="5">
        <f t="shared" si="475"/>
        <v>55.194948317020668</v>
      </c>
      <c r="AF439" s="5">
        <f t="shared" si="476"/>
        <v>39.551748846878965</v>
      </c>
      <c r="AG439" s="5">
        <f t="shared" si="477"/>
        <v>70.83814778716237</v>
      </c>
      <c r="AH439" s="5"/>
      <c r="AI439" s="6">
        <f t="shared" si="464"/>
        <v>0.28337287132025785</v>
      </c>
      <c r="AJ439" s="6">
        <f t="shared" si="453"/>
        <v>0.12761407195047594</v>
      </c>
      <c r="AK439" s="6">
        <f t="shared" si="478"/>
        <v>-0.13637548796994056</v>
      </c>
      <c r="AL439" s="6">
        <f t="shared" si="479"/>
        <v>0.39160363187089242</v>
      </c>
      <c r="AM439" s="6"/>
      <c r="AT439" s="5"/>
      <c r="AU439" s="5"/>
      <c r="AV439" s="12"/>
      <c r="AW439" s="5"/>
      <c r="AX439" s="5"/>
      <c r="AY439" s="5"/>
      <c r="AZ439" s="5"/>
      <c r="BA439" s="5"/>
      <c r="BB439" s="5"/>
      <c r="BC439" s="5"/>
      <c r="BD439" s="5"/>
      <c r="BE439" s="5">
        <f t="shared" si="435"/>
        <v>430</v>
      </c>
      <c r="BF439" s="6">
        <f t="shared" si="436"/>
        <v>0</v>
      </c>
      <c r="BG439" s="6">
        <f t="shared" si="437"/>
        <v>430</v>
      </c>
      <c r="BH439" s="6">
        <f t="shared" si="438"/>
        <v>257.14285714285717</v>
      </c>
      <c r="BI439" s="6">
        <f t="shared" si="439"/>
        <v>1022.1428571428571</v>
      </c>
      <c r="BJ439" s="6">
        <f t="shared" si="440"/>
        <v>79.899497487437188</v>
      </c>
      <c r="BK439" s="6">
        <f t="shared" si="480"/>
        <v>62.181601582607911</v>
      </c>
      <c r="BL439" s="6">
        <f t="shared" si="481"/>
        <v>40.986590588532181</v>
      </c>
      <c r="BM439" s="6">
        <f t="shared" si="482"/>
        <v>77.018109278460912</v>
      </c>
      <c r="BN439" s="5"/>
      <c r="BO439" s="5"/>
      <c r="BP439" s="5"/>
      <c r="BQ439" s="2">
        <f t="shared" si="409"/>
        <v>61966.25</v>
      </c>
      <c r="BR439" s="2">
        <f t="shared" si="441"/>
        <v>59254.8125</v>
      </c>
      <c r="BS439" s="2">
        <f t="shared" si="410"/>
        <v>58499.428205484081</v>
      </c>
      <c r="BT439" s="5">
        <f t="shared" si="442"/>
        <v>62278.805293933736</v>
      </c>
      <c r="BU439" s="5"/>
      <c r="BV439" s="2">
        <f t="shared" si="470"/>
        <v>0.42318288590326869</v>
      </c>
      <c r="BW439" s="2">
        <f t="shared" si="411"/>
        <v>-3.6495872017786368E-2</v>
      </c>
      <c r="BX439" s="2">
        <f t="shared" si="412"/>
        <v>-0.91539737216111805</v>
      </c>
      <c r="BY439" s="2">
        <f t="shared" si="413"/>
        <v>0.84240562812554531</v>
      </c>
      <c r="BZ439" s="2"/>
      <c r="CA439" s="2">
        <f t="shared" si="443"/>
        <v>-0.14598174268021832</v>
      </c>
      <c r="CB439" s="2">
        <f t="shared" si="414"/>
        <v>0.32993515214044666</v>
      </c>
      <c r="CC439" s="2">
        <f t="shared" si="415"/>
        <v>-0.3751629695637001</v>
      </c>
      <c r="CD439" s="2">
        <f t="shared" si="416"/>
        <v>1.0350332738445935</v>
      </c>
      <c r="CE439" s="5"/>
      <c r="CF439" s="8">
        <f t="shared" si="471"/>
        <v>-3.4288319930281808E-3</v>
      </c>
      <c r="CG439" s="8">
        <f t="shared" si="472"/>
        <v>4.7214264926446724E-3</v>
      </c>
      <c r="CH439" s="5">
        <f t="shared" si="473"/>
        <v>64805</v>
      </c>
      <c r="CI439" s="5">
        <f t="shared" si="474"/>
        <v>60815</v>
      </c>
      <c r="CJ439" s="5"/>
      <c r="CK439" s="5">
        <f t="shared" si="431"/>
        <v>64949.591887776369</v>
      </c>
      <c r="CL439" s="5">
        <f t="shared" si="454"/>
        <v>62538.963840005243</v>
      </c>
      <c r="CM439" s="5">
        <f t="shared" si="483"/>
        <v>60570.846932275592</v>
      </c>
      <c r="CN439" s="5">
        <f t="shared" si="466"/>
        <v>58296.389293589738</v>
      </c>
      <c r="CO439" s="5">
        <f t="shared" si="427"/>
        <v>60987.721477246836</v>
      </c>
      <c r="CP439" s="5">
        <f t="shared" si="448"/>
        <v>42300.680446762941</v>
      </c>
      <c r="CQ439" s="5"/>
      <c r="CR439" s="5"/>
      <c r="CS439" s="32">
        <f t="shared" si="432"/>
        <v>3.3570774639986478E-2</v>
      </c>
      <c r="CT439" s="32">
        <f t="shared" si="455"/>
        <v>7.3410812685354099E-2</v>
      </c>
      <c r="CU439" s="32">
        <f t="shared" si="484"/>
        <v>0.10828894426815938</v>
      </c>
      <c r="CV439" s="32">
        <f t="shared" si="467"/>
        <v>0.15152929389713687</v>
      </c>
      <c r="CW439" s="32">
        <f t="shared" si="428"/>
        <v>0.10071336285361498</v>
      </c>
      <c r="CX439" s="32">
        <f t="shared" si="449"/>
        <v>0.58697210756422047</v>
      </c>
      <c r="CY439" s="32"/>
      <c r="CZ439" s="5"/>
      <c r="DA439" s="6">
        <f t="shared" si="433"/>
        <v>6.6357543840159766E-2</v>
      </c>
      <c r="DB439" s="6">
        <f t="shared" si="456"/>
        <v>0.11729901755210381</v>
      </c>
      <c r="DC439" s="6">
        <f t="shared" si="485"/>
        <v>9.8054893481835076E-2</v>
      </c>
      <c r="DD439" s="6">
        <f t="shared" si="468"/>
        <v>4.4316349289292234E-2</v>
      </c>
      <c r="DE439" s="6">
        <f t="shared" si="429"/>
        <v>0.16340434690716976</v>
      </c>
      <c r="DF439" s="6">
        <f t="shared" si="451"/>
        <v>1.7864110684234003</v>
      </c>
      <c r="DG439" s="5"/>
      <c r="DI439" s="6">
        <f t="shared" si="434"/>
        <v>0.89297450656683519</v>
      </c>
      <c r="DJ439" s="6">
        <f t="shared" si="457"/>
        <v>0.88383151077721112</v>
      </c>
      <c r="DK439" s="6">
        <f t="shared" si="486"/>
        <v>0.32302511061116945</v>
      </c>
      <c r="DL439" s="6">
        <f t="shared" si="469"/>
        <v>0.23051881197730523</v>
      </c>
      <c r="DM439" s="6">
        <f t="shared" si="430"/>
        <v>0.13995849375643607</v>
      </c>
      <c r="DN439" s="6">
        <f t="shared" si="452"/>
        <v>0.11894812923455142</v>
      </c>
      <c r="DX439">
        <f t="shared" si="458"/>
        <v>62074</v>
      </c>
      <c r="DY439">
        <f t="shared" si="459"/>
        <v>55487.77680305321</v>
      </c>
      <c r="DZ439">
        <f t="shared" si="460"/>
        <v>68660.223196946783</v>
      </c>
    </row>
    <row r="440" spans="1:130" x14ac:dyDescent="0.25">
      <c r="A440" s="1">
        <v>39</v>
      </c>
      <c r="B440" s="1">
        <v>439</v>
      </c>
      <c r="C440" s="7">
        <v>20210616</v>
      </c>
      <c r="D440" s="7">
        <v>70660</v>
      </c>
      <c r="E440" s="7">
        <v>3050115</v>
      </c>
      <c r="F440" s="7"/>
      <c r="G440" s="7">
        <f t="shared" si="417"/>
        <v>215521125900</v>
      </c>
      <c r="H440" s="36">
        <f t="shared" si="465"/>
        <v>197218115460.5</v>
      </c>
      <c r="I440" s="36">
        <f t="shared" si="461"/>
        <v>182581598366</v>
      </c>
      <c r="K440" s="2">
        <f t="shared" si="418"/>
        <v>5.1248603980339105E-2</v>
      </c>
      <c r="M440" s="1">
        <f t="shared" si="426"/>
        <v>438</v>
      </c>
      <c r="N440" s="2">
        <f t="shared" si="419"/>
        <v>4.2311609722681222E-3</v>
      </c>
      <c r="O440" s="8">
        <f t="shared" si="420"/>
        <v>0.54887218045112784</v>
      </c>
      <c r="P440" s="2">
        <f t="shared" si="421"/>
        <v>0.51806700599497857</v>
      </c>
      <c r="Q440" s="2">
        <f t="shared" si="422"/>
        <v>0.52263399592088233</v>
      </c>
      <c r="R440" s="2">
        <f t="shared" si="423"/>
        <v>3.1589551628045331E-2</v>
      </c>
      <c r="V440" s="1">
        <f t="shared" si="424"/>
        <v>0</v>
      </c>
      <c r="W440" s="1">
        <f t="shared" si="425"/>
        <v>5.1248603980339105E-2</v>
      </c>
      <c r="X440" s="2">
        <f t="shared" si="444"/>
        <v>3.9984840977227275E-3</v>
      </c>
      <c r="Y440" s="2">
        <f t="shared" si="445"/>
        <v>1.6553938821383622E-2</v>
      </c>
      <c r="Z440" s="2">
        <f t="shared" si="446"/>
        <v>1.0784691964150247E-2</v>
      </c>
      <c r="AA440" s="2">
        <f t="shared" si="447"/>
        <v>1.738760378244571E-2</v>
      </c>
      <c r="AB440" s="3">
        <f t="shared" si="462"/>
        <v>0.37075552190217592</v>
      </c>
      <c r="AC440" s="3">
        <f t="shared" si="463"/>
        <v>0.95205406268207315</v>
      </c>
      <c r="AD440" s="4">
        <f t="shared" si="450"/>
        <v>71.972117058805395</v>
      </c>
      <c r="AE440" s="5">
        <f t="shared" si="475"/>
        <v>56.480068096828674</v>
      </c>
      <c r="AF440" s="5">
        <f t="shared" si="476"/>
        <v>39.739609161305452</v>
      </c>
      <c r="AG440" s="5">
        <f t="shared" si="477"/>
        <v>73.220527032351896</v>
      </c>
      <c r="AH440" s="5"/>
      <c r="AI440" s="6">
        <f t="shared" si="464"/>
        <v>0.33048485486817292</v>
      </c>
      <c r="AJ440" s="6">
        <f t="shared" si="453"/>
        <v>0.14556496344907391</v>
      </c>
      <c r="AK440" s="6">
        <f t="shared" si="478"/>
        <v>-0.12251192298626698</v>
      </c>
      <c r="AL440" s="6">
        <f t="shared" si="479"/>
        <v>0.41364184988441477</v>
      </c>
      <c r="AM440" s="6"/>
      <c r="AT440" s="5"/>
      <c r="AU440" s="5"/>
      <c r="AV440" s="12"/>
      <c r="AW440" s="5"/>
      <c r="AX440" s="5"/>
      <c r="AY440" s="5"/>
      <c r="AZ440" s="5"/>
      <c r="BA440" s="5"/>
      <c r="BB440" s="5"/>
      <c r="BC440" s="5"/>
      <c r="BD440" s="5"/>
      <c r="BE440" s="5">
        <f t="shared" si="435"/>
        <v>3530</v>
      </c>
      <c r="BF440" s="6">
        <f t="shared" si="436"/>
        <v>0</v>
      </c>
      <c r="BG440" s="6">
        <f t="shared" si="437"/>
        <v>3530</v>
      </c>
      <c r="BH440" s="6">
        <f t="shared" si="438"/>
        <v>257.14285714285717</v>
      </c>
      <c r="BI440" s="6">
        <f t="shared" si="439"/>
        <v>1070.7142857142858</v>
      </c>
      <c r="BJ440" s="6">
        <f t="shared" si="440"/>
        <v>80.634749865519098</v>
      </c>
      <c r="BK440" s="6">
        <f t="shared" si="480"/>
        <v>63.708212623388974</v>
      </c>
      <c r="BL440" s="6">
        <f t="shared" si="481"/>
        <v>41.790475536299468</v>
      </c>
      <c r="BM440" s="6">
        <f t="shared" si="482"/>
        <v>79.050628584351628</v>
      </c>
      <c r="BN440" s="5"/>
      <c r="BO440" s="5"/>
      <c r="BP440" s="5"/>
      <c r="BQ440" s="2">
        <f t="shared" si="409"/>
        <v>62357.5</v>
      </c>
      <c r="BR440" s="2">
        <f t="shared" si="441"/>
        <v>59463.875</v>
      </c>
      <c r="BS440" s="2">
        <f t="shared" si="410"/>
        <v>58714.578925433882</v>
      </c>
      <c r="BT440" s="5">
        <f t="shared" si="442"/>
        <v>62741.41448348292</v>
      </c>
      <c r="BU440" s="5"/>
      <c r="BV440" s="2">
        <f t="shared" si="470"/>
        <v>-1.8232896108138608E-2</v>
      </c>
      <c r="BW440" s="2">
        <f t="shared" si="411"/>
        <v>-6.3689004919018383E-2</v>
      </c>
      <c r="BX440" s="2">
        <f t="shared" si="412"/>
        <v>-0.90208110656118023</v>
      </c>
      <c r="BY440" s="2">
        <f t="shared" si="413"/>
        <v>0.77470309672314341</v>
      </c>
      <c r="BZ440" s="2"/>
      <c r="CA440" s="2">
        <f t="shared" si="443"/>
        <v>-4.1621210471174529E-2</v>
      </c>
      <c r="CB440" s="2">
        <f t="shared" si="414"/>
        <v>0.2827829522357232</v>
      </c>
      <c r="CC440" s="2">
        <f t="shared" si="415"/>
        <v>-0.38662611628212812</v>
      </c>
      <c r="CD440" s="2">
        <f t="shared" si="416"/>
        <v>0.95219202075357456</v>
      </c>
      <c r="CE440" s="5"/>
      <c r="CF440" s="8">
        <f t="shared" si="471"/>
        <v>5.6663400977920823E-3</v>
      </c>
      <c r="CG440" s="8">
        <f t="shared" si="472"/>
        <v>5.6663400977920823E-3</v>
      </c>
      <c r="CH440" s="5">
        <f t="shared" si="473"/>
        <v>67130</v>
      </c>
      <c r="CI440" s="5">
        <f t="shared" si="474"/>
        <v>63540</v>
      </c>
      <c r="CJ440" s="5"/>
      <c r="CK440" s="5">
        <f t="shared" si="431"/>
        <v>65688.326392974166</v>
      </c>
      <c r="CL440" s="5">
        <f t="shared" si="454"/>
        <v>63046.893296604969</v>
      </c>
      <c r="CM440" s="5">
        <f t="shared" si="483"/>
        <v>60769.840284158854</v>
      </c>
      <c r="CN440" s="5">
        <f t="shared" si="466"/>
        <v>58352.79092952831</v>
      </c>
      <c r="CO440" s="5">
        <f t="shared" si="427"/>
        <v>61035.824165407728</v>
      </c>
      <c r="CP440" s="5">
        <f t="shared" si="448"/>
        <v>42416.63059217143</v>
      </c>
      <c r="CQ440" s="5"/>
      <c r="CR440" s="5"/>
      <c r="CS440" s="32">
        <f t="shared" si="432"/>
        <v>7.5685801116065488E-2</v>
      </c>
      <c r="CT440" s="32">
        <f t="shared" si="455"/>
        <v>0.1207530824330878</v>
      </c>
      <c r="CU440" s="32">
        <f t="shared" si="484"/>
        <v>0.16274783131887305</v>
      </c>
      <c r="CV440" s="32">
        <f t="shared" si="467"/>
        <v>0.21091037591218043</v>
      </c>
      <c r="CW440" s="32">
        <f t="shared" si="428"/>
        <v>0.15768077135340475</v>
      </c>
      <c r="CX440" s="32">
        <f t="shared" si="449"/>
        <v>0.66585603367187951</v>
      </c>
      <c r="CY440" s="32"/>
      <c r="CZ440" s="5"/>
      <c r="DA440" s="6">
        <f t="shared" si="433"/>
        <v>0.12303313639956855</v>
      </c>
      <c r="DB440" s="6">
        <f t="shared" si="456"/>
        <v>0.16403520475058081</v>
      </c>
      <c r="DC440" s="6">
        <f t="shared" si="485"/>
        <v>0.15606306487019744</v>
      </c>
      <c r="DD440" s="6">
        <f t="shared" si="468"/>
        <v>0.14226294443335868</v>
      </c>
      <c r="DE440" s="6">
        <f t="shared" si="429"/>
        <v>0.18322771305463448</v>
      </c>
      <c r="DF440" s="6">
        <f t="shared" si="451"/>
        <v>1.8485350123654198</v>
      </c>
      <c r="DG440" s="5"/>
      <c r="DI440" s="6">
        <f t="shared" si="434"/>
        <v>1.0847390153717067</v>
      </c>
      <c r="DJ440" s="6">
        <f t="shared" si="457"/>
        <v>1.038052857415602</v>
      </c>
      <c r="DK440" s="6">
        <f t="shared" si="486"/>
        <v>0.22938808548522083</v>
      </c>
      <c r="DL440" s="6">
        <f t="shared" si="469"/>
        <v>0.40971477772919912</v>
      </c>
      <c r="DM440" s="6">
        <f t="shared" si="430"/>
        <v>0.24739421641681142</v>
      </c>
      <c r="DN440" s="6">
        <f t="shared" si="452"/>
        <v>0.11419282787459079</v>
      </c>
      <c r="DX440">
        <f t="shared" si="458"/>
        <v>62622</v>
      </c>
      <c r="DY440">
        <f t="shared" si="459"/>
        <v>55152.473642860612</v>
      </c>
      <c r="DZ440">
        <f t="shared" si="460"/>
        <v>70091.526357139388</v>
      </c>
    </row>
    <row r="441" spans="1:130" x14ac:dyDescent="0.25">
      <c r="A441" s="1">
        <v>40</v>
      </c>
      <c r="B441" s="1">
        <v>440</v>
      </c>
      <c r="C441" s="7">
        <v>20210619</v>
      </c>
      <c r="D441" s="7">
        <v>74190</v>
      </c>
      <c r="E441" s="7">
        <v>3358934</v>
      </c>
      <c r="F441" s="7"/>
      <c r="G441" s="7">
        <f t="shared" si="417"/>
        <v>249199313460</v>
      </c>
      <c r="H441" s="36">
        <f t="shared" si="465"/>
        <v>201417771354.5</v>
      </c>
      <c r="I441" s="36">
        <f t="shared" si="461"/>
        <v>183337678992.20001</v>
      </c>
      <c r="K441" s="2">
        <f t="shared" si="418"/>
        <v>4.874972827043534E-2</v>
      </c>
      <c r="M441" s="1">
        <f t="shared" si="426"/>
        <v>439</v>
      </c>
      <c r="N441" s="2">
        <f t="shared" si="419"/>
        <v>4.2419769166967452E-3</v>
      </c>
      <c r="O441" s="8">
        <f t="shared" si="420"/>
        <v>0.55012531328320802</v>
      </c>
      <c r="P441" s="2">
        <f t="shared" si="421"/>
        <v>0.5182139992942103</v>
      </c>
      <c r="Q441" s="2">
        <f t="shared" si="422"/>
        <v>0.52281764575932221</v>
      </c>
      <c r="R441" s="2">
        <f t="shared" si="423"/>
        <v>3.2058307288229448E-2</v>
      </c>
      <c r="V441" s="1">
        <f t="shared" si="424"/>
        <v>0</v>
      </c>
      <c r="W441" s="1">
        <f t="shared" si="425"/>
        <v>4.874972827043534E-2</v>
      </c>
      <c r="X441" s="2">
        <f t="shared" si="444"/>
        <v>3.9984840977227275E-3</v>
      </c>
      <c r="Y441" s="2">
        <f t="shared" si="445"/>
        <v>1.8829126700804156E-2</v>
      </c>
      <c r="Z441" s="2">
        <f t="shared" si="446"/>
        <v>1.0784691964150247E-2</v>
      </c>
      <c r="AA441" s="2">
        <f t="shared" si="447"/>
        <v>1.9403120943410793E-2</v>
      </c>
      <c r="AB441" s="3">
        <f t="shared" si="462"/>
        <v>0.37075552190217592</v>
      </c>
      <c r="AC441" s="3">
        <f t="shared" si="463"/>
        <v>0.97041742695514333</v>
      </c>
      <c r="AD441" s="4">
        <f t="shared" si="450"/>
        <v>72.355875338966541</v>
      </c>
      <c r="AE441" s="5">
        <f t="shared" si="475"/>
        <v>57.605905325202798</v>
      </c>
      <c r="AF441" s="5">
        <f t="shared" si="476"/>
        <v>39.754217489616906</v>
      </c>
      <c r="AG441" s="5">
        <f t="shared" si="477"/>
        <v>75.45759316078869</v>
      </c>
      <c r="AH441" s="5"/>
      <c r="AI441" s="6">
        <f t="shared" si="464"/>
        <v>0.39381141664330599</v>
      </c>
      <c r="AJ441" s="6">
        <f t="shared" si="453"/>
        <v>0.16647561931884647</v>
      </c>
      <c r="AK441" s="6">
        <f t="shared" si="478"/>
        <v>-0.11086221568800336</v>
      </c>
      <c r="AL441" s="6">
        <f t="shared" si="479"/>
        <v>0.4438134543256963</v>
      </c>
      <c r="AM441" s="6"/>
      <c r="AT441" s="5"/>
      <c r="AU441" s="5"/>
      <c r="AV441" s="12"/>
      <c r="AW441" s="5"/>
      <c r="AX441" s="5"/>
      <c r="AY441" s="5"/>
      <c r="AZ441" s="5"/>
      <c r="BA441" s="5"/>
      <c r="BB441" s="5"/>
      <c r="BC441" s="5"/>
      <c r="BD441" s="5"/>
      <c r="BE441" s="5">
        <f t="shared" si="435"/>
        <v>3530</v>
      </c>
      <c r="BF441" s="6">
        <f t="shared" si="436"/>
        <v>0</v>
      </c>
      <c r="BG441" s="6">
        <f t="shared" si="437"/>
        <v>3530</v>
      </c>
      <c r="BH441" s="6">
        <f t="shared" si="438"/>
        <v>257.14285714285717</v>
      </c>
      <c r="BI441" s="6">
        <f t="shared" si="439"/>
        <v>1250.7142857142858</v>
      </c>
      <c r="BJ441" s="6">
        <f t="shared" si="440"/>
        <v>82.946470866887736</v>
      </c>
      <c r="BK441" s="6">
        <f t="shared" si="480"/>
        <v>65.211138115237205</v>
      </c>
      <c r="BL441" s="6">
        <f t="shared" si="481"/>
        <v>42.316890479384185</v>
      </c>
      <c r="BM441" s="6">
        <f t="shared" si="482"/>
        <v>81.237111460334319</v>
      </c>
      <c r="BN441" s="5"/>
      <c r="BO441" s="5"/>
      <c r="BP441" s="5"/>
      <c r="BQ441" s="2">
        <f t="shared" si="409"/>
        <v>62770</v>
      </c>
      <c r="BR441" s="2">
        <f t="shared" si="441"/>
        <v>59693.5625</v>
      </c>
      <c r="BS441" s="2">
        <f t="shared" si="410"/>
        <v>58866.846952682798</v>
      </c>
      <c r="BT441" s="5">
        <f t="shared" si="442"/>
        <v>63225.167666116693</v>
      </c>
      <c r="BU441" s="5"/>
      <c r="BV441" s="2">
        <f t="shared" si="470"/>
        <v>-0.39404752185679603</v>
      </c>
      <c r="BW441" s="2">
        <f t="shared" si="411"/>
        <v>-0.10810795259121786</v>
      </c>
      <c r="BX441" s="2">
        <f t="shared" si="412"/>
        <v>-0.9155822911587953</v>
      </c>
      <c r="BY441" s="2">
        <f t="shared" si="413"/>
        <v>0.69936638597635958</v>
      </c>
      <c r="BZ441" s="2"/>
      <c r="CA441" s="2">
        <f t="shared" si="443"/>
        <v>-0.10788853715902376</v>
      </c>
      <c r="CB441" s="2">
        <f t="shared" si="414"/>
        <v>0.23302839246864554</v>
      </c>
      <c r="CC441" s="2">
        <f t="shared" si="415"/>
        <v>-0.39379418582906084</v>
      </c>
      <c r="CD441" s="2">
        <f t="shared" si="416"/>
        <v>0.85985097076635197</v>
      </c>
      <c r="CE441" s="5"/>
      <c r="CF441" s="8">
        <f t="shared" si="471"/>
        <v>5.6663400977920823E-3</v>
      </c>
      <c r="CG441" s="8">
        <f t="shared" si="472"/>
        <v>5.6663400977920823E-3</v>
      </c>
      <c r="CH441" s="5">
        <f t="shared" si="473"/>
        <v>68895</v>
      </c>
      <c r="CI441" s="5">
        <f t="shared" si="474"/>
        <v>65305</v>
      </c>
      <c r="CJ441" s="5"/>
      <c r="CK441" s="5">
        <f t="shared" si="431"/>
        <v>66721.243917698404</v>
      </c>
      <c r="CL441" s="5">
        <f t="shared" si="454"/>
        <v>63773.627320016167</v>
      </c>
      <c r="CM441" s="5">
        <f t="shared" si="483"/>
        <v>61077.637099909938</v>
      </c>
      <c r="CN441" s="5">
        <f t="shared" si="466"/>
        <v>58433.741361089895</v>
      </c>
      <c r="CO441" s="5">
        <f t="shared" si="427"/>
        <v>61098.456988255166</v>
      </c>
      <c r="CP441" s="5">
        <f t="shared" si="448"/>
        <v>42557.724957636812</v>
      </c>
      <c r="CQ441" s="5"/>
      <c r="CR441" s="5"/>
      <c r="CS441" s="32">
        <f t="shared" si="432"/>
        <v>0.11193970081724514</v>
      </c>
      <c r="CT441" s="32">
        <f t="shared" si="455"/>
        <v>0.16333354582003712</v>
      </c>
      <c r="CU441" s="32">
        <f t="shared" si="484"/>
        <v>0.21468353267565088</v>
      </c>
      <c r="CV441" s="32">
        <f t="shared" si="467"/>
        <v>0.26964315944694839</v>
      </c>
      <c r="CW441" s="32">
        <f t="shared" si="428"/>
        <v>0.21426961754961171</v>
      </c>
      <c r="CX441" s="32">
        <f t="shared" si="449"/>
        <v>0.74327927711950936</v>
      </c>
      <c r="CY441" s="32"/>
      <c r="CZ441" s="5"/>
      <c r="DA441" s="6">
        <f t="shared" si="433"/>
        <v>0.13872460487130539</v>
      </c>
      <c r="DB441" s="6">
        <f t="shared" si="456"/>
        <v>0.22909192629571515</v>
      </c>
      <c r="DC441" s="6">
        <f t="shared" si="485"/>
        <v>0.22334575533875878</v>
      </c>
      <c r="DD441" s="6">
        <f t="shared" si="468"/>
        <v>0.24017001146886952</v>
      </c>
      <c r="DE441" s="6">
        <f t="shared" si="429"/>
        <v>0.2089570178866591</v>
      </c>
      <c r="DF441" s="6">
        <f t="shared" si="451"/>
        <v>1.9004352945883689</v>
      </c>
      <c r="DG441" s="5"/>
      <c r="DI441" s="6">
        <f t="shared" si="434"/>
        <v>1.0918494871998865</v>
      </c>
      <c r="DJ441" s="6">
        <f t="shared" si="457"/>
        <v>1.1102565248751035</v>
      </c>
      <c r="DK441" s="6">
        <f t="shared" si="486"/>
        <v>0.23198020285323001</v>
      </c>
      <c r="DL441" s="6">
        <f t="shared" si="469"/>
        <v>0.3452360974776173</v>
      </c>
      <c r="DM441" s="6">
        <f t="shared" si="430"/>
        <v>0.18358251277489643</v>
      </c>
      <c r="DN441" s="6">
        <f t="shared" si="452"/>
        <v>0.11270255278745496</v>
      </c>
      <c r="DX441">
        <f t="shared" si="458"/>
        <v>63333</v>
      </c>
      <c r="DY441">
        <f t="shared" si="459"/>
        <v>54437.560494275735</v>
      </c>
      <c r="DZ441">
        <f t="shared" si="460"/>
        <v>72228.439505724265</v>
      </c>
    </row>
    <row r="442" spans="1:130" x14ac:dyDescent="0.25">
      <c r="A442" s="1">
        <v>41</v>
      </c>
      <c r="B442" s="1">
        <v>441</v>
      </c>
      <c r="C442" s="7">
        <v>20210620</v>
      </c>
      <c r="D442" s="7">
        <v>77110</v>
      </c>
      <c r="E442" s="7">
        <v>29694480</v>
      </c>
      <c r="F442" s="7"/>
      <c r="G442" s="7">
        <f t="shared" si="417"/>
        <v>2289741352800</v>
      </c>
      <c r="H442" s="36">
        <f t="shared" si="465"/>
        <v>311991029744.5</v>
      </c>
      <c r="I442" s="36">
        <f t="shared" si="461"/>
        <v>227158064865.79999</v>
      </c>
      <c r="K442" s="2">
        <f t="shared" si="418"/>
        <v>3.8603603643434639E-2</v>
      </c>
      <c r="M442" s="1">
        <f t="shared" si="426"/>
        <v>440</v>
      </c>
      <c r="N442" s="2">
        <f t="shared" si="419"/>
        <v>4.2745256251116616E-3</v>
      </c>
      <c r="O442" s="8">
        <f t="shared" si="420"/>
        <v>0.55137844611528819</v>
      </c>
      <c r="P442" s="2">
        <f t="shared" si="421"/>
        <v>0.51865633510948561</v>
      </c>
      <c r="Q442" s="2">
        <f t="shared" si="422"/>
        <v>0.52337021581129806</v>
      </c>
      <c r="R442" s="2">
        <f t="shared" si="423"/>
        <v>3.3164446821077886E-2</v>
      </c>
      <c r="V442" s="1">
        <f t="shared" si="424"/>
        <v>0</v>
      </c>
      <c r="W442" s="1">
        <f t="shared" si="425"/>
        <v>3.8603603643434639E-2</v>
      </c>
      <c r="X442" s="2">
        <f t="shared" si="444"/>
        <v>3.9984840977227275E-3</v>
      </c>
      <c r="Y442" s="2">
        <f t="shared" si="445"/>
        <v>1.8060900048903462E-2</v>
      </c>
      <c r="Z442" s="2">
        <f t="shared" si="446"/>
        <v>1.0784691964150247E-2</v>
      </c>
      <c r="AA442" s="2">
        <f t="shared" si="447"/>
        <v>1.8281900096591648E-2</v>
      </c>
      <c r="AB442" s="3">
        <f t="shared" si="462"/>
        <v>0.37075552190217592</v>
      </c>
      <c r="AC442" s="3">
        <f t="shared" si="463"/>
        <v>0.98791153837836654</v>
      </c>
      <c r="AD442" s="4">
        <f t="shared" si="450"/>
        <v>72.71181934552672</v>
      </c>
      <c r="AE442" s="5">
        <f t="shared" si="475"/>
        <v>58.999177211927851</v>
      </c>
      <c r="AF442" s="5">
        <f t="shared" si="476"/>
        <v>40.991563820737568</v>
      </c>
      <c r="AG442" s="5">
        <f t="shared" si="477"/>
        <v>77.006790603118134</v>
      </c>
      <c r="AH442" s="5"/>
      <c r="AI442" s="6">
        <f t="shared" si="464"/>
        <v>0.49714025392516514</v>
      </c>
      <c r="AJ442" s="6">
        <f t="shared" si="453"/>
        <v>0.19252248530585866</v>
      </c>
      <c r="AK442" s="6">
        <f t="shared" si="478"/>
        <v>-0.10657050367255974</v>
      </c>
      <c r="AL442" s="6">
        <f t="shared" si="479"/>
        <v>0.4916154742842771</v>
      </c>
      <c r="AM442" s="6"/>
      <c r="AT442" s="5"/>
      <c r="AU442" s="5"/>
      <c r="AV442" s="12"/>
      <c r="AW442" s="5"/>
      <c r="AX442" s="5"/>
      <c r="AY442" s="5"/>
      <c r="AZ442" s="5"/>
      <c r="BA442" s="5"/>
      <c r="BB442" s="5"/>
      <c r="BC442" s="5"/>
      <c r="BD442" s="5"/>
      <c r="BE442" s="5">
        <f t="shared" si="435"/>
        <v>2920</v>
      </c>
      <c r="BF442" s="6">
        <f t="shared" si="436"/>
        <v>0</v>
      </c>
      <c r="BG442" s="6">
        <f t="shared" si="437"/>
        <v>2920</v>
      </c>
      <c r="BH442" s="6">
        <f t="shared" si="438"/>
        <v>257.14285714285717</v>
      </c>
      <c r="BI442" s="6">
        <f t="shared" si="439"/>
        <v>1241.4285714285713</v>
      </c>
      <c r="BJ442" s="6">
        <f t="shared" si="440"/>
        <v>82.840800762631076</v>
      </c>
      <c r="BK442" s="6">
        <f t="shared" si="480"/>
        <v>66.936622746159131</v>
      </c>
      <c r="BL442" s="6">
        <f t="shared" si="481"/>
        <v>44.197739380701293</v>
      </c>
      <c r="BM442" s="6">
        <f t="shared" si="482"/>
        <v>82.853841101979611</v>
      </c>
      <c r="BN442" s="5"/>
      <c r="BO442" s="5"/>
      <c r="BP442" s="5"/>
      <c r="BQ442" s="2">
        <f t="shared" si="409"/>
        <v>63701.25</v>
      </c>
      <c r="BR442" s="2">
        <f t="shared" si="441"/>
        <v>59975.25</v>
      </c>
      <c r="BS442" s="2">
        <f t="shared" si="410"/>
        <v>58995.534611766874</v>
      </c>
      <c r="BT442" s="5">
        <f t="shared" si="442"/>
        <v>63843.437100874056</v>
      </c>
      <c r="BU442" s="5"/>
      <c r="BV442" s="2">
        <f t="shared" si="470"/>
        <v>-0.25595438706579499</v>
      </c>
      <c r="BW442" s="2">
        <f t="shared" si="411"/>
        <v>-0.1457639056729419</v>
      </c>
      <c r="BX442" s="2">
        <f t="shared" si="412"/>
        <v>-0.90307417849968896</v>
      </c>
      <c r="BY442" s="2">
        <f t="shared" si="413"/>
        <v>0.61154636715380528</v>
      </c>
      <c r="BZ442" s="2"/>
      <c r="CA442" s="2">
        <f t="shared" si="443"/>
        <v>-0.30938074715190333</v>
      </c>
      <c r="CB442" s="2">
        <f t="shared" si="414"/>
        <v>0.17319793553427776</v>
      </c>
      <c r="CC442" s="2">
        <f t="shared" si="415"/>
        <v>-0.41813284758894975</v>
      </c>
      <c r="CD442" s="2">
        <f t="shared" si="416"/>
        <v>0.76452871865750527</v>
      </c>
      <c r="CE442" s="5"/>
      <c r="CF442" s="8">
        <f t="shared" si="471"/>
        <v>5.6663400977920823E-3</v>
      </c>
      <c r="CG442" s="8">
        <f t="shared" si="472"/>
        <v>5.6663400977920823E-3</v>
      </c>
      <c r="CH442" s="5">
        <f t="shared" si="473"/>
        <v>70355</v>
      </c>
      <c r="CI442" s="5">
        <f t="shared" si="474"/>
        <v>66765</v>
      </c>
      <c r="CJ442" s="5"/>
      <c r="CK442" s="5">
        <f t="shared" si="431"/>
        <v>71970.576040032654</v>
      </c>
      <c r="CL442" s="5">
        <f t="shared" si="454"/>
        <v>68169.248910377719</v>
      </c>
      <c r="CM442" s="5">
        <f t="shared" si="483"/>
        <v>63766.68230898754</v>
      </c>
      <c r="CN442" s="5">
        <f t="shared" si="466"/>
        <v>59919.763279696272</v>
      </c>
      <c r="CO442" s="5">
        <f t="shared" si="427"/>
        <v>61696.150789691324</v>
      </c>
      <c r="CP442" s="5">
        <f t="shared" si="448"/>
        <v>43238.190353856917</v>
      </c>
      <c r="CQ442" s="5"/>
      <c r="CR442" s="5"/>
      <c r="CS442" s="32">
        <f t="shared" si="432"/>
        <v>7.1410071208942494E-2</v>
      </c>
      <c r="CT442" s="32">
        <f t="shared" si="455"/>
        <v>0.13115519435129341</v>
      </c>
      <c r="CU442" s="32">
        <f t="shared" si="484"/>
        <v>0.20925218637463594</v>
      </c>
      <c r="CV442" s="32">
        <f t="shared" si="467"/>
        <v>0.28688759399903407</v>
      </c>
      <c r="CW442" s="32">
        <f t="shared" si="428"/>
        <v>0.24983486024681034</v>
      </c>
      <c r="CX442" s="32">
        <f t="shared" si="449"/>
        <v>0.78337713417096477</v>
      </c>
      <c r="CY442" s="32"/>
      <c r="CZ442" s="5"/>
      <c r="DA442" s="6">
        <f t="shared" si="433"/>
        <v>0.15270357971403783</v>
      </c>
      <c r="DB442" s="6">
        <f t="shared" si="456"/>
        <v>0.30692980250639346</v>
      </c>
      <c r="DC442" s="6">
        <f t="shared" si="485"/>
        <v>0.27092106537300464</v>
      </c>
      <c r="DD442" s="6">
        <f t="shared" si="468"/>
        <v>0.32975126004849326</v>
      </c>
      <c r="DE442" s="6">
        <f t="shared" si="429"/>
        <v>0.26752605277579194</v>
      </c>
      <c r="DF442" s="6">
        <f t="shared" si="451"/>
        <v>1.9110057717991085</v>
      </c>
      <c r="DG442" s="5"/>
      <c r="DI442" s="6">
        <f t="shared" si="434"/>
        <v>1.0276264627488358</v>
      </c>
      <c r="DJ442" s="6">
        <f t="shared" si="457"/>
        <v>1.1134705261574833</v>
      </c>
      <c r="DK442" s="6">
        <f t="shared" si="486"/>
        <v>0.29538813493649596</v>
      </c>
      <c r="DL442" s="6">
        <f t="shared" si="469"/>
        <v>0.34090186016719692</v>
      </c>
      <c r="DM442" s="6">
        <f t="shared" si="430"/>
        <v>0.2474838478530472</v>
      </c>
      <c r="DN442" s="6">
        <f t="shared" si="452"/>
        <v>0.10814790095309391</v>
      </c>
      <c r="DX442">
        <f t="shared" si="458"/>
        <v>64238.5</v>
      </c>
      <c r="DY442">
        <f t="shared" si="459"/>
        <v>53747.775954444325</v>
      </c>
      <c r="DZ442">
        <f t="shared" si="460"/>
        <v>74729.224045555675</v>
      </c>
    </row>
    <row r="443" spans="1:130" x14ac:dyDescent="0.25">
      <c r="A443" s="1">
        <v>42</v>
      </c>
      <c r="B443" s="1">
        <v>442</v>
      </c>
      <c r="C443" s="7">
        <v>20210621</v>
      </c>
      <c r="D443" s="7">
        <v>77910</v>
      </c>
      <c r="E443" s="7">
        <v>9054514</v>
      </c>
      <c r="F443" s="7"/>
      <c r="G443" s="7">
        <f t="shared" si="417"/>
        <v>705437185740</v>
      </c>
      <c r="H443" s="36">
        <f t="shared" si="465"/>
        <v>339551086580.5</v>
      </c>
      <c r="I443" s="36">
        <f t="shared" si="461"/>
        <v>238436449124.79999</v>
      </c>
      <c r="K443" s="2">
        <f t="shared" si="418"/>
        <v>1.0321340497897508E-2</v>
      </c>
      <c r="M443" s="1">
        <f t="shared" si="426"/>
        <v>441</v>
      </c>
      <c r="N443" s="2">
        <f t="shared" si="419"/>
        <v>4.2949242828808709E-3</v>
      </c>
      <c r="O443" s="8">
        <f t="shared" si="420"/>
        <v>0.55263157894736847</v>
      </c>
      <c r="P443" s="2">
        <f t="shared" si="421"/>
        <v>0.51893354048591056</v>
      </c>
      <c r="Q443" s="2">
        <f t="shared" si="422"/>
        <v>0.52371644624975278</v>
      </c>
      <c r="R443" s="2">
        <f t="shared" si="423"/>
        <v>3.3975243837882863E-2</v>
      </c>
      <c r="V443" s="1">
        <f t="shared" si="424"/>
        <v>0</v>
      </c>
      <c r="W443" s="1">
        <f t="shared" si="425"/>
        <v>1.0321340497897508E-2</v>
      </c>
      <c r="X443" s="2">
        <f t="shared" si="444"/>
        <v>3.2387794545589224E-3</v>
      </c>
      <c r="Y443" s="2">
        <f t="shared" si="445"/>
        <v>1.8798138655896142E-2</v>
      </c>
      <c r="Z443" s="2">
        <f t="shared" si="446"/>
        <v>1.0655000572695719E-2</v>
      </c>
      <c r="AA443" s="2">
        <f t="shared" si="447"/>
        <v>1.7696278847475624E-2</v>
      </c>
      <c r="AB443" s="3">
        <f t="shared" si="462"/>
        <v>0.30396802256947325</v>
      </c>
      <c r="AC443" s="3">
        <f t="shared" si="463"/>
        <v>1.0622650568471179</v>
      </c>
      <c r="AD443" s="4">
        <f t="shared" si="450"/>
        <v>77.751378798464344</v>
      </c>
      <c r="AE443" s="5">
        <f t="shared" si="475"/>
        <v>60.580817698236558</v>
      </c>
      <c r="AF443" s="5">
        <f t="shared" si="476"/>
        <v>41.79669545037261</v>
      </c>
      <c r="AG443" s="5">
        <f t="shared" si="477"/>
        <v>79.364939946100506</v>
      </c>
      <c r="AH443" s="5"/>
      <c r="AI443" s="6">
        <f t="shared" si="464"/>
        <v>0.66256141407429336</v>
      </c>
      <c r="AJ443" s="6">
        <f t="shared" si="453"/>
        <v>0.22941629951140513</v>
      </c>
      <c r="AK443" s="6">
        <f t="shared" si="478"/>
        <v>-0.10990053779383885</v>
      </c>
      <c r="AL443" s="6">
        <f t="shared" si="479"/>
        <v>0.56873313681664905</v>
      </c>
      <c r="AM443" s="6"/>
      <c r="AT443" s="5"/>
      <c r="AU443" s="5"/>
      <c r="AV443" s="12"/>
      <c r="AW443" s="5"/>
      <c r="AX443" s="5"/>
      <c r="AY443" s="5"/>
      <c r="AZ443" s="5"/>
      <c r="BA443" s="5"/>
      <c r="BB443" s="5"/>
      <c r="BC443" s="5"/>
      <c r="BD443" s="5"/>
      <c r="BE443" s="5">
        <f t="shared" si="435"/>
        <v>800</v>
      </c>
      <c r="BF443" s="6">
        <f t="shared" si="436"/>
        <v>0</v>
      </c>
      <c r="BG443" s="6">
        <f t="shared" si="437"/>
        <v>800</v>
      </c>
      <c r="BH443" s="6">
        <f t="shared" si="438"/>
        <v>209.28571428571428</v>
      </c>
      <c r="BI443" s="6">
        <f t="shared" si="439"/>
        <v>1298.5714285714287</v>
      </c>
      <c r="BJ443" s="6">
        <f t="shared" si="440"/>
        <v>86.120322122216962</v>
      </c>
      <c r="BK443" s="6">
        <f t="shared" si="480"/>
        <v>68.944226153857272</v>
      </c>
      <c r="BL443" s="6">
        <f t="shared" si="481"/>
        <v>46.921499695872996</v>
      </c>
      <c r="BM443" s="6">
        <f t="shared" si="482"/>
        <v>84.360134674446272</v>
      </c>
      <c r="BN443" s="5"/>
      <c r="BO443" s="5"/>
      <c r="BP443" s="5"/>
      <c r="BQ443" s="2">
        <f t="shared" si="409"/>
        <v>64773.75</v>
      </c>
      <c r="BR443" s="2">
        <f t="shared" si="441"/>
        <v>60311</v>
      </c>
      <c r="BS443" s="2">
        <f t="shared" si="410"/>
        <v>59119.167346887021</v>
      </c>
      <c r="BT443" s="5">
        <f t="shared" si="442"/>
        <v>64619.417907819647</v>
      </c>
      <c r="BU443" s="5"/>
      <c r="BV443" s="2">
        <f t="shared" si="470"/>
        <v>4.1187652274561781E-2</v>
      </c>
      <c r="BW443" s="2">
        <f t="shared" si="411"/>
        <v>-0.15577342130491501</v>
      </c>
      <c r="BX443" s="2">
        <f t="shared" si="412"/>
        <v>-0.89665238482780485</v>
      </c>
      <c r="BY443" s="2">
        <f t="shared" si="413"/>
        <v>0.58510554221797484</v>
      </c>
      <c r="BZ443" s="2"/>
      <c r="CA443" s="2">
        <f t="shared" si="443"/>
        <v>-0.18656713345649586</v>
      </c>
      <c r="CB443" s="2">
        <f t="shared" si="414"/>
        <v>0.12652724142091565</v>
      </c>
      <c r="CC443" s="2">
        <f t="shared" si="415"/>
        <v>-0.41979776724398421</v>
      </c>
      <c r="CD443" s="2">
        <f t="shared" si="416"/>
        <v>0.67285225008581551</v>
      </c>
      <c r="CE443" s="5"/>
      <c r="CF443" s="8">
        <f t="shared" si="471"/>
        <v>2.8680977392815728E-2</v>
      </c>
      <c r="CG443" s="8">
        <f t="shared" si="472"/>
        <v>5.6663400977920823E-3</v>
      </c>
      <c r="CH443" s="5">
        <f t="shared" si="473"/>
        <v>70950</v>
      </c>
      <c r="CI443" s="5">
        <f t="shared" si="474"/>
        <v>67165</v>
      </c>
      <c r="CJ443" s="5"/>
      <c r="CK443" s="5">
        <f t="shared" si="431"/>
        <v>72983.900992556621</v>
      </c>
      <c r="CL443" s="5">
        <f t="shared" si="454"/>
        <v>69388.197723606427</v>
      </c>
      <c r="CM443" s="5">
        <f t="shared" si="483"/>
        <v>64524.340022400262</v>
      </c>
      <c r="CN443" s="5">
        <f t="shared" si="466"/>
        <v>60355.307581212932</v>
      </c>
      <c r="CO443" s="5">
        <f t="shared" si="427"/>
        <v>61881.014130777265</v>
      </c>
      <c r="CP443" s="5">
        <f t="shared" si="448"/>
        <v>43547.163896219769</v>
      </c>
      <c r="CQ443" s="5"/>
      <c r="CR443" s="5"/>
      <c r="CS443" s="32">
        <f t="shared" si="432"/>
        <v>6.7495693439924231E-2</v>
      </c>
      <c r="CT443" s="32">
        <f t="shared" si="455"/>
        <v>0.12281342585576893</v>
      </c>
      <c r="CU443" s="32">
        <f t="shared" si="484"/>
        <v>0.20745132725034887</v>
      </c>
      <c r="CV443" s="32">
        <f t="shared" si="467"/>
        <v>0.29085581902081792</v>
      </c>
      <c r="CW443" s="32">
        <f t="shared" si="428"/>
        <v>0.25902913994505017</v>
      </c>
      <c r="CX443" s="32">
        <f t="shared" si="449"/>
        <v>0.7890946970891759</v>
      </c>
      <c r="CY443" s="32"/>
      <c r="CZ443" s="5"/>
      <c r="DA443" s="6">
        <f t="shared" si="433"/>
        <v>0.20294084399669038</v>
      </c>
      <c r="DB443" s="6">
        <f t="shared" si="456"/>
        <v>0.31866232686875146</v>
      </c>
      <c r="DC443" s="6">
        <f t="shared" si="485"/>
        <v>0.30012384561989175</v>
      </c>
      <c r="DD443" s="6">
        <f t="shared" si="468"/>
        <v>0.34858483160566711</v>
      </c>
      <c r="DE443" s="6">
        <f t="shared" si="429"/>
        <v>0.28926634990319133</v>
      </c>
      <c r="DF443" s="6">
        <f t="shared" si="451"/>
        <v>1.8885853652414339</v>
      </c>
      <c r="DG443" s="5"/>
      <c r="DI443" s="6">
        <f t="shared" si="434"/>
        <v>0.92224555377995387</v>
      </c>
      <c r="DJ443" s="6">
        <f t="shared" si="457"/>
        <v>1.0495638319227318</v>
      </c>
      <c r="DK443" s="6">
        <f t="shared" si="486"/>
        <v>0.25249761458078718</v>
      </c>
      <c r="DL443" s="6">
        <f t="shared" si="469"/>
        <v>0.30410297624373028</v>
      </c>
      <c r="DM443" s="6">
        <f t="shared" si="430"/>
        <v>0.27011451120449553</v>
      </c>
      <c r="DN443" s="6">
        <f t="shared" si="452"/>
        <v>0.11026418380071742</v>
      </c>
      <c r="DX443">
        <f t="shared" si="458"/>
        <v>65297.5</v>
      </c>
      <c r="DY443">
        <f t="shared" si="459"/>
        <v>53822.490849676848</v>
      </c>
      <c r="DZ443">
        <f t="shared" si="460"/>
        <v>76772.509150323152</v>
      </c>
    </row>
    <row r="444" spans="1:130" x14ac:dyDescent="0.25">
      <c r="A444" s="1">
        <v>43</v>
      </c>
      <c r="B444" s="1">
        <v>443</v>
      </c>
      <c r="C444" s="7">
        <v>20210622</v>
      </c>
      <c r="D444" s="7">
        <v>79440</v>
      </c>
      <c r="E444" s="7">
        <v>7981745</v>
      </c>
      <c r="F444" s="7"/>
      <c r="G444" s="7">
        <f t="shared" si="417"/>
        <v>634069822800</v>
      </c>
      <c r="H444" s="36">
        <f t="shared" si="465"/>
        <v>367430861340.5</v>
      </c>
      <c r="I444" s="36">
        <f t="shared" si="461"/>
        <v>247452592299</v>
      </c>
      <c r="K444" s="2">
        <f t="shared" si="418"/>
        <v>1.9447705394150392E-2</v>
      </c>
      <c r="M444" s="1">
        <f t="shared" si="426"/>
        <v>442</v>
      </c>
      <c r="N444" s="2">
        <f t="shared" si="419"/>
        <v>4.5124167818619927E-3</v>
      </c>
      <c r="O444" s="8">
        <f t="shared" si="420"/>
        <v>0.55388471177944865</v>
      </c>
      <c r="P444" s="2">
        <f t="shared" si="421"/>
        <v>0.52188853556039394</v>
      </c>
      <c r="Q444" s="2">
        <f t="shared" si="422"/>
        <v>0.52740433358177885</v>
      </c>
      <c r="R444" s="2">
        <f t="shared" si="423"/>
        <v>3.4951171293538086E-2</v>
      </c>
      <c r="V444" s="1">
        <f t="shared" si="424"/>
        <v>0</v>
      </c>
      <c r="W444" s="1">
        <f t="shared" si="425"/>
        <v>1.9447705394150392E-2</v>
      </c>
      <c r="X444" s="2">
        <f t="shared" si="444"/>
        <v>3.2387794545589224E-3</v>
      </c>
      <c r="Y444" s="2">
        <f t="shared" si="445"/>
        <v>2.0005102713588688E-2</v>
      </c>
      <c r="Z444" s="2">
        <f t="shared" si="446"/>
        <v>1.0655000572695719E-2</v>
      </c>
      <c r="AA444" s="2">
        <f t="shared" si="447"/>
        <v>1.7067940571801443E-2</v>
      </c>
      <c r="AB444" s="3">
        <f t="shared" si="462"/>
        <v>0.30396802256947325</v>
      </c>
      <c r="AC444" s="3">
        <f t="shared" si="463"/>
        <v>1.1720864992136097</v>
      </c>
      <c r="AD444" s="4">
        <f t="shared" si="450"/>
        <v>79.406721223124066</v>
      </c>
      <c r="AE444" s="5">
        <f t="shared" si="475"/>
        <v>62.077327131495892</v>
      </c>
      <c r="AF444" s="5">
        <f t="shared" si="476"/>
        <v>42.276614138844515</v>
      </c>
      <c r="AG444" s="5">
        <f t="shared" si="477"/>
        <v>81.878040124147276</v>
      </c>
      <c r="AH444" s="5"/>
      <c r="AI444" s="6">
        <f t="shared" si="464"/>
        <v>0.71630184976968247</v>
      </c>
      <c r="AJ444" s="6">
        <f t="shared" si="453"/>
        <v>0.26696808123451071</v>
      </c>
      <c r="AK444" s="6">
        <f t="shared" si="478"/>
        <v>-0.11305273460208365</v>
      </c>
      <c r="AL444" s="6">
        <f t="shared" si="479"/>
        <v>0.64698889707110507</v>
      </c>
      <c r="AM444" s="6"/>
      <c r="AT444" s="5"/>
      <c r="AU444" s="5"/>
      <c r="AV444" s="12"/>
      <c r="AW444" s="5"/>
      <c r="AX444" s="5"/>
      <c r="AY444" s="5"/>
      <c r="AZ444" s="5"/>
      <c r="BA444" s="5"/>
      <c r="BB444" s="5"/>
      <c r="BC444" s="5"/>
      <c r="BD444" s="5"/>
      <c r="BE444" s="5">
        <f t="shared" si="435"/>
        <v>1530</v>
      </c>
      <c r="BF444" s="6">
        <f t="shared" si="436"/>
        <v>0</v>
      </c>
      <c r="BG444" s="6">
        <f t="shared" si="437"/>
        <v>1530</v>
      </c>
      <c r="BH444" s="6">
        <f t="shared" si="438"/>
        <v>209.28571428571428</v>
      </c>
      <c r="BI444" s="6">
        <f t="shared" si="439"/>
        <v>1396.4285714285713</v>
      </c>
      <c r="BJ444" s="6">
        <f t="shared" si="440"/>
        <v>86.966192170818502</v>
      </c>
      <c r="BK444" s="6">
        <f t="shared" si="480"/>
        <v>70.801138652969456</v>
      </c>
      <c r="BL444" s="6">
        <f t="shared" si="481"/>
        <v>49.308673638246376</v>
      </c>
      <c r="BM444" s="6">
        <f t="shared" si="482"/>
        <v>85.845864163275607</v>
      </c>
      <c r="BN444" s="5"/>
      <c r="BO444" s="5"/>
      <c r="BP444" s="5"/>
      <c r="BQ444" s="2">
        <f t="shared" ref="BQ444:BQ507" si="487">(_xlfn.PERCENTILE.EXC(D425:D444,0.25)+_xlfn.PERCENTILE.EXC(D425:D444,0.75))*0.5</f>
        <v>66238.75</v>
      </c>
      <c r="BR444" s="2">
        <f t="shared" si="441"/>
        <v>60721.125</v>
      </c>
      <c r="BS444" s="2">
        <f t="shared" ref="BS444:BS507" si="488">BR444-2*_xlfn.STDEV.S(BR425:BR444)</f>
        <v>59266.387081389883</v>
      </c>
      <c r="BT444" s="5">
        <f t="shared" si="442"/>
        <v>65636.651214000522</v>
      </c>
      <c r="BU444" s="5"/>
      <c r="BV444" s="2">
        <f t="shared" si="470"/>
        <v>0.28852920026971951</v>
      </c>
      <c r="BW444" s="2">
        <f t="shared" si="411"/>
        <v>-0.15758976835242683</v>
      </c>
      <c r="BX444" s="2">
        <f t="shared" si="412"/>
        <v>-0.89366997624447064</v>
      </c>
      <c r="BY444" s="2">
        <f t="shared" si="413"/>
        <v>0.57849043953961687</v>
      </c>
      <c r="BZ444" s="2"/>
      <c r="CA444" s="2">
        <f t="shared" si="443"/>
        <v>-0.30949946949945095</v>
      </c>
      <c r="CB444" s="2">
        <f t="shared" si="414"/>
        <v>7.660514883944107E-2</v>
      </c>
      <c r="CC444" s="2">
        <f t="shared" si="415"/>
        <v>-0.43467837890395772</v>
      </c>
      <c r="CD444" s="2">
        <f t="shared" si="416"/>
        <v>0.58788867658283983</v>
      </c>
      <c r="CE444" s="5"/>
      <c r="CF444" s="8">
        <f t="shared" si="471"/>
        <v>2.8837344504710656E-2</v>
      </c>
      <c r="CG444" s="8">
        <f t="shared" si="472"/>
        <v>5.6663400977920823E-3</v>
      </c>
      <c r="CH444" s="5">
        <f t="shared" si="473"/>
        <v>71960</v>
      </c>
      <c r="CI444" s="5">
        <f t="shared" si="474"/>
        <v>67930</v>
      </c>
      <c r="CJ444" s="5"/>
      <c r="CK444" s="5">
        <f t="shared" si="431"/>
        <v>74029.584208420245</v>
      </c>
      <c r="CL444" s="5">
        <f t="shared" si="454"/>
        <v>70320.495454986682</v>
      </c>
      <c r="CM444" s="5">
        <f t="shared" si="483"/>
        <v>65266.502824096438</v>
      </c>
      <c r="CN444" s="5">
        <f t="shared" si="466"/>
        <v>61034.331406479498</v>
      </c>
      <c r="CO444" s="5">
        <f t="shared" si="427"/>
        <v>62061.932257805907</v>
      </c>
      <c r="CP444" s="5">
        <f t="shared" si="448"/>
        <v>43882.335911272639</v>
      </c>
      <c r="CQ444" s="5"/>
      <c r="CR444" s="5"/>
      <c r="CS444" s="32">
        <f t="shared" si="432"/>
        <v>7.3084508705971718E-2</v>
      </c>
      <c r="CT444" s="32">
        <f t="shared" si="455"/>
        <v>0.12968487332190182</v>
      </c>
      <c r="CU444" s="32">
        <f t="shared" si="484"/>
        <v>0.21716342323570448</v>
      </c>
      <c r="CV444" s="32">
        <f t="shared" si="467"/>
        <v>0.3015625496237766</v>
      </c>
      <c r="CW444" s="32">
        <f t="shared" si="428"/>
        <v>0.28001170943252984</v>
      </c>
      <c r="CX444" s="32">
        <f t="shared" si="449"/>
        <v>0.81029560870740225</v>
      </c>
      <c r="CY444" s="32"/>
      <c r="CZ444" s="5"/>
      <c r="DA444" s="6">
        <f t="shared" si="433"/>
        <v>0.21627519858554825</v>
      </c>
      <c r="DB444" s="6">
        <f t="shared" si="456"/>
        <v>0.34217831416306688</v>
      </c>
      <c r="DC444" s="6">
        <f t="shared" si="485"/>
        <v>0.3368751375130451</v>
      </c>
      <c r="DD444" s="6">
        <f t="shared" si="468"/>
        <v>0.31455900919049778</v>
      </c>
      <c r="DE444" s="6">
        <f t="shared" si="429"/>
        <v>0.30369865666151447</v>
      </c>
      <c r="DF444" s="6">
        <f t="shared" si="451"/>
        <v>1.8845551895733015</v>
      </c>
      <c r="DG444" s="5"/>
      <c r="DI444" s="6">
        <f t="shared" si="434"/>
        <v>0.88508700436743382</v>
      </c>
      <c r="DJ444" s="6">
        <f t="shared" si="457"/>
        <v>1.0281616077567717</v>
      </c>
      <c r="DK444" s="6">
        <f t="shared" si="486"/>
        <v>0.17806478441325174</v>
      </c>
      <c r="DL444" s="6">
        <f t="shared" si="469"/>
        <v>0.26177464486995866</v>
      </c>
      <c r="DM444" s="6">
        <f t="shared" si="430"/>
        <v>0.36849200045310787</v>
      </c>
      <c r="DN444" s="6">
        <f t="shared" si="452"/>
        <v>0.11392496993979245</v>
      </c>
      <c r="DX444">
        <f t="shared" si="458"/>
        <v>66437</v>
      </c>
      <c r="DY444">
        <f t="shared" si="459"/>
        <v>54127.320719043899</v>
      </c>
      <c r="DZ444">
        <f t="shared" si="460"/>
        <v>78746.679280956101</v>
      </c>
    </row>
    <row r="445" spans="1:130" x14ac:dyDescent="0.25">
      <c r="A445" s="1">
        <v>44</v>
      </c>
      <c r="B445" s="1">
        <v>444</v>
      </c>
      <c r="C445" s="7">
        <v>20210623</v>
      </c>
      <c r="D445" s="7">
        <v>79900</v>
      </c>
      <c r="E445" s="7">
        <v>6237230</v>
      </c>
      <c r="F445" s="7"/>
      <c r="G445" s="7">
        <f t="shared" si="417"/>
        <v>498354677000</v>
      </c>
      <c r="H445" s="36">
        <f t="shared" si="465"/>
        <v>387959404111.5</v>
      </c>
      <c r="I445" s="36">
        <f t="shared" si="461"/>
        <v>254823399306.20001</v>
      </c>
      <c r="K445" s="2">
        <f t="shared" si="418"/>
        <v>5.7738330353117734E-3</v>
      </c>
      <c r="M445" s="1">
        <f t="shared" si="426"/>
        <v>443</v>
      </c>
      <c r="N445" s="2">
        <f t="shared" si="419"/>
        <v>4.6663640437648443E-3</v>
      </c>
      <c r="O445" s="8">
        <f t="shared" si="420"/>
        <v>0.55513784461152882</v>
      </c>
      <c r="P445" s="2">
        <f t="shared" si="421"/>
        <v>0.5239794460708902</v>
      </c>
      <c r="Q445" s="2">
        <f t="shared" si="422"/>
        <v>0.53001033115772755</v>
      </c>
      <c r="R445" s="2">
        <f t="shared" si="423"/>
        <v>3.3249309051134879E-2</v>
      </c>
      <c r="V445" s="1">
        <f t="shared" si="424"/>
        <v>0</v>
      </c>
      <c r="W445" s="1">
        <f t="shared" si="425"/>
        <v>5.7738330353117734E-3</v>
      </c>
      <c r="X445" s="2">
        <f t="shared" si="444"/>
        <v>2.8511374131967816E-3</v>
      </c>
      <c r="Y445" s="2">
        <f t="shared" si="445"/>
        <v>2.04175193589681E-2</v>
      </c>
      <c r="Z445" s="2">
        <f t="shared" si="446"/>
        <v>1.0667979362795284E-2</v>
      </c>
      <c r="AA445" s="2">
        <f t="shared" si="447"/>
        <v>1.661100982651683E-2</v>
      </c>
      <c r="AB445" s="3">
        <f t="shared" si="462"/>
        <v>0.2672612419124244</v>
      </c>
      <c r="AC445" s="3">
        <f t="shared" si="463"/>
        <v>1.2291558172685435</v>
      </c>
      <c r="AD445" s="4">
        <f t="shared" si="450"/>
        <v>82.13992280609898</v>
      </c>
      <c r="AE445" s="5">
        <f t="shared" si="475"/>
        <v>63.706118151748569</v>
      </c>
      <c r="AF445" s="5">
        <f t="shared" si="476"/>
        <v>42.905349620262548</v>
      </c>
      <c r="AG445" s="5">
        <f t="shared" si="477"/>
        <v>84.506886683234598</v>
      </c>
      <c r="AH445" s="5"/>
      <c r="AI445" s="6">
        <f t="shared" si="464"/>
        <v>0.74858681185914366</v>
      </c>
      <c r="AJ445" s="6">
        <f t="shared" si="453"/>
        <v>0.30395333081038567</v>
      </c>
      <c r="AK445" s="6">
        <f t="shared" si="478"/>
        <v>-0.11253955966569013</v>
      </c>
      <c r="AL445" s="6">
        <f t="shared" si="479"/>
        <v>0.72044622128646152</v>
      </c>
      <c r="AM445" s="6"/>
      <c r="AT445" s="5"/>
      <c r="AU445" s="5"/>
      <c r="AV445" s="12"/>
      <c r="AW445" s="5"/>
      <c r="AX445" s="5"/>
      <c r="AY445" s="5"/>
      <c r="AZ445" s="5"/>
      <c r="BA445" s="5"/>
      <c r="BB445" s="5"/>
      <c r="BC445" s="5"/>
      <c r="BD445" s="5"/>
      <c r="BE445" s="5">
        <f t="shared" si="435"/>
        <v>460</v>
      </c>
      <c r="BF445" s="6">
        <f t="shared" si="436"/>
        <v>0</v>
      </c>
      <c r="BG445" s="6">
        <f t="shared" si="437"/>
        <v>460</v>
      </c>
      <c r="BH445" s="6">
        <f t="shared" si="438"/>
        <v>185</v>
      </c>
      <c r="BI445" s="6">
        <f t="shared" si="439"/>
        <v>1429.2857142857142</v>
      </c>
      <c r="BJ445" s="6">
        <f t="shared" si="440"/>
        <v>88.539823008849567</v>
      </c>
      <c r="BK445" s="6">
        <f t="shared" si="480"/>
        <v>72.733298652481537</v>
      </c>
      <c r="BL445" s="6">
        <f t="shared" si="481"/>
        <v>52.228377279467033</v>
      </c>
      <c r="BM445" s="6">
        <f t="shared" si="482"/>
        <v>87.086743613591693</v>
      </c>
      <c r="BN445" s="5"/>
      <c r="BO445" s="5"/>
      <c r="BP445" s="5"/>
      <c r="BQ445" s="2">
        <f t="shared" si="487"/>
        <v>68127.5</v>
      </c>
      <c r="BR445" s="2">
        <f t="shared" si="441"/>
        <v>61225.6875</v>
      </c>
      <c r="BS445" s="2">
        <f t="shared" si="488"/>
        <v>59456.209307664853</v>
      </c>
      <c r="BT445" s="5">
        <f t="shared" si="442"/>
        <v>66980.787039298768</v>
      </c>
      <c r="BU445" s="5"/>
      <c r="BV445" s="2">
        <f t="shared" si="470"/>
        <v>0.52408018473969253</v>
      </c>
      <c r="BW445" s="2">
        <f t="shared" ref="BW445:BW508" si="489">AVERAGE(BV426:BV445)</f>
        <v>-0.15714729196947927</v>
      </c>
      <c r="BX445" s="2">
        <f t="shared" ref="BX445:BX508" si="490">BW445-2*_xlfn.STDEV.S(BV426:BV445)</f>
        <v>-0.89493909379591641</v>
      </c>
      <c r="BY445" s="2">
        <f t="shared" ref="BY445:BY508" si="491">BW445+2*_xlfn.STDEV.S(BV426:BV445)</f>
        <v>0.58064450985695781</v>
      </c>
      <c r="BZ445" s="2"/>
      <c r="CA445" s="2">
        <f t="shared" si="443"/>
        <v>-0.35555405623429542</v>
      </c>
      <c r="CB445" s="2">
        <f t="shared" ref="CB445:CB508" si="492">AVERAGE(CA426:CA445)</f>
        <v>2.5472659138889308E-2</v>
      </c>
      <c r="CC445" s="2">
        <f t="shared" ref="CC445:CC508" si="493">CB445-2*_xlfn.STDEV.S(CA426:CA445)</f>
        <v>-0.43962344414348792</v>
      </c>
      <c r="CD445" s="2">
        <f t="shared" ref="CD445:CD508" si="494">CB445+2*_xlfn.STDEV.S(CA426:CA445)</f>
        <v>0.49056876242126651</v>
      </c>
      <c r="CE445" s="5"/>
      <c r="CF445" s="8">
        <f t="shared" si="471"/>
        <v>2.8511218507825439E-2</v>
      </c>
      <c r="CG445" s="8">
        <f t="shared" si="472"/>
        <v>5.6663400977920823E-3</v>
      </c>
      <c r="CH445" s="5">
        <f t="shared" si="473"/>
        <v>72700</v>
      </c>
      <c r="CI445" s="5">
        <f t="shared" si="474"/>
        <v>68160</v>
      </c>
      <c r="CJ445" s="5"/>
      <c r="CK445" s="5">
        <f t="shared" si="431"/>
        <v>74641.181772559459</v>
      </c>
      <c r="CL445" s="5">
        <f t="shared" si="454"/>
        <v>71065.824438421638</v>
      </c>
      <c r="CM445" s="5">
        <f t="shared" si="483"/>
        <v>65839.224388162518</v>
      </c>
      <c r="CN445" s="5">
        <f t="shared" si="466"/>
        <v>61414.338027290272</v>
      </c>
      <c r="CO445" s="5">
        <f t="shared" si="427"/>
        <v>62205.774029477194</v>
      </c>
      <c r="CP445" s="5">
        <f t="shared" si="448"/>
        <v>44223.882696884459</v>
      </c>
      <c r="CQ445" s="5"/>
      <c r="CR445" s="5"/>
      <c r="CS445" s="32">
        <f t="shared" si="432"/>
        <v>7.0454648527200181E-2</v>
      </c>
      <c r="CT445" s="32">
        <f t="shared" si="455"/>
        <v>0.12430975973877789</v>
      </c>
      <c r="CU445" s="32">
        <f t="shared" si="484"/>
        <v>0.21356229121018511</v>
      </c>
      <c r="CV445" s="32">
        <f t="shared" si="467"/>
        <v>0.3009991244144874</v>
      </c>
      <c r="CW445" s="32">
        <f t="shared" si="428"/>
        <v>0.28444668114149851</v>
      </c>
      <c r="CX445" s="32">
        <f t="shared" si="449"/>
        <v>0.8067160802601554</v>
      </c>
      <c r="CY445" s="32"/>
      <c r="CZ445" s="5"/>
      <c r="DA445" s="6">
        <f t="shared" si="433"/>
        <v>0.21442075457385609</v>
      </c>
      <c r="DB445" s="6">
        <f t="shared" si="456"/>
        <v>0.29867257697248212</v>
      </c>
      <c r="DC445" s="6">
        <f t="shared" si="485"/>
        <v>0.28310350045745364</v>
      </c>
      <c r="DD445" s="6">
        <f t="shared" si="468"/>
        <v>0.28410067521184601</v>
      </c>
      <c r="DE445" s="6">
        <f t="shared" si="429"/>
        <v>0.2869870004838514</v>
      </c>
      <c r="DF445" s="6">
        <f t="shared" si="451"/>
        <v>1.8909093014350482</v>
      </c>
      <c r="DG445" s="5"/>
      <c r="DI445" s="6">
        <f t="shared" si="434"/>
        <v>0.82813916727548365</v>
      </c>
      <c r="DJ445" s="6">
        <f t="shared" si="457"/>
        <v>0.98246348451616816</v>
      </c>
      <c r="DK445" s="6">
        <f t="shared" si="486"/>
        <v>0.27878291263719651</v>
      </c>
      <c r="DL445" s="6">
        <f t="shared" si="469"/>
        <v>0.23238805673228627</v>
      </c>
      <c r="DM445" s="6">
        <f t="shared" si="430"/>
        <v>0.3086699945309832</v>
      </c>
      <c r="DN445" s="6">
        <f t="shared" si="452"/>
        <v>0.11718684814350949</v>
      </c>
      <c r="DX445">
        <f t="shared" si="458"/>
        <v>67611</v>
      </c>
      <c r="DY445">
        <f t="shared" si="459"/>
        <v>54875.321140983491</v>
      </c>
      <c r="DZ445">
        <f t="shared" si="460"/>
        <v>80346.678859016509</v>
      </c>
    </row>
    <row r="446" spans="1:130" x14ac:dyDescent="0.25">
      <c r="A446" s="1">
        <v>45</v>
      </c>
      <c r="B446" s="1">
        <v>445</v>
      </c>
      <c r="C446" s="7">
        <v>20210626</v>
      </c>
      <c r="D446" s="7">
        <v>80000</v>
      </c>
      <c r="E446" s="7">
        <v>8213403</v>
      </c>
      <c r="F446" s="7"/>
      <c r="G446" s="7">
        <f t="shared" si="417"/>
        <v>657072240000</v>
      </c>
      <c r="H446" s="36">
        <f t="shared" si="465"/>
        <v>406106712558.5</v>
      </c>
      <c r="I446" s="36">
        <f t="shared" si="461"/>
        <v>262968292266.20001</v>
      </c>
      <c r="K446" s="2">
        <f t="shared" si="418"/>
        <v>1.2507819016526766E-3</v>
      </c>
      <c r="M446" s="1">
        <f t="shared" si="426"/>
        <v>444</v>
      </c>
      <c r="N446" s="2">
        <f t="shared" si="419"/>
        <v>4.6741658133823269E-3</v>
      </c>
      <c r="O446" s="8">
        <f t="shared" si="420"/>
        <v>0.55639097744360899</v>
      </c>
      <c r="P446" s="2">
        <f t="shared" si="421"/>
        <v>0.52408539255498832</v>
      </c>
      <c r="Q446" s="2">
        <f t="shared" si="422"/>
        <v>0.53014229401774904</v>
      </c>
      <c r="R446" s="2">
        <f t="shared" si="423"/>
        <v>3.2411531372718794E-2</v>
      </c>
      <c r="V446" s="1">
        <f t="shared" si="424"/>
        <v>0</v>
      </c>
      <c r="W446" s="1">
        <f t="shared" si="425"/>
        <v>1.2507819016526766E-3</v>
      </c>
      <c r="X446" s="2">
        <f t="shared" si="444"/>
        <v>2.8511374131967816E-3</v>
      </c>
      <c r="Y446" s="2">
        <f t="shared" si="445"/>
        <v>1.8145556652036248E-2</v>
      </c>
      <c r="Z446" s="2">
        <f t="shared" si="446"/>
        <v>1.0667979362795284E-2</v>
      </c>
      <c r="AA446" s="2">
        <f t="shared" si="447"/>
        <v>1.6921410014093152E-2</v>
      </c>
      <c r="AB446" s="3">
        <f t="shared" si="462"/>
        <v>0.2672612419124244</v>
      </c>
      <c r="AC446" s="3">
        <f t="shared" si="463"/>
        <v>1.0723430634281395</v>
      </c>
      <c r="AD446" s="4">
        <f t="shared" si="450"/>
        <v>80.049239850384069</v>
      </c>
      <c r="AE446" s="5">
        <f t="shared" si="475"/>
        <v>65.234753076312074</v>
      </c>
      <c r="AF446" s="5">
        <f t="shared" si="476"/>
        <v>44.343686533614743</v>
      </c>
      <c r="AG446" s="5">
        <f t="shared" si="477"/>
        <v>86.125819619009405</v>
      </c>
      <c r="AH446" s="5"/>
      <c r="AI446" s="6">
        <f t="shared" si="464"/>
        <v>0.67451881789865564</v>
      </c>
      <c r="AJ446" s="6">
        <f t="shared" si="453"/>
        <v>0.33838956758929128</v>
      </c>
      <c r="AK446" s="6">
        <f t="shared" si="478"/>
        <v>-8.1219634528155671E-2</v>
      </c>
      <c r="AL446" s="6">
        <f t="shared" si="479"/>
        <v>0.7579987697067383</v>
      </c>
      <c r="AM446" s="6"/>
      <c r="AT446" s="5"/>
      <c r="AU446" s="5"/>
      <c r="AV446" s="12"/>
      <c r="AW446" s="5"/>
      <c r="AX446" s="5"/>
      <c r="AY446" s="5"/>
      <c r="AZ446" s="5"/>
      <c r="BA446" s="5"/>
      <c r="BB446" s="5"/>
      <c r="BC446" s="5"/>
      <c r="BD446" s="5"/>
      <c r="BE446" s="5">
        <f t="shared" si="435"/>
        <v>100</v>
      </c>
      <c r="BF446" s="6">
        <f t="shared" si="436"/>
        <v>0</v>
      </c>
      <c r="BG446" s="6">
        <f t="shared" si="437"/>
        <v>100</v>
      </c>
      <c r="BH446" s="6">
        <f t="shared" si="438"/>
        <v>185</v>
      </c>
      <c r="BI446" s="6">
        <f t="shared" si="439"/>
        <v>1286.4285714285713</v>
      </c>
      <c r="BJ446" s="6">
        <f t="shared" si="440"/>
        <v>87.427184466019412</v>
      </c>
      <c r="BK446" s="6">
        <f t="shared" si="480"/>
        <v>74.302360415081168</v>
      </c>
      <c r="BL446" s="6">
        <f t="shared" si="481"/>
        <v>54.379616970716668</v>
      </c>
      <c r="BM446" s="6">
        <f t="shared" si="482"/>
        <v>88.248280826136323</v>
      </c>
      <c r="BN446" s="5"/>
      <c r="BO446" s="5"/>
      <c r="BP446" s="5"/>
      <c r="BQ446" s="2">
        <f t="shared" si="487"/>
        <v>69888.75</v>
      </c>
      <c r="BR446" s="2">
        <f t="shared" si="441"/>
        <v>61822.625</v>
      </c>
      <c r="BS446" s="2">
        <f t="shared" si="488"/>
        <v>59685.900884893199</v>
      </c>
      <c r="BT446" s="5">
        <f t="shared" si="442"/>
        <v>68542.859904454803</v>
      </c>
      <c r="BU446" s="5"/>
      <c r="BV446" s="2">
        <f t="shared" si="470"/>
        <v>0.78532147936769547</v>
      </c>
      <c r="BW446" s="2">
        <f t="shared" si="489"/>
        <v>-0.11097064979160938</v>
      </c>
      <c r="BX446" s="2">
        <f t="shared" si="490"/>
        <v>-0.96084280097292429</v>
      </c>
      <c r="BY446" s="2">
        <f t="shared" si="491"/>
        <v>0.73890150138970545</v>
      </c>
      <c r="BZ446" s="2"/>
      <c r="CA446" s="2">
        <f t="shared" si="443"/>
        <v>-0.25225696082706328</v>
      </c>
      <c r="CB446" s="2">
        <f t="shared" si="492"/>
        <v>-9.6263450992834041E-3</v>
      </c>
      <c r="CC446" s="2">
        <f t="shared" si="493"/>
        <v>-0.44491204996218237</v>
      </c>
      <c r="CD446" s="2">
        <f t="shared" si="494"/>
        <v>0.42565935976361557</v>
      </c>
      <c r="CE446" s="5"/>
      <c r="CF446" s="8">
        <f t="shared" si="471"/>
        <v>2.624969294099589E-2</v>
      </c>
      <c r="CG446" s="8">
        <f t="shared" si="472"/>
        <v>5.6663400977920823E-3</v>
      </c>
      <c r="CH446" s="5">
        <f t="shared" si="473"/>
        <v>73350</v>
      </c>
      <c r="CI446" s="5">
        <f t="shared" si="474"/>
        <v>68210</v>
      </c>
      <c r="CJ446" s="5"/>
      <c r="CK446" s="5">
        <f t="shared" si="431"/>
        <v>75989.99605510752</v>
      </c>
      <c r="CL446" s="5">
        <f t="shared" si="454"/>
        <v>72239.10348832079</v>
      </c>
      <c r="CM446" s="5">
        <f t="shared" si="483"/>
        <v>66546.323652020772</v>
      </c>
      <c r="CN446" s="5">
        <f t="shared" si="466"/>
        <v>61831.430607423237</v>
      </c>
      <c r="CO446" s="5">
        <f t="shared" si="427"/>
        <v>62390.351452372284</v>
      </c>
      <c r="CP446" s="5">
        <f t="shared" si="448"/>
        <v>44473.070632778261</v>
      </c>
      <c r="CQ446" s="5"/>
      <c r="CR446" s="5"/>
      <c r="CS446" s="32">
        <f t="shared" si="432"/>
        <v>5.2770155981906486E-2</v>
      </c>
      <c r="CT446" s="32">
        <f t="shared" si="455"/>
        <v>0.10743345552362715</v>
      </c>
      <c r="CU446" s="32">
        <f t="shared" si="484"/>
        <v>0.20217009159409338</v>
      </c>
      <c r="CV446" s="32">
        <f t="shared" si="467"/>
        <v>0.29384035294172084</v>
      </c>
      <c r="CW446" s="32">
        <f t="shared" si="428"/>
        <v>0.28224954881157571</v>
      </c>
      <c r="CX446" s="32">
        <f t="shared" si="449"/>
        <v>0.7988413856235308</v>
      </c>
      <c r="CY446" s="32"/>
      <c r="CZ446" s="5"/>
      <c r="DA446" s="6">
        <f t="shared" si="433"/>
        <v>0.1999764920326754</v>
      </c>
      <c r="DB446" s="6">
        <f t="shared" si="456"/>
        <v>0.28302626091558697</v>
      </c>
      <c r="DC446" s="6">
        <f t="shared" si="485"/>
        <v>0.24127569963762519</v>
      </c>
      <c r="DD446" s="6">
        <f t="shared" si="468"/>
        <v>0.32815690501749917</v>
      </c>
      <c r="DE446" s="6">
        <f t="shared" si="429"/>
        <v>0.33885841461418215</v>
      </c>
      <c r="DF446" s="6">
        <f t="shared" si="451"/>
        <v>1.9009885693296129</v>
      </c>
      <c r="DG446" s="5"/>
      <c r="DI446" s="6">
        <f t="shared" si="434"/>
        <v>0.77637429436410055</v>
      </c>
      <c r="DJ446" s="6">
        <f t="shared" si="457"/>
        <v>0.9294730847091236</v>
      </c>
      <c r="DK446" s="6">
        <f t="shared" si="486"/>
        <v>0.35299941721582939</v>
      </c>
      <c r="DL446" s="6">
        <f t="shared" si="469"/>
        <v>0.1998839719034845</v>
      </c>
      <c r="DM446" s="6">
        <f t="shared" si="430"/>
        <v>0.21004379057727177</v>
      </c>
      <c r="DN446" s="6">
        <f t="shared" si="452"/>
        <v>0.11787794454605936</v>
      </c>
      <c r="DX446">
        <f t="shared" si="458"/>
        <v>68647.5</v>
      </c>
      <c r="DY446">
        <f t="shared" si="459"/>
        <v>55430.72297229767</v>
      </c>
      <c r="DZ446">
        <f t="shared" si="460"/>
        <v>81864.277027702323</v>
      </c>
    </row>
    <row r="447" spans="1:130" x14ac:dyDescent="0.25">
      <c r="A447" s="1">
        <v>46</v>
      </c>
      <c r="B447" s="1">
        <v>446</v>
      </c>
      <c r="C447" s="7">
        <v>20210627</v>
      </c>
      <c r="D447" s="7">
        <v>84040</v>
      </c>
      <c r="E447" s="7">
        <v>10205676</v>
      </c>
      <c r="F447" s="7"/>
      <c r="G447" s="7">
        <f t="shared" si="417"/>
        <v>857685011040</v>
      </c>
      <c r="H447" s="36">
        <f t="shared" si="465"/>
        <v>434325686044.5</v>
      </c>
      <c r="I447" s="36">
        <f t="shared" si="461"/>
        <v>271364518739</v>
      </c>
      <c r="K447" s="2">
        <f t="shared" si="418"/>
        <v>4.9266241302918047E-2</v>
      </c>
      <c r="M447" s="1">
        <f t="shared" si="426"/>
        <v>445</v>
      </c>
      <c r="N447" s="2">
        <f t="shared" si="419"/>
        <v>4.6776485272830353E-3</v>
      </c>
      <c r="O447" s="8">
        <f t="shared" si="420"/>
        <v>0.55764411027568928</v>
      </c>
      <c r="P447" s="2">
        <f t="shared" si="421"/>
        <v>0.52413268656976886</v>
      </c>
      <c r="Q447" s="2">
        <f t="shared" si="422"/>
        <v>0.53020119895304929</v>
      </c>
      <c r="R447" s="2">
        <f t="shared" si="423"/>
        <v>3.3558717720700959E-2</v>
      </c>
      <c r="V447" s="1">
        <f t="shared" si="424"/>
        <v>0</v>
      </c>
      <c r="W447" s="1">
        <f t="shared" si="425"/>
        <v>4.9266241302918047E-2</v>
      </c>
      <c r="X447" s="2">
        <f t="shared" si="444"/>
        <v>2.8511374131967816E-3</v>
      </c>
      <c r="Y447" s="2">
        <f t="shared" si="445"/>
        <v>1.9905671830765949E-2</v>
      </c>
      <c r="Z447" s="2">
        <f t="shared" si="446"/>
        <v>1.0667979362795284E-2</v>
      </c>
      <c r="AA447" s="2">
        <f t="shared" si="447"/>
        <v>1.8822020819087577E-2</v>
      </c>
      <c r="AB447" s="3">
        <f t="shared" si="462"/>
        <v>0.2672612419124244</v>
      </c>
      <c r="AC447" s="3">
        <f t="shared" si="463"/>
        <v>1.0575735741711343</v>
      </c>
      <c r="AD447" s="4">
        <f t="shared" si="450"/>
        <v>79.826825301701021</v>
      </c>
      <c r="AE447" s="5">
        <f t="shared" si="475"/>
        <v>66.42955620137586</v>
      </c>
      <c r="AF447" s="5">
        <f t="shared" si="476"/>
        <v>45.051321387936468</v>
      </c>
      <c r="AG447" s="5">
        <f t="shared" si="477"/>
        <v>87.807791014815251</v>
      </c>
      <c r="AH447" s="5"/>
      <c r="AI447" s="6">
        <f t="shared" si="464"/>
        <v>0.70643350030075813</v>
      </c>
      <c r="AJ447" s="6">
        <f t="shared" si="453"/>
        <v>0.37171272853924509</v>
      </c>
      <c r="AK447" s="6">
        <f t="shared" si="478"/>
        <v>-5.3922412161326649E-2</v>
      </c>
      <c r="AL447" s="6">
        <f t="shared" si="479"/>
        <v>0.79734786923981682</v>
      </c>
      <c r="AM447" s="6"/>
      <c r="AT447" s="5"/>
      <c r="AU447" s="5"/>
      <c r="AV447" s="12"/>
      <c r="AW447" s="5"/>
      <c r="AX447" s="5"/>
      <c r="AY447" s="5"/>
      <c r="AZ447" s="5"/>
      <c r="BA447" s="5"/>
      <c r="BB447" s="5"/>
      <c r="BC447" s="5"/>
      <c r="BD447" s="5"/>
      <c r="BE447" s="5">
        <f t="shared" si="435"/>
        <v>4040</v>
      </c>
      <c r="BF447" s="6">
        <f t="shared" si="436"/>
        <v>0</v>
      </c>
      <c r="BG447" s="6">
        <f t="shared" si="437"/>
        <v>4040</v>
      </c>
      <c r="BH447" s="6">
        <f t="shared" si="438"/>
        <v>185</v>
      </c>
      <c r="BI447" s="6">
        <f t="shared" si="439"/>
        <v>1460</v>
      </c>
      <c r="BJ447" s="6">
        <f t="shared" si="440"/>
        <v>88.753799392097264</v>
      </c>
      <c r="BK447" s="6">
        <f t="shared" si="480"/>
        <v>75.64179842567458</v>
      </c>
      <c r="BL447" s="6">
        <f t="shared" si="481"/>
        <v>55.609706726643168</v>
      </c>
      <c r="BM447" s="6">
        <f t="shared" si="482"/>
        <v>89.664262614996574</v>
      </c>
      <c r="BN447" s="5"/>
      <c r="BO447" s="5"/>
      <c r="BP447" s="5"/>
      <c r="BQ447" s="2">
        <f t="shared" si="487"/>
        <v>70703.75</v>
      </c>
      <c r="BR447" s="2">
        <f t="shared" si="441"/>
        <v>62455.1875</v>
      </c>
      <c r="BS447" s="2">
        <f t="shared" si="488"/>
        <v>59911.827620606171</v>
      </c>
      <c r="BT447" s="5">
        <f t="shared" si="442"/>
        <v>70010.948341334733</v>
      </c>
      <c r="BU447" s="5"/>
      <c r="BV447" s="2">
        <f t="shared" si="470"/>
        <v>0.29557523530138363</v>
      </c>
      <c r="BW447" s="2">
        <f t="shared" si="489"/>
        <v>-7.8833426421471661E-2</v>
      </c>
      <c r="BX447" s="2">
        <f t="shared" si="490"/>
        <v>-0.93963800260665797</v>
      </c>
      <c r="BY447" s="2">
        <f t="shared" si="491"/>
        <v>0.78197114976371473</v>
      </c>
      <c r="BZ447" s="2"/>
      <c r="CA447" s="2">
        <f t="shared" si="443"/>
        <v>-0.25820886349409844</v>
      </c>
      <c r="CB447" s="2">
        <f t="shared" si="492"/>
        <v>-3.7247283752755725E-2</v>
      </c>
      <c r="CC447" s="2">
        <f t="shared" si="493"/>
        <v>-0.46131735910160027</v>
      </c>
      <c r="CD447" s="2">
        <f t="shared" si="494"/>
        <v>0.38682279159608884</v>
      </c>
      <c r="CE447" s="5"/>
      <c r="CF447" s="8">
        <f t="shared" si="471"/>
        <v>2.624969294099589E-2</v>
      </c>
      <c r="CG447" s="8">
        <f t="shared" si="472"/>
        <v>5.6663400977920823E-3</v>
      </c>
      <c r="CH447" s="5">
        <f t="shared" si="473"/>
        <v>75585</v>
      </c>
      <c r="CI447" s="5">
        <f t="shared" si="474"/>
        <v>70230</v>
      </c>
      <c r="CJ447" s="5"/>
      <c r="CK447" s="5">
        <f t="shared" si="431"/>
        <v>77547.175818525924</v>
      </c>
      <c r="CL447" s="5">
        <f t="shared" si="454"/>
        <v>73755.786015227117</v>
      </c>
      <c r="CM447" s="5">
        <f t="shared" si="483"/>
        <v>67563.579513561985</v>
      </c>
      <c r="CN447" s="5">
        <f t="shared" si="466"/>
        <v>62566.714823883805</v>
      </c>
      <c r="CO447" s="5">
        <f t="shared" si="427"/>
        <v>62674.03619028844</v>
      </c>
      <c r="CP447" s="5">
        <f t="shared" si="448"/>
        <v>44799.395674840198</v>
      </c>
      <c r="CQ447" s="5"/>
      <c r="CR447" s="5"/>
      <c r="CS447" s="32">
        <f t="shared" si="432"/>
        <v>8.3727409966140254E-2</v>
      </c>
      <c r="CT447" s="32">
        <f t="shared" si="455"/>
        <v>0.1394360299088897</v>
      </c>
      <c r="CU447" s="32">
        <f t="shared" si="484"/>
        <v>0.24386541691638342</v>
      </c>
      <c r="CV447" s="32">
        <f t="shared" si="467"/>
        <v>0.34320621174629951</v>
      </c>
      <c r="CW447" s="32">
        <f t="shared" si="428"/>
        <v>0.34090614085936743</v>
      </c>
      <c r="CX447" s="32">
        <f t="shared" si="449"/>
        <v>0.87591816215498031</v>
      </c>
      <c r="CY447" s="32"/>
      <c r="CZ447" s="5"/>
      <c r="DA447" s="6">
        <f t="shared" si="433"/>
        <v>0.23108792305522161</v>
      </c>
      <c r="DB447" s="6">
        <f t="shared" si="456"/>
        <v>0.28293372544846068</v>
      </c>
      <c r="DC447" s="6">
        <f t="shared" si="485"/>
        <v>0.30383596230449689</v>
      </c>
      <c r="DD447" s="6">
        <f t="shared" si="468"/>
        <v>0.38876806248449541</v>
      </c>
      <c r="DE447" s="6">
        <f t="shared" si="429"/>
        <v>0.4257795274613147</v>
      </c>
      <c r="DF447" s="6">
        <f t="shared" si="451"/>
        <v>1.9805751754810588</v>
      </c>
      <c r="DG447" s="5"/>
      <c r="DI447" s="6">
        <f t="shared" si="434"/>
        <v>0.87492215293054842</v>
      </c>
      <c r="DJ447" s="6">
        <f t="shared" si="457"/>
        <v>0.99919310849314913</v>
      </c>
      <c r="DK447" s="6">
        <f t="shared" si="486"/>
        <v>0.35976755299391255</v>
      </c>
      <c r="DL447" s="6">
        <f t="shared" si="469"/>
        <v>0.19299401070370042</v>
      </c>
      <c r="DM447" s="6">
        <f t="shared" si="430"/>
        <v>0.32813978432007285</v>
      </c>
      <c r="DN447" s="6">
        <f t="shared" si="452"/>
        <v>0.11411062475151786</v>
      </c>
      <c r="DX447">
        <f t="shared" si="458"/>
        <v>69835.5</v>
      </c>
      <c r="DY447">
        <f t="shared" si="459"/>
        <v>55608.039966670083</v>
      </c>
      <c r="DZ447">
        <f t="shared" si="460"/>
        <v>84062.960033329917</v>
      </c>
    </row>
    <row r="448" spans="1:130" x14ac:dyDescent="0.25">
      <c r="A448" s="1">
        <v>47</v>
      </c>
      <c r="B448" s="1">
        <v>447</v>
      </c>
      <c r="C448" s="7">
        <v>20210628</v>
      </c>
      <c r="D448" s="7">
        <v>84650</v>
      </c>
      <c r="E448" s="7">
        <v>6434594</v>
      </c>
      <c r="F448" s="7"/>
      <c r="G448" s="7">
        <f t="shared" si="417"/>
        <v>544688382100</v>
      </c>
      <c r="H448" s="36">
        <f t="shared" si="465"/>
        <v>446458404851</v>
      </c>
      <c r="I448" s="36">
        <f t="shared" si="461"/>
        <v>276965157230.59998</v>
      </c>
      <c r="K448" s="2">
        <f t="shared" si="418"/>
        <v>7.2322326023446307E-3</v>
      </c>
      <c r="M448" s="1">
        <f t="shared" si="426"/>
        <v>446</v>
      </c>
      <c r="N448" s="2">
        <f t="shared" si="419"/>
        <v>4.7305376271804854E-3</v>
      </c>
      <c r="O448" s="8">
        <f t="shared" si="420"/>
        <v>0.55889724310776945</v>
      </c>
      <c r="P448" s="2">
        <f t="shared" si="421"/>
        <v>0.52485085954463828</v>
      </c>
      <c r="Q448" s="2">
        <f t="shared" si="422"/>
        <v>0.5310954822986681</v>
      </c>
      <c r="R448" s="2">
        <f t="shared" si="423"/>
        <v>3.4764556538000591E-2</v>
      </c>
      <c r="V448" s="1">
        <f t="shared" si="424"/>
        <v>0</v>
      </c>
      <c r="W448" s="1">
        <f t="shared" si="425"/>
        <v>7.2322326023446307E-3</v>
      </c>
      <c r="X448" s="2">
        <f t="shared" si="444"/>
        <v>0</v>
      </c>
      <c r="Y448" s="2">
        <f t="shared" si="445"/>
        <v>2.0422259873790566E-2</v>
      </c>
      <c r="Z448" s="2">
        <f t="shared" si="446"/>
        <v>0</v>
      </c>
      <c r="AA448" s="2">
        <f t="shared" si="447"/>
        <v>1.8326387629778663E-2</v>
      </c>
      <c r="AB448" s="3">
        <f t="shared" si="462"/>
        <v>0</v>
      </c>
      <c r="AC448" s="3">
        <f t="shared" si="463"/>
        <v>1.1143636316306169</v>
      </c>
      <c r="AD448" s="4">
        <f t="shared" si="450"/>
        <v>100</v>
      </c>
      <c r="AE448" s="5">
        <f t="shared" si="475"/>
        <v>68.252253950504311</v>
      </c>
      <c r="AF448" s="5">
        <f t="shared" si="476"/>
        <v>42.203300415999777</v>
      </c>
      <c r="AG448" s="5">
        <f t="shared" si="477"/>
        <v>94.301207485008845</v>
      </c>
      <c r="AH448" s="5"/>
      <c r="AI448" s="6">
        <f t="shared" si="464"/>
        <v>0.65099774224620677</v>
      </c>
      <c r="AJ448" s="6">
        <f t="shared" si="453"/>
        <v>0.39831439586659556</v>
      </c>
      <c r="AK448" s="6">
        <f t="shared" si="478"/>
        <v>-2.7312194068056461E-2</v>
      </c>
      <c r="AL448" s="6">
        <f t="shared" si="479"/>
        <v>0.82394098580124764</v>
      </c>
      <c r="AM448" s="6"/>
      <c r="AT448" s="5"/>
      <c r="AU448" s="5"/>
      <c r="AV448" s="12"/>
      <c r="AW448" s="5"/>
      <c r="AX448" s="5"/>
      <c r="AY448" s="5"/>
      <c r="AZ448" s="5"/>
      <c r="BA448" s="5"/>
      <c r="BB448" s="5"/>
      <c r="BC448" s="5"/>
      <c r="BD448" s="5"/>
      <c r="BE448" s="5">
        <f t="shared" si="435"/>
        <v>610</v>
      </c>
      <c r="BF448" s="6">
        <f t="shared" si="436"/>
        <v>0</v>
      </c>
      <c r="BG448" s="6">
        <f t="shared" si="437"/>
        <v>610</v>
      </c>
      <c r="BH448" s="6">
        <f t="shared" si="438"/>
        <v>0</v>
      </c>
      <c r="BI448" s="6">
        <f t="shared" si="439"/>
        <v>1503.5714285714287</v>
      </c>
      <c r="BJ448" s="6">
        <f t="shared" si="440"/>
        <v>100</v>
      </c>
      <c r="BK448" s="6">
        <f t="shared" si="480"/>
        <v>76.903716541210173</v>
      </c>
      <c r="BL448" s="6">
        <f t="shared" si="481"/>
        <v>54.114980315472494</v>
      </c>
      <c r="BM448" s="6">
        <f t="shared" si="482"/>
        <v>92.855831899226544</v>
      </c>
      <c r="BN448" s="5"/>
      <c r="BO448" s="5"/>
      <c r="BP448" s="5"/>
      <c r="BQ448" s="2">
        <f t="shared" si="487"/>
        <v>71585</v>
      </c>
      <c r="BR448" s="2">
        <f t="shared" si="441"/>
        <v>63128.0625</v>
      </c>
      <c r="BS448" s="2">
        <f t="shared" si="488"/>
        <v>60146.652667006601</v>
      </c>
      <c r="BT448" s="5">
        <f t="shared" si="442"/>
        <v>71421.936090083793</v>
      </c>
      <c r="BU448" s="5"/>
      <c r="BV448" s="2">
        <f t="shared" si="470"/>
        <v>0.71450403752756753</v>
      </c>
      <c r="BW448" s="2">
        <f t="shared" si="489"/>
        <v>-8.403161864843179E-3</v>
      </c>
      <c r="BX448" s="2">
        <f t="shared" si="490"/>
        <v>-0.88755321211242755</v>
      </c>
      <c r="BY448" s="2">
        <f t="shared" si="491"/>
        <v>0.87074688838274128</v>
      </c>
      <c r="BZ448" s="2"/>
      <c r="CA448" s="2">
        <f t="shared" si="443"/>
        <v>-0.18695334337117883</v>
      </c>
      <c r="CB448" s="2">
        <f t="shared" si="492"/>
        <v>-6.1947389601032223E-2</v>
      </c>
      <c r="CC448" s="2">
        <f t="shared" si="493"/>
        <v>-0.45821643999713052</v>
      </c>
      <c r="CD448" s="2">
        <f t="shared" si="494"/>
        <v>0.33432166079506603</v>
      </c>
      <c r="CE448" s="5"/>
      <c r="CF448" s="8">
        <f t="shared" si="471"/>
        <v>2.624969294099589E-2</v>
      </c>
      <c r="CG448" s="8">
        <f t="shared" si="472"/>
        <v>5.6663400977920823E-3</v>
      </c>
      <c r="CH448" s="5">
        <f t="shared" si="473"/>
        <v>77655</v>
      </c>
      <c r="CI448" s="5">
        <f t="shared" si="474"/>
        <v>70535</v>
      </c>
      <c r="CJ448" s="5"/>
      <c r="CK448" s="5">
        <f t="shared" si="431"/>
        <v>78706.561554711938</v>
      </c>
      <c r="CL448" s="5">
        <f t="shared" si="454"/>
        <v>74758.99445812605</v>
      </c>
      <c r="CM448" s="5">
        <f t="shared" si="483"/>
        <v>68221.744332837086</v>
      </c>
      <c r="CN448" s="5">
        <f t="shared" si="466"/>
        <v>63082.098209531512</v>
      </c>
      <c r="CO448" s="5">
        <f t="shared" si="427"/>
        <v>62859.311896355</v>
      </c>
      <c r="CP448" s="5">
        <f t="shared" si="448"/>
        <v>45055.435503505956</v>
      </c>
      <c r="CQ448" s="5"/>
      <c r="CR448" s="5"/>
      <c r="CS448" s="32">
        <f t="shared" si="432"/>
        <v>7.5513887633835264E-2</v>
      </c>
      <c r="CT448" s="32">
        <f t="shared" si="455"/>
        <v>0.13230522445582249</v>
      </c>
      <c r="CU448" s="32">
        <f t="shared" si="484"/>
        <v>0.24080673732136626</v>
      </c>
      <c r="CV448" s="32">
        <f t="shared" si="467"/>
        <v>0.34190209905240021</v>
      </c>
      <c r="CW448" s="32">
        <f t="shared" si="428"/>
        <v>0.34665807572908802</v>
      </c>
      <c r="CX448" s="32">
        <f t="shared" si="449"/>
        <v>0.8787966214068228</v>
      </c>
      <c r="CY448" s="32"/>
      <c r="CZ448" s="5"/>
      <c r="DA448" s="6">
        <f t="shared" si="433"/>
        <v>0.23189407062848424</v>
      </c>
      <c r="DB448" s="6">
        <f t="shared" si="456"/>
        <v>0.30080182305509873</v>
      </c>
      <c r="DC448" s="6">
        <f t="shared" si="485"/>
        <v>0.3157550721733397</v>
      </c>
      <c r="DD448" s="6">
        <f t="shared" si="468"/>
        <v>0.43501741302881991</v>
      </c>
      <c r="DE448" s="6">
        <f t="shared" si="429"/>
        <v>0.46791877905210089</v>
      </c>
      <c r="DF448" s="6">
        <f t="shared" si="451"/>
        <v>1.9760913146432026</v>
      </c>
      <c r="DG448" s="5"/>
      <c r="DI448" s="6">
        <f t="shared" si="434"/>
        <v>0.84055493757919508</v>
      </c>
      <c r="DJ448" s="6">
        <f t="shared" si="457"/>
        <v>0.95005284591387762</v>
      </c>
      <c r="DK448" s="6">
        <f t="shared" si="486"/>
        <v>0.37898244023828476</v>
      </c>
      <c r="DL448" s="6">
        <f t="shared" si="469"/>
        <v>0.25163897943894631</v>
      </c>
      <c r="DM448" s="6">
        <f t="shared" si="430"/>
        <v>0.4072927588069612</v>
      </c>
      <c r="DN448" s="6">
        <f t="shared" si="452"/>
        <v>0.11062130021183751</v>
      </c>
      <c r="DX448">
        <f t="shared" si="458"/>
        <v>70901.5</v>
      </c>
      <c r="DY448">
        <f t="shared" si="459"/>
        <v>55627.182633911259</v>
      </c>
      <c r="DZ448">
        <f t="shared" si="460"/>
        <v>86175.817366088741</v>
      </c>
    </row>
    <row r="449" spans="1:130" x14ac:dyDescent="0.25">
      <c r="A449" s="1">
        <v>48</v>
      </c>
      <c r="B449" s="1">
        <v>448</v>
      </c>
      <c r="C449" s="7">
        <v>20210629</v>
      </c>
      <c r="D449" s="7">
        <v>84690</v>
      </c>
      <c r="E449" s="7">
        <v>7242642</v>
      </c>
      <c r="F449" s="7"/>
      <c r="G449" s="7">
        <f t="shared" si="417"/>
        <v>613379350980</v>
      </c>
      <c r="H449" s="36">
        <f t="shared" si="465"/>
        <v>464276874753</v>
      </c>
      <c r="I449" s="36">
        <f t="shared" si="461"/>
        <v>287344677877.79999</v>
      </c>
      <c r="K449" s="2">
        <f t="shared" si="418"/>
        <v>4.7242235436336142E-4</v>
      </c>
      <c r="M449" s="1">
        <f t="shared" si="426"/>
        <v>447</v>
      </c>
      <c r="N449" s="2">
        <f t="shared" si="419"/>
        <v>4.7345370821119228E-3</v>
      </c>
      <c r="O449" s="8">
        <f t="shared" si="420"/>
        <v>0.56015037593984962</v>
      </c>
      <c r="P449" s="2">
        <f t="shared" si="421"/>
        <v>0.52490516427547407</v>
      </c>
      <c r="Q449" s="2">
        <f t="shared" si="422"/>
        <v>0.53116308784263433</v>
      </c>
      <c r="R449" s="2">
        <f t="shared" si="423"/>
        <v>3.5299516395211339E-2</v>
      </c>
      <c r="V449" s="1">
        <f t="shared" si="424"/>
        <v>0</v>
      </c>
      <c r="W449" s="1">
        <f t="shared" si="425"/>
        <v>4.7242235436336142E-4</v>
      </c>
      <c r="X449" s="2">
        <f t="shared" si="444"/>
        <v>0</v>
      </c>
      <c r="Y449" s="2">
        <f t="shared" si="445"/>
        <v>2.0019336413009924E-2</v>
      </c>
      <c r="Z449" s="2">
        <f t="shared" si="446"/>
        <v>0</v>
      </c>
      <c r="AA449" s="2">
        <f t="shared" si="447"/>
        <v>1.8722903625377551E-2</v>
      </c>
      <c r="AB449" s="3">
        <f t="shared" si="462"/>
        <v>0</v>
      </c>
      <c r="AC449" s="3">
        <f t="shared" si="463"/>
        <v>1.0692431480486366</v>
      </c>
      <c r="AD449" s="4">
        <f t="shared" si="450"/>
        <v>100</v>
      </c>
      <c r="AE449" s="5">
        <f t="shared" si="475"/>
        <v>70.408924424382533</v>
      </c>
      <c r="AF449" s="5">
        <f t="shared" si="476"/>
        <v>41.359549386187084</v>
      </c>
      <c r="AG449" s="5">
        <f t="shared" si="477"/>
        <v>99.458299462577983</v>
      </c>
      <c r="AH449" s="5"/>
      <c r="AI449" s="6">
        <f t="shared" si="464"/>
        <v>0.6923041307051262</v>
      </c>
      <c r="AJ449" s="6">
        <f t="shared" si="453"/>
        <v>0.42537259040582037</v>
      </c>
      <c r="AK449" s="6">
        <f t="shared" si="478"/>
        <v>-2.8901068331843582E-3</v>
      </c>
      <c r="AL449" s="6">
        <f t="shared" si="479"/>
        <v>0.8536352876448251</v>
      </c>
      <c r="AM449" s="6"/>
      <c r="AT449" s="5"/>
      <c r="AU449" s="5"/>
      <c r="AV449" s="12"/>
      <c r="AW449" s="5"/>
      <c r="AX449" s="5"/>
      <c r="AY449" s="5"/>
      <c r="AZ449" s="5"/>
      <c r="BA449" s="5"/>
      <c r="BB449" s="5"/>
      <c r="BC449" s="5"/>
      <c r="BD449" s="5"/>
      <c r="BE449" s="5">
        <f t="shared" si="435"/>
        <v>40</v>
      </c>
      <c r="BF449" s="6">
        <f t="shared" si="436"/>
        <v>0</v>
      </c>
      <c r="BG449" s="6">
        <f t="shared" si="437"/>
        <v>40</v>
      </c>
      <c r="BH449" s="6">
        <f t="shared" si="438"/>
        <v>0</v>
      </c>
      <c r="BI449" s="6">
        <f t="shared" si="439"/>
        <v>1478.5714285714287</v>
      </c>
      <c r="BJ449" s="6">
        <f t="shared" si="440"/>
        <v>100</v>
      </c>
      <c r="BK449" s="6">
        <f t="shared" si="480"/>
        <v>78.499395553555885</v>
      </c>
      <c r="BL449" s="6">
        <f t="shared" si="481"/>
        <v>53.911976323432583</v>
      </c>
      <c r="BM449" s="6">
        <f t="shared" si="482"/>
        <v>95.710589014642196</v>
      </c>
      <c r="BN449" s="5"/>
      <c r="BO449" s="5"/>
      <c r="BP449" s="5"/>
      <c r="BQ449" s="2">
        <f t="shared" si="487"/>
        <v>72145</v>
      </c>
      <c r="BR449" s="2">
        <f t="shared" si="441"/>
        <v>63826.25</v>
      </c>
      <c r="BS449" s="2">
        <f t="shared" si="488"/>
        <v>60384.682606002607</v>
      </c>
      <c r="BT449" s="5">
        <f t="shared" si="442"/>
        <v>72697.605478522761</v>
      </c>
      <c r="BU449" s="5"/>
      <c r="BV449" s="2">
        <f t="shared" si="470"/>
        <v>1.049284727397942</v>
      </c>
      <c r="BW449" s="2">
        <f t="shared" si="489"/>
        <v>7.1811837210074447E-2</v>
      </c>
      <c r="BX449" s="2">
        <f t="shared" si="490"/>
        <v>-0.88653408667976785</v>
      </c>
      <c r="BY449" s="2">
        <f t="shared" si="491"/>
        <v>1.0301577610999169</v>
      </c>
      <c r="BZ449" s="2"/>
      <c r="CA449" s="2">
        <f t="shared" si="443"/>
        <v>-0.21063255946187839</v>
      </c>
      <c r="CB449" s="2">
        <f t="shared" si="492"/>
        <v>-8.7933863667577633E-2</v>
      </c>
      <c r="CC449" s="2">
        <f t="shared" si="493"/>
        <v>-0.44828923604548687</v>
      </c>
      <c r="CD449" s="2">
        <f t="shared" si="494"/>
        <v>0.27242150871033155</v>
      </c>
      <c r="CE449" s="5"/>
      <c r="CF449" s="8">
        <f t="shared" si="471"/>
        <v>2.4869331828640703E-2</v>
      </c>
      <c r="CG449" s="8">
        <f t="shared" si="472"/>
        <v>5.6663400977920823E-3</v>
      </c>
      <c r="CH449" s="5">
        <f t="shared" si="473"/>
        <v>79440</v>
      </c>
      <c r="CI449" s="5">
        <f t="shared" si="474"/>
        <v>70555</v>
      </c>
      <c r="CJ449" s="5"/>
      <c r="CK449" s="5">
        <f t="shared" si="431"/>
        <v>79423.677082150258</v>
      </c>
      <c r="CL449" s="5">
        <f t="shared" si="454"/>
        <v>75750.610589713935</v>
      </c>
      <c r="CM449" s="5">
        <f t="shared" si="483"/>
        <v>68840.815079662076</v>
      </c>
      <c r="CN449" s="5">
        <f t="shared" si="466"/>
        <v>63583.23134081826</v>
      </c>
      <c r="CO449" s="5">
        <f t="shared" si="427"/>
        <v>63075.391996575716</v>
      </c>
      <c r="CP449" s="5">
        <f t="shared" si="448"/>
        <v>45321.654017542045</v>
      </c>
      <c r="CQ449" s="5"/>
      <c r="CR449" s="5"/>
      <c r="CS449" s="32">
        <f t="shared" si="432"/>
        <v>6.6306712448010119E-2</v>
      </c>
      <c r="CT449" s="32">
        <f t="shared" si="455"/>
        <v>0.11801079015328675</v>
      </c>
      <c r="CU449" s="32">
        <f t="shared" si="484"/>
        <v>0.23022947799205107</v>
      </c>
      <c r="CV449" s="32">
        <f t="shared" si="467"/>
        <v>0.33195495438168954</v>
      </c>
      <c r="CW449" s="32">
        <f t="shared" si="428"/>
        <v>0.34267893261127447</v>
      </c>
      <c r="CX449" s="32">
        <f t="shared" si="449"/>
        <v>0.86864318692385267</v>
      </c>
      <c r="CY449" s="32"/>
      <c r="CZ449" s="5"/>
      <c r="DA449" s="6">
        <f t="shared" si="433"/>
        <v>0.18111788900250841</v>
      </c>
      <c r="DB449" s="6">
        <f t="shared" si="456"/>
        <v>0.29872403682300724</v>
      </c>
      <c r="DC449" s="6">
        <f t="shared" si="485"/>
        <v>0.3355280609344064</v>
      </c>
      <c r="DD449" s="6">
        <f t="shared" si="468"/>
        <v>0.43021085707305362</v>
      </c>
      <c r="DE449" s="6">
        <f t="shared" si="429"/>
        <v>0.51735428212837109</v>
      </c>
      <c r="DF449" s="6">
        <f t="shared" si="451"/>
        <v>1.9966504955643032</v>
      </c>
      <c r="DG449" s="5"/>
      <c r="DI449" s="6">
        <f t="shared" si="434"/>
        <v>0.81273863856275297</v>
      </c>
      <c r="DJ449" s="6">
        <f t="shared" si="457"/>
        <v>0.898897858099452</v>
      </c>
      <c r="DK449" s="6">
        <f t="shared" si="486"/>
        <v>0.34475378117216426</v>
      </c>
      <c r="DL449" s="6">
        <f t="shared" si="469"/>
        <v>0.20484090322609491</v>
      </c>
      <c r="DM449" s="6">
        <f t="shared" si="430"/>
        <v>0.44976220491687779</v>
      </c>
      <c r="DN449" s="6">
        <f t="shared" si="452"/>
        <v>0.10582272245110043</v>
      </c>
      <c r="DX449">
        <f t="shared" si="458"/>
        <v>72003</v>
      </c>
      <c r="DY449">
        <f t="shared" si="459"/>
        <v>56100.432785867561</v>
      </c>
      <c r="DZ449">
        <f t="shared" si="460"/>
        <v>87905.567214132432</v>
      </c>
    </row>
    <row r="450" spans="1:130" x14ac:dyDescent="0.25">
      <c r="A450" s="1">
        <v>49</v>
      </c>
      <c r="B450" s="1">
        <v>449</v>
      </c>
      <c r="C450" s="7">
        <v>20210630</v>
      </c>
      <c r="D450" s="7">
        <v>88230</v>
      </c>
      <c r="E450" s="7">
        <v>11286558</v>
      </c>
      <c r="F450" s="7"/>
      <c r="G450" s="7">
        <f t="shared" ref="G450:G513" si="495">D450*E450</f>
        <v>995813012340</v>
      </c>
      <c r="H450" s="36">
        <f t="shared" si="465"/>
        <v>505508878314</v>
      </c>
      <c r="I450" s="36">
        <f t="shared" si="461"/>
        <v>304931103701.59998</v>
      </c>
      <c r="K450" s="2">
        <f t="shared" si="418"/>
        <v>4.0949510300505712E-2</v>
      </c>
      <c r="M450" s="1">
        <f t="shared" si="426"/>
        <v>448</v>
      </c>
      <c r="N450" s="2">
        <f t="shared" si="419"/>
        <v>4.8785474511074609E-3</v>
      </c>
      <c r="O450" s="8">
        <f t="shared" si="420"/>
        <v>0.56140350877192979</v>
      </c>
      <c r="P450" s="2">
        <f t="shared" si="421"/>
        <v>0.52686022572502322</v>
      </c>
      <c r="Q450" s="2">
        <f t="shared" si="422"/>
        <v>0.53359546930946533</v>
      </c>
      <c r="R450" s="2">
        <f t="shared" si="423"/>
        <v>3.6498344496455726E-2</v>
      </c>
      <c r="V450" s="1">
        <f t="shared" si="424"/>
        <v>0</v>
      </c>
      <c r="W450" s="1">
        <f t="shared" si="425"/>
        <v>4.0949510300505712E-2</v>
      </c>
      <c r="X450" s="2">
        <f t="shared" si="444"/>
        <v>0</v>
      </c>
      <c r="Y450" s="2">
        <f t="shared" si="445"/>
        <v>2.2399424502545756E-2</v>
      </c>
      <c r="Z450" s="2">
        <f t="shared" si="446"/>
        <v>0</v>
      </c>
      <c r="AA450" s="2">
        <f t="shared" si="447"/>
        <v>1.9139847516676002E-2</v>
      </c>
      <c r="AB450" s="3">
        <f t="shared" si="462"/>
        <v>0</v>
      </c>
      <c r="AC450" s="3">
        <f t="shared" si="463"/>
        <v>1.1703031846533667</v>
      </c>
      <c r="AD450" s="4">
        <f t="shared" si="450"/>
        <v>100</v>
      </c>
      <c r="AE450" s="5">
        <f t="shared" si="475"/>
        <v>72.735747693602917</v>
      </c>
      <c r="AF450" s="5">
        <f t="shared" si="476"/>
        <v>41.995519325969859</v>
      </c>
      <c r="AG450" s="5">
        <f t="shared" si="477"/>
        <v>103.47597606123597</v>
      </c>
      <c r="AH450" s="5"/>
      <c r="AI450" s="6">
        <f t="shared" si="464"/>
        <v>0.76213567469690213</v>
      </c>
      <c r="AJ450" s="6">
        <f t="shared" si="453"/>
        <v>0.45314621954599776</v>
      </c>
      <c r="AK450" s="6">
        <f t="shared" si="478"/>
        <v>1.2730029906225404E-2</v>
      </c>
      <c r="AL450" s="6">
        <f t="shared" si="479"/>
        <v>0.89356240918577012</v>
      </c>
      <c r="AM450" s="6"/>
      <c r="AT450" s="5"/>
      <c r="AU450" s="5"/>
      <c r="AV450" s="12"/>
      <c r="AW450" s="5"/>
      <c r="AX450" s="5"/>
      <c r="AY450" s="5"/>
      <c r="AZ450" s="5"/>
      <c r="BA450" s="5"/>
      <c r="BB450" s="5"/>
      <c r="BC450" s="5"/>
      <c r="BD450" s="5"/>
      <c r="BE450" s="5">
        <f t="shared" si="435"/>
        <v>3540</v>
      </c>
      <c r="BF450" s="6">
        <f t="shared" si="436"/>
        <v>0</v>
      </c>
      <c r="BG450" s="6">
        <f t="shared" si="437"/>
        <v>3540</v>
      </c>
      <c r="BH450" s="6">
        <f t="shared" si="438"/>
        <v>0</v>
      </c>
      <c r="BI450" s="6">
        <f t="shared" si="439"/>
        <v>1696.4285714285713</v>
      </c>
      <c r="BJ450" s="6">
        <f t="shared" si="440"/>
        <v>100</v>
      </c>
      <c r="BK450" s="6">
        <f t="shared" si="480"/>
        <v>80.292044652030228</v>
      </c>
      <c r="BL450" s="6">
        <f t="shared" si="481"/>
        <v>54.895882235413836</v>
      </c>
      <c r="BM450" s="6">
        <f t="shared" si="482"/>
        <v>98.069358343661705</v>
      </c>
      <c r="BN450" s="5"/>
      <c r="BO450" s="5"/>
      <c r="BP450" s="5"/>
      <c r="BQ450" s="2">
        <f t="shared" si="487"/>
        <v>72392.5</v>
      </c>
      <c r="BR450" s="2">
        <f t="shared" si="441"/>
        <v>64531.5625</v>
      </c>
      <c r="BS450" s="2">
        <f t="shared" si="488"/>
        <v>60619.469392421881</v>
      </c>
      <c r="BT450" s="5">
        <f t="shared" si="442"/>
        <v>73783.239192810302</v>
      </c>
      <c r="BU450" s="5"/>
      <c r="BV450" s="2">
        <f t="shared" si="470"/>
        <v>0.86421481642756071</v>
      </c>
      <c r="BW450" s="2">
        <f t="shared" si="489"/>
        <v>0.13261107054793767</v>
      </c>
      <c r="BX450" s="2">
        <f t="shared" si="490"/>
        <v>-0.86602778432419825</v>
      </c>
      <c r="BY450" s="2">
        <f t="shared" si="491"/>
        <v>1.1312499254200736</v>
      </c>
      <c r="BZ450" s="2"/>
      <c r="CA450" s="2">
        <f t="shared" si="443"/>
        <v>-0.36775749041976591</v>
      </c>
      <c r="CB450" s="2">
        <f t="shared" si="492"/>
        <v>-0.11872974709856998</v>
      </c>
      <c r="CC450" s="2">
        <f t="shared" si="493"/>
        <v>-0.46306443795115976</v>
      </c>
      <c r="CD450" s="2">
        <f t="shared" si="494"/>
        <v>0.22560494375401979</v>
      </c>
      <c r="CE450" s="5"/>
      <c r="CF450" s="8">
        <f t="shared" si="471"/>
        <v>2.4869331828640703E-2</v>
      </c>
      <c r="CG450" s="8">
        <f t="shared" si="472"/>
        <v>5.6663400977920823E-3</v>
      </c>
      <c r="CH450" s="5">
        <f t="shared" si="473"/>
        <v>82670</v>
      </c>
      <c r="CI450" s="5">
        <f t="shared" si="474"/>
        <v>72325</v>
      </c>
      <c r="CJ450" s="5"/>
      <c r="CK450" s="5">
        <f t="shared" si="431"/>
        <v>80688.581110241386</v>
      </c>
      <c r="CL450" s="5">
        <f t="shared" si="454"/>
        <v>77093.298236240793</v>
      </c>
      <c r="CM450" s="5">
        <f t="shared" si="483"/>
        <v>69917.502667278983</v>
      </c>
      <c r="CN450" s="5">
        <f t="shared" si="466"/>
        <v>64466.175807003245</v>
      </c>
      <c r="CO450" s="5">
        <f t="shared" si="427"/>
        <v>63432.928209301361</v>
      </c>
      <c r="CP450" s="5">
        <f t="shared" si="448"/>
        <v>45712.443005383349</v>
      </c>
      <c r="CQ450" s="5"/>
      <c r="CR450" s="5"/>
      <c r="CS450" s="32">
        <f t="shared" si="432"/>
        <v>9.3463273067785124E-2</v>
      </c>
      <c r="CT450" s="32">
        <f t="shared" si="455"/>
        <v>0.14445745633598994</v>
      </c>
      <c r="CU450" s="32">
        <f t="shared" si="484"/>
        <v>0.26191578122957138</v>
      </c>
      <c r="CV450" s="32">
        <f t="shared" si="467"/>
        <v>0.36862469187159674</v>
      </c>
      <c r="CW450" s="32">
        <f t="shared" si="428"/>
        <v>0.39091797416129004</v>
      </c>
      <c r="CX450" s="32">
        <f t="shared" si="449"/>
        <v>0.93010905126224719</v>
      </c>
      <c r="CY450" s="32"/>
      <c r="CZ450" s="5"/>
      <c r="DA450" s="6">
        <f t="shared" si="433"/>
        <v>0.17331767103257878</v>
      </c>
      <c r="DB450" s="6">
        <f t="shared" si="456"/>
        <v>0.34510053570258287</v>
      </c>
      <c r="DC450" s="6">
        <f t="shared" si="485"/>
        <v>0.37400334316856076</v>
      </c>
      <c r="DD450" s="6">
        <f t="shared" si="468"/>
        <v>0.43777335134082213</v>
      </c>
      <c r="DE450" s="6">
        <f t="shared" si="429"/>
        <v>0.60175662434231925</v>
      </c>
      <c r="DF450" s="6">
        <f t="shared" si="451"/>
        <v>2.0439972361725443</v>
      </c>
      <c r="DG450" s="5"/>
      <c r="DI450" s="6">
        <f t="shared" si="434"/>
        <v>0.94513846213366781</v>
      </c>
      <c r="DJ450" s="6">
        <f t="shared" si="457"/>
        <v>0.94513978699907675</v>
      </c>
      <c r="DK450" s="6">
        <f t="shared" si="486"/>
        <v>0.36675797310183678</v>
      </c>
      <c r="DL450" s="6">
        <f t="shared" si="469"/>
        <v>0.19037036901207499</v>
      </c>
      <c r="DM450" s="6">
        <f t="shared" si="430"/>
        <v>0.51628442469447</v>
      </c>
      <c r="DN450" s="6">
        <f t="shared" si="452"/>
        <v>0.10288787111806341</v>
      </c>
      <c r="DX450">
        <f t="shared" si="458"/>
        <v>73273.5</v>
      </c>
      <c r="DY450">
        <f t="shared" si="459"/>
        <v>56473.721102645432</v>
      </c>
      <c r="DZ450">
        <f t="shared" si="460"/>
        <v>90073.278897354568</v>
      </c>
    </row>
    <row r="451" spans="1:130" x14ac:dyDescent="0.25">
      <c r="A451" s="1">
        <v>50</v>
      </c>
      <c r="B451" s="1">
        <v>450</v>
      </c>
      <c r="C451" s="7">
        <v>20210703</v>
      </c>
      <c r="D451" s="7">
        <v>88940</v>
      </c>
      <c r="E451" s="7">
        <v>16060101</v>
      </c>
      <c r="F451" s="7"/>
      <c r="G451" s="7">
        <f t="shared" si="495"/>
        <v>1428385382940</v>
      </c>
      <c r="H451" s="36">
        <f t="shared" si="465"/>
        <v>571492253129</v>
      </c>
      <c r="I451" s="36">
        <f t="shared" si="461"/>
        <v>329805557494.40002</v>
      </c>
      <c r="K451" s="2">
        <f t="shared" ref="K451:K514" si="496">LN(D451/D450)</f>
        <v>8.0149438485370861E-3</v>
      </c>
      <c r="M451" s="1">
        <f t="shared" si="426"/>
        <v>449</v>
      </c>
      <c r="N451" s="2">
        <f t="shared" si="419"/>
        <v>5.0153986358274583E-3</v>
      </c>
      <c r="O451" s="8">
        <f t="shared" si="420"/>
        <v>0.56265664160401008</v>
      </c>
      <c r="P451" s="2">
        <f t="shared" si="421"/>
        <v>0.52871749658451739</v>
      </c>
      <c r="Q451" s="2">
        <f t="shared" si="422"/>
        <v>0.53590329067826714</v>
      </c>
      <c r="R451" s="2">
        <f t="shared" si="423"/>
        <v>3.5796415878986854E-2</v>
      </c>
      <c r="V451" s="1">
        <f t="shared" si="424"/>
        <v>0</v>
      </c>
      <c r="W451" s="1">
        <f t="shared" si="425"/>
        <v>8.0149438485370861E-3</v>
      </c>
      <c r="X451" s="2">
        <f t="shared" si="444"/>
        <v>0</v>
      </c>
      <c r="Y451" s="2">
        <f t="shared" si="445"/>
        <v>2.1850845888667446E-2</v>
      </c>
      <c r="Z451" s="2">
        <f t="shared" si="446"/>
        <v>0</v>
      </c>
      <c r="AA451" s="2">
        <f t="shared" si="447"/>
        <v>1.945426659010014E-2</v>
      </c>
      <c r="AB451" s="3">
        <f t="shared" si="462"/>
        <v>0</v>
      </c>
      <c r="AC451" s="3">
        <f t="shared" si="463"/>
        <v>1.1231904213642716</v>
      </c>
      <c r="AD451" s="4">
        <f t="shared" si="450"/>
        <v>100</v>
      </c>
      <c r="AE451" s="5">
        <f t="shared" si="475"/>
        <v>75.197879704585461</v>
      </c>
      <c r="AF451" s="5">
        <f t="shared" si="476"/>
        <v>43.985143342581168</v>
      </c>
      <c r="AG451" s="5">
        <f t="shared" si="477"/>
        <v>106.41061606658975</v>
      </c>
      <c r="AH451" s="5"/>
      <c r="AI451" s="6">
        <f t="shared" si="464"/>
        <v>0.81102879614568801</v>
      </c>
      <c r="AJ451" s="6">
        <f t="shared" si="453"/>
        <v>0.48347496587990985</v>
      </c>
      <c r="AK451" s="6">
        <f t="shared" si="478"/>
        <v>3.1770383326880591E-2</v>
      </c>
      <c r="AL451" s="6">
        <f t="shared" si="479"/>
        <v>0.93517954843293905</v>
      </c>
      <c r="AM451" s="6"/>
      <c r="AT451" s="5"/>
      <c r="AU451" s="5"/>
      <c r="AV451" s="12"/>
      <c r="AW451" s="5"/>
      <c r="AX451" s="5"/>
      <c r="AY451" s="5"/>
      <c r="AZ451" s="5"/>
      <c r="BA451" s="5"/>
      <c r="BB451" s="5"/>
      <c r="BC451" s="5"/>
      <c r="BD451" s="5"/>
      <c r="BE451" s="5">
        <f t="shared" si="435"/>
        <v>710</v>
      </c>
      <c r="BF451" s="6">
        <f t="shared" si="436"/>
        <v>0</v>
      </c>
      <c r="BG451" s="6">
        <f t="shared" si="437"/>
        <v>710</v>
      </c>
      <c r="BH451" s="6">
        <f t="shared" si="438"/>
        <v>0</v>
      </c>
      <c r="BI451" s="6">
        <f t="shared" si="439"/>
        <v>1674.2857142857142</v>
      </c>
      <c r="BJ451" s="6">
        <f t="shared" si="440"/>
        <v>100</v>
      </c>
      <c r="BK451" s="6">
        <f t="shared" si="480"/>
        <v>82.189427572140403</v>
      </c>
      <c r="BL451" s="6">
        <f t="shared" si="481"/>
        <v>56.860851828678015</v>
      </c>
      <c r="BM451" s="6">
        <f t="shared" si="482"/>
        <v>99.919430592564069</v>
      </c>
      <c r="BN451" s="5"/>
      <c r="BO451" s="5"/>
      <c r="BP451" s="5"/>
      <c r="BQ451" s="2">
        <f t="shared" si="487"/>
        <v>74351.25</v>
      </c>
      <c r="BR451" s="2">
        <f t="shared" si="441"/>
        <v>65325.375</v>
      </c>
      <c r="BS451" s="2">
        <f t="shared" si="488"/>
        <v>60924.136653875168</v>
      </c>
      <c r="BT451" s="5">
        <f t="shared" si="442"/>
        <v>75098.709024810902</v>
      </c>
      <c r="BU451" s="5"/>
      <c r="BV451" s="2">
        <f t="shared" si="470"/>
        <v>1.2805410274155404</v>
      </c>
      <c r="BW451" s="2">
        <f t="shared" si="489"/>
        <v>0.21460179556420317</v>
      </c>
      <c r="BX451" s="2">
        <f t="shared" si="490"/>
        <v>-0.87876780282074241</v>
      </c>
      <c r="BY451" s="2">
        <f t="shared" si="491"/>
        <v>1.3079713939491489</v>
      </c>
      <c r="BZ451" s="2"/>
      <c r="CA451" s="2">
        <f t="shared" si="443"/>
        <v>-0.43438712685636477</v>
      </c>
      <c r="CB451" s="2">
        <f t="shared" si="492"/>
        <v>-0.15308356062022491</v>
      </c>
      <c r="CC451" s="2">
        <f t="shared" si="493"/>
        <v>-0.47793954515461134</v>
      </c>
      <c r="CD451" s="2">
        <f t="shared" si="494"/>
        <v>0.17177242391416156</v>
      </c>
      <c r="CE451" s="5"/>
      <c r="CF451" s="8">
        <f t="shared" si="471"/>
        <v>2.4869331828640703E-2</v>
      </c>
      <c r="CG451" s="8">
        <f t="shared" si="472"/>
        <v>5.6663400977920823E-3</v>
      </c>
      <c r="CH451" s="5">
        <f t="shared" si="473"/>
        <v>83425</v>
      </c>
      <c r="CI451" s="5">
        <f t="shared" si="474"/>
        <v>74105</v>
      </c>
      <c r="CJ451" s="5"/>
      <c r="CK451" s="5">
        <f t="shared" si="431"/>
        <v>82061.640722469514</v>
      </c>
      <c r="CL451" s="5">
        <f t="shared" si="454"/>
        <v>78576.068646991465</v>
      </c>
      <c r="CM451" s="5">
        <f t="shared" si="483"/>
        <v>71360.90250382536</v>
      </c>
      <c r="CN451" s="5">
        <f t="shared" si="466"/>
        <v>65559.953462441554</v>
      </c>
      <c r="CO451" s="5">
        <f t="shared" si="427"/>
        <v>63946.391070474056</v>
      </c>
      <c r="CP451" s="5">
        <f t="shared" si="448"/>
        <v>46189.799815469676</v>
      </c>
      <c r="CQ451" s="5"/>
      <c r="CR451" s="5"/>
      <c r="CS451" s="32">
        <f t="shared" si="432"/>
        <v>8.3819421802604932E-2</v>
      </c>
      <c r="CT451" s="32">
        <f t="shared" si="455"/>
        <v>0.13189679162454948</v>
      </c>
      <c r="CU451" s="32">
        <f t="shared" si="484"/>
        <v>0.2463407395279551</v>
      </c>
      <c r="CV451" s="32">
        <f t="shared" si="467"/>
        <v>0.35662085316995484</v>
      </c>
      <c r="CW451" s="32">
        <f t="shared" si="428"/>
        <v>0.39085253305352263</v>
      </c>
      <c r="CX451" s="32">
        <f t="shared" si="449"/>
        <v>0.92553335055183816</v>
      </c>
      <c r="CY451" s="32"/>
      <c r="CZ451" s="5"/>
      <c r="DA451" s="6">
        <f t="shared" si="433"/>
        <v>0.14272901123768103</v>
      </c>
      <c r="DB451" s="6">
        <f t="shared" si="456"/>
        <v>0.32005721975242124</v>
      </c>
      <c r="DC451" s="6">
        <f t="shared" si="485"/>
        <v>0.39862996468399403</v>
      </c>
      <c r="DD451" s="6">
        <f t="shared" si="468"/>
        <v>0.47972012191386149</v>
      </c>
      <c r="DE451" s="6">
        <f t="shared" si="429"/>
        <v>0.55750984418603711</v>
      </c>
      <c r="DF451" s="6">
        <f t="shared" si="451"/>
        <v>2.0617148752607659</v>
      </c>
      <c r="DG451" s="5"/>
      <c r="DI451" s="6">
        <f t="shared" si="434"/>
        <v>0.90485071491071101</v>
      </c>
      <c r="DJ451" s="6">
        <f t="shared" si="457"/>
        <v>0.91335963437621337</v>
      </c>
      <c r="DK451" s="6">
        <f t="shared" si="486"/>
        <v>0.3674761813447196</v>
      </c>
      <c r="DL451" s="6">
        <f t="shared" si="469"/>
        <v>0.16962594024481667</v>
      </c>
      <c r="DM451" s="6">
        <f t="shared" si="430"/>
        <v>0.60145557184302123</v>
      </c>
      <c r="DN451" s="6">
        <f t="shared" si="452"/>
        <v>0.10334800151680543</v>
      </c>
      <c r="DX451">
        <f t="shared" si="458"/>
        <v>74596.5</v>
      </c>
      <c r="DY451">
        <f t="shared" si="459"/>
        <v>57246.595936864665</v>
      </c>
      <c r="DZ451">
        <f t="shared" si="460"/>
        <v>91946.404063135327</v>
      </c>
    </row>
    <row r="452" spans="1:130" x14ac:dyDescent="0.25">
      <c r="A452" s="1">
        <v>51</v>
      </c>
      <c r="B452" s="1">
        <v>451</v>
      </c>
      <c r="C452" s="7">
        <v>20210704</v>
      </c>
      <c r="D452" s="7">
        <v>89500</v>
      </c>
      <c r="E452" s="7">
        <v>12891754</v>
      </c>
      <c r="F452" s="7"/>
      <c r="G452" s="7">
        <f t="shared" si="495"/>
        <v>1153811983000</v>
      </c>
      <c r="H452" s="36">
        <f t="shared" si="465"/>
        <v>620058331163</v>
      </c>
      <c r="I452" s="36">
        <f t="shared" si="461"/>
        <v>349796950098.40002</v>
      </c>
      <c r="K452" s="2">
        <f t="shared" si="496"/>
        <v>6.2766401982593612E-3</v>
      </c>
      <c r="M452" s="1">
        <f t="shared" si="426"/>
        <v>450</v>
      </c>
      <c r="N452" s="2">
        <f t="shared" ref="N452:N515" si="497">SMALL($K$3:$K$800,M452)</f>
        <v>5.0273417140252966E-3</v>
      </c>
      <c r="O452" s="8">
        <f t="shared" ref="O452:O515" si="498">M452/$T$8</f>
        <v>0.56390977443609025</v>
      </c>
      <c r="P452" s="2">
        <f t="shared" ref="P452:P515" si="499">_xlfn.NORM.DIST(N452,$T$2,$T$3,TRUE)</f>
        <v>0.52887955259349528</v>
      </c>
      <c r="Q452" s="2">
        <f t="shared" ref="Q452:Q515" si="500">(1/PI())*ATAN((N452-$T$2)/$T$7)+0.5</f>
        <v>0.53610451933357905</v>
      </c>
      <c r="R452" s="2">
        <f t="shared" ref="R452:R515" si="501">ABS(O452-P451)</f>
        <v>3.5192277851572862E-2</v>
      </c>
      <c r="V452" s="1">
        <f t="shared" ref="V452:V515" si="502">IF(K452&lt;0,-K452,0)</f>
        <v>0</v>
      </c>
      <c r="W452" s="1">
        <f t="shared" ref="W452:W515" si="503">IF(K452&gt;=0,K452,0)</f>
        <v>6.2766401982593612E-3</v>
      </c>
      <c r="X452" s="2">
        <f t="shared" si="444"/>
        <v>0</v>
      </c>
      <c r="Y452" s="2">
        <f t="shared" si="445"/>
        <v>2.100240516851656E-2</v>
      </c>
      <c r="Z452" s="2">
        <f t="shared" si="446"/>
        <v>0</v>
      </c>
      <c r="AA452" s="2">
        <f t="shared" si="447"/>
        <v>1.988216756437737E-2</v>
      </c>
      <c r="AB452" s="3">
        <f t="shared" si="462"/>
        <v>0</v>
      </c>
      <c r="AC452" s="3">
        <f t="shared" si="463"/>
        <v>1.0563438367829827</v>
      </c>
      <c r="AD452" s="4">
        <f t="shared" si="450"/>
        <v>100</v>
      </c>
      <c r="AE452" s="5">
        <f t="shared" si="475"/>
        <v>77.566914379123588</v>
      </c>
      <c r="AF452" s="5">
        <f t="shared" si="476"/>
        <v>46.377433945908116</v>
      </c>
      <c r="AG452" s="5">
        <f t="shared" si="477"/>
        <v>108.75639481233907</v>
      </c>
      <c r="AH452" s="5"/>
      <c r="AI452" s="6">
        <f t="shared" si="464"/>
        <v>0.75556692649560531</v>
      </c>
      <c r="AJ452" s="6">
        <f t="shared" si="453"/>
        <v>0.50948953448519019</v>
      </c>
      <c r="AK452" s="6">
        <f t="shared" si="478"/>
        <v>5.804231227514034E-2</v>
      </c>
      <c r="AL452" s="6">
        <f t="shared" si="479"/>
        <v>0.96093675669524004</v>
      </c>
      <c r="AM452" s="6"/>
      <c r="AT452" s="5"/>
      <c r="AU452" s="5"/>
      <c r="AV452" s="12"/>
      <c r="AW452" s="5"/>
      <c r="AX452" s="5"/>
      <c r="AY452" s="5"/>
      <c r="AZ452" s="5"/>
      <c r="BA452" s="5"/>
      <c r="BB452" s="5"/>
      <c r="BC452" s="5"/>
      <c r="BD452" s="5"/>
      <c r="BE452" s="5">
        <f t="shared" si="435"/>
        <v>560</v>
      </c>
      <c r="BF452" s="6">
        <f t="shared" si="436"/>
        <v>0</v>
      </c>
      <c r="BG452" s="6">
        <f t="shared" si="437"/>
        <v>560</v>
      </c>
      <c r="BH452" s="6">
        <f t="shared" si="438"/>
        <v>0</v>
      </c>
      <c r="BI452" s="6">
        <f t="shared" si="439"/>
        <v>1628.5714285714287</v>
      </c>
      <c r="BJ452" s="6">
        <f t="shared" si="440"/>
        <v>100</v>
      </c>
      <c r="BK452" s="6">
        <f t="shared" si="480"/>
        <v>83.922131974656139</v>
      </c>
      <c r="BL452" s="6">
        <f t="shared" si="481"/>
        <v>58.704065186954757</v>
      </c>
      <c r="BM452" s="6">
        <f t="shared" si="482"/>
        <v>101.5747787260471</v>
      </c>
      <c r="BN452" s="5"/>
      <c r="BO452" s="5"/>
      <c r="BP452" s="5"/>
      <c r="BQ452" s="2">
        <f t="shared" si="487"/>
        <v>75407.5</v>
      </c>
      <c r="BR452" s="2">
        <f t="shared" si="441"/>
        <v>66128.8125</v>
      </c>
      <c r="BS452" s="2">
        <f t="shared" si="488"/>
        <v>61227.674027698791</v>
      </c>
      <c r="BT452" s="5">
        <f t="shared" si="442"/>
        <v>76456.191589833572</v>
      </c>
      <c r="BU452" s="5"/>
      <c r="BV452" s="2">
        <f t="shared" si="470"/>
        <v>1.299869831022102</v>
      </c>
      <c r="BW452" s="2">
        <f t="shared" si="489"/>
        <v>0.31173966534251996</v>
      </c>
      <c r="BX452" s="2">
        <f t="shared" si="490"/>
        <v>-0.80579752489042211</v>
      </c>
      <c r="BY452" s="2">
        <f t="shared" si="491"/>
        <v>1.429276855575462</v>
      </c>
      <c r="BZ452" s="2"/>
      <c r="CA452" s="2">
        <f t="shared" si="443"/>
        <v>-0.28136867656977765</v>
      </c>
      <c r="CB452" s="2">
        <f t="shared" si="492"/>
        <v>-0.17656612211662426</v>
      </c>
      <c r="CC452" s="2">
        <f t="shared" si="493"/>
        <v>-0.46316939975604715</v>
      </c>
      <c r="CD452" s="2">
        <f t="shared" si="494"/>
        <v>0.11003715552279864</v>
      </c>
      <c r="CE452" s="5"/>
      <c r="CF452" s="8">
        <f t="shared" si="471"/>
        <v>2.4869331828640703E-2</v>
      </c>
      <c r="CG452" s="8">
        <f t="shared" si="472"/>
        <v>5.6663400977920823E-3</v>
      </c>
      <c r="CH452" s="5">
        <f t="shared" si="473"/>
        <v>84470</v>
      </c>
      <c r="CI452" s="5">
        <f t="shared" si="474"/>
        <v>74890</v>
      </c>
      <c r="CJ452" s="5"/>
      <c r="CK452" s="5">
        <f t="shared" si="431"/>
        <v>84602.530009946742</v>
      </c>
      <c r="CL452" s="5">
        <f t="shared" si="454"/>
        <v>79735.851124152061</v>
      </c>
      <c r="CM452" s="5">
        <f t="shared" si="483"/>
        <v>72454.44880789645</v>
      </c>
      <c r="CN452" s="5">
        <f t="shared" si="466"/>
        <v>66440.268568306084</v>
      </c>
      <c r="CO452" s="5">
        <f t="shared" si="427"/>
        <v>64412.705764301689</v>
      </c>
      <c r="CP452" s="5">
        <f t="shared" si="448"/>
        <v>46608.998658251381</v>
      </c>
      <c r="CQ452" s="5"/>
      <c r="CR452" s="5"/>
      <c r="CS452" s="32">
        <f t="shared" si="432"/>
        <v>5.788798502216741E-2</v>
      </c>
      <c r="CT452" s="32">
        <f t="shared" si="455"/>
        <v>0.12245619427382493</v>
      </c>
      <c r="CU452" s="32">
        <f t="shared" si="484"/>
        <v>0.23525886225837711</v>
      </c>
      <c r="CV452" s="32">
        <f t="shared" si="467"/>
        <v>0.34707462700856806</v>
      </c>
      <c r="CW452" s="32">
        <f t="shared" si="428"/>
        <v>0.38947741657519375</v>
      </c>
      <c r="CX452" s="32">
        <f t="shared" si="449"/>
        <v>0.92023005377643852</v>
      </c>
      <c r="CY452" s="32"/>
      <c r="CZ452" s="5"/>
      <c r="DA452" s="6">
        <f t="shared" si="433"/>
        <v>0.13868431093804295</v>
      </c>
      <c r="DB452" s="6">
        <f t="shared" si="456"/>
        <v>0.30170923114997833</v>
      </c>
      <c r="DC452" s="6">
        <f t="shared" si="485"/>
        <v>0.41653170421173225</v>
      </c>
      <c r="DD452" s="6">
        <f t="shared" si="468"/>
        <v>0.49073092973048532</v>
      </c>
      <c r="DE452" s="6">
        <f t="shared" si="429"/>
        <v>0.5179896475533925</v>
      </c>
      <c r="DF452" s="6">
        <f t="shared" si="451"/>
        <v>2.0679620599442141</v>
      </c>
      <c r="DG452" s="5"/>
      <c r="DI452" s="6">
        <f t="shared" si="434"/>
        <v>0.85684310048139034</v>
      </c>
      <c r="DJ452" s="6">
        <f t="shared" si="457"/>
        <v>0.88223720869730193</v>
      </c>
      <c r="DK452" s="6">
        <f t="shared" si="486"/>
        <v>0.33629558297589596</v>
      </c>
      <c r="DL452" s="6">
        <f t="shared" si="469"/>
        <v>0.18422946346748245</v>
      </c>
      <c r="DM452" s="6">
        <f t="shared" si="430"/>
        <v>0.60757114477212903</v>
      </c>
      <c r="DN452" s="6">
        <f t="shared" si="452"/>
        <v>0.10358377516225581</v>
      </c>
      <c r="DX452">
        <f t="shared" si="458"/>
        <v>75842.5</v>
      </c>
      <c r="DY452">
        <f t="shared" si="459"/>
        <v>57977.284775995562</v>
      </c>
      <c r="DZ452">
        <f t="shared" si="460"/>
        <v>93707.715224004438</v>
      </c>
    </row>
    <row r="453" spans="1:130" x14ac:dyDescent="0.25">
      <c r="A453" s="1">
        <v>52</v>
      </c>
      <c r="B453" s="1">
        <v>452</v>
      </c>
      <c r="C453" s="7">
        <v>20210705</v>
      </c>
      <c r="D453" s="7">
        <v>88500</v>
      </c>
      <c r="E453" s="7">
        <v>10418120</v>
      </c>
      <c r="F453" s="7"/>
      <c r="G453" s="7">
        <f t="shared" si="495"/>
        <v>922003620000</v>
      </c>
      <c r="H453" s="36">
        <f t="shared" si="465"/>
        <v>658308493995.5</v>
      </c>
      <c r="I453" s="36">
        <f t="shared" si="461"/>
        <v>366763062457</v>
      </c>
      <c r="K453" s="2">
        <f t="shared" si="496"/>
        <v>-1.1236073266925842E-2</v>
      </c>
      <c r="M453" s="1">
        <f t="shared" ref="M453:M516" si="504">M452+1</f>
        <v>451</v>
      </c>
      <c r="N453" s="2">
        <f t="shared" si="497"/>
        <v>5.0538743026788176E-3</v>
      </c>
      <c r="O453" s="8">
        <f t="shared" si="498"/>
        <v>0.56516290726817042</v>
      </c>
      <c r="P453" s="2">
        <f t="shared" si="499"/>
        <v>0.52923955698380643</v>
      </c>
      <c r="Q453" s="2">
        <f t="shared" si="500"/>
        <v>0.53655146239635199</v>
      </c>
      <c r="R453" s="2">
        <f t="shared" si="501"/>
        <v>3.6283354674675139E-2</v>
      </c>
      <c r="V453" s="1">
        <f t="shared" si="502"/>
        <v>1.1236073266925842E-2</v>
      </c>
      <c r="W453" s="1">
        <f t="shared" si="503"/>
        <v>0</v>
      </c>
      <c r="X453" s="2">
        <f t="shared" si="444"/>
        <v>8.0257666192327438E-4</v>
      </c>
      <c r="Y453" s="2">
        <f t="shared" si="445"/>
        <v>2.0543399095010687E-2</v>
      </c>
      <c r="Z453" s="2">
        <f t="shared" si="446"/>
        <v>3.0029668955375917E-3</v>
      </c>
      <c r="AA453" s="2">
        <f t="shared" si="447"/>
        <v>2.0314053365459873E-2</v>
      </c>
      <c r="AB453" s="3">
        <f t="shared" si="462"/>
        <v>0.2672612419124244</v>
      </c>
      <c r="AC453" s="3">
        <f t="shared" si="463"/>
        <v>1.0112900033009056</v>
      </c>
      <c r="AD453" s="4">
        <f t="shared" si="450"/>
        <v>79.096556128430279</v>
      </c>
      <c r="AE453" s="5">
        <f t="shared" si="475"/>
        <v>78.51296193164373</v>
      </c>
      <c r="AF453" s="5">
        <f t="shared" si="476"/>
        <v>48.415909894544257</v>
      </c>
      <c r="AG453" s="5">
        <f t="shared" si="477"/>
        <v>108.6100139687432</v>
      </c>
      <c r="AH453" s="5"/>
      <c r="AI453" s="6">
        <f t="shared" si="464"/>
        <v>0.64997578854020988</v>
      </c>
      <c r="AJ453" s="6">
        <f t="shared" si="453"/>
        <v>0.52598584900890177</v>
      </c>
      <c r="AK453" s="6">
        <f t="shared" si="478"/>
        <v>7.9601988727628581E-2</v>
      </c>
      <c r="AL453" s="6">
        <f t="shared" si="479"/>
        <v>0.97236970929017497</v>
      </c>
      <c r="AM453" s="6"/>
      <c r="AT453" s="5"/>
      <c r="AU453" s="5"/>
      <c r="AV453" s="12"/>
      <c r="AW453" s="5"/>
      <c r="AX453" s="5"/>
      <c r="AY453" s="5"/>
      <c r="AZ453" s="5"/>
      <c r="BA453" s="5"/>
      <c r="BB453" s="5"/>
      <c r="BC453" s="5"/>
      <c r="BD453" s="5"/>
      <c r="BE453" s="5">
        <f t="shared" si="435"/>
        <v>-1000</v>
      </c>
      <c r="BF453" s="6">
        <f t="shared" si="436"/>
        <v>1000</v>
      </c>
      <c r="BG453" s="6">
        <f t="shared" si="437"/>
        <v>0</v>
      </c>
      <c r="BH453" s="6">
        <f t="shared" si="438"/>
        <v>71.428571428571431</v>
      </c>
      <c r="BI453" s="6">
        <f t="shared" si="439"/>
        <v>1597.8571428571429</v>
      </c>
      <c r="BJ453" s="6">
        <f t="shared" si="440"/>
        <v>95.721009841677358</v>
      </c>
      <c r="BK453" s="6">
        <f t="shared" si="480"/>
        <v>85.084994060942904</v>
      </c>
      <c r="BL453" s="6">
        <f t="shared" si="481"/>
        <v>59.946886309079645</v>
      </c>
      <c r="BM453" s="6">
        <f t="shared" si="482"/>
        <v>102.68166948724718</v>
      </c>
      <c r="BN453" s="5"/>
      <c r="BO453" s="5"/>
      <c r="BP453" s="5"/>
      <c r="BQ453" s="2">
        <f t="shared" si="487"/>
        <v>75743.75</v>
      </c>
      <c r="BR453" s="2">
        <f t="shared" si="441"/>
        <v>66918.5</v>
      </c>
      <c r="BS453" s="2">
        <f t="shared" si="488"/>
        <v>61518.089493764826</v>
      </c>
      <c r="BT453" s="5">
        <f t="shared" si="442"/>
        <v>77663.459913961124</v>
      </c>
      <c r="BU453" s="5"/>
      <c r="BV453" s="2">
        <f t="shared" si="470"/>
        <v>0.74756104970586534</v>
      </c>
      <c r="BW453" s="2">
        <f t="shared" si="489"/>
        <v>0.37909842987739545</v>
      </c>
      <c r="BX453" s="2">
        <f t="shared" si="490"/>
        <v>-0.66728429050190252</v>
      </c>
      <c r="BY453" s="2">
        <f t="shared" si="491"/>
        <v>1.4254811502566933</v>
      </c>
      <c r="BZ453" s="2"/>
      <c r="CA453" s="2">
        <f t="shared" si="443"/>
        <v>-0.11046124524420868</v>
      </c>
      <c r="CB453" s="2">
        <f t="shared" si="492"/>
        <v>-0.18222737863298966</v>
      </c>
      <c r="CC453" s="2">
        <f t="shared" si="493"/>
        <v>-0.45819131252255396</v>
      </c>
      <c r="CD453" s="2">
        <f t="shared" si="494"/>
        <v>9.373655525657465E-2</v>
      </c>
      <c r="CE453" s="5"/>
      <c r="CF453" s="8">
        <f t="shared" si="471"/>
        <v>1.9015084017996103E-2</v>
      </c>
      <c r="CG453" s="8">
        <f t="shared" si="472"/>
        <v>5.6663400977920823E-3</v>
      </c>
      <c r="CH453" s="5">
        <f t="shared" si="473"/>
        <v>84700</v>
      </c>
      <c r="CI453" s="5">
        <f t="shared" si="474"/>
        <v>75990</v>
      </c>
      <c r="CJ453" s="5"/>
      <c r="CK453" s="5">
        <f t="shared" si="431"/>
        <v>85646.151895071613</v>
      </c>
      <c r="CL453" s="5">
        <f t="shared" si="454"/>
        <v>80490.470047092371</v>
      </c>
      <c r="CM453" s="5">
        <f t="shared" si="483"/>
        <v>73188.625179559182</v>
      </c>
      <c r="CN453" s="5">
        <f t="shared" si="466"/>
        <v>67113.410038723436</v>
      </c>
      <c r="CO453" s="5">
        <f t="shared" si="427"/>
        <v>64733.111481921318</v>
      </c>
      <c r="CP453" s="5">
        <f t="shared" si="448"/>
        <v>46913.77935989348</v>
      </c>
      <c r="CQ453" s="5"/>
      <c r="CR453" s="5"/>
      <c r="CS453" s="32">
        <f t="shared" si="432"/>
        <v>3.3321381542334105E-2</v>
      </c>
      <c r="CT453" s="32">
        <f t="shared" si="455"/>
        <v>9.9509046825313696E-2</v>
      </c>
      <c r="CU453" s="32">
        <f t="shared" si="484"/>
        <v>0.20920429619870928</v>
      </c>
      <c r="CV453" s="32">
        <f t="shared" si="467"/>
        <v>0.31866343773825268</v>
      </c>
      <c r="CW453" s="32">
        <f t="shared" si="428"/>
        <v>0.36715195630162634</v>
      </c>
      <c r="CX453" s="32">
        <f t="shared" si="449"/>
        <v>0.88643936190010986</v>
      </c>
      <c r="CY453" s="32"/>
      <c r="CZ453" s="5"/>
      <c r="DA453" s="6">
        <f t="shared" si="433"/>
        <v>0.1080005322769666</v>
      </c>
      <c r="DB453" s="6">
        <f t="shared" si="456"/>
        <v>0.33038908166780745</v>
      </c>
      <c r="DC453" s="6">
        <f t="shared" si="485"/>
        <v>0.4282654443865625</v>
      </c>
      <c r="DD453" s="6">
        <f t="shared" si="468"/>
        <v>0.47203959873083412</v>
      </c>
      <c r="DE453" s="6">
        <f t="shared" si="429"/>
        <v>0.55799751236256878</v>
      </c>
      <c r="DF453" s="6">
        <f t="shared" si="451"/>
        <v>2.0596462996625799</v>
      </c>
      <c r="DG453" s="5"/>
      <c r="DI453" s="6">
        <f t="shared" si="434"/>
        <v>0.74700502870022689</v>
      </c>
      <c r="DJ453" s="6">
        <f t="shared" si="457"/>
        <v>0.81884617137036808</v>
      </c>
      <c r="DK453" s="6">
        <f t="shared" si="486"/>
        <v>0.27589714328620241</v>
      </c>
      <c r="DL453" s="6">
        <f t="shared" si="469"/>
        <v>0.217912334805687</v>
      </c>
      <c r="DM453" s="6">
        <f t="shared" si="430"/>
        <v>0.59867229645320963</v>
      </c>
      <c r="DN453" s="6">
        <f t="shared" si="452"/>
        <v>0.10197652379375007</v>
      </c>
      <c r="DX453">
        <f t="shared" si="458"/>
        <v>76958</v>
      </c>
      <c r="DY453">
        <f t="shared" si="459"/>
        <v>58858.362876565734</v>
      </c>
      <c r="DZ453">
        <f t="shared" si="460"/>
        <v>95057.637123434266</v>
      </c>
    </row>
    <row r="454" spans="1:130" x14ac:dyDescent="0.25">
      <c r="A454" s="1">
        <v>53</v>
      </c>
      <c r="B454" s="1">
        <v>453</v>
      </c>
      <c r="C454" s="7">
        <v>20210706</v>
      </c>
      <c r="D454" s="7">
        <v>88920</v>
      </c>
      <c r="E454" s="7">
        <v>12369153</v>
      </c>
      <c r="F454" s="7"/>
      <c r="G454" s="7">
        <f t="shared" si="495"/>
        <v>1099865084760</v>
      </c>
      <c r="H454" s="36">
        <f t="shared" si="465"/>
        <v>705233891073.5</v>
      </c>
      <c r="I454" s="36">
        <f t="shared" si="461"/>
        <v>386577490061.79999</v>
      </c>
      <c r="K454" s="2">
        <f t="shared" si="496"/>
        <v>4.7345370821119228E-3</v>
      </c>
      <c r="M454" s="1">
        <f t="shared" si="504"/>
        <v>452</v>
      </c>
      <c r="N454" s="2">
        <f t="shared" si="497"/>
        <v>5.0835560953541668E-3</v>
      </c>
      <c r="O454" s="8">
        <f t="shared" si="498"/>
        <v>0.5664160401002506</v>
      </c>
      <c r="P454" s="2">
        <f t="shared" si="499"/>
        <v>0.52964226265768899</v>
      </c>
      <c r="Q454" s="2">
        <f t="shared" si="500"/>
        <v>0.5370512824135687</v>
      </c>
      <c r="R454" s="2">
        <f t="shared" si="501"/>
        <v>3.717648311644417E-2</v>
      </c>
      <c r="V454" s="1">
        <f t="shared" si="502"/>
        <v>0</v>
      </c>
      <c r="W454" s="1">
        <f t="shared" si="503"/>
        <v>4.7345370821119228E-3</v>
      </c>
      <c r="X454" s="2">
        <f t="shared" si="444"/>
        <v>8.0257666192327438E-4</v>
      </c>
      <c r="Y454" s="2">
        <f t="shared" si="445"/>
        <v>1.7220965745137321E-2</v>
      </c>
      <c r="Z454" s="2">
        <f t="shared" si="446"/>
        <v>3.0029668955375917E-3</v>
      </c>
      <c r="AA454" s="2">
        <f t="shared" si="447"/>
        <v>1.8640651519118385E-2</v>
      </c>
      <c r="AB454" s="3">
        <f t="shared" si="462"/>
        <v>0.2672612419124244</v>
      </c>
      <c r="AC454" s="3">
        <f t="shared" si="463"/>
        <v>0.92383926213496381</v>
      </c>
      <c r="AD454" s="4">
        <f t="shared" si="450"/>
        <v>77.561822784537128</v>
      </c>
      <c r="AE454" s="5">
        <f t="shared" si="475"/>
        <v>79.705759794996922</v>
      </c>
      <c r="AF454" s="5">
        <f t="shared" si="476"/>
        <v>51.948307046677009</v>
      </c>
      <c r="AG454" s="5">
        <f t="shared" si="477"/>
        <v>107.46321254331684</v>
      </c>
      <c r="AH454" s="5"/>
      <c r="AI454" s="6">
        <f t="shared" si="464"/>
        <v>0.90460366122416813</v>
      </c>
      <c r="AJ454" s="6">
        <f t="shared" si="453"/>
        <v>0.55631920022109704</v>
      </c>
      <c r="AK454" s="6">
        <f t="shared" si="478"/>
        <v>9.3053702483296752E-2</v>
      </c>
      <c r="AL454" s="6">
        <f t="shared" si="479"/>
        <v>1.0195846979588974</v>
      </c>
      <c r="AM454" s="6"/>
      <c r="AT454" s="5"/>
      <c r="AU454" s="5"/>
      <c r="AV454" s="12"/>
      <c r="AW454" s="5"/>
      <c r="AX454" s="5"/>
      <c r="AY454" s="5"/>
      <c r="AZ454" s="5"/>
      <c r="BA454" s="5"/>
      <c r="BB454" s="5"/>
      <c r="BC454" s="5"/>
      <c r="BD454" s="5"/>
      <c r="BE454" s="5">
        <f t="shared" si="435"/>
        <v>420</v>
      </c>
      <c r="BF454" s="6">
        <f t="shared" si="436"/>
        <v>0</v>
      </c>
      <c r="BG454" s="6">
        <f t="shared" si="437"/>
        <v>420</v>
      </c>
      <c r="BH454" s="6">
        <f t="shared" si="438"/>
        <v>71.428571428571431</v>
      </c>
      <c r="BI454" s="6">
        <f t="shared" si="439"/>
        <v>1375.7142857142858</v>
      </c>
      <c r="BJ454" s="6">
        <f t="shared" si="440"/>
        <v>95.064165844027642</v>
      </c>
      <c r="BK454" s="6">
        <f t="shared" si="480"/>
        <v>86.802488067430005</v>
      </c>
      <c r="BL454" s="6">
        <f t="shared" si="481"/>
        <v>64.09937943587245</v>
      </c>
      <c r="BM454" s="6">
        <f t="shared" si="482"/>
        <v>102.69466410952029</v>
      </c>
      <c r="BN454" s="5"/>
      <c r="BO454" s="5"/>
      <c r="BP454" s="5"/>
      <c r="BQ454" s="2">
        <f t="shared" si="487"/>
        <v>77678.75</v>
      </c>
      <c r="BR454" s="2">
        <f t="shared" si="441"/>
        <v>67764.375</v>
      </c>
      <c r="BS454" s="2">
        <f t="shared" si="488"/>
        <v>61859.104700385156</v>
      </c>
      <c r="BT454" s="5">
        <f t="shared" si="442"/>
        <v>79114.945948426481</v>
      </c>
      <c r="BU454" s="5"/>
      <c r="BV454" s="2">
        <f t="shared" si="470"/>
        <v>-0.47889770408486232</v>
      </c>
      <c r="BW454" s="2">
        <f t="shared" si="489"/>
        <v>0.37950596854886459</v>
      </c>
      <c r="BX454" s="2">
        <f t="shared" si="490"/>
        <v>-0.66546175869084667</v>
      </c>
      <c r="BY454" s="2">
        <f t="shared" si="491"/>
        <v>1.424473695788576</v>
      </c>
      <c r="BZ454" s="2"/>
      <c r="CA454" s="2">
        <f t="shared" si="443"/>
        <v>0.79607580050656401</v>
      </c>
      <c r="CB454" s="2">
        <f t="shared" si="492"/>
        <v>-0.13804756949664312</v>
      </c>
      <c r="CC454" s="2">
        <f t="shared" si="493"/>
        <v>-0.65528965376883486</v>
      </c>
      <c r="CD454" s="2">
        <f t="shared" si="494"/>
        <v>0.37919451477554866</v>
      </c>
      <c r="CE454" s="5"/>
      <c r="CF454" s="8">
        <f t="shared" si="471"/>
        <v>1.9015084017996103E-2</v>
      </c>
      <c r="CG454" s="8">
        <f t="shared" si="472"/>
        <v>5.6663400977920823E-3</v>
      </c>
      <c r="CH454" s="5">
        <f t="shared" si="473"/>
        <v>84750</v>
      </c>
      <c r="CI454" s="5">
        <f t="shared" si="474"/>
        <v>75990</v>
      </c>
      <c r="CJ454" s="5"/>
      <c r="CK454" s="5">
        <f t="shared" si="431"/>
        <v>86534.385251600819</v>
      </c>
      <c r="CL454" s="5">
        <f t="shared" si="454"/>
        <v>81338.872115942722</v>
      </c>
      <c r="CM454" s="5">
        <f t="shared" si="483"/>
        <v>74046.564336592448</v>
      </c>
      <c r="CN454" s="5">
        <f t="shared" si="466"/>
        <v>67835.259394188673</v>
      </c>
      <c r="CO454" s="5">
        <f t="shared" si="427"/>
        <v>65100.505493378238</v>
      </c>
      <c r="CP454" s="5">
        <f t="shared" si="448"/>
        <v>47273.755810685223</v>
      </c>
      <c r="CQ454" s="5"/>
      <c r="CR454" s="5"/>
      <c r="CS454" s="32">
        <f t="shared" si="432"/>
        <v>2.7568402334666731E-2</v>
      </c>
      <c r="CT454" s="32">
        <f t="shared" si="455"/>
        <v>9.3204241549488476E-2</v>
      </c>
      <c r="CU454" s="32">
        <f t="shared" si="484"/>
        <v>0.20086597935587647</v>
      </c>
      <c r="CV454" s="32">
        <f t="shared" si="467"/>
        <v>0.31082273133634719</v>
      </c>
      <c r="CW454" s="32">
        <f t="shared" si="428"/>
        <v>0.36588801156151685</v>
      </c>
      <c r="CX454" s="32">
        <f t="shared" si="449"/>
        <v>0.88095907496948933</v>
      </c>
      <c r="CY454" s="32"/>
      <c r="CZ454" s="5"/>
      <c r="DA454" s="6">
        <f t="shared" si="433"/>
        <v>0.10696123632376679</v>
      </c>
      <c r="DB454" s="6">
        <f t="shared" si="456"/>
        <v>0.3290102679446269</v>
      </c>
      <c r="DC454" s="6">
        <f t="shared" si="485"/>
        <v>0.4593542825516545</v>
      </c>
      <c r="DD454" s="6">
        <f t="shared" si="468"/>
        <v>0.54266622962164945</v>
      </c>
      <c r="DE454" s="6">
        <f t="shared" si="429"/>
        <v>0.57484779233989203</v>
      </c>
      <c r="DF454" s="6">
        <f t="shared" si="451"/>
        <v>2.0868160953810881</v>
      </c>
      <c r="DG454" s="5"/>
      <c r="DI454" s="6">
        <f t="shared" si="434"/>
        <v>0.72919678094171703</v>
      </c>
      <c r="DJ454" s="6">
        <f t="shared" si="457"/>
        <v>0.80174912990762659</v>
      </c>
      <c r="DK454" s="6">
        <f t="shared" si="486"/>
        <v>0.26778177482720367</v>
      </c>
      <c r="DL454" s="6">
        <f t="shared" si="469"/>
        <v>0.19653072584040923</v>
      </c>
      <c r="DM454" s="6">
        <f t="shared" si="430"/>
        <v>0.51431526710765729</v>
      </c>
      <c r="DN454" s="6">
        <f t="shared" si="452"/>
        <v>0.10022249155644178</v>
      </c>
      <c r="DX454">
        <f t="shared" si="458"/>
        <v>78224</v>
      </c>
      <c r="DY454">
        <f t="shared" si="459"/>
        <v>60500.668033352194</v>
      </c>
      <c r="DZ454">
        <f t="shared" si="460"/>
        <v>95947.331966647806</v>
      </c>
    </row>
    <row r="455" spans="1:130" x14ac:dyDescent="0.25">
      <c r="A455" s="1">
        <v>54</v>
      </c>
      <c r="B455" s="1">
        <v>454</v>
      </c>
      <c r="C455" s="7">
        <v>20210707</v>
      </c>
      <c r="D455" s="7">
        <v>93040</v>
      </c>
      <c r="E455" s="7">
        <v>19302947</v>
      </c>
      <c r="F455" s="7"/>
      <c r="G455" s="7">
        <f t="shared" si="495"/>
        <v>1795946188880</v>
      </c>
      <c r="H455" s="36">
        <f t="shared" si="465"/>
        <v>791647799656.5</v>
      </c>
      <c r="I455" s="36">
        <f t="shared" si="461"/>
        <v>418169692662.59998</v>
      </c>
      <c r="K455" s="2">
        <f t="shared" si="496"/>
        <v>4.5292419114413257E-2</v>
      </c>
      <c r="M455" s="1">
        <f t="shared" si="504"/>
        <v>453</v>
      </c>
      <c r="N455" s="2">
        <f t="shared" si="497"/>
        <v>5.1600268194146046E-3</v>
      </c>
      <c r="O455" s="8">
        <f t="shared" si="498"/>
        <v>0.56766917293233088</v>
      </c>
      <c r="P455" s="2">
        <f t="shared" si="499"/>
        <v>0.5306796332832544</v>
      </c>
      <c r="Q455" s="2">
        <f t="shared" si="500"/>
        <v>0.53833814338975972</v>
      </c>
      <c r="R455" s="2">
        <f t="shared" si="501"/>
        <v>3.802691027464189E-2</v>
      </c>
      <c r="V455" s="1">
        <f t="shared" si="502"/>
        <v>0</v>
      </c>
      <c r="W455" s="1">
        <f t="shared" si="503"/>
        <v>4.5292419114413257E-2</v>
      </c>
      <c r="X455" s="2">
        <f t="shared" si="444"/>
        <v>8.0257666192327438E-4</v>
      </c>
      <c r="Y455" s="2">
        <f t="shared" si="445"/>
        <v>1.697401509113574E-2</v>
      </c>
      <c r="Z455" s="2">
        <f t="shared" si="446"/>
        <v>3.0029668955375917E-3</v>
      </c>
      <c r="AA455" s="2">
        <f t="shared" si="447"/>
        <v>1.820872656569112E-2</v>
      </c>
      <c r="AB455" s="3">
        <f t="shared" si="462"/>
        <v>0.2672612419124244</v>
      </c>
      <c r="AC455" s="3">
        <f t="shared" si="463"/>
        <v>0.93219122325216175</v>
      </c>
      <c r="AD455" s="4">
        <f t="shared" si="450"/>
        <v>77.718063060068715</v>
      </c>
      <c r="AE455" s="5">
        <f t="shared" si="475"/>
        <v>80.892046325357086</v>
      </c>
      <c r="AF455" s="5">
        <f t="shared" si="476"/>
        <v>55.868323065025528</v>
      </c>
      <c r="AG455" s="5">
        <f t="shared" si="477"/>
        <v>105.91576958568865</v>
      </c>
      <c r="AH455" s="5"/>
      <c r="AI455" s="6">
        <f t="shared" si="464"/>
        <v>0.96520074019888225</v>
      </c>
      <c r="AJ455" s="6">
        <f t="shared" si="453"/>
        <v>0.59250382478367347</v>
      </c>
      <c r="AK455" s="6">
        <f t="shared" si="478"/>
        <v>0.11981554111233739</v>
      </c>
      <c r="AL455" s="6">
        <f t="shared" si="479"/>
        <v>1.0651921084550096</v>
      </c>
      <c r="AM455" s="6"/>
      <c r="AT455" s="5"/>
      <c r="AU455" s="5"/>
      <c r="AV455" s="12"/>
      <c r="AW455" s="5"/>
      <c r="AX455" s="5"/>
      <c r="AY455" s="5"/>
      <c r="AZ455" s="5"/>
      <c r="BA455" s="5"/>
      <c r="BB455" s="5"/>
      <c r="BC455" s="5"/>
      <c r="BD455" s="5"/>
      <c r="BE455" s="5">
        <f t="shared" si="435"/>
        <v>4120</v>
      </c>
      <c r="BF455" s="6">
        <f t="shared" si="436"/>
        <v>0</v>
      </c>
      <c r="BG455" s="6">
        <f t="shared" si="437"/>
        <v>4120</v>
      </c>
      <c r="BH455" s="6">
        <f t="shared" si="438"/>
        <v>71.428571428571431</v>
      </c>
      <c r="BI455" s="6">
        <f t="shared" si="439"/>
        <v>1417.8571428571429</v>
      </c>
      <c r="BJ455" s="6">
        <f t="shared" si="440"/>
        <v>95.203836930455637</v>
      </c>
      <c r="BK455" s="6">
        <f t="shared" si="480"/>
        <v>88.514099127926585</v>
      </c>
      <c r="BL455" s="6">
        <f t="shared" si="481"/>
        <v>69.085122556752879</v>
      </c>
      <c r="BM455" s="6">
        <f t="shared" si="482"/>
        <v>102.11438272774818</v>
      </c>
      <c r="BN455" s="5"/>
      <c r="BO455" s="5"/>
      <c r="BP455" s="5"/>
      <c r="BQ455" s="2">
        <f t="shared" si="487"/>
        <v>79987.5</v>
      </c>
      <c r="BR455" s="2">
        <f t="shared" si="441"/>
        <v>68713.5</v>
      </c>
      <c r="BS455" s="2">
        <f t="shared" si="488"/>
        <v>62287.043595735449</v>
      </c>
      <c r="BT455" s="5">
        <f t="shared" si="442"/>
        <v>80832.79569019239</v>
      </c>
      <c r="BU455" s="5"/>
      <c r="BV455" s="2">
        <f t="shared" si="470"/>
        <v>-1.0466903182346119</v>
      </c>
      <c r="BW455" s="2">
        <f t="shared" si="489"/>
        <v>0.33341021869793636</v>
      </c>
      <c r="BX455" s="2">
        <f t="shared" si="490"/>
        <v>-0.87393905124590354</v>
      </c>
      <c r="BY455" s="2">
        <f t="shared" si="491"/>
        <v>1.5407594886417764</v>
      </c>
      <c r="BZ455" s="2"/>
      <c r="CA455" s="2">
        <f t="shared" si="443"/>
        <v>0.56301074149189134</v>
      </c>
      <c r="CB455" s="2">
        <f t="shared" si="492"/>
        <v>-0.10900623951484305</v>
      </c>
      <c r="CC455" s="2">
        <f t="shared" si="493"/>
        <v>-0.71267417530400401</v>
      </c>
      <c r="CD455" s="2">
        <f t="shared" si="494"/>
        <v>0.49466169627431794</v>
      </c>
      <c r="CE455" s="5"/>
      <c r="CF455" s="8">
        <f t="shared" si="471"/>
        <v>1.9015084017996103E-2</v>
      </c>
      <c r="CG455" s="8">
        <f t="shared" si="472"/>
        <v>5.6663400977920823E-3</v>
      </c>
      <c r="CH455" s="5">
        <f t="shared" si="473"/>
        <v>88540</v>
      </c>
      <c r="CI455" s="5">
        <f t="shared" si="474"/>
        <v>77760</v>
      </c>
      <c r="CJ455" s="5"/>
      <c r="CK455" s="5">
        <f t="shared" si="431"/>
        <v>87993.487714235176</v>
      </c>
      <c r="CL455" s="5">
        <f t="shared" si="454"/>
        <v>82613.12189468788</v>
      </c>
      <c r="CM455" s="5">
        <f t="shared" si="483"/>
        <v>75621.604213698112</v>
      </c>
      <c r="CN455" s="5">
        <f t="shared" si="466"/>
        <v>69163.26161702066</v>
      </c>
      <c r="CO455" s="5">
        <f t="shared" si="427"/>
        <v>65722.373805583469</v>
      </c>
      <c r="CP455" s="5">
        <f t="shared" si="448"/>
        <v>47862.582409604154</v>
      </c>
      <c r="CQ455" s="5"/>
      <c r="CR455" s="5"/>
      <c r="CS455" s="32">
        <f t="shared" si="432"/>
        <v>5.7350974678418432E-2</v>
      </c>
      <c r="CT455" s="32">
        <f t="shared" si="455"/>
        <v>0.12621334076448432</v>
      </c>
      <c r="CU455" s="32">
        <f t="shared" si="484"/>
        <v>0.2303362374736122</v>
      </c>
      <c r="CV455" s="32">
        <f t="shared" si="467"/>
        <v>0.34522285133388531</v>
      </c>
      <c r="CW455" s="32">
        <f t="shared" si="428"/>
        <v>0.41565184902216279</v>
      </c>
      <c r="CX455" s="32">
        <f t="shared" si="449"/>
        <v>0.94389845503468894</v>
      </c>
      <c r="CY455" s="32"/>
      <c r="CZ455" s="5"/>
      <c r="DA455" s="6">
        <f t="shared" si="433"/>
        <v>0.15100287353652742</v>
      </c>
      <c r="DB455" s="6">
        <f t="shared" si="456"/>
        <v>0.36667441001203616</v>
      </c>
      <c r="DC455" s="6">
        <f t="shared" si="485"/>
        <v>0.44420012667641845</v>
      </c>
      <c r="DD455" s="6">
        <f t="shared" si="468"/>
        <v>0.62702457510782594</v>
      </c>
      <c r="DE455" s="6">
        <f t="shared" si="429"/>
        <v>0.65746303979287812</v>
      </c>
      <c r="DF455" s="6">
        <f t="shared" si="451"/>
        <v>2.1070475370724386</v>
      </c>
      <c r="DG455" s="5"/>
      <c r="DI455" s="6">
        <f t="shared" si="434"/>
        <v>0.92771817506224497</v>
      </c>
      <c r="DJ455" s="6">
        <f t="shared" si="457"/>
        <v>0.88007526010533155</v>
      </c>
      <c r="DK455" s="6">
        <f t="shared" si="486"/>
        <v>0.25645860493823763</v>
      </c>
      <c r="DL455" s="6">
        <f t="shared" si="469"/>
        <v>0.20203362224551605</v>
      </c>
      <c r="DM455" s="6">
        <f t="shared" si="430"/>
        <v>0.48896978472284219</v>
      </c>
      <c r="DN455" s="6">
        <f t="shared" si="452"/>
        <v>9.9521353839143539E-2</v>
      </c>
      <c r="DX455">
        <f t="shared" si="458"/>
        <v>79676.5</v>
      </c>
      <c r="DY455">
        <f t="shared" si="459"/>
        <v>62096.429152588724</v>
      </c>
      <c r="DZ455">
        <f t="shared" si="460"/>
        <v>97256.570847411276</v>
      </c>
    </row>
    <row r="456" spans="1:130" x14ac:dyDescent="0.25">
      <c r="A456" s="1">
        <v>55</v>
      </c>
      <c r="B456" s="1">
        <v>455</v>
      </c>
      <c r="C456" s="7">
        <v>20210713</v>
      </c>
      <c r="D456" s="7">
        <v>80700</v>
      </c>
      <c r="E456" s="7">
        <v>11007338</v>
      </c>
      <c r="F456" s="7"/>
      <c r="G456" s="7">
        <f t="shared" si="495"/>
        <v>888292176600</v>
      </c>
      <c r="H456" s="36">
        <f t="shared" si="465"/>
        <v>816110871478.5</v>
      </c>
      <c r="I456" s="36">
        <f t="shared" si="461"/>
        <v>424935636629.40002</v>
      </c>
      <c r="K456" s="2">
        <f t="shared" si="496"/>
        <v>-0.14229093293450587</v>
      </c>
      <c r="M456" s="1">
        <f t="shared" si="504"/>
        <v>454</v>
      </c>
      <c r="N456" s="2">
        <f t="shared" si="497"/>
        <v>5.2152120782661378E-3</v>
      </c>
      <c r="O456" s="8">
        <f t="shared" si="498"/>
        <v>0.56892230576441105</v>
      </c>
      <c r="P456" s="2">
        <f t="shared" si="499"/>
        <v>0.5314281250301176</v>
      </c>
      <c r="Q456" s="2">
        <f t="shared" si="500"/>
        <v>0.53926603009875484</v>
      </c>
      <c r="R456" s="2">
        <f t="shared" si="501"/>
        <v>3.8242672481156648E-2</v>
      </c>
      <c r="V456" s="1">
        <f t="shared" si="502"/>
        <v>0.14229093293450587</v>
      </c>
      <c r="W456" s="1">
        <f t="shared" si="503"/>
        <v>0</v>
      </c>
      <c r="X456" s="2">
        <f t="shared" si="444"/>
        <v>1.0966214728673694E-2</v>
      </c>
      <c r="Y456" s="2">
        <f t="shared" si="445"/>
        <v>1.4216614830890409E-2</v>
      </c>
      <c r="Z456" s="2">
        <f t="shared" si="446"/>
        <v>3.7916252676307209E-2</v>
      </c>
      <c r="AA456" s="2">
        <f t="shared" si="447"/>
        <v>1.7593886397777977E-2</v>
      </c>
      <c r="AB456" s="3">
        <f t="shared" si="462"/>
        <v>0.28922200783639601</v>
      </c>
      <c r="AC456" s="3">
        <f t="shared" si="463"/>
        <v>0.80804289111960503</v>
      </c>
      <c r="AD456" s="4">
        <f t="shared" si="450"/>
        <v>73.641551086562785</v>
      </c>
      <c r="AE456" s="5">
        <f t="shared" si="475"/>
        <v>81.622885363740806</v>
      </c>
      <c r="AF456" s="5">
        <f t="shared" si="476"/>
        <v>58.507174803444542</v>
      </c>
      <c r="AG456" s="5">
        <f t="shared" si="477"/>
        <v>104.73859592403707</v>
      </c>
      <c r="AH456" s="5"/>
      <c r="AI456" s="6">
        <f t="shared" si="464"/>
        <v>0.2741511592088493</v>
      </c>
      <c r="AJ456" s="6">
        <f t="shared" si="453"/>
        <v>0.59642380896992964</v>
      </c>
      <c r="AK456" s="6">
        <f t="shared" si="478"/>
        <v>0.13646015326522098</v>
      </c>
      <c r="AL456" s="6">
        <f t="shared" si="479"/>
        <v>1.0563874646746383</v>
      </c>
      <c r="AM456" s="6"/>
      <c r="AT456" s="5"/>
      <c r="AU456" s="5"/>
      <c r="AV456" s="12"/>
      <c r="AW456" s="5"/>
      <c r="AX456" s="5"/>
      <c r="AY456" s="5"/>
      <c r="AZ456" s="5"/>
      <c r="BA456" s="5"/>
      <c r="BB456" s="5"/>
      <c r="BC456" s="5"/>
      <c r="BD456" s="5"/>
      <c r="BE456" s="5">
        <f t="shared" si="435"/>
        <v>-12340</v>
      </c>
      <c r="BF456" s="6">
        <f t="shared" si="436"/>
        <v>12340</v>
      </c>
      <c r="BG456" s="6">
        <f t="shared" si="437"/>
        <v>0</v>
      </c>
      <c r="BH456" s="6">
        <f t="shared" si="438"/>
        <v>952.85714285714289</v>
      </c>
      <c r="BI456" s="6">
        <f t="shared" si="439"/>
        <v>1209.2857142857142</v>
      </c>
      <c r="BJ456" s="6">
        <f t="shared" si="440"/>
        <v>55.929963660389824</v>
      </c>
      <c r="BK456" s="6">
        <f t="shared" si="480"/>
        <v>88.04266009121514</v>
      </c>
      <c r="BL456" s="6">
        <f t="shared" si="481"/>
        <v>65.970220947150935</v>
      </c>
      <c r="BM456" s="6">
        <f t="shared" si="482"/>
        <v>103.49336749206009</v>
      </c>
      <c r="BN456" s="5"/>
      <c r="BO456" s="5"/>
      <c r="BP456" s="5"/>
      <c r="BQ456" s="2">
        <f t="shared" si="487"/>
        <v>81676.25</v>
      </c>
      <c r="BR456" s="2">
        <f t="shared" si="441"/>
        <v>69734.375</v>
      </c>
      <c r="BS456" s="2">
        <f t="shared" si="488"/>
        <v>62768.646598486535</v>
      </c>
      <c r="BT456" s="5">
        <f t="shared" si="442"/>
        <v>82624.870746560919</v>
      </c>
      <c r="BU456" s="5"/>
      <c r="BV456" s="2">
        <f t="shared" si="470"/>
        <v>11.012146184783122</v>
      </c>
      <c r="BW456" s="2">
        <f t="shared" si="489"/>
        <v>0.87100117592100434</v>
      </c>
      <c r="BX456" s="2">
        <f t="shared" si="490"/>
        <v>-4.0531395328706381</v>
      </c>
      <c r="BY456" s="2">
        <f t="shared" si="491"/>
        <v>5.7951418847126472</v>
      </c>
      <c r="BZ456" s="2"/>
      <c r="CA456" s="2">
        <f t="shared" si="443"/>
        <v>-2.6571225882260636</v>
      </c>
      <c r="CB456" s="2">
        <f t="shared" si="492"/>
        <v>-0.24505342139820888</v>
      </c>
      <c r="CC456" s="2">
        <f t="shared" si="493"/>
        <v>-1.5284553217862382</v>
      </c>
      <c r="CD456" s="2">
        <f t="shared" si="494"/>
        <v>1.0383484789898203</v>
      </c>
      <c r="CE456" s="5"/>
      <c r="CF456" s="8">
        <f t="shared" si="471"/>
        <v>-4.8499256910046307E-2</v>
      </c>
      <c r="CG456" s="8">
        <f t="shared" si="472"/>
        <v>-4.5521164477083383E-2</v>
      </c>
      <c r="CH456" s="5">
        <f t="shared" si="473"/>
        <v>86870</v>
      </c>
      <c r="CI456" s="5">
        <f t="shared" si="474"/>
        <v>77760</v>
      </c>
      <c r="CJ456" s="5"/>
      <c r="CK456" s="5">
        <f t="shared" si="431"/>
        <v>87868.694266946724</v>
      </c>
      <c r="CL456" s="5">
        <f t="shared" si="454"/>
        <v>83077.096328182743</v>
      </c>
      <c r="CM456" s="5">
        <f t="shared" si="483"/>
        <v>76350.838170693911</v>
      </c>
      <c r="CN456" s="5">
        <f t="shared" si="466"/>
        <v>69630.522361819807</v>
      </c>
      <c r="CO456" s="5">
        <f t="shared" si="427"/>
        <v>65924.790170840221</v>
      </c>
      <c r="CP456" s="5">
        <f t="shared" si="448"/>
        <v>48115.811228323721</v>
      </c>
      <c r="CQ456" s="5"/>
      <c r="CR456" s="5"/>
      <c r="CS456" s="32">
        <f t="shared" si="432"/>
        <v>-8.1584167452950829E-2</v>
      </c>
      <c r="CT456" s="32">
        <f t="shared" si="455"/>
        <v>-2.8613136872194023E-2</v>
      </c>
      <c r="CU456" s="32">
        <f t="shared" si="484"/>
        <v>5.6962856381260307E-2</v>
      </c>
      <c r="CV456" s="32">
        <f t="shared" si="467"/>
        <v>0.158974502311789</v>
      </c>
      <c r="CW456" s="32">
        <f t="shared" si="428"/>
        <v>0.22412221246166575</v>
      </c>
      <c r="CX456" s="32">
        <f t="shared" si="449"/>
        <v>0.67720335456997049</v>
      </c>
      <c r="CY456" s="32"/>
      <c r="CZ456" s="5"/>
      <c r="DA456" s="6">
        <f t="shared" si="433"/>
        <v>-4.0554300700896537E-2</v>
      </c>
      <c r="DB456" s="6">
        <f t="shared" si="456"/>
        <v>0.20868843263469694</v>
      </c>
      <c r="DC456" s="6">
        <f t="shared" si="485"/>
        <v>0.31083106085157203</v>
      </c>
      <c r="DD456" s="6">
        <f t="shared" si="468"/>
        <v>0.42973494762613518</v>
      </c>
      <c r="DE456" s="6">
        <f t="shared" si="429"/>
        <v>0.56245956328071778</v>
      </c>
      <c r="DF456" s="6">
        <f t="shared" si="451"/>
        <v>1.951032705876296</v>
      </c>
      <c r="DG456" s="5"/>
      <c r="DI456" s="6">
        <f t="shared" si="434"/>
        <v>2.2695575428455305E-2</v>
      </c>
      <c r="DJ456" s="6">
        <f t="shared" si="457"/>
        <v>0.50658364030043812</v>
      </c>
      <c r="DK456" s="6">
        <f t="shared" si="486"/>
        <v>0.31062009132245655</v>
      </c>
      <c r="DL456" s="6">
        <f t="shared" si="469"/>
        <v>0.24126674231861026</v>
      </c>
      <c r="DM456" s="6">
        <f t="shared" si="430"/>
        <v>0.47674214895788763</v>
      </c>
      <c r="DN456" s="6">
        <f t="shared" si="452"/>
        <v>9.9663843520948717E-2</v>
      </c>
      <c r="DX456">
        <f t="shared" si="458"/>
        <v>80487.5</v>
      </c>
      <c r="DY456">
        <f t="shared" si="459"/>
        <v>64349.011997711801</v>
      </c>
      <c r="DZ456">
        <f t="shared" si="460"/>
        <v>96625.988002288199</v>
      </c>
    </row>
    <row r="457" spans="1:130" x14ac:dyDescent="0.25">
      <c r="A457" s="1">
        <v>56</v>
      </c>
      <c r="B457" s="1">
        <v>456</v>
      </c>
      <c r="C457" s="7">
        <v>20210714</v>
      </c>
      <c r="D457" s="7">
        <v>83500</v>
      </c>
      <c r="E457" s="7">
        <v>12809597</v>
      </c>
      <c r="F457" s="7"/>
      <c r="G457" s="7">
        <f t="shared" si="495"/>
        <v>1069601349500</v>
      </c>
      <c r="H457" s="36">
        <f t="shared" si="465"/>
        <v>854055996103.5</v>
      </c>
      <c r="I457" s="36">
        <f t="shared" si="461"/>
        <v>440055302423.79999</v>
      </c>
      <c r="K457" s="2">
        <f t="shared" si="496"/>
        <v>3.4108056580906723E-2</v>
      </c>
      <c r="M457" s="1">
        <f t="shared" si="504"/>
        <v>455</v>
      </c>
      <c r="N457" s="2">
        <f t="shared" si="497"/>
        <v>5.2789783101298378E-3</v>
      </c>
      <c r="O457" s="8">
        <f t="shared" si="498"/>
        <v>0.57017543859649122</v>
      </c>
      <c r="P457" s="2">
        <f t="shared" si="499"/>
        <v>0.53229286421093569</v>
      </c>
      <c r="Q457" s="2">
        <f t="shared" si="500"/>
        <v>0.54033736192015003</v>
      </c>
      <c r="R457" s="2">
        <f t="shared" si="501"/>
        <v>3.874731356637362E-2</v>
      </c>
      <c r="V457" s="1">
        <f t="shared" si="502"/>
        <v>0</v>
      </c>
      <c r="W457" s="1">
        <f t="shared" si="503"/>
        <v>3.4108056580906723E-2</v>
      </c>
      <c r="X457" s="2">
        <f t="shared" si="444"/>
        <v>1.0966214728673694E-2</v>
      </c>
      <c r="Y457" s="2">
        <f t="shared" si="445"/>
        <v>1.591566597967678E-2</v>
      </c>
      <c r="Z457" s="2">
        <f t="shared" si="446"/>
        <v>3.7916252676307209E-2</v>
      </c>
      <c r="AA457" s="2">
        <f t="shared" si="447"/>
        <v>1.8322252857346923E-2</v>
      </c>
      <c r="AB457" s="3">
        <f t="shared" si="462"/>
        <v>0.28922200783639601</v>
      </c>
      <c r="AC457" s="3">
        <f t="shared" si="463"/>
        <v>0.86865223963410476</v>
      </c>
      <c r="AD457" s="4">
        <f t="shared" si="450"/>
        <v>75.021293679496523</v>
      </c>
      <c r="AE457" s="5">
        <f t="shared" si="475"/>
        <v>82.047605408394205</v>
      </c>
      <c r="AF457" s="5">
        <f t="shared" si="476"/>
        <v>59.804069938724297</v>
      </c>
      <c r="AG457" s="5">
        <f t="shared" si="477"/>
        <v>104.29114087806411</v>
      </c>
      <c r="AH457" s="5"/>
      <c r="AI457" s="6">
        <f t="shared" si="464"/>
        <v>0.29440414291187578</v>
      </c>
      <c r="AJ457" s="6">
        <f t="shared" si="453"/>
        <v>0.60019494096372017</v>
      </c>
      <c r="AK457" s="6">
        <f t="shared" si="478"/>
        <v>0.15217944843302145</v>
      </c>
      <c r="AL457" s="6">
        <f t="shared" si="479"/>
        <v>1.0482104334944189</v>
      </c>
      <c r="AM457" s="6"/>
      <c r="AT457" s="5"/>
      <c r="AU457" s="5"/>
      <c r="AV457" s="12"/>
      <c r="AW457" s="5"/>
      <c r="AX457" s="5"/>
      <c r="AY457" s="5"/>
      <c r="AZ457" s="5"/>
      <c r="BA457" s="5"/>
      <c r="BB457" s="5"/>
      <c r="BC457" s="5"/>
      <c r="BD457" s="5"/>
      <c r="BE457" s="5">
        <f t="shared" si="435"/>
        <v>2800</v>
      </c>
      <c r="BF457" s="6">
        <f t="shared" si="436"/>
        <v>0</v>
      </c>
      <c r="BG457" s="6">
        <f t="shared" si="437"/>
        <v>2800</v>
      </c>
      <c r="BH457" s="6">
        <f t="shared" si="438"/>
        <v>952.85714285714289</v>
      </c>
      <c r="BI457" s="6">
        <f t="shared" si="439"/>
        <v>1352.1428571428571</v>
      </c>
      <c r="BJ457" s="6">
        <f t="shared" si="440"/>
        <v>58.661295320731334</v>
      </c>
      <c r="BK457" s="6">
        <f t="shared" si="480"/>
        <v>87.154145592634478</v>
      </c>
      <c r="BL457" s="6">
        <f t="shared" si="481"/>
        <v>61.910811573500332</v>
      </c>
      <c r="BM457" s="6">
        <f t="shared" si="482"/>
        <v>104.82447940602837</v>
      </c>
      <c r="BN457" s="5"/>
      <c r="BO457" s="5"/>
      <c r="BP457" s="5"/>
      <c r="BQ457" s="2">
        <f t="shared" si="487"/>
        <v>82871.25</v>
      </c>
      <c r="BR457" s="2">
        <f t="shared" si="441"/>
        <v>70803.9375</v>
      </c>
      <c r="BS457" s="2">
        <f t="shared" si="488"/>
        <v>63283.556290777211</v>
      </c>
      <c r="BT457" s="5">
        <f t="shared" si="442"/>
        <v>84344.105283376019</v>
      </c>
      <c r="BU457" s="5"/>
      <c r="BV457" s="2">
        <f t="shared" si="470"/>
        <v>10.896991448558044</v>
      </c>
      <c r="BW457" s="2">
        <f t="shared" si="489"/>
        <v>1.40684999242474</v>
      </c>
      <c r="BX457" s="2">
        <f t="shared" si="490"/>
        <v>-5.2339229223617814</v>
      </c>
      <c r="BY457" s="2">
        <f t="shared" si="491"/>
        <v>8.0476229072112613</v>
      </c>
      <c r="BZ457" s="2"/>
      <c r="CA457" s="2">
        <f t="shared" si="443"/>
        <v>-2.65684451132452</v>
      </c>
      <c r="CB457" s="2">
        <f t="shared" si="492"/>
        <v>-0.37756596911794865</v>
      </c>
      <c r="CC457" s="2">
        <f t="shared" si="493"/>
        <v>-2.0466346491428435</v>
      </c>
      <c r="CD457" s="2">
        <f t="shared" si="494"/>
        <v>1.2915027109069461</v>
      </c>
      <c r="CE457" s="5"/>
      <c r="CF457" s="8">
        <f t="shared" si="471"/>
        <v>-4.8499256910046307E-2</v>
      </c>
      <c r="CG457" s="8">
        <f t="shared" si="472"/>
        <v>-4.5521164477083383E-2</v>
      </c>
      <c r="CH457" s="5">
        <f t="shared" si="473"/>
        <v>86870</v>
      </c>
      <c r="CI457" s="5">
        <f t="shared" si="474"/>
        <v>78320</v>
      </c>
      <c r="CJ457" s="5"/>
      <c r="CK457" s="5">
        <f t="shared" si="431"/>
        <v>87727.762831355532</v>
      </c>
      <c r="CL457" s="5">
        <f t="shared" si="454"/>
        <v>83511.219009218141</v>
      </c>
      <c r="CM457" s="5">
        <f t="shared" si="483"/>
        <v>76990.642950078633</v>
      </c>
      <c r="CN457" s="5">
        <f t="shared" si="466"/>
        <v>70129.874781456951</v>
      </c>
      <c r="CO457" s="5">
        <f t="shared" ref="CO457:CO520" si="505">AVERAGE(G258:G457)/AVERAGE(E258:E457)</f>
        <v>66292.578935323443</v>
      </c>
      <c r="CP457" s="5">
        <f t="shared" si="448"/>
        <v>48430.624118196123</v>
      </c>
      <c r="CQ457" s="5"/>
      <c r="CR457" s="5"/>
      <c r="CS457" s="32">
        <f t="shared" si="432"/>
        <v>-4.819184594371595E-2</v>
      </c>
      <c r="CT457" s="32">
        <f t="shared" si="455"/>
        <v>-1.3434134181300461E-4</v>
      </c>
      <c r="CU457" s="32">
        <f t="shared" si="484"/>
        <v>8.4547378752793279E-2</v>
      </c>
      <c r="CV457" s="32">
        <f t="shared" si="467"/>
        <v>0.19064806917462573</v>
      </c>
      <c r="CW457" s="32">
        <f t="shared" ref="CW457:CW520" si="506">D457/CO457-1</f>
        <v>0.25956783309734432</v>
      </c>
      <c r="CX457" s="32">
        <f t="shared" si="449"/>
        <v>0.72411571232731187</v>
      </c>
      <c r="CY457" s="32"/>
      <c r="CZ457" s="5"/>
      <c r="DA457" s="6">
        <f t="shared" si="433"/>
        <v>-1.3678476722334501E-2</v>
      </c>
      <c r="DB457" s="6">
        <f t="shared" si="456"/>
        <v>0.22464167893523171</v>
      </c>
      <c r="DC457" s="6">
        <f t="shared" si="485"/>
        <v>0.33887031930522565</v>
      </c>
      <c r="DD457" s="6">
        <f t="shared" si="468"/>
        <v>0.46555843396154944</v>
      </c>
      <c r="DE457" s="6">
        <f t="shared" ref="DE457:DE520" si="507">LN(D457/D258)</f>
        <v>0.54631147058965324</v>
      </c>
      <c r="DF457" s="6">
        <f t="shared" si="451"/>
        <v>1.9947482185638046</v>
      </c>
      <c r="DG457" s="5"/>
      <c r="DI457" s="6">
        <f t="shared" si="434"/>
        <v>0.23895761980009428</v>
      </c>
      <c r="DJ457" s="6">
        <f t="shared" si="457"/>
        <v>0.57218676539138613</v>
      </c>
      <c r="DK457" s="6">
        <f t="shared" si="486"/>
        <v>0.32380865220834276</v>
      </c>
      <c r="DL457" s="6">
        <f t="shared" si="469"/>
        <v>0.28679478677278752</v>
      </c>
      <c r="DM457" s="6">
        <f t="shared" ref="DM457:DM520" si="508">(D277-(AVERAGE(D258:D457)-2*_xlfn.STDEV.P(D258:D457)))/(4*_xlfn.STDEV.P(D258:D457))</f>
        <v>0.51805486272352175</v>
      </c>
      <c r="DN457" s="6">
        <f t="shared" si="452"/>
        <v>9.7825588701348248E-2</v>
      </c>
      <c r="DX457">
        <f t="shared" si="458"/>
        <v>81387.5</v>
      </c>
      <c r="DY457">
        <f t="shared" si="459"/>
        <v>66755.316465065785</v>
      </c>
      <c r="DZ457">
        <f t="shared" si="460"/>
        <v>96019.683534934215</v>
      </c>
    </row>
    <row r="458" spans="1:130" x14ac:dyDescent="0.25">
      <c r="A458" s="1">
        <v>57</v>
      </c>
      <c r="B458" s="1">
        <v>457</v>
      </c>
      <c r="C458" s="7">
        <v>20210717</v>
      </c>
      <c r="D458" s="7">
        <v>82000</v>
      </c>
      <c r="E458" s="7">
        <v>8660059</v>
      </c>
      <c r="F458" s="7"/>
      <c r="G458" s="7">
        <f t="shared" si="495"/>
        <v>710124838000</v>
      </c>
      <c r="H458" s="36">
        <f t="shared" si="465"/>
        <v>872903956358.5</v>
      </c>
      <c r="I458" s="36">
        <f t="shared" si="461"/>
        <v>451940882273.79999</v>
      </c>
      <c r="K458" s="2">
        <f t="shared" si="496"/>
        <v>-1.8127384592556715E-2</v>
      </c>
      <c r="M458" s="1">
        <f t="shared" si="504"/>
        <v>456</v>
      </c>
      <c r="N458" s="2">
        <f t="shared" si="497"/>
        <v>5.3344840040124965E-3</v>
      </c>
      <c r="O458" s="8">
        <f t="shared" si="498"/>
        <v>0.5714285714285714</v>
      </c>
      <c r="P458" s="2">
        <f t="shared" si="499"/>
        <v>0.53304545765561406</v>
      </c>
      <c r="Q458" s="2">
        <f t="shared" si="500"/>
        <v>0.54126916252946611</v>
      </c>
      <c r="R458" s="2">
        <f t="shared" si="501"/>
        <v>3.9135707217635707E-2</v>
      </c>
      <c r="V458" s="1">
        <f t="shared" si="502"/>
        <v>1.8127384592556715E-2</v>
      </c>
      <c r="W458" s="1">
        <f t="shared" si="503"/>
        <v>0</v>
      </c>
      <c r="X458" s="2">
        <f t="shared" si="444"/>
        <v>1.2261027913856318E-2</v>
      </c>
      <c r="Y458" s="2">
        <f t="shared" si="445"/>
        <v>1.4526544165808897E-2</v>
      </c>
      <c r="Z458" s="2">
        <f t="shared" si="446"/>
        <v>3.7822359822380545E-2</v>
      </c>
      <c r="AA458" s="2">
        <f t="shared" si="447"/>
        <v>1.8765726197491412E-2</v>
      </c>
      <c r="AB458" s="3">
        <f t="shared" si="462"/>
        <v>0.32417405924527021</v>
      </c>
      <c r="AC458" s="3">
        <f t="shared" si="463"/>
        <v>0.77409976107137246</v>
      </c>
      <c r="AD458" s="4">
        <f t="shared" si="450"/>
        <v>70.48331178905751</v>
      </c>
      <c r="AE458" s="5">
        <f t="shared" si="475"/>
        <v>82.094173119585619</v>
      </c>
      <c r="AF458" s="5">
        <f t="shared" si="476"/>
        <v>59.957140872981896</v>
      </c>
      <c r="AG458" s="5">
        <f t="shared" si="477"/>
        <v>104.23120536618934</v>
      </c>
      <c r="AH458" s="5"/>
      <c r="AI458" s="6">
        <f t="shared" si="464"/>
        <v>0.24731329944514033</v>
      </c>
      <c r="AJ458" s="6">
        <f t="shared" si="453"/>
        <v>0.60104469262390459</v>
      </c>
      <c r="AK458" s="6">
        <f t="shared" si="478"/>
        <v>0.15592798546538406</v>
      </c>
      <c r="AL458" s="6">
        <f t="shared" si="479"/>
        <v>1.0461613997824251</v>
      </c>
      <c r="AM458" s="6"/>
      <c r="AT458" s="5"/>
      <c r="AU458" s="5"/>
      <c r="AV458" s="12"/>
      <c r="AW458" s="5"/>
      <c r="AX458" s="5"/>
      <c r="AY458" s="5"/>
      <c r="AZ458" s="5"/>
      <c r="BA458" s="5"/>
      <c r="BB458" s="5"/>
      <c r="BC458" s="5"/>
      <c r="BD458" s="5"/>
      <c r="BE458" s="5">
        <f t="shared" si="435"/>
        <v>-1500</v>
      </c>
      <c r="BF458" s="6">
        <f t="shared" si="436"/>
        <v>1500</v>
      </c>
      <c r="BG458" s="6">
        <f t="shared" si="437"/>
        <v>0</v>
      </c>
      <c r="BH458" s="6">
        <f t="shared" si="438"/>
        <v>1060</v>
      </c>
      <c r="BI458" s="6">
        <f t="shared" si="439"/>
        <v>1242.8571428571429</v>
      </c>
      <c r="BJ458" s="6">
        <f t="shared" si="440"/>
        <v>53.970223325062037</v>
      </c>
      <c r="BK458" s="6">
        <f t="shared" si="480"/>
        <v>85.933966753241037</v>
      </c>
      <c r="BL458" s="6">
        <f t="shared" si="481"/>
        <v>56.838390724092761</v>
      </c>
      <c r="BM458" s="6">
        <f t="shared" si="482"/>
        <v>106.30086997364482</v>
      </c>
      <c r="BN458" s="5"/>
      <c r="BO458" s="5"/>
      <c r="BP458" s="5"/>
      <c r="BQ458" s="2">
        <f t="shared" si="487"/>
        <v>83362.5</v>
      </c>
      <c r="BR458" s="2">
        <f t="shared" si="441"/>
        <v>71886.4375</v>
      </c>
      <c r="BS458" s="2">
        <f t="shared" si="488"/>
        <v>63808.113687423094</v>
      </c>
      <c r="BT458" s="5">
        <f t="shared" si="442"/>
        <v>85822.183383834694</v>
      </c>
      <c r="BU458" s="5"/>
      <c r="BV458" s="2">
        <f t="shared" si="470"/>
        <v>9.6315875155433925</v>
      </c>
      <c r="BW458" s="2">
        <f t="shared" si="489"/>
        <v>1.8830377224443626</v>
      </c>
      <c r="BX458" s="2">
        <f t="shared" si="490"/>
        <v>-5.6688616576710782</v>
      </c>
      <c r="BY458" s="2">
        <f t="shared" si="491"/>
        <v>9.4349371025598039</v>
      </c>
      <c r="BZ458" s="2"/>
      <c r="CA458" s="2">
        <f t="shared" si="443"/>
        <v>-2.4463998830293394</v>
      </c>
      <c r="CB458" s="2">
        <f t="shared" si="492"/>
        <v>-0.49798998017391832</v>
      </c>
      <c r="CC458" s="2">
        <f t="shared" si="493"/>
        <v>-2.3957548166461042</v>
      </c>
      <c r="CD458" s="2">
        <f t="shared" si="494"/>
        <v>1.3997748562982675</v>
      </c>
      <c r="CE458" s="5"/>
      <c r="CF458" s="8">
        <f t="shared" si="471"/>
        <v>-4.8499256910046307E-2</v>
      </c>
      <c r="CG458" s="8">
        <f t="shared" si="472"/>
        <v>-4.5521164477083383E-2</v>
      </c>
      <c r="CH458" s="5">
        <f t="shared" si="473"/>
        <v>86870</v>
      </c>
      <c r="CI458" s="5">
        <f t="shared" si="474"/>
        <v>78320</v>
      </c>
      <c r="CJ458" s="5"/>
      <c r="CK458" s="5">
        <f t="shared" si="431"/>
        <v>87483.60853032663</v>
      </c>
      <c r="CL458" s="5">
        <f t="shared" si="454"/>
        <v>83851.679755652178</v>
      </c>
      <c r="CM458" s="5">
        <f t="shared" si="483"/>
        <v>77255.3812332628</v>
      </c>
      <c r="CN458" s="5">
        <f t="shared" si="466"/>
        <v>70552.784526693547</v>
      </c>
      <c r="CO458" s="5">
        <f t="shared" si="505"/>
        <v>66451.29680889775</v>
      </c>
      <c r="CP458" s="5">
        <f t="shared" si="448"/>
        <v>48659.473520036066</v>
      </c>
      <c r="CQ458" s="5"/>
      <c r="CR458" s="5"/>
      <c r="CS458" s="32">
        <f t="shared" si="432"/>
        <v>-6.2681553978488513E-2</v>
      </c>
      <c r="CT458" s="32">
        <f t="shared" si="455"/>
        <v>-2.2082798592086172E-2</v>
      </c>
      <c r="CU458" s="32">
        <f t="shared" si="484"/>
        <v>6.1414735012586652E-2</v>
      </c>
      <c r="CV458" s="32">
        <f t="shared" si="467"/>
        <v>0.16225037112426666</v>
      </c>
      <c r="CW458" s="32">
        <f t="shared" si="506"/>
        <v>0.23398645230081194</v>
      </c>
      <c r="CX458" s="32">
        <f t="shared" si="449"/>
        <v>0.68518058392546344</v>
      </c>
      <c r="CY458" s="32"/>
      <c r="CZ458" s="5"/>
      <c r="DA458" s="6">
        <f t="shared" si="433"/>
        <v>-3.2278283669254566E-2</v>
      </c>
      <c r="DB458" s="6">
        <f t="shared" si="456"/>
        <v>0.20008820931359289</v>
      </c>
      <c r="DC458" s="6">
        <f t="shared" si="485"/>
        <v>0.34627623671783375</v>
      </c>
      <c r="DD458" s="6">
        <f t="shared" si="468"/>
        <v>0.4326608509166544</v>
      </c>
      <c r="DE458" s="6">
        <f t="shared" si="507"/>
        <v>0.4825042010707451</v>
      </c>
      <c r="DF458" s="6">
        <f t="shared" si="451"/>
        <v>1.9931295962272961</v>
      </c>
      <c r="DG458" s="5"/>
      <c r="DI458" s="6">
        <f t="shared" si="434"/>
        <v>0.17426335710233654</v>
      </c>
      <c r="DJ458" s="6">
        <f t="shared" si="457"/>
        <v>0.49412923535114356</v>
      </c>
      <c r="DK458" s="6">
        <f t="shared" si="486"/>
        <v>0.3800314318418106</v>
      </c>
      <c r="DL458" s="6">
        <f t="shared" si="469"/>
        <v>0.31532335668850225</v>
      </c>
      <c r="DM458" s="6">
        <f t="shared" si="508"/>
        <v>0.51729929971287736</v>
      </c>
      <c r="DN458" s="6">
        <f t="shared" si="452"/>
        <v>9.5015063249766996E-2</v>
      </c>
      <c r="DX458">
        <f t="shared" si="458"/>
        <v>82152.5</v>
      </c>
      <c r="DY458">
        <f t="shared" si="459"/>
        <v>69164.41334337501</v>
      </c>
      <c r="DZ458">
        <f t="shared" si="460"/>
        <v>95140.58665662499</v>
      </c>
    </row>
    <row r="459" spans="1:130" x14ac:dyDescent="0.25">
      <c r="A459" s="1">
        <v>58</v>
      </c>
      <c r="B459" s="1">
        <v>458</v>
      </c>
      <c r="C459" s="7">
        <v>20210718</v>
      </c>
      <c r="D459" s="7">
        <v>79250</v>
      </c>
      <c r="E459" s="7">
        <v>12055257</v>
      </c>
      <c r="F459" s="7"/>
      <c r="G459" s="7">
        <f t="shared" si="495"/>
        <v>955379117250</v>
      </c>
      <c r="H459" s="36">
        <f t="shared" si="465"/>
        <v>914218560754.5</v>
      </c>
      <c r="I459" s="36">
        <f t="shared" si="461"/>
        <v>467677118338.79999</v>
      </c>
      <c r="K459" s="2">
        <f t="shared" si="496"/>
        <v>-3.4111834506863149E-2</v>
      </c>
      <c r="M459" s="1">
        <f t="shared" si="504"/>
        <v>457</v>
      </c>
      <c r="N459" s="2">
        <f t="shared" si="497"/>
        <v>5.5014950438574172E-3</v>
      </c>
      <c r="O459" s="8">
        <f t="shared" si="498"/>
        <v>0.57268170426065168</v>
      </c>
      <c r="P459" s="2">
        <f t="shared" si="499"/>
        <v>0.5353092122618851</v>
      </c>
      <c r="Q459" s="2">
        <f t="shared" si="500"/>
        <v>0.54406850913700255</v>
      </c>
      <c r="R459" s="2">
        <f t="shared" si="501"/>
        <v>3.9636246605037617E-2</v>
      </c>
      <c r="V459" s="1">
        <f t="shared" si="502"/>
        <v>3.4111834506863149E-2</v>
      </c>
      <c r="W459" s="1">
        <f t="shared" si="503"/>
        <v>0</v>
      </c>
      <c r="X459" s="2">
        <f t="shared" si="444"/>
        <v>1.46975875214894E-2</v>
      </c>
      <c r="Y459" s="2">
        <f t="shared" si="445"/>
        <v>1.4114127520429485E-2</v>
      </c>
      <c r="Z459" s="2">
        <f t="shared" si="446"/>
        <v>3.806968424238745E-2</v>
      </c>
      <c r="AA459" s="2">
        <f t="shared" si="447"/>
        <v>1.9034405175013737E-2</v>
      </c>
      <c r="AB459" s="3">
        <f t="shared" si="462"/>
        <v>0.38607064424045973</v>
      </c>
      <c r="AC459" s="3">
        <f t="shared" si="463"/>
        <v>0.74150609859650096</v>
      </c>
      <c r="AD459" s="4">
        <f t="shared" si="450"/>
        <v>65.761031637712421</v>
      </c>
      <c r="AE459" s="5">
        <f t="shared" si="475"/>
        <v>81.774876494446829</v>
      </c>
      <c r="AF459" s="5">
        <f t="shared" si="476"/>
        <v>58.863080076280596</v>
      </c>
      <c r="AG459" s="5">
        <f t="shared" si="477"/>
        <v>104.68667291261306</v>
      </c>
      <c r="AH459" s="5"/>
      <c r="AI459" s="6">
        <f t="shared" si="464"/>
        <v>0.19336221508710996</v>
      </c>
      <c r="AJ459" s="6">
        <f t="shared" si="453"/>
        <v>0.59654415981224718</v>
      </c>
      <c r="AK459" s="6">
        <f t="shared" si="478"/>
        <v>0.13633900767871066</v>
      </c>
      <c r="AL459" s="6">
        <f t="shared" si="479"/>
        <v>1.0567493119457838</v>
      </c>
      <c r="AM459" s="6"/>
      <c r="AT459" s="5"/>
      <c r="AU459" s="5"/>
      <c r="AV459" s="12"/>
      <c r="AW459" s="5"/>
      <c r="AX459" s="5"/>
      <c r="AY459" s="5"/>
      <c r="AZ459" s="5"/>
      <c r="BA459" s="5"/>
      <c r="BB459" s="5"/>
      <c r="BC459" s="5"/>
      <c r="BD459" s="5"/>
      <c r="BE459" s="5">
        <f t="shared" si="435"/>
        <v>-2750</v>
      </c>
      <c r="BF459" s="6">
        <f t="shared" si="436"/>
        <v>2750</v>
      </c>
      <c r="BG459" s="6">
        <f t="shared" si="437"/>
        <v>0</v>
      </c>
      <c r="BH459" s="6">
        <f t="shared" si="438"/>
        <v>1256.4285714285713</v>
      </c>
      <c r="BI459" s="6">
        <f t="shared" si="439"/>
        <v>1210</v>
      </c>
      <c r="BJ459" s="6">
        <f t="shared" si="440"/>
        <v>49.058789458441936</v>
      </c>
      <c r="BK459" s="6">
        <f t="shared" si="480"/>
        <v>84.391931351791271</v>
      </c>
      <c r="BL459" s="6">
        <f t="shared" si="481"/>
        <v>50.998168921820692</v>
      </c>
      <c r="BM459" s="6">
        <f t="shared" si="482"/>
        <v>107.76756505277068</v>
      </c>
      <c r="BN459" s="5"/>
      <c r="BO459" s="5"/>
      <c r="BP459" s="5"/>
      <c r="BQ459" s="2">
        <f t="shared" si="487"/>
        <v>83865</v>
      </c>
      <c r="BR459" s="2">
        <f t="shared" si="441"/>
        <v>72981.375</v>
      </c>
      <c r="BS459" s="2">
        <f t="shared" si="488"/>
        <v>64352.758947083326</v>
      </c>
      <c r="BT459" s="5">
        <f t="shared" si="442"/>
        <v>87075.583518040308</v>
      </c>
      <c r="BU459" s="5"/>
      <c r="BV459" s="2">
        <f t="shared" si="470"/>
        <v>7.7735892863071037</v>
      </c>
      <c r="BW459" s="2">
        <f t="shared" si="489"/>
        <v>2.2505580424645544</v>
      </c>
      <c r="BX459" s="2">
        <f t="shared" si="490"/>
        <v>-5.7067507203256103</v>
      </c>
      <c r="BY459" s="2">
        <f t="shared" si="491"/>
        <v>10.207866805254719</v>
      </c>
      <c r="BZ459" s="2"/>
      <c r="CA459" s="2">
        <f t="shared" si="443"/>
        <v>-2.166646158866647</v>
      </c>
      <c r="CB459" s="2">
        <f t="shared" si="492"/>
        <v>-0.59902320098323969</v>
      </c>
      <c r="CC459" s="2">
        <f t="shared" si="493"/>
        <v>-2.6284658747186893</v>
      </c>
      <c r="CD459" s="2">
        <f t="shared" si="494"/>
        <v>1.4304194727522099</v>
      </c>
      <c r="CE459" s="5"/>
      <c r="CF459" s="8">
        <f t="shared" si="471"/>
        <v>-4.8499256910046307E-2</v>
      </c>
      <c r="CG459" s="8">
        <f t="shared" si="472"/>
        <v>-4.5521164477083383E-2</v>
      </c>
      <c r="CH459" s="5">
        <f t="shared" si="473"/>
        <v>86145</v>
      </c>
      <c r="CI459" s="5">
        <f t="shared" si="474"/>
        <v>78320</v>
      </c>
      <c r="CJ459" s="5"/>
      <c r="CK459" s="5">
        <f t="shared" ref="CK459:CK522" si="509">AVERAGE(G450:G459)/AVERAGE(E450:E459)</f>
        <v>86860.680816870226</v>
      </c>
      <c r="CL459" s="5">
        <f t="shared" si="454"/>
        <v>83744.872729179231</v>
      </c>
      <c r="CM459" s="5">
        <f t="shared" si="483"/>
        <v>77520.61912139073</v>
      </c>
      <c r="CN459" s="5">
        <f t="shared" si="466"/>
        <v>70922.39224629516</v>
      </c>
      <c r="CO459" s="5">
        <f t="shared" si="505"/>
        <v>66633.221205212511</v>
      </c>
      <c r="CP459" s="5">
        <f t="shared" si="448"/>
        <v>48911.349301715774</v>
      </c>
      <c r="CQ459" s="5"/>
      <c r="CR459" s="5"/>
      <c r="CS459" s="32">
        <f t="shared" ref="CS459:CS522" si="510">D459/CK459-1</f>
        <v>-8.761940092221876E-2</v>
      </c>
      <c r="CT459" s="32">
        <f t="shared" si="455"/>
        <v>-5.3673408086905905E-2</v>
      </c>
      <c r="CU459" s="32">
        <f t="shared" si="484"/>
        <v>2.2308656693017515E-2</v>
      </c>
      <c r="CV459" s="32">
        <f t="shared" si="467"/>
        <v>0.11741859643968589</v>
      </c>
      <c r="CW459" s="32">
        <f t="shared" si="506"/>
        <v>0.18934667372497538</v>
      </c>
      <c r="CX459" s="32">
        <f t="shared" si="449"/>
        <v>0.62027834299022233</v>
      </c>
      <c r="CY459" s="32"/>
      <c r="CZ459" s="5"/>
      <c r="DA459" s="6">
        <f t="shared" ref="DA459:DA522" si="511">LN(D459/D450)</f>
        <v>-0.1073396284766233</v>
      </c>
      <c r="DB459" s="6">
        <f t="shared" si="456"/>
        <v>0.11472777082639078</v>
      </c>
      <c r="DC459" s="6">
        <f t="shared" si="485"/>
        <v>0.33483320202368355</v>
      </c>
      <c r="DD459" s="6">
        <f t="shared" si="468"/>
        <v>0.33978370718353973</v>
      </c>
      <c r="DE459" s="6">
        <f t="shared" si="507"/>
        <v>0.40168676608175852</v>
      </c>
      <c r="DF459" s="6">
        <f t="shared" si="451"/>
        <v>1.9792375155579058</v>
      </c>
      <c r="DG459" s="5"/>
      <c r="DI459" s="6">
        <f t="shared" ref="DI459:DI522" si="512">(D459-(AVERAGE(D450:D459)-2*_xlfn.STDEV.P(D450:D459)))/(4*_xlfn.STDEV.P(D450:D459))</f>
        <v>9.3153297866293089E-2</v>
      </c>
      <c r="DJ459" s="6">
        <f t="shared" si="457"/>
        <v>0.3423181905629239</v>
      </c>
      <c r="DK459" s="6">
        <f t="shared" si="486"/>
        <v>0.35657620445102073</v>
      </c>
      <c r="DL459" s="6">
        <f t="shared" si="469"/>
        <v>0.33829914996886218</v>
      </c>
      <c r="DM459" s="6">
        <f t="shared" si="508"/>
        <v>0.41871248352967089</v>
      </c>
      <c r="DN459" s="6">
        <f t="shared" si="452"/>
        <v>8.901321395335815E-2</v>
      </c>
      <c r="DX459">
        <f t="shared" si="458"/>
        <v>82758.5</v>
      </c>
      <c r="DY459">
        <f t="shared" si="459"/>
        <v>71633.247148940834</v>
      </c>
      <c r="DZ459">
        <f t="shared" si="460"/>
        <v>93883.752851059166</v>
      </c>
    </row>
    <row r="460" spans="1:130" x14ac:dyDescent="0.25">
      <c r="A460" s="1">
        <v>59</v>
      </c>
      <c r="B460" s="1">
        <v>459</v>
      </c>
      <c r="C460" s="7">
        <v>20210719</v>
      </c>
      <c r="D460" s="7">
        <v>79830</v>
      </c>
      <c r="E460" s="7">
        <v>7546642</v>
      </c>
      <c r="F460" s="7"/>
      <c r="G460" s="7">
        <f t="shared" si="495"/>
        <v>602448430860</v>
      </c>
      <c r="H460" s="36">
        <f t="shared" si="465"/>
        <v>933564926002.5</v>
      </c>
      <c r="I460" s="36">
        <f t="shared" si="461"/>
        <v>477548732112</v>
      </c>
      <c r="K460" s="2">
        <f t="shared" si="496"/>
        <v>7.2919609003174032E-3</v>
      </c>
      <c r="M460" s="1">
        <f t="shared" si="504"/>
        <v>458</v>
      </c>
      <c r="N460" s="2">
        <f t="shared" si="497"/>
        <v>5.5998423309939153E-3</v>
      </c>
      <c r="O460" s="8">
        <f t="shared" si="498"/>
        <v>0.57393483709273185</v>
      </c>
      <c r="P460" s="2">
        <f t="shared" si="499"/>
        <v>0.53664173288684469</v>
      </c>
      <c r="Q460" s="2">
        <f t="shared" si="500"/>
        <v>0.5457137763759593</v>
      </c>
      <c r="R460" s="2">
        <f t="shared" si="501"/>
        <v>3.862562483084675E-2</v>
      </c>
      <c r="V460" s="1">
        <f t="shared" si="502"/>
        <v>0</v>
      </c>
      <c r="W460" s="1">
        <f t="shared" si="503"/>
        <v>7.2919609003174032E-3</v>
      </c>
      <c r="X460" s="2">
        <f t="shared" si="444"/>
        <v>1.46975875214894E-2</v>
      </c>
      <c r="Y460" s="2">
        <f t="shared" si="445"/>
        <v>1.4545640306048394E-2</v>
      </c>
      <c r="Z460" s="2">
        <f t="shared" si="446"/>
        <v>3.806968424238745E-2</v>
      </c>
      <c r="AA460" s="2">
        <f t="shared" si="447"/>
        <v>1.8787231743664461E-2</v>
      </c>
      <c r="AB460" s="3">
        <f t="shared" si="462"/>
        <v>0.38607064424045973</v>
      </c>
      <c r="AC460" s="3">
        <f t="shared" si="463"/>
        <v>0.77423009970340939</v>
      </c>
      <c r="AD460" s="4">
        <f t="shared" si="450"/>
        <v>66.726674419926397</v>
      </c>
      <c r="AE460" s="5">
        <f t="shared" si="475"/>
        <v>81.51260436250287</v>
      </c>
      <c r="AF460" s="5">
        <f t="shared" si="476"/>
        <v>58.015715289762241</v>
      </c>
      <c r="AG460" s="5">
        <f t="shared" si="477"/>
        <v>105.0094934352435</v>
      </c>
      <c r="AH460" s="5"/>
      <c r="AI460" s="6">
        <f t="shared" si="464"/>
        <v>0.14626505363092113</v>
      </c>
      <c r="AJ460" s="6">
        <f t="shared" si="453"/>
        <v>0.58733316975038463</v>
      </c>
      <c r="AK460" s="6">
        <f t="shared" si="478"/>
        <v>9.8238713757006491E-2</v>
      </c>
      <c r="AL460" s="6">
        <f t="shared" si="479"/>
        <v>1.0764276257437628</v>
      </c>
      <c r="AM460" s="6"/>
      <c r="AT460" s="5"/>
      <c r="AU460" s="5"/>
      <c r="AV460" s="12"/>
      <c r="AW460" s="5"/>
      <c r="AX460" s="5"/>
      <c r="AY460" s="5"/>
      <c r="AZ460" s="5"/>
      <c r="BA460" s="5"/>
      <c r="BB460" s="5"/>
      <c r="BC460" s="5"/>
      <c r="BD460" s="5"/>
      <c r="BE460" s="5">
        <f t="shared" ref="BE460:BE523" si="513">D460-D459</f>
        <v>580</v>
      </c>
      <c r="BF460" s="6">
        <f t="shared" ref="BF460:BF523" si="514">IF(BE460&lt;0,-BE460,0)</f>
        <v>0</v>
      </c>
      <c r="BG460" s="6">
        <f t="shared" ref="BG460:BG523" si="515">IF(BE460&gt;=0,BE460,0)</f>
        <v>580</v>
      </c>
      <c r="BH460" s="6">
        <f t="shared" ref="BH460:BH523" si="516">AVERAGE(BF447:BF460)</f>
        <v>1256.4285714285713</v>
      </c>
      <c r="BI460" s="6">
        <f t="shared" ref="BI460:BI523" si="517">AVERAGE(BG447:BG460)</f>
        <v>1244.2857142857142</v>
      </c>
      <c r="BJ460" s="6">
        <f t="shared" ref="BJ460:BJ523" si="518">100*(SUM(BG447:BG460)/(SUM(BG447:BG460)+SUM(BF447:BF460)))</f>
        <v>49.757212225078554</v>
      </c>
      <c r="BK460" s="6">
        <f t="shared" si="480"/>
        <v>82.848054469769252</v>
      </c>
      <c r="BL460" s="6">
        <f t="shared" si="481"/>
        <v>46.04214177666816</v>
      </c>
      <c r="BM460" s="6">
        <f t="shared" si="482"/>
        <v>108.61219335494002</v>
      </c>
      <c r="BN460" s="5"/>
      <c r="BO460" s="5"/>
      <c r="BP460" s="5"/>
      <c r="BQ460" s="2">
        <f t="shared" si="487"/>
        <v>83985</v>
      </c>
      <c r="BR460" s="2">
        <f t="shared" si="441"/>
        <v>74062.75</v>
      </c>
      <c r="BS460" s="2">
        <f t="shared" si="488"/>
        <v>64906.100964542071</v>
      </c>
      <c r="BT460" s="5">
        <f t="shared" si="442"/>
        <v>88043.168603965518</v>
      </c>
      <c r="BU460" s="5"/>
      <c r="BV460" s="2">
        <f t="shared" si="470"/>
        <v>8.4001442189353934</v>
      </c>
      <c r="BW460" s="2">
        <f t="shared" si="489"/>
        <v>2.6714768982167314</v>
      </c>
      <c r="BX460" s="2">
        <f t="shared" si="490"/>
        <v>-5.6622297668447548</v>
      </c>
      <c r="BY460" s="2">
        <f t="shared" si="491"/>
        <v>11.005183563278218</v>
      </c>
      <c r="BZ460" s="2"/>
      <c r="CA460" s="2">
        <f t="shared" si="443"/>
        <v>-2.2567857308862682</v>
      </c>
      <c r="CB460" s="2">
        <f t="shared" si="492"/>
        <v>-0.70978142700399438</v>
      </c>
      <c r="CC460" s="2">
        <f t="shared" si="493"/>
        <v>-2.8499073638933572</v>
      </c>
      <c r="CD460" s="2">
        <f t="shared" si="494"/>
        <v>1.4303445098853684</v>
      </c>
      <c r="CE460" s="5"/>
      <c r="CF460" s="8">
        <f t="shared" si="471"/>
        <v>-4.8499256910046307E-2</v>
      </c>
      <c r="CG460" s="8">
        <f t="shared" si="472"/>
        <v>-4.5521164477083383E-2</v>
      </c>
      <c r="CH460" s="5">
        <f t="shared" si="473"/>
        <v>86145</v>
      </c>
      <c r="CI460" s="5">
        <f t="shared" si="474"/>
        <v>78515</v>
      </c>
      <c r="CJ460" s="5"/>
      <c r="CK460" s="5">
        <f t="shared" si="509"/>
        <v>86304.212388827218</v>
      </c>
      <c r="CL460" s="5">
        <f t="shared" si="454"/>
        <v>83791.393345839213</v>
      </c>
      <c r="CM460" s="5">
        <f t="shared" si="483"/>
        <v>77707.439769902703</v>
      </c>
      <c r="CN460" s="5">
        <f t="shared" si="466"/>
        <v>71192.337022843582</v>
      </c>
      <c r="CO460" s="5">
        <f t="shared" si="505"/>
        <v>66827.534708821127</v>
      </c>
      <c r="CP460" s="5">
        <f t="shared" si="448"/>
        <v>49101.801231266349</v>
      </c>
      <c r="CQ460" s="5"/>
      <c r="CR460" s="5"/>
      <c r="CS460" s="32">
        <f t="shared" si="510"/>
        <v>-7.5016180666348964E-2</v>
      </c>
      <c r="CT460" s="32">
        <f t="shared" si="455"/>
        <v>-4.7276852522179946E-2</v>
      </c>
      <c r="CU460" s="32">
        <f t="shared" si="484"/>
        <v>2.7314762092051303E-2</v>
      </c>
      <c r="CV460" s="32">
        <f t="shared" si="467"/>
        <v>0.12132854936880122</v>
      </c>
      <c r="CW460" s="32">
        <f t="shared" si="506"/>
        <v>0.19456748401437851</v>
      </c>
      <c r="CX460" s="32">
        <f t="shared" si="449"/>
        <v>0.62580593783119687</v>
      </c>
      <c r="CY460" s="32"/>
      <c r="CZ460" s="5"/>
      <c r="DA460" s="6">
        <f t="shared" si="511"/>
        <v>-0.10806261142484286</v>
      </c>
      <c r="DB460" s="6">
        <f t="shared" si="456"/>
        <v>7.327000345627295E-2</v>
      </c>
      <c r="DC460" s="6">
        <f t="shared" si="485"/>
        <v>0.34654408306203643</v>
      </c>
      <c r="DD460" s="6">
        <f t="shared" si="468"/>
        <v>0.36893642037465785</v>
      </c>
      <c r="DE460" s="6">
        <f t="shared" si="507"/>
        <v>0.43773521131757465</v>
      </c>
      <c r="DF460" s="6">
        <f t="shared" si="451"/>
        <v>1.9835204013773011</v>
      </c>
      <c r="DG460" s="5"/>
      <c r="DI460" s="6">
        <f t="shared" si="512"/>
        <v>0.19928518252550778</v>
      </c>
      <c r="DJ460" s="6">
        <f t="shared" si="457"/>
        <v>0.32658870240279969</v>
      </c>
      <c r="DK460" s="6">
        <f t="shared" si="486"/>
        <v>0.34945717750392086</v>
      </c>
      <c r="DL460" s="6">
        <f t="shared" si="469"/>
        <v>0.3917484325733932</v>
      </c>
      <c r="DM460" s="6">
        <f t="shared" si="508"/>
        <v>0.33841087164326755</v>
      </c>
      <c r="DN460" s="6">
        <f t="shared" si="452"/>
        <v>8.9546196688691723E-2</v>
      </c>
      <c r="DX460">
        <f t="shared" si="458"/>
        <v>83217</v>
      </c>
      <c r="DY460">
        <f t="shared" si="459"/>
        <v>73451.200288762833</v>
      </c>
      <c r="DZ460">
        <f t="shared" si="460"/>
        <v>92982.799711237167</v>
      </c>
    </row>
    <row r="461" spans="1:130" x14ac:dyDescent="0.25">
      <c r="A461" s="1">
        <v>60</v>
      </c>
      <c r="B461" s="1">
        <v>460</v>
      </c>
      <c r="C461" s="7">
        <v>20210726</v>
      </c>
      <c r="D461" s="7">
        <v>81060</v>
      </c>
      <c r="E461" s="7">
        <v>6296144</v>
      </c>
      <c r="F461" s="7"/>
      <c r="G461" s="7">
        <f t="shared" si="495"/>
        <v>510365432640</v>
      </c>
      <c r="H461" s="36">
        <f t="shared" si="465"/>
        <v>946623231961.5</v>
      </c>
      <c r="I461" s="36">
        <f t="shared" si="461"/>
        <v>486262835525.79999</v>
      </c>
      <c r="K461" s="2">
        <f t="shared" si="496"/>
        <v>1.5290247542454933E-2</v>
      </c>
      <c r="M461" s="1">
        <f t="shared" si="504"/>
        <v>459</v>
      </c>
      <c r="N461" s="2">
        <f t="shared" si="497"/>
        <v>5.6562810175357766E-3</v>
      </c>
      <c r="O461" s="8">
        <f t="shared" si="498"/>
        <v>0.57518796992481203</v>
      </c>
      <c r="P461" s="2">
        <f t="shared" si="499"/>
        <v>0.53740624359918288</v>
      </c>
      <c r="Q461" s="2">
        <f t="shared" si="500"/>
        <v>0.5466568442588543</v>
      </c>
      <c r="R461" s="2">
        <f t="shared" si="501"/>
        <v>3.8546237037967335E-2</v>
      </c>
      <c r="V461" s="1">
        <f t="shared" si="502"/>
        <v>0</v>
      </c>
      <c r="W461" s="1">
        <f t="shared" si="503"/>
        <v>1.5290247542454933E-2</v>
      </c>
      <c r="X461" s="2">
        <f t="shared" si="444"/>
        <v>1.46975875214894E-2</v>
      </c>
      <c r="Y461" s="2">
        <f t="shared" si="445"/>
        <v>1.2118783608872455E-2</v>
      </c>
      <c r="Z461" s="2">
        <f t="shared" si="446"/>
        <v>3.806968424238745E-2</v>
      </c>
      <c r="AA461" s="2">
        <f t="shared" si="447"/>
        <v>1.5935109842550369E-2</v>
      </c>
      <c r="AB461" s="3">
        <f t="shared" si="462"/>
        <v>0.38607064424045973</v>
      </c>
      <c r="AC461" s="3">
        <f t="shared" si="463"/>
        <v>0.76050831959203358</v>
      </c>
      <c r="AD461" s="4">
        <f t="shared" si="450"/>
        <v>66.328473099663313</v>
      </c>
      <c r="AE461" s="5">
        <f t="shared" si="475"/>
        <v>81.211234250537714</v>
      </c>
      <c r="AF461" s="5">
        <f t="shared" si="476"/>
        <v>57.073957081599573</v>
      </c>
      <c r="AG461" s="5">
        <f t="shared" si="477"/>
        <v>105.34851141947586</v>
      </c>
      <c r="AH461" s="5"/>
      <c r="AI461" s="6">
        <f t="shared" si="464"/>
        <v>0.10915429258408312</v>
      </c>
      <c r="AJ461" s="6">
        <f t="shared" si="453"/>
        <v>0.57310031354742352</v>
      </c>
      <c r="AK461" s="6">
        <f t="shared" si="478"/>
        <v>4.5261328244851295E-2</v>
      </c>
      <c r="AL461" s="6">
        <f t="shared" si="479"/>
        <v>1.1009392988499958</v>
      </c>
      <c r="AM461" s="6"/>
      <c r="AT461" s="5"/>
      <c r="AU461" s="5"/>
      <c r="AV461" s="12"/>
      <c r="AW461" s="5"/>
      <c r="AX461" s="5"/>
      <c r="AY461" s="5"/>
      <c r="AZ461" s="5"/>
      <c r="BA461" s="5"/>
      <c r="BB461" s="5"/>
      <c r="BC461" s="5"/>
      <c r="BD461" s="5"/>
      <c r="BE461" s="5">
        <f t="shared" si="513"/>
        <v>1230</v>
      </c>
      <c r="BF461" s="6">
        <f t="shared" si="514"/>
        <v>0</v>
      </c>
      <c r="BG461" s="6">
        <f t="shared" si="515"/>
        <v>1230</v>
      </c>
      <c r="BH461" s="6">
        <f t="shared" si="516"/>
        <v>1256.4285714285713</v>
      </c>
      <c r="BI461" s="6">
        <f t="shared" si="517"/>
        <v>1043.5714285714287</v>
      </c>
      <c r="BJ461" s="6">
        <f t="shared" si="518"/>
        <v>45.37267080745341</v>
      </c>
      <c r="BK461" s="6">
        <f t="shared" si="480"/>
        <v>80.969364466797543</v>
      </c>
      <c r="BL461" s="6">
        <f t="shared" si="481"/>
        <v>40.528342001007374</v>
      </c>
      <c r="BM461" s="6">
        <f t="shared" si="482"/>
        <v>109.27808019285067</v>
      </c>
      <c r="BN461" s="5"/>
      <c r="BO461" s="5"/>
      <c r="BP461" s="5"/>
      <c r="BQ461" s="2">
        <f t="shared" si="487"/>
        <v>84140</v>
      </c>
      <c r="BR461" s="2">
        <f t="shared" si="441"/>
        <v>75131.25</v>
      </c>
      <c r="BS461" s="2">
        <f t="shared" si="488"/>
        <v>65481.732820788406</v>
      </c>
      <c r="BT461" s="5">
        <f t="shared" si="442"/>
        <v>88739.207545224475</v>
      </c>
      <c r="BU461" s="5"/>
      <c r="BV461" s="2">
        <f t="shared" si="470"/>
        <v>9.1774814913015277</v>
      </c>
      <c r="BW461" s="2">
        <f t="shared" si="489"/>
        <v>3.1500533488746472</v>
      </c>
      <c r="BX461" s="2">
        <f t="shared" si="490"/>
        <v>-5.5343623920320786</v>
      </c>
      <c r="BY461" s="2">
        <f t="shared" si="491"/>
        <v>11.834469089781372</v>
      </c>
      <c r="BZ461" s="2"/>
      <c r="CA461" s="2">
        <f t="shared" si="443"/>
        <v>-2.388489272776805</v>
      </c>
      <c r="CB461" s="2">
        <f t="shared" si="492"/>
        <v>-0.82381146378488346</v>
      </c>
      <c r="CC461" s="2">
        <f t="shared" si="493"/>
        <v>-3.0693398094037447</v>
      </c>
      <c r="CD461" s="2">
        <f t="shared" si="494"/>
        <v>1.4217168818339778</v>
      </c>
      <c r="CE461" s="5"/>
      <c r="CF461" s="8">
        <f t="shared" si="471"/>
        <v>-4.8499256910046307E-2</v>
      </c>
      <c r="CG461" s="8">
        <f t="shared" si="472"/>
        <v>-4.5521164477083383E-2</v>
      </c>
      <c r="CH461" s="5">
        <f t="shared" si="473"/>
        <v>86145</v>
      </c>
      <c r="CI461" s="5">
        <f t="shared" si="474"/>
        <v>78760</v>
      </c>
      <c r="CJ461" s="5"/>
      <c r="CK461" s="5">
        <f t="shared" si="509"/>
        <v>85639.504216373534</v>
      </c>
      <c r="CL461" s="5">
        <f t="shared" si="454"/>
        <v>83858.068887978676</v>
      </c>
      <c r="CM461" s="5">
        <f t="shared" si="483"/>
        <v>77865.081293867028</v>
      </c>
      <c r="CN461" s="5">
        <f t="shared" si="466"/>
        <v>71495.015857551756</v>
      </c>
      <c r="CO461" s="5">
        <f t="shared" si="505"/>
        <v>66951.47648830399</v>
      </c>
      <c r="CP461" s="5">
        <f t="shared" si="448"/>
        <v>49252.345997983874</v>
      </c>
      <c r="CQ461" s="5"/>
      <c r="CR461" s="5"/>
      <c r="CS461" s="32">
        <f t="shared" si="510"/>
        <v>-5.3474202802518911E-2</v>
      </c>
      <c r="CT461" s="32">
        <f t="shared" si="455"/>
        <v>-3.3366722190042997E-2</v>
      </c>
      <c r="CU461" s="32">
        <f t="shared" si="484"/>
        <v>4.1031469473141291E-2</v>
      </c>
      <c r="CV461" s="32">
        <f t="shared" si="467"/>
        <v>0.13378532793818421</v>
      </c>
      <c r="CW461" s="32">
        <f t="shared" si="506"/>
        <v>0.21072759335129354</v>
      </c>
      <c r="CX461" s="32">
        <f t="shared" si="449"/>
        <v>0.64580992757823474</v>
      </c>
      <c r="CY461" s="32"/>
      <c r="CZ461" s="5"/>
      <c r="DA461" s="6">
        <f t="shared" si="511"/>
        <v>-9.9049004080647166E-2</v>
      </c>
      <c r="DB461" s="6">
        <f t="shared" si="456"/>
        <v>4.9956647355293177E-2</v>
      </c>
      <c r="DC461" s="6">
        <f t="shared" si="485"/>
        <v>0.34741269479439657</v>
      </c>
      <c r="DD461" s="6">
        <f t="shared" si="468"/>
        <v>0.38640294733970837</v>
      </c>
      <c r="DE461" s="6">
        <f t="shared" si="507"/>
        <v>0.42584154915274708</v>
      </c>
      <c r="DF461" s="6">
        <f t="shared" si="451"/>
        <v>2.019508973135566</v>
      </c>
      <c r="DG461" s="5"/>
      <c r="DI461" s="6">
        <f t="shared" si="512"/>
        <v>0.30805075583336466</v>
      </c>
      <c r="DJ461" s="6">
        <f t="shared" si="457"/>
        <v>0.35980718694714797</v>
      </c>
      <c r="DK461" s="6">
        <f t="shared" si="486"/>
        <v>0.33087867503876878</v>
      </c>
      <c r="DL461" s="6">
        <f t="shared" si="469"/>
        <v>0.4230155260114507</v>
      </c>
      <c r="DM461" s="6">
        <f t="shared" si="508"/>
        <v>0.37426304286164203</v>
      </c>
      <c r="DN461" s="6">
        <f t="shared" si="452"/>
        <v>8.804002720655793E-2</v>
      </c>
      <c r="DX461">
        <f t="shared" si="458"/>
        <v>83560.5</v>
      </c>
      <c r="DY461">
        <f t="shared" si="459"/>
        <v>74642.425151693329</v>
      </c>
      <c r="DZ461">
        <f t="shared" si="460"/>
        <v>92478.574848306671</v>
      </c>
    </row>
    <row r="462" spans="1:130" x14ac:dyDescent="0.25">
      <c r="A462" s="1">
        <v>61</v>
      </c>
      <c r="B462" s="1">
        <v>461</v>
      </c>
      <c r="C462" s="7">
        <v>20210727</v>
      </c>
      <c r="D462" s="7">
        <v>83880</v>
      </c>
      <c r="E462" s="7">
        <v>8218048</v>
      </c>
      <c r="F462" s="7"/>
      <c r="G462" s="7">
        <f t="shared" si="495"/>
        <v>689329866240</v>
      </c>
      <c r="H462" s="36">
        <f t="shared" si="465"/>
        <v>866602657633.5</v>
      </c>
      <c r="I462" s="36">
        <f t="shared" si="461"/>
        <v>498030778745.20001</v>
      </c>
      <c r="K462" s="2">
        <f t="shared" si="496"/>
        <v>3.4197584833556678E-2</v>
      </c>
      <c r="M462" s="1">
        <f t="shared" si="504"/>
        <v>460</v>
      </c>
      <c r="N462" s="2">
        <f t="shared" si="497"/>
        <v>5.7328155053761234E-3</v>
      </c>
      <c r="O462" s="8">
        <f t="shared" si="498"/>
        <v>0.5764411027568922</v>
      </c>
      <c r="P462" s="2">
        <f t="shared" si="499"/>
        <v>0.53844274804929326</v>
      </c>
      <c r="Q462" s="2">
        <f t="shared" si="500"/>
        <v>0.54793438524050431</v>
      </c>
      <c r="R462" s="2">
        <f t="shared" si="501"/>
        <v>3.9034859157709323E-2</v>
      </c>
      <c r="V462" s="1">
        <f t="shared" si="502"/>
        <v>0</v>
      </c>
      <c r="W462" s="1">
        <f t="shared" si="503"/>
        <v>3.4197584833556678E-2</v>
      </c>
      <c r="X462" s="2">
        <f t="shared" si="444"/>
        <v>1.46975875214894E-2</v>
      </c>
      <c r="Y462" s="2">
        <f t="shared" si="445"/>
        <v>1.4044880196816172E-2</v>
      </c>
      <c r="Z462" s="2">
        <f t="shared" si="446"/>
        <v>3.806968424238745E-2</v>
      </c>
      <c r="AA462" s="2">
        <f t="shared" si="447"/>
        <v>1.6899516706513271E-2</v>
      </c>
      <c r="AB462" s="3">
        <f t="shared" si="462"/>
        <v>0.38607064424045973</v>
      </c>
      <c r="AC462" s="3">
        <f t="shared" si="463"/>
        <v>0.83108176646277176</v>
      </c>
      <c r="AD462" s="4">
        <f t="shared" si="450"/>
        <v>68.280829841400021</v>
      </c>
      <c r="AE462" s="5">
        <f t="shared" si="475"/>
        <v>80.989684775331369</v>
      </c>
      <c r="AF462" s="5">
        <f t="shared" si="476"/>
        <v>56.446008006096477</v>
      </c>
      <c r="AG462" s="5">
        <f t="shared" si="477"/>
        <v>105.53336154456626</v>
      </c>
      <c r="AH462" s="5"/>
      <c r="AI462" s="6">
        <f t="shared" si="464"/>
        <v>0.1041958181244679</v>
      </c>
      <c r="AJ462" s="6">
        <f t="shared" si="453"/>
        <v>0.55345309175738855</v>
      </c>
      <c r="AK462" s="6">
        <f t="shared" si="478"/>
        <v>-1.405256824010126E-2</v>
      </c>
      <c r="AL462" s="6">
        <f t="shared" si="479"/>
        <v>1.1209587517548782</v>
      </c>
      <c r="AM462" s="6"/>
      <c r="AT462" s="5"/>
      <c r="AU462" s="5"/>
      <c r="AV462" s="12"/>
      <c r="AW462" s="5"/>
      <c r="AX462" s="5"/>
      <c r="AY462" s="5"/>
      <c r="AZ462" s="5"/>
      <c r="BA462" s="5"/>
      <c r="BB462" s="5"/>
      <c r="BC462" s="5"/>
      <c r="BD462" s="5"/>
      <c r="BE462" s="5">
        <f t="shared" si="513"/>
        <v>2820</v>
      </c>
      <c r="BF462" s="6">
        <f t="shared" si="514"/>
        <v>0</v>
      </c>
      <c r="BG462" s="6">
        <f t="shared" si="515"/>
        <v>2820</v>
      </c>
      <c r="BH462" s="6">
        <f t="shared" si="516"/>
        <v>1256.4285714285713</v>
      </c>
      <c r="BI462" s="6">
        <f t="shared" si="517"/>
        <v>1201.4285714285713</v>
      </c>
      <c r="BJ462" s="6">
        <f t="shared" si="518"/>
        <v>48.881139203719847</v>
      </c>
      <c r="BK462" s="6">
        <f t="shared" si="480"/>
        <v>79.271381388851978</v>
      </c>
      <c r="BL462" s="6">
        <f t="shared" si="481"/>
        <v>36.383519256277346</v>
      </c>
      <c r="BM462" s="6">
        <f t="shared" si="482"/>
        <v>109.29288488165422</v>
      </c>
      <c r="BN462" s="5"/>
      <c r="BO462" s="5"/>
      <c r="BP462" s="5"/>
      <c r="BQ462" s="2">
        <f t="shared" si="487"/>
        <v>84178.75</v>
      </c>
      <c r="BR462" s="2">
        <f t="shared" si="441"/>
        <v>76155.125</v>
      </c>
      <c r="BS462" s="2">
        <f t="shared" si="488"/>
        <v>66061.069571895321</v>
      </c>
      <c r="BT462" s="5">
        <f t="shared" si="442"/>
        <v>89212.362328192248</v>
      </c>
      <c r="BU462" s="5"/>
      <c r="BV462" s="2">
        <f t="shared" si="470"/>
        <v>9.3241213842789605</v>
      </c>
      <c r="BW462" s="2">
        <f t="shared" si="489"/>
        <v>3.6290571374418854</v>
      </c>
      <c r="BX462" s="2">
        <f t="shared" si="490"/>
        <v>-5.3172146462747989</v>
      </c>
      <c r="BY462" s="2">
        <f t="shared" si="491"/>
        <v>12.575328921158569</v>
      </c>
      <c r="BZ462" s="2"/>
      <c r="CA462" s="2">
        <f t="shared" si="443"/>
        <v>-2.4155596384538405</v>
      </c>
      <c r="CB462" s="2">
        <f t="shared" si="492"/>
        <v>-0.92912040834998033</v>
      </c>
      <c r="CC462" s="2">
        <f t="shared" si="493"/>
        <v>-3.2686485740225555</v>
      </c>
      <c r="CD462" s="2">
        <f t="shared" si="494"/>
        <v>1.410407757322595</v>
      </c>
      <c r="CE462" s="5"/>
      <c r="CF462" s="8">
        <f t="shared" si="471"/>
        <v>-4.8499256910046307E-2</v>
      </c>
      <c r="CG462" s="8">
        <f t="shared" si="472"/>
        <v>-4.5521164477083383E-2</v>
      </c>
      <c r="CH462" s="5">
        <f t="shared" si="473"/>
        <v>86145</v>
      </c>
      <c r="CI462" s="5">
        <f t="shared" si="474"/>
        <v>79270</v>
      </c>
      <c r="CJ462" s="5"/>
      <c r="CK462" s="5">
        <f t="shared" si="509"/>
        <v>85048.537167046947</v>
      </c>
      <c r="CL462" s="5">
        <f t="shared" si="454"/>
        <v>84839.806287556072</v>
      </c>
      <c r="CM462" s="5">
        <f t="shared" si="483"/>
        <v>78134.070806210162</v>
      </c>
      <c r="CN462" s="5">
        <f t="shared" si="466"/>
        <v>71788.755378310234</v>
      </c>
      <c r="CO462" s="5">
        <f t="shared" si="505"/>
        <v>67143.801056956916</v>
      </c>
      <c r="CP462" s="5">
        <f t="shared" si="448"/>
        <v>49458.922225598835</v>
      </c>
      <c r="CQ462" s="5"/>
      <c r="CR462" s="5"/>
      <c r="CS462" s="32">
        <f t="shared" si="510"/>
        <v>-1.3739650392243452E-2</v>
      </c>
      <c r="CT462" s="32">
        <f t="shared" si="455"/>
        <v>-1.1313159819140828E-2</v>
      </c>
      <c r="CU462" s="32">
        <f t="shared" si="484"/>
        <v>7.3539355296628806E-2</v>
      </c>
      <c r="CV462" s="32">
        <f t="shared" si="467"/>
        <v>0.16842811326051943</v>
      </c>
      <c r="CW462" s="32">
        <f t="shared" si="506"/>
        <v>0.24925903329253063</v>
      </c>
      <c r="CX462" s="32">
        <f t="shared" si="449"/>
        <v>0.695952847848059</v>
      </c>
      <c r="CY462" s="32"/>
      <c r="CZ462" s="5"/>
      <c r="DA462" s="6">
        <f t="shared" si="511"/>
        <v>-5.3615345980164583E-2</v>
      </c>
      <c r="DB462" s="6">
        <f t="shared" si="456"/>
        <v>7.3832891690952335E-2</v>
      </c>
      <c r="DC462" s="6">
        <f t="shared" si="485"/>
        <v>0.39851506676719206</v>
      </c>
      <c r="DD462" s="6">
        <f t="shared" si="468"/>
        <v>0.43541561795840578</v>
      </c>
      <c r="DE462" s="6">
        <f t="shared" si="507"/>
        <v>0.45076530350108301</v>
      </c>
      <c r="DF462" s="6">
        <f t="shared" si="451"/>
        <v>2.0250280209172677</v>
      </c>
      <c r="DG462" s="5"/>
      <c r="DI462" s="6">
        <f t="shared" si="512"/>
        <v>0.48921408682803946</v>
      </c>
      <c r="DJ462" s="6">
        <f t="shared" si="457"/>
        <v>0.4988707456333899</v>
      </c>
      <c r="DK462" s="6">
        <f t="shared" si="486"/>
        <v>0.3644432915662067</v>
      </c>
      <c r="DL462" s="6">
        <f t="shared" si="469"/>
        <v>0.47944451985097358</v>
      </c>
      <c r="DM462" s="6">
        <f t="shared" si="508"/>
        <v>0.39689513946779464</v>
      </c>
      <c r="DN462" s="6">
        <f t="shared" si="452"/>
        <v>8.5596544169704816E-2</v>
      </c>
      <c r="DX462">
        <f t="shared" si="458"/>
        <v>83899</v>
      </c>
      <c r="DY462">
        <f t="shared" si="459"/>
        <v>75486.369258073901</v>
      </c>
      <c r="DZ462">
        <f t="shared" si="460"/>
        <v>92311.630741926099</v>
      </c>
    </row>
    <row r="463" spans="1:130" x14ac:dyDescent="0.25">
      <c r="A463" s="1">
        <v>62</v>
      </c>
      <c r="B463" s="1">
        <v>462</v>
      </c>
      <c r="C463" s="7">
        <v>20210728</v>
      </c>
      <c r="D463" s="7">
        <v>87750</v>
      </c>
      <c r="E463" s="7">
        <v>8477221</v>
      </c>
      <c r="F463" s="7"/>
      <c r="G463" s="7">
        <f t="shared" si="495"/>
        <v>743876142750</v>
      </c>
      <c r="H463" s="36">
        <f t="shared" si="465"/>
        <v>868524605484</v>
      </c>
      <c r="I463" s="36">
        <f t="shared" si="461"/>
        <v>510390798625</v>
      </c>
      <c r="K463" s="2">
        <f t="shared" si="496"/>
        <v>4.5104656312255985E-2</v>
      </c>
      <c r="M463" s="1">
        <f t="shared" si="504"/>
        <v>461</v>
      </c>
      <c r="N463" s="2">
        <f t="shared" si="497"/>
        <v>5.7738330353117734E-3</v>
      </c>
      <c r="O463" s="8">
        <f t="shared" si="498"/>
        <v>0.57769423558897248</v>
      </c>
      <c r="P463" s="2">
        <f t="shared" si="499"/>
        <v>0.5389981403237013</v>
      </c>
      <c r="Q463" s="2">
        <f t="shared" si="500"/>
        <v>0.54861842725638843</v>
      </c>
      <c r="R463" s="2">
        <f t="shared" si="501"/>
        <v>3.925148753967922E-2</v>
      </c>
      <c r="V463" s="1">
        <f t="shared" si="502"/>
        <v>0</v>
      </c>
      <c r="W463" s="1">
        <f t="shared" si="503"/>
        <v>4.5104656312255985E-2</v>
      </c>
      <c r="X463" s="2">
        <f t="shared" si="444"/>
        <v>1.46975875214894E-2</v>
      </c>
      <c r="Y463" s="2">
        <f t="shared" si="445"/>
        <v>1.7232896908094219E-2</v>
      </c>
      <c r="Z463" s="2">
        <f t="shared" si="446"/>
        <v>3.806968424238745E-2</v>
      </c>
      <c r="AA463" s="2">
        <f t="shared" si="447"/>
        <v>1.8294445177566936E-2</v>
      </c>
      <c r="AB463" s="3">
        <f t="shared" si="462"/>
        <v>0.38607064424045973</v>
      </c>
      <c r="AC463" s="3">
        <f t="shared" si="463"/>
        <v>0.94197428458915977</v>
      </c>
      <c r="AD463" s="4">
        <f t="shared" si="450"/>
        <v>70.9293988584636</v>
      </c>
      <c r="AE463" s="5">
        <f t="shared" si="475"/>
        <v>80.648585778331352</v>
      </c>
      <c r="AF463" s="5">
        <f t="shared" si="476"/>
        <v>55.728680033644252</v>
      </c>
      <c r="AG463" s="5">
        <f t="shared" si="477"/>
        <v>105.56849152301845</v>
      </c>
      <c r="AH463" s="5"/>
      <c r="AI463" s="6">
        <f t="shared" si="464"/>
        <v>0.14365765452013801</v>
      </c>
      <c r="AJ463" s="6">
        <f t="shared" si="453"/>
        <v>0.52750790377968082</v>
      </c>
      <c r="AK463" s="6">
        <f t="shared" si="478"/>
        <v>-6.5852255050177333E-2</v>
      </c>
      <c r="AL463" s="6">
        <f t="shared" si="479"/>
        <v>1.1208680626095391</v>
      </c>
      <c r="AM463" s="6"/>
      <c r="AT463" s="5"/>
      <c r="AU463" s="5"/>
      <c r="AV463" s="12"/>
      <c r="AW463" s="5"/>
      <c r="AX463" s="5"/>
      <c r="AY463" s="5"/>
      <c r="AZ463" s="5"/>
      <c r="BA463" s="5"/>
      <c r="BB463" s="5"/>
      <c r="BC463" s="5"/>
      <c r="BD463" s="5"/>
      <c r="BE463" s="5">
        <f t="shared" si="513"/>
        <v>3870</v>
      </c>
      <c r="BF463" s="6">
        <f t="shared" si="514"/>
        <v>0</v>
      </c>
      <c r="BG463" s="6">
        <f t="shared" si="515"/>
        <v>3870</v>
      </c>
      <c r="BH463" s="6">
        <f t="shared" si="516"/>
        <v>1256.4285714285713</v>
      </c>
      <c r="BI463" s="6">
        <f t="shared" si="517"/>
        <v>1475</v>
      </c>
      <c r="BJ463" s="6">
        <f t="shared" si="518"/>
        <v>54.001046025104607</v>
      </c>
      <c r="BK463" s="6">
        <f t="shared" si="480"/>
        <v>77.665417583996359</v>
      </c>
      <c r="BL463" s="6">
        <f t="shared" si="481"/>
        <v>33.471822245888703</v>
      </c>
      <c r="BM463" s="6">
        <f t="shared" si="482"/>
        <v>108.60093432067171</v>
      </c>
      <c r="BN463" s="5"/>
      <c r="BO463" s="5"/>
      <c r="BP463" s="5"/>
      <c r="BQ463" s="2">
        <f t="shared" si="487"/>
        <v>84303.75</v>
      </c>
      <c r="BR463" s="2">
        <f t="shared" ref="BR463:BR526" si="519">AVERAGE(BQ444:BQ463)</f>
        <v>77131.625</v>
      </c>
      <c r="BS463" s="2">
        <f t="shared" si="488"/>
        <v>66652.208054378018</v>
      </c>
      <c r="BT463" s="5">
        <f t="shared" ref="BT463:BT526" si="520">BR463+2*_xlfn.STDEV.S(BQ444:BQ463)</f>
        <v>89508.40903142457</v>
      </c>
      <c r="BU463" s="5"/>
      <c r="BV463" s="2">
        <f t="shared" si="470"/>
        <v>8.6857775814140847</v>
      </c>
      <c r="BW463" s="2">
        <f t="shared" si="489"/>
        <v>4.0612866338988614</v>
      </c>
      <c r="BX463" s="2">
        <f t="shared" si="490"/>
        <v>-4.9898094542737912</v>
      </c>
      <c r="BY463" s="2">
        <f t="shared" si="491"/>
        <v>13.112382722071514</v>
      </c>
      <c r="BZ463" s="2"/>
      <c r="CA463" s="2">
        <f t="shared" ref="CA463:CA526" si="521">_xlfn.SKEW.P(K444:K463)</f>
        <v>-2.3199549230607843</v>
      </c>
      <c r="CB463" s="2">
        <f t="shared" si="492"/>
        <v>-1.0357897978301946</v>
      </c>
      <c r="CC463" s="2">
        <f t="shared" si="493"/>
        <v>-3.4267411737075557</v>
      </c>
      <c r="CD463" s="2">
        <f t="shared" si="494"/>
        <v>1.3551615780471664</v>
      </c>
      <c r="CE463" s="5"/>
      <c r="CF463" s="8">
        <f t="shared" si="471"/>
        <v>-4.8499256910046307E-2</v>
      </c>
      <c r="CG463" s="8">
        <f t="shared" si="472"/>
        <v>-4.5521164477083383E-2</v>
      </c>
      <c r="CH463" s="5">
        <f t="shared" si="473"/>
        <v>86145</v>
      </c>
      <c r="CI463" s="5">
        <f t="shared" si="474"/>
        <v>79870</v>
      </c>
      <c r="CJ463" s="5"/>
      <c r="CK463" s="5">
        <f t="shared" si="509"/>
        <v>84926.21599217091</v>
      </c>
      <c r="CL463" s="5">
        <f t="shared" si="454"/>
        <v>85268.91908802306</v>
      </c>
      <c r="CM463" s="5">
        <f t="shared" si="483"/>
        <v>78535.0678671239</v>
      </c>
      <c r="CN463" s="5">
        <f t="shared" si="466"/>
        <v>72146.520840159792</v>
      </c>
      <c r="CO463" s="5">
        <f t="shared" si="505"/>
        <v>67352.424958312593</v>
      </c>
      <c r="CP463" s="5">
        <f t="shared" si="448"/>
        <v>49702.108414008195</v>
      </c>
      <c r="CQ463" s="5"/>
      <c r="CR463" s="5"/>
      <c r="CS463" s="32">
        <f t="shared" si="510"/>
        <v>3.324985076562692E-2</v>
      </c>
      <c r="CT463" s="32">
        <f t="shared" si="455"/>
        <v>2.9097131035702661E-2</v>
      </c>
      <c r="CU463" s="32">
        <f t="shared" si="484"/>
        <v>0.11733525395899758</v>
      </c>
      <c r="CV463" s="32">
        <f t="shared" si="467"/>
        <v>0.21627486645419292</v>
      </c>
      <c r="CW463" s="32">
        <f t="shared" si="506"/>
        <v>0.30284841346562308</v>
      </c>
      <c r="CX463" s="32">
        <f t="shared" si="449"/>
        <v>0.76551866309293781</v>
      </c>
      <c r="CY463" s="32"/>
      <c r="CZ463" s="5"/>
      <c r="DA463" s="6">
        <f t="shared" si="511"/>
        <v>-1.324522675002068E-2</v>
      </c>
      <c r="DB463" s="6">
        <f t="shared" si="456"/>
        <v>9.9489842609058118E-2</v>
      </c>
      <c r="DC463" s="6">
        <f t="shared" si="485"/>
        <v>0.47629116067677679</v>
      </c>
      <c r="DD463" s="6">
        <f t="shared" si="468"/>
        <v>0.49986971516130924</v>
      </c>
      <c r="DE463" s="6">
        <f t="shared" si="507"/>
        <v>0.4518223368307655</v>
      </c>
      <c r="DF463" s="6">
        <f t="shared" si="451"/>
        <v>2.0319129697997527</v>
      </c>
      <c r="DG463" s="5"/>
      <c r="DI463" s="6">
        <f t="shared" si="512"/>
        <v>0.71911900390613481</v>
      </c>
      <c r="DJ463" s="6">
        <f t="shared" si="457"/>
        <v>0.70736698887484017</v>
      </c>
      <c r="DK463" s="6">
        <f t="shared" si="486"/>
        <v>0.38590285091915044</v>
      </c>
      <c r="DL463" s="6">
        <f t="shared" si="469"/>
        <v>0.52928363187371774</v>
      </c>
      <c r="DM463" s="6">
        <f t="shared" si="508"/>
        <v>0.46111688923653699</v>
      </c>
      <c r="DN463" s="6">
        <f t="shared" si="452"/>
        <v>8.228009018963342E-2</v>
      </c>
      <c r="DX463">
        <f t="shared" si="458"/>
        <v>84391</v>
      </c>
      <c r="DY463">
        <f t="shared" si="459"/>
        <v>76291.832388448791</v>
      </c>
      <c r="DZ463">
        <f t="shared" si="460"/>
        <v>92490.167611551209</v>
      </c>
    </row>
    <row r="464" spans="1:130" x14ac:dyDescent="0.25">
      <c r="A464" s="1">
        <v>63</v>
      </c>
      <c r="B464" s="1">
        <v>463</v>
      </c>
      <c r="C464" s="7">
        <v>20210731</v>
      </c>
      <c r="D464" s="7">
        <v>91060</v>
      </c>
      <c r="E464" s="7">
        <v>8568561</v>
      </c>
      <c r="F464" s="7"/>
      <c r="G464" s="7">
        <f t="shared" si="495"/>
        <v>780253164660</v>
      </c>
      <c r="H464" s="36">
        <f t="shared" si="465"/>
        <v>875833772577</v>
      </c>
      <c r="I464" s="36">
        <f t="shared" si="461"/>
        <v>522607875958.20001</v>
      </c>
      <c r="K464" s="2">
        <f t="shared" si="496"/>
        <v>3.7026767560660735E-2</v>
      </c>
      <c r="M464" s="1">
        <f t="shared" si="504"/>
        <v>462</v>
      </c>
      <c r="N464" s="2">
        <f t="shared" si="497"/>
        <v>6.060503787510863E-3</v>
      </c>
      <c r="O464" s="8">
        <f t="shared" si="498"/>
        <v>0.57894736842105265</v>
      </c>
      <c r="P464" s="2">
        <f t="shared" si="499"/>
        <v>0.54287758333088476</v>
      </c>
      <c r="Q464" s="2">
        <f t="shared" si="500"/>
        <v>0.55338623341876048</v>
      </c>
      <c r="R464" s="2">
        <f t="shared" si="501"/>
        <v>3.9949228097351352E-2</v>
      </c>
      <c r="V464" s="1">
        <f t="shared" si="502"/>
        <v>0</v>
      </c>
      <c r="W464" s="1">
        <f t="shared" si="503"/>
        <v>3.7026767560660735E-2</v>
      </c>
      <c r="X464" s="2">
        <f t="shared" ref="X464:X506" si="522">AVERAGE(V451:V464)</f>
        <v>1.46975875214894E-2</v>
      </c>
      <c r="Y464" s="2">
        <f t="shared" ref="Y464:Y506" si="523">AVERAGE(W451:W464)</f>
        <v>1.695270099810529E-2</v>
      </c>
      <c r="Z464" s="2">
        <f t="shared" ref="Z464:Z506" si="524">_xlfn.STDEV.S(V451:V464)</f>
        <v>3.806968424238745E-2</v>
      </c>
      <c r="AA464" s="2">
        <f t="shared" ref="AA464:AA506" si="525">_xlfn.STDEV.S(W451:W464)</f>
        <v>1.7929665672692378E-2</v>
      </c>
      <c r="AB464" s="3">
        <f t="shared" si="462"/>
        <v>0.38607064424045973</v>
      </c>
      <c r="AC464" s="3">
        <f t="shared" si="463"/>
        <v>0.94551127207714503</v>
      </c>
      <c r="AD464" s="4">
        <f t="shared" si="450"/>
        <v>71.006617053788872</v>
      </c>
      <c r="AE464" s="5">
        <f t="shared" si="475"/>
        <v>80.22858056986459</v>
      </c>
      <c r="AF464" s="5">
        <f t="shared" si="476"/>
        <v>54.940117080513119</v>
      </c>
      <c r="AG464" s="5">
        <f t="shared" si="477"/>
        <v>105.51704405921606</v>
      </c>
      <c r="AH464" s="5"/>
      <c r="AI464" s="6">
        <f t="shared" si="464"/>
        <v>0.1629788318860669</v>
      </c>
      <c r="AJ464" s="6">
        <f t="shared" si="453"/>
        <v>0.49984175288550003</v>
      </c>
      <c r="AK464" s="6">
        <f t="shared" si="478"/>
        <v>-0.1078791479127591</v>
      </c>
      <c r="AL464" s="6">
        <f t="shared" si="479"/>
        <v>1.1075626536837593</v>
      </c>
      <c r="AM464" s="6"/>
      <c r="AT464" s="5"/>
      <c r="AU464" s="5"/>
      <c r="AV464" s="12"/>
      <c r="AW464" s="5"/>
      <c r="AX464" s="5"/>
      <c r="AY464" s="5"/>
      <c r="AZ464" s="5"/>
      <c r="BA464" s="5"/>
      <c r="BB464" s="5"/>
      <c r="BC464" s="5"/>
      <c r="BD464" s="5"/>
      <c r="BE464" s="5">
        <f t="shared" si="513"/>
        <v>3310</v>
      </c>
      <c r="BF464" s="6">
        <f t="shared" si="514"/>
        <v>0</v>
      </c>
      <c r="BG464" s="6">
        <f t="shared" si="515"/>
        <v>3310</v>
      </c>
      <c r="BH464" s="6">
        <f t="shared" si="516"/>
        <v>1256.4285714285713</v>
      </c>
      <c r="BI464" s="6">
        <f t="shared" si="517"/>
        <v>1458.5714285714287</v>
      </c>
      <c r="BJ464" s="6">
        <f t="shared" si="518"/>
        <v>53.722704551433829</v>
      </c>
      <c r="BK464" s="6">
        <f t="shared" si="480"/>
        <v>76.003243203027139</v>
      </c>
      <c r="BL464" s="6">
        <f t="shared" si="481"/>
        <v>30.793571430845972</v>
      </c>
      <c r="BM464" s="6">
        <f t="shared" si="482"/>
        <v>107.65001344355396</v>
      </c>
      <c r="BN464" s="5"/>
      <c r="BO464" s="5"/>
      <c r="BP464" s="5"/>
      <c r="BQ464" s="2">
        <f t="shared" si="487"/>
        <v>84802.5</v>
      </c>
      <c r="BR464" s="2">
        <f t="shared" si="519"/>
        <v>78059.8125</v>
      </c>
      <c r="BS464" s="2">
        <f t="shared" si="488"/>
        <v>67259.754118616926</v>
      </c>
      <c r="BT464" s="5">
        <f t="shared" si="520"/>
        <v>89763.025516849826</v>
      </c>
      <c r="BU464" s="5"/>
      <c r="BV464" s="2">
        <f t="shared" si="470"/>
        <v>8.4027349714149366</v>
      </c>
      <c r="BW464" s="2">
        <f t="shared" si="489"/>
        <v>4.466996922456123</v>
      </c>
      <c r="BX464" s="2">
        <f t="shared" si="490"/>
        <v>-4.5994661508920158</v>
      </c>
      <c r="BY464" s="2">
        <f t="shared" si="491"/>
        <v>13.533459995804261</v>
      </c>
      <c r="BZ464" s="2"/>
      <c r="CA464" s="2">
        <f t="shared" si="521"/>
        <v>-2.2845492991305507</v>
      </c>
      <c r="CB464" s="2">
        <f t="shared" si="492"/>
        <v>-1.1345422893117496</v>
      </c>
      <c r="CC464" s="2">
        <f t="shared" si="493"/>
        <v>-3.5620574515249697</v>
      </c>
      <c r="CD464" s="2">
        <f t="shared" si="494"/>
        <v>1.2929728729014707</v>
      </c>
      <c r="CE464" s="5"/>
      <c r="CF464" s="8">
        <f t="shared" si="471"/>
        <v>-4.8593138311124939E-2</v>
      </c>
      <c r="CG464" s="8">
        <f t="shared" si="472"/>
        <v>-4.5521164477083383E-2</v>
      </c>
      <c r="CH464" s="5">
        <f t="shared" si="473"/>
        <v>85155</v>
      </c>
      <c r="CI464" s="5">
        <f t="shared" si="474"/>
        <v>80085</v>
      </c>
      <c r="CJ464" s="5"/>
      <c r="CK464" s="5">
        <f t="shared" si="509"/>
        <v>84956.893292943132</v>
      </c>
      <c r="CL464" s="5">
        <f t="shared" si="454"/>
        <v>85739.529386841852</v>
      </c>
      <c r="CM464" s="5">
        <f t="shared" si="483"/>
        <v>79085.990493262667</v>
      </c>
      <c r="CN464" s="5">
        <f t="shared" si="466"/>
        <v>72585.965384857307</v>
      </c>
      <c r="CO464" s="5">
        <f t="shared" si="505"/>
        <v>67607.638032562085</v>
      </c>
      <c r="CP464" s="5">
        <f t="shared" ref="CP464:CP527" si="526">AVERAGE(G65:G464)/AVERAGE(E65:E464)</f>
        <v>49988.670982520132</v>
      </c>
      <c r="CQ464" s="5"/>
      <c r="CR464" s="5"/>
      <c r="CS464" s="32">
        <f t="shared" si="510"/>
        <v>7.1837686978648119E-2</v>
      </c>
      <c r="CT464" s="32">
        <f t="shared" si="455"/>
        <v>6.205388169502446E-2</v>
      </c>
      <c r="CU464" s="32">
        <f t="shared" si="484"/>
        <v>0.15140493824576162</v>
      </c>
      <c r="CV464" s="32">
        <f t="shared" si="467"/>
        <v>0.25451248760268874</v>
      </c>
      <c r="CW464" s="32">
        <f t="shared" si="506"/>
        <v>0.34688923692530826</v>
      </c>
      <c r="CX464" s="32">
        <f t="shared" ref="CX464:CX527" si="527">D464/CP464-1</f>
        <v>0.8216127416518344</v>
      </c>
      <c r="CY464" s="32"/>
      <c r="CZ464" s="5"/>
      <c r="DA464" s="6">
        <f t="shared" si="511"/>
        <v>-2.1510878303772928E-2</v>
      </c>
      <c r="DB464" s="6">
        <f t="shared" si="456"/>
        <v>0.13074277713440705</v>
      </c>
      <c r="DC464" s="6">
        <f t="shared" si="485"/>
        <v>0.4719823041795303</v>
      </c>
      <c r="DD464" s="6">
        <f t="shared" si="468"/>
        <v>0.55318472161523968</v>
      </c>
      <c r="DE464" s="6">
        <f t="shared" si="507"/>
        <v>0.51638071776798344</v>
      </c>
      <c r="DF464" s="6">
        <f t="shared" si="451"/>
        <v>2.0349802297891522</v>
      </c>
      <c r="DG464" s="5"/>
      <c r="DI464" s="6">
        <f t="shared" si="512"/>
        <v>0.87480122121934101</v>
      </c>
      <c r="DJ464" s="6">
        <f t="shared" si="457"/>
        <v>0.86849247763040038</v>
      </c>
      <c r="DK464" s="6">
        <f t="shared" si="486"/>
        <v>0.31584179310664123</v>
      </c>
      <c r="DL464" s="6">
        <f t="shared" si="469"/>
        <v>0.48814726155383348</v>
      </c>
      <c r="DM464" s="6">
        <f t="shared" si="508"/>
        <v>0.37294420733415606</v>
      </c>
      <c r="DN464" s="6">
        <f t="shared" si="452"/>
        <v>7.9814083182265086E-2</v>
      </c>
      <c r="DX464">
        <f t="shared" si="458"/>
        <v>84972</v>
      </c>
      <c r="DY464">
        <f t="shared" si="459"/>
        <v>76711.315766838685</v>
      </c>
      <c r="DZ464">
        <f t="shared" si="460"/>
        <v>93232.684233161315</v>
      </c>
    </row>
    <row r="465" spans="1:130" x14ac:dyDescent="0.25">
      <c r="A465" s="1">
        <v>64</v>
      </c>
      <c r="B465" s="1">
        <v>464</v>
      </c>
      <c r="C465" s="7">
        <v>20210801</v>
      </c>
      <c r="D465" s="7">
        <v>91720</v>
      </c>
      <c r="E465" s="7">
        <v>10326955</v>
      </c>
      <c r="F465" s="7"/>
      <c r="G465" s="7">
        <f t="shared" si="495"/>
        <v>947188312600</v>
      </c>
      <c r="H465" s="36">
        <f t="shared" si="465"/>
        <v>898275454357</v>
      </c>
      <c r="I465" s="36">
        <f t="shared" si="461"/>
        <v>539386471650.20001</v>
      </c>
      <c r="K465" s="2">
        <f t="shared" si="496"/>
        <v>7.2218280830677623E-3</v>
      </c>
      <c r="M465" s="1">
        <f t="shared" si="504"/>
        <v>463</v>
      </c>
      <c r="N465" s="2">
        <f t="shared" si="497"/>
        <v>6.0687981272530269E-3</v>
      </c>
      <c r="O465" s="8">
        <f t="shared" si="498"/>
        <v>0.58020050125313283</v>
      </c>
      <c r="P465" s="2">
        <f t="shared" si="499"/>
        <v>0.54298976954531741</v>
      </c>
      <c r="Q465" s="2">
        <f t="shared" si="500"/>
        <v>0.55352383316705323</v>
      </c>
      <c r="R465" s="2">
        <f t="shared" si="501"/>
        <v>3.7322917922248067E-2</v>
      </c>
      <c r="V465" s="1">
        <f t="shared" si="502"/>
        <v>0</v>
      </c>
      <c r="W465" s="1">
        <f t="shared" si="503"/>
        <v>7.2218280830677623E-3</v>
      </c>
      <c r="X465" s="2">
        <f t="shared" si="522"/>
        <v>1.46975875214894E-2</v>
      </c>
      <c r="Y465" s="2">
        <f t="shared" si="523"/>
        <v>1.689604987200034E-2</v>
      </c>
      <c r="Z465" s="2">
        <f t="shared" si="524"/>
        <v>3.806968424238745E-2</v>
      </c>
      <c r="AA465" s="2">
        <f t="shared" si="525"/>
        <v>1.7961303059358374E-2</v>
      </c>
      <c r="AB465" s="3">
        <f t="shared" si="462"/>
        <v>0.38607064424045973</v>
      </c>
      <c r="AC465" s="3">
        <f t="shared" si="463"/>
        <v>0.94069176474348248</v>
      </c>
      <c r="AD465" s="4">
        <f t="shared" ref="AD465:AD506" si="528">(AC465/(AB465+AC465))*100</f>
        <v>70.901297653125454</v>
      </c>
      <c r="AE465" s="5">
        <f t="shared" si="475"/>
        <v>79.666649312215924</v>
      </c>
      <c r="AF465" s="5">
        <f t="shared" si="476"/>
        <v>54.059557471553305</v>
      </c>
      <c r="AG465" s="5">
        <f t="shared" si="477"/>
        <v>105.27374115287854</v>
      </c>
      <c r="AH465" s="5"/>
      <c r="AI465" s="6">
        <f t="shared" si="464"/>
        <v>0.16471011094144411</v>
      </c>
      <c r="AJ465" s="6">
        <f t="shared" si="453"/>
        <v>0.47064791783961502</v>
      </c>
      <c r="AK465" s="6">
        <f t="shared" si="478"/>
        <v>-0.14282979693481435</v>
      </c>
      <c r="AL465" s="6">
        <f t="shared" si="479"/>
        <v>1.0841256326140445</v>
      </c>
      <c r="AM465" s="6"/>
      <c r="AT465" s="5"/>
      <c r="AU465" s="5"/>
      <c r="AV465" s="12"/>
      <c r="AW465" s="5"/>
      <c r="AX465" s="5"/>
      <c r="AY465" s="5"/>
      <c r="AZ465" s="5"/>
      <c r="BA465" s="5"/>
      <c r="BB465" s="5"/>
      <c r="BC465" s="5"/>
      <c r="BD465" s="5"/>
      <c r="BE465" s="5">
        <f t="shared" si="513"/>
        <v>660</v>
      </c>
      <c r="BF465" s="6">
        <f t="shared" si="514"/>
        <v>0</v>
      </c>
      <c r="BG465" s="6">
        <f t="shared" si="515"/>
        <v>660</v>
      </c>
      <c r="BH465" s="6">
        <f t="shared" si="516"/>
        <v>1256.4285714285713</v>
      </c>
      <c r="BI465" s="6">
        <f t="shared" si="517"/>
        <v>1455</v>
      </c>
      <c r="BJ465" s="6">
        <f t="shared" si="518"/>
        <v>53.66174920969442</v>
      </c>
      <c r="BK465" s="6">
        <f t="shared" si="480"/>
        <v>74.259339513069364</v>
      </c>
      <c r="BL465" s="6">
        <f t="shared" si="481"/>
        <v>28.399723010589099</v>
      </c>
      <c r="BM465" s="6">
        <f t="shared" si="482"/>
        <v>106.36107106480554</v>
      </c>
      <c r="BN465" s="5"/>
      <c r="BO465" s="5"/>
      <c r="BP465" s="5"/>
      <c r="BQ465" s="2">
        <f t="shared" si="487"/>
        <v>85115</v>
      </c>
      <c r="BR465" s="2">
        <f t="shared" si="519"/>
        <v>78909.1875</v>
      </c>
      <c r="BS465" s="2">
        <f t="shared" si="488"/>
        <v>67858.33123332051</v>
      </c>
      <c r="BT465" s="5">
        <f t="shared" si="520"/>
        <v>90028.452499463296</v>
      </c>
      <c r="BU465" s="5"/>
      <c r="BV465" s="2">
        <f t="shared" si="470"/>
        <v>8.424649864871542</v>
      </c>
      <c r="BW465" s="2">
        <f t="shared" si="489"/>
        <v>4.8620254064627142</v>
      </c>
      <c r="BX465" s="2">
        <f t="shared" si="490"/>
        <v>-4.1694872544531263</v>
      </c>
      <c r="BY465" s="2">
        <f t="shared" si="491"/>
        <v>13.893538067378554</v>
      </c>
      <c r="BZ465" s="2"/>
      <c r="CA465" s="2">
        <f t="shared" si="521"/>
        <v>-2.2899776833544627</v>
      </c>
      <c r="CB465" s="2">
        <f t="shared" si="492"/>
        <v>-1.2312634706677579</v>
      </c>
      <c r="CC465" s="2">
        <f t="shared" si="493"/>
        <v>-3.682130144112377</v>
      </c>
      <c r="CD465" s="2">
        <f t="shared" si="494"/>
        <v>1.2196032027768613</v>
      </c>
      <c r="CE465" s="5"/>
      <c r="CF465" s="8">
        <f t="shared" si="471"/>
        <v>5.4964109026964178E-3</v>
      </c>
      <c r="CG465" s="8">
        <f t="shared" si="472"/>
        <v>-4.5521164477083383E-2</v>
      </c>
      <c r="CH465" s="5">
        <f t="shared" si="473"/>
        <v>85485</v>
      </c>
      <c r="CI465" s="5">
        <f t="shared" si="474"/>
        <v>81850</v>
      </c>
      <c r="CJ465" s="5"/>
      <c r="CK465" s="5">
        <f t="shared" si="509"/>
        <v>84039.692975814134</v>
      </c>
      <c r="CL465" s="5">
        <f t="shared" si="454"/>
        <v>86210.675679829772</v>
      </c>
      <c r="CM465" s="5">
        <f t="shared" si="483"/>
        <v>79596.421038257802</v>
      </c>
      <c r="CN465" s="5">
        <f t="shared" si="466"/>
        <v>73078.746582996158</v>
      </c>
      <c r="CO465" s="5">
        <f t="shared" si="505"/>
        <v>67945.293378032729</v>
      </c>
      <c r="CP465" s="5">
        <f t="shared" si="526"/>
        <v>50551.292093875556</v>
      </c>
      <c r="CQ465" s="5"/>
      <c r="CR465" s="5"/>
      <c r="CS465" s="32">
        <f t="shared" si="510"/>
        <v>9.1389041918515712E-2</v>
      </c>
      <c r="CT465" s="32">
        <f t="shared" si="455"/>
        <v>6.3905360638058628E-2</v>
      </c>
      <c r="CU465" s="32">
        <f t="shared" si="484"/>
        <v>0.15231311664019453</v>
      </c>
      <c r="CV465" s="32">
        <f t="shared" si="467"/>
        <v>0.25508447104840259</v>
      </c>
      <c r="CW465" s="32">
        <f t="shared" si="506"/>
        <v>0.3499095439869544</v>
      </c>
      <c r="CX465" s="32">
        <f t="shared" si="527"/>
        <v>0.81439477016082362</v>
      </c>
      <c r="CY465" s="32"/>
      <c r="CZ465" s="5"/>
      <c r="DA465" s="6">
        <f t="shared" si="511"/>
        <v>0.12800188271380064</v>
      </c>
      <c r="DB465" s="6">
        <f t="shared" si="456"/>
        <v>0.13671382331582213</v>
      </c>
      <c r="DC465" s="6">
        <f t="shared" si="485"/>
        <v>0.44561953221922962</v>
      </c>
      <c r="DD465" s="6">
        <f t="shared" si="468"/>
        <v>0.58007552161513642</v>
      </c>
      <c r="DE465" s="6">
        <f t="shared" si="507"/>
        <v>0.573024811595088</v>
      </c>
      <c r="DF465" s="6">
        <f t="shared" ref="DF465:DF528" si="529">LN(D465/D66)</f>
        <v>2.0263617933630025</v>
      </c>
      <c r="DG465" s="5"/>
      <c r="DI465" s="6">
        <f t="shared" si="512"/>
        <v>0.94174058520076465</v>
      </c>
      <c r="DJ465" s="6">
        <f t="shared" si="457"/>
        <v>0.86585646993726351</v>
      </c>
      <c r="DK465" s="6">
        <f t="shared" si="486"/>
        <v>0.31085266585324617</v>
      </c>
      <c r="DL465" s="6">
        <f t="shared" si="469"/>
        <v>0.48365664771703787</v>
      </c>
      <c r="DM465" s="6">
        <f t="shared" si="508"/>
        <v>0.33112036489189645</v>
      </c>
      <c r="DN465" s="6">
        <f t="shared" ref="DN465:DN528" si="530">(D85-(AVERAGE(D66:D465)-2*_xlfn.STDEV.P(D66:D465)))/(4*_xlfn.STDEV.P(D66:D465))</f>
        <v>7.8655119741615223E-2</v>
      </c>
      <c r="DX465">
        <f t="shared" si="458"/>
        <v>85563</v>
      </c>
      <c r="DY465">
        <f t="shared" si="459"/>
        <v>77148.497994533478</v>
      </c>
      <c r="DZ465">
        <f t="shared" si="460"/>
        <v>93977.502005466522</v>
      </c>
    </row>
    <row r="466" spans="1:130" x14ac:dyDescent="0.25">
      <c r="A466" s="1">
        <v>65</v>
      </c>
      <c r="B466" s="1">
        <v>465</v>
      </c>
      <c r="C466" s="7">
        <v>20210802</v>
      </c>
      <c r="D466" s="7">
        <v>90880</v>
      </c>
      <c r="E466" s="7">
        <v>6727246</v>
      </c>
      <c r="F466" s="7"/>
      <c r="G466" s="7">
        <f t="shared" si="495"/>
        <v>611372116480</v>
      </c>
      <c r="H466" s="36">
        <f t="shared" si="465"/>
        <v>895990448181</v>
      </c>
      <c r="I466" s="36">
        <f t="shared" si="461"/>
        <v>547672686716.20001</v>
      </c>
      <c r="K466" s="2">
        <f t="shared" si="496"/>
        <v>-9.2005030168624668E-3</v>
      </c>
      <c r="M466" s="1">
        <f t="shared" si="504"/>
        <v>464</v>
      </c>
      <c r="N466" s="2">
        <f t="shared" si="497"/>
        <v>6.1133508052923476E-3</v>
      </c>
      <c r="O466" s="8">
        <f t="shared" si="498"/>
        <v>0.581453634085213</v>
      </c>
      <c r="P466" s="2">
        <f t="shared" si="499"/>
        <v>0.54359231397369434</v>
      </c>
      <c r="Q466" s="2">
        <f t="shared" si="500"/>
        <v>0.55426259742516093</v>
      </c>
      <c r="R466" s="2">
        <f t="shared" si="501"/>
        <v>3.8463864539895587E-2</v>
      </c>
      <c r="V466" s="1">
        <f t="shared" si="502"/>
        <v>9.2005030168624668E-3</v>
      </c>
      <c r="W466" s="1">
        <f t="shared" si="503"/>
        <v>0</v>
      </c>
      <c r="X466" s="2">
        <f t="shared" si="522"/>
        <v>1.5354766308408147E-2</v>
      </c>
      <c r="Y466" s="2">
        <f t="shared" si="523"/>
        <v>1.6447718429267528E-2</v>
      </c>
      <c r="Z466" s="2">
        <f t="shared" si="524"/>
        <v>3.7875366098036281E-2</v>
      </c>
      <c r="AA466" s="2">
        <f t="shared" si="525"/>
        <v>1.8321487853115766E-2</v>
      </c>
      <c r="AB466" s="3">
        <f t="shared" si="462"/>
        <v>0.40540245257732949</v>
      </c>
      <c r="AC466" s="3">
        <f t="shared" si="463"/>
        <v>0.89772831557838884</v>
      </c>
      <c r="AD466" s="4">
        <f t="shared" si="528"/>
        <v>68.89011736319577</v>
      </c>
      <c r="AE466" s="5">
        <f t="shared" si="475"/>
        <v>79.108693187856517</v>
      </c>
      <c r="AF466" s="5">
        <f t="shared" si="476"/>
        <v>53.05431305649229</v>
      </c>
      <c r="AG466" s="5">
        <f t="shared" si="477"/>
        <v>105.16307331922074</v>
      </c>
      <c r="AH466" s="5"/>
      <c r="AI466" s="6">
        <f t="shared" si="464"/>
        <v>0.15172866276602873</v>
      </c>
      <c r="AJ466" s="6">
        <f t="shared" si="453"/>
        <v>0.44450841008298364</v>
      </c>
      <c r="AK466" s="6">
        <f t="shared" si="478"/>
        <v>-0.17689348140596345</v>
      </c>
      <c r="AL466" s="6">
        <f t="shared" si="479"/>
        <v>1.0659103015719307</v>
      </c>
      <c r="AM466" s="6"/>
      <c r="AT466" s="5"/>
      <c r="AU466" s="5"/>
      <c r="AV466" s="12"/>
      <c r="AW466" s="5"/>
      <c r="AX466" s="5"/>
      <c r="AY466" s="5"/>
      <c r="AZ466" s="5"/>
      <c r="BA466" s="5"/>
      <c r="BB466" s="5"/>
      <c r="BC466" s="5"/>
      <c r="BD466" s="5"/>
      <c r="BE466" s="5">
        <f t="shared" si="513"/>
        <v>-840</v>
      </c>
      <c r="BF466" s="6">
        <f t="shared" si="514"/>
        <v>840</v>
      </c>
      <c r="BG466" s="6">
        <f t="shared" si="515"/>
        <v>0</v>
      </c>
      <c r="BH466" s="6">
        <f t="shared" si="516"/>
        <v>1316.4285714285713</v>
      </c>
      <c r="BI466" s="6">
        <f t="shared" si="517"/>
        <v>1415</v>
      </c>
      <c r="BJ466" s="6">
        <f t="shared" si="518"/>
        <v>51.804393305439334</v>
      </c>
      <c r="BK466" s="6">
        <f t="shared" si="480"/>
        <v>72.478199955040367</v>
      </c>
      <c r="BL466" s="6">
        <f t="shared" si="481"/>
        <v>26.008902047002756</v>
      </c>
      <c r="BM466" s="6">
        <f t="shared" si="482"/>
        <v>105.00670849066668</v>
      </c>
      <c r="BN466" s="5"/>
      <c r="BO466" s="5"/>
      <c r="BP466" s="5"/>
      <c r="BQ466" s="2">
        <f t="shared" si="487"/>
        <v>85867.5</v>
      </c>
      <c r="BR466" s="2">
        <f t="shared" si="519"/>
        <v>79708.125</v>
      </c>
      <c r="BS466" s="2">
        <f t="shared" si="488"/>
        <v>68473.19500821855</v>
      </c>
      <c r="BT466" s="5">
        <f t="shared" si="520"/>
        <v>90385.839664689556</v>
      </c>
      <c r="BU466" s="5"/>
      <c r="BV466" s="2">
        <f t="shared" si="470"/>
        <v>8.1186973977024248</v>
      </c>
      <c r="BW466" s="2">
        <f t="shared" si="489"/>
        <v>5.22869420237945</v>
      </c>
      <c r="BX466" s="2">
        <f t="shared" si="490"/>
        <v>-3.7008136748683791</v>
      </c>
      <c r="BY466" s="2">
        <f t="shared" si="491"/>
        <v>14.15820207962728</v>
      </c>
      <c r="BZ466" s="2"/>
      <c r="CA466" s="2">
        <f t="shared" si="521"/>
        <v>-2.2319300864727531</v>
      </c>
      <c r="CB466" s="2">
        <f t="shared" si="492"/>
        <v>-1.3302471269500424</v>
      </c>
      <c r="CC466" s="2">
        <f t="shared" si="493"/>
        <v>-3.7745304698894757</v>
      </c>
      <c r="CD466" s="2">
        <f t="shared" si="494"/>
        <v>1.1140362159893908</v>
      </c>
      <c r="CE466" s="5"/>
      <c r="CF466" s="8">
        <f t="shared" si="471"/>
        <v>5.4964109026964178E-3</v>
      </c>
      <c r="CG466" s="8">
        <f t="shared" si="472"/>
        <v>-4.6512345815793915E-2</v>
      </c>
      <c r="CH466" s="5">
        <f t="shared" si="473"/>
        <v>85485</v>
      </c>
      <c r="CI466" s="5">
        <f t="shared" si="474"/>
        <v>83615</v>
      </c>
      <c r="CJ466" s="5"/>
      <c r="CK466" s="5">
        <f t="shared" si="509"/>
        <v>84962.666535467797</v>
      </c>
      <c r="CL466" s="5">
        <f t="shared" si="454"/>
        <v>86609.035457416307</v>
      </c>
      <c r="CM466" s="5">
        <f t="shared" si="483"/>
        <v>80022.713895623398</v>
      </c>
      <c r="CN466" s="5">
        <f t="shared" si="466"/>
        <v>73357.140427837207</v>
      </c>
      <c r="CO466" s="5">
        <f t="shared" si="505"/>
        <v>68162.964141492499</v>
      </c>
      <c r="CP466" s="5">
        <f t="shared" si="526"/>
        <v>50829.595537146648</v>
      </c>
      <c r="CQ466" s="5"/>
      <c r="CR466" s="5"/>
      <c r="CS466" s="32">
        <f t="shared" si="510"/>
        <v>6.9646277663166334E-2</v>
      </c>
      <c r="CT466" s="32">
        <f t="shared" si="455"/>
        <v>4.93131521443122E-2</v>
      </c>
      <c r="CU466" s="32">
        <f t="shared" si="484"/>
        <v>0.13567755423214178</v>
      </c>
      <c r="CV466" s="32">
        <f t="shared" si="467"/>
        <v>0.23887053761862975</v>
      </c>
      <c r="CW466" s="32">
        <f t="shared" si="506"/>
        <v>0.3332753518663234</v>
      </c>
      <c r="CX466" s="32">
        <f t="shared" si="527"/>
        <v>0.78793474627560656</v>
      </c>
      <c r="CY466" s="32"/>
      <c r="CZ466" s="5"/>
      <c r="DA466" s="6">
        <f t="shared" si="511"/>
        <v>8.4693323116031491E-2</v>
      </c>
      <c r="DB466" s="6">
        <f t="shared" si="456"/>
        <v>7.8247078996041622E-2</v>
      </c>
      <c r="DC466" s="6">
        <f t="shared" si="485"/>
        <v>0.43234155158571108</v>
      </c>
      <c r="DD466" s="6">
        <f t="shared" si="468"/>
        <v>0.57987351437209989</v>
      </c>
      <c r="DE466" s="6">
        <f t="shared" si="507"/>
        <v>0.50584976101887136</v>
      </c>
      <c r="DF466" s="6">
        <f t="shared" si="529"/>
        <v>2.0330295664521603</v>
      </c>
      <c r="DG466" s="5"/>
      <c r="DI466" s="6">
        <f t="shared" si="512"/>
        <v>0.81439810912240307</v>
      </c>
      <c r="DJ466" s="6">
        <f t="shared" si="457"/>
        <v>0.78712444835495088</v>
      </c>
      <c r="DK466" s="6">
        <f t="shared" si="486"/>
        <v>0.30895951956429213</v>
      </c>
      <c r="DL466" s="6">
        <f t="shared" si="469"/>
        <v>0.44508846725231843</v>
      </c>
      <c r="DM466" s="6">
        <f t="shared" si="508"/>
        <v>0.36945701158547961</v>
      </c>
      <c r="DN466" s="6">
        <f t="shared" si="530"/>
        <v>7.6165586833827181E-2</v>
      </c>
      <c r="DX466">
        <f t="shared" si="458"/>
        <v>86107</v>
      </c>
      <c r="DY466">
        <f t="shared" si="459"/>
        <v>77795.273103620406</v>
      </c>
      <c r="DZ466">
        <f t="shared" si="460"/>
        <v>94418.726896379594</v>
      </c>
    </row>
    <row r="467" spans="1:130" x14ac:dyDescent="0.25">
      <c r="A467" s="1">
        <v>66</v>
      </c>
      <c r="B467" s="1">
        <v>466</v>
      </c>
      <c r="C467" s="7">
        <v>20210803</v>
      </c>
      <c r="D467" s="7">
        <v>92950</v>
      </c>
      <c r="E467" s="7">
        <v>3914684</v>
      </c>
      <c r="F467" s="7"/>
      <c r="G467" s="7">
        <f t="shared" si="495"/>
        <v>363869877800</v>
      </c>
      <c r="H467" s="36">
        <f t="shared" si="465"/>
        <v>871299691519</v>
      </c>
      <c r="I467" s="36">
        <f t="shared" si="461"/>
        <v>552239899010.59998</v>
      </c>
      <c r="K467" s="2">
        <f t="shared" si="496"/>
        <v>2.2521759194611704E-2</v>
      </c>
      <c r="M467" s="1">
        <f t="shared" si="504"/>
        <v>465</v>
      </c>
      <c r="N467" s="2">
        <f t="shared" si="497"/>
        <v>6.2233205443798243E-3</v>
      </c>
      <c r="O467" s="8">
        <f t="shared" si="498"/>
        <v>0.58270676691729328</v>
      </c>
      <c r="P467" s="2">
        <f t="shared" si="499"/>
        <v>0.54507914743407337</v>
      </c>
      <c r="Q467" s="2">
        <f t="shared" si="500"/>
        <v>0.55608355540922505</v>
      </c>
      <c r="R467" s="2">
        <f t="shared" si="501"/>
        <v>3.9114452943598943E-2</v>
      </c>
      <c r="V467" s="1">
        <f t="shared" si="502"/>
        <v>0</v>
      </c>
      <c r="W467" s="1">
        <f t="shared" si="503"/>
        <v>2.2521759194611704E-2</v>
      </c>
      <c r="X467" s="2">
        <f t="shared" si="522"/>
        <v>1.4552189646484871E-2</v>
      </c>
      <c r="Y467" s="2">
        <f t="shared" si="523"/>
        <v>1.8056415514596937E-2</v>
      </c>
      <c r="Z467" s="2">
        <f t="shared" si="524"/>
        <v>3.8087804476199631E-2</v>
      </c>
      <c r="AA467" s="2">
        <f t="shared" si="525"/>
        <v>1.7745932934471804E-2</v>
      </c>
      <c r="AB467" s="3">
        <f t="shared" si="462"/>
        <v>0.38206953240316771</v>
      </c>
      <c r="AC467" s="3">
        <f t="shared" si="463"/>
        <v>1.017495985208082</v>
      </c>
      <c r="AD467" s="4">
        <f t="shared" si="528"/>
        <v>72.700846970331455</v>
      </c>
      <c r="AE467" s="5">
        <f t="shared" si="475"/>
        <v>78.752394271288026</v>
      </c>
      <c r="AF467" s="5">
        <f t="shared" si="476"/>
        <v>52.544915466479594</v>
      </c>
      <c r="AG467" s="5">
        <f t="shared" si="477"/>
        <v>104.95987307609646</v>
      </c>
      <c r="AH467" s="5"/>
      <c r="AI467" s="6">
        <f t="shared" si="464"/>
        <v>0.12289931386267529</v>
      </c>
      <c r="AJ467" s="6">
        <f t="shared" si="453"/>
        <v>0.41533170076107939</v>
      </c>
      <c r="AK467" s="6">
        <f t="shared" si="478"/>
        <v>-0.20907850964679942</v>
      </c>
      <c r="AL467" s="6">
        <f t="shared" si="479"/>
        <v>1.0397419111689583</v>
      </c>
      <c r="AM467" s="6"/>
      <c r="AT467" s="5"/>
      <c r="AU467" s="5"/>
      <c r="AV467" s="12"/>
      <c r="AW467" s="5"/>
      <c r="AX467" s="5"/>
      <c r="AY467" s="5"/>
      <c r="AZ467" s="5"/>
      <c r="BA467" s="5"/>
      <c r="BB467" s="5"/>
      <c r="BC467" s="5"/>
      <c r="BD467" s="5"/>
      <c r="BE467" s="5">
        <f t="shared" si="513"/>
        <v>2070</v>
      </c>
      <c r="BF467" s="6">
        <f t="shared" si="514"/>
        <v>0</v>
      </c>
      <c r="BG467" s="6">
        <f t="shared" si="515"/>
        <v>2070</v>
      </c>
      <c r="BH467" s="6">
        <f t="shared" si="516"/>
        <v>1245</v>
      </c>
      <c r="BI467" s="6">
        <f t="shared" si="517"/>
        <v>1562.8571428571429</v>
      </c>
      <c r="BJ467" s="6">
        <f t="shared" si="518"/>
        <v>55.66013736962605</v>
      </c>
      <c r="BK467" s="6">
        <f t="shared" si="480"/>
        <v>70.8235168539168</v>
      </c>
      <c r="BL467" s="6">
        <f t="shared" si="481"/>
        <v>24.437670788771968</v>
      </c>
      <c r="BM467" s="6">
        <f t="shared" si="482"/>
        <v>103.29360909951818</v>
      </c>
      <c r="BN467" s="5"/>
      <c r="BO467" s="5"/>
      <c r="BP467" s="5"/>
      <c r="BQ467" s="2">
        <f t="shared" si="487"/>
        <v>86455</v>
      </c>
      <c r="BR467" s="2">
        <f t="shared" si="519"/>
        <v>80495.6875</v>
      </c>
      <c r="BS467" s="2">
        <f t="shared" si="488"/>
        <v>69140.833126419049</v>
      </c>
      <c r="BT467" s="5">
        <f t="shared" si="520"/>
        <v>90689.607400807494</v>
      </c>
      <c r="BU467" s="5"/>
      <c r="BV467" s="2">
        <f t="shared" si="470"/>
        <v>8.8216845510987447</v>
      </c>
      <c r="BW467" s="2">
        <f t="shared" si="489"/>
        <v>5.6549996681693182</v>
      </c>
      <c r="BX467" s="2">
        <f t="shared" si="490"/>
        <v>-3.0951668483346113</v>
      </c>
      <c r="BY467" s="2">
        <f t="shared" si="491"/>
        <v>14.405166184673249</v>
      </c>
      <c r="BZ467" s="2"/>
      <c r="CA467" s="2">
        <f t="shared" si="521"/>
        <v>-2.3614352080076206</v>
      </c>
      <c r="CB467" s="2">
        <f t="shared" si="492"/>
        <v>-1.4354084441757187</v>
      </c>
      <c r="CC467" s="2">
        <f t="shared" si="493"/>
        <v>-3.8664307461410918</v>
      </c>
      <c r="CD467" s="2">
        <f t="shared" si="494"/>
        <v>0.9956138577896545</v>
      </c>
      <c r="CE467" s="5"/>
      <c r="CF467" s="8">
        <f t="shared" si="471"/>
        <v>5.4964109026964178E-3</v>
      </c>
      <c r="CG467" s="8">
        <f t="shared" si="472"/>
        <v>-4.6512345815793915E-2</v>
      </c>
      <c r="CH467" s="5">
        <f t="shared" si="473"/>
        <v>86100</v>
      </c>
      <c r="CI467" s="5">
        <f t="shared" si="474"/>
        <v>85075</v>
      </c>
      <c r="CJ467" s="5"/>
      <c r="CK467" s="5">
        <f t="shared" si="509"/>
        <v>85581.598949296429</v>
      </c>
      <c r="CL467" s="5">
        <f t="shared" si="454"/>
        <v>86863.462926976426</v>
      </c>
      <c r="CM467" s="5">
        <f t="shared" si="483"/>
        <v>80310.521947927002</v>
      </c>
      <c r="CN467" s="5">
        <f t="shared" si="466"/>
        <v>73538.853729320836</v>
      </c>
      <c r="CO467" s="5">
        <f t="shared" si="505"/>
        <v>68310.267328483154</v>
      </c>
      <c r="CP467" s="5">
        <f t="shared" si="526"/>
        <v>51006.358945793741</v>
      </c>
      <c r="CQ467" s="5"/>
      <c r="CR467" s="5"/>
      <c r="CS467" s="32">
        <f t="shared" si="510"/>
        <v>8.6097959621776132E-2</v>
      </c>
      <c r="CT467" s="32">
        <f t="shared" si="455"/>
        <v>7.007016377116293E-2</v>
      </c>
      <c r="CU467" s="32">
        <f t="shared" si="484"/>
        <v>0.15738259129069521</v>
      </c>
      <c r="CV467" s="32">
        <f t="shared" si="467"/>
        <v>0.26395769428399052</v>
      </c>
      <c r="CW467" s="32">
        <f t="shared" si="506"/>
        <v>0.36070320956338686</v>
      </c>
      <c r="CX467" s="32">
        <f t="shared" si="527"/>
        <v>0.82232180302815272</v>
      </c>
      <c r="CY467" s="32"/>
      <c r="CZ467" s="5"/>
      <c r="DA467" s="6">
        <f t="shared" si="511"/>
        <v>0.12534246690319992</v>
      </c>
      <c r="DB467" s="6">
        <f t="shared" si="456"/>
        <v>9.3536605588308661E-2</v>
      </c>
      <c r="DC467" s="6">
        <f t="shared" si="485"/>
        <v>0.44272969376889659</v>
      </c>
      <c r="DD467" s="6">
        <f t="shared" si="468"/>
        <v>0.57315512284045655</v>
      </c>
      <c r="DE467" s="6">
        <f t="shared" si="507"/>
        <v>0.48865963068292717</v>
      </c>
      <c r="DF467" s="6">
        <f t="shared" si="529"/>
        <v>2.0696279202315115</v>
      </c>
      <c r="DG467" s="5"/>
      <c r="DI467" s="6">
        <f t="shared" si="512"/>
        <v>0.8375821957356151</v>
      </c>
      <c r="DJ467" s="6">
        <f t="shared" si="457"/>
        <v>0.86500156518321203</v>
      </c>
      <c r="DK467" s="6">
        <f t="shared" si="486"/>
        <v>0.31783506006457957</v>
      </c>
      <c r="DL467" s="6">
        <f t="shared" si="469"/>
        <v>0.44295005668183129</v>
      </c>
      <c r="DM467" s="6">
        <f t="shared" si="508"/>
        <v>0.34612648560394293</v>
      </c>
      <c r="DN467" s="6">
        <f t="shared" si="530"/>
        <v>8.1565492666892919E-2</v>
      </c>
      <c r="DX467">
        <f t="shared" si="458"/>
        <v>86552.5</v>
      </c>
      <c r="DY467">
        <f t="shared" si="459"/>
        <v>77788.838949959332</v>
      </c>
      <c r="DZ467">
        <f t="shared" si="460"/>
        <v>95316.161050040668</v>
      </c>
    </row>
    <row r="468" spans="1:130" x14ac:dyDescent="0.25">
      <c r="A468" s="1">
        <v>67</v>
      </c>
      <c r="B468" s="1">
        <v>467</v>
      </c>
      <c r="C468" s="7">
        <v>20210804</v>
      </c>
      <c r="D468" s="7">
        <v>97110</v>
      </c>
      <c r="E468" s="7">
        <v>14311614</v>
      </c>
      <c r="F468" s="7"/>
      <c r="G468" s="7">
        <f t="shared" si="495"/>
        <v>1389800835540</v>
      </c>
      <c r="H468" s="36">
        <f t="shared" si="465"/>
        <v>913555314191</v>
      </c>
      <c r="I468" s="36">
        <f t="shared" si="461"/>
        <v>578157772825.40002</v>
      </c>
      <c r="K468" s="2">
        <f t="shared" si="496"/>
        <v>4.3782642438809728E-2</v>
      </c>
      <c r="M468" s="1">
        <f t="shared" si="504"/>
        <v>466</v>
      </c>
      <c r="N468" s="2">
        <f t="shared" si="497"/>
        <v>6.2514469607432314E-3</v>
      </c>
      <c r="O468" s="8">
        <f t="shared" si="498"/>
        <v>0.58395989974937346</v>
      </c>
      <c r="P468" s="2">
        <f t="shared" si="499"/>
        <v>0.54545932692365118</v>
      </c>
      <c r="Q468" s="2">
        <f t="shared" si="500"/>
        <v>0.55654870264765255</v>
      </c>
      <c r="R468" s="2">
        <f t="shared" si="501"/>
        <v>3.8880752315300082E-2</v>
      </c>
      <c r="V468" s="1">
        <f t="shared" si="502"/>
        <v>0</v>
      </c>
      <c r="W468" s="1">
        <f t="shared" si="503"/>
        <v>4.3782642438809728E-2</v>
      </c>
      <c r="X468" s="2">
        <f t="shared" si="522"/>
        <v>1.4552189646484871E-2</v>
      </c>
      <c r="Y468" s="2">
        <f t="shared" si="523"/>
        <v>2.0845565897218209E-2</v>
      </c>
      <c r="Z468" s="2">
        <f t="shared" si="524"/>
        <v>3.8087804476199631E-2</v>
      </c>
      <c r="AA468" s="2">
        <f t="shared" si="525"/>
        <v>1.8541825968255442E-2</v>
      </c>
      <c r="AB468" s="3">
        <f t="shared" si="462"/>
        <v>0.38206953240316771</v>
      </c>
      <c r="AC468" s="3">
        <f t="shared" si="463"/>
        <v>1.1242455803925075</v>
      </c>
      <c r="AD468" s="4">
        <f t="shared" si="528"/>
        <v>74.635484357980161</v>
      </c>
      <c r="AE468" s="5">
        <f t="shared" si="475"/>
        <v>77.484168489187041</v>
      </c>
      <c r="AF468" s="5">
        <f t="shared" si="476"/>
        <v>53.223426948300471</v>
      </c>
      <c r="AG468" s="5">
        <f t="shared" si="477"/>
        <v>101.74491003007361</v>
      </c>
      <c r="AH468" s="5"/>
      <c r="AI468" s="6">
        <f t="shared" si="464"/>
        <v>0.16384957766963143</v>
      </c>
      <c r="AJ468" s="6">
        <f t="shared" si="453"/>
        <v>0.39097429253225069</v>
      </c>
      <c r="AK468" s="6">
        <f t="shared" si="478"/>
        <v>-0.23273407977435689</v>
      </c>
      <c r="AL468" s="6">
        <f t="shared" si="479"/>
        <v>1.0146826648388583</v>
      </c>
      <c r="AM468" s="6"/>
      <c r="AT468" s="5"/>
      <c r="AU468" s="5"/>
      <c r="AV468" s="12"/>
      <c r="AW468" s="5"/>
      <c r="AX468" s="5"/>
      <c r="AY468" s="5"/>
      <c r="AZ468" s="5"/>
      <c r="BA468" s="5"/>
      <c r="BB468" s="5"/>
      <c r="BC468" s="5"/>
      <c r="BD468" s="5"/>
      <c r="BE468" s="5">
        <f t="shared" si="513"/>
        <v>4160</v>
      </c>
      <c r="BF468" s="6">
        <f t="shared" si="514"/>
        <v>0</v>
      </c>
      <c r="BG468" s="6">
        <f t="shared" si="515"/>
        <v>4160</v>
      </c>
      <c r="BH468" s="6">
        <f t="shared" si="516"/>
        <v>1245</v>
      </c>
      <c r="BI468" s="6">
        <f t="shared" si="517"/>
        <v>1830</v>
      </c>
      <c r="BJ468" s="6">
        <f t="shared" si="518"/>
        <v>59.512195121951216</v>
      </c>
      <c r="BK468" s="6">
        <f t="shared" si="480"/>
        <v>68.799126610014355</v>
      </c>
      <c r="BL468" s="6">
        <f t="shared" si="481"/>
        <v>24.278196912292771</v>
      </c>
      <c r="BM468" s="6">
        <f t="shared" si="482"/>
        <v>99.963777398419467</v>
      </c>
      <c r="BN468" s="5"/>
      <c r="BO468" s="5"/>
      <c r="BP468" s="5"/>
      <c r="BQ468" s="2">
        <f t="shared" si="487"/>
        <v>86695</v>
      </c>
      <c r="BR468" s="2">
        <f t="shared" si="519"/>
        <v>81251.1875</v>
      </c>
      <c r="BS468" s="2">
        <f t="shared" si="488"/>
        <v>69840.443420347889</v>
      </c>
      <c r="BT468" s="5">
        <f t="shared" si="520"/>
        <v>90889.013556843609</v>
      </c>
      <c r="BU468" s="5"/>
      <c r="BV468" s="2">
        <f t="shared" si="470"/>
        <v>8.3597019538524933</v>
      </c>
      <c r="BW468" s="2">
        <f t="shared" si="489"/>
        <v>6.0372595639855655</v>
      </c>
      <c r="BX468" s="2">
        <f t="shared" si="490"/>
        <v>-2.4687158172563732</v>
      </c>
      <c r="BY468" s="2">
        <f t="shared" si="491"/>
        <v>14.543234945227503</v>
      </c>
      <c r="BZ468" s="2"/>
      <c r="CA468" s="2">
        <f t="shared" si="521"/>
        <v>-2.3029535330979547</v>
      </c>
      <c r="CB468" s="2">
        <f t="shared" si="492"/>
        <v>-1.5412084536620574</v>
      </c>
      <c r="CC468" s="2">
        <f t="shared" si="493"/>
        <v>-3.9272203787897046</v>
      </c>
      <c r="CD468" s="2">
        <f t="shared" si="494"/>
        <v>0.84480347146558987</v>
      </c>
      <c r="CE468" s="5"/>
      <c r="CF468" s="8">
        <f t="shared" si="471"/>
        <v>1.7952076647696758E-2</v>
      </c>
      <c r="CG468" s="8">
        <f t="shared" si="472"/>
        <v>-4.6512345815793915E-2</v>
      </c>
      <c r="CH468" s="5">
        <f t="shared" si="473"/>
        <v>88470</v>
      </c>
      <c r="CI468" s="5">
        <f t="shared" si="474"/>
        <v>87510</v>
      </c>
      <c r="CJ468" s="5"/>
      <c r="CK468" s="5">
        <f t="shared" si="509"/>
        <v>87849.085131768486</v>
      </c>
      <c r="CL468" s="5">
        <f t="shared" si="454"/>
        <v>87635.138902086255</v>
      </c>
      <c r="CM468" s="5">
        <f t="shared" si="483"/>
        <v>81075.757050307875</v>
      </c>
      <c r="CN468" s="5">
        <f t="shared" si="466"/>
        <v>74331.960677267809</v>
      </c>
      <c r="CO468" s="5">
        <f t="shared" si="505"/>
        <v>68771.357218870311</v>
      </c>
      <c r="CP468" s="5">
        <f t="shared" si="526"/>
        <v>51461.724987491049</v>
      </c>
      <c r="CQ468" s="5"/>
      <c r="CR468" s="5"/>
      <c r="CS468" s="32">
        <f t="shared" si="510"/>
        <v>0.10541845546075623</v>
      </c>
      <c r="CT468" s="32">
        <f t="shared" si="455"/>
        <v>0.10811714589167143</v>
      </c>
      <c r="CU468" s="32">
        <f t="shared" si="484"/>
        <v>0.19776864913814873</v>
      </c>
      <c r="CV468" s="32">
        <f t="shared" si="467"/>
        <v>0.30643668100763777</v>
      </c>
      <c r="CW468" s="32">
        <f t="shared" si="506"/>
        <v>0.4120704305855083</v>
      </c>
      <c r="CX468" s="32">
        <f t="shared" si="527"/>
        <v>0.88703351905916117</v>
      </c>
      <c r="CY468" s="32"/>
      <c r="CZ468" s="5"/>
      <c r="DA468" s="6">
        <f t="shared" si="511"/>
        <v>0.20323694384887267</v>
      </c>
      <c r="DB468" s="6">
        <f t="shared" si="456"/>
        <v>0.13684682567275508</v>
      </c>
      <c r="DC468" s="6">
        <f t="shared" si="485"/>
        <v>0.5025532035819944</v>
      </c>
      <c r="DD468" s="6">
        <f t="shared" si="468"/>
        <v>0.64696423411169368</v>
      </c>
      <c r="DE468" s="6">
        <f t="shared" si="507"/>
        <v>0.50972781584071636</v>
      </c>
      <c r="DF468" s="6">
        <f t="shared" si="529"/>
        <v>2.1370107324209964</v>
      </c>
      <c r="DG468" s="5"/>
      <c r="DI468" s="6">
        <f t="shared" si="512"/>
        <v>0.90666692755735345</v>
      </c>
      <c r="DJ468" s="6">
        <f t="shared" si="457"/>
        <v>1.0048229479406492</v>
      </c>
      <c r="DK468" s="6">
        <f t="shared" si="486"/>
        <v>0.33044298583258075</v>
      </c>
      <c r="DL468" s="6">
        <f t="shared" si="469"/>
        <v>0.43042672349039424</v>
      </c>
      <c r="DM468" s="6">
        <f t="shared" si="508"/>
        <v>0.35248794356034424</v>
      </c>
      <c r="DN468" s="6">
        <f t="shared" si="530"/>
        <v>8.6541177718355622E-2</v>
      </c>
      <c r="DX468">
        <f t="shared" si="458"/>
        <v>87175.5</v>
      </c>
      <c r="DY468">
        <f t="shared" si="459"/>
        <v>77335.911644789201</v>
      </c>
      <c r="DZ468">
        <f t="shared" si="460"/>
        <v>97015.088355210799</v>
      </c>
    </row>
    <row r="469" spans="1:130" x14ac:dyDescent="0.25">
      <c r="A469" s="1">
        <v>68</v>
      </c>
      <c r="B469" s="1">
        <v>468</v>
      </c>
      <c r="C469" s="7">
        <v>20210807</v>
      </c>
      <c r="D469" s="7">
        <v>94200</v>
      </c>
      <c r="E469" s="7">
        <v>8924893</v>
      </c>
      <c r="F469" s="7"/>
      <c r="G469" s="7">
        <f t="shared" si="495"/>
        <v>840724920600</v>
      </c>
      <c r="H469" s="36">
        <f t="shared" si="465"/>
        <v>924922592672</v>
      </c>
      <c r="I469" s="36">
        <f t="shared" si="461"/>
        <v>592795877487.40002</v>
      </c>
      <c r="K469" s="2">
        <f t="shared" si="496"/>
        <v>-3.0424175023945316E-2</v>
      </c>
      <c r="M469" s="1">
        <f t="shared" si="504"/>
        <v>467</v>
      </c>
      <c r="N469" s="2">
        <f t="shared" si="497"/>
        <v>6.2766401982593612E-3</v>
      </c>
      <c r="O469" s="8">
        <f t="shared" si="498"/>
        <v>0.58521303258145363</v>
      </c>
      <c r="P469" s="2">
        <f t="shared" si="499"/>
        <v>0.54579982384310521</v>
      </c>
      <c r="Q469" s="2">
        <f t="shared" si="500"/>
        <v>0.55696513468334108</v>
      </c>
      <c r="R469" s="2">
        <f t="shared" si="501"/>
        <v>3.9753705657802452E-2</v>
      </c>
      <c r="V469" s="1">
        <f t="shared" si="502"/>
        <v>3.0424175023945316E-2</v>
      </c>
      <c r="W469" s="1">
        <f t="shared" si="503"/>
        <v>0</v>
      </c>
      <c r="X469" s="2">
        <f t="shared" si="522"/>
        <v>1.6725345005338108E-2</v>
      </c>
      <c r="Y469" s="2">
        <f t="shared" si="523"/>
        <v>1.7610393103331547E-2</v>
      </c>
      <c r="Z469" s="2">
        <f t="shared" si="524"/>
        <v>3.8061577926127556E-2</v>
      </c>
      <c r="AA469" s="2">
        <f t="shared" si="525"/>
        <v>1.7888008910883168E-2</v>
      </c>
      <c r="AB469" s="3">
        <f t="shared" si="462"/>
        <v>0.43942857644524802</v>
      </c>
      <c r="AC469" s="3">
        <f t="shared" si="463"/>
        <v>0.98448034049319388</v>
      </c>
      <c r="AD469" s="4">
        <f t="shared" si="528"/>
        <v>69.139277715173876</v>
      </c>
      <c r="AE469" s="5">
        <f t="shared" si="475"/>
        <v>75.941132374945724</v>
      </c>
      <c r="AF469" s="5">
        <f t="shared" si="476"/>
        <v>53.884614875576347</v>
      </c>
      <c r="AG469" s="5">
        <f t="shared" si="477"/>
        <v>97.997649874315101</v>
      </c>
      <c r="AH469" s="5"/>
      <c r="AI469" s="6">
        <f t="shared" si="464"/>
        <v>0.12457625524112878</v>
      </c>
      <c r="AJ469" s="6">
        <f t="shared" ref="AJ469:AJ532" si="531">AVERAGE(AI450:AI469)</f>
        <v>0.36258789875905084</v>
      </c>
      <c r="AK469" s="6">
        <f t="shared" si="478"/>
        <v>-0.25502382237252808</v>
      </c>
      <c r="AL469" s="6">
        <f t="shared" si="479"/>
        <v>0.98019961989062976</v>
      </c>
      <c r="AM469" s="6"/>
      <c r="AT469" s="5"/>
      <c r="AU469" s="5"/>
      <c r="AV469" s="12"/>
      <c r="AW469" s="5"/>
      <c r="AX469" s="5"/>
      <c r="AY469" s="5"/>
      <c r="AZ469" s="5"/>
      <c r="BA469" s="5"/>
      <c r="BB469" s="5"/>
      <c r="BC469" s="5"/>
      <c r="BD469" s="5"/>
      <c r="BE469" s="5">
        <f t="shared" si="513"/>
        <v>-2910</v>
      </c>
      <c r="BF469" s="6">
        <f t="shared" si="514"/>
        <v>2910</v>
      </c>
      <c r="BG469" s="6">
        <f t="shared" si="515"/>
        <v>0</v>
      </c>
      <c r="BH469" s="6">
        <f t="shared" si="516"/>
        <v>1452.8571428571429</v>
      </c>
      <c r="BI469" s="6">
        <f t="shared" si="517"/>
        <v>1535.7142857142858</v>
      </c>
      <c r="BJ469" s="6">
        <f t="shared" si="518"/>
        <v>51.38623326959847</v>
      </c>
      <c r="BK469" s="6">
        <f t="shared" si="480"/>
        <v>66.368438273494277</v>
      </c>
      <c r="BL469" s="6">
        <f t="shared" si="481"/>
        <v>23.752436710303648</v>
      </c>
      <c r="BM469" s="6">
        <f t="shared" si="482"/>
        <v>96.199639367727713</v>
      </c>
      <c r="BN469" s="5"/>
      <c r="BO469" s="5"/>
      <c r="BP469" s="5"/>
      <c r="BQ469" s="2">
        <f t="shared" si="487"/>
        <v>86965</v>
      </c>
      <c r="BR469" s="2">
        <f t="shared" si="519"/>
        <v>81992.1875</v>
      </c>
      <c r="BS469" s="2">
        <f t="shared" si="488"/>
        <v>70588.447764383047</v>
      </c>
      <c r="BT469" s="5">
        <f t="shared" si="520"/>
        <v>90935.987648816706</v>
      </c>
      <c r="BU469" s="5"/>
      <c r="BV469" s="2">
        <f t="shared" si="470"/>
        <v>7.1076447991453211</v>
      </c>
      <c r="BW469" s="2">
        <f t="shared" si="489"/>
        <v>6.3401775675729342</v>
      </c>
      <c r="BX469" s="2">
        <f t="shared" si="490"/>
        <v>-1.8432566218273481</v>
      </c>
      <c r="BY469" s="2">
        <f t="shared" si="491"/>
        <v>14.523611756973217</v>
      </c>
      <c r="BZ469" s="2"/>
      <c r="CA469" s="2">
        <f t="shared" si="521"/>
        <v>-2.0988166292445047</v>
      </c>
      <c r="CB469" s="2">
        <f t="shared" si="492"/>
        <v>-1.6356176571511889</v>
      </c>
      <c r="CC469" s="2">
        <f t="shared" si="493"/>
        <v>-3.9482481494341135</v>
      </c>
      <c r="CD469" s="2">
        <f t="shared" si="494"/>
        <v>0.67701283513173571</v>
      </c>
      <c r="CE469" s="5"/>
      <c r="CF469" s="8">
        <f t="shared" si="471"/>
        <v>7.3402406441553346E-3</v>
      </c>
      <c r="CG469" s="8">
        <f t="shared" si="472"/>
        <v>-4.6512345815793915E-2</v>
      </c>
      <c r="CH469" s="5">
        <f t="shared" si="473"/>
        <v>89085</v>
      </c>
      <c r="CI469" s="5">
        <f t="shared" si="474"/>
        <v>88180</v>
      </c>
      <c r="CJ469" s="5"/>
      <c r="CK469" s="5">
        <f t="shared" si="509"/>
        <v>89773.722656762751</v>
      </c>
      <c r="CL469" s="5">
        <f t="shared" ref="CL469:CL532" si="532">AVERAGE(G450:G469)/AVERAGE(E450:E469)</f>
        <v>88015.40330634077</v>
      </c>
      <c r="CM469" s="5">
        <f t="shared" si="483"/>
        <v>81511.603360201174</v>
      </c>
      <c r="CN469" s="5">
        <f t="shared" si="466"/>
        <v>74771.660229117915</v>
      </c>
      <c r="CO469" s="5">
        <f t="shared" si="505"/>
        <v>69038.304165084744</v>
      </c>
      <c r="CP469" s="5">
        <f t="shared" si="526"/>
        <v>51759.493456200355</v>
      </c>
      <c r="CQ469" s="5"/>
      <c r="CR469" s="5"/>
      <c r="CS469" s="32">
        <f t="shared" si="510"/>
        <v>4.9304821190945924E-2</v>
      </c>
      <c r="CT469" s="32">
        <f t="shared" ref="CT469:CT532" si="533">D469/CL469-1</f>
        <v>7.0267208480923715E-2</v>
      </c>
      <c r="CU469" s="32">
        <f t="shared" si="484"/>
        <v>0.15566368611016745</v>
      </c>
      <c r="CV469" s="32">
        <f t="shared" si="467"/>
        <v>0.25983560765334213</v>
      </c>
      <c r="CW469" s="32">
        <f t="shared" si="506"/>
        <v>0.36445993480298244</v>
      </c>
      <c r="CX469" s="32">
        <f t="shared" si="527"/>
        <v>0.8199559870058124</v>
      </c>
      <c r="CY469" s="32"/>
      <c r="CZ469" s="5"/>
      <c r="DA469" s="6">
        <f t="shared" si="511"/>
        <v>0.16552080792460994</v>
      </c>
      <c r="DB469" s="6">
        <f t="shared" ref="DB469:DB532" si="534">LN(D469/D450)</f>
        <v>6.5473140348304093E-2</v>
      </c>
      <c r="DC469" s="6">
        <f t="shared" si="485"/>
        <v>0.45608816118376094</v>
      </c>
      <c r="DD469" s="6">
        <f t="shared" si="468"/>
        <v>0.63040166717437285</v>
      </c>
      <c r="DE469" s="6">
        <f t="shared" si="507"/>
        <v>0.44349332662109525</v>
      </c>
      <c r="DF469" s="6">
        <f t="shared" si="529"/>
        <v>2.1186430051953216</v>
      </c>
      <c r="DG469" s="5"/>
      <c r="DI469" s="6">
        <f t="shared" si="512"/>
        <v>0.73593617955096835</v>
      </c>
      <c r="DJ469" s="6">
        <f t="shared" ref="DJ469:DJ532" si="535">(D469-(AVERAGE(D450:D469)-2*_xlfn.STDEV.P(D450:D469)))/(4*_xlfn.STDEV.P(D450:D469))</f>
        <v>0.8202511596022366</v>
      </c>
      <c r="DK469" s="6">
        <f t="shared" si="486"/>
        <v>0.32565429967168874</v>
      </c>
      <c r="DL469" s="6">
        <f t="shared" si="469"/>
        <v>0.4041321981378368</v>
      </c>
      <c r="DM469" s="6">
        <f t="shared" si="508"/>
        <v>0.35401809040649973</v>
      </c>
      <c r="DN469" s="6">
        <f t="shared" si="530"/>
        <v>8.5034367281979786E-2</v>
      </c>
      <c r="DX469">
        <f t="shared" ref="DX469:DX532" si="536">AVERAGE(D450:D469)</f>
        <v>87651</v>
      </c>
      <c r="DY469">
        <f t="shared" ref="DY469:DY532" si="537">DX469-2*_xlfn.STDEV.P(D450:D469)</f>
        <v>77426.212667248285</v>
      </c>
      <c r="DZ469">
        <f t="shared" ref="DZ469:DZ532" si="538">DX469+2*_xlfn.STDEV.P(D450:D469)</f>
        <v>97875.787332751715</v>
      </c>
    </row>
    <row r="470" spans="1:130" x14ac:dyDescent="0.25">
      <c r="A470" s="1">
        <v>69</v>
      </c>
      <c r="B470" s="1">
        <v>469</v>
      </c>
      <c r="C470" s="7">
        <v>20210808</v>
      </c>
      <c r="D470" s="7">
        <v>98500</v>
      </c>
      <c r="E470" s="7">
        <v>5664862</v>
      </c>
      <c r="F470" s="7"/>
      <c r="G470" s="7">
        <f t="shared" si="495"/>
        <v>557988907000</v>
      </c>
      <c r="H470" s="36">
        <f t="shared" si="465"/>
        <v>903031387405</v>
      </c>
      <c r="I470" s="36">
        <f t="shared" si="461"/>
        <v>601008608111.40002</v>
      </c>
      <c r="K470" s="2">
        <f t="shared" si="496"/>
        <v>4.4636366595725917E-2</v>
      </c>
      <c r="M470" s="1">
        <f t="shared" si="504"/>
        <v>468</v>
      </c>
      <c r="N470" s="2">
        <f t="shared" si="497"/>
        <v>6.2848661004391761E-3</v>
      </c>
      <c r="O470" s="8">
        <f t="shared" si="498"/>
        <v>0.5864661654135338</v>
      </c>
      <c r="P470" s="2">
        <f t="shared" si="499"/>
        <v>0.54591099300237755</v>
      </c>
      <c r="Q470" s="2">
        <f t="shared" si="500"/>
        <v>0.55710106226656464</v>
      </c>
      <c r="R470" s="2">
        <f t="shared" si="501"/>
        <v>4.0666341570428588E-2</v>
      </c>
      <c r="V470" s="1">
        <f t="shared" si="502"/>
        <v>0</v>
      </c>
      <c r="W470" s="1">
        <f t="shared" si="503"/>
        <v>4.4636366595725917E-2</v>
      </c>
      <c r="X470" s="2">
        <f t="shared" si="522"/>
        <v>6.561706938587689E-3</v>
      </c>
      <c r="Y470" s="2">
        <f t="shared" si="523"/>
        <v>2.0798705003026254E-2</v>
      </c>
      <c r="Z470" s="2">
        <f t="shared" si="524"/>
        <v>1.2088503871193866E-2</v>
      </c>
      <c r="AA470" s="2">
        <f t="shared" si="525"/>
        <v>1.8476000765082566E-2</v>
      </c>
      <c r="AB470" s="3">
        <f t="shared" si="462"/>
        <v>0.54280554554181171</v>
      </c>
      <c r="AC470" s="3">
        <f t="shared" si="463"/>
        <v>1.125714664524875</v>
      </c>
      <c r="AD470" s="4">
        <f t="shared" si="528"/>
        <v>67.467847121844756</v>
      </c>
      <c r="AE470" s="5">
        <f t="shared" si="475"/>
        <v>74.314524731037949</v>
      </c>
      <c r="AF470" s="5">
        <f t="shared" si="476"/>
        <v>55.115414373435449</v>
      </c>
      <c r="AG470" s="5">
        <f t="shared" si="477"/>
        <v>93.513635088640456</v>
      </c>
      <c r="AH470" s="5"/>
      <c r="AI470" s="6">
        <f t="shared" si="464"/>
        <v>0.12838263212471165</v>
      </c>
      <c r="AJ470" s="6">
        <f t="shared" si="531"/>
        <v>0.33090024663044132</v>
      </c>
      <c r="AK470" s="6">
        <f t="shared" si="478"/>
        <v>-0.26504953341370768</v>
      </c>
      <c r="AL470" s="6">
        <f t="shared" si="479"/>
        <v>0.92685002667459027</v>
      </c>
      <c r="AM470" s="6"/>
      <c r="AT470" s="5"/>
      <c r="AU470" s="5"/>
      <c r="AV470" s="12"/>
      <c r="AW470" s="5"/>
      <c r="AX470" s="5"/>
      <c r="AY470" s="5"/>
      <c r="AZ470" s="5"/>
      <c r="BA470" s="5"/>
      <c r="BB470" s="5"/>
      <c r="BC470" s="5"/>
      <c r="BD470" s="5"/>
      <c r="BE470" s="5">
        <f t="shared" si="513"/>
        <v>4300</v>
      </c>
      <c r="BF470" s="6">
        <f t="shared" si="514"/>
        <v>0</v>
      </c>
      <c r="BG470" s="6">
        <f t="shared" si="515"/>
        <v>4300</v>
      </c>
      <c r="BH470" s="6">
        <f t="shared" si="516"/>
        <v>571.42857142857144</v>
      </c>
      <c r="BI470" s="6">
        <f t="shared" si="517"/>
        <v>1842.8571428571429</v>
      </c>
      <c r="BJ470" s="6">
        <f t="shared" si="518"/>
        <v>76.331360946745562</v>
      </c>
      <c r="BK470" s="6">
        <f t="shared" si="480"/>
        <v>65.185006320831548</v>
      </c>
      <c r="BL470" s="6">
        <f t="shared" si="481"/>
        <v>25.272589814162636</v>
      </c>
      <c r="BM470" s="6">
        <f t="shared" si="482"/>
        <v>93.123697875499786</v>
      </c>
      <c r="BN470" s="5"/>
      <c r="BO470" s="5"/>
      <c r="BP470" s="5"/>
      <c r="BQ470" s="2">
        <f t="shared" si="487"/>
        <v>87508.75</v>
      </c>
      <c r="BR470" s="2">
        <f t="shared" si="519"/>
        <v>82748</v>
      </c>
      <c r="BS470" s="2">
        <f t="shared" si="488"/>
        <v>71411.681591116154</v>
      </c>
      <c r="BT470" s="5">
        <f t="shared" si="520"/>
        <v>90784.932201438947</v>
      </c>
      <c r="BU470" s="5"/>
      <c r="BV470" s="2">
        <f t="shared" si="470"/>
        <v>7.0045649003727171</v>
      </c>
      <c r="BW470" s="2">
        <f t="shared" si="489"/>
        <v>6.6471950717701915</v>
      </c>
      <c r="BX470" s="2">
        <f t="shared" si="490"/>
        <v>-1.1214446438333328</v>
      </c>
      <c r="BY470" s="2">
        <f t="shared" si="491"/>
        <v>14.415834787373715</v>
      </c>
      <c r="BZ470" s="2"/>
      <c r="CA470" s="2">
        <f t="shared" si="521"/>
        <v>-2.0766195408134194</v>
      </c>
      <c r="CB470" s="2">
        <f t="shared" si="492"/>
        <v>-1.7210607596708711</v>
      </c>
      <c r="CC470" s="2">
        <f t="shared" si="493"/>
        <v>-3.9616075352485711</v>
      </c>
      <c r="CD470" s="2">
        <f t="shared" si="494"/>
        <v>0.51948601590682886</v>
      </c>
      <c r="CE470" s="5"/>
      <c r="CF470" s="8">
        <f t="shared" si="471"/>
        <v>7.3402406441553346E-3</v>
      </c>
      <c r="CG470" s="8">
        <f t="shared" si="472"/>
        <v>-4.6512345815793915E-2</v>
      </c>
      <c r="CH470" s="5">
        <f t="shared" si="473"/>
        <v>91190</v>
      </c>
      <c r="CI470" s="5">
        <f t="shared" si="474"/>
        <v>88875</v>
      </c>
      <c r="CJ470" s="5"/>
      <c r="CK470" s="5">
        <f t="shared" si="509"/>
        <v>91302.330337451596</v>
      </c>
      <c r="CL470" s="5">
        <f t="shared" si="532"/>
        <v>88293.92397246114</v>
      </c>
      <c r="CM470" s="5">
        <f t="shared" si="483"/>
        <v>81920.717544246712</v>
      </c>
      <c r="CN470" s="5">
        <f t="shared" si="466"/>
        <v>75166.115363364603</v>
      </c>
      <c r="CO470" s="5">
        <f t="shared" si="505"/>
        <v>69259.743744977124</v>
      </c>
      <c r="CP470" s="5">
        <f t="shared" si="526"/>
        <v>51967.528679871277</v>
      </c>
      <c r="CQ470" s="5"/>
      <c r="CR470" s="5"/>
      <c r="CS470" s="32">
        <f t="shared" si="510"/>
        <v>7.8833362039566257E-2</v>
      </c>
      <c r="CT470" s="32">
        <f t="shared" si="533"/>
        <v>0.11559205399821315</v>
      </c>
      <c r="CU470" s="32">
        <f t="shared" si="484"/>
        <v>0.20238204635840185</v>
      </c>
      <c r="CV470" s="32">
        <f t="shared" si="467"/>
        <v>0.31043089727114137</v>
      </c>
      <c r="CW470" s="32">
        <f t="shared" si="506"/>
        <v>0.42218256484876826</v>
      </c>
      <c r="CX470" s="32">
        <f t="shared" si="527"/>
        <v>0.89541435781517675</v>
      </c>
      <c r="CY470" s="32"/>
      <c r="CZ470" s="5"/>
      <c r="DA470" s="6">
        <f t="shared" si="511"/>
        <v>0.19486692697788074</v>
      </c>
      <c r="DB470" s="6">
        <f t="shared" si="534"/>
        <v>0.10209456309549274</v>
      </c>
      <c r="DC470" s="6">
        <f t="shared" si="485"/>
        <v>0.4962121109976248</v>
      </c>
      <c r="DD470" s="6">
        <f t="shared" si="468"/>
        <v>0.69477286675419525</v>
      </c>
      <c r="DE470" s="6">
        <f t="shared" si="507"/>
        <v>0.44222387970882748</v>
      </c>
      <c r="DF470" s="6">
        <f t="shared" si="529"/>
        <v>2.1509030124019781</v>
      </c>
      <c r="DG470" s="5"/>
      <c r="DI470" s="6">
        <f t="shared" si="512"/>
        <v>0.86638855961532091</v>
      </c>
      <c r="DJ470" s="6">
        <f t="shared" si="535"/>
        <v>0.95862747700949336</v>
      </c>
      <c r="DK470" s="6">
        <f t="shared" si="486"/>
        <v>0.38316180479789269</v>
      </c>
      <c r="DL470" s="6">
        <f t="shared" si="469"/>
        <v>0.37313391809076207</v>
      </c>
      <c r="DM470" s="6">
        <f t="shared" si="508"/>
        <v>0.33701758808711879</v>
      </c>
      <c r="DN470" s="6">
        <f t="shared" si="530"/>
        <v>8.7425764224004263E-2</v>
      </c>
      <c r="DX470">
        <f t="shared" si="536"/>
        <v>88164.5</v>
      </c>
      <c r="DY470">
        <f t="shared" si="537"/>
        <v>76896.64044283476</v>
      </c>
      <c r="DZ470">
        <f t="shared" si="538"/>
        <v>99432.35955716524</v>
      </c>
    </row>
    <row r="471" spans="1:130" x14ac:dyDescent="0.25">
      <c r="A471" s="1">
        <v>70</v>
      </c>
      <c r="B471" s="1">
        <v>470</v>
      </c>
      <c r="C471" s="7">
        <v>20210809</v>
      </c>
      <c r="D471" s="7">
        <v>98000</v>
      </c>
      <c r="E471" s="7">
        <v>4743601</v>
      </c>
      <c r="F471" s="7"/>
      <c r="G471" s="7">
        <f t="shared" si="495"/>
        <v>464872898000</v>
      </c>
      <c r="H471" s="36">
        <f t="shared" si="465"/>
        <v>854855763158</v>
      </c>
      <c r="I471" s="36">
        <f t="shared" ref="I471:I534" si="539">AVERAGE(G422:G471)</f>
        <v>607001942159.80005</v>
      </c>
      <c r="K471" s="2">
        <f t="shared" si="496"/>
        <v>-5.0890695074712932E-3</v>
      </c>
      <c r="M471" s="1">
        <f t="shared" si="504"/>
        <v>469</v>
      </c>
      <c r="N471" s="2">
        <f t="shared" si="497"/>
        <v>6.2887076738256855E-3</v>
      </c>
      <c r="O471" s="8">
        <f t="shared" si="498"/>
        <v>0.58771929824561409</v>
      </c>
      <c r="P471" s="2">
        <f t="shared" si="499"/>
        <v>0.54596290880977205</v>
      </c>
      <c r="Q471" s="2">
        <f t="shared" si="500"/>
        <v>0.55716453451400694</v>
      </c>
      <c r="R471" s="2">
        <f t="shared" si="501"/>
        <v>4.1808305243236532E-2</v>
      </c>
      <c r="V471" s="1">
        <f t="shared" si="502"/>
        <v>5.0890695074712932E-3</v>
      </c>
      <c r="W471" s="1">
        <f t="shared" si="503"/>
        <v>0</v>
      </c>
      <c r="X471" s="2">
        <f t="shared" si="522"/>
        <v>6.9252119034070667E-3</v>
      </c>
      <c r="Y471" s="2">
        <f t="shared" si="523"/>
        <v>1.8362415247247205E-2</v>
      </c>
      <c r="Z471" s="2">
        <f t="shared" si="524"/>
        <v>1.1951754930661329E-2</v>
      </c>
      <c r="AA471" s="2">
        <f t="shared" si="525"/>
        <v>1.8831365073827464E-2</v>
      </c>
      <c r="AB471" s="3">
        <f t="shared" ref="AB471:AB534" si="540">IFERROR(X471/Z471,0)</f>
        <v>0.57943054752912948</v>
      </c>
      <c r="AC471" s="3">
        <f t="shared" ref="AC471:AC534" si="541">IFERROR(Y471/AA471,0)</f>
        <v>0.97509740665417699</v>
      </c>
      <c r="AD471" s="4">
        <f t="shared" si="528"/>
        <v>62.7262703144157</v>
      </c>
      <c r="AE471" s="5">
        <f t="shared" si="475"/>
        <v>72.450838246758735</v>
      </c>
      <c r="AF471" s="5">
        <f t="shared" si="476"/>
        <v>56.850870720582577</v>
      </c>
      <c r="AG471" s="5">
        <f t="shared" si="477"/>
        <v>88.050805772934893</v>
      </c>
      <c r="AH471" s="5"/>
      <c r="AI471" s="6">
        <f t="shared" ref="AI471:AI534" si="542">AVERAGE(K452:K471)/_xlfn.STDEV.S(K452:K471)</f>
        <v>0.11294670177806447</v>
      </c>
      <c r="AJ471" s="6">
        <f t="shared" si="531"/>
        <v>0.29599614191206014</v>
      </c>
      <c r="AK471" s="6">
        <f t="shared" si="478"/>
        <v>-0.26212213638799786</v>
      </c>
      <c r="AL471" s="6">
        <f t="shared" si="479"/>
        <v>0.85411442021211814</v>
      </c>
      <c r="AM471" s="6"/>
      <c r="AT471" s="5"/>
      <c r="AU471" s="5"/>
      <c r="AV471" s="12"/>
      <c r="AW471" s="5"/>
      <c r="AX471" s="5"/>
      <c r="AY471" s="5"/>
      <c r="AZ471" s="5"/>
      <c r="BA471" s="5"/>
      <c r="BB471" s="5"/>
      <c r="BC471" s="5"/>
      <c r="BD471" s="5"/>
      <c r="BE471" s="5">
        <f t="shared" si="513"/>
        <v>-500</v>
      </c>
      <c r="BF471" s="6">
        <f t="shared" si="514"/>
        <v>500</v>
      </c>
      <c r="BG471" s="6">
        <f t="shared" si="515"/>
        <v>0</v>
      </c>
      <c r="BH471" s="6">
        <f t="shared" si="516"/>
        <v>607.14285714285711</v>
      </c>
      <c r="BI471" s="6">
        <f t="shared" si="517"/>
        <v>1642.8571428571429</v>
      </c>
      <c r="BJ471" s="6">
        <f t="shared" si="518"/>
        <v>73.015873015873012</v>
      </c>
      <c r="BK471" s="6">
        <f t="shared" si="480"/>
        <v>63.835799971625207</v>
      </c>
      <c r="BL471" s="6">
        <f t="shared" si="481"/>
        <v>27.187869773680426</v>
      </c>
      <c r="BM471" s="6">
        <f t="shared" si="482"/>
        <v>89.489351110186547</v>
      </c>
      <c r="BN471" s="5"/>
      <c r="BO471" s="5"/>
      <c r="BP471" s="5"/>
      <c r="BQ471" s="2">
        <f t="shared" si="487"/>
        <v>87696.25</v>
      </c>
      <c r="BR471" s="2">
        <f t="shared" si="519"/>
        <v>83415.25</v>
      </c>
      <c r="BS471" s="2">
        <f t="shared" si="488"/>
        <v>72206.304178751496</v>
      </c>
      <c r="BT471" s="5">
        <f t="shared" si="520"/>
        <v>90697.364246201905</v>
      </c>
      <c r="BU471" s="5"/>
      <c r="BV471" s="2">
        <f t="shared" si="470"/>
        <v>6.7793266120983056</v>
      </c>
      <c r="BW471" s="2">
        <f t="shared" si="489"/>
        <v>6.9221343510043294</v>
      </c>
      <c r="BX471" s="2">
        <f t="shared" si="490"/>
        <v>-0.42455162386531065</v>
      </c>
      <c r="BY471" s="2">
        <f t="shared" si="491"/>
        <v>14.268820325873969</v>
      </c>
      <c r="BZ471" s="2"/>
      <c r="CA471" s="2">
        <f t="shared" si="521"/>
        <v>-2.0218264189055728</v>
      </c>
      <c r="CB471" s="2">
        <f t="shared" si="492"/>
        <v>-1.8004327242733318</v>
      </c>
      <c r="CC471" s="2">
        <f t="shared" si="493"/>
        <v>-3.9600705873599806</v>
      </c>
      <c r="CD471" s="2">
        <f t="shared" si="494"/>
        <v>0.35920513881331706</v>
      </c>
      <c r="CE471" s="5"/>
      <c r="CF471" s="8">
        <f t="shared" si="471"/>
        <v>7.3402406441553346E-3</v>
      </c>
      <c r="CG471" s="8">
        <f t="shared" si="472"/>
        <v>-4.6512345815793915E-2</v>
      </c>
      <c r="CH471" s="5">
        <f t="shared" si="473"/>
        <v>93125</v>
      </c>
      <c r="CI471" s="5">
        <f t="shared" si="474"/>
        <v>88875</v>
      </c>
      <c r="CJ471" s="5"/>
      <c r="CK471" s="5">
        <f t="shared" si="509"/>
        <v>92507.401055376104</v>
      </c>
      <c r="CL471" s="5">
        <f t="shared" si="532"/>
        <v>88478.495927874144</v>
      </c>
      <c r="CM471" s="5">
        <f t="shared" si="483"/>
        <v>82291.485851561665</v>
      </c>
      <c r="CN471" s="5">
        <f t="shared" si="466"/>
        <v>75464.64411148314</v>
      </c>
      <c r="CO471" s="5">
        <f t="shared" si="505"/>
        <v>69415.858961727878</v>
      </c>
      <c r="CP471" s="5">
        <f t="shared" si="526"/>
        <v>52157.913871545708</v>
      </c>
      <c r="CQ471" s="5"/>
      <c r="CR471" s="5"/>
      <c r="CS471" s="32">
        <f t="shared" si="510"/>
        <v>5.9374697396762377E-2</v>
      </c>
      <c r="CT471" s="32">
        <f t="shared" si="533"/>
        <v>0.10761376504283704</v>
      </c>
      <c r="CU471" s="32">
        <f t="shared" si="484"/>
        <v>0.19088869262579045</v>
      </c>
      <c r="CV471" s="32">
        <f t="shared" si="467"/>
        <v>0.29862137632592045</v>
      </c>
      <c r="CW471" s="32">
        <f t="shared" si="506"/>
        <v>0.41178113281046991</v>
      </c>
      <c r="CX471" s="32">
        <f t="shared" si="527"/>
        <v>0.87890950242668819</v>
      </c>
      <c r="CY471" s="32"/>
      <c r="CZ471" s="5"/>
      <c r="DA471" s="6">
        <f t="shared" si="511"/>
        <v>0.15558027263685273</v>
      </c>
      <c r="DB471" s="6">
        <f t="shared" si="534"/>
        <v>9.0728853389762193E-2</v>
      </c>
      <c r="DC471" s="6">
        <f t="shared" si="485"/>
        <v>0.50743003476485249</v>
      </c>
      <c r="DD471" s="6">
        <f t="shared" si="468"/>
        <v>0.68339893114628469</v>
      </c>
      <c r="DE471" s="6">
        <f t="shared" si="507"/>
        <v>0.42947555546697036</v>
      </c>
      <c r="DF471" s="6">
        <f t="shared" si="529"/>
        <v>2.1351124669414903</v>
      </c>
      <c r="DG471" s="5"/>
      <c r="DI471" s="6">
        <f t="shared" si="512"/>
        <v>0.80728285440819769</v>
      </c>
      <c r="DJ471" s="6">
        <f t="shared" si="535"/>
        <v>0.88908971915222124</v>
      </c>
      <c r="DK471" s="6">
        <f t="shared" si="486"/>
        <v>0.43901266894584173</v>
      </c>
      <c r="DL471" s="6">
        <f t="shared" si="469"/>
        <v>0.35824265919133036</v>
      </c>
      <c r="DM471" s="6">
        <f t="shared" si="508"/>
        <v>0.38710159715256576</v>
      </c>
      <c r="DN471" s="6">
        <f t="shared" si="530"/>
        <v>9.0779393116259446E-2</v>
      </c>
      <c r="DX471">
        <f t="shared" si="536"/>
        <v>88617.5</v>
      </c>
      <c r="DY471">
        <f t="shared" si="537"/>
        <v>76560.512192093753</v>
      </c>
      <c r="DZ471">
        <f t="shared" si="538"/>
        <v>100674.48780790625</v>
      </c>
    </row>
    <row r="472" spans="1:130" x14ac:dyDescent="0.25">
      <c r="A472" s="1">
        <v>71</v>
      </c>
      <c r="B472" s="1">
        <v>471</v>
      </c>
      <c r="C472" s="7">
        <v>20210810</v>
      </c>
      <c r="D472" s="7">
        <v>101320</v>
      </c>
      <c r="E472" s="7">
        <v>9150586</v>
      </c>
      <c r="F472" s="7"/>
      <c r="G472" s="7">
        <f t="shared" si="495"/>
        <v>927137373520</v>
      </c>
      <c r="H472" s="36">
        <f t="shared" si="465"/>
        <v>843522032684</v>
      </c>
      <c r="I472" s="36">
        <f t="shared" si="539"/>
        <v>623979165930.19995</v>
      </c>
      <c r="K472" s="2">
        <f t="shared" si="496"/>
        <v>3.3316346462902519E-2</v>
      </c>
      <c r="M472" s="1">
        <f t="shared" si="504"/>
        <v>470</v>
      </c>
      <c r="N472" s="2">
        <f t="shared" si="497"/>
        <v>6.3590486692802657E-3</v>
      </c>
      <c r="O472" s="8">
        <f t="shared" si="498"/>
        <v>0.58897243107769426</v>
      </c>
      <c r="P472" s="2">
        <f t="shared" si="499"/>
        <v>0.54691337165723497</v>
      </c>
      <c r="Q472" s="2">
        <f t="shared" si="500"/>
        <v>0.5583259238766255</v>
      </c>
      <c r="R472" s="2">
        <f t="shared" si="501"/>
        <v>4.3009522267922207E-2</v>
      </c>
      <c r="V472" s="1">
        <f t="shared" si="502"/>
        <v>0</v>
      </c>
      <c r="W472" s="1">
        <f t="shared" si="503"/>
        <v>3.3316346462902519E-2</v>
      </c>
      <c r="X472" s="2">
        <f t="shared" si="522"/>
        <v>5.6303987182244452E-3</v>
      </c>
      <c r="Y472" s="2">
        <f t="shared" si="523"/>
        <v>2.0742154280311668E-2</v>
      </c>
      <c r="Z472" s="2">
        <f t="shared" si="524"/>
        <v>1.1622180741217592E-2</v>
      </c>
      <c r="AA472" s="2">
        <f t="shared" si="525"/>
        <v>1.8433292606340013E-2</v>
      </c>
      <c r="AB472" s="3">
        <f t="shared" si="540"/>
        <v>0.48445286160939355</v>
      </c>
      <c r="AC472" s="3">
        <f t="shared" si="541"/>
        <v>1.1252549787647561</v>
      </c>
      <c r="AD472" s="4">
        <f t="shared" si="528"/>
        <v>69.904298813827566</v>
      </c>
      <c r="AE472" s="5">
        <f t="shared" si="475"/>
        <v>70.946053187450119</v>
      </c>
      <c r="AF472" s="5">
        <f t="shared" si="476"/>
        <v>62.262176104424782</v>
      </c>
      <c r="AG472" s="5">
        <f t="shared" si="477"/>
        <v>79.629930270475455</v>
      </c>
      <c r="AH472" s="5"/>
      <c r="AI472" s="6">
        <f t="shared" si="542"/>
        <v>0.14286516387110521</v>
      </c>
      <c r="AJ472" s="6">
        <f t="shared" si="531"/>
        <v>0.26536105378083513</v>
      </c>
      <c r="AK472" s="6">
        <f t="shared" si="478"/>
        <v>-0.25234231131844936</v>
      </c>
      <c r="AL472" s="6">
        <f t="shared" si="479"/>
        <v>0.78306441888011968</v>
      </c>
      <c r="AM472" s="6"/>
      <c r="AT472" s="5"/>
      <c r="AU472" s="5"/>
      <c r="AV472" s="12"/>
      <c r="AW472" s="5"/>
      <c r="AX472" s="5"/>
      <c r="AY472" s="5"/>
      <c r="AZ472" s="5"/>
      <c r="BA472" s="5"/>
      <c r="BB472" s="5"/>
      <c r="BC472" s="5"/>
      <c r="BD472" s="5"/>
      <c r="BE472" s="5">
        <f t="shared" si="513"/>
        <v>3320</v>
      </c>
      <c r="BF472" s="6">
        <f t="shared" si="514"/>
        <v>0</v>
      </c>
      <c r="BG472" s="6">
        <f t="shared" si="515"/>
        <v>3320</v>
      </c>
      <c r="BH472" s="6">
        <f t="shared" si="516"/>
        <v>500</v>
      </c>
      <c r="BI472" s="6">
        <f t="shared" si="517"/>
        <v>1880</v>
      </c>
      <c r="BJ472" s="6">
        <f t="shared" si="518"/>
        <v>78.991596638655466</v>
      </c>
      <c r="BK472" s="6">
        <f t="shared" si="480"/>
        <v>62.785379803557973</v>
      </c>
      <c r="BL472" s="6">
        <f t="shared" si="481"/>
        <v>29.447026987400832</v>
      </c>
      <c r="BM472" s="6">
        <f t="shared" si="482"/>
        <v>86.122226774867968</v>
      </c>
      <c r="BN472" s="5"/>
      <c r="BO472" s="5"/>
      <c r="BP472" s="5"/>
      <c r="BQ472" s="2">
        <f t="shared" si="487"/>
        <v>88142.5</v>
      </c>
      <c r="BR472" s="2">
        <f t="shared" si="519"/>
        <v>84052</v>
      </c>
      <c r="BS472" s="2">
        <f t="shared" si="488"/>
        <v>73032.239002938397</v>
      </c>
      <c r="BT472" s="5">
        <f t="shared" si="520"/>
        <v>90573.260190613786</v>
      </c>
      <c r="BU472" s="5"/>
      <c r="BV472" s="2">
        <f t="shared" si="470"/>
        <v>6.6842812430920748</v>
      </c>
      <c r="BW472" s="2">
        <f t="shared" si="489"/>
        <v>7.1913549216078296</v>
      </c>
      <c r="BX472" s="2">
        <f t="shared" si="490"/>
        <v>0.33381743480251913</v>
      </c>
      <c r="BY472" s="2">
        <f t="shared" si="491"/>
        <v>14.04889240841314</v>
      </c>
      <c r="BZ472" s="2"/>
      <c r="CA472" s="2">
        <f t="shared" si="521"/>
        <v>-2.0374872025179602</v>
      </c>
      <c r="CB472" s="2">
        <f t="shared" si="492"/>
        <v>-1.8882386505707411</v>
      </c>
      <c r="CC472" s="2">
        <f t="shared" si="493"/>
        <v>-3.9272586011320967</v>
      </c>
      <c r="CD472" s="2">
        <f t="shared" si="494"/>
        <v>0.1507812999906144</v>
      </c>
      <c r="CE472" s="5"/>
      <c r="CF472" s="8">
        <f t="shared" si="471"/>
        <v>7.1060957858903005E-3</v>
      </c>
      <c r="CG472" s="8">
        <f t="shared" si="472"/>
        <v>-4.6512345815793915E-2</v>
      </c>
      <c r="CH472" s="5">
        <f t="shared" si="473"/>
        <v>96100</v>
      </c>
      <c r="CI472" s="5">
        <f t="shared" si="474"/>
        <v>90285</v>
      </c>
      <c r="CJ472" s="5"/>
      <c r="CK472" s="5">
        <f t="shared" si="509"/>
        <v>94382.669244088087</v>
      </c>
      <c r="CL472" s="5">
        <f t="shared" si="532"/>
        <v>89029.112665420427</v>
      </c>
      <c r="CM472" s="5">
        <f t="shared" si="483"/>
        <v>82835.839618464714</v>
      </c>
      <c r="CN472" s="5">
        <f t="shared" si="466"/>
        <v>76038.012731886192</v>
      </c>
      <c r="CO472" s="5">
        <f t="shared" si="505"/>
        <v>69740.378427735763</v>
      </c>
      <c r="CP472" s="5">
        <f t="shared" si="526"/>
        <v>52453.83503378641</v>
      </c>
      <c r="CQ472" s="5"/>
      <c r="CR472" s="5"/>
      <c r="CS472" s="32">
        <f t="shared" si="510"/>
        <v>7.3502167415618436E-2</v>
      </c>
      <c r="CT472" s="32">
        <f t="shared" si="533"/>
        <v>0.13805469881262167</v>
      </c>
      <c r="CU472" s="32">
        <f t="shared" si="484"/>
        <v>0.22314206588201269</v>
      </c>
      <c r="CV472" s="32">
        <f t="shared" si="467"/>
        <v>0.33249142579855873</v>
      </c>
      <c r="CW472" s="32">
        <f t="shared" si="506"/>
        <v>0.45281689437614259</v>
      </c>
      <c r="CX472" s="32">
        <f t="shared" si="527"/>
        <v>0.93160328381591273</v>
      </c>
      <c r="CY472" s="32"/>
      <c r="CZ472" s="5"/>
      <c r="DA472" s="6">
        <f t="shared" si="511"/>
        <v>0.14379196278749937</v>
      </c>
      <c r="DB472" s="6">
        <f t="shared" si="534"/>
        <v>0.13528127311959065</v>
      </c>
      <c r="DC472" s="6">
        <f t="shared" si="485"/>
        <v>0.57998065379499875</v>
      </c>
      <c r="DD472" s="6">
        <f t="shared" si="468"/>
        <v>0.69354204729755375</v>
      </c>
      <c r="DE472" s="6">
        <f t="shared" si="507"/>
        <v>0.46305323735537696</v>
      </c>
      <c r="DF472" s="6">
        <f t="shared" si="529"/>
        <v>2.1701852457078341</v>
      </c>
      <c r="DG472" s="5"/>
      <c r="DI472" s="6">
        <f t="shared" si="512"/>
        <v>0.93289901976653811</v>
      </c>
      <c r="DJ472" s="6">
        <f t="shared" si="535"/>
        <v>0.9563542576042966</v>
      </c>
      <c r="DK472" s="6">
        <f t="shared" si="486"/>
        <v>0.4802157202409042</v>
      </c>
      <c r="DL472" s="6">
        <f t="shared" si="469"/>
        <v>0.33100432760538412</v>
      </c>
      <c r="DM472" s="6">
        <f t="shared" si="508"/>
        <v>0.37510897090918716</v>
      </c>
      <c r="DN472" s="6">
        <f t="shared" si="530"/>
        <v>9.0128808923547049E-2</v>
      </c>
      <c r="DX472">
        <f t="shared" si="536"/>
        <v>89208.5</v>
      </c>
      <c r="DY472">
        <f t="shared" si="537"/>
        <v>75938.655577400321</v>
      </c>
      <c r="DZ472">
        <f t="shared" si="538"/>
        <v>102478.34442259968</v>
      </c>
    </row>
    <row r="473" spans="1:130" x14ac:dyDescent="0.25">
      <c r="A473" s="1">
        <v>72</v>
      </c>
      <c r="B473" s="1">
        <v>472</v>
      </c>
      <c r="C473" s="7">
        <v>20210811</v>
      </c>
      <c r="D473" s="7">
        <v>104490</v>
      </c>
      <c r="E473" s="7">
        <v>9077799</v>
      </c>
      <c r="F473" s="7"/>
      <c r="G473" s="7">
        <f t="shared" si="495"/>
        <v>948539217510</v>
      </c>
      <c r="H473" s="36">
        <f t="shared" si="465"/>
        <v>844848812559.5</v>
      </c>
      <c r="I473" s="36">
        <f t="shared" si="539"/>
        <v>639865229300</v>
      </c>
      <c r="K473" s="2">
        <f t="shared" si="496"/>
        <v>3.0807547912544992E-2</v>
      </c>
      <c r="M473" s="1">
        <f t="shared" si="504"/>
        <v>471</v>
      </c>
      <c r="N473" s="2">
        <f t="shared" si="497"/>
        <v>6.4260850290822086E-3</v>
      </c>
      <c r="O473" s="8">
        <f t="shared" si="498"/>
        <v>0.59022556390977443</v>
      </c>
      <c r="P473" s="2">
        <f t="shared" si="499"/>
        <v>0.54781893157828843</v>
      </c>
      <c r="Q473" s="2">
        <f t="shared" si="500"/>
        <v>0.55943129170402439</v>
      </c>
      <c r="R473" s="2">
        <f t="shared" si="501"/>
        <v>4.3312192252539461E-2</v>
      </c>
      <c r="V473" s="1">
        <f t="shared" si="502"/>
        <v>0</v>
      </c>
      <c r="W473" s="1">
        <f t="shared" si="503"/>
        <v>3.0807547912544992E-2</v>
      </c>
      <c r="X473" s="2">
        <f t="shared" si="522"/>
        <v>3.1938391105913629E-3</v>
      </c>
      <c r="Y473" s="2">
        <f t="shared" si="523"/>
        <v>2.2942693416922021E-2</v>
      </c>
      <c r="Z473" s="2">
        <f t="shared" si="524"/>
        <v>8.2897981528828792E-3</v>
      </c>
      <c r="AA473" s="2">
        <f t="shared" si="525"/>
        <v>1.7586059955678489E-2</v>
      </c>
      <c r="AB473" s="3">
        <f t="shared" si="540"/>
        <v>0.38527344715632988</v>
      </c>
      <c r="AC473" s="3">
        <f t="shared" si="541"/>
        <v>1.3045954281256666</v>
      </c>
      <c r="AD473" s="4">
        <f t="shared" si="528"/>
        <v>77.200985662746319</v>
      </c>
      <c r="AE473" s="5">
        <f t="shared" si="475"/>
        <v>70.851274664165913</v>
      </c>
      <c r="AF473" s="5">
        <f t="shared" si="476"/>
        <v>62.507225434139322</v>
      </c>
      <c r="AG473" s="5">
        <f t="shared" si="477"/>
        <v>79.195323894192512</v>
      </c>
      <c r="AH473" s="5"/>
      <c r="AI473" s="6">
        <f t="shared" si="542"/>
        <v>0.19072136535416739</v>
      </c>
      <c r="AJ473" s="6">
        <f t="shared" si="531"/>
        <v>0.24239833262153301</v>
      </c>
      <c r="AK473" s="6">
        <f t="shared" si="478"/>
        <v>-0.24322151767300879</v>
      </c>
      <c r="AL473" s="6">
        <f t="shared" si="479"/>
        <v>0.72801818291607479</v>
      </c>
      <c r="AM473" s="6"/>
      <c r="AT473" s="5"/>
      <c r="AU473" s="5"/>
      <c r="AV473" s="12"/>
      <c r="AW473" s="5"/>
      <c r="AX473" s="5"/>
      <c r="AY473" s="5"/>
      <c r="AZ473" s="5"/>
      <c r="BA473" s="5"/>
      <c r="BB473" s="5"/>
      <c r="BC473" s="5"/>
      <c r="BD473" s="5"/>
      <c r="BE473" s="5">
        <f t="shared" si="513"/>
        <v>3170</v>
      </c>
      <c r="BF473" s="6">
        <f t="shared" si="514"/>
        <v>0</v>
      </c>
      <c r="BG473" s="6">
        <f t="shared" si="515"/>
        <v>3170</v>
      </c>
      <c r="BH473" s="6">
        <f t="shared" si="516"/>
        <v>303.57142857142856</v>
      </c>
      <c r="BI473" s="6">
        <f t="shared" si="517"/>
        <v>2106.4285714285716</v>
      </c>
      <c r="BJ473" s="6">
        <f t="shared" si="518"/>
        <v>87.403675163011258</v>
      </c>
      <c r="BK473" s="6">
        <f t="shared" si="480"/>
        <v>62.369513069624666</v>
      </c>
      <c r="BL473" s="6">
        <f t="shared" si="481"/>
        <v>30.589965731128029</v>
      </c>
      <c r="BM473" s="6">
        <f t="shared" si="482"/>
        <v>84.615196206572307</v>
      </c>
      <c r="BN473" s="5"/>
      <c r="BO473" s="5"/>
      <c r="BP473" s="5"/>
      <c r="BQ473" s="2">
        <f t="shared" si="487"/>
        <v>89378.75</v>
      </c>
      <c r="BR473" s="2">
        <f t="shared" si="519"/>
        <v>84733.75</v>
      </c>
      <c r="BS473" s="2">
        <f t="shared" si="488"/>
        <v>73960.084195781892</v>
      </c>
      <c r="BT473" s="5">
        <f t="shared" si="520"/>
        <v>90391.609926453501</v>
      </c>
      <c r="BU473" s="5"/>
      <c r="BV473" s="2">
        <f t="shared" si="470"/>
        <v>7.1068075703614326</v>
      </c>
      <c r="BW473" s="2">
        <f t="shared" si="489"/>
        <v>7.5093172476406078</v>
      </c>
      <c r="BX473" s="2">
        <f t="shared" si="490"/>
        <v>1.3562638371359617</v>
      </c>
      <c r="BY473" s="2">
        <f t="shared" si="491"/>
        <v>13.662370658145253</v>
      </c>
      <c r="BZ473" s="2"/>
      <c r="CA473" s="2">
        <f t="shared" si="521"/>
        <v>-2.1549563160234699</v>
      </c>
      <c r="CB473" s="2">
        <f t="shared" si="492"/>
        <v>-1.9904634041097045</v>
      </c>
      <c r="CC473" s="2">
        <f t="shared" si="493"/>
        <v>-3.8514342322241912</v>
      </c>
      <c r="CD473" s="2">
        <f t="shared" si="494"/>
        <v>-0.12949257599521746</v>
      </c>
      <c r="CE473" s="5"/>
      <c r="CF473" s="8">
        <f t="shared" si="471"/>
        <v>7.1060957858903005E-3</v>
      </c>
      <c r="CG473" s="8">
        <f t="shared" si="472"/>
        <v>-4.8499256910046307E-2</v>
      </c>
      <c r="CH473" s="5">
        <f t="shared" si="473"/>
        <v>97685</v>
      </c>
      <c r="CI473" s="5">
        <f t="shared" si="474"/>
        <v>91870</v>
      </c>
      <c r="CJ473" s="5"/>
      <c r="CK473" s="5">
        <f t="shared" si="509"/>
        <v>96200.350905649495</v>
      </c>
      <c r="CL473" s="5">
        <f t="shared" si="532"/>
        <v>89804.348916518866</v>
      </c>
      <c r="CM473" s="5">
        <f t="shared" si="483"/>
        <v>83534.407444099023</v>
      </c>
      <c r="CN473" s="5">
        <f t="shared" si="466"/>
        <v>76602.251799934384</v>
      </c>
      <c r="CO473" s="5">
        <f t="shared" si="505"/>
        <v>70077.192574644985</v>
      </c>
      <c r="CP473" s="5">
        <f t="shared" si="526"/>
        <v>52757.172747456949</v>
      </c>
      <c r="CQ473" s="5"/>
      <c r="CR473" s="5"/>
      <c r="CS473" s="32">
        <f t="shared" si="510"/>
        <v>8.6170674184762097E-2</v>
      </c>
      <c r="CT473" s="32">
        <f t="shared" si="533"/>
        <v>0.16352939763677532</v>
      </c>
      <c r="CU473" s="32">
        <f t="shared" si="484"/>
        <v>0.25086180888904241</v>
      </c>
      <c r="CV473" s="32">
        <f t="shared" si="467"/>
        <v>0.36405911764710686</v>
      </c>
      <c r="CW473" s="32">
        <f t="shared" si="506"/>
        <v>0.4910700066744127</v>
      </c>
      <c r="CX473" s="32">
        <f t="shared" si="527"/>
        <v>0.98058376820499205</v>
      </c>
      <c r="CY473" s="32"/>
      <c r="CZ473" s="5"/>
      <c r="DA473" s="6">
        <f t="shared" si="511"/>
        <v>0.13757274313938345</v>
      </c>
      <c r="DB473" s="6">
        <f t="shared" si="534"/>
        <v>0.1613542839500236</v>
      </c>
      <c r="DC473" s="6">
        <f t="shared" si="485"/>
        <v>0.61219938557200415</v>
      </c>
      <c r="DD473" s="6">
        <f t="shared" si="468"/>
        <v>0.74268410640350913</v>
      </c>
      <c r="DE473" s="6">
        <f t="shared" si="507"/>
        <v>0.53472634233310801</v>
      </c>
      <c r="DF473" s="6">
        <f t="shared" si="529"/>
        <v>2.2037921778527987</v>
      </c>
      <c r="DG473" s="5"/>
      <c r="DI473" s="6">
        <f t="shared" si="512"/>
        <v>0.98140513864717072</v>
      </c>
      <c r="DJ473" s="6">
        <f t="shared" si="535"/>
        <v>0.98803682582458952</v>
      </c>
      <c r="DK473" s="6">
        <f t="shared" si="486"/>
        <v>0.47745142554952991</v>
      </c>
      <c r="DL473" s="6">
        <f t="shared" si="469"/>
        <v>0.31595431729205758</v>
      </c>
      <c r="DM473" s="6">
        <f t="shared" si="508"/>
        <v>0.30788989744967871</v>
      </c>
      <c r="DN473" s="6">
        <f t="shared" si="530"/>
        <v>8.9911626172209144E-2</v>
      </c>
      <c r="DX473">
        <f t="shared" si="536"/>
        <v>90008</v>
      </c>
      <c r="DY473">
        <f t="shared" si="537"/>
        <v>75171.004886433366</v>
      </c>
      <c r="DZ473">
        <f t="shared" si="538"/>
        <v>104844.99511356663</v>
      </c>
    </row>
    <row r="474" spans="1:130" x14ac:dyDescent="0.25">
      <c r="A474" s="1">
        <v>73</v>
      </c>
      <c r="B474" s="1">
        <v>473</v>
      </c>
      <c r="C474" s="7">
        <v>20210814</v>
      </c>
      <c r="D474" s="7">
        <v>103090</v>
      </c>
      <c r="E474" s="7">
        <v>8017600</v>
      </c>
      <c r="F474" s="7"/>
      <c r="G474" s="7">
        <f t="shared" si="495"/>
        <v>826534384000</v>
      </c>
      <c r="H474" s="36">
        <f t="shared" si="465"/>
        <v>831182277521.5</v>
      </c>
      <c r="I474" s="36">
        <f t="shared" si="539"/>
        <v>654866430428</v>
      </c>
      <c r="K474" s="2">
        <f t="shared" si="496"/>
        <v>-1.3488979937726169E-2</v>
      </c>
      <c r="M474" s="1">
        <f t="shared" si="504"/>
        <v>472</v>
      </c>
      <c r="N474" s="2">
        <f t="shared" si="497"/>
        <v>6.5558652037279123E-3</v>
      </c>
      <c r="O474" s="8">
        <f t="shared" si="498"/>
        <v>0.5914786967418546</v>
      </c>
      <c r="P474" s="2">
        <f t="shared" si="499"/>
        <v>0.54957135469715135</v>
      </c>
      <c r="Q474" s="2">
        <f t="shared" si="500"/>
        <v>0.56156711008641269</v>
      </c>
      <c r="R474" s="2">
        <f t="shared" si="501"/>
        <v>4.3659765163566178E-2</v>
      </c>
      <c r="V474" s="1">
        <f t="shared" si="502"/>
        <v>1.3488979937726169E-2</v>
      </c>
      <c r="W474" s="1">
        <f t="shared" si="503"/>
        <v>0</v>
      </c>
      <c r="X474" s="2">
        <f t="shared" si="522"/>
        <v>4.157337677571803E-3</v>
      </c>
      <c r="Y474" s="2">
        <f t="shared" si="523"/>
        <v>2.2421839066899353E-2</v>
      </c>
      <c r="Z474" s="2">
        <f t="shared" si="524"/>
        <v>8.6654153344829215E-3</v>
      </c>
      <c r="AA474" s="2">
        <f t="shared" si="525"/>
        <v>1.8183101337617306E-2</v>
      </c>
      <c r="AB474" s="3">
        <f t="shared" si="540"/>
        <v>0.47976207915022895</v>
      </c>
      <c r="AC474" s="3">
        <f t="shared" si="541"/>
        <v>1.2331141234148502</v>
      </c>
      <c r="AD474" s="4">
        <f t="shared" si="528"/>
        <v>71.990849167512977</v>
      </c>
      <c r="AE474" s="5">
        <f t="shared" si="475"/>
        <v>70.572725983314712</v>
      </c>
      <c r="AF474" s="5">
        <f t="shared" si="476"/>
        <v>62.820980712962367</v>
      </c>
      <c r="AG474" s="5">
        <f t="shared" si="477"/>
        <v>78.324471253667056</v>
      </c>
      <c r="AH474" s="5"/>
      <c r="AI474" s="6">
        <f t="shared" si="542"/>
        <v>0.1687545800528433</v>
      </c>
      <c r="AJ474" s="6">
        <f t="shared" si="531"/>
        <v>0.20560587856296672</v>
      </c>
      <c r="AK474" s="6">
        <f t="shared" si="478"/>
        <v>-0.16715348978980113</v>
      </c>
      <c r="AL474" s="6">
        <f t="shared" si="479"/>
        <v>0.57836524691573454</v>
      </c>
      <c r="AM474" s="6"/>
      <c r="AT474" s="5"/>
      <c r="AU474" s="5"/>
      <c r="AV474" s="12"/>
      <c r="AW474" s="5"/>
      <c r="AX474" s="5"/>
      <c r="AY474" s="5"/>
      <c r="AZ474" s="5"/>
      <c r="BA474" s="5"/>
      <c r="BB474" s="5"/>
      <c r="BC474" s="5"/>
      <c r="BD474" s="5"/>
      <c r="BE474" s="5">
        <f t="shared" si="513"/>
        <v>-1400</v>
      </c>
      <c r="BF474" s="6">
        <f t="shared" si="514"/>
        <v>1400</v>
      </c>
      <c r="BG474" s="6">
        <f t="shared" si="515"/>
        <v>0</v>
      </c>
      <c r="BH474" s="6">
        <f t="shared" si="516"/>
        <v>403.57142857142856</v>
      </c>
      <c r="BI474" s="6">
        <f t="shared" si="517"/>
        <v>2065</v>
      </c>
      <c r="BJ474" s="6">
        <f t="shared" si="518"/>
        <v>83.651620370370367</v>
      </c>
      <c r="BK474" s="6">
        <f t="shared" si="480"/>
        <v>61.798885795941814</v>
      </c>
      <c r="BL474" s="6">
        <f t="shared" si="481"/>
        <v>32.15294456544072</v>
      </c>
      <c r="BM474" s="6">
        <f t="shared" si="482"/>
        <v>82.551044657292579</v>
      </c>
      <c r="BN474" s="5"/>
      <c r="BO474" s="5"/>
      <c r="BP474" s="5"/>
      <c r="BQ474" s="2">
        <f t="shared" si="487"/>
        <v>90076.25</v>
      </c>
      <c r="BR474" s="2">
        <f t="shared" si="519"/>
        <v>85353.625</v>
      </c>
      <c r="BS474" s="2">
        <f t="shared" si="488"/>
        <v>74882.274400997572</v>
      </c>
      <c r="BT474" s="5">
        <f t="shared" si="520"/>
        <v>90445.174881653758</v>
      </c>
      <c r="BU474" s="5"/>
      <c r="BV474" s="2">
        <f t="shared" si="470"/>
        <v>6.620026076936421</v>
      </c>
      <c r="BW474" s="2">
        <f t="shared" si="489"/>
        <v>7.8642634366916724</v>
      </c>
      <c r="BX474" s="2">
        <f t="shared" si="490"/>
        <v>2.9589528982442053</v>
      </c>
      <c r="BY474" s="2">
        <f t="shared" si="491"/>
        <v>12.769573975139139</v>
      </c>
      <c r="BZ474" s="2"/>
      <c r="CA474" s="2">
        <f t="shared" si="521"/>
        <v>-2.0581733137547098</v>
      </c>
      <c r="CB474" s="2">
        <f t="shared" si="492"/>
        <v>-2.1331758598227677</v>
      </c>
      <c r="CC474" s="2">
        <f t="shared" si="493"/>
        <v>-3.4536786350748372</v>
      </c>
      <c r="CD474" s="2">
        <f t="shared" si="494"/>
        <v>-0.8126730845706982</v>
      </c>
      <c r="CE474" s="5"/>
      <c r="CF474" s="8">
        <f t="shared" si="471"/>
        <v>7.1060957858903005E-3</v>
      </c>
      <c r="CG474" s="8">
        <f t="shared" si="472"/>
        <v>-4.8499256910046307E-2</v>
      </c>
      <c r="CH474" s="5">
        <f t="shared" si="473"/>
        <v>97685</v>
      </c>
      <c r="CI474" s="5">
        <f t="shared" si="474"/>
        <v>91870</v>
      </c>
      <c r="CJ474" s="5"/>
      <c r="CK474" s="5">
        <f t="shared" si="509"/>
        <v>97428.202220657375</v>
      </c>
      <c r="CL474" s="5">
        <f t="shared" si="532"/>
        <v>90443.394760908966</v>
      </c>
      <c r="CM474" s="5">
        <f t="shared" si="483"/>
        <v>84029.916454224149</v>
      </c>
      <c r="CN474" s="5">
        <f t="shared" si="466"/>
        <v>77056.728454357581</v>
      </c>
      <c r="CO474" s="5">
        <f t="shared" si="505"/>
        <v>70353.242918231743</v>
      </c>
      <c r="CP474" s="5">
        <f t="shared" si="526"/>
        <v>53013.522679808455</v>
      </c>
      <c r="CQ474" s="5"/>
      <c r="CR474" s="5"/>
      <c r="CS474" s="32">
        <f t="shared" si="510"/>
        <v>5.8112514141641203E-2</v>
      </c>
      <c r="CT474" s="32">
        <f t="shared" si="533"/>
        <v>0.13982895348546887</v>
      </c>
      <c r="CU474" s="32">
        <f t="shared" si="484"/>
        <v>0.22682497317677286</v>
      </c>
      <c r="CV474" s="32">
        <f t="shared" si="467"/>
        <v>0.33784553364554659</v>
      </c>
      <c r="CW474" s="32">
        <f t="shared" si="506"/>
        <v>0.46531980224162006</v>
      </c>
      <c r="CX474" s="32">
        <f t="shared" si="527"/>
        <v>0.94459818530913142</v>
      </c>
      <c r="CY474" s="32"/>
      <c r="CZ474" s="5"/>
      <c r="DA474" s="6">
        <f t="shared" si="511"/>
        <v>0.11686193511858958</v>
      </c>
      <c r="DB474" s="6">
        <f t="shared" si="534"/>
        <v>0.10257288489788437</v>
      </c>
      <c r="DC474" s="6">
        <f t="shared" si="485"/>
        <v>0.60277868753444319</v>
      </c>
      <c r="DD474" s="6">
        <f t="shared" si="468"/>
        <v>0.72658389670044599</v>
      </c>
      <c r="DE474" s="6">
        <f t="shared" si="507"/>
        <v>0.53185770637427754</v>
      </c>
      <c r="DF474" s="6">
        <f t="shared" si="529"/>
        <v>2.1873597276918844</v>
      </c>
      <c r="DG474" s="5"/>
      <c r="DI474" s="6">
        <f t="shared" si="512"/>
        <v>0.82443694692333402</v>
      </c>
      <c r="DJ474" s="6">
        <f t="shared" si="535"/>
        <v>0.88963622023651434</v>
      </c>
      <c r="DK474" s="6">
        <f t="shared" si="486"/>
        <v>0.48905757174554965</v>
      </c>
      <c r="DL474" s="6">
        <f t="shared" si="469"/>
        <v>0.29056842344385386</v>
      </c>
      <c r="DM474" s="6">
        <f t="shared" si="508"/>
        <v>0.26489888976156301</v>
      </c>
      <c r="DN474" s="6">
        <f t="shared" si="530"/>
        <v>9.2211923674528545E-2</v>
      </c>
      <c r="DX474">
        <f t="shared" si="536"/>
        <v>90716.5</v>
      </c>
      <c r="DY474">
        <f t="shared" si="537"/>
        <v>74838.227707335405</v>
      </c>
      <c r="DZ474">
        <f t="shared" si="538"/>
        <v>106594.77229266459</v>
      </c>
    </row>
    <row r="475" spans="1:130" x14ac:dyDescent="0.25">
      <c r="A475" s="1">
        <v>74</v>
      </c>
      <c r="B475" s="1">
        <v>474</v>
      </c>
      <c r="C475" s="7">
        <v>20210815</v>
      </c>
      <c r="D475" s="7">
        <v>106750</v>
      </c>
      <c r="E475" s="7">
        <v>6070859</v>
      </c>
      <c r="F475" s="7"/>
      <c r="G475" s="7">
        <f t="shared" si="495"/>
        <v>648064198250</v>
      </c>
      <c r="H475" s="36">
        <f t="shared" si="465"/>
        <v>773788177990</v>
      </c>
      <c r="I475" s="36">
        <f t="shared" si="539"/>
        <v>666072037961.40002</v>
      </c>
      <c r="K475" s="2">
        <f t="shared" si="496"/>
        <v>3.488725900044054E-2</v>
      </c>
      <c r="M475" s="1">
        <f t="shared" si="504"/>
        <v>473</v>
      </c>
      <c r="N475" s="2">
        <f t="shared" si="497"/>
        <v>6.6467509578296401E-3</v>
      </c>
      <c r="O475" s="8">
        <f t="shared" si="498"/>
        <v>0.59273182957393489</v>
      </c>
      <c r="P475" s="2">
        <f t="shared" si="499"/>
        <v>0.55079801296058206</v>
      </c>
      <c r="Q475" s="2">
        <f t="shared" si="500"/>
        <v>0.56305951167322055</v>
      </c>
      <c r="R475" s="2">
        <f t="shared" si="501"/>
        <v>4.3160474876783539E-2</v>
      </c>
      <c r="V475" s="1">
        <f t="shared" si="502"/>
        <v>0</v>
      </c>
      <c r="W475" s="1">
        <f t="shared" si="503"/>
        <v>3.488725900044054E-2</v>
      </c>
      <c r="X475" s="2">
        <f t="shared" si="522"/>
        <v>4.157337677571803E-3</v>
      </c>
      <c r="Y475" s="2">
        <f t="shared" si="523"/>
        <v>2.3821625599612605E-2</v>
      </c>
      <c r="Z475" s="2">
        <f t="shared" si="524"/>
        <v>8.6654153344829215E-3</v>
      </c>
      <c r="AA475" s="2">
        <f t="shared" si="525"/>
        <v>1.8345451603621138E-2</v>
      </c>
      <c r="AB475" s="3">
        <f t="shared" si="540"/>
        <v>0.47976207915022895</v>
      </c>
      <c r="AC475" s="3">
        <f t="shared" si="541"/>
        <v>1.2985030902651939</v>
      </c>
      <c r="AD475" s="4">
        <f t="shared" si="528"/>
        <v>73.020779611403896</v>
      </c>
      <c r="AE475" s="5">
        <f t="shared" si="475"/>
        <v>70.337861810881463</v>
      </c>
      <c r="AF475" s="5">
        <f t="shared" si="476"/>
        <v>63.240652781473791</v>
      </c>
      <c r="AG475" s="5">
        <f t="shared" si="477"/>
        <v>77.435070840289129</v>
      </c>
      <c r="AH475" s="5"/>
      <c r="AI475" s="6">
        <f t="shared" si="542"/>
        <v>0.15837577250826421</v>
      </c>
      <c r="AJ475" s="6">
        <f t="shared" si="531"/>
        <v>0.1652646301784359</v>
      </c>
      <c r="AK475" s="6">
        <f t="shared" si="478"/>
        <v>5.9924729735918461E-2</v>
      </c>
      <c r="AL475" s="6">
        <f t="shared" si="479"/>
        <v>0.27060453062095335</v>
      </c>
      <c r="AM475" s="6"/>
      <c r="AT475" s="5"/>
      <c r="AU475" s="5"/>
      <c r="AV475" s="12"/>
      <c r="AW475" s="5"/>
      <c r="AX475" s="5"/>
      <c r="AY475" s="5"/>
      <c r="AZ475" s="5"/>
      <c r="BA475" s="5"/>
      <c r="BB475" s="5"/>
      <c r="BC475" s="5"/>
      <c r="BD475" s="5"/>
      <c r="BE475" s="5">
        <f t="shared" si="513"/>
        <v>3660</v>
      </c>
      <c r="BF475" s="6">
        <f t="shared" si="514"/>
        <v>0</v>
      </c>
      <c r="BG475" s="6">
        <f t="shared" si="515"/>
        <v>3660</v>
      </c>
      <c r="BH475" s="6">
        <f t="shared" si="516"/>
        <v>403.57142857142856</v>
      </c>
      <c r="BI475" s="6">
        <f t="shared" si="517"/>
        <v>2238.5714285714284</v>
      </c>
      <c r="BJ475" s="6">
        <f t="shared" si="518"/>
        <v>84.725601513922683</v>
      </c>
      <c r="BK475" s="6">
        <f t="shared" si="480"/>
        <v>61.274974025115156</v>
      </c>
      <c r="BL475" s="6">
        <f t="shared" si="481"/>
        <v>33.825719172635793</v>
      </c>
      <c r="BM475" s="6">
        <f t="shared" si="482"/>
        <v>80.489452421850714</v>
      </c>
      <c r="BN475" s="5"/>
      <c r="BO475" s="5"/>
      <c r="BP475" s="5"/>
      <c r="BQ475" s="2">
        <f t="shared" si="487"/>
        <v>90375</v>
      </c>
      <c r="BR475" s="2">
        <f t="shared" si="519"/>
        <v>85873</v>
      </c>
      <c r="BS475" s="2">
        <f t="shared" si="488"/>
        <v>75753.124964977804</v>
      </c>
      <c r="BT475" s="5">
        <f t="shared" si="520"/>
        <v>90775.466242939146</v>
      </c>
      <c r="BU475" s="5"/>
      <c r="BV475" s="2">
        <f t="shared" si="470"/>
        <v>6.8467265413018907</v>
      </c>
      <c r="BW475" s="2">
        <f t="shared" si="489"/>
        <v>8.2589342796684981</v>
      </c>
      <c r="BX475" s="2">
        <f t="shared" si="490"/>
        <v>5.6307540988512859</v>
      </c>
      <c r="BY475" s="2">
        <f t="shared" si="491"/>
        <v>10.88711446048571</v>
      </c>
      <c r="BZ475" s="2"/>
      <c r="CA475" s="2">
        <f t="shared" si="521"/>
        <v>-2.1029628323223646</v>
      </c>
      <c r="CB475" s="2">
        <f t="shared" si="492"/>
        <v>-2.2664745385134806</v>
      </c>
      <c r="CC475" s="2">
        <f t="shared" si="493"/>
        <v>-2.6388992777811175</v>
      </c>
      <c r="CD475" s="2">
        <f t="shared" si="494"/>
        <v>-1.8940497992458436</v>
      </c>
      <c r="CE475" s="5"/>
      <c r="CF475" s="8">
        <f t="shared" si="471"/>
        <v>7.1060957858903005E-3</v>
      </c>
      <c r="CG475" s="8">
        <f t="shared" si="472"/>
        <v>-4.8499256910046307E-2</v>
      </c>
      <c r="CH475" s="5">
        <f t="shared" si="473"/>
        <v>99850</v>
      </c>
      <c r="CI475" s="5">
        <f t="shared" si="474"/>
        <v>93000</v>
      </c>
      <c r="CJ475" s="5"/>
      <c r="CK475" s="5">
        <f t="shared" si="509"/>
        <v>98936.4792496304</v>
      </c>
      <c r="CL475" s="5">
        <f t="shared" si="532"/>
        <v>90729.922826912734</v>
      </c>
      <c r="CM475" s="5">
        <f t="shared" si="483"/>
        <v>84488.817852395179</v>
      </c>
      <c r="CN475" s="5">
        <f t="shared" si="466"/>
        <v>77518.839146602128</v>
      </c>
      <c r="CO475" s="5">
        <f t="shared" si="505"/>
        <v>70595.173077074243</v>
      </c>
      <c r="CP475" s="5">
        <f t="shared" si="526"/>
        <v>53236.520813833515</v>
      </c>
      <c r="CQ475" s="5"/>
      <c r="CR475" s="5"/>
      <c r="CS475" s="32">
        <f t="shared" si="510"/>
        <v>7.8975124338667824E-2</v>
      </c>
      <c r="CT475" s="32">
        <f t="shared" si="533"/>
        <v>0.17656883940757973</v>
      </c>
      <c r="CU475" s="32">
        <f t="shared" si="484"/>
        <v>0.26348080980959931</v>
      </c>
      <c r="CV475" s="32">
        <f t="shared" si="467"/>
        <v>0.37708460517728426</v>
      </c>
      <c r="CW475" s="32">
        <f t="shared" si="506"/>
        <v>0.51214304529649235</v>
      </c>
      <c r="CX475" s="32">
        <f t="shared" si="527"/>
        <v>1.005202413082205</v>
      </c>
      <c r="CY475" s="32"/>
      <c r="CZ475" s="5"/>
      <c r="DA475" s="6">
        <f t="shared" si="511"/>
        <v>0.1609496971358928</v>
      </c>
      <c r="DB475" s="6">
        <f t="shared" si="534"/>
        <v>0.27975107683283074</v>
      </c>
      <c r="DC475" s="6">
        <f t="shared" si="485"/>
        <v>0.58838637630898716</v>
      </c>
      <c r="DD475" s="6">
        <f t="shared" si="468"/>
        <v>0.72503187059435059</v>
      </c>
      <c r="DE475" s="6">
        <f t="shared" si="507"/>
        <v>0.57115754837559418</v>
      </c>
      <c r="DF475" s="6">
        <f t="shared" si="529"/>
        <v>2.2074026624606593</v>
      </c>
      <c r="DG475" s="5"/>
      <c r="DI475" s="6">
        <f t="shared" si="512"/>
        <v>0.90764381914463921</v>
      </c>
      <c r="DJ475" s="6">
        <f t="shared" si="535"/>
        <v>0.94263476718423223</v>
      </c>
      <c r="DK475" s="6">
        <f t="shared" si="486"/>
        <v>0.47867814264102715</v>
      </c>
      <c r="DL475" s="6">
        <f t="shared" si="469"/>
        <v>0.26849500208807159</v>
      </c>
      <c r="DM475" s="6">
        <f t="shared" si="508"/>
        <v>0.32163201488252513</v>
      </c>
      <c r="DN475" s="6">
        <f t="shared" si="530"/>
        <v>9.6127532731222584E-2</v>
      </c>
      <c r="DX475">
        <f t="shared" si="536"/>
        <v>91402</v>
      </c>
      <c r="DY475">
        <f t="shared" si="537"/>
        <v>74064.907279477338</v>
      </c>
      <c r="DZ475">
        <f t="shared" si="538"/>
        <v>108739.09272052266</v>
      </c>
    </row>
    <row r="476" spans="1:130" x14ac:dyDescent="0.25">
      <c r="A476" s="1">
        <v>75</v>
      </c>
      <c r="B476" s="1">
        <v>475</v>
      </c>
      <c r="C476" s="7">
        <v>20210822</v>
      </c>
      <c r="D476" s="7">
        <v>110750</v>
      </c>
      <c r="E476" s="7">
        <v>13763940</v>
      </c>
      <c r="F476" s="7"/>
      <c r="G476" s="7">
        <f t="shared" si="495"/>
        <v>1524356355000</v>
      </c>
      <c r="H476" s="36">
        <f t="shared" si="465"/>
        <v>805591386910</v>
      </c>
      <c r="I476" s="36">
        <f t="shared" si="539"/>
        <v>690676643640.19995</v>
      </c>
      <c r="K476" s="2">
        <f t="shared" si="496"/>
        <v>3.6785756816511125E-2</v>
      </c>
      <c r="M476" s="1">
        <f t="shared" si="504"/>
        <v>474</v>
      </c>
      <c r="N476" s="2">
        <f t="shared" si="497"/>
        <v>6.7006981569364696E-3</v>
      </c>
      <c r="O476" s="8">
        <f t="shared" si="498"/>
        <v>0.59398496240601506</v>
      </c>
      <c r="P476" s="2">
        <f t="shared" si="499"/>
        <v>0.55152589363765947</v>
      </c>
      <c r="Q476" s="2">
        <f t="shared" si="500"/>
        <v>0.56394403638092039</v>
      </c>
      <c r="R476" s="2">
        <f t="shared" si="501"/>
        <v>4.3186949445432998E-2</v>
      </c>
      <c r="V476" s="1">
        <f t="shared" si="502"/>
        <v>0</v>
      </c>
      <c r="W476" s="1">
        <f t="shared" si="503"/>
        <v>3.6785756816511125E-2</v>
      </c>
      <c r="X476" s="2">
        <f t="shared" si="522"/>
        <v>4.157337677571803E-3</v>
      </c>
      <c r="Y476" s="2">
        <f t="shared" si="523"/>
        <v>2.4006495026966501E-2</v>
      </c>
      <c r="Z476" s="2">
        <f t="shared" si="524"/>
        <v>8.6654153344829215E-3</v>
      </c>
      <c r="AA476" s="2">
        <f t="shared" si="525"/>
        <v>1.8470667855449954E-2</v>
      </c>
      <c r="AB476" s="3">
        <f t="shared" si="540"/>
        <v>0.47976207915022895</v>
      </c>
      <c r="AC476" s="3">
        <f t="shared" si="541"/>
        <v>1.2997090963271882</v>
      </c>
      <c r="AD476" s="4">
        <f t="shared" si="528"/>
        <v>73.039064315188313</v>
      </c>
      <c r="AE476" s="5">
        <f t="shared" si="475"/>
        <v>70.307737472312752</v>
      </c>
      <c r="AF476" s="5">
        <f t="shared" si="476"/>
        <v>63.264662954412728</v>
      </c>
      <c r="AG476" s="5">
        <f t="shared" si="477"/>
        <v>77.350811990212776</v>
      </c>
      <c r="AH476" s="5"/>
      <c r="AI476" s="6">
        <f t="shared" si="542"/>
        <v>0.60920182610437601</v>
      </c>
      <c r="AJ476" s="6">
        <f t="shared" si="531"/>
        <v>0.18201716352321223</v>
      </c>
      <c r="AK476" s="6">
        <f t="shared" si="478"/>
        <v>-3.9137395301642203E-2</v>
      </c>
      <c r="AL476" s="6">
        <f t="shared" si="479"/>
        <v>0.40317172234806664</v>
      </c>
      <c r="AM476" s="6"/>
      <c r="AT476" s="5"/>
      <c r="AU476" s="5"/>
      <c r="AV476" s="12"/>
      <c r="AW476" s="5"/>
      <c r="AX476" s="5"/>
      <c r="AY476" s="5"/>
      <c r="AZ476" s="5"/>
      <c r="BA476" s="5"/>
      <c r="BB476" s="5"/>
      <c r="BC476" s="5"/>
      <c r="BD476" s="5"/>
      <c r="BE476" s="5">
        <f t="shared" si="513"/>
        <v>4000</v>
      </c>
      <c r="BF476" s="6">
        <f t="shared" si="514"/>
        <v>0</v>
      </c>
      <c r="BG476" s="6">
        <f t="shared" si="515"/>
        <v>4000</v>
      </c>
      <c r="BH476" s="6">
        <f t="shared" si="516"/>
        <v>403.57142857142856</v>
      </c>
      <c r="BI476" s="6">
        <f t="shared" si="517"/>
        <v>2322.8571428571427</v>
      </c>
      <c r="BJ476" s="6">
        <f t="shared" si="518"/>
        <v>85.197799318836786</v>
      </c>
      <c r="BK476" s="6">
        <f t="shared" si="480"/>
        <v>62.738365808037507</v>
      </c>
      <c r="BL476" s="6">
        <f t="shared" si="481"/>
        <v>33.431119763770837</v>
      </c>
      <c r="BM476" s="6">
        <f t="shared" si="482"/>
        <v>83.253438039024175</v>
      </c>
      <c r="BN476" s="5"/>
      <c r="BO476" s="5"/>
      <c r="BP476" s="5"/>
      <c r="BQ476" s="2">
        <f t="shared" si="487"/>
        <v>92105</v>
      </c>
      <c r="BR476" s="2">
        <f t="shared" si="519"/>
        <v>86394.4375</v>
      </c>
      <c r="BS476" s="2">
        <f t="shared" si="488"/>
        <v>76654.633738332646</v>
      </c>
      <c r="BT476" s="5">
        <f t="shared" si="520"/>
        <v>91624.905016778866</v>
      </c>
      <c r="BU476" s="5"/>
      <c r="BV476" s="2">
        <f t="shared" si="470"/>
        <v>-0.94003926015222428</v>
      </c>
      <c r="BW476" s="2">
        <f t="shared" si="489"/>
        <v>7.6613250074217287</v>
      </c>
      <c r="BX476" s="2">
        <f t="shared" si="490"/>
        <v>3.0112989951607538</v>
      </c>
      <c r="BY476" s="2">
        <f t="shared" si="491"/>
        <v>12.311351019682704</v>
      </c>
      <c r="BZ476" s="2"/>
      <c r="CA476" s="2">
        <f t="shared" si="521"/>
        <v>-0.60379620921703414</v>
      </c>
      <c r="CB476" s="2">
        <f t="shared" si="492"/>
        <v>-2.1638082195630295</v>
      </c>
      <c r="CC476" s="2">
        <f t="shared" si="493"/>
        <v>-2.9664239108492083</v>
      </c>
      <c r="CD476" s="2">
        <f t="shared" si="494"/>
        <v>-1.3611925282768507</v>
      </c>
      <c r="CE476" s="5"/>
      <c r="CF476" s="8">
        <f t="shared" si="471"/>
        <v>7.1060957858903005E-3</v>
      </c>
      <c r="CG476" s="8">
        <f t="shared" si="472"/>
        <v>-4.8499256910046307E-2</v>
      </c>
      <c r="CH476" s="5">
        <f t="shared" si="473"/>
        <v>102475</v>
      </c>
      <c r="CI476" s="5">
        <f t="shared" si="474"/>
        <v>95000</v>
      </c>
      <c r="CJ476" s="5"/>
      <c r="CK476" s="5">
        <f t="shared" si="509"/>
        <v>101528.50905945759</v>
      </c>
      <c r="CL476" s="5">
        <f t="shared" si="532"/>
        <v>92956.695022531159</v>
      </c>
      <c r="CM476" s="5">
        <f t="shared" si="483"/>
        <v>85696.337485683587</v>
      </c>
      <c r="CN476" s="5">
        <f t="shared" si="466"/>
        <v>78435.844348008992</v>
      </c>
      <c r="CO476" s="5">
        <f t="shared" si="505"/>
        <v>71166.476583405558</v>
      </c>
      <c r="CP476" s="5">
        <f t="shared" si="526"/>
        <v>53754.847604894981</v>
      </c>
      <c r="CQ476" s="5"/>
      <c r="CR476" s="5"/>
      <c r="CS476" s="32">
        <f t="shared" si="510"/>
        <v>9.082661634617395E-2</v>
      </c>
      <c r="CT476" s="32">
        <f t="shared" si="533"/>
        <v>0.19141499139094864</v>
      </c>
      <c r="CU476" s="32">
        <f t="shared" si="484"/>
        <v>0.29235394708089912</v>
      </c>
      <c r="CV476" s="32">
        <f t="shared" si="467"/>
        <v>0.41198199522934398</v>
      </c>
      <c r="CW476" s="32">
        <f t="shared" si="506"/>
        <v>0.55621024556700394</v>
      </c>
      <c r="CX476" s="32">
        <f t="shared" si="527"/>
        <v>1.060279303813243</v>
      </c>
      <c r="CY476" s="32"/>
      <c r="CZ476" s="5"/>
      <c r="DA476" s="6">
        <f t="shared" si="511"/>
        <v>0.175213694757792</v>
      </c>
      <c r="DB476" s="6">
        <f t="shared" si="534"/>
        <v>0.28242877706843528</v>
      </c>
      <c r="DC476" s="6">
        <f t="shared" si="485"/>
        <v>0.60827503516695025</v>
      </c>
      <c r="DD476" s="6">
        <f t="shared" si="468"/>
        <v>0.72237375808452642</v>
      </c>
      <c r="DE476" s="6">
        <f t="shared" si="507"/>
        <v>0.58121687121361665</v>
      </c>
      <c r="DF476" s="6">
        <f t="shared" si="529"/>
        <v>2.2445575644263935</v>
      </c>
      <c r="DG476" s="5"/>
      <c r="DI476" s="6">
        <f t="shared" si="512"/>
        <v>0.9695609364304838</v>
      </c>
      <c r="DJ476" s="6">
        <f t="shared" si="535"/>
        <v>0.98142738519342376</v>
      </c>
      <c r="DK476" s="6">
        <f t="shared" si="486"/>
        <v>0.4617020311842861</v>
      </c>
      <c r="DL476" s="6">
        <f t="shared" si="469"/>
        <v>0.32380249709378267</v>
      </c>
      <c r="DM476" s="6">
        <f t="shared" si="508"/>
        <v>0.31511120837537693</v>
      </c>
      <c r="DN476" s="6">
        <f t="shared" si="530"/>
        <v>0.10229930203334281</v>
      </c>
      <c r="DX476">
        <f t="shared" si="536"/>
        <v>92904.5</v>
      </c>
      <c r="DY476">
        <f t="shared" si="537"/>
        <v>74370.552255388218</v>
      </c>
      <c r="DZ476">
        <f t="shared" si="538"/>
        <v>111438.44774461178</v>
      </c>
    </row>
    <row r="477" spans="1:130" x14ac:dyDescent="0.25">
      <c r="A477" s="1">
        <v>76</v>
      </c>
      <c r="B477" s="1">
        <v>476</v>
      </c>
      <c r="C477" s="7">
        <v>20210823</v>
      </c>
      <c r="D477" s="7">
        <v>110400</v>
      </c>
      <c r="E477" s="7">
        <v>8414135</v>
      </c>
      <c r="F477" s="7"/>
      <c r="G477" s="7">
        <f t="shared" si="495"/>
        <v>928920504000</v>
      </c>
      <c r="H477" s="36">
        <f t="shared" si="465"/>
        <v>798557344635</v>
      </c>
      <c r="I477" s="36">
        <f t="shared" si="539"/>
        <v>703388942893.80005</v>
      </c>
      <c r="K477" s="2">
        <f t="shared" si="496"/>
        <v>-3.1652750822501029E-3</v>
      </c>
      <c r="M477" s="1">
        <f t="shared" si="504"/>
        <v>475</v>
      </c>
      <c r="N477" s="2">
        <f t="shared" si="497"/>
        <v>6.734965932935765E-3</v>
      </c>
      <c r="O477" s="8">
        <f t="shared" si="498"/>
        <v>0.59523809523809523</v>
      </c>
      <c r="P477" s="2">
        <f t="shared" si="499"/>
        <v>0.55198816048567345</v>
      </c>
      <c r="Q477" s="2">
        <f t="shared" si="500"/>
        <v>0.56450537637790277</v>
      </c>
      <c r="R477" s="2">
        <f t="shared" si="501"/>
        <v>4.3712201600435763E-2</v>
      </c>
      <c r="V477" s="1">
        <f t="shared" si="502"/>
        <v>3.1652750822501029E-3</v>
      </c>
      <c r="W477" s="1">
        <f t="shared" si="503"/>
        <v>0</v>
      </c>
      <c r="X477" s="2">
        <f t="shared" si="522"/>
        <v>4.3834287548753818E-3</v>
      </c>
      <c r="Y477" s="2">
        <f t="shared" si="523"/>
        <v>2.0784733861805359E-2</v>
      </c>
      <c r="Z477" s="2">
        <f t="shared" si="524"/>
        <v>8.5895624905264357E-3</v>
      </c>
      <c r="AA477" s="2">
        <f t="shared" si="525"/>
        <v>1.8441206758293086E-2</v>
      </c>
      <c r="AB477" s="3">
        <f t="shared" si="540"/>
        <v>0.51032037542190711</v>
      </c>
      <c r="AC477" s="3">
        <f t="shared" si="541"/>
        <v>1.1270810058272558</v>
      </c>
      <c r="AD477" s="4">
        <f t="shared" si="528"/>
        <v>68.83351991357263</v>
      </c>
      <c r="AE477" s="5">
        <f t="shared" si="475"/>
        <v>69.998348784016557</v>
      </c>
      <c r="AF477" s="5">
        <f t="shared" si="476"/>
        <v>63.291485892908291</v>
      </c>
      <c r="AG477" s="5">
        <f t="shared" si="477"/>
        <v>76.705211675124815</v>
      </c>
      <c r="AH477" s="5"/>
      <c r="AI477" s="6">
        <f t="shared" si="542"/>
        <v>0.53836883547333825</v>
      </c>
      <c r="AJ477" s="6">
        <f t="shared" si="531"/>
        <v>0.19421539815128533</v>
      </c>
      <c r="AK477" s="6">
        <f t="shared" si="478"/>
        <v>-7.4778478565380196E-2</v>
      </c>
      <c r="AL477" s="6">
        <f t="shared" si="479"/>
        <v>0.46320927486795083</v>
      </c>
      <c r="AM477" s="6"/>
      <c r="AT477" s="5"/>
      <c r="AU477" s="5"/>
      <c r="AV477" s="12"/>
      <c r="AW477" s="5"/>
      <c r="AX477" s="5"/>
      <c r="AY477" s="5"/>
      <c r="AZ477" s="5"/>
      <c r="BA477" s="5"/>
      <c r="BB477" s="5"/>
      <c r="BC477" s="5"/>
      <c r="BD477" s="5"/>
      <c r="BE477" s="5">
        <f t="shared" si="513"/>
        <v>-350</v>
      </c>
      <c r="BF477" s="6">
        <f t="shared" si="514"/>
        <v>350</v>
      </c>
      <c r="BG477" s="6">
        <f t="shared" si="515"/>
        <v>0</v>
      </c>
      <c r="BH477" s="6">
        <f t="shared" si="516"/>
        <v>428.57142857142856</v>
      </c>
      <c r="BI477" s="6">
        <f t="shared" si="517"/>
        <v>2046.4285714285713</v>
      </c>
      <c r="BJ477" s="6">
        <f t="shared" si="518"/>
        <v>82.683982683982677</v>
      </c>
      <c r="BK477" s="6">
        <f t="shared" si="480"/>
        <v>63.939500176200077</v>
      </c>
      <c r="BL477" s="6">
        <f t="shared" si="481"/>
        <v>33.392916805475345</v>
      </c>
      <c r="BM477" s="6">
        <f t="shared" si="482"/>
        <v>85.322108535707386</v>
      </c>
      <c r="BN477" s="5"/>
      <c r="BO477" s="5"/>
      <c r="BP477" s="5"/>
      <c r="BQ477" s="2">
        <f t="shared" si="487"/>
        <v>93747.5</v>
      </c>
      <c r="BR477" s="2">
        <f t="shared" si="519"/>
        <v>86938.25</v>
      </c>
      <c r="BS477" s="2">
        <f t="shared" si="488"/>
        <v>77586.009565016429</v>
      </c>
      <c r="BT477" s="5">
        <f t="shared" si="520"/>
        <v>92844.349289360907</v>
      </c>
      <c r="BU477" s="5"/>
      <c r="BV477" s="2">
        <f t="shared" si="470"/>
        <v>-1.1257218649839293</v>
      </c>
      <c r="BW477" s="2">
        <f t="shared" si="489"/>
        <v>7.060189341744632</v>
      </c>
      <c r="BX477" s="2">
        <f t="shared" si="490"/>
        <v>1.2161929127781947</v>
      </c>
      <c r="BY477" s="2">
        <f t="shared" si="491"/>
        <v>12.90418577071107</v>
      </c>
      <c r="BZ477" s="2"/>
      <c r="CA477" s="2">
        <f t="shared" si="521"/>
        <v>-0.42538684784409081</v>
      </c>
      <c r="CB477" s="2">
        <f t="shared" si="492"/>
        <v>-2.0522353363890078</v>
      </c>
      <c r="CC477" s="2">
        <f t="shared" si="493"/>
        <v>-3.1370555415240853</v>
      </c>
      <c r="CD477" s="2">
        <f t="shared" si="494"/>
        <v>-0.9674151312539303</v>
      </c>
      <c r="CE477" s="5"/>
      <c r="CF477" s="8">
        <f t="shared" si="471"/>
        <v>7.1060957858903005E-3</v>
      </c>
      <c r="CG477" s="8">
        <f t="shared" si="472"/>
        <v>-4.8499256910046307E-2</v>
      </c>
      <c r="CH477" s="5">
        <f t="shared" si="473"/>
        <v>102475</v>
      </c>
      <c r="CI477" s="5">
        <f t="shared" si="474"/>
        <v>95000</v>
      </c>
      <c r="CJ477" s="5"/>
      <c r="CK477" s="5">
        <f t="shared" si="509"/>
        <v>102756.42159499429</v>
      </c>
      <c r="CL477" s="5">
        <f t="shared" si="532"/>
        <v>94542.592468062008</v>
      </c>
      <c r="CM477" s="5">
        <f t="shared" si="483"/>
        <v>86511.851077988686</v>
      </c>
      <c r="CN477" s="5">
        <f t="shared" si="466"/>
        <v>79096.970109376285</v>
      </c>
      <c r="CO477" s="5">
        <f t="shared" si="505"/>
        <v>71513.183699304165</v>
      </c>
      <c r="CP477" s="5">
        <f t="shared" si="526"/>
        <v>54051.438949593488</v>
      </c>
      <c r="CQ477" s="5"/>
      <c r="CR477" s="5"/>
      <c r="CS477" s="32">
        <f t="shared" si="510"/>
        <v>7.4385408584314305E-2</v>
      </c>
      <c r="CT477" s="32">
        <f t="shared" si="533"/>
        <v>0.1677276571117392</v>
      </c>
      <c r="CU477" s="32">
        <f t="shared" si="484"/>
        <v>0.27612574028125492</v>
      </c>
      <c r="CV477" s="32">
        <f t="shared" si="467"/>
        <v>0.39575510727323038</v>
      </c>
      <c r="CW477" s="32">
        <f t="shared" si="506"/>
        <v>0.5437712920767952</v>
      </c>
      <c r="CX477" s="32">
        <f t="shared" si="527"/>
        <v>1.0424988149335901</v>
      </c>
      <c r="CY477" s="32"/>
      <c r="CZ477" s="5"/>
      <c r="DA477" s="6">
        <f t="shared" si="511"/>
        <v>0.12826577723673224</v>
      </c>
      <c r="DB477" s="6">
        <f t="shared" si="534"/>
        <v>0.29739088657874191</v>
      </c>
      <c r="DC477" s="6">
        <f t="shared" si="485"/>
        <v>0.555750983314656</v>
      </c>
      <c r="DD477" s="6">
        <f t="shared" si="468"/>
        <v>0.69314718055994529</v>
      </c>
      <c r="DE477" s="6">
        <f t="shared" si="507"/>
        <v>0.57568625796803152</v>
      </c>
      <c r="DF477" s="6">
        <f t="shared" si="529"/>
        <v>2.2478316084004852</v>
      </c>
      <c r="DG477" s="5"/>
      <c r="DI477" s="6">
        <f t="shared" si="512"/>
        <v>0.8695717603662162</v>
      </c>
      <c r="DJ477" s="6">
        <f t="shared" si="535"/>
        <v>0.91436025970626911</v>
      </c>
      <c r="DK477" s="6">
        <f t="shared" si="486"/>
        <v>0.51830360842319323</v>
      </c>
      <c r="DL477" s="6">
        <f t="shared" si="469"/>
        <v>0.36264608173391261</v>
      </c>
      <c r="DM477" s="6">
        <f t="shared" si="508"/>
        <v>0.30524635509334103</v>
      </c>
      <c r="DN477" s="6">
        <f t="shared" si="530"/>
        <v>0.1035383029992841</v>
      </c>
      <c r="DX477">
        <f t="shared" si="536"/>
        <v>94249.5</v>
      </c>
      <c r="DY477">
        <f t="shared" si="537"/>
        <v>74761.02394362248</v>
      </c>
      <c r="DZ477">
        <f t="shared" si="538"/>
        <v>113737.97605637752</v>
      </c>
    </row>
    <row r="478" spans="1:130" x14ac:dyDescent="0.25">
      <c r="A478" s="1">
        <v>77</v>
      </c>
      <c r="B478" s="1">
        <v>477</v>
      </c>
      <c r="C478" s="7">
        <v>20210824</v>
      </c>
      <c r="D478" s="7">
        <v>110010</v>
      </c>
      <c r="E478" s="7">
        <v>9411042</v>
      </c>
      <c r="F478" s="7"/>
      <c r="G478" s="7">
        <f t="shared" si="495"/>
        <v>1035308730420</v>
      </c>
      <c r="H478" s="36">
        <f t="shared" si="465"/>
        <v>814816539256</v>
      </c>
      <c r="I478" s="36">
        <f t="shared" si="539"/>
        <v>718054437382.80005</v>
      </c>
      <c r="K478" s="2">
        <f t="shared" si="496"/>
        <v>-3.5388630916506222E-3</v>
      </c>
      <c r="M478" s="1">
        <f t="shared" si="504"/>
        <v>476</v>
      </c>
      <c r="N478" s="2">
        <f t="shared" si="497"/>
        <v>6.9589703243035225E-3</v>
      </c>
      <c r="O478" s="8">
        <f t="shared" si="498"/>
        <v>0.59649122807017541</v>
      </c>
      <c r="P478" s="2">
        <f t="shared" si="499"/>
        <v>0.5550081769928209</v>
      </c>
      <c r="Q478" s="2">
        <f t="shared" si="500"/>
        <v>0.56816463825964703</v>
      </c>
      <c r="R478" s="2">
        <f t="shared" si="501"/>
        <v>4.4503067584501954E-2</v>
      </c>
      <c r="V478" s="1">
        <f t="shared" si="502"/>
        <v>3.5388630916506222E-3</v>
      </c>
      <c r="W478" s="1">
        <f t="shared" si="503"/>
        <v>0</v>
      </c>
      <c r="X478" s="2">
        <f t="shared" si="522"/>
        <v>4.6362046899932835E-3</v>
      </c>
      <c r="Y478" s="2">
        <f t="shared" si="523"/>
        <v>1.8139964750329592E-2</v>
      </c>
      <c r="Z478" s="2">
        <f t="shared" si="524"/>
        <v>8.5022707066802362E-3</v>
      </c>
      <c r="AA478" s="2">
        <f t="shared" si="525"/>
        <v>1.8587195011240707E-2</v>
      </c>
      <c r="AB478" s="3">
        <f t="shared" si="540"/>
        <v>0.54529017599388085</v>
      </c>
      <c r="AC478" s="3">
        <f t="shared" si="541"/>
        <v>0.975938797616281</v>
      </c>
      <c r="AD478" s="4">
        <f t="shared" si="528"/>
        <v>64.15462856325928</v>
      </c>
      <c r="AE478" s="5">
        <f t="shared" si="475"/>
        <v>69.681914622726637</v>
      </c>
      <c r="AF478" s="5">
        <f t="shared" si="476"/>
        <v>62.491631529343657</v>
      </c>
      <c r="AG478" s="5">
        <f t="shared" si="477"/>
        <v>76.872197716109611</v>
      </c>
      <c r="AH478" s="5"/>
      <c r="AI478" s="6">
        <f t="shared" si="542"/>
        <v>0.58349843535639789</v>
      </c>
      <c r="AJ478" s="6">
        <f t="shared" si="531"/>
        <v>0.21102465494684819</v>
      </c>
      <c r="AK478" s="6">
        <f t="shared" si="478"/>
        <v>-0.10909702447849312</v>
      </c>
      <c r="AL478" s="6">
        <f t="shared" si="479"/>
        <v>0.5311463343721895</v>
      </c>
      <c r="AM478" s="6"/>
      <c r="AT478" s="5"/>
      <c r="AU478" s="5"/>
      <c r="AV478" s="12"/>
      <c r="AW478" s="5"/>
      <c r="AX478" s="5"/>
      <c r="AY478" s="5"/>
      <c r="AZ478" s="5"/>
      <c r="BA478" s="5"/>
      <c r="BB478" s="5"/>
      <c r="BC478" s="5"/>
      <c r="BD478" s="5"/>
      <c r="BE478" s="5">
        <f t="shared" si="513"/>
        <v>-390</v>
      </c>
      <c r="BF478" s="6">
        <f t="shared" si="514"/>
        <v>390</v>
      </c>
      <c r="BG478" s="6">
        <f t="shared" si="515"/>
        <v>0</v>
      </c>
      <c r="BH478" s="6">
        <f t="shared" si="516"/>
        <v>456.42857142857144</v>
      </c>
      <c r="BI478" s="6">
        <f t="shared" si="517"/>
        <v>1810</v>
      </c>
      <c r="BJ478" s="6">
        <f t="shared" si="518"/>
        <v>79.861329971635669</v>
      </c>
      <c r="BK478" s="6">
        <f t="shared" si="480"/>
        <v>65.234055508528769</v>
      </c>
      <c r="BL478" s="6">
        <f t="shared" si="481"/>
        <v>34.274672772441001</v>
      </c>
      <c r="BM478" s="6">
        <f t="shared" si="482"/>
        <v>86.905623423790203</v>
      </c>
      <c r="BN478" s="5"/>
      <c r="BO478" s="5"/>
      <c r="BP478" s="5"/>
      <c r="BQ478" s="2">
        <f t="shared" si="487"/>
        <v>96336.25</v>
      </c>
      <c r="BR478" s="2">
        <f t="shared" si="519"/>
        <v>87586.9375</v>
      </c>
      <c r="BS478" s="2">
        <f t="shared" si="488"/>
        <v>78602.2338569696</v>
      </c>
      <c r="BT478" s="5">
        <f t="shared" si="520"/>
        <v>94587.840424613969</v>
      </c>
      <c r="BU478" s="5"/>
      <c r="BV478" s="2">
        <f t="shared" si="470"/>
        <v>-0.93185340507289549</v>
      </c>
      <c r="BW478" s="2">
        <f t="shared" si="489"/>
        <v>6.5320172957138167</v>
      </c>
      <c r="BX478" s="2">
        <f t="shared" si="490"/>
        <v>-0.17861436704804934</v>
      </c>
      <c r="BY478" s="2">
        <f t="shared" si="491"/>
        <v>13.242648958475684</v>
      </c>
      <c r="BZ478" s="2"/>
      <c r="CA478" s="2">
        <f t="shared" si="521"/>
        <v>-0.46040570078925064</v>
      </c>
      <c r="CB478" s="2">
        <f t="shared" si="492"/>
        <v>-1.9529356272770033</v>
      </c>
      <c r="CC478" s="2">
        <f t="shared" si="493"/>
        <v>-3.2320235360562579</v>
      </c>
      <c r="CD478" s="2">
        <f t="shared" si="494"/>
        <v>-0.67384771849774872</v>
      </c>
      <c r="CE478" s="5"/>
      <c r="CF478" s="8">
        <f t="shared" si="471"/>
        <v>1.5573693328999874E-2</v>
      </c>
      <c r="CG478" s="8">
        <f t="shared" si="472"/>
        <v>-4.8499256910046307E-2</v>
      </c>
      <c r="CH478" s="5">
        <f t="shared" si="473"/>
        <v>104375</v>
      </c>
      <c r="CI478" s="5">
        <f t="shared" si="474"/>
        <v>95000</v>
      </c>
      <c r="CJ478" s="5"/>
      <c r="CK478" s="5">
        <f t="shared" si="509"/>
        <v>104547.31972752731</v>
      </c>
      <c r="CL478" s="5">
        <f t="shared" si="532"/>
        <v>96040.597433704243</v>
      </c>
      <c r="CM478" s="5">
        <f t="shared" si="483"/>
        <v>87318.577472581019</v>
      </c>
      <c r="CN478" s="5">
        <f t="shared" si="466"/>
        <v>79827.794955600766</v>
      </c>
      <c r="CO478" s="5">
        <f t="shared" si="505"/>
        <v>71875.426770338978</v>
      </c>
      <c r="CP478" s="5">
        <f t="shared" si="526"/>
        <v>54375.342935497683</v>
      </c>
      <c r="CQ478" s="5"/>
      <c r="CR478" s="5"/>
      <c r="CS478" s="32">
        <f t="shared" si="510"/>
        <v>5.2250792145696279E-2</v>
      </c>
      <c r="CT478" s="32">
        <f t="shared" si="533"/>
        <v>0.14545309941390849</v>
      </c>
      <c r="CU478" s="32">
        <f t="shared" si="484"/>
        <v>0.25986935637544417</v>
      </c>
      <c r="CV478" s="32">
        <f t="shared" si="467"/>
        <v>0.37809142869580947</v>
      </c>
      <c r="CW478" s="32">
        <f t="shared" si="506"/>
        <v>0.53056482504808056</v>
      </c>
      <c r="CX478" s="32">
        <f t="shared" si="527"/>
        <v>1.0231596540089591</v>
      </c>
      <c r="CY478" s="32"/>
      <c r="CZ478" s="5"/>
      <c r="DA478" s="6">
        <f t="shared" si="511"/>
        <v>0.15515108916902687</v>
      </c>
      <c r="DB478" s="6">
        <f t="shared" si="534"/>
        <v>0.32796385799395433</v>
      </c>
      <c r="DC478" s="6">
        <f t="shared" si="485"/>
        <v>0.56284798522729862</v>
      </c>
      <c r="DD478" s="6">
        <f t="shared" si="468"/>
        <v>0.66810211224733118</v>
      </c>
      <c r="DE478" s="6">
        <f t="shared" si="507"/>
        <v>0.62796120067524985</v>
      </c>
      <c r="DF478" s="6">
        <f t="shared" si="529"/>
        <v>2.2726759867918518</v>
      </c>
      <c r="DG478" s="5"/>
      <c r="DI478" s="6">
        <f t="shared" si="512"/>
        <v>0.7856231302657235</v>
      </c>
      <c r="DJ478" s="6">
        <f t="shared" si="535"/>
        <v>0.86281893988214198</v>
      </c>
      <c r="DK478" s="6">
        <f t="shared" si="486"/>
        <v>0.51214329022292449</v>
      </c>
      <c r="DL478" s="6">
        <f t="shared" si="469"/>
        <v>0.34412121640762178</v>
      </c>
      <c r="DM478" s="6">
        <f t="shared" si="508"/>
        <v>0.28117617565134612</v>
      </c>
      <c r="DN478" s="6">
        <f t="shared" si="530"/>
        <v>0.10972853784330171</v>
      </c>
      <c r="DX478">
        <f t="shared" si="536"/>
        <v>95650</v>
      </c>
      <c r="DY478">
        <f t="shared" si="537"/>
        <v>75860.514913217165</v>
      </c>
      <c r="DZ478">
        <f t="shared" si="538"/>
        <v>115439.48508678284</v>
      </c>
    </row>
    <row r="479" spans="1:130" x14ac:dyDescent="0.25">
      <c r="A479" s="1">
        <v>78</v>
      </c>
      <c r="B479" s="1">
        <v>478</v>
      </c>
      <c r="C479" s="7">
        <v>20210825</v>
      </c>
      <c r="D479" s="7">
        <v>109870</v>
      </c>
      <c r="E479" s="7">
        <v>7639167</v>
      </c>
      <c r="F479" s="7"/>
      <c r="G479" s="7">
        <f t="shared" si="495"/>
        <v>839315278290</v>
      </c>
      <c r="H479" s="36">
        <f t="shared" si="465"/>
        <v>809013347308</v>
      </c>
      <c r="I479" s="36">
        <f t="shared" si="539"/>
        <v>729700543889.80005</v>
      </c>
      <c r="K479" s="2">
        <f t="shared" si="496"/>
        <v>-1.2734220385547796E-3</v>
      </c>
      <c r="M479" s="1">
        <f t="shared" si="504"/>
        <v>477</v>
      </c>
      <c r="N479" s="2">
        <f t="shared" si="497"/>
        <v>7.1174677688639549E-3</v>
      </c>
      <c r="O479" s="8">
        <f t="shared" si="498"/>
        <v>0.59774436090225569</v>
      </c>
      <c r="P479" s="2">
        <f t="shared" si="499"/>
        <v>0.55714311541405304</v>
      </c>
      <c r="Q479" s="2">
        <f t="shared" si="500"/>
        <v>0.57074285047307249</v>
      </c>
      <c r="R479" s="2">
        <f t="shared" si="501"/>
        <v>4.2736183909434788E-2</v>
      </c>
      <c r="V479" s="1">
        <f t="shared" si="502"/>
        <v>1.2734220385547796E-3</v>
      </c>
      <c r="W479" s="1">
        <f t="shared" si="503"/>
        <v>0</v>
      </c>
      <c r="X479" s="2">
        <f t="shared" si="522"/>
        <v>4.7271634070329112E-3</v>
      </c>
      <c r="Y479" s="2">
        <f t="shared" si="523"/>
        <v>1.7624119887253323E-2</v>
      </c>
      <c r="Z479" s="2">
        <f t="shared" si="524"/>
        <v>8.4555397298692707E-3</v>
      </c>
      <c r="AA479" s="2">
        <f t="shared" si="525"/>
        <v>1.9008939008461075E-2</v>
      </c>
      <c r="AB479" s="3">
        <f t="shared" si="540"/>
        <v>0.55906110763505301</v>
      </c>
      <c r="AC479" s="3">
        <f t="shared" si="541"/>
        <v>0.92714905757805033</v>
      </c>
      <c r="AD479" s="4">
        <f t="shared" si="528"/>
        <v>62.38344207833547</v>
      </c>
      <c r="AE479" s="5">
        <f t="shared" si="475"/>
        <v>69.513035144757808</v>
      </c>
      <c r="AF479" s="5">
        <f t="shared" si="476"/>
        <v>61.795661926367259</v>
      </c>
      <c r="AG479" s="5">
        <f t="shared" si="477"/>
        <v>77.230408363148356</v>
      </c>
      <c r="AH479" s="5"/>
      <c r="AI479" s="6">
        <f t="shared" si="542"/>
        <v>0.71682713136817111</v>
      </c>
      <c r="AJ479" s="6">
        <f t="shared" si="531"/>
        <v>0.23719790076090125</v>
      </c>
      <c r="AK479" s="6">
        <f t="shared" si="478"/>
        <v>-0.15445000320233082</v>
      </c>
      <c r="AL479" s="6">
        <f t="shared" si="479"/>
        <v>0.62884580472413332</v>
      </c>
      <c r="AM479" s="6"/>
      <c r="AT479" s="5"/>
      <c r="AU479" s="5"/>
      <c r="AV479" s="12"/>
      <c r="AW479" s="5"/>
      <c r="AX479" s="5"/>
      <c r="AY479" s="5"/>
      <c r="AZ479" s="5"/>
      <c r="BA479" s="5"/>
      <c r="BB479" s="5"/>
      <c r="BC479" s="5"/>
      <c r="BD479" s="5"/>
      <c r="BE479" s="5">
        <f t="shared" si="513"/>
        <v>-140</v>
      </c>
      <c r="BF479" s="6">
        <f t="shared" si="514"/>
        <v>140</v>
      </c>
      <c r="BG479" s="6">
        <f t="shared" si="515"/>
        <v>0</v>
      </c>
      <c r="BH479" s="6">
        <f t="shared" si="516"/>
        <v>466.42857142857144</v>
      </c>
      <c r="BI479" s="6">
        <f t="shared" si="517"/>
        <v>1762.8571428571429</v>
      </c>
      <c r="BJ479" s="6">
        <f t="shared" si="518"/>
        <v>79.07721884011535</v>
      </c>
      <c r="BK479" s="6">
        <f t="shared" si="480"/>
        <v>66.734976977612433</v>
      </c>
      <c r="BL479" s="6">
        <f t="shared" si="481"/>
        <v>36.169311044275339</v>
      </c>
      <c r="BM479" s="6">
        <f t="shared" si="482"/>
        <v>88.130943130948395</v>
      </c>
      <c r="BN479" s="5"/>
      <c r="BO479" s="5"/>
      <c r="BP479" s="5"/>
      <c r="BQ479" s="2">
        <f t="shared" si="487"/>
        <v>98555</v>
      </c>
      <c r="BR479" s="2">
        <f t="shared" si="519"/>
        <v>88321.4375</v>
      </c>
      <c r="BS479" s="2">
        <f t="shared" si="488"/>
        <v>79659.104840807107</v>
      </c>
      <c r="BT479" s="5">
        <f t="shared" si="520"/>
        <v>96637.127421175013</v>
      </c>
      <c r="BU479" s="5"/>
      <c r="BV479" s="2">
        <f t="shared" si="470"/>
        <v>-1.0693030547815172</v>
      </c>
      <c r="BW479" s="2">
        <f t="shared" si="489"/>
        <v>6.0898726786593844</v>
      </c>
      <c r="BX479" s="2">
        <f t="shared" si="490"/>
        <v>-1.3967255236473983</v>
      </c>
      <c r="BY479" s="2">
        <f t="shared" si="491"/>
        <v>13.576470880966166</v>
      </c>
      <c r="BZ479" s="2"/>
      <c r="CA479" s="2">
        <f t="shared" si="521"/>
        <v>-0.33146962272794728</v>
      </c>
      <c r="CB479" s="2">
        <f t="shared" si="492"/>
        <v>-1.8611768004700682</v>
      </c>
      <c r="CC479" s="2">
        <f t="shared" si="493"/>
        <v>-3.3255896764601536</v>
      </c>
      <c r="CD479" s="2">
        <f t="shared" si="494"/>
        <v>-0.39676392447998277</v>
      </c>
      <c r="CE479" s="5"/>
      <c r="CF479" s="8">
        <f t="shared" si="471"/>
        <v>1.1648388439392478E-2</v>
      </c>
      <c r="CG479" s="8">
        <f t="shared" si="472"/>
        <v>-4.8499256910046307E-2</v>
      </c>
      <c r="CH479" s="5">
        <f t="shared" si="473"/>
        <v>104375</v>
      </c>
      <c r="CI479" s="5">
        <f t="shared" si="474"/>
        <v>95000</v>
      </c>
      <c r="CJ479" s="5"/>
      <c r="CK479" s="5">
        <f t="shared" si="509"/>
        <v>106170.30614302185</v>
      </c>
      <c r="CL479" s="5">
        <f t="shared" si="532"/>
        <v>97904.627726911276</v>
      </c>
      <c r="CM479" s="5">
        <f t="shared" si="483"/>
        <v>87977.874902345487</v>
      </c>
      <c r="CN479" s="5">
        <f t="shared" si="466"/>
        <v>80362.850336710631</v>
      </c>
      <c r="CO479" s="5">
        <f t="shared" si="505"/>
        <v>72164.042674358076</v>
      </c>
      <c r="CP479" s="5">
        <f t="shared" si="526"/>
        <v>54636.959826901795</v>
      </c>
      <c r="CQ479" s="5"/>
      <c r="CR479" s="5"/>
      <c r="CS479" s="32">
        <f t="shared" si="510"/>
        <v>3.4846785239502909E-2</v>
      </c>
      <c r="CT479" s="32">
        <f t="shared" si="533"/>
        <v>0.12221457300735716</v>
      </c>
      <c r="CU479" s="32">
        <f t="shared" si="484"/>
        <v>0.24883671175229605</v>
      </c>
      <c r="CV479" s="32">
        <f t="shared" si="467"/>
        <v>0.36717400564636482</v>
      </c>
      <c r="CW479" s="32">
        <f t="shared" si="506"/>
        <v>0.52250339543463409</v>
      </c>
      <c r="CX479" s="32">
        <f t="shared" si="527"/>
        <v>1.0109098373717149</v>
      </c>
      <c r="CY479" s="32"/>
      <c r="CZ479" s="5"/>
      <c r="DA479" s="6">
        <f t="shared" si="511"/>
        <v>0.1092413005347463</v>
      </c>
      <c r="DB479" s="6">
        <f t="shared" si="534"/>
        <v>0.31939847505508207</v>
      </c>
      <c r="DC479" s="6">
        <f t="shared" si="485"/>
        <v>0.55902435460228905</v>
      </c>
      <c r="DD479" s="6">
        <f t="shared" si="468"/>
        <v>0.62345675805524858</v>
      </c>
      <c r="DE479" s="6">
        <f t="shared" si="507"/>
        <v>0.67513734334779352</v>
      </c>
      <c r="DF479" s="6">
        <f t="shared" si="529"/>
        <v>2.2520065347194853</v>
      </c>
      <c r="DG479" s="5"/>
      <c r="DI479" s="6">
        <f t="shared" si="512"/>
        <v>0.74164062484325854</v>
      </c>
      <c r="DJ479" s="6">
        <f t="shared" si="535"/>
        <v>0.83032733434802453</v>
      </c>
      <c r="DK479" s="6">
        <f t="shared" si="486"/>
        <v>0.49576877856550816</v>
      </c>
      <c r="DL479" s="6">
        <f t="shared" si="469"/>
        <v>0.33490241936275134</v>
      </c>
      <c r="DM479" s="6">
        <f t="shared" si="508"/>
        <v>0.24701523852631718</v>
      </c>
      <c r="DN479" s="6">
        <f t="shared" si="530"/>
        <v>0.10743622089354522</v>
      </c>
      <c r="DX479">
        <f t="shared" si="536"/>
        <v>97181</v>
      </c>
      <c r="DY479">
        <f t="shared" si="537"/>
        <v>77974.293983610827</v>
      </c>
      <c r="DZ479">
        <f t="shared" si="538"/>
        <v>116387.70601638917</v>
      </c>
    </row>
    <row r="480" spans="1:130" x14ac:dyDescent="0.25">
      <c r="A480" s="1">
        <v>79</v>
      </c>
      <c r="B480" s="1">
        <v>479</v>
      </c>
      <c r="C480" s="7">
        <v>20210828</v>
      </c>
      <c r="D480" s="7">
        <v>108070</v>
      </c>
      <c r="E480" s="7">
        <v>11767093</v>
      </c>
      <c r="F480" s="7"/>
      <c r="G480" s="7">
        <f t="shared" si="495"/>
        <v>1271669740510</v>
      </c>
      <c r="H480" s="36">
        <f t="shared" ref="H480:H543" si="543">AVERAGE(G461:G480)</f>
        <v>842474412790.5</v>
      </c>
      <c r="I480" s="36">
        <f t="shared" si="539"/>
        <v>751710479877.59998</v>
      </c>
      <c r="K480" s="2">
        <f t="shared" si="496"/>
        <v>-1.6518683397715287E-2</v>
      </c>
      <c r="M480" s="1">
        <f t="shared" si="504"/>
        <v>478</v>
      </c>
      <c r="N480" s="2">
        <f t="shared" si="497"/>
        <v>7.2218280830677623E-3</v>
      </c>
      <c r="O480" s="8">
        <f t="shared" si="498"/>
        <v>0.59899749373433586</v>
      </c>
      <c r="P480" s="2">
        <f t="shared" si="499"/>
        <v>0.55854793286316484</v>
      </c>
      <c r="Q480" s="2">
        <f t="shared" si="500"/>
        <v>0.57243531991905927</v>
      </c>
      <c r="R480" s="2">
        <f t="shared" si="501"/>
        <v>4.1854378320282826E-2</v>
      </c>
      <c r="V480" s="1">
        <f t="shared" si="502"/>
        <v>1.6518683397715287E-2</v>
      </c>
      <c r="W480" s="1">
        <f t="shared" si="503"/>
        <v>0</v>
      </c>
      <c r="X480" s="2">
        <f t="shared" si="522"/>
        <v>5.249890577093826E-3</v>
      </c>
      <c r="Y480" s="2">
        <f t="shared" si="523"/>
        <v>1.7624119887253323E-2</v>
      </c>
      <c r="Z480" s="2">
        <f t="shared" si="524"/>
        <v>8.9642612733929483E-3</v>
      </c>
      <c r="AA480" s="2">
        <f t="shared" si="525"/>
        <v>1.9008939008461075E-2</v>
      </c>
      <c r="AB480" s="3">
        <f t="shared" si="540"/>
        <v>0.58564676072931521</v>
      </c>
      <c r="AC480" s="3">
        <f t="shared" si="541"/>
        <v>0.92714905757805033</v>
      </c>
      <c r="AD480" s="4">
        <f t="shared" si="528"/>
        <v>61.287124564861465</v>
      </c>
      <c r="AE480" s="5">
        <f t="shared" si="475"/>
        <v>69.241057652004557</v>
      </c>
      <c r="AF480" s="5">
        <f t="shared" si="476"/>
        <v>60.764189458472408</v>
      </c>
      <c r="AG480" s="5">
        <f t="shared" si="477"/>
        <v>77.717925845536712</v>
      </c>
      <c r="AH480" s="5"/>
      <c r="AI480" s="6">
        <f t="shared" si="542"/>
        <v>0.63416151999002079</v>
      </c>
      <c r="AJ480" s="6">
        <f t="shared" si="531"/>
        <v>0.2615927240788562</v>
      </c>
      <c r="AK480" s="6">
        <f t="shared" si="478"/>
        <v>-0.16539243958162547</v>
      </c>
      <c r="AL480" s="6">
        <f t="shared" si="479"/>
        <v>0.68857788773933781</v>
      </c>
      <c r="AM480" s="6"/>
      <c r="AT480" s="5"/>
      <c r="AU480" s="5"/>
      <c r="AV480" s="12"/>
      <c r="AW480" s="5"/>
      <c r="AX480" s="5"/>
      <c r="AY480" s="5"/>
      <c r="AZ480" s="5"/>
      <c r="BA480" s="5"/>
      <c r="BB480" s="5"/>
      <c r="BC480" s="5"/>
      <c r="BD480" s="5"/>
      <c r="BE480" s="5">
        <f t="shared" si="513"/>
        <v>-1800</v>
      </c>
      <c r="BF480" s="6">
        <f t="shared" si="514"/>
        <v>1800</v>
      </c>
      <c r="BG480" s="6">
        <f t="shared" si="515"/>
        <v>0</v>
      </c>
      <c r="BH480" s="6">
        <f t="shared" si="516"/>
        <v>535</v>
      </c>
      <c r="BI480" s="6">
        <f t="shared" si="517"/>
        <v>1762.8571428571429</v>
      </c>
      <c r="BJ480" s="6">
        <f t="shared" si="518"/>
        <v>76.717438607398194</v>
      </c>
      <c r="BK480" s="6">
        <f t="shared" si="480"/>
        <v>68.082988296728416</v>
      </c>
      <c r="BL480" s="6">
        <f t="shared" si="481"/>
        <v>38.302044053371546</v>
      </c>
      <c r="BM480" s="6">
        <f t="shared" si="482"/>
        <v>88.929649267078219</v>
      </c>
      <c r="BN480" s="5"/>
      <c r="BO480" s="5"/>
      <c r="BP480" s="5"/>
      <c r="BQ480" s="2">
        <f t="shared" si="487"/>
        <v>99482.5</v>
      </c>
      <c r="BR480" s="2">
        <f t="shared" si="519"/>
        <v>89096.3125</v>
      </c>
      <c r="BS480" s="2">
        <f t="shared" si="488"/>
        <v>80698.147668171703</v>
      </c>
      <c r="BT480" s="5">
        <f t="shared" si="520"/>
        <v>98524.398427687993</v>
      </c>
      <c r="BU480" s="5"/>
      <c r="BV480" s="2">
        <f t="shared" si="470"/>
        <v>-1.3271894804678732</v>
      </c>
      <c r="BW480" s="2">
        <f t="shared" si="489"/>
        <v>5.6035059936892209</v>
      </c>
      <c r="BX480" s="2">
        <f t="shared" si="490"/>
        <v>-2.4903887878670199</v>
      </c>
      <c r="BY480" s="2">
        <f t="shared" si="491"/>
        <v>13.697400775245463</v>
      </c>
      <c r="BZ480" s="2"/>
      <c r="CA480" s="2">
        <f t="shared" si="521"/>
        <v>-0.27209433315281195</v>
      </c>
      <c r="CB480" s="2">
        <f t="shared" si="492"/>
        <v>-1.7619422305833954</v>
      </c>
      <c r="CC480" s="2">
        <f t="shared" si="493"/>
        <v>-3.3749241539254795</v>
      </c>
      <c r="CD480" s="2">
        <f t="shared" si="494"/>
        <v>-0.14896030724131148</v>
      </c>
      <c r="CE480" s="5"/>
      <c r="CF480" s="8">
        <f t="shared" si="471"/>
        <v>1.0133536709397919E-2</v>
      </c>
      <c r="CG480" s="8">
        <f t="shared" si="472"/>
        <v>-4.8499256910046307E-2</v>
      </c>
      <c r="CH480" s="5">
        <f t="shared" si="473"/>
        <v>106035</v>
      </c>
      <c r="CI480" s="5">
        <f t="shared" si="474"/>
        <v>95000</v>
      </c>
      <c r="CJ480" s="5"/>
      <c r="CK480" s="5">
        <f t="shared" si="509"/>
        <v>106917.61732120338</v>
      </c>
      <c r="CL480" s="5">
        <f t="shared" si="532"/>
        <v>99415.192317066801</v>
      </c>
      <c r="CM480" s="5">
        <f t="shared" si="483"/>
        <v>88697.584906824282</v>
      </c>
      <c r="CN480" s="5">
        <f t="shared" si="466"/>
        <v>81128.976949004282</v>
      </c>
      <c r="CO480" s="5">
        <f t="shared" si="505"/>
        <v>72605.539099093265</v>
      </c>
      <c r="CP480" s="5">
        <f t="shared" si="526"/>
        <v>55014.163148813655</v>
      </c>
      <c r="CQ480" s="5"/>
      <c r="CR480" s="5"/>
      <c r="CS480" s="32">
        <f t="shared" si="510"/>
        <v>1.0778230077225004E-2</v>
      </c>
      <c r="CT480" s="32">
        <f t="shared" si="533"/>
        <v>8.705719398832179E-2</v>
      </c>
      <c r="CU480" s="32">
        <f t="shared" si="484"/>
        <v>0.21840972461117403</v>
      </c>
      <c r="CV480" s="32">
        <f t="shared" si="467"/>
        <v>0.33207645485200921</v>
      </c>
      <c r="CW480" s="32">
        <f t="shared" si="506"/>
        <v>0.48845392983728475</v>
      </c>
      <c r="CX480" s="32">
        <f t="shared" si="527"/>
        <v>0.96440323390305838</v>
      </c>
      <c r="CY480" s="32"/>
      <c r="CZ480" s="5"/>
      <c r="DA480" s="6">
        <f t="shared" si="511"/>
        <v>9.7811686644502391E-2</v>
      </c>
      <c r="DB480" s="6">
        <f t="shared" si="534"/>
        <v>0.28758954411491172</v>
      </c>
      <c r="DC480" s="6">
        <f t="shared" si="485"/>
        <v>0.54793265978364369</v>
      </c>
      <c r="DD480" s="6">
        <f t="shared" si="468"/>
        <v>0.58030110319625139</v>
      </c>
      <c r="DE480" s="6">
        <f t="shared" si="507"/>
        <v>0.63389697716973104</v>
      </c>
      <c r="DF480" s="6">
        <f t="shared" si="529"/>
        <v>2.2313144027497067</v>
      </c>
      <c r="DG480" s="5"/>
      <c r="DI480" s="6">
        <f t="shared" si="512"/>
        <v>0.60766585380590044</v>
      </c>
      <c r="DJ480" s="6">
        <f t="shared" si="535"/>
        <v>0.76307743071095469</v>
      </c>
      <c r="DK480" s="6">
        <f t="shared" si="486"/>
        <v>0.54315852155816891</v>
      </c>
      <c r="DL480" s="6">
        <f t="shared" si="469"/>
        <v>0.31273870390926228</v>
      </c>
      <c r="DM480" s="6">
        <f t="shared" si="508"/>
        <v>0.28480817422820587</v>
      </c>
      <c r="DN480" s="6">
        <f t="shared" si="530"/>
        <v>0.10479991104640371</v>
      </c>
      <c r="DX480">
        <f t="shared" si="536"/>
        <v>98593</v>
      </c>
      <c r="DY480">
        <f t="shared" si="537"/>
        <v>80581.192650375146</v>
      </c>
      <c r="DZ480">
        <f t="shared" si="538"/>
        <v>116604.80734962485</v>
      </c>
    </row>
    <row r="481" spans="1:130" x14ac:dyDescent="0.25">
      <c r="A481" s="1">
        <v>80</v>
      </c>
      <c r="B481" s="1">
        <v>480</v>
      </c>
      <c r="C481" s="7">
        <v>20210829</v>
      </c>
      <c r="D481" s="7">
        <v>103400</v>
      </c>
      <c r="E481" s="7">
        <v>11805733</v>
      </c>
      <c r="F481" s="7"/>
      <c r="G481" s="7">
        <f t="shared" si="495"/>
        <v>1220712792200</v>
      </c>
      <c r="H481" s="36">
        <f t="shared" si="543"/>
        <v>877991780768.5</v>
      </c>
      <c r="I481" s="36">
        <f t="shared" si="539"/>
        <v>773950377988.80005</v>
      </c>
      <c r="K481" s="2">
        <f t="shared" si="496"/>
        <v>-4.417420324074553E-2</v>
      </c>
      <c r="M481" s="1">
        <f t="shared" si="504"/>
        <v>479</v>
      </c>
      <c r="N481" s="2">
        <f t="shared" si="497"/>
        <v>7.2322326023446307E-3</v>
      </c>
      <c r="O481" s="8">
        <f t="shared" si="498"/>
        <v>0.60025062656641603</v>
      </c>
      <c r="P481" s="2">
        <f t="shared" si="499"/>
        <v>0.55868795034591345</v>
      </c>
      <c r="Q481" s="2">
        <f t="shared" si="500"/>
        <v>0.57260382921677799</v>
      </c>
      <c r="R481" s="2">
        <f t="shared" si="501"/>
        <v>4.1702693703251192E-2</v>
      </c>
      <c r="V481" s="1">
        <f t="shared" si="502"/>
        <v>4.417420324074553E-2</v>
      </c>
      <c r="W481" s="1">
        <f t="shared" si="503"/>
        <v>0</v>
      </c>
      <c r="X481" s="2">
        <f t="shared" si="522"/>
        <v>8.405190808575649E-3</v>
      </c>
      <c r="Y481" s="2">
        <f t="shared" si="523"/>
        <v>1.6015422801923918E-2</v>
      </c>
      <c r="Z481" s="2">
        <f t="shared" si="524"/>
        <v>1.3566961095772594E-2</v>
      </c>
      <c r="AA481" s="2">
        <f t="shared" si="525"/>
        <v>1.9508989942703423E-2</v>
      </c>
      <c r="AB481" s="3">
        <f t="shared" si="540"/>
        <v>0.61953378868276332</v>
      </c>
      <c r="AC481" s="3">
        <f t="shared" si="541"/>
        <v>0.8209252682460817</v>
      </c>
      <c r="AD481" s="4">
        <f t="shared" si="528"/>
        <v>56.990531198876923</v>
      </c>
      <c r="AE481" s="5">
        <f t="shared" si="475"/>
        <v>68.774160556965228</v>
      </c>
      <c r="AF481" s="5">
        <f t="shared" si="476"/>
        <v>58.736814085259248</v>
      </c>
      <c r="AG481" s="5">
        <f t="shared" si="477"/>
        <v>78.811507028671215</v>
      </c>
      <c r="AH481" s="5"/>
      <c r="AI481" s="6">
        <f t="shared" si="542"/>
        <v>0.44555686961613872</v>
      </c>
      <c r="AJ481" s="6">
        <f t="shared" si="531"/>
        <v>0.27841285293045903</v>
      </c>
      <c r="AK481" s="6">
        <f t="shared" si="478"/>
        <v>-0.14979013980454958</v>
      </c>
      <c r="AL481" s="6">
        <f t="shared" si="479"/>
        <v>0.70661584566546765</v>
      </c>
      <c r="AM481" s="6"/>
      <c r="AT481" s="5"/>
      <c r="AU481" s="5"/>
      <c r="AV481" s="12"/>
      <c r="AW481" s="5"/>
      <c r="AX481" s="5"/>
      <c r="AY481" s="5"/>
      <c r="AZ481" s="5"/>
      <c r="BA481" s="5"/>
      <c r="BB481" s="5"/>
      <c r="BC481" s="5"/>
      <c r="BD481" s="5"/>
      <c r="BE481" s="5">
        <f t="shared" si="513"/>
        <v>-4670</v>
      </c>
      <c r="BF481" s="6">
        <f t="shared" si="514"/>
        <v>4670</v>
      </c>
      <c r="BG481" s="6">
        <f t="shared" si="515"/>
        <v>0</v>
      </c>
      <c r="BH481" s="6">
        <f t="shared" si="516"/>
        <v>868.57142857142856</v>
      </c>
      <c r="BI481" s="6">
        <f t="shared" si="517"/>
        <v>1615</v>
      </c>
      <c r="BJ481" s="6">
        <f t="shared" si="518"/>
        <v>65.027322404371574</v>
      </c>
      <c r="BK481" s="6">
        <f t="shared" si="480"/>
        <v>69.065720876574318</v>
      </c>
      <c r="BL481" s="6">
        <f t="shared" si="481"/>
        <v>41.204937847432227</v>
      </c>
      <c r="BM481" s="6">
        <f t="shared" si="482"/>
        <v>88.568268996973785</v>
      </c>
      <c r="BN481" s="5"/>
      <c r="BO481" s="5"/>
      <c r="BP481" s="5"/>
      <c r="BQ481" s="2">
        <f t="shared" si="487"/>
        <v>99883.75</v>
      </c>
      <c r="BR481" s="2">
        <f t="shared" si="519"/>
        <v>89883.5</v>
      </c>
      <c r="BS481" s="2">
        <f t="shared" si="488"/>
        <v>81683.219304138867</v>
      </c>
      <c r="BT481" s="5">
        <f t="shared" si="520"/>
        <v>100160.01703489179</v>
      </c>
      <c r="BU481" s="5"/>
      <c r="BV481" s="2">
        <f t="shared" si="470"/>
        <v>-0.97047480485600834</v>
      </c>
      <c r="BW481" s="2">
        <f t="shared" si="489"/>
        <v>5.0961081788813454</v>
      </c>
      <c r="BX481" s="2">
        <f t="shared" si="490"/>
        <v>-3.3203262746270221</v>
      </c>
      <c r="BY481" s="2">
        <f t="shared" si="491"/>
        <v>13.512542632389714</v>
      </c>
      <c r="BZ481" s="2"/>
      <c r="CA481" s="2">
        <f t="shared" si="521"/>
        <v>-0.39836030833793828</v>
      </c>
      <c r="CB481" s="2">
        <f t="shared" si="492"/>
        <v>-1.6624357823614517</v>
      </c>
      <c r="CC481" s="2">
        <f t="shared" si="493"/>
        <v>-3.3561945765804833</v>
      </c>
      <c r="CD481" s="2">
        <f t="shared" si="494"/>
        <v>3.1323011857579797E-2</v>
      </c>
      <c r="CE481" s="5"/>
      <c r="CF481" s="8">
        <f t="shared" si="471"/>
        <v>-3.6942232121172022E-3</v>
      </c>
      <c r="CG481" s="8">
        <f t="shared" si="472"/>
        <v>-4.8593138311124939E-2</v>
      </c>
      <c r="CH481" s="5">
        <f t="shared" si="473"/>
        <v>106920</v>
      </c>
      <c r="CI481" s="5">
        <f t="shared" si="474"/>
        <v>95000</v>
      </c>
      <c r="CJ481" s="5"/>
      <c r="CK481" s="5">
        <f t="shared" si="509"/>
        <v>106925.75003978744</v>
      </c>
      <c r="CL481" s="5">
        <f t="shared" si="532"/>
        <v>100344.41838502044</v>
      </c>
      <c r="CM481" s="5">
        <f t="shared" si="483"/>
        <v>89202.852372480644</v>
      </c>
      <c r="CN481" s="5">
        <f t="shared" si="466"/>
        <v>81737.159822343863</v>
      </c>
      <c r="CO481" s="5">
        <f t="shared" si="505"/>
        <v>72977.23998422017</v>
      </c>
      <c r="CP481" s="5">
        <f t="shared" si="526"/>
        <v>55346.15331924551</v>
      </c>
      <c r="CQ481" s="5"/>
      <c r="CR481" s="5"/>
      <c r="CS481" s="32">
        <f t="shared" si="510"/>
        <v>-3.2973816302204972E-2</v>
      </c>
      <c r="CT481" s="32">
        <f t="shared" si="533"/>
        <v>3.0450937522556787E-2</v>
      </c>
      <c r="CU481" s="32">
        <f t="shared" si="484"/>
        <v>0.15915575847549035</v>
      </c>
      <c r="CV481" s="32">
        <f t="shared" si="467"/>
        <v>0.26503049805915002</v>
      </c>
      <c r="CW481" s="32">
        <f t="shared" si="506"/>
        <v>0.41688011251669876</v>
      </c>
      <c r="CX481" s="32">
        <f t="shared" si="527"/>
        <v>0.86824185239346585</v>
      </c>
      <c r="CY481" s="32"/>
      <c r="CZ481" s="5"/>
      <c r="DA481" s="6">
        <f t="shared" si="511"/>
        <v>2.0321136940854204E-2</v>
      </c>
      <c r="DB481" s="6">
        <f t="shared" si="534"/>
        <v>0.20921775604060955</v>
      </c>
      <c r="DC481" s="6">
        <f t="shared" si="485"/>
        <v>0.47070019674419955</v>
      </c>
      <c r="DD481" s="6">
        <f t="shared" si="468"/>
        <v>0.49150983446669921</v>
      </c>
      <c r="DE481" s="6">
        <f t="shared" si="507"/>
        <v>0.57363199739544335</v>
      </c>
      <c r="DF481" s="6">
        <f t="shared" si="529"/>
        <v>2.1904775637896252</v>
      </c>
      <c r="DG481" s="5"/>
      <c r="DI481" s="6">
        <f t="shared" si="512"/>
        <v>0.243278359482892</v>
      </c>
      <c r="DJ481" s="6">
        <f t="shared" si="535"/>
        <v>0.61385967715581946</v>
      </c>
      <c r="DK481" s="6">
        <f t="shared" si="486"/>
        <v>0.54179722251457563</v>
      </c>
      <c r="DL481" s="6">
        <f t="shared" si="469"/>
        <v>0.31114660518830739</v>
      </c>
      <c r="DM481" s="6">
        <f t="shared" si="508"/>
        <v>0.31991150712923239</v>
      </c>
      <c r="DN481" s="6">
        <f t="shared" si="530"/>
        <v>0.11032610879854243</v>
      </c>
      <c r="DX481">
        <f t="shared" si="536"/>
        <v>99710</v>
      </c>
      <c r="DY481">
        <f t="shared" si="537"/>
        <v>83505.843743039251</v>
      </c>
      <c r="DZ481">
        <f t="shared" si="538"/>
        <v>115914.15625696075</v>
      </c>
    </row>
    <row r="482" spans="1:130" x14ac:dyDescent="0.25">
      <c r="A482" s="1">
        <v>81</v>
      </c>
      <c r="B482" s="1">
        <v>481</v>
      </c>
      <c r="C482" s="7">
        <v>20210830</v>
      </c>
      <c r="D482" s="7">
        <v>100360</v>
      </c>
      <c r="E482" s="7">
        <v>7421688</v>
      </c>
      <c r="F482" s="7"/>
      <c r="G482" s="7">
        <f t="shared" si="495"/>
        <v>744840607680</v>
      </c>
      <c r="H482" s="36">
        <f t="shared" si="543"/>
        <v>880767317840.5</v>
      </c>
      <c r="I482" s="36">
        <f t="shared" si="539"/>
        <v>785197381696</v>
      </c>
      <c r="K482" s="2">
        <f t="shared" si="496"/>
        <v>-2.9841240576107229E-2</v>
      </c>
      <c r="M482" s="1">
        <f t="shared" si="504"/>
        <v>480</v>
      </c>
      <c r="N482" s="2">
        <f t="shared" si="497"/>
        <v>7.2919609003174032E-3</v>
      </c>
      <c r="O482" s="8">
        <f t="shared" si="498"/>
        <v>0.60150375939849621</v>
      </c>
      <c r="P482" s="2">
        <f t="shared" si="499"/>
        <v>0.55949159381468205</v>
      </c>
      <c r="Q482" s="2">
        <f t="shared" si="500"/>
        <v>0.57357037204221029</v>
      </c>
      <c r="R482" s="2">
        <f t="shared" si="501"/>
        <v>4.2815809052582754E-2</v>
      </c>
      <c r="V482" s="1">
        <f t="shared" si="502"/>
        <v>2.9841240576107229E-2</v>
      </c>
      <c r="W482" s="1">
        <f t="shared" si="503"/>
        <v>0</v>
      </c>
      <c r="X482" s="2">
        <f t="shared" si="522"/>
        <v>1.053670799258331E-2</v>
      </c>
      <c r="Y482" s="2">
        <f t="shared" si="523"/>
        <v>1.2888091199151793E-2</v>
      </c>
      <c r="Z482" s="2">
        <f t="shared" si="524"/>
        <v>1.4459656113296053E-2</v>
      </c>
      <c r="AA482" s="2">
        <f t="shared" si="525"/>
        <v>1.8179365715024928E-2</v>
      </c>
      <c r="AB482" s="3">
        <f t="shared" si="540"/>
        <v>0.72869699735767002</v>
      </c>
      <c r="AC482" s="3">
        <f t="shared" si="541"/>
        <v>0.70894064188939288</v>
      </c>
      <c r="AD482" s="4">
        <f t="shared" si="528"/>
        <v>49.312888208790071</v>
      </c>
      <c r="AE482" s="5">
        <f t="shared" si="475"/>
        <v>67.825763475334725</v>
      </c>
      <c r="AF482" s="5">
        <f t="shared" si="476"/>
        <v>54.534981979614926</v>
      </c>
      <c r="AG482" s="5">
        <f t="shared" si="477"/>
        <v>81.116544971054523</v>
      </c>
      <c r="AH482" s="5"/>
      <c r="AI482" s="6">
        <f t="shared" si="542"/>
        <v>0.3165575327998939</v>
      </c>
      <c r="AJ482" s="6">
        <f t="shared" si="531"/>
        <v>0.2890309386642303</v>
      </c>
      <c r="AK482" s="6">
        <f t="shared" si="478"/>
        <v>-0.13144451419761854</v>
      </c>
      <c r="AL482" s="6">
        <f t="shared" si="479"/>
        <v>0.70950639152607908</v>
      </c>
      <c r="AM482" s="6"/>
      <c r="AT482" s="5"/>
      <c r="AU482" s="5"/>
      <c r="AV482" s="12"/>
      <c r="AW482" s="5"/>
      <c r="AX482" s="5"/>
      <c r="AY482" s="5"/>
      <c r="AZ482" s="5"/>
      <c r="BA482" s="5"/>
      <c r="BB482" s="5"/>
      <c r="BC482" s="5"/>
      <c r="BD482" s="5"/>
      <c r="BE482" s="5">
        <f t="shared" si="513"/>
        <v>-3040</v>
      </c>
      <c r="BF482" s="6">
        <f t="shared" si="514"/>
        <v>3040</v>
      </c>
      <c r="BG482" s="6">
        <f t="shared" si="515"/>
        <v>0</v>
      </c>
      <c r="BH482" s="6">
        <f t="shared" si="516"/>
        <v>1085.7142857142858</v>
      </c>
      <c r="BI482" s="6">
        <f t="shared" si="517"/>
        <v>1317.8571428571429</v>
      </c>
      <c r="BJ482" s="6">
        <f t="shared" si="518"/>
        <v>54.82912332838039</v>
      </c>
      <c r="BK482" s="6">
        <f t="shared" si="480"/>
        <v>69.363120082807342</v>
      </c>
      <c r="BL482" s="6">
        <f t="shared" si="481"/>
        <v>42.293794681770883</v>
      </c>
      <c r="BM482" s="6">
        <f t="shared" si="482"/>
        <v>88.311647863532869</v>
      </c>
      <c r="BN482" s="5"/>
      <c r="BO482" s="5"/>
      <c r="BP482" s="5"/>
      <c r="BQ482" s="2">
        <f t="shared" si="487"/>
        <v>100501.25</v>
      </c>
      <c r="BR482" s="2">
        <f t="shared" si="519"/>
        <v>90699.625</v>
      </c>
      <c r="BS482" s="2">
        <f t="shared" si="488"/>
        <v>82627.757974434426</v>
      </c>
      <c r="BT482" s="5">
        <f t="shared" si="520"/>
        <v>101639.68709390152</v>
      </c>
      <c r="BU482" s="5"/>
      <c r="BV482" s="2">
        <f t="shared" si="470"/>
        <v>-1.2287222915301146</v>
      </c>
      <c r="BW482" s="2">
        <f t="shared" si="489"/>
        <v>4.5684659950908904</v>
      </c>
      <c r="BX482" s="2">
        <f t="shared" si="490"/>
        <v>-4.0525854935384187</v>
      </c>
      <c r="BY482" s="2">
        <f t="shared" si="491"/>
        <v>13.189517483720198</v>
      </c>
      <c r="BZ482" s="2"/>
      <c r="CA482" s="2">
        <f t="shared" si="521"/>
        <v>-0.20902795023434803</v>
      </c>
      <c r="CB482" s="2">
        <f t="shared" si="492"/>
        <v>-1.5521091979504775</v>
      </c>
      <c r="CC482" s="2">
        <f t="shared" si="493"/>
        <v>-3.3249243384330418</v>
      </c>
      <c r="CD482" s="2">
        <f t="shared" si="494"/>
        <v>0.22070594253208675</v>
      </c>
      <c r="CE482" s="5"/>
      <c r="CF482" s="8">
        <f t="shared" si="471"/>
        <v>-3.6942232121172022E-3</v>
      </c>
      <c r="CG482" s="8">
        <f t="shared" si="472"/>
        <v>4.6522653575522752E-4</v>
      </c>
      <c r="CH482" s="5">
        <f t="shared" si="473"/>
        <v>105555</v>
      </c>
      <c r="CI482" s="5">
        <f t="shared" si="474"/>
        <v>95000</v>
      </c>
      <c r="CJ482" s="5"/>
      <c r="CK482" s="5">
        <f t="shared" si="509"/>
        <v>106953.23666040698</v>
      </c>
      <c r="CL482" s="5">
        <f t="shared" si="532"/>
        <v>101121.8097912449</v>
      </c>
      <c r="CM482" s="5">
        <f t="shared" si="483"/>
        <v>89550.435640257943</v>
      </c>
      <c r="CN482" s="5">
        <f t="shared" si="466"/>
        <v>82088.790002237831</v>
      </c>
      <c r="CO482" s="5">
        <f t="shared" si="505"/>
        <v>73195.707806781473</v>
      </c>
      <c r="CP482" s="5">
        <f t="shared" si="526"/>
        <v>55549.905322464772</v>
      </c>
      <c r="CQ482" s="5"/>
      <c r="CR482" s="5"/>
      <c r="CS482" s="32">
        <f t="shared" si="510"/>
        <v>-6.1645976001095892E-2</v>
      </c>
      <c r="CT482" s="32">
        <f t="shared" si="533"/>
        <v>-7.5335854136469038E-3</v>
      </c>
      <c r="CU482" s="32">
        <f t="shared" si="484"/>
        <v>0.1207092325398198</v>
      </c>
      <c r="CV482" s="32">
        <f t="shared" si="467"/>
        <v>0.22257862489219393</v>
      </c>
      <c r="CW482" s="32">
        <f t="shared" si="506"/>
        <v>0.3711186489913525</v>
      </c>
      <c r="CX482" s="32">
        <f t="shared" si="527"/>
        <v>0.80666374528299523</v>
      </c>
      <c r="CY482" s="32"/>
      <c r="CZ482" s="5"/>
      <c r="DA482" s="6">
        <f t="shared" si="511"/>
        <v>-4.0327651547797938E-2</v>
      </c>
      <c r="DB482" s="6">
        <f t="shared" si="534"/>
        <v>0.13427185915224632</v>
      </c>
      <c r="DC482" s="6">
        <f t="shared" si="485"/>
        <v>0.41623432736739013</v>
      </c>
      <c r="DD482" s="6">
        <f t="shared" si="468"/>
        <v>0.42168806001843623</v>
      </c>
      <c r="DE482" s="6">
        <f t="shared" si="507"/>
        <v>0.50172232848171394</v>
      </c>
      <c r="DF482" s="6">
        <f t="shared" si="529"/>
        <v>2.1722015019004712</v>
      </c>
      <c r="DG482" s="5"/>
      <c r="DI482" s="6">
        <f t="shared" si="512"/>
        <v>4.4809426159627179E-2</v>
      </c>
      <c r="DJ482" s="6">
        <f t="shared" si="535"/>
        <v>0.49399393368034222</v>
      </c>
      <c r="DK482" s="6">
        <f t="shared" si="486"/>
        <v>0.5396501983622316</v>
      </c>
      <c r="DL482" s="6">
        <f t="shared" si="469"/>
        <v>0.29284356118917076</v>
      </c>
      <c r="DM482" s="6">
        <f t="shared" si="508"/>
        <v>0.31532261569519532</v>
      </c>
      <c r="DN482" s="6">
        <f t="shared" si="530"/>
        <v>0.11708613274214452</v>
      </c>
      <c r="DX482">
        <f t="shared" si="536"/>
        <v>100534</v>
      </c>
      <c r="DY482">
        <f t="shared" si="537"/>
        <v>86048.645465160342</v>
      </c>
      <c r="DZ482">
        <f t="shared" si="538"/>
        <v>115019.35453483966</v>
      </c>
    </row>
    <row r="483" spans="1:130" x14ac:dyDescent="0.25">
      <c r="A483" s="1">
        <v>82</v>
      </c>
      <c r="B483" s="1">
        <v>482</v>
      </c>
      <c r="C483" s="7">
        <v>20210831</v>
      </c>
      <c r="D483" s="7">
        <v>101700</v>
      </c>
      <c r="E483" s="7">
        <v>10184793</v>
      </c>
      <c r="F483" s="7"/>
      <c r="G483" s="7">
        <f t="shared" si="495"/>
        <v>1035793448100</v>
      </c>
      <c r="H483" s="36">
        <f t="shared" si="543"/>
        <v>895363183108</v>
      </c>
      <c r="I483" s="36">
        <f t="shared" si="539"/>
        <v>802773243391</v>
      </c>
      <c r="K483" s="2">
        <f t="shared" si="496"/>
        <v>1.3263581556292826E-2</v>
      </c>
      <c r="M483" s="1">
        <f t="shared" si="504"/>
        <v>481</v>
      </c>
      <c r="N483" s="2">
        <f t="shared" si="497"/>
        <v>7.3900841015534253E-3</v>
      </c>
      <c r="O483" s="8">
        <f t="shared" si="498"/>
        <v>0.60275689223057649</v>
      </c>
      <c r="P483" s="2">
        <f t="shared" si="499"/>
        <v>0.56081130689460146</v>
      </c>
      <c r="Q483" s="2">
        <f t="shared" si="500"/>
        <v>0.57515523242754807</v>
      </c>
      <c r="R483" s="2">
        <f t="shared" si="501"/>
        <v>4.3265298415894438E-2</v>
      </c>
      <c r="V483" s="1">
        <f t="shared" si="502"/>
        <v>0</v>
      </c>
      <c r="W483" s="1">
        <f t="shared" si="503"/>
        <v>1.3263581556292826E-2</v>
      </c>
      <c r="X483" s="2">
        <f t="shared" si="522"/>
        <v>8.3635526337300734E-3</v>
      </c>
      <c r="Y483" s="2">
        <f t="shared" si="523"/>
        <v>1.3835489881744137E-2</v>
      </c>
      <c r="Z483" s="2">
        <f t="shared" si="524"/>
        <v>1.3494887708079056E-2</v>
      </c>
      <c r="AA483" s="2">
        <f t="shared" si="525"/>
        <v>1.77976523732029E-2</v>
      </c>
      <c r="AB483" s="3">
        <f t="shared" si="540"/>
        <v>0.61975711207459849</v>
      </c>
      <c r="AC483" s="3">
        <f t="shared" si="541"/>
        <v>0.77737724007777531</v>
      </c>
      <c r="AD483" s="4">
        <f t="shared" si="528"/>
        <v>55.640836465024037</v>
      </c>
      <c r="AE483" s="5">
        <f t="shared" si="475"/>
        <v>67.061335355662749</v>
      </c>
      <c r="AF483" s="5">
        <f t="shared" si="476"/>
        <v>52.799010806842851</v>
      </c>
      <c r="AG483" s="5">
        <f t="shared" si="477"/>
        <v>81.323659904482653</v>
      </c>
      <c r="AH483" s="5"/>
      <c r="AI483" s="6">
        <f t="shared" si="542"/>
        <v>0.27259751771458368</v>
      </c>
      <c r="AJ483" s="6">
        <f t="shared" si="531"/>
        <v>0.29547793182395254</v>
      </c>
      <c r="AK483" s="6">
        <f t="shared" si="478"/>
        <v>-0.11953088782799293</v>
      </c>
      <c r="AL483" s="6">
        <f t="shared" si="479"/>
        <v>0.71048675147589802</v>
      </c>
      <c r="AM483" s="6"/>
      <c r="AT483" s="5"/>
      <c r="AU483" s="5"/>
      <c r="AV483" s="12"/>
      <c r="AW483" s="5"/>
      <c r="AX483" s="5"/>
      <c r="AY483" s="5"/>
      <c r="AZ483" s="5"/>
      <c r="BA483" s="5"/>
      <c r="BB483" s="5"/>
      <c r="BC483" s="5"/>
      <c r="BD483" s="5"/>
      <c r="BE483" s="5">
        <f t="shared" si="513"/>
        <v>1340</v>
      </c>
      <c r="BF483" s="6">
        <f t="shared" si="514"/>
        <v>0</v>
      </c>
      <c r="BG483" s="6">
        <f t="shared" si="515"/>
        <v>1340</v>
      </c>
      <c r="BH483" s="6">
        <f t="shared" si="516"/>
        <v>877.85714285714289</v>
      </c>
      <c r="BI483" s="6">
        <f t="shared" si="517"/>
        <v>1413.5714285714287</v>
      </c>
      <c r="BJ483" s="6">
        <f t="shared" si="518"/>
        <v>61.689526184538657</v>
      </c>
      <c r="BK483" s="6">
        <f t="shared" si="480"/>
        <v>69.747544090779044</v>
      </c>
      <c r="BL483" s="6">
        <f t="shared" si="481"/>
        <v>43.387726658609182</v>
      </c>
      <c r="BM483" s="6">
        <f t="shared" si="482"/>
        <v>88.199416293297944</v>
      </c>
      <c r="BN483" s="5"/>
      <c r="BO483" s="5"/>
      <c r="BP483" s="5"/>
      <c r="BQ483" s="2">
        <f t="shared" si="487"/>
        <v>101333.75</v>
      </c>
      <c r="BR483" s="2">
        <f t="shared" si="519"/>
        <v>91551.125</v>
      </c>
      <c r="BS483" s="2">
        <f t="shared" si="488"/>
        <v>83536.364721786522</v>
      </c>
      <c r="BT483" s="5">
        <f t="shared" si="520"/>
        <v>103032.73414760736</v>
      </c>
      <c r="BU483" s="5"/>
      <c r="BV483" s="2">
        <f t="shared" si="470"/>
        <v>-1.0799916324908239</v>
      </c>
      <c r="BW483" s="2">
        <f t="shared" si="489"/>
        <v>4.080177534395645</v>
      </c>
      <c r="BX483" s="2">
        <f t="shared" si="490"/>
        <v>-4.6643403646304371</v>
      </c>
      <c r="BY483" s="2">
        <f t="shared" si="491"/>
        <v>12.824695433421727</v>
      </c>
      <c r="BZ483" s="2"/>
      <c r="CA483" s="2">
        <f t="shared" si="521"/>
        <v>-0.18695511496079198</v>
      </c>
      <c r="CB483" s="2">
        <f t="shared" si="492"/>
        <v>-1.445459207545478</v>
      </c>
      <c r="CC483" s="2">
        <f t="shared" si="493"/>
        <v>-3.2793634944760193</v>
      </c>
      <c r="CD483" s="2">
        <f t="shared" si="494"/>
        <v>0.38844507938506312</v>
      </c>
      <c r="CE483" s="5"/>
      <c r="CF483" s="8">
        <f t="shared" si="471"/>
        <v>-3.6942232121172022E-3</v>
      </c>
      <c r="CG483" s="8">
        <f t="shared" si="472"/>
        <v>4.6522653575522752E-4</v>
      </c>
      <c r="CH483" s="5">
        <f t="shared" si="473"/>
        <v>105555</v>
      </c>
      <c r="CI483" s="5">
        <f t="shared" si="474"/>
        <v>95000</v>
      </c>
      <c r="CJ483" s="5"/>
      <c r="CK483" s="5">
        <f t="shared" si="509"/>
        <v>106623.67409484311</v>
      </c>
      <c r="CL483" s="5">
        <f t="shared" si="532"/>
        <v>101799.69432890364</v>
      </c>
      <c r="CM483" s="5">
        <f t="shared" si="483"/>
        <v>89951.918132613398</v>
      </c>
      <c r="CN483" s="5">
        <f t="shared" si="466"/>
        <v>82625.929709716293</v>
      </c>
      <c r="CO483" s="5">
        <f t="shared" si="505"/>
        <v>73496.230347512334</v>
      </c>
      <c r="CP483" s="5">
        <f t="shared" si="526"/>
        <v>55835.852913777228</v>
      </c>
      <c r="CQ483" s="5"/>
      <c r="CR483" s="5"/>
      <c r="CS483" s="32">
        <f t="shared" si="510"/>
        <v>-4.6178056952562385E-2</v>
      </c>
      <c r="CT483" s="32">
        <f t="shared" si="533"/>
        <v>-9.7931854865440648E-4</v>
      </c>
      <c r="CU483" s="32">
        <f t="shared" si="484"/>
        <v>0.13060401724915693</v>
      </c>
      <c r="CV483" s="32">
        <f t="shared" si="467"/>
        <v>0.23084848009934977</v>
      </c>
      <c r="CW483" s="32">
        <f t="shared" si="506"/>
        <v>0.38374443858047869</v>
      </c>
      <c r="CX483" s="32">
        <f t="shared" si="527"/>
        <v>0.82141034286781744</v>
      </c>
      <c r="CY483" s="32"/>
      <c r="CZ483" s="5"/>
      <c r="DA483" s="6">
        <f t="shared" si="511"/>
        <v>-1.3575090053779108E-2</v>
      </c>
      <c r="DB483" s="6">
        <f t="shared" si="534"/>
        <v>0.11050867314787814</v>
      </c>
      <c r="DC483" s="6">
        <f t="shared" si="485"/>
        <v>0.46941383270843784</v>
      </c>
      <c r="DD483" s="6">
        <f t="shared" si="468"/>
        <v>0.45800121763160534</v>
      </c>
      <c r="DE483" s="6">
        <f t="shared" si="507"/>
        <v>0.56943109021279947</v>
      </c>
      <c r="DF483" s="6">
        <f t="shared" si="529"/>
        <v>2.1928095591271024</v>
      </c>
      <c r="DG483" s="5"/>
      <c r="DI483" s="6">
        <f t="shared" si="512"/>
        <v>0.18488789739593886</v>
      </c>
      <c r="DJ483" s="6">
        <f t="shared" si="535"/>
        <v>0.51768414383346728</v>
      </c>
      <c r="DK483" s="6">
        <f t="shared" si="486"/>
        <v>0.50802052039091583</v>
      </c>
      <c r="DL483" s="6">
        <f t="shared" si="469"/>
        <v>0.28001158842060492</v>
      </c>
      <c r="DM483" s="6">
        <f t="shared" si="508"/>
        <v>0.36692000300286937</v>
      </c>
      <c r="DN483" s="6">
        <f t="shared" si="530"/>
        <v>0.11449573234730162</v>
      </c>
      <c r="DX483">
        <f t="shared" si="536"/>
        <v>101231.5</v>
      </c>
      <c r="DY483">
        <f t="shared" si="537"/>
        <v>87985.170281923376</v>
      </c>
      <c r="DZ483">
        <f t="shared" si="538"/>
        <v>114477.82971807662</v>
      </c>
    </row>
    <row r="484" spans="1:130" x14ac:dyDescent="0.25">
      <c r="A484" s="1">
        <v>83</v>
      </c>
      <c r="B484" s="1">
        <v>483</v>
      </c>
      <c r="C484" s="7">
        <v>20210901</v>
      </c>
      <c r="D484" s="7">
        <v>104740</v>
      </c>
      <c r="E484" s="7">
        <v>7714999</v>
      </c>
      <c r="F484" s="7"/>
      <c r="G484" s="7">
        <f t="shared" si="495"/>
        <v>808068995260</v>
      </c>
      <c r="H484" s="36">
        <f t="shared" si="543"/>
        <v>896753974638</v>
      </c>
      <c r="I484" s="36">
        <f t="shared" si="539"/>
        <v>815707480432.19995</v>
      </c>
      <c r="K484" s="2">
        <f t="shared" si="496"/>
        <v>2.9453785796827319E-2</v>
      </c>
      <c r="M484" s="1">
        <f t="shared" si="504"/>
        <v>482</v>
      </c>
      <c r="N484" s="2">
        <f t="shared" si="497"/>
        <v>7.4552577327251799E-3</v>
      </c>
      <c r="O484" s="8">
        <f t="shared" si="498"/>
        <v>0.60401002506265666</v>
      </c>
      <c r="P484" s="2">
        <f t="shared" si="499"/>
        <v>0.56168749053343336</v>
      </c>
      <c r="Q484" s="2">
        <f t="shared" si="500"/>
        <v>0.57620581039249852</v>
      </c>
      <c r="R484" s="2">
        <f t="shared" si="501"/>
        <v>4.3198718168055206E-2</v>
      </c>
      <c r="V484" s="1">
        <f t="shared" si="502"/>
        <v>0</v>
      </c>
      <c r="W484" s="1">
        <f t="shared" si="503"/>
        <v>2.9453785796827319E-2</v>
      </c>
      <c r="X484" s="2">
        <f t="shared" si="522"/>
        <v>8.3635526337300734E-3</v>
      </c>
      <c r="Y484" s="2">
        <f t="shared" si="523"/>
        <v>1.275101982467995E-2</v>
      </c>
      <c r="Z484" s="2">
        <f t="shared" si="524"/>
        <v>1.3494887708079056E-2</v>
      </c>
      <c r="AA484" s="2">
        <f t="shared" si="525"/>
        <v>1.6164076258176077E-2</v>
      </c>
      <c r="AB484" s="3">
        <f t="shared" si="540"/>
        <v>0.61975711207459849</v>
      </c>
      <c r="AC484" s="3">
        <f t="shared" si="541"/>
        <v>0.78884927421882567</v>
      </c>
      <c r="AD484" s="4">
        <f t="shared" si="528"/>
        <v>56.002108317468746</v>
      </c>
      <c r="AE484" s="5">
        <f t="shared" si="475"/>
        <v>66.311109918846753</v>
      </c>
      <c r="AF484" s="5">
        <f t="shared" si="476"/>
        <v>51.360661777848549</v>
      </c>
      <c r="AG484" s="5">
        <f t="shared" si="477"/>
        <v>81.261558059844958</v>
      </c>
      <c r="AH484" s="5"/>
      <c r="AI484" s="6">
        <f t="shared" si="542"/>
        <v>0.26235204512160842</v>
      </c>
      <c r="AJ484" s="6">
        <f t="shared" si="531"/>
        <v>0.30044659248572964</v>
      </c>
      <c r="AK484" s="6">
        <f t="shared" si="478"/>
        <v>-0.11023988876943563</v>
      </c>
      <c r="AL484" s="6">
        <f t="shared" si="479"/>
        <v>0.71113307374089496</v>
      </c>
      <c r="AM484" s="6"/>
      <c r="AT484" s="5"/>
      <c r="AU484" s="5"/>
      <c r="AV484" s="12"/>
      <c r="AW484" s="5"/>
      <c r="AX484" s="5"/>
      <c r="AY484" s="5"/>
      <c r="AZ484" s="5"/>
      <c r="BA484" s="5"/>
      <c r="BB484" s="5"/>
      <c r="BC484" s="5"/>
      <c r="BD484" s="5"/>
      <c r="BE484" s="5">
        <f t="shared" si="513"/>
        <v>3040</v>
      </c>
      <c r="BF484" s="6">
        <f t="shared" si="514"/>
        <v>0</v>
      </c>
      <c r="BG484" s="6">
        <f t="shared" si="515"/>
        <v>3040</v>
      </c>
      <c r="BH484" s="6">
        <f t="shared" si="516"/>
        <v>877.85714285714289</v>
      </c>
      <c r="BI484" s="6">
        <f t="shared" si="517"/>
        <v>1323.5714285714287</v>
      </c>
      <c r="BJ484" s="6">
        <f t="shared" si="518"/>
        <v>60.123296560674888</v>
      </c>
      <c r="BK484" s="6">
        <f t="shared" si="480"/>
        <v>70.067573691241094</v>
      </c>
      <c r="BL484" s="6">
        <f t="shared" si="481"/>
        <v>44.380090928013267</v>
      </c>
      <c r="BM484" s="6">
        <f t="shared" si="482"/>
        <v>88.048811625500576</v>
      </c>
      <c r="BN484" s="5"/>
      <c r="BO484" s="5"/>
      <c r="BP484" s="5"/>
      <c r="BQ484" s="2">
        <f t="shared" si="487"/>
        <v>102536.25</v>
      </c>
      <c r="BR484" s="2">
        <f t="shared" si="519"/>
        <v>92437.8125</v>
      </c>
      <c r="BS484" s="2">
        <f t="shared" si="488"/>
        <v>84409.395685245108</v>
      </c>
      <c r="BT484" s="5">
        <f t="shared" si="520"/>
        <v>104451.70483880051</v>
      </c>
      <c r="BU484" s="5"/>
      <c r="BV484" s="2">
        <f t="shared" si="470"/>
        <v>-1.0271936472326626</v>
      </c>
      <c r="BW484" s="2">
        <f t="shared" si="489"/>
        <v>3.6086811034632653</v>
      </c>
      <c r="BX484" s="2">
        <f t="shared" si="490"/>
        <v>-5.1713306219011361</v>
      </c>
      <c r="BY484" s="2">
        <f t="shared" si="491"/>
        <v>12.388692828827667</v>
      </c>
      <c r="BZ484" s="2"/>
      <c r="CA484" s="2">
        <f t="shared" si="521"/>
        <v>-0.19505096953485634</v>
      </c>
      <c r="CB484" s="2">
        <f t="shared" si="492"/>
        <v>-1.3409842910656933</v>
      </c>
      <c r="CC484" s="2">
        <f t="shared" si="493"/>
        <v>-3.2113274541256835</v>
      </c>
      <c r="CD484" s="2">
        <f t="shared" si="494"/>
        <v>0.52935887199429721</v>
      </c>
      <c r="CE484" s="5"/>
      <c r="CF484" s="8">
        <f t="shared" si="471"/>
        <v>-3.6942232121172022E-3</v>
      </c>
      <c r="CG484" s="8">
        <f t="shared" si="472"/>
        <v>4.6522653575522752E-4</v>
      </c>
      <c r="CH484" s="5">
        <f t="shared" si="473"/>
        <v>105555</v>
      </c>
      <c r="CI484" s="5">
        <f t="shared" si="474"/>
        <v>95000</v>
      </c>
      <c r="CJ484" s="5"/>
      <c r="CK484" s="5">
        <f t="shared" si="509"/>
        <v>106770.17092462555</v>
      </c>
      <c r="CL484" s="5">
        <f t="shared" si="532"/>
        <v>102454.97011347214</v>
      </c>
      <c r="CM484" s="5">
        <f t="shared" si="483"/>
        <v>90352.77302868916</v>
      </c>
      <c r="CN484" s="5">
        <f t="shared" si="466"/>
        <v>83098.388595088414</v>
      </c>
      <c r="CO484" s="5">
        <f t="shared" si="505"/>
        <v>73746.523299312859</v>
      </c>
      <c r="CP484" s="5">
        <f t="shared" si="526"/>
        <v>56075.135934884209</v>
      </c>
      <c r="CQ484" s="5"/>
      <c r="CR484" s="5"/>
      <c r="CS484" s="32">
        <f t="shared" si="510"/>
        <v>-1.9014401747644905E-2</v>
      </c>
      <c r="CT484" s="32">
        <f t="shared" si="533"/>
        <v>2.2302772466744392E-2</v>
      </c>
      <c r="CU484" s="32">
        <f t="shared" si="484"/>
        <v>0.15923392817996351</v>
      </c>
      <c r="CV484" s="32">
        <f t="shared" si="467"/>
        <v>0.26043358686970652</v>
      </c>
      <c r="CW484" s="32">
        <f t="shared" si="506"/>
        <v>0.42027034379498573</v>
      </c>
      <c r="CX484" s="32">
        <f t="shared" si="527"/>
        <v>0.86785102262839975</v>
      </c>
      <c r="CY484" s="32"/>
      <c r="CZ484" s="5"/>
      <c r="DA484" s="6">
        <f t="shared" si="511"/>
        <v>-1.9008563257392329E-2</v>
      </c>
      <c r="DB484" s="6">
        <f t="shared" si="534"/>
        <v>0.1327406308616379</v>
      </c>
      <c r="DC484" s="6">
        <f t="shared" si="485"/>
        <v>0.49275426769997271</v>
      </c>
      <c r="DD484" s="6">
        <f t="shared" si="468"/>
        <v>0.48481586504961477</v>
      </c>
      <c r="DE484" s="6">
        <f t="shared" si="507"/>
        <v>0.62612939811619239</v>
      </c>
      <c r="DF484" s="6">
        <f t="shared" si="529"/>
        <v>2.220444148976072</v>
      </c>
      <c r="DG484" s="5"/>
      <c r="DI484" s="6">
        <f t="shared" si="512"/>
        <v>0.37206270570452005</v>
      </c>
      <c r="DJ484" s="6">
        <f t="shared" si="535"/>
        <v>0.61330174103923552</v>
      </c>
      <c r="DK484" s="6">
        <f t="shared" si="486"/>
        <v>0.50043861217679542</v>
      </c>
      <c r="DL484" s="6">
        <f t="shared" si="469"/>
        <v>0.257866819257553</v>
      </c>
      <c r="DM484" s="6">
        <f t="shared" si="508"/>
        <v>0.40405462419607124</v>
      </c>
      <c r="DN484" s="6">
        <f t="shared" si="530"/>
        <v>0.11203666808143392</v>
      </c>
      <c r="DX484">
        <f t="shared" si="536"/>
        <v>101915.5</v>
      </c>
      <c r="DY484">
        <f t="shared" si="537"/>
        <v>89450.996038750687</v>
      </c>
      <c r="DZ484">
        <f t="shared" si="538"/>
        <v>114380.00396124931</v>
      </c>
    </row>
    <row r="485" spans="1:130" x14ac:dyDescent="0.25">
      <c r="A485" s="1">
        <v>84</v>
      </c>
      <c r="B485" s="1">
        <v>484</v>
      </c>
      <c r="C485" s="7">
        <v>20210904</v>
      </c>
      <c r="D485" s="7">
        <v>109540</v>
      </c>
      <c r="E485" s="7">
        <v>10651386</v>
      </c>
      <c r="F485" s="7"/>
      <c r="G485" s="7">
        <f t="shared" si="495"/>
        <v>1166752822440</v>
      </c>
      <c r="H485" s="36">
        <f t="shared" si="543"/>
        <v>907732200130</v>
      </c>
      <c r="I485" s="36">
        <f t="shared" si="539"/>
        <v>837689176536.59998</v>
      </c>
      <c r="K485" s="2">
        <f t="shared" si="496"/>
        <v>4.4808690504233667E-2</v>
      </c>
      <c r="M485" s="1">
        <f t="shared" si="504"/>
        <v>483</v>
      </c>
      <c r="N485" s="2">
        <f t="shared" si="497"/>
        <v>7.4636599567344886E-3</v>
      </c>
      <c r="O485" s="8">
        <f t="shared" si="498"/>
        <v>0.60526315789473684</v>
      </c>
      <c r="P485" s="2">
        <f t="shared" si="499"/>
        <v>0.56180042675186226</v>
      </c>
      <c r="Q485" s="2">
        <f t="shared" si="500"/>
        <v>0.57634112895478329</v>
      </c>
      <c r="R485" s="2">
        <f t="shared" si="501"/>
        <v>4.3575667361303472E-2</v>
      </c>
      <c r="V485" s="1">
        <f t="shared" si="502"/>
        <v>0</v>
      </c>
      <c r="W485" s="1">
        <f t="shared" si="503"/>
        <v>4.4808690504233667E-2</v>
      </c>
      <c r="X485" s="2">
        <f t="shared" si="522"/>
        <v>8.0000476689106956E-3</v>
      </c>
      <c r="Y485" s="2">
        <f t="shared" si="523"/>
        <v>1.5951640574982353E-2</v>
      </c>
      <c r="Z485" s="2">
        <f t="shared" si="524"/>
        <v>1.365743752341661E-2</v>
      </c>
      <c r="AA485" s="2">
        <f t="shared" si="525"/>
        <v>1.7798651234226706E-2</v>
      </c>
      <c r="AB485" s="3">
        <f t="shared" si="540"/>
        <v>0.58576491052542379</v>
      </c>
      <c r="AC485" s="3">
        <f t="shared" si="541"/>
        <v>0.89622749303090099</v>
      </c>
      <c r="AD485" s="4">
        <f t="shared" si="528"/>
        <v>60.474499793671775</v>
      </c>
      <c r="AE485" s="5">
        <f t="shared" si="475"/>
        <v>65.789770025874063</v>
      </c>
      <c r="AF485" s="5">
        <f t="shared" si="476"/>
        <v>50.786185809768064</v>
      </c>
      <c r="AG485" s="5">
        <f t="shared" si="477"/>
        <v>80.793354241980069</v>
      </c>
      <c r="AH485" s="5"/>
      <c r="AI485" s="6">
        <f t="shared" si="542"/>
        <v>0.31724353980175402</v>
      </c>
      <c r="AJ485" s="6">
        <f t="shared" si="531"/>
        <v>0.30807326392874512</v>
      </c>
      <c r="AK485" s="6">
        <f t="shared" si="478"/>
        <v>-9.7634825485936827E-2</v>
      </c>
      <c r="AL485" s="6">
        <f t="shared" si="479"/>
        <v>0.71378135334342707</v>
      </c>
      <c r="AM485" s="6"/>
      <c r="AT485" s="5"/>
      <c r="AU485" s="5"/>
      <c r="AV485" s="12"/>
      <c r="AW485" s="5"/>
      <c r="AX485" s="5"/>
      <c r="AY485" s="5"/>
      <c r="AZ485" s="5"/>
      <c r="BA485" s="5"/>
      <c r="BB485" s="5"/>
      <c r="BC485" s="5"/>
      <c r="BD485" s="5"/>
      <c r="BE485" s="5">
        <f t="shared" si="513"/>
        <v>4800</v>
      </c>
      <c r="BF485" s="6">
        <f t="shared" si="514"/>
        <v>0</v>
      </c>
      <c r="BG485" s="6">
        <f t="shared" si="515"/>
        <v>4800</v>
      </c>
      <c r="BH485" s="6">
        <f t="shared" si="516"/>
        <v>842.14285714285711</v>
      </c>
      <c r="BI485" s="6">
        <f t="shared" si="517"/>
        <v>1666.4285714285713</v>
      </c>
      <c r="BJ485" s="6">
        <f t="shared" si="518"/>
        <v>66.429384965831446</v>
      </c>
      <c r="BK485" s="6">
        <f t="shared" si="480"/>
        <v>70.70595547904793</v>
      </c>
      <c r="BL485" s="6">
        <f t="shared" si="481"/>
        <v>46.124375404699208</v>
      </c>
      <c r="BM485" s="6">
        <f t="shared" si="482"/>
        <v>87.91306153109204</v>
      </c>
      <c r="BN485" s="5"/>
      <c r="BO485" s="5"/>
      <c r="BP485" s="5"/>
      <c r="BQ485" s="2">
        <f t="shared" si="487"/>
        <v>103648.75</v>
      </c>
      <c r="BR485" s="2">
        <f t="shared" si="519"/>
        <v>93364.5</v>
      </c>
      <c r="BS485" s="2">
        <f t="shared" si="488"/>
        <v>85259.353895477398</v>
      </c>
      <c r="BT485" s="5">
        <f t="shared" si="520"/>
        <v>105850.03846087123</v>
      </c>
      <c r="BU485" s="5"/>
      <c r="BV485" s="2">
        <f t="shared" si="470"/>
        <v>-1.1742600990298691</v>
      </c>
      <c r="BW485" s="2">
        <f t="shared" si="489"/>
        <v>3.1287356052681945</v>
      </c>
      <c r="BX485" s="2">
        <f t="shared" si="490"/>
        <v>-5.5920429189376817</v>
      </c>
      <c r="BY485" s="2">
        <f t="shared" si="491"/>
        <v>11.84951412947407</v>
      </c>
      <c r="BZ485" s="2"/>
      <c r="CA485" s="2">
        <f t="shared" si="521"/>
        <v>-0.24277841002081618</v>
      </c>
      <c r="CB485" s="2">
        <f t="shared" si="492"/>
        <v>-1.238624327399011</v>
      </c>
      <c r="CC485" s="2">
        <f t="shared" si="493"/>
        <v>-3.1143579133772299</v>
      </c>
      <c r="CD485" s="2">
        <f t="shared" si="494"/>
        <v>0.63710925857920797</v>
      </c>
      <c r="CE485" s="5"/>
      <c r="CF485" s="8">
        <f t="shared" si="471"/>
        <v>3.1724363174406855E-4</v>
      </c>
      <c r="CG485" s="8">
        <f t="shared" si="472"/>
        <v>4.6522653575522752E-4</v>
      </c>
      <c r="CH485" s="5">
        <f t="shared" si="473"/>
        <v>105380</v>
      </c>
      <c r="CI485" s="5">
        <f t="shared" si="474"/>
        <v>95290</v>
      </c>
      <c r="CJ485" s="5"/>
      <c r="CK485" s="5">
        <f t="shared" si="509"/>
        <v>107070.09783528406</v>
      </c>
      <c r="CL485" s="5">
        <f t="shared" si="532"/>
        <v>103517.39093540503</v>
      </c>
      <c r="CM485" s="5">
        <f t="shared" si="483"/>
        <v>90856.571173625576</v>
      </c>
      <c r="CN485" s="5">
        <f t="shared" ref="CN485:CN548" si="544">AVERAGE(G386:G485)/AVERAGE(E386:E485)</f>
        <v>83658.810783575813</v>
      </c>
      <c r="CO485" s="5">
        <f t="shared" si="505"/>
        <v>74116.531606949939</v>
      </c>
      <c r="CP485" s="5">
        <f t="shared" si="526"/>
        <v>56417.254667173227</v>
      </c>
      <c r="CQ485" s="5"/>
      <c r="CR485" s="5"/>
      <c r="CS485" s="32">
        <f t="shared" si="510"/>
        <v>2.3068085437968122E-2</v>
      </c>
      <c r="CT485" s="32">
        <f t="shared" si="533"/>
        <v>5.8179683724381093E-2</v>
      </c>
      <c r="CU485" s="32">
        <f t="shared" si="484"/>
        <v>0.20563651682023809</v>
      </c>
      <c r="CV485" s="32">
        <f t="shared" ref="CV485:CV548" si="545">D485/CN485-1</f>
        <v>0.30936597082856543</v>
      </c>
      <c r="CW485" s="32">
        <f t="shared" si="506"/>
        <v>0.47794287758776322</v>
      </c>
      <c r="CX485" s="32">
        <f t="shared" si="527"/>
        <v>0.94160457906394046</v>
      </c>
      <c r="CY485" s="32"/>
      <c r="CZ485" s="5"/>
      <c r="DA485" s="6">
        <f t="shared" si="511"/>
        <v>-1.098562956966981E-2</v>
      </c>
      <c r="DB485" s="6">
        <f t="shared" si="534"/>
        <v>0.18674982438273396</v>
      </c>
      <c r="DC485" s="6">
        <f t="shared" si="485"/>
        <v>0.52993468115720244</v>
      </c>
      <c r="DD485" s="6">
        <f t="shared" ref="DD485:DD548" si="546">LN(D485/D386)</f>
        <v>0.55267897583055658</v>
      </c>
      <c r="DE485" s="6">
        <f t="shared" si="507"/>
        <v>0.64276721165372974</v>
      </c>
      <c r="DF485" s="6">
        <f t="shared" si="529"/>
        <v>2.2727562953620515</v>
      </c>
      <c r="DG485" s="5"/>
      <c r="DI485" s="6">
        <f t="shared" si="512"/>
        <v>0.67706437507500616</v>
      </c>
      <c r="DJ485" s="6">
        <f t="shared" si="535"/>
        <v>0.78151688526190355</v>
      </c>
      <c r="DK485" s="6">
        <f t="shared" si="486"/>
        <v>0.56305778548535879</v>
      </c>
      <c r="DL485" s="6">
        <f t="shared" ref="DL485:DL548" si="547">(D405-(AVERAGE(D386:D485)-2*_xlfn.STDEV.P(D386:D485)))/(4*_xlfn.STDEV.P(D386:D485))</f>
        <v>0.23455606268002144</v>
      </c>
      <c r="DM485" s="6">
        <f t="shared" si="508"/>
        <v>0.35225702313941021</v>
      </c>
      <c r="DN485" s="6">
        <f t="shared" si="530"/>
        <v>0.10867465105856931</v>
      </c>
      <c r="DX485">
        <f t="shared" si="536"/>
        <v>102806.5</v>
      </c>
      <c r="DY485">
        <f t="shared" si="537"/>
        <v>90847.18183381678</v>
      </c>
      <c r="DZ485">
        <f t="shared" si="538"/>
        <v>114765.81816618322</v>
      </c>
    </row>
    <row r="486" spans="1:130" x14ac:dyDescent="0.25">
      <c r="A486" s="1">
        <v>85</v>
      </c>
      <c r="B486" s="1">
        <v>485</v>
      </c>
      <c r="C486" s="7">
        <v>20210905</v>
      </c>
      <c r="D486" s="7">
        <v>111270</v>
      </c>
      <c r="E486" s="7">
        <v>5619831</v>
      </c>
      <c r="F486" s="7"/>
      <c r="G486" s="7">
        <f t="shared" si="495"/>
        <v>625318595370</v>
      </c>
      <c r="H486" s="36">
        <f t="shared" si="543"/>
        <v>908429524074.5</v>
      </c>
      <c r="I486" s="36">
        <f t="shared" si="539"/>
        <v>842214933640.80005</v>
      </c>
      <c r="K486" s="2">
        <f t="shared" si="496"/>
        <v>1.5669900814033782E-2</v>
      </c>
      <c r="M486" s="1">
        <f t="shared" si="504"/>
        <v>484</v>
      </c>
      <c r="N486" s="2">
        <f t="shared" si="497"/>
        <v>7.6282770470040466E-3</v>
      </c>
      <c r="O486" s="8">
        <f t="shared" si="498"/>
        <v>0.60651629072681701</v>
      </c>
      <c r="P486" s="2">
        <f t="shared" si="499"/>
        <v>0.564012056239523</v>
      </c>
      <c r="Q486" s="2">
        <f t="shared" si="500"/>
        <v>0.57898657778031515</v>
      </c>
      <c r="R486" s="2">
        <f t="shared" si="501"/>
        <v>4.471586397495475E-2</v>
      </c>
      <c r="V486" s="1">
        <f t="shared" si="502"/>
        <v>0</v>
      </c>
      <c r="W486" s="1">
        <f t="shared" si="503"/>
        <v>1.5669900814033782E-2</v>
      </c>
      <c r="X486" s="2">
        <f t="shared" si="522"/>
        <v>8.0000476689106956E-3</v>
      </c>
      <c r="Y486" s="2">
        <f t="shared" si="523"/>
        <v>1.4691180171491732E-2</v>
      </c>
      <c r="Z486" s="2">
        <f t="shared" si="524"/>
        <v>1.365743752341661E-2</v>
      </c>
      <c r="AA486" s="2">
        <f t="shared" si="525"/>
        <v>1.7084855046694922E-2</v>
      </c>
      <c r="AB486" s="3">
        <f t="shared" si="540"/>
        <v>0.58576491052542379</v>
      </c>
      <c r="AC486" s="3">
        <f t="shared" si="541"/>
        <v>0.85989492631567588</v>
      </c>
      <c r="AD486" s="4">
        <f t="shared" si="528"/>
        <v>59.48113825964937</v>
      </c>
      <c r="AE486" s="5">
        <f t="shared" si="475"/>
        <v>65.319321070696745</v>
      </c>
      <c r="AF486" s="5">
        <f t="shared" si="476"/>
        <v>50.13608205298393</v>
      </c>
      <c r="AG486" s="5">
        <f t="shared" si="477"/>
        <v>80.502560088409567</v>
      </c>
      <c r="AH486" s="5"/>
      <c r="AI486" s="6">
        <f t="shared" si="542"/>
        <v>0.36552979757000814</v>
      </c>
      <c r="AJ486" s="6">
        <f t="shared" si="531"/>
        <v>0.31876332066894408</v>
      </c>
      <c r="AK486" s="6">
        <f t="shared" si="478"/>
        <v>-8.0820035580931926E-2</v>
      </c>
      <c r="AL486" s="6">
        <f t="shared" si="479"/>
        <v>0.71834667691882004</v>
      </c>
      <c r="AM486" s="6"/>
      <c r="AT486" s="5"/>
      <c r="AU486" s="5"/>
      <c r="AV486" s="12"/>
      <c r="AW486" s="5"/>
      <c r="AX486" s="5"/>
      <c r="AY486" s="5"/>
      <c r="AZ486" s="5"/>
      <c r="BA486" s="5"/>
      <c r="BB486" s="5"/>
      <c r="BC486" s="5"/>
      <c r="BD486" s="5"/>
      <c r="BE486" s="5">
        <f t="shared" si="513"/>
        <v>1730</v>
      </c>
      <c r="BF486" s="6">
        <f t="shared" si="514"/>
        <v>0</v>
      </c>
      <c r="BG486" s="6">
        <f t="shared" si="515"/>
        <v>1730</v>
      </c>
      <c r="BH486" s="6">
        <f t="shared" si="516"/>
        <v>842.14285714285711</v>
      </c>
      <c r="BI486" s="6">
        <f t="shared" si="517"/>
        <v>1552.8571428571429</v>
      </c>
      <c r="BJ486" s="6">
        <f t="shared" si="518"/>
        <v>64.8374589919475</v>
      </c>
      <c r="BK486" s="6">
        <f t="shared" si="480"/>
        <v>71.357608763373349</v>
      </c>
      <c r="BL486" s="6">
        <f t="shared" si="481"/>
        <v>48.238311590587379</v>
      </c>
      <c r="BM486" s="6">
        <f t="shared" si="482"/>
        <v>87.541116784323521</v>
      </c>
      <c r="BN486" s="5"/>
      <c r="BO486" s="5"/>
      <c r="BP486" s="5"/>
      <c r="BQ486" s="2">
        <f t="shared" si="487"/>
        <v>104376.25</v>
      </c>
      <c r="BR486" s="2">
        <f t="shared" si="519"/>
        <v>94289.9375</v>
      </c>
      <c r="BS486" s="2">
        <f t="shared" si="488"/>
        <v>86057.15325269803</v>
      </c>
      <c r="BT486" s="5">
        <f t="shared" si="520"/>
        <v>107173.18752604361</v>
      </c>
      <c r="BU486" s="5"/>
      <c r="BV486" s="2">
        <f t="shared" si="470"/>
        <v>-1.0118090400683344</v>
      </c>
      <c r="BW486" s="2">
        <f t="shared" si="489"/>
        <v>2.6722102833796582</v>
      </c>
      <c r="BX486" s="2">
        <f t="shared" si="490"/>
        <v>-5.9034342951713947</v>
      </c>
      <c r="BY486" s="2">
        <f t="shared" si="491"/>
        <v>11.247854861930712</v>
      </c>
      <c r="BZ486" s="2"/>
      <c r="CA486" s="2">
        <f t="shared" si="521"/>
        <v>-0.37311481800083079</v>
      </c>
      <c r="CB486" s="2">
        <f t="shared" si="492"/>
        <v>-1.145683563975415</v>
      </c>
      <c r="CC486" s="2">
        <f t="shared" si="493"/>
        <v>-2.9982481577026743</v>
      </c>
      <c r="CD486" s="2">
        <f t="shared" si="494"/>
        <v>0.70688102975184397</v>
      </c>
      <c r="CE486" s="5"/>
      <c r="CF486" s="8">
        <f t="shared" si="471"/>
        <v>3.1724363174406855E-4</v>
      </c>
      <c r="CG486" s="8">
        <f t="shared" si="472"/>
        <v>4.6522653575522752E-4</v>
      </c>
      <c r="CH486" s="5">
        <f t="shared" si="473"/>
        <v>105815</v>
      </c>
      <c r="CI486" s="5">
        <f t="shared" si="474"/>
        <v>96165</v>
      </c>
      <c r="CJ486" s="5"/>
      <c r="CK486" s="5">
        <f t="shared" si="509"/>
        <v>106771.66186583944</v>
      </c>
      <c r="CL486" s="5">
        <f t="shared" si="532"/>
        <v>104255.22857431161</v>
      </c>
      <c r="CM486" s="5">
        <f t="shared" si="483"/>
        <v>91460.250031035874</v>
      </c>
      <c r="CN486" s="5">
        <f t="shared" si="544"/>
        <v>84006.308547583525</v>
      </c>
      <c r="CO486" s="5">
        <f t="shared" si="505"/>
        <v>74323.576354236036</v>
      </c>
      <c r="CP486" s="5">
        <f t="shared" si="526"/>
        <v>56619.64564903405</v>
      </c>
      <c r="CQ486" s="5"/>
      <c r="CR486" s="5"/>
      <c r="CS486" s="32">
        <f t="shared" si="510"/>
        <v>4.2130449742487031E-2</v>
      </c>
      <c r="CT486" s="32">
        <f t="shared" si="533"/>
        <v>6.728460070171316E-2</v>
      </c>
      <c r="CU486" s="32">
        <f t="shared" si="484"/>
        <v>0.21659409374282212</v>
      </c>
      <c r="CV486" s="32">
        <f t="shared" si="545"/>
        <v>0.32454338160774632</v>
      </c>
      <c r="CW486" s="32">
        <f t="shared" si="506"/>
        <v>0.49710233896270539</v>
      </c>
      <c r="CX486" s="32">
        <f t="shared" si="527"/>
        <v>0.96521893990161889</v>
      </c>
      <c r="CY486" s="32"/>
      <c r="CZ486" s="5"/>
      <c r="DA486" s="6">
        <f t="shared" si="511"/>
        <v>7.849546326614186E-3</v>
      </c>
      <c r="DB486" s="6">
        <f t="shared" si="534"/>
        <v>0.17989796600215618</v>
      </c>
      <c r="DC486" s="6">
        <f t="shared" si="485"/>
        <v>0.52990953752840286</v>
      </c>
      <c r="DD486" s="6">
        <f t="shared" si="546"/>
        <v>0.56407435101947867</v>
      </c>
      <c r="DE486" s="6">
        <f t="shared" si="507"/>
        <v>0.67353900001783706</v>
      </c>
      <c r="DF486" s="6">
        <f t="shared" si="529"/>
        <v>2.2389569348844329</v>
      </c>
      <c r="DG486" s="5"/>
      <c r="DI486" s="6">
        <f t="shared" si="512"/>
        <v>0.78464643759436459</v>
      </c>
      <c r="DJ486" s="6">
        <f t="shared" si="535"/>
        <v>0.83324500860300166</v>
      </c>
      <c r="DK486" s="6">
        <f t="shared" si="486"/>
        <v>0.30128625280292265</v>
      </c>
      <c r="DL486" s="6">
        <f t="shared" si="547"/>
        <v>0.28151842586385478</v>
      </c>
      <c r="DM486" s="6">
        <f t="shared" si="508"/>
        <v>0.30496067667467108</v>
      </c>
      <c r="DN486" s="6">
        <f t="shared" si="530"/>
        <v>0.10885083905478866</v>
      </c>
      <c r="DX486">
        <f t="shared" si="536"/>
        <v>103826</v>
      </c>
      <c r="DY486">
        <f t="shared" si="537"/>
        <v>92657.040513995948</v>
      </c>
      <c r="DZ486">
        <f t="shared" si="538"/>
        <v>114994.95948600405</v>
      </c>
    </row>
    <row r="487" spans="1:130" x14ac:dyDescent="0.25">
      <c r="A487" s="1">
        <v>86</v>
      </c>
      <c r="B487" s="1">
        <v>486</v>
      </c>
      <c r="C487" s="7">
        <v>20210906</v>
      </c>
      <c r="D487" s="7">
        <v>107540</v>
      </c>
      <c r="E487" s="7">
        <v>6672222</v>
      </c>
      <c r="F487" s="7"/>
      <c r="G487" s="7">
        <f t="shared" si="495"/>
        <v>717530753880</v>
      </c>
      <c r="H487" s="36">
        <f t="shared" si="543"/>
        <v>926112567878.5</v>
      </c>
      <c r="I487" s="36">
        <f t="shared" si="539"/>
        <v>850351571578.40002</v>
      </c>
      <c r="K487" s="2">
        <f t="shared" si="496"/>
        <v>-3.409680878807711E-2</v>
      </c>
      <c r="M487" s="1">
        <f t="shared" si="504"/>
        <v>485</v>
      </c>
      <c r="N487" s="2">
        <f t="shared" si="497"/>
        <v>7.6592547343859113E-3</v>
      </c>
      <c r="O487" s="8">
        <f t="shared" si="498"/>
        <v>0.60776942355889729</v>
      </c>
      <c r="P487" s="2">
        <f t="shared" si="499"/>
        <v>0.56442801973966095</v>
      </c>
      <c r="Q487" s="2">
        <f t="shared" si="500"/>
        <v>0.57948316762223273</v>
      </c>
      <c r="R487" s="2">
        <f t="shared" si="501"/>
        <v>4.3757367319374296E-2</v>
      </c>
      <c r="V487" s="1">
        <f t="shared" si="502"/>
        <v>3.409680878807711E-2</v>
      </c>
      <c r="W487" s="1">
        <f t="shared" si="503"/>
        <v>0</v>
      </c>
      <c r="X487" s="2">
        <f t="shared" si="522"/>
        <v>1.0435534010916203E-2</v>
      </c>
      <c r="Y487" s="2">
        <f t="shared" si="523"/>
        <v>1.2490641034881374E-2</v>
      </c>
      <c r="Z487" s="2">
        <f t="shared" si="524"/>
        <v>1.5086495903175796E-2</v>
      </c>
      <c r="AA487" s="2">
        <f t="shared" si="525"/>
        <v>1.6831517565721103E-2</v>
      </c>
      <c r="AB487" s="3">
        <f t="shared" si="540"/>
        <v>0.69171357470222505</v>
      </c>
      <c r="AC487" s="3">
        <f t="shared" si="541"/>
        <v>0.74209832750432958</v>
      </c>
      <c r="AD487" s="4">
        <f t="shared" si="528"/>
        <v>51.75702101246911</v>
      </c>
      <c r="AE487" s="5">
        <f t="shared" si="475"/>
        <v>64.272129772803623</v>
      </c>
      <c r="AF487" s="5">
        <f t="shared" si="476"/>
        <v>48.360942615715274</v>
      </c>
      <c r="AG487" s="5">
        <f t="shared" si="477"/>
        <v>80.183316929891973</v>
      </c>
      <c r="AH487" s="5"/>
      <c r="AI487" s="6">
        <f t="shared" si="542"/>
        <v>0.24960220414762346</v>
      </c>
      <c r="AJ487" s="6">
        <f t="shared" si="531"/>
        <v>0.32509846518319152</v>
      </c>
      <c r="AK487" s="6">
        <f t="shared" si="478"/>
        <v>-6.5322481210108141E-2</v>
      </c>
      <c r="AL487" s="6">
        <f t="shared" si="479"/>
        <v>0.71551941157649113</v>
      </c>
      <c r="AM487" s="6"/>
      <c r="AT487" s="5"/>
      <c r="AU487" s="5"/>
      <c r="AV487" s="12"/>
      <c r="AW487" s="5"/>
      <c r="AX487" s="5"/>
      <c r="AY487" s="5"/>
      <c r="AZ487" s="5"/>
      <c r="BA487" s="5"/>
      <c r="BB487" s="5"/>
      <c r="BC487" s="5"/>
      <c r="BD487" s="5"/>
      <c r="BE487" s="5">
        <f t="shared" si="513"/>
        <v>-3730</v>
      </c>
      <c r="BF487" s="6">
        <f t="shared" si="514"/>
        <v>3730</v>
      </c>
      <c r="BG487" s="6">
        <f t="shared" si="515"/>
        <v>0</v>
      </c>
      <c r="BH487" s="6">
        <f t="shared" si="516"/>
        <v>1108.5714285714287</v>
      </c>
      <c r="BI487" s="6">
        <f t="shared" si="517"/>
        <v>1326.4285714285713</v>
      </c>
      <c r="BJ487" s="6">
        <f t="shared" si="518"/>
        <v>54.47345262540334</v>
      </c>
      <c r="BK487" s="6">
        <f t="shared" si="480"/>
        <v>71.298274526162217</v>
      </c>
      <c r="BL487" s="6">
        <f t="shared" si="481"/>
        <v>48.003921279181824</v>
      </c>
      <c r="BM487" s="6">
        <f t="shared" si="482"/>
        <v>87.604321799048492</v>
      </c>
      <c r="BN487" s="5"/>
      <c r="BO487" s="5"/>
      <c r="BP487" s="5"/>
      <c r="BQ487" s="2">
        <f t="shared" si="487"/>
        <v>105193.75</v>
      </c>
      <c r="BR487" s="2">
        <f t="shared" si="519"/>
        <v>95226.875</v>
      </c>
      <c r="BS487" s="2">
        <f t="shared" si="488"/>
        <v>86819.24668787366</v>
      </c>
      <c r="BT487" s="5">
        <f t="shared" si="520"/>
        <v>108432.50352237835</v>
      </c>
      <c r="BU487" s="5"/>
      <c r="BV487" s="2">
        <f t="shared" si="470"/>
        <v>-1.3070362513030385</v>
      </c>
      <c r="BW487" s="2">
        <f t="shared" si="489"/>
        <v>2.1657742432595684</v>
      </c>
      <c r="BX487" s="2">
        <f t="shared" si="490"/>
        <v>-6.0703694591695321</v>
      </c>
      <c r="BY487" s="2">
        <f t="shared" si="491"/>
        <v>10.401917945688668</v>
      </c>
      <c r="BZ487" s="2"/>
      <c r="CA487" s="2">
        <f t="shared" si="521"/>
        <v>-0.21009901446359783</v>
      </c>
      <c r="CB487" s="2">
        <f t="shared" si="492"/>
        <v>-1.0381167542982135</v>
      </c>
      <c r="CC487" s="2">
        <f t="shared" si="493"/>
        <v>-2.8426626510829136</v>
      </c>
      <c r="CD487" s="2">
        <f t="shared" si="494"/>
        <v>0.76642914248648686</v>
      </c>
      <c r="CE487" s="5"/>
      <c r="CF487" s="8">
        <f t="shared" si="471"/>
        <v>3.1724363174406855E-4</v>
      </c>
      <c r="CG487" s="8">
        <f t="shared" si="472"/>
        <v>4.6522653575522752E-4</v>
      </c>
      <c r="CH487" s="5">
        <f t="shared" si="473"/>
        <v>105815</v>
      </c>
      <c r="CI487" s="5">
        <f t="shared" si="474"/>
        <v>97575</v>
      </c>
      <c r="CJ487" s="5"/>
      <c r="CK487" s="5">
        <f t="shared" si="509"/>
        <v>106485.87731190212</v>
      </c>
      <c r="CL487" s="5">
        <f t="shared" si="532"/>
        <v>104629.02921756776</v>
      </c>
      <c r="CM487" s="5">
        <f t="shared" si="483"/>
        <v>91958.632676511828</v>
      </c>
      <c r="CN487" s="5">
        <f t="shared" si="544"/>
        <v>84323.145507697569</v>
      </c>
      <c r="CO487" s="5">
        <f t="shared" si="505"/>
        <v>74540.345748058098</v>
      </c>
      <c r="CP487" s="5">
        <f t="shared" si="526"/>
        <v>56909.682511837826</v>
      </c>
      <c r="CQ487" s="5"/>
      <c r="CR487" s="5"/>
      <c r="CS487" s="32">
        <f t="shared" si="510"/>
        <v>9.899178320241564E-3</v>
      </c>
      <c r="CT487" s="32">
        <f t="shared" si="533"/>
        <v>2.7821827309313152E-2</v>
      </c>
      <c r="CU487" s="32">
        <f t="shared" si="484"/>
        <v>0.16943887561159854</v>
      </c>
      <c r="CV487" s="32">
        <f t="shared" si="545"/>
        <v>0.27533193113844456</v>
      </c>
      <c r="CW487" s="32">
        <f t="shared" si="506"/>
        <v>0.44270862874018269</v>
      </c>
      <c r="CX487" s="32">
        <f t="shared" si="527"/>
        <v>0.88966086707003722</v>
      </c>
      <c r="CY487" s="32"/>
      <c r="CZ487" s="5"/>
      <c r="DA487" s="6">
        <f t="shared" si="511"/>
        <v>-2.2708399369812352E-2</v>
      </c>
      <c r="DB487" s="6">
        <f t="shared" si="534"/>
        <v>0.10201851477526939</v>
      </c>
      <c r="DC487" s="6">
        <f t="shared" si="485"/>
        <v>0.47765791845995392</v>
      </c>
      <c r="DD487" s="6">
        <f t="shared" si="546"/>
        <v>0.53393480897060341</v>
      </c>
      <c r="DE487" s="6">
        <f t="shared" si="507"/>
        <v>0.63422697915149406</v>
      </c>
      <c r="DF487" s="6">
        <f t="shared" si="529"/>
        <v>2.1623192521316419</v>
      </c>
      <c r="DG487" s="5"/>
      <c r="DI487" s="6">
        <f t="shared" si="512"/>
        <v>0.5611392492202536</v>
      </c>
      <c r="DJ487" s="6">
        <f t="shared" si="535"/>
        <v>0.64795925246158637</v>
      </c>
      <c r="DK487" s="6">
        <f t="shared" si="486"/>
        <v>0.33598630201948587</v>
      </c>
      <c r="DL487" s="6">
        <f t="shared" si="547"/>
        <v>0.2710438311417756</v>
      </c>
      <c r="DM487" s="6">
        <f t="shared" si="508"/>
        <v>0.30523169699836739</v>
      </c>
      <c r="DN487" s="6">
        <f t="shared" si="530"/>
        <v>0.11037011128843142</v>
      </c>
      <c r="DX487">
        <f t="shared" si="536"/>
        <v>104555.5</v>
      </c>
      <c r="DY487">
        <f t="shared" si="537"/>
        <v>94469.952964761906</v>
      </c>
      <c r="DZ487">
        <f t="shared" si="538"/>
        <v>114641.04703523809</v>
      </c>
    </row>
    <row r="488" spans="1:130" x14ac:dyDescent="0.25">
      <c r="A488" s="1">
        <v>87</v>
      </c>
      <c r="B488" s="1">
        <v>487</v>
      </c>
      <c r="C488" s="7">
        <v>20210907</v>
      </c>
      <c r="D488" s="7">
        <v>108150</v>
      </c>
      <c r="E488" s="7">
        <v>3427657</v>
      </c>
      <c r="F488" s="7"/>
      <c r="G488" s="7">
        <f t="shared" si="495"/>
        <v>370701104550</v>
      </c>
      <c r="H488" s="36">
        <f t="shared" si="543"/>
        <v>875157581329</v>
      </c>
      <c r="I488" s="36">
        <f t="shared" si="539"/>
        <v>851102281011.40002</v>
      </c>
      <c r="K488" s="2">
        <f t="shared" si="496"/>
        <v>5.6562810175357766E-3</v>
      </c>
      <c r="M488" s="1">
        <f t="shared" si="504"/>
        <v>486</v>
      </c>
      <c r="N488" s="2">
        <f t="shared" si="497"/>
        <v>7.7689970223734483E-3</v>
      </c>
      <c r="O488" s="8">
        <f t="shared" si="498"/>
        <v>0.60902255639097747</v>
      </c>
      <c r="P488" s="2">
        <f t="shared" si="499"/>
        <v>0.56590104532781371</v>
      </c>
      <c r="Q488" s="2">
        <f t="shared" si="500"/>
        <v>0.58123920835836673</v>
      </c>
      <c r="R488" s="2">
        <f t="shared" si="501"/>
        <v>4.4594536651316519E-2</v>
      </c>
      <c r="V488" s="1">
        <f t="shared" si="502"/>
        <v>0</v>
      </c>
      <c r="W488" s="1">
        <f t="shared" si="503"/>
        <v>5.6562810175357766E-3</v>
      </c>
      <c r="X488" s="2">
        <f t="shared" si="522"/>
        <v>9.4720354439357616E-3</v>
      </c>
      <c r="Y488" s="2">
        <f t="shared" si="523"/>
        <v>1.2894661107562501E-2</v>
      </c>
      <c r="Z488" s="2">
        <f t="shared" si="524"/>
        <v>1.5305632164714427E-2</v>
      </c>
      <c r="AA488" s="2">
        <f t="shared" si="525"/>
        <v>1.6574556261989074E-2</v>
      </c>
      <c r="AB488" s="3">
        <f t="shared" si="540"/>
        <v>0.61885947225182714</v>
      </c>
      <c r="AC488" s="3">
        <f t="shared" si="541"/>
        <v>0.77797926555259966</v>
      </c>
      <c r="AD488" s="4">
        <f t="shared" si="528"/>
        <v>55.695710929053973</v>
      </c>
      <c r="AE488" s="5">
        <f t="shared" si="475"/>
        <v>63.325141101357325</v>
      </c>
      <c r="AF488" s="5">
        <f t="shared" si="476"/>
        <v>47.760281857394169</v>
      </c>
      <c r="AG488" s="5">
        <f t="shared" si="477"/>
        <v>78.890000345320487</v>
      </c>
      <c r="AH488" s="5"/>
      <c r="AI488" s="6">
        <f t="shared" si="542"/>
        <v>0.19286070536649033</v>
      </c>
      <c r="AJ488" s="6">
        <f t="shared" si="531"/>
        <v>0.32654902156803439</v>
      </c>
      <c r="AK488" s="6">
        <f t="shared" si="478"/>
        <v>-6.1558122398003512E-2</v>
      </c>
      <c r="AL488" s="6">
        <f t="shared" si="479"/>
        <v>0.7146561655340723</v>
      </c>
      <c r="AM488" s="6"/>
      <c r="AT488" s="5"/>
      <c r="AU488" s="5"/>
      <c r="AV488" s="12"/>
      <c r="AW488" s="5"/>
      <c r="AX488" s="5"/>
      <c r="AY488" s="5"/>
      <c r="AZ488" s="5"/>
      <c r="BA488" s="5"/>
      <c r="BB488" s="5"/>
      <c r="BC488" s="5"/>
      <c r="BD488" s="5"/>
      <c r="BE488" s="5">
        <f t="shared" si="513"/>
        <v>610</v>
      </c>
      <c r="BF488" s="6">
        <f t="shared" si="514"/>
        <v>0</v>
      </c>
      <c r="BG488" s="6">
        <f t="shared" si="515"/>
        <v>610</v>
      </c>
      <c r="BH488" s="6">
        <f t="shared" si="516"/>
        <v>1008.5714285714286</v>
      </c>
      <c r="BI488" s="6">
        <f t="shared" si="517"/>
        <v>1370</v>
      </c>
      <c r="BJ488" s="6">
        <f t="shared" si="518"/>
        <v>57.597597597597591</v>
      </c>
      <c r="BK488" s="6">
        <f t="shared" si="480"/>
        <v>71.202544649944542</v>
      </c>
      <c r="BL488" s="6">
        <f t="shared" si="481"/>
        <v>47.689541129736362</v>
      </c>
      <c r="BM488" s="6">
        <f t="shared" si="482"/>
        <v>87.661647114090272</v>
      </c>
      <c r="BN488" s="5"/>
      <c r="BO488" s="5"/>
      <c r="BP488" s="5"/>
      <c r="BQ488" s="2">
        <f t="shared" si="487"/>
        <v>105601.25</v>
      </c>
      <c r="BR488" s="2">
        <f t="shared" si="519"/>
        <v>96172.1875</v>
      </c>
      <c r="BS488" s="2">
        <f t="shared" si="488"/>
        <v>87551.247093785612</v>
      </c>
      <c r="BT488" s="5">
        <f t="shared" si="520"/>
        <v>109512.33993627397</v>
      </c>
      <c r="BU488" s="5"/>
      <c r="BV488" s="2">
        <f t="shared" si="470"/>
        <v>-1.1688707271244438</v>
      </c>
      <c r="BW488" s="2">
        <f t="shared" si="489"/>
        <v>1.6893456092107215</v>
      </c>
      <c r="BX488" s="2">
        <f t="shared" si="490"/>
        <v>-6.1300261705245349</v>
      </c>
      <c r="BY488" s="2">
        <f t="shared" si="491"/>
        <v>9.5087173889459784</v>
      </c>
      <c r="BZ488" s="2"/>
      <c r="CA488" s="2">
        <f t="shared" si="521"/>
        <v>-0.15074241626248319</v>
      </c>
      <c r="CB488" s="2">
        <f t="shared" si="492"/>
        <v>-0.93050619845643978</v>
      </c>
      <c r="CC488" s="2">
        <f t="shared" si="493"/>
        <v>-2.6730906975835094</v>
      </c>
      <c r="CD488" s="2">
        <f t="shared" si="494"/>
        <v>0.81207830067063003</v>
      </c>
      <c r="CE488" s="5"/>
      <c r="CF488" s="8">
        <f t="shared" si="471"/>
        <v>3.1724363174406855E-4</v>
      </c>
      <c r="CG488" s="8">
        <f t="shared" si="472"/>
        <v>4.6522653575522752E-4</v>
      </c>
      <c r="CH488" s="5">
        <f t="shared" si="473"/>
        <v>105815</v>
      </c>
      <c r="CI488" s="5">
        <f t="shared" si="474"/>
        <v>99510</v>
      </c>
      <c r="CJ488" s="5"/>
      <c r="CK488" s="5">
        <f t="shared" si="509"/>
        <v>106154.63350735229</v>
      </c>
      <c r="CL488" s="5">
        <f t="shared" si="532"/>
        <v>105349.35740325708</v>
      </c>
      <c r="CM488" s="5">
        <f t="shared" si="483"/>
        <v>92352.881078634673</v>
      </c>
      <c r="CN488" s="5">
        <f t="shared" si="544"/>
        <v>84496.606494717533</v>
      </c>
      <c r="CO488" s="5">
        <f t="shared" si="505"/>
        <v>74663.213689636337</v>
      </c>
      <c r="CP488" s="5">
        <f t="shared" si="526"/>
        <v>57364.762502102385</v>
      </c>
      <c r="CQ488" s="5"/>
      <c r="CR488" s="5"/>
      <c r="CS488" s="32">
        <f t="shared" si="510"/>
        <v>1.8796791310192962E-2</v>
      </c>
      <c r="CT488" s="32">
        <f t="shared" si="533"/>
        <v>2.658433488134726E-2</v>
      </c>
      <c r="CU488" s="32">
        <f t="shared" si="484"/>
        <v>0.17105171746525949</v>
      </c>
      <c r="CV488" s="32">
        <f t="shared" si="545"/>
        <v>0.27993305869344232</v>
      </c>
      <c r="CW488" s="32">
        <f t="shared" si="506"/>
        <v>0.44850448642035623</v>
      </c>
      <c r="CX488" s="32">
        <f t="shared" si="527"/>
        <v>0.88530371752234416</v>
      </c>
      <c r="CY488" s="32"/>
      <c r="CZ488" s="5"/>
      <c r="DA488" s="6">
        <f t="shared" si="511"/>
        <v>-1.5778696313721835E-2</v>
      </c>
      <c r="DB488" s="6">
        <f t="shared" si="534"/>
        <v>0.13809897081675043</v>
      </c>
      <c r="DC488" s="6">
        <f t="shared" si="485"/>
        <v>0.47688811444840756</v>
      </c>
      <c r="DD488" s="6">
        <f t="shared" si="546"/>
        <v>0.55493420702226637</v>
      </c>
      <c r="DE488" s="6">
        <f t="shared" si="507"/>
        <v>0.63789808990185592</v>
      </c>
      <c r="DF488" s="6">
        <f t="shared" si="529"/>
        <v>2.1685144714537881</v>
      </c>
      <c r="DG488" s="5"/>
      <c r="DI488" s="6">
        <f t="shared" si="512"/>
        <v>0.62015686311222884</v>
      </c>
      <c r="DJ488" s="6">
        <f t="shared" si="535"/>
        <v>0.6586043491811977</v>
      </c>
      <c r="DK488" s="6">
        <f t="shared" si="486"/>
        <v>0.28325723171704187</v>
      </c>
      <c r="DL488" s="6">
        <f t="shared" si="547"/>
        <v>0.27275670612012065</v>
      </c>
      <c r="DM488" s="6">
        <f t="shared" si="508"/>
        <v>0.31523522518409408</v>
      </c>
      <c r="DN488" s="6">
        <f t="shared" si="530"/>
        <v>0.11542732652903458</v>
      </c>
      <c r="DX488">
        <f t="shared" si="536"/>
        <v>105107.5</v>
      </c>
      <c r="DY488">
        <f t="shared" si="537"/>
        <v>95516.022793646436</v>
      </c>
      <c r="DZ488">
        <f t="shared" si="538"/>
        <v>114698.97720635356</v>
      </c>
    </row>
    <row r="489" spans="1:130" x14ac:dyDescent="0.25">
      <c r="A489" s="1">
        <v>88</v>
      </c>
      <c r="B489" s="1">
        <v>488</v>
      </c>
      <c r="C489" s="7">
        <v>20210908</v>
      </c>
      <c r="D489" s="7">
        <v>109300</v>
      </c>
      <c r="E489" s="7">
        <v>2774000</v>
      </c>
      <c r="F489" s="7"/>
      <c r="G489" s="7">
        <f t="shared" si="495"/>
        <v>303198200000</v>
      </c>
      <c r="H489" s="36">
        <f t="shared" si="543"/>
        <v>848281245299</v>
      </c>
      <c r="I489" s="36">
        <f t="shared" si="539"/>
        <v>854584504424.80005</v>
      </c>
      <c r="K489" s="2">
        <f t="shared" si="496"/>
        <v>1.0577242783425025E-2</v>
      </c>
      <c r="M489" s="1">
        <f t="shared" si="504"/>
        <v>487</v>
      </c>
      <c r="N489" s="2">
        <f t="shared" si="497"/>
        <v>7.8778388009012081E-3</v>
      </c>
      <c r="O489" s="8">
        <f t="shared" si="498"/>
        <v>0.61027568922305764</v>
      </c>
      <c r="P489" s="2">
        <f t="shared" si="499"/>
        <v>0.56736108050775169</v>
      </c>
      <c r="Q489" s="2">
        <f t="shared" si="500"/>
        <v>0.58297586103742138</v>
      </c>
      <c r="R489" s="2">
        <f t="shared" si="501"/>
        <v>4.4374643895243926E-2</v>
      </c>
      <c r="V489" s="1">
        <f t="shared" si="502"/>
        <v>0</v>
      </c>
      <c r="W489" s="1">
        <f t="shared" si="503"/>
        <v>1.0577242783425025E-2</v>
      </c>
      <c r="X489" s="2">
        <f t="shared" si="522"/>
        <v>9.4720354439357616E-3</v>
      </c>
      <c r="Y489" s="2">
        <f t="shared" si="523"/>
        <v>1.115823137777568E-2</v>
      </c>
      <c r="Z489" s="2">
        <f t="shared" si="524"/>
        <v>1.5305632164714427E-2</v>
      </c>
      <c r="AA489" s="2">
        <f t="shared" si="525"/>
        <v>1.5319144205320686E-2</v>
      </c>
      <c r="AB489" s="3">
        <f t="shared" si="540"/>
        <v>0.61885947225182714</v>
      </c>
      <c r="AC489" s="3">
        <f t="shared" si="541"/>
        <v>0.72838477321077588</v>
      </c>
      <c r="AD489" s="4">
        <f t="shared" si="528"/>
        <v>54.064790082712179</v>
      </c>
      <c r="AE489" s="5">
        <f t="shared" si="475"/>
        <v>62.571416719734223</v>
      </c>
      <c r="AF489" s="5">
        <f t="shared" si="476"/>
        <v>46.734445231232272</v>
      </c>
      <c r="AG489" s="5">
        <f t="shared" si="477"/>
        <v>78.408388208236175</v>
      </c>
      <c r="AH489" s="5"/>
      <c r="AI489" s="6">
        <f t="shared" si="542"/>
        <v>0.27922833178007461</v>
      </c>
      <c r="AJ489" s="6">
        <f t="shared" si="531"/>
        <v>0.33428162539498169</v>
      </c>
      <c r="AK489" s="6">
        <f t="shared" si="478"/>
        <v>-4.2890504315294731E-2</v>
      </c>
      <c r="AL489" s="6">
        <f t="shared" si="479"/>
        <v>0.7114537551052581</v>
      </c>
      <c r="AM489" s="6"/>
      <c r="AT489" s="5"/>
      <c r="AU489" s="5"/>
      <c r="AV489" s="12"/>
      <c r="AW489" s="5"/>
      <c r="AX489" s="5"/>
      <c r="AY489" s="5"/>
      <c r="AZ489" s="5"/>
      <c r="BA489" s="5"/>
      <c r="BB489" s="5"/>
      <c r="BC489" s="5"/>
      <c r="BD489" s="5"/>
      <c r="BE489" s="5">
        <f t="shared" si="513"/>
        <v>1150</v>
      </c>
      <c r="BF489" s="6">
        <f t="shared" si="514"/>
        <v>0</v>
      </c>
      <c r="BG489" s="6">
        <f t="shared" si="515"/>
        <v>1150</v>
      </c>
      <c r="BH489" s="6">
        <f t="shared" si="516"/>
        <v>1008.5714285714286</v>
      </c>
      <c r="BI489" s="6">
        <f t="shared" si="517"/>
        <v>1190.7142857142858</v>
      </c>
      <c r="BJ489" s="6">
        <f t="shared" si="518"/>
        <v>54.140954855472557</v>
      </c>
      <c r="BK489" s="6">
        <f t="shared" si="480"/>
        <v>71.340280729238231</v>
      </c>
      <c r="BL489" s="6">
        <f t="shared" si="481"/>
        <v>48.28828657363421</v>
      </c>
      <c r="BM489" s="6">
        <f t="shared" si="482"/>
        <v>87.476676638161052</v>
      </c>
      <c r="BN489" s="5"/>
      <c r="BO489" s="5"/>
      <c r="BP489" s="5"/>
      <c r="BQ489" s="2">
        <f t="shared" si="487"/>
        <v>105917.5</v>
      </c>
      <c r="BR489" s="2">
        <f t="shared" si="519"/>
        <v>97119.8125</v>
      </c>
      <c r="BS489" s="2">
        <f t="shared" si="488"/>
        <v>88254.357217818382</v>
      </c>
      <c r="BT489" s="5">
        <f t="shared" si="520"/>
        <v>110398.58360364608</v>
      </c>
      <c r="BU489" s="5"/>
      <c r="BV489" s="2">
        <f t="shared" ref="BV489:BV552" si="548">KURT(K470:K489)</f>
        <v>-0.84397813465287319</v>
      </c>
      <c r="BW489" s="2">
        <f t="shared" si="489"/>
        <v>1.2917644625208118</v>
      </c>
      <c r="BX489" s="2">
        <f t="shared" si="490"/>
        <v>-6.1679600858957668</v>
      </c>
      <c r="BY489" s="2">
        <f t="shared" si="491"/>
        <v>8.7514890109373908</v>
      </c>
      <c r="BZ489" s="2"/>
      <c r="CA489" s="2">
        <f t="shared" si="521"/>
        <v>-0.27949674045601858</v>
      </c>
      <c r="CB489" s="2">
        <f t="shared" si="492"/>
        <v>-0.83954020401701557</v>
      </c>
      <c r="CC489" s="2">
        <f t="shared" si="493"/>
        <v>-2.513943243448395</v>
      </c>
      <c r="CD489" s="2">
        <f t="shared" si="494"/>
        <v>0.83486283541436401</v>
      </c>
      <c r="CE489" s="5"/>
      <c r="CF489" s="8">
        <f t="shared" ref="CF489:CF552" si="549">(MAX(K481:K489)+MIN(K481:K489))*0.5</f>
        <v>3.1724363174406855E-4</v>
      </c>
      <c r="CG489" s="8">
        <f t="shared" ref="CG489:CG552" si="550">(MAX(K464:K489)+MIN(K464:K489))*0.5</f>
        <v>3.1724363174406855E-4</v>
      </c>
      <c r="CH489" s="5">
        <f t="shared" ref="CH489:CH552" si="551">(MAX(D481:D489)+MIN(D481:D489))*0.5</f>
        <v>105815</v>
      </c>
      <c r="CI489" s="5">
        <f t="shared" ref="CI489:CI552" si="552">(MAX(D464:D489)+MIN(D464:D489))*0.5</f>
        <v>101075</v>
      </c>
      <c r="CJ489" s="5"/>
      <c r="CK489" s="5">
        <f t="shared" si="509"/>
        <v>105902.74717879052</v>
      </c>
      <c r="CL489" s="5">
        <f t="shared" si="532"/>
        <v>106039.79954284623</v>
      </c>
      <c r="CM489" s="5">
        <f t="shared" si="483"/>
        <v>92559.781654512728</v>
      </c>
      <c r="CN489" s="5">
        <f t="shared" si="544"/>
        <v>84706.228763659092</v>
      </c>
      <c r="CO489" s="5">
        <f t="shared" si="505"/>
        <v>74775.674607114721</v>
      </c>
      <c r="CP489" s="5">
        <f t="shared" si="526"/>
        <v>57543.193645519743</v>
      </c>
      <c r="CQ489" s="5"/>
      <c r="CR489" s="5"/>
      <c r="CS489" s="32">
        <f t="shared" si="510"/>
        <v>3.2078986728021786E-2</v>
      </c>
      <c r="CT489" s="32">
        <f t="shared" si="533"/>
        <v>3.0745064317444948E-2</v>
      </c>
      <c r="CU489" s="32">
        <f t="shared" si="484"/>
        <v>0.18085844679249097</v>
      </c>
      <c r="CV489" s="32">
        <f t="shared" si="545"/>
        <v>0.29034194527725443</v>
      </c>
      <c r="CW489" s="32">
        <f t="shared" si="506"/>
        <v>0.46170530154736134</v>
      </c>
      <c r="CX489" s="32">
        <f t="shared" si="527"/>
        <v>0.89944271555928834</v>
      </c>
      <c r="CY489" s="32"/>
      <c r="CZ489" s="5"/>
      <c r="DA489" s="6">
        <f t="shared" si="511"/>
        <v>1.1317229867418723E-2</v>
      </c>
      <c r="DB489" s="6">
        <f t="shared" si="534"/>
        <v>0.10403984700444965</v>
      </c>
      <c r="DC489" s="6">
        <f t="shared" si="485"/>
        <v>0.43621675325149367</v>
      </c>
      <c r="DD489" s="6">
        <f t="shared" si="546"/>
        <v>0.58552025071366787</v>
      </c>
      <c r="DE489" s="6">
        <f t="shared" si="507"/>
        <v>0.66109546320144419</v>
      </c>
      <c r="DF489" s="6">
        <f t="shared" si="529"/>
        <v>2.1551225241242169</v>
      </c>
      <c r="DG489" s="5"/>
      <c r="DI489" s="6">
        <f t="shared" si="512"/>
        <v>0.70925195998720014</v>
      </c>
      <c r="DJ489" s="6">
        <f t="shared" si="535"/>
        <v>0.70626100390556212</v>
      </c>
      <c r="DK489" s="6">
        <f t="shared" si="486"/>
        <v>0.20025950919260524</v>
      </c>
      <c r="DL489" s="6">
        <f t="shared" si="547"/>
        <v>0.24916772299017195</v>
      </c>
      <c r="DM489" s="6">
        <f t="shared" si="508"/>
        <v>0.35386794180705183</v>
      </c>
      <c r="DN489" s="6">
        <f t="shared" si="530"/>
        <v>0.1154064931410709</v>
      </c>
      <c r="DX489">
        <f t="shared" si="536"/>
        <v>105862.5</v>
      </c>
      <c r="DY489">
        <f t="shared" si="537"/>
        <v>97529.61124519234</v>
      </c>
      <c r="DZ489">
        <f t="shared" si="538"/>
        <v>114195.38875480766</v>
      </c>
    </row>
    <row r="490" spans="1:130" x14ac:dyDescent="0.25">
      <c r="A490" s="1">
        <v>89</v>
      </c>
      <c r="B490" s="1">
        <v>489</v>
      </c>
      <c r="C490" s="7">
        <v>20210911</v>
      </c>
      <c r="D490" s="7">
        <v>107800</v>
      </c>
      <c r="E490" s="7">
        <v>4414455</v>
      </c>
      <c r="F490" s="7"/>
      <c r="G490" s="7">
        <f t="shared" si="495"/>
        <v>475878249000</v>
      </c>
      <c r="H490" s="36">
        <f t="shared" si="543"/>
        <v>844175712399</v>
      </c>
      <c r="I490" s="36">
        <f t="shared" si="539"/>
        <v>859791646886.80005</v>
      </c>
      <c r="K490" s="2">
        <f t="shared" si="496"/>
        <v>-1.3818736707596126E-2</v>
      </c>
      <c r="M490" s="1">
        <f t="shared" si="504"/>
        <v>488</v>
      </c>
      <c r="N490" s="2">
        <f t="shared" si="497"/>
        <v>8.0149438485370861E-3</v>
      </c>
      <c r="O490" s="8">
        <f t="shared" si="498"/>
        <v>0.61152882205513781</v>
      </c>
      <c r="P490" s="2">
        <f t="shared" si="499"/>
        <v>0.56919893685620349</v>
      </c>
      <c r="Q490" s="2">
        <f t="shared" si="500"/>
        <v>0.58515629242684342</v>
      </c>
      <c r="R490" s="2">
        <f t="shared" si="501"/>
        <v>4.4167741547386119E-2</v>
      </c>
      <c r="V490" s="1">
        <f t="shared" si="502"/>
        <v>1.3818736707596126E-2</v>
      </c>
      <c r="W490" s="1">
        <f t="shared" si="503"/>
        <v>0</v>
      </c>
      <c r="X490" s="2">
        <f t="shared" si="522"/>
        <v>1.0459088065906912E-2</v>
      </c>
      <c r="Y490" s="2">
        <f t="shared" si="523"/>
        <v>8.5306773194534571E-3</v>
      </c>
      <c r="Z490" s="2">
        <f t="shared" si="524"/>
        <v>1.5091886316379513E-2</v>
      </c>
      <c r="AA490" s="2">
        <f t="shared" si="525"/>
        <v>1.3649090790061947E-2</v>
      </c>
      <c r="AB490" s="3">
        <f t="shared" si="540"/>
        <v>0.69302722314807419</v>
      </c>
      <c r="AC490" s="3">
        <f t="shared" si="541"/>
        <v>0.62499967585128358</v>
      </c>
      <c r="AD490" s="4">
        <f t="shared" si="528"/>
        <v>47.419341466079452</v>
      </c>
      <c r="AE490" s="5">
        <f t="shared" ref="AE490:AE553" si="553">AVERAGE(AD471:AD490)</f>
        <v>61.56899143694595</v>
      </c>
      <c r="AF490" s="5">
        <f t="shared" ref="AF490:AF553" si="554">AE490-2*_xlfn.STDEV.S(AD471:AD490)</f>
        <v>44.543566869926813</v>
      </c>
      <c r="AG490" s="5">
        <f t="shared" ref="AG490:AG553" si="555">AE490+2*_xlfn.STDEV.S(AD471:AD490)</f>
        <v>78.59441600396508</v>
      </c>
      <c r="AH490" s="5"/>
      <c r="AI490" s="6">
        <f t="shared" si="542"/>
        <v>0.17684238190303675</v>
      </c>
      <c r="AJ490" s="6">
        <f t="shared" si="531"/>
        <v>0.33670461288389797</v>
      </c>
      <c r="AK490" s="6">
        <f t="shared" ref="AK490:AK553" si="556">AJ490-2*_xlfn.STDEV.S(AI471:AI490)</f>
        <v>-3.5487945057356585E-2</v>
      </c>
      <c r="AL490" s="6">
        <f t="shared" ref="AL490:AL553" si="557">AJ490+2*_xlfn.STDEV.S(AI471:AI490)</f>
        <v>0.70889717082515258</v>
      </c>
      <c r="AM490" s="6"/>
      <c r="AT490" s="5"/>
      <c r="AU490" s="5"/>
      <c r="AV490" s="12"/>
      <c r="AW490" s="5"/>
      <c r="AX490" s="5"/>
      <c r="AY490" s="5"/>
      <c r="AZ490" s="5"/>
      <c r="BA490" s="5"/>
      <c r="BB490" s="5"/>
      <c r="BC490" s="5"/>
      <c r="BD490" s="5"/>
      <c r="BE490" s="5">
        <f t="shared" si="513"/>
        <v>-1500</v>
      </c>
      <c r="BF490" s="6">
        <f t="shared" si="514"/>
        <v>1500</v>
      </c>
      <c r="BG490" s="6">
        <f t="shared" si="515"/>
        <v>0</v>
      </c>
      <c r="BH490" s="6">
        <f t="shared" si="516"/>
        <v>1115.7142857142858</v>
      </c>
      <c r="BI490" s="6">
        <f t="shared" si="517"/>
        <v>905</v>
      </c>
      <c r="BJ490" s="6">
        <f t="shared" si="518"/>
        <v>44.786143513609048</v>
      </c>
      <c r="BK490" s="6">
        <f t="shared" si="480"/>
        <v>69.763019857581412</v>
      </c>
      <c r="BL490" s="6">
        <f t="shared" si="481"/>
        <v>43.992453830277746</v>
      </c>
      <c r="BM490" s="6">
        <f t="shared" si="482"/>
        <v>87.802416076693973</v>
      </c>
      <c r="BN490" s="5"/>
      <c r="BO490" s="5"/>
      <c r="BP490" s="5"/>
      <c r="BQ490" s="2">
        <f t="shared" si="487"/>
        <v>106477.5</v>
      </c>
      <c r="BR490" s="2">
        <f t="shared" si="519"/>
        <v>98068.25</v>
      </c>
      <c r="BS490" s="2">
        <f t="shared" si="488"/>
        <v>88929.70696788402</v>
      </c>
      <c r="BT490" s="5">
        <f t="shared" si="520"/>
        <v>111165.05948491694</v>
      </c>
      <c r="BU490" s="5"/>
      <c r="BV490" s="2">
        <f t="shared" si="548"/>
        <v>-0.84131720457733472</v>
      </c>
      <c r="BW490" s="2">
        <f t="shared" si="489"/>
        <v>0.89947035727330904</v>
      </c>
      <c r="BX490" s="2">
        <f t="shared" si="490"/>
        <v>-6.1067168986978899</v>
      </c>
      <c r="BY490" s="2">
        <f t="shared" si="491"/>
        <v>7.9056576132445073</v>
      </c>
      <c r="BZ490" s="2"/>
      <c r="CA490" s="2">
        <f t="shared" si="521"/>
        <v>-0.16217446762229537</v>
      </c>
      <c r="CB490" s="2">
        <f t="shared" si="492"/>
        <v>-0.74381795035745946</v>
      </c>
      <c r="CC490" s="2">
        <f t="shared" si="493"/>
        <v>-2.3373856369664519</v>
      </c>
      <c r="CD490" s="2">
        <f t="shared" si="494"/>
        <v>0.84974973625153283</v>
      </c>
      <c r="CE490" s="5"/>
      <c r="CF490" s="8">
        <f t="shared" si="549"/>
        <v>5.3559408580782786E-3</v>
      </c>
      <c r="CG490" s="8">
        <f t="shared" si="550"/>
        <v>3.1724363174406855E-4</v>
      </c>
      <c r="CH490" s="5">
        <f t="shared" si="551"/>
        <v>105815</v>
      </c>
      <c r="CI490" s="5">
        <f t="shared" si="552"/>
        <v>101075</v>
      </c>
      <c r="CJ490" s="5"/>
      <c r="CK490" s="5">
        <f t="shared" si="509"/>
        <v>105660.45389317864</v>
      </c>
      <c r="CL490" s="5">
        <f t="shared" si="532"/>
        <v>106357.81281766444</v>
      </c>
      <c r="CM490" s="5">
        <f t="shared" si="483"/>
        <v>92849.356341965744</v>
      </c>
      <c r="CN490" s="5">
        <f t="shared" si="544"/>
        <v>84990.756802121265</v>
      </c>
      <c r="CO490" s="5">
        <f t="shared" si="505"/>
        <v>74930.740963330754</v>
      </c>
      <c r="CP490" s="5">
        <f t="shared" si="526"/>
        <v>57828.736962570198</v>
      </c>
      <c r="CQ490" s="5"/>
      <c r="CR490" s="5"/>
      <c r="CS490" s="32">
        <f t="shared" si="510"/>
        <v>2.0249260986370698E-2</v>
      </c>
      <c r="CT490" s="32">
        <f t="shared" si="533"/>
        <v>1.3559767205893802E-2</v>
      </c>
      <c r="CU490" s="32">
        <f t="shared" si="484"/>
        <v>0.16102043403479049</v>
      </c>
      <c r="CV490" s="32">
        <f t="shared" si="545"/>
        <v>0.26837322146670717</v>
      </c>
      <c r="CW490" s="32">
        <f t="shared" si="506"/>
        <v>0.4386618711371697</v>
      </c>
      <c r="CX490" s="32">
        <f t="shared" si="527"/>
        <v>0.86412509873376342</v>
      </c>
      <c r="CY490" s="32"/>
      <c r="CZ490" s="5"/>
      <c r="DA490" s="6">
        <f t="shared" si="511"/>
        <v>4.1672696400568081E-2</v>
      </c>
      <c r="DB490" s="6">
        <f t="shared" si="534"/>
        <v>9.5310179804324935E-2</v>
      </c>
      <c r="DC490" s="6">
        <f t="shared" si="485"/>
        <v>0.3736482882734623</v>
      </c>
      <c r="DD490" s="6">
        <f t="shared" si="546"/>
        <v>0.57846108141409502</v>
      </c>
      <c r="DE490" s="6">
        <f t="shared" si="507"/>
        <v>0.60840595210485471</v>
      </c>
      <c r="DF490" s="6">
        <f t="shared" si="529"/>
        <v>2.1109787994652667</v>
      </c>
      <c r="DG490" s="5"/>
      <c r="DI490" s="6">
        <f t="shared" si="512"/>
        <v>0.60306893606860579</v>
      </c>
      <c r="DJ490" s="6">
        <f t="shared" si="535"/>
        <v>0.59627544947064004</v>
      </c>
      <c r="DK490" s="6">
        <f t="shared" si="486"/>
        <v>0.18924555769699755</v>
      </c>
      <c r="DL490" s="6">
        <f t="shared" si="547"/>
        <v>0.22813318084770989</v>
      </c>
      <c r="DM490" s="6">
        <f t="shared" si="508"/>
        <v>0.39254143011912207</v>
      </c>
      <c r="DN490" s="6">
        <f t="shared" si="530"/>
        <v>0.11538739349681763</v>
      </c>
      <c r="DX490">
        <f t="shared" si="536"/>
        <v>106327.5</v>
      </c>
      <c r="DY490">
        <f t="shared" si="537"/>
        <v>98680.171381456137</v>
      </c>
      <c r="DZ490">
        <f t="shared" si="538"/>
        <v>113974.82861854386</v>
      </c>
    </row>
    <row r="491" spans="1:130" x14ac:dyDescent="0.25">
      <c r="A491" s="1">
        <v>90</v>
      </c>
      <c r="B491" s="1">
        <v>490</v>
      </c>
      <c r="C491" s="7">
        <v>20210912</v>
      </c>
      <c r="D491" s="7">
        <v>105190</v>
      </c>
      <c r="E491" s="7">
        <v>5110419</v>
      </c>
      <c r="F491" s="7"/>
      <c r="G491" s="7">
        <f t="shared" si="495"/>
        <v>537564974610</v>
      </c>
      <c r="H491" s="36">
        <f t="shared" si="543"/>
        <v>847810316229.5</v>
      </c>
      <c r="I491" s="36">
        <f t="shared" si="539"/>
        <v>865558960109.80005</v>
      </c>
      <c r="K491" s="2">
        <f t="shared" si="496"/>
        <v>-2.4509419723714058E-2</v>
      </c>
      <c r="M491" s="1">
        <f t="shared" si="504"/>
        <v>489</v>
      </c>
      <c r="N491" s="2">
        <f t="shared" si="497"/>
        <v>8.0455420814178023E-3</v>
      </c>
      <c r="O491" s="8">
        <f t="shared" si="498"/>
        <v>0.61278195488721809</v>
      </c>
      <c r="P491" s="2">
        <f t="shared" si="499"/>
        <v>0.56960889494454414</v>
      </c>
      <c r="Q491" s="2">
        <f t="shared" si="500"/>
        <v>0.58564179944544414</v>
      </c>
      <c r="R491" s="2">
        <f t="shared" si="501"/>
        <v>4.3583018031014609E-2</v>
      </c>
      <c r="V491" s="1">
        <f t="shared" si="502"/>
        <v>2.4509419723714058E-2</v>
      </c>
      <c r="W491" s="1">
        <f t="shared" si="503"/>
        <v>0</v>
      </c>
      <c r="X491" s="2">
        <f t="shared" si="522"/>
        <v>1.1983669826011482E-2</v>
      </c>
      <c r="Y491" s="2">
        <f t="shared" si="523"/>
        <v>8.5306773194534571E-3</v>
      </c>
      <c r="Z491" s="2">
        <f t="shared" si="524"/>
        <v>1.5373845527321366E-2</v>
      </c>
      <c r="AA491" s="2">
        <f t="shared" si="525"/>
        <v>1.3649090790061947E-2</v>
      </c>
      <c r="AB491" s="3">
        <f t="shared" si="540"/>
        <v>0.77948420938111473</v>
      </c>
      <c r="AC491" s="3">
        <f t="shared" si="541"/>
        <v>0.62499967585128358</v>
      </c>
      <c r="AD491" s="4">
        <f t="shared" si="528"/>
        <v>44.500309503221217</v>
      </c>
      <c r="AE491" s="5">
        <f t="shared" si="553"/>
        <v>60.657693396386222</v>
      </c>
      <c r="AF491" s="5">
        <f t="shared" si="554"/>
        <v>42.018456546217095</v>
      </c>
      <c r="AG491" s="5">
        <f t="shared" si="555"/>
        <v>79.296930246555348</v>
      </c>
      <c r="AH491" s="5"/>
      <c r="AI491" s="6">
        <f t="shared" si="542"/>
        <v>0.13484643227509191</v>
      </c>
      <c r="AJ491" s="6">
        <f t="shared" si="531"/>
        <v>0.33779959940874937</v>
      </c>
      <c r="AK491" s="6">
        <f t="shared" si="556"/>
        <v>-3.1740603738212858E-2</v>
      </c>
      <c r="AL491" s="6">
        <f t="shared" si="557"/>
        <v>0.70733980255571161</v>
      </c>
      <c r="AM491" s="6"/>
      <c r="AT491" s="5"/>
      <c r="AU491" s="5"/>
      <c r="AV491" s="12"/>
      <c r="AW491" s="5"/>
      <c r="AX491" s="5"/>
      <c r="AY491" s="5"/>
      <c r="AZ491" s="5"/>
      <c r="BA491" s="5"/>
      <c r="BB491" s="5"/>
      <c r="BC491" s="5"/>
      <c r="BD491" s="5"/>
      <c r="BE491" s="5">
        <f t="shared" si="513"/>
        <v>-2610</v>
      </c>
      <c r="BF491" s="6">
        <f t="shared" si="514"/>
        <v>2610</v>
      </c>
      <c r="BG491" s="6">
        <f t="shared" si="515"/>
        <v>0</v>
      </c>
      <c r="BH491" s="6">
        <f t="shared" si="516"/>
        <v>1277.1428571428571</v>
      </c>
      <c r="BI491" s="6">
        <f t="shared" si="517"/>
        <v>905</v>
      </c>
      <c r="BJ491" s="6">
        <f t="shared" si="518"/>
        <v>41.472995090016369</v>
      </c>
      <c r="BK491" s="6">
        <f t="shared" si="480"/>
        <v>68.185875961288588</v>
      </c>
      <c r="BL491" s="6">
        <f t="shared" si="481"/>
        <v>39.551790131234021</v>
      </c>
      <c r="BM491" s="6">
        <f t="shared" si="482"/>
        <v>88.229736042326778</v>
      </c>
      <c r="BN491" s="5"/>
      <c r="BO491" s="5"/>
      <c r="BP491" s="5"/>
      <c r="BQ491" s="2">
        <f t="shared" si="487"/>
        <v>106730</v>
      </c>
      <c r="BR491" s="2">
        <f t="shared" si="519"/>
        <v>99019.9375</v>
      </c>
      <c r="BS491" s="2">
        <f t="shared" si="488"/>
        <v>89598.699435487695</v>
      </c>
      <c r="BT491" s="5">
        <f t="shared" si="520"/>
        <v>111702.98740598725</v>
      </c>
      <c r="BU491" s="5"/>
      <c r="BV491" s="2">
        <f t="shared" si="548"/>
        <v>-1.0597000091206188</v>
      </c>
      <c r="BW491" s="2">
        <f t="shared" si="489"/>
        <v>0.50751902621236289</v>
      </c>
      <c r="BX491" s="2">
        <f t="shared" si="490"/>
        <v>-5.9708621294545443</v>
      </c>
      <c r="BY491" s="2">
        <f t="shared" si="491"/>
        <v>6.9859001818792708</v>
      </c>
      <c r="BZ491" s="2"/>
      <c r="CA491" s="2">
        <f t="shared" si="521"/>
        <v>-0.10518590464175286</v>
      </c>
      <c r="CB491" s="2">
        <f t="shared" si="492"/>
        <v>-0.64798592464426841</v>
      </c>
      <c r="CC491" s="2">
        <f t="shared" si="493"/>
        <v>-2.1455836548465976</v>
      </c>
      <c r="CD491" s="2">
        <f t="shared" si="494"/>
        <v>0.84961180555806071</v>
      </c>
      <c r="CE491" s="5"/>
      <c r="CF491" s="8">
        <f t="shared" si="549"/>
        <v>5.3559408580782786E-3</v>
      </c>
      <c r="CG491" s="8">
        <f t="shared" si="550"/>
        <v>3.1724363174406855E-4</v>
      </c>
      <c r="CH491" s="5">
        <f t="shared" si="551"/>
        <v>106485</v>
      </c>
      <c r="CI491" s="5">
        <f t="shared" si="552"/>
        <v>101075</v>
      </c>
      <c r="CJ491" s="5"/>
      <c r="CK491" s="5">
        <f t="shared" si="509"/>
        <v>106039.91237720039</v>
      </c>
      <c r="CL491" s="5">
        <f t="shared" si="532"/>
        <v>106569.47922820451</v>
      </c>
      <c r="CM491" s="5">
        <f t="shared" si="483"/>
        <v>93119.910493343486</v>
      </c>
      <c r="CN491" s="5">
        <f t="shared" si="544"/>
        <v>85298.228724274551</v>
      </c>
      <c r="CO491" s="5">
        <f t="shared" si="505"/>
        <v>75083.786748858838</v>
      </c>
      <c r="CP491" s="5">
        <f t="shared" si="526"/>
        <v>58113.41926825657</v>
      </c>
      <c r="CQ491" s="5"/>
      <c r="CR491" s="5"/>
      <c r="CS491" s="32">
        <f t="shared" si="510"/>
        <v>-8.0150233826781214E-3</v>
      </c>
      <c r="CT491" s="32">
        <f t="shared" si="533"/>
        <v>-1.2944411835311032E-2</v>
      </c>
      <c r="CU491" s="32">
        <f t="shared" si="484"/>
        <v>0.12961878338058885</v>
      </c>
      <c r="CV491" s="32">
        <f t="shared" si="545"/>
        <v>0.23320263003379993</v>
      </c>
      <c r="CW491" s="32">
        <f t="shared" si="506"/>
        <v>0.40096823235408707</v>
      </c>
      <c r="CX491" s="32">
        <f t="shared" si="527"/>
        <v>0.81008106775534694</v>
      </c>
      <c r="CY491" s="32"/>
      <c r="CZ491" s="5"/>
      <c r="DA491" s="6">
        <f t="shared" si="511"/>
        <v>4.7004517252961293E-2</v>
      </c>
      <c r="DB491" s="6">
        <f t="shared" si="534"/>
        <v>3.7484413617708358E-2</v>
      </c>
      <c r="DC491" s="6">
        <f t="shared" si="485"/>
        <v>0.3105352649063135</v>
      </c>
      <c r="DD491" s="6">
        <f t="shared" si="546"/>
        <v>0.57248462388850696</v>
      </c>
      <c r="DE491" s="6">
        <f t="shared" si="507"/>
        <v>0.59251309400915397</v>
      </c>
      <c r="DF491" s="6">
        <f t="shared" si="529"/>
        <v>2.0844290831908752</v>
      </c>
      <c r="DG491" s="5"/>
      <c r="DI491" s="6">
        <f t="shared" si="512"/>
        <v>0.39720279451510959</v>
      </c>
      <c r="DJ491" s="6">
        <f t="shared" si="535"/>
        <v>0.38761059060061248</v>
      </c>
      <c r="DK491" s="6">
        <f t="shared" si="486"/>
        <v>0.19584338575058022</v>
      </c>
      <c r="DL491" s="6">
        <f t="shared" si="547"/>
        <v>0.22077807817683981</v>
      </c>
      <c r="DM491" s="6">
        <f t="shared" si="508"/>
        <v>0.37494709324935521</v>
      </c>
      <c r="DN491" s="6">
        <f t="shared" si="530"/>
        <v>0.10618642701599842</v>
      </c>
      <c r="DX491">
        <f t="shared" si="536"/>
        <v>106687</v>
      </c>
      <c r="DY491">
        <f t="shared" si="537"/>
        <v>100027.11982089767</v>
      </c>
      <c r="DZ491">
        <f t="shared" si="538"/>
        <v>113346.88017910233</v>
      </c>
    </row>
    <row r="492" spans="1:130" x14ac:dyDescent="0.25">
      <c r="A492" s="1">
        <v>91</v>
      </c>
      <c r="B492" s="1">
        <v>491</v>
      </c>
      <c r="C492" s="7">
        <v>20210913</v>
      </c>
      <c r="D492" s="7">
        <v>103800</v>
      </c>
      <c r="E492" s="7">
        <v>3047945</v>
      </c>
      <c r="F492" s="7"/>
      <c r="G492" s="7">
        <f t="shared" si="495"/>
        <v>316376691000</v>
      </c>
      <c r="H492" s="36">
        <f t="shared" si="543"/>
        <v>817272282103.5</v>
      </c>
      <c r="I492" s="36">
        <f t="shared" si="539"/>
        <v>826091666873.80005</v>
      </c>
      <c r="K492" s="2">
        <f t="shared" si="496"/>
        <v>-1.3302268019394497E-2</v>
      </c>
      <c r="M492" s="1">
        <f t="shared" si="504"/>
        <v>490</v>
      </c>
      <c r="N492" s="2">
        <f t="shared" si="497"/>
        <v>8.0630625412736537E-3</v>
      </c>
      <c r="O492" s="8">
        <f t="shared" si="498"/>
        <v>0.61403508771929827</v>
      </c>
      <c r="P492" s="2">
        <f t="shared" si="499"/>
        <v>0.56984360201681794</v>
      </c>
      <c r="Q492" s="2">
        <f t="shared" si="500"/>
        <v>0.58591961576288043</v>
      </c>
      <c r="R492" s="2">
        <f t="shared" si="501"/>
        <v>4.4426192774754125E-2</v>
      </c>
      <c r="V492" s="1">
        <f t="shared" si="502"/>
        <v>1.3302268019394497E-2</v>
      </c>
      <c r="W492" s="1">
        <f t="shared" si="503"/>
        <v>0</v>
      </c>
      <c r="X492" s="2">
        <f t="shared" si="522"/>
        <v>1.26810558922789E-2</v>
      </c>
      <c r="Y492" s="2">
        <f t="shared" si="523"/>
        <v>8.5306773194534571E-3</v>
      </c>
      <c r="Z492" s="2">
        <f t="shared" si="524"/>
        <v>1.5181546793931111E-2</v>
      </c>
      <c r="AA492" s="2">
        <f t="shared" si="525"/>
        <v>1.3649090790061947E-2</v>
      </c>
      <c r="AB492" s="3">
        <f t="shared" si="540"/>
        <v>0.83529406221954983</v>
      </c>
      <c r="AC492" s="3">
        <f t="shared" si="541"/>
        <v>0.62499967585128358</v>
      </c>
      <c r="AD492" s="4">
        <f t="shared" si="528"/>
        <v>42.79958610772097</v>
      </c>
      <c r="AE492" s="5">
        <f t="shared" si="553"/>
        <v>59.302457761080881</v>
      </c>
      <c r="AF492" s="5">
        <f t="shared" si="554"/>
        <v>39.583754505766436</v>
      </c>
      <c r="AG492" s="5">
        <f t="shared" si="555"/>
        <v>79.021161016395325</v>
      </c>
      <c r="AH492" s="5"/>
      <c r="AI492" s="6">
        <f t="shared" si="542"/>
        <v>4.7362010495290305E-2</v>
      </c>
      <c r="AJ492" s="6">
        <f t="shared" si="531"/>
        <v>0.3330244417399586</v>
      </c>
      <c r="AK492" s="6">
        <f t="shared" si="556"/>
        <v>-4.9366467245312406E-2</v>
      </c>
      <c r="AL492" s="6">
        <f t="shared" si="557"/>
        <v>0.71541535072522966</v>
      </c>
      <c r="AM492" s="6"/>
      <c r="AT492" s="5"/>
      <c r="AU492" s="5"/>
      <c r="AV492" s="12"/>
      <c r="AW492" s="5"/>
      <c r="AX492" s="5"/>
      <c r="AY492" s="5"/>
      <c r="AZ492" s="5"/>
      <c r="BA492" s="5"/>
      <c r="BB492" s="5"/>
      <c r="BC492" s="5"/>
      <c r="BD492" s="5"/>
      <c r="BE492" s="5">
        <f t="shared" si="513"/>
        <v>-1390</v>
      </c>
      <c r="BF492" s="6">
        <f t="shared" si="514"/>
        <v>1390</v>
      </c>
      <c r="BG492" s="6">
        <f t="shared" si="515"/>
        <v>0</v>
      </c>
      <c r="BH492" s="6">
        <f t="shared" si="516"/>
        <v>1348.5714285714287</v>
      </c>
      <c r="BI492" s="6">
        <f t="shared" si="517"/>
        <v>905</v>
      </c>
      <c r="BJ492" s="6">
        <f t="shared" si="518"/>
        <v>40.158478605388268</v>
      </c>
      <c r="BK492" s="6">
        <f t="shared" si="480"/>
        <v>66.244220059625221</v>
      </c>
      <c r="BL492" s="6">
        <f t="shared" si="481"/>
        <v>35.506115850840779</v>
      </c>
      <c r="BM492" s="6">
        <f t="shared" si="482"/>
        <v>87.760893005774335</v>
      </c>
      <c r="BN492" s="5"/>
      <c r="BO492" s="5"/>
      <c r="BP492" s="5"/>
      <c r="BQ492" s="2">
        <f t="shared" si="487"/>
        <v>106880</v>
      </c>
      <c r="BR492" s="2">
        <f t="shared" si="519"/>
        <v>99956.8125</v>
      </c>
      <c r="BS492" s="2">
        <f t="shared" si="488"/>
        <v>90256.235146514591</v>
      </c>
      <c r="BT492" s="5">
        <f t="shared" si="520"/>
        <v>112009.25122665895</v>
      </c>
      <c r="BU492" s="5"/>
      <c r="BV492" s="2">
        <f t="shared" si="548"/>
        <v>-0.92290312841539324</v>
      </c>
      <c r="BW492" s="2">
        <f t="shared" si="489"/>
        <v>0.12715980763698917</v>
      </c>
      <c r="BX492" s="2">
        <f t="shared" si="490"/>
        <v>-5.6830854040458725</v>
      </c>
      <c r="BY492" s="2">
        <f t="shared" si="491"/>
        <v>5.9374050193198507</v>
      </c>
      <c r="BZ492" s="2"/>
      <c r="CA492" s="2">
        <f t="shared" si="521"/>
        <v>6.6282519466329501E-2</v>
      </c>
      <c r="CB492" s="2">
        <f t="shared" si="492"/>
        <v>-0.54279743854505402</v>
      </c>
      <c r="CC492" s="2">
        <f t="shared" si="493"/>
        <v>-1.92016856722245</v>
      </c>
      <c r="CD492" s="2">
        <f t="shared" si="494"/>
        <v>0.83457369013234195</v>
      </c>
      <c r="CE492" s="5"/>
      <c r="CF492" s="8">
        <f t="shared" si="549"/>
        <v>5.3559408580782786E-3</v>
      </c>
      <c r="CG492" s="8">
        <f t="shared" si="550"/>
        <v>3.1724363174406855E-4</v>
      </c>
      <c r="CH492" s="5">
        <f t="shared" si="551"/>
        <v>107535</v>
      </c>
      <c r="CI492" s="5">
        <f t="shared" si="552"/>
        <v>102110</v>
      </c>
      <c r="CJ492" s="5"/>
      <c r="CK492" s="5">
        <f t="shared" si="509"/>
        <v>106632.47806914143</v>
      </c>
      <c r="CL492" s="5">
        <f t="shared" si="532"/>
        <v>106828.2559645419</v>
      </c>
      <c r="CM492" s="5">
        <f t="shared" si="483"/>
        <v>94279.345389224909</v>
      </c>
      <c r="CN492" s="5">
        <f t="shared" si="544"/>
        <v>85459.822690470595</v>
      </c>
      <c r="CO492" s="5">
        <f t="shared" si="505"/>
        <v>75185.371629911577</v>
      </c>
      <c r="CP492" s="5">
        <f t="shared" si="526"/>
        <v>58255.524289578687</v>
      </c>
      <c r="CQ492" s="5"/>
      <c r="CR492" s="5"/>
      <c r="CS492" s="32">
        <f t="shared" si="510"/>
        <v>-2.6562995819198965E-2</v>
      </c>
      <c r="CT492" s="32">
        <f t="shared" si="533"/>
        <v>-2.8346956872037921E-2</v>
      </c>
      <c r="CU492" s="32">
        <f t="shared" si="484"/>
        <v>0.10098346113318679</v>
      </c>
      <c r="CV492" s="32">
        <f t="shared" si="545"/>
        <v>0.21460584321542786</v>
      </c>
      <c r="CW492" s="32">
        <f t="shared" si="506"/>
        <v>0.38058770941426645</v>
      </c>
      <c r="CX492" s="32">
        <f t="shared" si="527"/>
        <v>0.78180526681087215</v>
      </c>
      <c r="CY492" s="32"/>
      <c r="CZ492" s="5"/>
      <c r="DA492" s="6">
        <f t="shared" si="511"/>
        <v>2.0438667677273956E-2</v>
      </c>
      <c r="DB492" s="6">
        <f t="shared" si="534"/>
        <v>-6.625402314231252E-3</v>
      </c>
      <c r="DC492" s="6">
        <f t="shared" si="485"/>
        <v>0.28691165638902144</v>
      </c>
      <c r="DD492" s="6">
        <f t="shared" si="546"/>
        <v>0.5681540622599236</v>
      </c>
      <c r="DE492" s="6">
        <f t="shared" si="507"/>
        <v>0.63495098384442161</v>
      </c>
      <c r="DF492" s="6">
        <f t="shared" si="529"/>
        <v>2.0678201861889183</v>
      </c>
      <c r="DG492" s="5"/>
      <c r="DI492" s="6">
        <f t="shared" si="512"/>
        <v>0.22373500168099783</v>
      </c>
      <c r="DJ492" s="6">
        <f t="shared" si="535"/>
        <v>0.26254804502661228</v>
      </c>
      <c r="DK492" s="6">
        <f t="shared" si="486"/>
        <v>0.24216590936629012</v>
      </c>
      <c r="DL492" s="6">
        <f t="shared" si="547"/>
        <v>0.22699267709394205</v>
      </c>
      <c r="DM492" s="6">
        <f t="shared" si="508"/>
        <v>0.39300573250182241</v>
      </c>
      <c r="DN492" s="6">
        <f t="shared" si="530"/>
        <v>0.11008987028560406</v>
      </c>
      <c r="DX492">
        <f t="shared" si="536"/>
        <v>106811</v>
      </c>
      <c r="DY492">
        <f t="shared" si="537"/>
        <v>100470.77003571637</v>
      </c>
      <c r="DZ492">
        <f t="shared" si="538"/>
        <v>113151.22996428363</v>
      </c>
    </row>
    <row r="493" spans="1:130" x14ac:dyDescent="0.25">
      <c r="A493" s="1">
        <v>92</v>
      </c>
      <c r="B493" s="1">
        <v>492</v>
      </c>
      <c r="C493" s="7">
        <v>20210914</v>
      </c>
      <c r="D493" s="7">
        <v>108260</v>
      </c>
      <c r="E493" s="7">
        <v>4974137</v>
      </c>
      <c r="F493" s="7"/>
      <c r="G493" s="7">
        <f t="shared" si="495"/>
        <v>538500071620</v>
      </c>
      <c r="H493" s="36">
        <f t="shared" si="543"/>
        <v>796770324809</v>
      </c>
      <c r="I493" s="36">
        <f t="shared" si="539"/>
        <v>822752924591.40002</v>
      </c>
      <c r="K493" s="2">
        <f t="shared" si="496"/>
        <v>4.2069770637043542E-2</v>
      </c>
      <c r="M493" s="1">
        <f t="shared" si="504"/>
        <v>491</v>
      </c>
      <c r="N493" s="2">
        <f t="shared" si="497"/>
        <v>8.1840214543827967E-3</v>
      </c>
      <c r="O493" s="8">
        <f t="shared" si="498"/>
        <v>0.61528822055137844</v>
      </c>
      <c r="P493" s="2">
        <f t="shared" si="499"/>
        <v>0.57146331066654132</v>
      </c>
      <c r="Q493" s="2">
        <f t="shared" si="500"/>
        <v>0.58783394611531725</v>
      </c>
      <c r="R493" s="2">
        <f t="shared" si="501"/>
        <v>4.5444618534560499E-2</v>
      </c>
      <c r="V493" s="1">
        <f t="shared" si="502"/>
        <v>0</v>
      </c>
      <c r="W493" s="1">
        <f t="shared" si="503"/>
        <v>4.2069770637043542E-2</v>
      </c>
      <c r="X493" s="2">
        <f t="shared" si="522"/>
        <v>1.2590097175239274E-2</v>
      </c>
      <c r="Y493" s="2">
        <f t="shared" si="523"/>
        <v>1.1535660936385139E-2</v>
      </c>
      <c r="Z493" s="2">
        <f t="shared" si="524"/>
        <v>1.5258770389264285E-2</v>
      </c>
      <c r="AA493" s="2">
        <f t="shared" si="525"/>
        <v>1.6046924425294783E-2</v>
      </c>
      <c r="AB493" s="3">
        <f t="shared" si="540"/>
        <v>0.82510561821530337</v>
      </c>
      <c r="AC493" s="3">
        <f t="shared" si="541"/>
        <v>0.71887052189274758</v>
      </c>
      <c r="AD493" s="4">
        <f t="shared" si="528"/>
        <v>46.559691125954792</v>
      </c>
      <c r="AE493" s="5">
        <f t="shared" si="553"/>
        <v>57.770393034241316</v>
      </c>
      <c r="AF493" s="5">
        <f t="shared" si="554"/>
        <v>39.177775202288387</v>
      </c>
      <c r="AG493" s="5">
        <f t="shared" si="555"/>
        <v>76.363010866194244</v>
      </c>
      <c r="AH493" s="5"/>
      <c r="AI493" s="6">
        <f t="shared" si="542"/>
        <v>6.7313080311315665E-2</v>
      </c>
      <c r="AJ493" s="6">
        <f t="shared" si="531"/>
        <v>0.326854027487816</v>
      </c>
      <c r="AK493" s="6">
        <f t="shared" si="556"/>
        <v>-6.8952734603513477E-2</v>
      </c>
      <c r="AL493" s="6">
        <f t="shared" si="557"/>
        <v>0.72266078957914548</v>
      </c>
      <c r="AM493" s="6"/>
      <c r="AT493" s="5"/>
      <c r="AU493" s="5"/>
      <c r="AV493" s="12"/>
      <c r="AW493" s="5"/>
      <c r="AX493" s="5"/>
      <c r="AY493" s="5"/>
      <c r="AZ493" s="5"/>
      <c r="BA493" s="5"/>
      <c r="BB493" s="5"/>
      <c r="BC493" s="5"/>
      <c r="BD493" s="5"/>
      <c r="BE493" s="5">
        <f t="shared" si="513"/>
        <v>4460</v>
      </c>
      <c r="BF493" s="6">
        <f t="shared" si="514"/>
        <v>0</v>
      </c>
      <c r="BG493" s="6">
        <f t="shared" si="515"/>
        <v>4460</v>
      </c>
      <c r="BH493" s="6">
        <f t="shared" si="516"/>
        <v>1338.5714285714287</v>
      </c>
      <c r="BI493" s="6">
        <f t="shared" si="517"/>
        <v>1223.5714285714287</v>
      </c>
      <c r="BJ493" s="6">
        <f t="shared" si="518"/>
        <v>47.755784778366319</v>
      </c>
      <c r="BK493" s="6">
        <f t="shared" ref="BK493:BK556" si="558">AVERAGE(BJ474:BJ493)</f>
        <v>64.261825540392991</v>
      </c>
      <c r="BL493" s="6">
        <f t="shared" ref="BL493:BL556" si="559">BK493-2*_xlfn.STDEV.S(BJ474:BJ493)</f>
        <v>34.162168513347794</v>
      </c>
      <c r="BM493" s="6">
        <f t="shared" ref="BM493:BM556" si="560">BK493+1.4*_xlfn.STDEV.S(BJ474:BJ493)</f>
        <v>85.331585459324629</v>
      </c>
      <c r="BN493" s="5"/>
      <c r="BO493" s="5"/>
      <c r="BP493" s="5"/>
      <c r="BQ493" s="2">
        <f t="shared" si="487"/>
        <v>106911.25</v>
      </c>
      <c r="BR493" s="2">
        <f t="shared" si="519"/>
        <v>100833.4375</v>
      </c>
      <c r="BS493" s="2">
        <f t="shared" si="488"/>
        <v>90865.174088605854</v>
      </c>
      <c r="BT493" s="5">
        <f t="shared" si="520"/>
        <v>112175.86315127078</v>
      </c>
      <c r="BU493" s="5"/>
      <c r="BV493" s="2">
        <f t="shared" si="548"/>
        <v>-0.94006900265491167</v>
      </c>
      <c r="BW493" s="2">
        <f t="shared" si="489"/>
        <v>-0.27518402101382777</v>
      </c>
      <c r="BX493" s="2">
        <f t="shared" si="490"/>
        <v>-5.0773960783494232</v>
      </c>
      <c r="BY493" s="2">
        <f t="shared" si="491"/>
        <v>4.5270280363217683</v>
      </c>
      <c r="BZ493" s="2"/>
      <c r="CA493" s="2">
        <f t="shared" si="521"/>
        <v>0.11972079328794247</v>
      </c>
      <c r="CB493" s="2">
        <f t="shared" si="492"/>
        <v>-0.42906358307948328</v>
      </c>
      <c r="CC493" s="2">
        <f t="shared" si="493"/>
        <v>-1.6071650609478372</v>
      </c>
      <c r="CD493" s="2">
        <f t="shared" si="494"/>
        <v>0.74903789478887051</v>
      </c>
      <c r="CE493" s="5"/>
      <c r="CF493" s="8">
        <f t="shared" si="549"/>
        <v>5.3559408580782786E-3</v>
      </c>
      <c r="CG493" s="8">
        <f t="shared" si="550"/>
        <v>3.1724363174406855E-4</v>
      </c>
      <c r="CH493" s="5">
        <f t="shared" si="551"/>
        <v>107535</v>
      </c>
      <c r="CI493" s="5">
        <f t="shared" si="552"/>
        <v>102735</v>
      </c>
      <c r="CJ493" s="5"/>
      <c r="CK493" s="5">
        <f t="shared" si="509"/>
        <v>107704.61456788018</v>
      </c>
      <c r="CL493" s="5">
        <f t="shared" si="532"/>
        <v>107018.63419338729</v>
      </c>
      <c r="CM493" s="5">
        <f t="shared" si="483"/>
        <v>94781.059777828094</v>
      </c>
      <c r="CN493" s="5">
        <f t="shared" si="544"/>
        <v>85746.736545769221</v>
      </c>
      <c r="CO493" s="5">
        <f t="shared" si="505"/>
        <v>75350.846163948227</v>
      </c>
      <c r="CP493" s="5">
        <f t="shared" si="526"/>
        <v>58498.729803026123</v>
      </c>
      <c r="CQ493" s="5"/>
      <c r="CR493" s="5"/>
      <c r="CS493" s="32">
        <f t="shared" si="510"/>
        <v>5.1565611589443616E-3</v>
      </c>
      <c r="CT493" s="32">
        <f t="shared" si="533"/>
        <v>1.1599529520901042E-2</v>
      </c>
      <c r="CU493" s="32">
        <f t="shared" si="484"/>
        <v>0.14221132633215183</v>
      </c>
      <c r="CV493" s="32">
        <f t="shared" si="545"/>
        <v>0.26255533867710312</v>
      </c>
      <c r="CW493" s="32">
        <f t="shared" si="506"/>
        <v>0.43674564402963845</v>
      </c>
      <c r="CX493" s="32">
        <f t="shared" si="527"/>
        <v>0.85063847308355989</v>
      </c>
      <c r="CY493" s="32"/>
      <c r="CZ493" s="5"/>
      <c r="DA493" s="6">
        <f t="shared" si="511"/>
        <v>3.3054652517490214E-2</v>
      </c>
      <c r="DB493" s="6">
        <f t="shared" si="534"/>
        <v>4.893334826053846E-2</v>
      </c>
      <c r="DC493" s="6">
        <f t="shared" si="485"/>
        <v>0.30953372163191473</v>
      </c>
      <c r="DD493" s="6">
        <f t="shared" si="546"/>
        <v>0.62910527264595684</v>
      </c>
      <c r="DE493" s="6">
        <f t="shared" si="507"/>
        <v>0.71632145629094313</v>
      </c>
      <c r="DF493" s="6">
        <f t="shared" si="529"/>
        <v>2.0889577036044287</v>
      </c>
      <c r="DG493" s="5"/>
      <c r="DI493" s="6">
        <f t="shared" si="512"/>
        <v>0.57891655376147899</v>
      </c>
      <c r="DJ493" s="6">
        <f t="shared" si="535"/>
        <v>0.60040857682898774</v>
      </c>
      <c r="DK493" s="6">
        <f t="shared" si="486"/>
        <v>0.31454282971383546</v>
      </c>
      <c r="DL493" s="6">
        <f t="shared" si="547"/>
        <v>0.20995239740795882</v>
      </c>
      <c r="DM493" s="6">
        <f t="shared" si="508"/>
        <v>0.42897369723686568</v>
      </c>
      <c r="DN493" s="6">
        <f t="shared" si="530"/>
        <v>0.1013478388214985</v>
      </c>
      <c r="DX493">
        <f t="shared" si="536"/>
        <v>106999.5</v>
      </c>
      <c r="DY493">
        <f t="shared" si="537"/>
        <v>100722.64577196506</v>
      </c>
      <c r="DZ493">
        <f t="shared" si="538"/>
        <v>113276.35422803494</v>
      </c>
    </row>
    <row r="494" spans="1:130" x14ac:dyDescent="0.25">
      <c r="A494" s="1">
        <v>93</v>
      </c>
      <c r="B494" s="1">
        <v>493</v>
      </c>
      <c r="C494" s="7">
        <v>20210915</v>
      </c>
      <c r="D494" s="7">
        <v>107700</v>
      </c>
      <c r="E494" s="7">
        <v>2564191</v>
      </c>
      <c r="F494" s="7"/>
      <c r="G494" s="7">
        <f t="shared" si="495"/>
        <v>276163370700</v>
      </c>
      <c r="H494" s="36">
        <f t="shared" si="543"/>
        <v>769251774144</v>
      </c>
      <c r="I494" s="36">
        <f t="shared" si="539"/>
        <v>815594795549.40002</v>
      </c>
      <c r="K494" s="2">
        <f t="shared" si="496"/>
        <v>-5.1861572064889885E-3</v>
      </c>
      <c r="M494" s="1">
        <f t="shared" si="504"/>
        <v>492</v>
      </c>
      <c r="N494" s="2">
        <f t="shared" si="497"/>
        <v>8.2370903898281826E-3</v>
      </c>
      <c r="O494" s="8">
        <f t="shared" si="498"/>
        <v>0.61654135338345861</v>
      </c>
      <c r="P494" s="2">
        <f t="shared" si="499"/>
        <v>0.57217355584741847</v>
      </c>
      <c r="Q494" s="2">
        <f t="shared" si="500"/>
        <v>0.58867178564122624</v>
      </c>
      <c r="R494" s="2">
        <f t="shared" si="501"/>
        <v>4.5078042716917288E-2</v>
      </c>
      <c r="V494" s="1">
        <f t="shared" si="502"/>
        <v>5.1861572064889885E-3</v>
      </c>
      <c r="W494" s="1">
        <f t="shared" si="503"/>
        <v>0</v>
      </c>
      <c r="X494" s="2">
        <f t="shared" si="522"/>
        <v>1.178063101872311E-2</v>
      </c>
      <c r="Y494" s="2">
        <f t="shared" si="523"/>
        <v>1.1535660936385139E-2</v>
      </c>
      <c r="Z494" s="2">
        <f t="shared" si="524"/>
        <v>1.5334732322495258E-2</v>
      </c>
      <c r="AA494" s="2">
        <f t="shared" si="525"/>
        <v>1.6046924425294783E-2</v>
      </c>
      <c r="AB494" s="3">
        <f t="shared" si="540"/>
        <v>0.7682319306898846</v>
      </c>
      <c r="AC494" s="3">
        <f t="shared" si="541"/>
        <v>0.71887052189274758</v>
      </c>
      <c r="AD494" s="4">
        <f t="shared" si="528"/>
        <v>48.340349425441012</v>
      </c>
      <c r="AE494" s="5">
        <f t="shared" si="553"/>
        <v>56.587868047137718</v>
      </c>
      <c r="AF494" s="5">
        <f t="shared" si="554"/>
        <v>38.813001861027487</v>
      </c>
      <c r="AG494" s="5">
        <f t="shared" si="555"/>
        <v>74.362734233247949</v>
      </c>
      <c r="AH494" s="5"/>
      <c r="AI494" s="6">
        <f t="shared" si="542"/>
        <v>8.3680317677454374E-2</v>
      </c>
      <c r="AJ494" s="6">
        <f t="shared" si="531"/>
        <v>0.32260031436904657</v>
      </c>
      <c r="AK494" s="6">
        <f t="shared" si="556"/>
        <v>-8.208939203108323E-2</v>
      </c>
      <c r="AL494" s="6">
        <f t="shared" si="557"/>
        <v>0.72729002076917637</v>
      </c>
      <c r="AM494" s="6"/>
      <c r="AT494" s="5"/>
      <c r="AU494" s="5"/>
      <c r="AV494" s="12"/>
      <c r="AW494" s="5"/>
      <c r="AX494" s="5"/>
      <c r="AY494" s="5"/>
      <c r="AZ494" s="5"/>
      <c r="BA494" s="5"/>
      <c r="BB494" s="5"/>
      <c r="BC494" s="5"/>
      <c r="BD494" s="5"/>
      <c r="BE494" s="5">
        <f t="shared" si="513"/>
        <v>-560</v>
      </c>
      <c r="BF494" s="6">
        <f t="shared" si="514"/>
        <v>560</v>
      </c>
      <c r="BG494" s="6">
        <f t="shared" si="515"/>
        <v>0</v>
      </c>
      <c r="BH494" s="6">
        <f t="shared" si="516"/>
        <v>1250</v>
      </c>
      <c r="BI494" s="6">
        <f t="shared" si="517"/>
        <v>1223.5714285714287</v>
      </c>
      <c r="BJ494" s="6">
        <f t="shared" si="518"/>
        <v>49.465781114640485</v>
      </c>
      <c r="BK494" s="6">
        <f t="shared" si="558"/>
        <v>62.552533577606496</v>
      </c>
      <c r="BL494" s="6">
        <f t="shared" si="559"/>
        <v>33.216101640645959</v>
      </c>
      <c r="BM494" s="6">
        <f t="shared" si="560"/>
        <v>83.088035933478878</v>
      </c>
      <c r="BN494" s="5"/>
      <c r="BO494" s="5"/>
      <c r="BP494" s="5"/>
      <c r="BQ494" s="2">
        <f t="shared" si="487"/>
        <v>107320</v>
      </c>
      <c r="BR494" s="2">
        <f t="shared" si="519"/>
        <v>101695.625</v>
      </c>
      <c r="BS494" s="2">
        <f t="shared" si="488"/>
        <v>91486.371401348879</v>
      </c>
      <c r="BT494" s="5">
        <f t="shared" si="520"/>
        <v>112184.53149874779</v>
      </c>
      <c r="BU494" s="5"/>
      <c r="BV494" s="2">
        <f t="shared" si="548"/>
        <v>-0.88144929119035798</v>
      </c>
      <c r="BW494" s="2">
        <f t="shared" si="489"/>
        <v>-0.65025778942016677</v>
      </c>
      <c r="BX494" s="2">
        <f t="shared" si="490"/>
        <v>-4.1910255237491141</v>
      </c>
      <c r="BY494" s="2">
        <f t="shared" si="491"/>
        <v>2.8905099449087808</v>
      </c>
      <c r="BZ494" s="2"/>
      <c r="CA494" s="2">
        <f t="shared" si="521"/>
        <v>8.3170132943062428E-2</v>
      </c>
      <c r="CB494" s="2">
        <f t="shared" si="492"/>
        <v>-0.32199641074459473</v>
      </c>
      <c r="CC494" s="2">
        <f t="shared" si="493"/>
        <v>-1.2364133334080143</v>
      </c>
      <c r="CD494" s="2">
        <f t="shared" si="494"/>
        <v>0.59242051191882472</v>
      </c>
      <c r="CE494" s="5"/>
      <c r="CF494" s="8">
        <f t="shared" si="549"/>
        <v>3.9864809244832163E-3</v>
      </c>
      <c r="CG494" s="8">
        <f t="shared" si="550"/>
        <v>3.1724363174406855E-4</v>
      </c>
      <c r="CH494" s="5">
        <f t="shared" si="551"/>
        <v>107535</v>
      </c>
      <c r="CI494" s="5">
        <f t="shared" si="552"/>
        <v>102735</v>
      </c>
      <c r="CJ494" s="5"/>
      <c r="CK494" s="5">
        <f t="shared" si="509"/>
        <v>108168.72153992744</v>
      </c>
      <c r="CL494" s="5">
        <f t="shared" si="532"/>
        <v>107250.39049146234</v>
      </c>
      <c r="CM494" s="5">
        <f t="shared" si="483"/>
        <v>95144.035088686127</v>
      </c>
      <c r="CN494" s="5">
        <f t="shared" si="544"/>
        <v>85981.821610617146</v>
      </c>
      <c r="CO494" s="5">
        <f t="shared" si="505"/>
        <v>75438.339323108128</v>
      </c>
      <c r="CP494" s="5">
        <f t="shared" si="526"/>
        <v>58659.925979163672</v>
      </c>
      <c r="CQ494" s="5"/>
      <c r="CR494" s="5"/>
      <c r="CS494" s="32">
        <f t="shared" si="510"/>
        <v>-4.3332447056280143E-3</v>
      </c>
      <c r="CT494" s="32">
        <f t="shared" si="533"/>
        <v>4.1921479863837874E-3</v>
      </c>
      <c r="CU494" s="32">
        <f t="shared" si="484"/>
        <v>0.13196796729937033</v>
      </c>
      <c r="CV494" s="32">
        <f t="shared" si="545"/>
        <v>0.25259034971063077</v>
      </c>
      <c r="CW494" s="32">
        <f t="shared" si="506"/>
        <v>0.42765602963120286</v>
      </c>
      <c r="CX494" s="32">
        <f t="shared" si="527"/>
        <v>0.83600640816109495</v>
      </c>
      <c r="CY494" s="32"/>
      <c r="CZ494" s="5"/>
      <c r="DA494" s="6">
        <f t="shared" si="511"/>
        <v>-1.6940195193232348E-2</v>
      </c>
      <c r="DB494" s="6">
        <f t="shared" si="534"/>
        <v>8.8599320536088665E-3</v>
      </c>
      <c r="DC494" s="6">
        <f t="shared" si="485"/>
        <v>0.29857373139011401</v>
      </c>
      <c r="DD494" s="6">
        <f t="shared" si="546"/>
        <v>0.64122270193847086</v>
      </c>
      <c r="DE494" s="6">
        <f t="shared" si="507"/>
        <v>0.66080673535652401</v>
      </c>
      <c r="DF494" s="6">
        <f t="shared" si="529"/>
        <v>2.0547051468802828</v>
      </c>
      <c r="DG494" s="5"/>
      <c r="DI494" s="6">
        <f t="shared" si="512"/>
        <v>0.48074783403753629</v>
      </c>
      <c r="DJ494" s="6">
        <f t="shared" si="535"/>
        <v>0.53904339736316775</v>
      </c>
      <c r="DK494" s="6">
        <f t="shared" si="486"/>
        <v>0.37659907631263151</v>
      </c>
      <c r="DL494" s="6">
        <f t="shared" si="547"/>
        <v>0.18151429768342264</v>
      </c>
      <c r="DM494" s="6">
        <f t="shared" si="508"/>
        <v>0.43829047197764481</v>
      </c>
      <c r="DN494" s="6">
        <f t="shared" si="530"/>
        <v>0.10218652953458209</v>
      </c>
      <c r="DX494">
        <f t="shared" si="536"/>
        <v>107230</v>
      </c>
      <c r="DY494">
        <f t="shared" si="537"/>
        <v>101211.05657112479</v>
      </c>
      <c r="DZ494">
        <f t="shared" si="538"/>
        <v>113248.94342887521</v>
      </c>
    </row>
    <row r="495" spans="1:130" x14ac:dyDescent="0.25">
      <c r="A495" s="1">
        <v>94</v>
      </c>
      <c r="B495" s="1">
        <v>494</v>
      </c>
      <c r="C495" s="7">
        <v>20210918</v>
      </c>
      <c r="D495" s="7">
        <v>103650</v>
      </c>
      <c r="E495" s="7">
        <v>3520734</v>
      </c>
      <c r="F495" s="7"/>
      <c r="G495" s="7">
        <f t="shared" si="495"/>
        <v>364924079100</v>
      </c>
      <c r="H495" s="36">
        <f t="shared" si="543"/>
        <v>755094768186.5</v>
      </c>
      <c r="I495" s="36">
        <f t="shared" si="539"/>
        <v>812926183591.40002</v>
      </c>
      <c r="K495" s="2">
        <f t="shared" si="496"/>
        <v>-3.8329745280554273E-2</v>
      </c>
      <c r="M495" s="1">
        <f t="shared" si="504"/>
        <v>493</v>
      </c>
      <c r="N495" s="2">
        <f t="shared" si="497"/>
        <v>8.3887244813812024E-3</v>
      </c>
      <c r="O495" s="8">
        <f t="shared" si="498"/>
        <v>0.6177944862155389</v>
      </c>
      <c r="P495" s="2">
        <f t="shared" si="499"/>
        <v>0.57420164640907634</v>
      </c>
      <c r="Q495" s="2">
        <f t="shared" si="500"/>
        <v>0.59105877723758249</v>
      </c>
      <c r="R495" s="2">
        <f t="shared" si="501"/>
        <v>4.5620930368120427E-2</v>
      </c>
      <c r="V495" s="1">
        <f t="shared" si="502"/>
        <v>3.8329745280554273E-2</v>
      </c>
      <c r="W495" s="1">
        <f t="shared" si="503"/>
        <v>0</v>
      </c>
      <c r="X495" s="2">
        <f t="shared" si="522"/>
        <v>1.1363169735852306E-2</v>
      </c>
      <c r="Y495" s="2">
        <f t="shared" si="523"/>
        <v>1.1535660936385139E-2</v>
      </c>
      <c r="Z495" s="2">
        <f t="shared" si="524"/>
        <v>1.4438395159329086E-2</v>
      </c>
      <c r="AA495" s="2">
        <f t="shared" si="525"/>
        <v>1.6046924425294783E-2</v>
      </c>
      <c r="AB495" s="3">
        <f t="shared" si="540"/>
        <v>0.78701057911621264</v>
      </c>
      <c r="AC495" s="3">
        <f t="shared" si="541"/>
        <v>0.71887052189274758</v>
      </c>
      <c r="AD495" s="4">
        <f t="shared" si="528"/>
        <v>47.737535281576662</v>
      </c>
      <c r="AE495" s="5">
        <f t="shared" si="553"/>
        <v>55.323705830646375</v>
      </c>
      <c r="AF495" s="5">
        <f t="shared" si="554"/>
        <v>38.926860446775869</v>
      </c>
      <c r="AG495" s="5">
        <f t="shared" si="555"/>
        <v>71.720551214516888</v>
      </c>
      <c r="AH495" s="5"/>
      <c r="AI495" s="6">
        <f t="shared" si="542"/>
        <v>-5.5721026949674513E-2</v>
      </c>
      <c r="AJ495" s="6">
        <f t="shared" si="531"/>
        <v>0.31189547439614967</v>
      </c>
      <c r="AK495" s="6">
        <f t="shared" si="556"/>
        <v>-0.12140053913767984</v>
      </c>
      <c r="AL495" s="6">
        <f t="shared" si="557"/>
        <v>0.74519148792997925</v>
      </c>
      <c r="AM495" s="6"/>
      <c r="AT495" s="5"/>
      <c r="AU495" s="5"/>
      <c r="AV495" s="12"/>
      <c r="AW495" s="5"/>
      <c r="AX495" s="5"/>
      <c r="AY495" s="5"/>
      <c r="AZ495" s="5"/>
      <c r="BA495" s="5"/>
      <c r="BB495" s="5"/>
      <c r="BC495" s="5"/>
      <c r="BD495" s="5"/>
      <c r="BE495" s="5">
        <f t="shared" si="513"/>
        <v>-4050</v>
      </c>
      <c r="BF495" s="6">
        <f t="shared" si="514"/>
        <v>4050</v>
      </c>
      <c r="BG495" s="6">
        <f t="shared" si="515"/>
        <v>0</v>
      </c>
      <c r="BH495" s="6">
        <f t="shared" si="516"/>
        <v>1205.7142857142858</v>
      </c>
      <c r="BI495" s="6">
        <f t="shared" si="517"/>
        <v>1223.5714285714287</v>
      </c>
      <c r="BJ495" s="6">
        <f t="shared" si="518"/>
        <v>50.367538959129668</v>
      </c>
      <c r="BK495" s="6">
        <f t="shared" si="558"/>
        <v>60.834630449866836</v>
      </c>
      <c r="BL495" s="6">
        <f t="shared" si="559"/>
        <v>32.978685366637421</v>
      </c>
      <c r="BM495" s="6">
        <f t="shared" si="560"/>
        <v>80.333792008127432</v>
      </c>
      <c r="BN495" s="5"/>
      <c r="BO495" s="5"/>
      <c r="BP495" s="5"/>
      <c r="BQ495" s="2">
        <f t="shared" si="487"/>
        <v>106911.25</v>
      </c>
      <c r="BR495" s="2">
        <f t="shared" si="519"/>
        <v>102522.4375</v>
      </c>
      <c r="BS495" s="2">
        <f t="shared" si="488"/>
        <v>92124.384079691998</v>
      </c>
      <c r="BT495" s="5">
        <f t="shared" si="520"/>
        <v>111789.87140769811</v>
      </c>
      <c r="BU495" s="5"/>
      <c r="BV495" s="2">
        <f t="shared" si="548"/>
        <v>-0.77318413189644897</v>
      </c>
      <c r="BW495" s="2">
        <f t="shared" si="489"/>
        <v>-1.0312533230800836</v>
      </c>
      <c r="BX495" s="2">
        <f t="shared" si="490"/>
        <v>-1.341806853482252</v>
      </c>
      <c r="BY495" s="2">
        <f t="shared" si="491"/>
        <v>-0.72069979267791517</v>
      </c>
      <c r="BZ495" s="2"/>
      <c r="CA495" s="2">
        <f t="shared" si="521"/>
        <v>0.21296352343200101</v>
      </c>
      <c r="CB495" s="2">
        <f t="shared" si="492"/>
        <v>-0.20620009295687641</v>
      </c>
      <c r="CC495" s="2">
        <f t="shared" si="493"/>
        <v>-0.62116158952853284</v>
      </c>
      <c r="CD495" s="2">
        <f t="shared" si="494"/>
        <v>0.20876140361478002</v>
      </c>
      <c r="CE495" s="5"/>
      <c r="CF495" s="8">
        <f t="shared" si="549"/>
        <v>1.8700126782446348E-3</v>
      </c>
      <c r="CG495" s="8">
        <f t="shared" si="550"/>
        <v>3.1724363174406855E-4</v>
      </c>
      <c r="CH495" s="5">
        <f t="shared" si="551"/>
        <v>106475</v>
      </c>
      <c r="CI495" s="5">
        <f t="shared" si="552"/>
        <v>104635</v>
      </c>
      <c r="CJ495" s="5"/>
      <c r="CK495" s="5">
        <f t="shared" si="509"/>
        <v>107444.33448613221</v>
      </c>
      <c r="CL495" s="5">
        <f t="shared" si="532"/>
        <v>107181.98561767049</v>
      </c>
      <c r="CM495" s="5">
        <f t="shared" si="483"/>
        <v>95437.600551133291</v>
      </c>
      <c r="CN495" s="5">
        <f t="shared" si="544"/>
        <v>86190.367440331131</v>
      </c>
      <c r="CO495" s="5">
        <f t="shared" si="505"/>
        <v>75594.872990944656</v>
      </c>
      <c r="CP495" s="5">
        <f t="shared" si="526"/>
        <v>58827.078085740286</v>
      </c>
      <c r="CQ495" s="5"/>
      <c r="CR495" s="5"/>
      <c r="CS495" s="32">
        <f t="shared" si="510"/>
        <v>-3.531442122359596E-2</v>
      </c>
      <c r="CT495" s="32">
        <f t="shared" si="533"/>
        <v>-3.295316463224951E-2</v>
      </c>
      <c r="CU495" s="32">
        <f t="shared" si="484"/>
        <v>8.604993630855895E-2</v>
      </c>
      <c r="CV495" s="32">
        <f t="shared" si="545"/>
        <v>0.20257057810730439</v>
      </c>
      <c r="CW495" s="32">
        <f t="shared" si="506"/>
        <v>0.37112473239310839</v>
      </c>
      <c r="CX495" s="32">
        <f t="shared" si="527"/>
        <v>0.76194370641578435</v>
      </c>
      <c r="CY495" s="32"/>
      <c r="CZ495" s="5"/>
      <c r="DA495" s="6">
        <f t="shared" si="511"/>
        <v>-7.0939841287820535E-2</v>
      </c>
      <c r="DB495" s="6">
        <f t="shared" si="534"/>
        <v>-6.6255570043456433E-2</v>
      </c>
      <c r="DC495" s="6">
        <f t="shared" si="485"/>
        <v>0.258993204207907</v>
      </c>
      <c r="DD495" s="6">
        <f t="shared" si="546"/>
        <v>0.54334748656701326</v>
      </c>
      <c r="DE495" s="6">
        <f t="shared" si="507"/>
        <v>0.62933251034069715</v>
      </c>
      <c r="DF495" s="6">
        <f t="shared" si="529"/>
        <v>1.976132332565512</v>
      </c>
      <c r="DG495" s="5"/>
      <c r="DI495" s="6">
        <f t="shared" si="512"/>
        <v>0.10313313416112341</v>
      </c>
      <c r="DJ495" s="6">
        <f t="shared" si="535"/>
        <v>0.22453737263772713</v>
      </c>
      <c r="DK495" s="6">
        <f t="shared" si="486"/>
        <v>0.37848104778320746</v>
      </c>
      <c r="DL495" s="6">
        <f t="shared" si="547"/>
        <v>0.20559972667474166</v>
      </c>
      <c r="DM495" s="6">
        <f t="shared" si="508"/>
        <v>0.38575859701443821</v>
      </c>
      <c r="DN495" s="6">
        <f t="shared" si="530"/>
        <v>0.10049947403337441</v>
      </c>
      <c r="DX495">
        <f t="shared" si="536"/>
        <v>107075</v>
      </c>
      <c r="DY495">
        <f t="shared" si="537"/>
        <v>100858.18570327213</v>
      </c>
      <c r="DZ495">
        <f t="shared" si="538"/>
        <v>113291.81429672787</v>
      </c>
    </row>
    <row r="496" spans="1:130" x14ac:dyDescent="0.25">
      <c r="A496" s="1">
        <v>95</v>
      </c>
      <c r="B496" s="1">
        <v>495</v>
      </c>
      <c r="C496" s="7">
        <v>20210919</v>
      </c>
      <c r="D496" s="7">
        <v>103700</v>
      </c>
      <c r="E496" s="7">
        <v>3293551</v>
      </c>
      <c r="F496" s="7"/>
      <c r="G496" s="7">
        <f t="shared" si="495"/>
        <v>341541238700</v>
      </c>
      <c r="H496" s="36">
        <f t="shared" si="543"/>
        <v>695954012371.5</v>
      </c>
      <c r="I496" s="36">
        <f t="shared" si="539"/>
        <v>806615563565.40002</v>
      </c>
      <c r="K496" s="2">
        <f t="shared" si="496"/>
        <v>4.822763536929912E-4</v>
      </c>
      <c r="M496" s="1">
        <f t="shared" si="504"/>
        <v>494</v>
      </c>
      <c r="N496" s="2">
        <f t="shared" si="497"/>
        <v>9.0284173770841785E-3</v>
      </c>
      <c r="O496" s="8">
        <f t="shared" si="498"/>
        <v>0.61904761904761907</v>
      </c>
      <c r="P496" s="2">
        <f t="shared" si="499"/>
        <v>0.58273527171236816</v>
      </c>
      <c r="Q496" s="2">
        <f t="shared" si="500"/>
        <v>0.60101103206472895</v>
      </c>
      <c r="R496" s="2">
        <f t="shared" si="501"/>
        <v>4.484597263854273E-2</v>
      </c>
      <c r="V496" s="1">
        <f t="shared" si="502"/>
        <v>0</v>
      </c>
      <c r="W496" s="1">
        <f t="shared" si="503"/>
        <v>4.822763536929912E-4</v>
      </c>
      <c r="X496" s="2">
        <f t="shared" si="522"/>
        <v>9.2316525518446463E-3</v>
      </c>
      <c r="Y496" s="2">
        <f t="shared" si="523"/>
        <v>1.157010924736321E-2</v>
      </c>
      <c r="Z496" s="2">
        <f t="shared" si="524"/>
        <v>1.3683650321259084E-2</v>
      </c>
      <c r="AA496" s="2">
        <f t="shared" si="525"/>
        <v>1.6020751949922842E-2</v>
      </c>
      <c r="AB496" s="3">
        <f t="shared" si="540"/>
        <v>0.67464838220122003</v>
      </c>
      <c r="AC496" s="3">
        <f t="shared" si="541"/>
        <v>0.72219514311991662</v>
      </c>
      <c r="AD496" s="4">
        <f t="shared" si="528"/>
        <v>51.701935830921563</v>
      </c>
      <c r="AE496" s="5">
        <f t="shared" si="553"/>
        <v>54.256849406433027</v>
      </c>
      <c r="AF496" s="5">
        <f t="shared" si="554"/>
        <v>40.088031180078403</v>
      </c>
      <c r="AG496" s="5">
        <f t="shared" si="555"/>
        <v>68.425667632787651</v>
      </c>
      <c r="AH496" s="5"/>
      <c r="AI496" s="6">
        <f t="shared" si="542"/>
        <v>-0.13218459210418329</v>
      </c>
      <c r="AJ496" s="6">
        <f t="shared" si="531"/>
        <v>0.2748261534857217</v>
      </c>
      <c r="AK496" s="6">
        <f t="shared" si="556"/>
        <v>-0.17779758139142277</v>
      </c>
      <c r="AL496" s="6">
        <f t="shared" si="557"/>
        <v>0.72744988836286617</v>
      </c>
      <c r="AM496" s="6"/>
      <c r="AT496" s="5"/>
      <c r="AU496" s="5"/>
      <c r="AV496" s="12"/>
      <c r="AW496" s="5"/>
      <c r="AX496" s="5"/>
      <c r="AY496" s="5"/>
      <c r="AZ496" s="5"/>
      <c r="BA496" s="5"/>
      <c r="BB496" s="5"/>
      <c r="BC496" s="5"/>
      <c r="BD496" s="5"/>
      <c r="BE496" s="5">
        <f t="shared" si="513"/>
        <v>50</v>
      </c>
      <c r="BF496" s="6">
        <f t="shared" si="514"/>
        <v>0</v>
      </c>
      <c r="BG496" s="6">
        <f t="shared" si="515"/>
        <v>50</v>
      </c>
      <c r="BH496" s="6">
        <f t="shared" si="516"/>
        <v>988.57142857142856</v>
      </c>
      <c r="BI496" s="6">
        <f t="shared" si="517"/>
        <v>1227.1428571428571</v>
      </c>
      <c r="BJ496" s="6">
        <f t="shared" si="518"/>
        <v>55.383623468729851</v>
      </c>
      <c r="BK496" s="6">
        <f t="shared" si="558"/>
        <v>59.343921657361498</v>
      </c>
      <c r="BL496" s="6">
        <f t="shared" si="559"/>
        <v>33.890206432854768</v>
      </c>
      <c r="BM496" s="6">
        <f t="shared" si="560"/>
        <v>77.161522314516219</v>
      </c>
      <c r="BN496" s="5"/>
      <c r="BO496" s="5"/>
      <c r="BP496" s="5"/>
      <c r="BQ496" s="2">
        <f t="shared" si="487"/>
        <v>106602.5</v>
      </c>
      <c r="BR496" s="2">
        <f t="shared" si="519"/>
        <v>103247.3125</v>
      </c>
      <c r="BS496" s="2">
        <f t="shared" si="488"/>
        <v>92733.68667059383</v>
      </c>
      <c r="BT496" s="5">
        <f t="shared" si="520"/>
        <v>111267.94843730671</v>
      </c>
      <c r="BU496" s="5"/>
      <c r="BV496" s="2">
        <f t="shared" si="548"/>
        <v>-0.34572579613414067</v>
      </c>
      <c r="BW496" s="2">
        <f t="shared" si="489"/>
        <v>-1.0015376498791795</v>
      </c>
      <c r="BX496" s="2">
        <f t="shared" si="490"/>
        <v>-1.4373246965367728</v>
      </c>
      <c r="BY496" s="2">
        <f t="shared" si="491"/>
        <v>-0.56575060322158621</v>
      </c>
      <c r="BZ496" s="2"/>
      <c r="CA496" s="2">
        <f t="shared" si="521"/>
        <v>0.28436328486973816</v>
      </c>
      <c r="CB496" s="2">
        <f t="shared" si="492"/>
        <v>-0.16179211825253784</v>
      </c>
      <c r="CC496" s="2">
        <f t="shared" si="493"/>
        <v>-0.58755344227992223</v>
      </c>
      <c r="CD496" s="2">
        <f t="shared" si="494"/>
        <v>0.26396920577484662</v>
      </c>
      <c r="CE496" s="5"/>
      <c r="CF496" s="8">
        <f t="shared" si="549"/>
        <v>1.8700126782446348E-3</v>
      </c>
      <c r="CG496" s="8">
        <f t="shared" si="550"/>
        <v>3.1724363174406855E-4</v>
      </c>
      <c r="CH496" s="5">
        <f t="shared" si="551"/>
        <v>106475</v>
      </c>
      <c r="CI496" s="5">
        <f t="shared" si="552"/>
        <v>104635</v>
      </c>
      <c r="CJ496" s="5"/>
      <c r="CK496" s="5">
        <f t="shared" si="509"/>
        <v>106594.27579437241</v>
      </c>
      <c r="CL496" s="5">
        <f t="shared" si="532"/>
        <v>106717.5340737791</v>
      </c>
      <c r="CM496" s="5">
        <f t="shared" si="483"/>
        <v>95803.437360223776</v>
      </c>
      <c r="CN496" s="5">
        <f t="shared" si="544"/>
        <v>86457.970624164547</v>
      </c>
      <c r="CO496" s="5">
        <f t="shared" si="505"/>
        <v>75780.654110756761</v>
      </c>
      <c r="CP496" s="5">
        <f t="shared" si="526"/>
        <v>59089.887452011244</v>
      </c>
      <c r="CQ496" s="5"/>
      <c r="CR496" s="5"/>
      <c r="CS496" s="32">
        <f t="shared" si="510"/>
        <v>-2.7152262847168873E-2</v>
      </c>
      <c r="CT496" s="32">
        <f t="shared" si="533"/>
        <v>-2.8275897676692252E-2</v>
      </c>
      <c r="CU496" s="32">
        <f t="shared" si="484"/>
        <v>8.2424627522339478E-2</v>
      </c>
      <c r="CV496" s="32">
        <f t="shared" si="545"/>
        <v>0.19942671857042638</v>
      </c>
      <c r="CW496" s="32">
        <f t="shared" si="506"/>
        <v>0.36842313142926808</v>
      </c>
      <c r="CX496" s="32">
        <f t="shared" si="527"/>
        <v>0.75495341879298783</v>
      </c>
      <c r="CY496" s="32"/>
      <c r="CZ496" s="5"/>
      <c r="DA496" s="6">
        <f t="shared" si="511"/>
        <v>-3.6360756146050402E-2</v>
      </c>
      <c r="DB496" s="6">
        <f t="shared" si="534"/>
        <v>-6.2608018607513277E-2</v>
      </c>
      <c r="DC496" s="6">
        <f t="shared" si="485"/>
        <v>0.21020923925868193</v>
      </c>
      <c r="DD496" s="6">
        <f t="shared" si="546"/>
        <v>0.50075118019922527</v>
      </c>
      <c r="DE496" s="6">
        <f t="shared" si="507"/>
        <v>0.64024797607939288</v>
      </c>
      <c r="DF496" s="6">
        <f t="shared" si="529"/>
        <v>1.96643434809719</v>
      </c>
      <c r="DG496" s="5"/>
      <c r="DI496" s="6">
        <f t="shared" si="512"/>
        <v>0.16071113892832539</v>
      </c>
      <c r="DJ496" s="6">
        <f t="shared" si="535"/>
        <v>0.25396319611751028</v>
      </c>
      <c r="DK496" s="6">
        <f t="shared" si="486"/>
        <v>0.34349213456265776</v>
      </c>
      <c r="DL496" s="6">
        <f t="shared" si="547"/>
        <v>0.22581102775446829</v>
      </c>
      <c r="DM496" s="6">
        <f t="shared" si="508"/>
        <v>0.36979863408101299</v>
      </c>
      <c r="DN496" s="6">
        <f t="shared" si="530"/>
        <v>0.1075314394972056</v>
      </c>
      <c r="DX496">
        <f t="shared" si="536"/>
        <v>106722.5</v>
      </c>
      <c r="DY496">
        <f t="shared" si="537"/>
        <v>100580.12627317419</v>
      </c>
      <c r="DZ496">
        <f t="shared" si="538"/>
        <v>112864.87372682581</v>
      </c>
    </row>
    <row r="497" spans="1:130" x14ac:dyDescent="0.25">
      <c r="A497" s="1">
        <v>96</v>
      </c>
      <c r="B497" s="1">
        <v>496</v>
      </c>
      <c r="C497" s="7">
        <v>20210920</v>
      </c>
      <c r="D497" s="7">
        <v>102700</v>
      </c>
      <c r="E497" s="7">
        <v>3129839</v>
      </c>
      <c r="F497" s="7"/>
      <c r="G497" s="7">
        <f t="shared" si="495"/>
        <v>321434465300</v>
      </c>
      <c r="H497" s="36">
        <f t="shared" si="543"/>
        <v>665579710436.5</v>
      </c>
      <c r="I497" s="36">
        <f t="shared" si="539"/>
        <v>795890552650.59998</v>
      </c>
      <c r="K497" s="2">
        <f t="shared" si="496"/>
        <v>-9.689998300969057E-3</v>
      </c>
      <c r="M497" s="1">
        <f t="shared" si="504"/>
        <v>495</v>
      </c>
      <c r="N497" s="2">
        <f t="shared" si="497"/>
        <v>9.2738304852208117E-3</v>
      </c>
      <c r="O497" s="8">
        <f t="shared" si="498"/>
        <v>0.62030075187969924</v>
      </c>
      <c r="P497" s="2">
        <f t="shared" si="499"/>
        <v>0.58599904316912133</v>
      </c>
      <c r="Q497" s="2">
        <f t="shared" si="500"/>
        <v>0.60477668098394544</v>
      </c>
      <c r="R497" s="2">
        <f t="shared" si="501"/>
        <v>3.7565480167331078E-2</v>
      </c>
      <c r="V497" s="1">
        <f t="shared" si="502"/>
        <v>9.689998300969057E-3</v>
      </c>
      <c r="W497" s="1">
        <f t="shared" si="503"/>
        <v>0</v>
      </c>
      <c r="X497" s="2">
        <f t="shared" si="522"/>
        <v>9.9237952876281513E-3</v>
      </c>
      <c r="Y497" s="2">
        <f t="shared" si="523"/>
        <v>1.0622710564770864E-2</v>
      </c>
      <c r="Z497" s="2">
        <f t="shared" si="524"/>
        <v>1.3423370921191058E-2</v>
      </c>
      <c r="AA497" s="2">
        <f t="shared" si="525"/>
        <v>1.6302600286632791E-2</v>
      </c>
      <c r="AB497" s="3">
        <f t="shared" si="540"/>
        <v>0.7392923391516929</v>
      </c>
      <c r="AC497" s="3">
        <f t="shared" si="541"/>
        <v>0.65159608761805232</v>
      </c>
      <c r="AD497" s="4">
        <f t="shared" si="528"/>
        <v>46.847473533973179</v>
      </c>
      <c r="AE497" s="5">
        <f t="shared" si="553"/>
        <v>53.157547087453075</v>
      </c>
      <c r="AF497" s="5">
        <f t="shared" si="554"/>
        <v>40.410300423752233</v>
      </c>
      <c r="AG497" s="5">
        <f t="shared" si="555"/>
        <v>65.904793751153917</v>
      </c>
      <c r="AH497" s="5"/>
      <c r="AI497" s="6">
        <f t="shared" si="542"/>
        <v>-0.14505803775695883</v>
      </c>
      <c r="AJ497" s="6">
        <f t="shared" si="531"/>
        <v>0.24065480982420687</v>
      </c>
      <c r="AK497" s="6">
        <f t="shared" si="556"/>
        <v>-0.23098701230261584</v>
      </c>
      <c r="AL497" s="6">
        <f t="shared" si="557"/>
        <v>0.71229663195102955</v>
      </c>
      <c r="AM497" s="6"/>
      <c r="AT497" s="5"/>
      <c r="AU497" s="5"/>
      <c r="AV497" s="12"/>
      <c r="AW497" s="5"/>
      <c r="AX497" s="5"/>
      <c r="AY497" s="5"/>
      <c r="AZ497" s="5"/>
      <c r="BA497" s="5"/>
      <c r="BB497" s="5"/>
      <c r="BC497" s="5"/>
      <c r="BD497" s="5"/>
      <c r="BE497" s="5">
        <f t="shared" si="513"/>
        <v>-1000</v>
      </c>
      <c r="BF497" s="6">
        <f t="shared" si="514"/>
        <v>1000</v>
      </c>
      <c r="BG497" s="6">
        <f t="shared" si="515"/>
        <v>0</v>
      </c>
      <c r="BH497" s="6">
        <f t="shared" si="516"/>
        <v>1060</v>
      </c>
      <c r="BI497" s="6">
        <f t="shared" si="517"/>
        <v>1131.4285714285713</v>
      </c>
      <c r="BJ497" s="6">
        <f t="shared" si="518"/>
        <v>51.629726205997393</v>
      </c>
      <c r="BK497" s="6">
        <f t="shared" si="558"/>
        <v>57.791208833462221</v>
      </c>
      <c r="BL497" s="6">
        <f t="shared" si="559"/>
        <v>34.64855188990412</v>
      </c>
      <c r="BM497" s="6">
        <f t="shared" si="560"/>
        <v>73.991068693952883</v>
      </c>
      <c r="BN497" s="5"/>
      <c r="BO497" s="5"/>
      <c r="BP497" s="5"/>
      <c r="BQ497" s="2">
        <f t="shared" si="487"/>
        <v>106351.25</v>
      </c>
      <c r="BR497" s="2">
        <f t="shared" si="519"/>
        <v>103877.5</v>
      </c>
      <c r="BS497" s="2">
        <f t="shared" si="488"/>
        <v>93335.830555638851</v>
      </c>
      <c r="BT497" s="5">
        <f t="shared" si="520"/>
        <v>110636.75281996542</v>
      </c>
      <c r="BU497" s="5"/>
      <c r="BV497" s="2">
        <f t="shared" si="548"/>
        <v>-0.3452272542940289</v>
      </c>
      <c r="BW497" s="2">
        <f t="shared" si="489"/>
        <v>-0.96251291934468453</v>
      </c>
      <c r="BX497" s="2">
        <f t="shared" si="490"/>
        <v>-1.4830262665359566</v>
      </c>
      <c r="BY497" s="2">
        <f t="shared" si="491"/>
        <v>-0.44199957215341235</v>
      </c>
      <c r="BZ497" s="2"/>
      <c r="CA497" s="2">
        <f t="shared" si="521"/>
        <v>0.32234150370031311</v>
      </c>
      <c r="CB497" s="2">
        <f t="shared" si="492"/>
        <v>-0.12440570067531764</v>
      </c>
      <c r="CC497" s="2">
        <f t="shared" si="493"/>
        <v>-0.58277664835851084</v>
      </c>
      <c r="CD497" s="2">
        <f t="shared" si="494"/>
        <v>0.33396524700787555</v>
      </c>
      <c r="CE497" s="5"/>
      <c r="CF497" s="8">
        <f t="shared" si="549"/>
        <v>1.8700126782446348E-3</v>
      </c>
      <c r="CG497" s="8">
        <f t="shared" si="550"/>
        <v>3.1724363174406855E-4</v>
      </c>
      <c r="CH497" s="5">
        <f t="shared" si="551"/>
        <v>106000</v>
      </c>
      <c r="CI497" s="5">
        <f t="shared" si="552"/>
        <v>105815</v>
      </c>
      <c r="CJ497" s="5"/>
      <c r="CK497" s="5">
        <f t="shared" si="509"/>
        <v>106084.06880417447</v>
      </c>
      <c r="CL497" s="5">
        <f t="shared" si="532"/>
        <v>106369.46550263239</v>
      </c>
      <c r="CM497" s="5">
        <f t="shared" si="483"/>
        <v>96145.64444244084</v>
      </c>
      <c r="CN497" s="5">
        <f t="shared" si="544"/>
        <v>86808.228989410665</v>
      </c>
      <c r="CO497" s="5">
        <f t="shared" si="505"/>
        <v>75922.840266735802</v>
      </c>
      <c r="CP497" s="5">
        <f t="shared" si="526"/>
        <v>59270.293138321664</v>
      </c>
      <c r="CQ497" s="5"/>
      <c r="CR497" s="5"/>
      <c r="CS497" s="32">
        <f t="shared" si="510"/>
        <v>-3.1899877543547839E-2</v>
      </c>
      <c r="CT497" s="32">
        <f t="shared" si="533"/>
        <v>-3.4497357726607891E-2</v>
      </c>
      <c r="CU497" s="32">
        <f t="shared" si="484"/>
        <v>6.817111264445308E-2</v>
      </c>
      <c r="CV497" s="32">
        <f t="shared" si="545"/>
        <v>0.18306756393484203</v>
      </c>
      <c r="CW497" s="32">
        <f t="shared" si="506"/>
        <v>0.35268912015395348</v>
      </c>
      <c r="CX497" s="32">
        <f t="shared" si="527"/>
        <v>0.7327398695384304</v>
      </c>
      <c r="CY497" s="32"/>
      <c r="CZ497" s="5"/>
      <c r="DA497" s="6">
        <f t="shared" si="511"/>
        <v>-5.1707035464555282E-2</v>
      </c>
      <c r="DB497" s="6">
        <f t="shared" si="534"/>
        <v>-6.8759153816831814E-2</v>
      </c>
      <c r="DC497" s="6">
        <f t="shared" si="485"/>
        <v>0.19328700835536824</v>
      </c>
      <c r="DD497" s="6">
        <f t="shared" si="546"/>
        <v>0.50435520326220962</v>
      </c>
      <c r="DE497" s="6">
        <f t="shared" si="507"/>
        <v>0.65587578576271366</v>
      </c>
      <c r="DF497" s="6">
        <f t="shared" si="529"/>
        <v>1.9164332804475714</v>
      </c>
      <c r="DG497" s="5"/>
      <c r="DI497" s="6">
        <f t="shared" si="512"/>
        <v>0.1420961876517739</v>
      </c>
      <c r="DJ497" s="6">
        <f t="shared" si="535"/>
        <v>0.20365909916704233</v>
      </c>
      <c r="DK497" s="6">
        <f t="shared" si="486"/>
        <v>0.38329829792490849</v>
      </c>
      <c r="DL497" s="6">
        <f t="shared" si="547"/>
        <v>0.22453074323132513</v>
      </c>
      <c r="DM497" s="6">
        <f t="shared" si="508"/>
        <v>0.37992580892660255</v>
      </c>
      <c r="DN497" s="6">
        <f t="shared" si="530"/>
        <v>0.11488077464853452</v>
      </c>
      <c r="DX497">
        <f t="shared" si="536"/>
        <v>106337.5</v>
      </c>
      <c r="DY497">
        <f t="shared" si="537"/>
        <v>100200.14266968265</v>
      </c>
      <c r="DZ497">
        <f t="shared" si="538"/>
        <v>112474.85733031735</v>
      </c>
    </row>
    <row r="498" spans="1:130" x14ac:dyDescent="0.25">
      <c r="A498" s="1">
        <v>97</v>
      </c>
      <c r="B498" s="1">
        <v>497</v>
      </c>
      <c r="C498" s="7">
        <v>20210921</v>
      </c>
      <c r="D498" s="7">
        <v>99900</v>
      </c>
      <c r="E498" s="7">
        <v>4035171</v>
      </c>
      <c r="F498" s="7"/>
      <c r="G498" s="7">
        <f t="shared" si="495"/>
        <v>403113582900</v>
      </c>
      <c r="H498" s="36">
        <f t="shared" si="543"/>
        <v>633969953060.5</v>
      </c>
      <c r="I498" s="36">
        <f t="shared" si="539"/>
        <v>793059056666.59998</v>
      </c>
      <c r="K498" s="2">
        <f t="shared" si="496"/>
        <v>-2.7642431280004712E-2</v>
      </c>
      <c r="M498" s="1">
        <f t="shared" si="504"/>
        <v>496</v>
      </c>
      <c r="N498" s="2">
        <f t="shared" si="497"/>
        <v>9.3153533409710502E-3</v>
      </c>
      <c r="O498" s="8">
        <f t="shared" si="498"/>
        <v>0.62155388471177941</v>
      </c>
      <c r="P498" s="2">
        <f t="shared" si="499"/>
        <v>0.5865506789521836</v>
      </c>
      <c r="Q498" s="2">
        <f t="shared" si="500"/>
        <v>0.605410845216521</v>
      </c>
      <c r="R498" s="2">
        <f t="shared" si="501"/>
        <v>3.5554841542658089E-2</v>
      </c>
      <c r="V498" s="1">
        <f t="shared" si="502"/>
        <v>2.7642431280004712E-2</v>
      </c>
      <c r="W498" s="1">
        <f t="shared" si="503"/>
        <v>0</v>
      </c>
      <c r="X498" s="2">
        <f t="shared" si="522"/>
        <v>1.1898254664771344E-2</v>
      </c>
      <c r="Y498" s="2">
        <f t="shared" si="523"/>
        <v>8.5188687221403429E-3</v>
      </c>
      <c r="Z498" s="2">
        <f t="shared" si="524"/>
        <v>1.3876707158772213E-2</v>
      </c>
      <c r="AA498" s="2">
        <f t="shared" si="525"/>
        <v>1.55695426733356E-2</v>
      </c>
      <c r="AB498" s="3">
        <f t="shared" si="540"/>
        <v>0.85742637130234589</v>
      </c>
      <c r="AC498" s="3">
        <f t="shared" si="541"/>
        <v>0.54714957920567309</v>
      </c>
      <c r="AD498" s="4">
        <f t="shared" si="528"/>
        <v>38.954787671522887</v>
      </c>
      <c r="AE498" s="5">
        <f t="shared" si="553"/>
        <v>51.897555042866244</v>
      </c>
      <c r="AF498" s="5">
        <f t="shared" si="554"/>
        <v>38.751658039236396</v>
      </c>
      <c r="AG498" s="5">
        <f t="shared" si="555"/>
        <v>65.043452046496085</v>
      </c>
      <c r="AH498" s="5"/>
      <c r="AI498" s="6">
        <f t="shared" si="542"/>
        <v>-0.18907632540861127</v>
      </c>
      <c r="AJ498" s="6">
        <f t="shared" si="531"/>
        <v>0.20202607178595641</v>
      </c>
      <c r="AK498" s="6">
        <f t="shared" si="556"/>
        <v>-0.27786471595919493</v>
      </c>
      <c r="AL498" s="6">
        <f t="shared" si="557"/>
        <v>0.6819168595311077</v>
      </c>
      <c r="AM498" s="6"/>
      <c r="AT498" s="5"/>
      <c r="AU498" s="5"/>
      <c r="AV498" s="12"/>
      <c r="AW498" s="5"/>
      <c r="AX498" s="5"/>
      <c r="AY498" s="5"/>
      <c r="AZ498" s="5"/>
      <c r="BA498" s="5"/>
      <c r="BB498" s="5"/>
      <c r="BC498" s="5"/>
      <c r="BD498" s="5"/>
      <c r="BE498" s="5">
        <f t="shared" si="513"/>
        <v>-2800</v>
      </c>
      <c r="BF498" s="6">
        <f t="shared" si="514"/>
        <v>2800</v>
      </c>
      <c r="BG498" s="6">
        <f t="shared" si="515"/>
        <v>0</v>
      </c>
      <c r="BH498" s="6">
        <f t="shared" si="516"/>
        <v>1260</v>
      </c>
      <c r="BI498" s="6">
        <f t="shared" si="517"/>
        <v>914.28571428571433</v>
      </c>
      <c r="BJ498" s="6">
        <f t="shared" si="518"/>
        <v>42.049934296977661</v>
      </c>
      <c r="BK498" s="6">
        <f t="shared" si="558"/>
        <v>55.900639049729328</v>
      </c>
      <c r="BL498" s="6">
        <f t="shared" si="559"/>
        <v>34.217613409864825</v>
      </c>
      <c r="BM498" s="6">
        <f t="shared" si="560"/>
        <v>71.078756997634486</v>
      </c>
      <c r="BN498" s="5"/>
      <c r="BO498" s="5"/>
      <c r="BP498" s="5"/>
      <c r="BQ498" s="2">
        <f t="shared" si="487"/>
        <v>105847.5</v>
      </c>
      <c r="BR498" s="2">
        <f t="shared" si="519"/>
        <v>104353.0625</v>
      </c>
      <c r="BS498" s="2">
        <f t="shared" si="488"/>
        <v>93877.806287990825</v>
      </c>
      <c r="BT498" s="5">
        <f t="shared" si="520"/>
        <v>110147.84914716694</v>
      </c>
      <c r="BU498" s="5"/>
      <c r="BV498" s="2">
        <f t="shared" si="548"/>
        <v>-0.48239722670047636</v>
      </c>
      <c r="BW498" s="2">
        <f t="shared" si="489"/>
        <v>-0.94004011042606384</v>
      </c>
      <c r="BX498" s="2">
        <f t="shared" si="490"/>
        <v>-1.5031905935521115</v>
      </c>
      <c r="BY498" s="2">
        <f t="shared" si="491"/>
        <v>-0.37688962730001607</v>
      </c>
      <c r="BZ498" s="2"/>
      <c r="CA498" s="2">
        <f t="shared" si="521"/>
        <v>0.40152426363834853</v>
      </c>
      <c r="CB498" s="2">
        <f t="shared" si="492"/>
        <v>-8.1309202453937662E-2</v>
      </c>
      <c r="CC498" s="2">
        <f t="shared" si="493"/>
        <v>-0.56787694774255881</v>
      </c>
      <c r="CD498" s="2">
        <f t="shared" si="494"/>
        <v>0.40525854283468343</v>
      </c>
      <c r="CE498" s="5"/>
      <c r="CF498" s="8">
        <f t="shared" si="549"/>
        <v>1.8700126782446348E-3</v>
      </c>
      <c r="CG498" s="8">
        <f t="shared" si="550"/>
        <v>3.1724363174406855E-4</v>
      </c>
      <c r="CH498" s="5">
        <f t="shared" si="551"/>
        <v>104080</v>
      </c>
      <c r="CI498" s="5">
        <f t="shared" si="552"/>
        <v>105585</v>
      </c>
      <c r="CJ498" s="5"/>
      <c r="CK498" s="5">
        <f t="shared" si="509"/>
        <v>105215.07209928743</v>
      </c>
      <c r="CL498" s="5">
        <f t="shared" si="532"/>
        <v>105865.44011129891</v>
      </c>
      <c r="CM498" s="5">
        <f t="shared" si="483"/>
        <v>96362.21672606426</v>
      </c>
      <c r="CN498" s="5">
        <f t="shared" si="544"/>
        <v>87066.33944772782</v>
      </c>
      <c r="CO498" s="5">
        <f t="shared" si="505"/>
        <v>76084.378507026733</v>
      </c>
      <c r="CP498" s="5">
        <f t="shared" si="526"/>
        <v>59468.851047020042</v>
      </c>
      <c r="CQ498" s="5"/>
      <c r="CR498" s="5"/>
      <c r="CS498" s="32">
        <f t="shared" si="510"/>
        <v>-5.0516261532110085E-2</v>
      </c>
      <c r="CT498" s="32">
        <f t="shared" si="533"/>
        <v>-5.634926851508204E-2</v>
      </c>
      <c r="CU498" s="32">
        <f t="shared" si="484"/>
        <v>3.6713386160395656E-2</v>
      </c>
      <c r="CV498" s="32">
        <f t="shared" si="545"/>
        <v>0.14740094316216368</v>
      </c>
      <c r="CW498" s="32">
        <f t="shared" si="506"/>
        <v>0.3130159168057578</v>
      </c>
      <c r="CX498" s="32">
        <f t="shared" si="527"/>
        <v>0.67987102896964324</v>
      </c>
      <c r="CY498" s="32"/>
      <c r="CZ498" s="5"/>
      <c r="DA498" s="6">
        <f t="shared" si="511"/>
        <v>-8.992670952798508E-2</v>
      </c>
      <c r="DB498" s="6">
        <f t="shared" si="534"/>
        <v>-9.5128163058281728E-2</v>
      </c>
      <c r="DC498" s="6">
        <f t="shared" si="485"/>
        <v>0.16517215472100014</v>
      </c>
      <c r="DD498" s="6">
        <f t="shared" si="546"/>
        <v>0.48139964924870338</v>
      </c>
      <c r="DE498" s="6">
        <f t="shared" si="507"/>
        <v>0.6658293719089885</v>
      </c>
      <c r="DF498" s="6">
        <f t="shared" si="529"/>
        <v>1.8983664515373493</v>
      </c>
      <c r="DG498" s="5"/>
      <c r="DI498" s="6">
        <f t="shared" si="512"/>
        <v>3.1940024078275057E-2</v>
      </c>
      <c r="DJ498" s="6">
        <f t="shared" si="535"/>
        <v>4.3615952844830344E-2</v>
      </c>
      <c r="DK498" s="6">
        <f t="shared" si="486"/>
        <v>0.47869777378741374</v>
      </c>
      <c r="DL498" s="6">
        <f t="shared" si="547"/>
        <v>0.22904273976744116</v>
      </c>
      <c r="DM498" s="6">
        <f t="shared" si="508"/>
        <v>0.36235483578365468</v>
      </c>
      <c r="DN498" s="6">
        <f t="shared" si="530"/>
        <v>0.12252524860910298</v>
      </c>
      <c r="DX498">
        <f t="shared" si="536"/>
        <v>105832</v>
      </c>
      <c r="DY498">
        <f t="shared" si="537"/>
        <v>99333.087475584864</v>
      </c>
      <c r="DZ498">
        <f t="shared" si="538"/>
        <v>112330.91252441514</v>
      </c>
    </row>
    <row r="499" spans="1:130" x14ac:dyDescent="0.25">
      <c r="A499" s="1">
        <v>98</v>
      </c>
      <c r="B499" s="1">
        <v>498</v>
      </c>
      <c r="C499" s="7">
        <v>20210922</v>
      </c>
      <c r="D499" s="7">
        <v>100980</v>
      </c>
      <c r="E499" s="7">
        <v>4741442</v>
      </c>
      <c r="F499" s="7"/>
      <c r="G499" s="7">
        <f t="shared" si="495"/>
        <v>478790813160</v>
      </c>
      <c r="H499" s="36">
        <f t="shared" si="543"/>
        <v>615943729804</v>
      </c>
      <c r="I499" s="36">
        <f t="shared" si="539"/>
        <v>790367285910.19995</v>
      </c>
      <c r="K499" s="2">
        <f t="shared" si="496"/>
        <v>1.0752791776261697E-2</v>
      </c>
      <c r="M499" s="1">
        <f t="shared" si="504"/>
        <v>497</v>
      </c>
      <c r="N499" s="2">
        <f t="shared" si="497"/>
        <v>9.3465646074882176E-3</v>
      </c>
      <c r="O499" s="8">
        <f t="shared" si="498"/>
        <v>0.6228070175438597</v>
      </c>
      <c r="P499" s="2">
        <f t="shared" si="499"/>
        <v>0.58696521174151184</v>
      </c>
      <c r="Q499" s="2">
        <f t="shared" si="500"/>
        <v>0.60588695311751739</v>
      </c>
      <c r="R499" s="2">
        <f t="shared" si="501"/>
        <v>3.6256338591676096E-2</v>
      </c>
      <c r="V499" s="1">
        <f t="shared" si="502"/>
        <v>0</v>
      </c>
      <c r="W499" s="1">
        <f t="shared" si="503"/>
        <v>1.0752791776261697E-2</v>
      </c>
      <c r="X499" s="2">
        <f t="shared" si="522"/>
        <v>1.1898254664771344E-2</v>
      </c>
      <c r="Y499" s="2">
        <f t="shared" si="523"/>
        <v>6.0863045272852015E-3</v>
      </c>
      <c r="Z499" s="2">
        <f t="shared" si="524"/>
        <v>1.3876707158772213E-2</v>
      </c>
      <c r="AA499" s="2">
        <f t="shared" si="525"/>
        <v>1.1624029008596473E-2</v>
      </c>
      <c r="AB499" s="3">
        <f t="shared" si="540"/>
        <v>0.85742637130234589</v>
      </c>
      <c r="AC499" s="3">
        <f t="shared" si="541"/>
        <v>0.523596811637696</v>
      </c>
      <c r="AD499" s="4">
        <f t="shared" si="528"/>
        <v>37.913687337457844</v>
      </c>
      <c r="AE499" s="5">
        <f t="shared" si="553"/>
        <v>50.674067305822362</v>
      </c>
      <c r="AF499" s="5">
        <f t="shared" si="554"/>
        <v>37.089822001093204</v>
      </c>
      <c r="AG499" s="5">
        <f t="shared" si="555"/>
        <v>64.258312610551513</v>
      </c>
      <c r="AH499" s="5"/>
      <c r="AI499" s="6">
        <f t="shared" si="542"/>
        <v>-0.16401633586622416</v>
      </c>
      <c r="AJ499" s="6">
        <f t="shared" si="531"/>
        <v>0.15798389842423663</v>
      </c>
      <c r="AK499" s="6">
        <f t="shared" si="556"/>
        <v>-0.28308530520115538</v>
      </c>
      <c r="AL499" s="6">
        <f t="shared" si="557"/>
        <v>0.59905310204962858</v>
      </c>
      <c r="AM499" s="6"/>
      <c r="AT499" s="5"/>
      <c r="AU499" s="5"/>
      <c r="AV499" s="12"/>
      <c r="AW499" s="5"/>
      <c r="AX499" s="5"/>
      <c r="AY499" s="5"/>
      <c r="AZ499" s="5"/>
      <c r="BA499" s="5"/>
      <c r="BB499" s="5"/>
      <c r="BC499" s="5"/>
      <c r="BD499" s="5"/>
      <c r="BE499" s="5">
        <f t="shared" si="513"/>
        <v>1080</v>
      </c>
      <c r="BF499" s="6">
        <f t="shared" si="514"/>
        <v>0</v>
      </c>
      <c r="BG499" s="6">
        <f t="shared" si="515"/>
        <v>1080</v>
      </c>
      <c r="BH499" s="6">
        <f t="shared" si="516"/>
        <v>1260</v>
      </c>
      <c r="BI499" s="6">
        <f t="shared" si="517"/>
        <v>648.57142857142856</v>
      </c>
      <c r="BJ499" s="6">
        <f t="shared" si="518"/>
        <v>33.982035928143709</v>
      </c>
      <c r="BK499" s="6">
        <f t="shared" si="558"/>
        <v>53.645879904130744</v>
      </c>
      <c r="BL499" s="6">
        <f t="shared" si="559"/>
        <v>32.746007629534368</v>
      </c>
      <c r="BM499" s="6">
        <f t="shared" si="560"/>
        <v>68.275790496348208</v>
      </c>
      <c r="BN499" s="5"/>
      <c r="BO499" s="5"/>
      <c r="BP499" s="5"/>
      <c r="BQ499" s="2">
        <f t="shared" si="487"/>
        <v>105502.5</v>
      </c>
      <c r="BR499" s="2">
        <f t="shared" si="519"/>
        <v>104700.4375</v>
      </c>
      <c r="BS499" s="2">
        <f t="shared" si="488"/>
        <v>94386.205404345645</v>
      </c>
      <c r="BT499" s="5">
        <f t="shared" si="520"/>
        <v>109826.08330494625</v>
      </c>
      <c r="BU499" s="5"/>
      <c r="BV499" s="2">
        <f t="shared" si="548"/>
        <v>-0.62595003258566084</v>
      </c>
      <c r="BW499" s="2">
        <f t="shared" si="489"/>
        <v>-0.91787245931627071</v>
      </c>
      <c r="BX499" s="2">
        <f t="shared" si="490"/>
        <v>-1.4943450888147214</v>
      </c>
      <c r="BY499" s="2">
        <f t="shared" si="491"/>
        <v>-0.34139982981781991</v>
      </c>
      <c r="BZ499" s="2"/>
      <c r="CA499" s="2">
        <f t="shared" si="521"/>
        <v>0.33077491981339407</v>
      </c>
      <c r="CB499" s="2">
        <f t="shared" si="492"/>
        <v>-4.8196975326870617E-2</v>
      </c>
      <c r="CC499" s="2">
        <f t="shared" si="493"/>
        <v>-0.55288207930324906</v>
      </c>
      <c r="CD499" s="2">
        <f t="shared" si="494"/>
        <v>0.45648812864950783</v>
      </c>
      <c r="CE499" s="5"/>
      <c r="CF499" s="8">
        <f t="shared" si="549"/>
        <v>1.8700126782446348E-3</v>
      </c>
      <c r="CG499" s="8">
        <f t="shared" si="550"/>
        <v>3.1724363174406855E-4</v>
      </c>
      <c r="CH499" s="5">
        <f t="shared" si="551"/>
        <v>104080</v>
      </c>
      <c r="CI499" s="5">
        <f t="shared" si="552"/>
        <v>105585</v>
      </c>
      <c r="CJ499" s="5"/>
      <c r="CK499" s="5">
        <f t="shared" si="509"/>
        <v>104406.15078294939</v>
      </c>
      <c r="CL499" s="5">
        <f t="shared" si="532"/>
        <v>105405.48510846369</v>
      </c>
      <c r="CM499" s="5">
        <f t="shared" ref="CM499:CM562" si="561">AVERAGE(G450:G499)/AVERAGE(E450:E499)</f>
        <v>96622.444645926662</v>
      </c>
      <c r="CN499" s="5">
        <f t="shared" si="544"/>
        <v>87235.867569778595</v>
      </c>
      <c r="CO499" s="5">
        <f t="shared" si="505"/>
        <v>76243.58005121813</v>
      </c>
      <c r="CP499" s="5">
        <f t="shared" si="526"/>
        <v>59675.407493053463</v>
      </c>
      <c r="CQ499" s="5"/>
      <c r="CR499" s="5"/>
      <c r="CS499" s="32">
        <f t="shared" si="510"/>
        <v>-3.2815602886002715E-2</v>
      </c>
      <c r="CT499" s="32">
        <f t="shared" si="533"/>
        <v>-4.1985339794317178E-2</v>
      </c>
      <c r="CU499" s="32">
        <f t="shared" ref="CU499:CU562" si="562">D499/CM499-1</f>
        <v>4.5098790141789635E-2</v>
      </c>
      <c r="CV499" s="32">
        <f t="shared" si="545"/>
        <v>0.15755139271387075</v>
      </c>
      <c r="CW499" s="32">
        <f t="shared" si="506"/>
        <v>0.32443938141630668</v>
      </c>
      <c r="CX499" s="32">
        <f t="shared" si="527"/>
        <v>0.69215434367590389</v>
      </c>
      <c r="CY499" s="32"/>
      <c r="CZ499" s="5"/>
      <c r="DA499" s="6">
        <f t="shared" si="511"/>
        <v>-6.5355181044127117E-2</v>
      </c>
      <c r="DB499" s="6">
        <f t="shared" si="534"/>
        <v>-6.785668788430467E-2</v>
      </c>
      <c r="DC499" s="6">
        <f t="shared" ref="DC499:DC562" si="563">LN(D499/D450)</f>
        <v>0.13497543619675628</v>
      </c>
      <c r="DD499" s="6">
        <f t="shared" si="546"/>
        <v>0.51145300743166844</v>
      </c>
      <c r="DE499" s="6">
        <f t="shared" si="507"/>
        <v>0.63605112057816193</v>
      </c>
      <c r="DF499" s="6">
        <f t="shared" si="529"/>
        <v>1.9198449476325981</v>
      </c>
      <c r="DG499" s="5"/>
      <c r="DI499" s="6">
        <f t="shared" si="512"/>
        <v>0.18908241265929851</v>
      </c>
      <c r="DJ499" s="6">
        <f t="shared" si="535"/>
        <v>0.16351171444017568</v>
      </c>
      <c r="DK499" s="6">
        <f t="shared" ref="DK499:DK562" si="564">(D469-(AVERAGE(D450:D499)-2*_xlfn.STDEV.P(D450:D499)))/(4*_xlfn.STDEV.P(D450:D499))</f>
        <v>0.39509017180661743</v>
      </c>
      <c r="DL499" s="6">
        <f t="shared" si="547"/>
        <v>0.2118747045936403</v>
      </c>
      <c r="DM499" s="6">
        <f t="shared" si="508"/>
        <v>0.35901361074965166</v>
      </c>
      <c r="DN499" s="6">
        <f t="shared" si="530"/>
        <v>0.12994607687556586</v>
      </c>
      <c r="DX499">
        <f t="shared" si="536"/>
        <v>105387.5</v>
      </c>
      <c r="DY499">
        <f t="shared" si="537"/>
        <v>98838.237827816018</v>
      </c>
      <c r="DZ499">
        <f t="shared" si="538"/>
        <v>111936.76217218398</v>
      </c>
    </row>
    <row r="500" spans="1:130" x14ac:dyDescent="0.25">
      <c r="A500" s="1">
        <v>99</v>
      </c>
      <c r="B500" s="1">
        <v>499</v>
      </c>
      <c r="C500" s="7">
        <v>20210925</v>
      </c>
      <c r="D500" s="7">
        <v>103680</v>
      </c>
      <c r="E500" s="7">
        <v>6188422</v>
      </c>
      <c r="F500" s="7"/>
      <c r="G500" s="7">
        <f t="shared" si="495"/>
        <v>641615592960</v>
      </c>
      <c r="H500" s="36">
        <f t="shared" si="543"/>
        <v>584441022426.5</v>
      </c>
      <c r="I500" s="36">
        <f t="shared" si="539"/>
        <v>783283337522.59998</v>
      </c>
      <c r="K500" s="2">
        <f t="shared" si="496"/>
        <v>2.6386755173195029E-2</v>
      </c>
      <c r="M500" s="1">
        <f t="shared" si="504"/>
        <v>498</v>
      </c>
      <c r="N500" s="2">
        <f t="shared" si="497"/>
        <v>9.401857439002707E-3</v>
      </c>
      <c r="O500" s="8">
        <f t="shared" si="498"/>
        <v>0.62406015037593987</v>
      </c>
      <c r="P500" s="2">
        <f t="shared" si="499"/>
        <v>0.58769934583383276</v>
      </c>
      <c r="Q500" s="2">
        <f t="shared" si="500"/>
        <v>0.60672920223169668</v>
      </c>
      <c r="R500" s="2">
        <f t="shared" si="501"/>
        <v>3.7094938634428032E-2</v>
      </c>
      <c r="V500" s="1">
        <f t="shared" si="502"/>
        <v>0</v>
      </c>
      <c r="W500" s="1">
        <f t="shared" si="503"/>
        <v>2.6386755173195029E-2</v>
      </c>
      <c r="X500" s="2">
        <f t="shared" si="522"/>
        <v>1.1898254664771344E-2</v>
      </c>
      <c r="Y500" s="2">
        <f t="shared" si="523"/>
        <v>6.8517941243681473E-3</v>
      </c>
      <c r="Z500" s="2">
        <f t="shared" si="524"/>
        <v>1.3876707158772213E-2</v>
      </c>
      <c r="AA500" s="2">
        <f t="shared" si="525"/>
        <v>1.2614381271509875E-2</v>
      </c>
      <c r="AB500" s="3">
        <f t="shared" si="540"/>
        <v>0.85742637130234589</v>
      </c>
      <c r="AC500" s="3">
        <f t="shared" si="541"/>
        <v>0.54317322244280186</v>
      </c>
      <c r="AD500" s="4">
        <f t="shared" si="528"/>
        <v>38.781477937629418</v>
      </c>
      <c r="AE500" s="5">
        <f t="shared" si="553"/>
        <v>49.548784974460766</v>
      </c>
      <c r="AF500" s="5">
        <f t="shared" si="554"/>
        <v>35.937665964336929</v>
      </c>
      <c r="AG500" s="5">
        <f t="shared" si="555"/>
        <v>63.159903984584602</v>
      </c>
      <c r="AH500" s="5"/>
      <c r="AI500" s="6">
        <f t="shared" si="542"/>
        <v>-7.8477633968265043E-2</v>
      </c>
      <c r="AJ500" s="6">
        <f t="shared" si="531"/>
        <v>0.12235194072632236</v>
      </c>
      <c r="AK500" s="6">
        <f t="shared" si="556"/>
        <v>-0.2690963558315127</v>
      </c>
      <c r="AL500" s="6">
        <f t="shared" si="557"/>
        <v>0.51380023728415747</v>
      </c>
      <c r="AM500" s="6"/>
      <c r="AT500" s="5"/>
      <c r="AU500" s="5"/>
      <c r="AV500" s="12"/>
      <c r="AW500" s="5"/>
      <c r="AX500" s="5"/>
      <c r="AY500" s="5"/>
      <c r="AZ500" s="5"/>
      <c r="BA500" s="5"/>
      <c r="BB500" s="5"/>
      <c r="BC500" s="5"/>
      <c r="BD500" s="5"/>
      <c r="BE500" s="5">
        <f t="shared" si="513"/>
        <v>2700</v>
      </c>
      <c r="BF500" s="6">
        <f t="shared" si="514"/>
        <v>0</v>
      </c>
      <c r="BG500" s="6">
        <f t="shared" si="515"/>
        <v>2700</v>
      </c>
      <c r="BH500" s="6">
        <f t="shared" si="516"/>
        <v>1260</v>
      </c>
      <c r="BI500" s="6">
        <f t="shared" si="517"/>
        <v>717.85714285714289</v>
      </c>
      <c r="BJ500" s="6">
        <f t="shared" si="518"/>
        <v>36.294691224268689</v>
      </c>
      <c r="BK500" s="6">
        <f t="shared" si="558"/>
        <v>51.624742534974267</v>
      </c>
      <c r="BL500" s="6">
        <f t="shared" si="559"/>
        <v>32.365354434597435</v>
      </c>
      <c r="BM500" s="6">
        <f t="shared" si="560"/>
        <v>65.10631420523805</v>
      </c>
      <c r="BN500" s="5"/>
      <c r="BO500" s="5"/>
      <c r="BP500" s="5"/>
      <c r="BQ500" s="2">
        <f t="shared" si="487"/>
        <v>105468.75</v>
      </c>
      <c r="BR500" s="2">
        <f t="shared" si="519"/>
        <v>104999.75</v>
      </c>
      <c r="BS500" s="2">
        <f t="shared" si="488"/>
        <v>94933.706974727538</v>
      </c>
      <c r="BT500" s="5">
        <f t="shared" si="520"/>
        <v>109503.89630616817</v>
      </c>
      <c r="BU500" s="5"/>
      <c r="BV500" s="2">
        <f t="shared" si="548"/>
        <v>-0.9128532274974015</v>
      </c>
      <c r="BW500" s="2">
        <f t="shared" si="489"/>
        <v>-0.89715564666774716</v>
      </c>
      <c r="BX500" s="2">
        <f t="shared" si="490"/>
        <v>-1.4405222151958312</v>
      </c>
      <c r="BY500" s="2">
        <f t="shared" si="491"/>
        <v>-0.35378907813966309</v>
      </c>
      <c r="BZ500" s="2"/>
      <c r="CA500" s="2">
        <f t="shared" si="521"/>
        <v>0.14406819718272407</v>
      </c>
      <c r="CB500" s="2">
        <f t="shared" si="492"/>
        <v>-2.7388848810093812E-2</v>
      </c>
      <c r="CC500" s="2">
        <f t="shared" si="493"/>
        <v>-0.52750142865592908</v>
      </c>
      <c r="CD500" s="2">
        <f t="shared" si="494"/>
        <v>0.47272373103574145</v>
      </c>
      <c r="CE500" s="5"/>
      <c r="CF500" s="8">
        <f t="shared" si="549"/>
        <v>1.8700126782446348E-3</v>
      </c>
      <c r="CG500" s="8">
        <f t="shared" si="550"/>
        <v>3.1724363174406855E-4</v>
      </c>
      <c r="CH500" s="5">
        <f t="shared" si="551"/>
        <v>104080</v>
      </c>
      <c r="CI500" s="5">
        <f t="shared" si="552"/>
        <v>105585</v>
      </c>
      <c r="CJ500" s="5"/>
      <c r="CK500" s="5">
        <f t="shared" si="509"/>
        <v>103926.52231448123</v>
      </c>
      <c r="CL500" s="5">
        <f t="shared" si="532"/>
        <v>105027.81742103913</v>
      </c>
      <c r="CM500" s="5">
        <f t="shared" si="561"/>
        <v>96965.096465264665</v>
      </c>
      <c r="CN500" s="5">
        <f t="shared" si="544"/>
        <v>87482.029480470665</v>
      </c>
      <c r="CO500" s="5">
        <f t="shared" si="505"/>
        <v>76482.359211083443</v>
      </c>
      <c r="CP500" s="5">
        <f t="shared" si="526"/>
        <v>59923.344813804462</v>
      </c>
      <c r="CQ500" s="5"/>
      <c r="CR500" s="5"/>
      <c r="CS500" s="32">
        <f t="shared" si="510"/>
        <v>-2.3720827849436077E-3</v>
      </c>
      <c r="CT500" s="32">
        <f t="shared" si="533"/>
        <v>-1.2832956583644473E-2</v>
      </c>
      <c r="CU500" s="32">
        <f t="shared" si="562"/>
        <v>6.9250728143613882E-2</v>
      </c>
      <c r="CV500" s="32">
        <f t="shared" si="545"/>
        <v>0.18515769027906859</v>
      </c>
      <c r="CW500" s="32">
        <f t="shared" si="506"/>
        <v>0.35560671858792769</v>
      </c>
      <c r="CX500" s="32">
        <f t="shared" si="527"/>
        <v>0.73021049345889266</v>
      </c>
      <c r="CY500" s="32"/>
      <c r="CZ500" s="5"/>
      <c r="DA500" s="6">
        <f t="shared" si="511"/>
        <v>-1.4459006147218144E-2</v>
      </c>
      <c r="DB500" s="6">
        <f t="shared" si="534"/>
        <v>2.7042705296358009E-3</v>
      </c>
      <c r="DC500" s="6">
        <f t="shared" si="563"/>
        <v>0.15334724752141413</v>
      </c>
      <c r="DD500" s="6">
        <f t="shared" si="546"/>
        <v>0.53536553453851199</v>
      </c>
      <c r="DE500" s="6">
        <f t="shared" si="507"/>
        <v>0.62432579153933199</v>
      </c>
      <c r="DF500" s="6">
        <f t="shared" si="529"/>
        <v>1.9058384359257623</v>
      </c>
      <c r="DG500" s="5"/>
      <c r="DI500" s="6">
        <f t="shared" si="512"/>
        <v>0.47211059955247175</v>
      </c>
      <c r="DJ500" s="6">
        <f t="shared" si="535"/>
        <v>0.38498459667530771</v>
      </c>
      <c r="DK500" s="6">
        <f t="shared" si="564"/>
        <v>0.49771811231461954</v>
      </c>
      <c r="DL500" s="6">
        <f t="shared" si="547"/>
        <v>0.21880420452771865</v>
      </c>
      <c r="DM500" s="6">
        <f t="shared" si="508"/>
        <v>0.48682712095117586</v>
      </c>
      <c r="DN500" s="6">
        <f t="shared" si="530"/>
        <v>0.13346326396085964</v>
      </c>
      <c r="DX500">
        <f t="shared" si="536"/>
        <v>105168</v>
      </c>
      <c r="DY500">
        <f t="shared" si="537"/>
        <v>98699.301212763108</v>
      </c>
      <c r="DZ500">
        <f t="shared" si="538"/>
        <v>111636.69878723689</v>
      </c>
    </row>
    <row r="501" spans="1:130" x14ac:dyDescent="0.25">
      <c r="A501" s="1">
        <v>100</v>
      </c>
      <c r="B501" s="1">
        <v>500</v>
      </c>
      <c r="C501" s="7">
        <v>20210926</v>
      </c>
      <c r="D501" s="7">
        <v>104500</v>
      </c>
      <c r="E501" s="7">
        <v>2985827</v>
      </c>
      <c r="F501" s="7"/>
      <c r="G501" s="7">
        <f t="shared" si="495"/>
        <v>312018921500</v>
      </c>
      <c r="H501" s="36">
        <f t="shared" si="543"/>
        <v>539006328891.5</v>
      </c>
      <c r="I501" s="36">
        <f t="shared" si="539"/>
        <v>760956008293.80005</v>
      </c>
      <c r="K501" s="2">
        <f t="shared" si="496"/>
        <v>7.8778388009012081E-3</v>
      </c>
      <c r="M501" s="1">
        <f t="shared" si="504"/>
        <v>499</v>
      </c>
      <c r="N501" s="2">
        <f t="shared" si="497"/>
        <v>9.6479281897201112E-3</v>
      </c>
      <c r="O501" s="8">
        <f t="shared" si="498"/>
        <v>0.62531328320802004</v>
      </c>
      <c r="P501" s="2">
        <f t="shared" si="499"/>
        <v>0.59096272236767555</v>
      </c>
      <c r="Q501" s="2">
        <f t="shared" si="500"/>
        <v>0.61045857563634831</v>
      </c>
      <c r="R501" s="2">
        <f t="shared" si="501"/>
        <v>3.7613937374187278E-2</v>
      </c>
      <c r="V501" s="1">
        <f t="shared" si="502"/>
        <v>0</v>
      </c>
      <c r="W501" s="1">
        <f t="shared" si="503"/>
        <v>7.8778388009012081E-3</v>
      </c>
      <c r="X501" s="2">
        <f t="shared" si="522"/>
        <v>9.4627683227658365E-3</v>
      </c>
      <c r="Y501" s="2">
        <f t="shared" si="523"/>
        <v>7.4144968958610906E-3</v>
      </c>
      <c r="Z501" s="2">
        <f t="shared" si="524"/>
        <v>1.2615830614464703E-2</v>
      </c>
      <c r="AA501" s="2">
        <f t="shared" si="525"/>
        <v>1.2459987641826573E-2</v>
      </c>
      <c r="AB501" s="3">
        <f t="shared" si="540"/>
        <v>0.75007097130142841</v>
      </c>
      <c r="AC501" s="3">
        <f t="shared" si="541"/>
        <v>0.59506454653065466</v>
      </c>
      <c r="AD501" s="4">
        <f t="shared" si="528"/>
        <v>44.238259910771177</v>
      </c>
      <c r="AE501" s="5">
        <f t="shared" si="553"/>
        <v>48.911171410055481</v>
      </c>
      <c r="AF501" s="5">
        <f t="shared" si="554"/>
        <v>35.575913578632445</v>
      </c>
      <c r="AG501" s="5">
        <f t="shared" si="555"/>
        <v>62.246429241478516</v>
      </c>
      <c r="AH501" s="5"/>
      <c r="AI501" s="6">
        <f t="shared" si="542"/>
        <v>2.1548811280688206E-2</v>
      </c>
      <c r="AJ501" s="6">
        <f t="shared" si="531"/>
        <v>0.10115153780954982</v>
      </c>
      <c r="AK501" s="6">
        <f t="shared" si="556"/>
        <v>-0.26145934696374451</v>
      </c>
      <c r="AL501" s="6">
        <f t="shared" si="557"/>
        <v>0.46376242258284417</v>
      </c>
      <c r="AM501" s="6"/>
      <c r="AT501" s="5"/>
      <c r="AU501" s="5"/>
      <c r="AV501" s="12"/>
      <c r="AW501" s="5"/>
      <c r="AX501" s="5"/>
      <c r="AY501" s="5"/>
      <c r="AZ501" s="5"/>
      <c r="BA501" s="5"/>
      <c r="BB501" s="5"/>
      <c r="BC501" s="5"/>
      <c r="BD501" s="5"/>
      <c r="BE501" s="5">
        <f t="shared" si="513"/>
        <v>820</v>
      </c>
      <c r="BF501" s="6">
        <f t="shared" si="514"/>
        <v>0</v>
      </c>
      <c r="BG501" s="6">
        <f t="shared" si="515"/>
        <v>820</v>
      </c>
      <c r="BH501" s="6">
        <f t="shared" si="516"/>
        <v>993.57142857142856</v>
      </c>
      <c r="BI501" s="6">
        <f t="shared" si="517"/>
        <v>776.42857142857144</v>
      </c>
      <c r="BJ501" s="6">
        <f t="shared" si="518"/>
        <v>43.866020984665056</v>
      </c>
      <c r="BK501" s="6">
        <f t="shared" si="558"/>
        <v>50.566677463988938</v>
      </c>
      <c r="BL501" s="6">
        <f t="shared" si="559"/>
        <v>32.098681125769396</v>
      </c>
      <c r="BM501" s="6">
        <f t="shared" si="560"/>
        <v>63.494274900742617</v>
      </c>
      <c r="BN501" s="5"/>
      <c r="BO501" s="5"/>
      <c r="BP501" s="5"/>
      <c r="BQ501" s="2">
        <f t="shared" si="487"/>
        <v>105500</v>
      </c>
      <c r="BR501" s="2">
        <f t="shared" si="519"/>
        <v>105280.5625</v>
      </c>
      <c r="BS501" s="2">
        <f t="shared" si="488"/>
        <v>95543.159583755361</v>
      </c>
      <c r="BT501" s="5">
        <f t="shared" si="520"/>
        <v>109088.15925854178</v>
      </c>
      <c r="BU501" s="5"/>
      <c r="BV501" s="2">
        <f t="shared" si="548"/>
        <v>-0.80549124347761136</v>
      </c>
      <c r="BW501" s="2">
        <f t="shared" si="489"/>
        <v>-0.88890646859882716</v>
      </c>
      <c r="BX501" s="2">
        <f t="shared" si="490"/>
        <v>-1.4325956245848848</v>
      </c>
      <c r="BY501" s="2">
        <f t="shared" si="491"/>
        <v>-0.34521731261276967</v>
      </c>
      <c r="BZ501" s="2"/>
      <c r="CA501" s="2">
        <f t="shared" si="521"/>
        <v>0.12777316697130123</v>
      </c>
      <c r="CB501" s="2">
        <f t="shared" si="492"/>
        <v>-1.0821750446318181E-3</v>
      </c>
      <c r="CC501" s="2">
        <f t="shared" si="493"/>
        <v>-0.47362277093596528</v>
      </c>
      <c r="CD501" s="2">
        <f t="shared" si="494"/>
        <v>0.47145842084670164</v>
      </c>
      <c r="CE501" s="5"/>
      <c r="CF501" s="8">
        <f t="shared" si="549"/>
        <v>1.8700126782446348E-3</v>
      </c>
      <c r="CG501" s="8">
        <f t="shared" si="550"/>
        <v>3.1724363174406855E-4</v>
      </c>
      <c r="CH501" s="5">
        <f t="shared" si="551"/>
        <v>104080</v>
      </c>
      <c r="CI501" s="5">
        <f t="shared" si="552"/>
        <v>105585</v>
      </c>
      <c r="CJ501" s="5"/>
      <c r="CK501" s="5">
        <f t="shared" si="509"/>
        <v>103803.22605713083</v>
      </c>
      <c r="CL501" s="5">
        <f t="shared" si="532"/>
        <v>105199.97649159445</v>
      </c>
      <c r="CM501" s="5">
        <f t="shared" si="561"/>
        <v>97352.435144030678</v>
      </c>
      <c r="CN501" s="5">
        <f t="shared" si="544"/>
        <v>87694.74499282545</v>
      </c>
      <c r="CO501" s="5">
        <f t="shared" si="505"/>
        <v>76605.321665978932</v>
      </c>
      <c r="CP501" s="5">
        <f t="shared" si="526"/>
        <v>60108.775377794773</v>
      </c>
      <c r="CQ501" s="5"/>
      <c r="CR501" s="5"/>
      <c r="CS501" s="32">
        <f t="shared" si="510"/>
        <v>6.712449789235686E-3</v>
      </c>
      <c r="CT501" s="32">
        <f t="shared" si="533"/>
        <v>-6.6537704183838864E-3</v>
      </c>
      <c r="CU501" s="32">
        <f t="shared" si="562"/>
        <v>7.3419476825563379E-2</v>
      </c>
      <c r="CV501" s="32">
        <f t="shared" si="545"/>
        <v>0.19163354666861099</v>
      </c>
      <c r="CW501" s="32">
        <f t="shared" si="506"/>
        <v>0.36413499385394954</v>
      </c>
      <c r="CX501" s="32">
        <f t="shared" si="527"/>
        <v>0.7385148731312221</v>
      </c>
      <c r="CY501" s="32"/>
      <c r="CZ501" s="5"/>
      <c r="DA501" s="6">
        <f t="shared" si="511"/>
        <v>6.7211006730773818E-3</v>
      </c>
      <c r="DB501" s="6">
        <f t="shared" si="534"/>
        <v>4.0423349906644167E-2</v>
      </c>
      <c r="DC501" s="6">
        <f t="shared" si="563"/>
        <v>0.15494844612405595</v>
      </c>
      <c r="DD501" s="6">
        <f t="shared" si="546"/>
        <v>0.55985505100630928</v>
      </c>
      <c r="DE501" s="6">
        <f t="shared" si="507"/>
        <v>0.63575133256699079</v>
      </c>
      <c r="DF501" s="6">
        <f t="shared" si="529"/>
        <v>1.8663386602274692</v>
      </c>
      <c r="DG501" s="5"/>
      <c r="DI501" s="6">
        <f t="shared" si="512"/>
        <v>0.56259785726890454</v>
      </c>
      <c r="DJ501" s="6">
        <f t="shared" si="535"/>
        <v>0.44374591349791259</v>
      </c>
      <c r="DK501" s="6">
        <f t="shared" si="564"/>
        <v>0.47652366277725683</v>
      </c>
      <c r="DL501" s="6">
        <f t="shared" si="547"/>
        <v>0.21691389063193917</v>
      </c>
      <c r="DM501" s="6">
        <f t="shared" si="508"/>
        <v>0.50907079094695895</v>
      </c>
      <c r="DN501" s="6">
        <f t="shared" si="530"/>
        <v>0.12906129627214588</v>
      </c>
      <c r="DX501">
        <f t="shared" si="536"/>
        <v>105223</v>
      </c>
      <c r="DY501">
        <f t="shared" si="537"/>
        <v>98796.800189847811</v>
      </c>
      <c r="DZ501">
        <f t="shared" si="538"/>
        <v>111649.19981015219</v>
      </c>
    </row>
    <row r="502" spans="1:130" x14ac:dyDescent="0.25">
      <c r="A502" s="1">
        <v>1</v>
      </c>
      <c r="B502" s="1">
        <v>501</v>
      </c>
      <c r="C502" s="7">
        <v>20210928</v>
      </c>
      <c r="D502" s="7">
        <v>104000</v>
      </c>
      <c r="E502" s="7">
        <v>3059990</v>
      </c>
      <c r="F502" s="7"/>
      <c r="G502" s="7">
        <f t="shared" si="495"/>
        <v>318238960000</v>
      </c>
      <c r="H502" s="36">
        <f t="shared" si="543"/>
        <v>517676246507.5</v>
      </c>
      <c r="I502" s="36">
        <f t="shared" si="539"/>
        <v>744244547833.80005</v>
      </c>
      <c r="K502" s="2">
        <f t="shared" si="496"/>
        <v>-4.7961722634930551E-3</v>
      </c>
      <c r="M502" s="1">
        <f t="shared" si="504"/>
        <v>500</v>
      </c>
      <c r="N502" s="2">
        <f t="shared" si="497"/>
        <v>9.6799787863656277E-3</v>
      </c>
      <c r="O502" s="8">
        <f t="shared" si="498"/>
        <v>0.62656641604010022</v>
      </c>
      <c r="P502" s="2">
        <f t="shared" si="499"/>
        <v>0.59138731702732994</v>
      </c>
      <c r="Q502" s="2">
        <f t="shared" si="500"/>
        <v>0.61094203118125046</v>
      </c>
      <c r="R502" s="2">
        <f t="shared" si="501"/>
        <v>3.5603693672424663E-2</v>
      </c>
      <c r="V502" s="1">
        <f t="shared" si="502"/>
        <v>4.7961722634930551E-3</v>
      </c>
      <c r="W502" s="1">
        <f t="shared" si="503"/>
        <v>0</v>
      </c>
      <c r="X502" s="2">
        <f t="shared" si="522"/>
        <v>9.8053520558724818E-3</v>
      </c>
      <c r="Y502" s="2">
        <f t="shared" si="523"/>
        <v>7.0104768231799633E-3</v>
      </c>
      <c r="Z502" s="2">
        <f t="shared" si="524"/>
        <v>1.2402417292480565E-2</v>
      </c>
      <c r="AA502" s="2">
        <f t="shared" si="525"/>
        <v>1.2612158317470583E-2</v>
      </c>
      <c r="AB502" s="3">
        <f t="shared" si="540"/>
        <v>0.79060007614945738</v>
      </c>
      <c r="AC502" s="3">
        <f t="shared" si="541"/>
        <v>0.55585068365887291</v>
      </c>
      <c r="AD502" s="4">
        <f t="shared" si="528"/>
        <v>41.282659585561021</v>
      </c>
      <c r="AE502" s="5">
        <f t="shared" si="553"/>
        <v>48.509659978894021</v>
      </c>
      <c r="AF502" s="5">
        <f t="shared" si="554"/>
        <v>34.748564402267228</v>
      </c>
      <c r="AG502" s="5">
        <f t="shared" si="555"/>
        <v>62.270755555520815</v>
      </c>
      <c r="AH502" s="5"/>
      <c r="AI502" s="6">
        <f t="shared" si="542"/>
        <v>7.5669955912685952E-2</v>
      </c>
      <c r="AJ502" s="6">
        <f t="shared" si="531"/>
        <v>8.910715896518942E-2</v>
      </c>
      <c r="AK502" s="6">
        <f t="shared" si="556"/>
        <v>-0.25909418401253914</v>
      </c>
      <c r="AL502" s="6">
        <f t="shared" si="557"/>
        <v>0.43730850194291804</v>
      </c>
      <c r="AM502" s="6"/>
      <c r="AT502" s="5"/>
      <c r="AU502" s="5"/>
      <c r="AV502" s="12"/>
      <c r="AW502" s="5"/>
      <c r="AX502" s="5"/>
      <c r="AY502" s="5"/>
      <c r="AZ502" s="5"/>
      <c r="BA502" s="5"/>
      <c r="BB502" s="5"/>
      <c r="BC502" s="5"/>
      <c r="BD502" s="5"/>
      <c r="BE502" s="5">
        <f t="shared" si="513"/>
        <v>-500</v>
      </c>
      <c r="BF502" s="6">
        <f t="shared" si="514"/>
        <v>500</v>
      </c>
      <c r="BG502" s="6">
        <f t="shared" si="515"/>
        <v>0</v>
      </c>
      <c r="BH502" s="6">
        <f t="shared" si="516"/>
        <v>1029.2857142857142</v>
      </c>
      <c r="BI502" s="6">
        <f t="shared" si="517"/>
        <v>732.85714285714289</v>
      </c>
      <c r="BJ502" s="6">
        <f t="shared" si="518"/>
        <v>41.588974462910414</v>
      </c>
      <c r="BK502" s="6">
        <f t="shared" si="558"/>
        <v>49.904670020715443</v>
      </c>
      <c r="BL502" s="6">
        <f t="shared" si="559"/>
        <v>31.133284457156254</v>
      </c>
      <c r="BM502" s="6">
        <f t="shared" si="560"/>
        <v>63.044639915206872</v>
      </c>
      <c r="BN502" s="5"/>
      <c r="BO502" s="5"/>
      <c r="BP502" s="5"/>
      <c r="BQ502" s="2">
        <f t="shared" si="487"/>
        <v>105860</v>
      </c>
      <c r="BR502" s="2">
        <f t="shared" si="519"/>
        <v>105548.5</v>
      </c>
      <c r="BS502" s="2">
        <f t="shared" si="488"/>
        <v>96210.308064538418</v>
      </c>
      <c r="BT502" s="5">
        <f t="shared" si="520"/>
        <v>108623.7878128037</v>
      </c>
      <c r="BU502" s="5"/>
      <c r="BV502" s="2">
        <f t="shared" si="548"/>
        <v>-0.55456001077480499</v>
      </c>
      <c r="BW502" s="2">
        <f t="shared" si="489"/>
        <v>-0.85519835456106164</v>
      </c>
      <c r="BX502" s="2">
        <f t="shared" si="490"/>
        <v>-1.3937496350994476</v>
      </c>
      <c r="BY502" s="2">
        <f t="shared" si="491"/>
        <v>-0.31664707402267567</v>
      </c>
      <c r="BZ502" s="2"/>
      <c r="CA502" s="2">
        <f t="shared" si="521"/>
        <v>9.6410049075476609E-2</v>
      </c>
      <c r="CB502" s="2">
        <f t="shared" si="492"/>
        <v>1.4189724920859407E-2</v>
      </c>
      <c r="CC502" s="2">
        <f t="shared" si="493"/>
        <v>-0.44971772726259007</v>
      </c>
      <c r="CD502" s="2">
        <f t="shared" si="494"/>
        <v>0.47809717710430888</v>
      </c>
      <c r="CE502" s="5"/>
      <c r="CF502" s="8">
        <f t="shared" si="549"/>
        <v>-5.9714950536796218E-3</v>
      </c>
      <c r="CG502" s="8">
        <f t="shared" si="550"/>
        <v>3.1724363174406855E-4</v>
      </c>
      <c r="CH502" s="5">
        <f t="shared" si="551"/>
        <v>103800</v>
      </c>
      <c r="CI502" s="5">
        <f t="shared" si="552"/>
        <v>105585</v>
      </c>
      <c r="CJ502" s="5"/>
      <c r="CK502" s="5">
        <f t="shared" si="509"/>
        <v>103819.12386476361</v>
      </c>
      <c r="CL502" s="5">
        <f t="shared" si="532"/>
        <v>105528.67435185231</v>
      </c>
      <c r="CM502" s="5">
        <f t="shared" si="561"/>
        <v>97671.530125565492</v>
      </c>
      <c r="CN502" s="5">
        <f t="shared" si="544"/>
        <v>87891.121678674099</v>
      </c>
      <c r="CO502" s="5">
        <f t="shared" si="505"/>
        <v>76735.620636108535</v>
      </c>
      <c r="CP502" s="5">
        <f t="shared" si="526"/>
        <v>60241.005046514641</v>
      </c>
      <c r="CQ502" s="5"/>
      <c r="CR502" s="5"/>
      <c r="CS502" s="32">
        <f t="shared" si="510"/>
        <v>1.7422236723170226E-3</v>
      </c>
      <c r="CT502" s="32">
        <f t="shared" si="533"/>
        <v>-1.4485867099547023E-2</v>
      </c>
      <c r="CU502" s="32">
        <f t="shared" si="562"/>
        <v>6.4793393390056409E-2</v>
      </c>
      <c r="CV502" s="32">
        <f t="shared" si="545"/>
        <v>0.1832822020433329</v>
      </c>
      <c r="CW502" s="32">
        <f t="shared" si="506"/>
        <v>0.35530278034999041</v>
      </c>
      <c r="CX502" s="32">
        <f t="shared" si="527"/>
        <v>0.72639881953657937</v>
      </c>
      <c r="CY502" s="32"/>
      <c r="CZ502" s="5"/>
      <c r="DA502" s="6">
        <f t="shared" si="511"/>
        <v>-4.0144842227459218E-2</v>
      </c>
      <c r="DB502" s="6">
        <f t="shared" si="534"/>
        <v>2.2363596086858312E-2</v>
      </c>
      <c r="DC502" s="6">
        <f t="shared" si="563"/>
        <v>0.16138834712748887</v>
      </c>
      <c r="DD502" s="6">
        <f t="shared" si="546"/>
        <v>0.5666839780722952</v>
      </c>
      <c r="DE502" s="6">
        <f t="shared" si="507"/>
        <v>0.57576308486838901</v>
      </c>
      <c r="DF502" s="6">
        <f t="shared" si="529"/>
        <v>1.867561182644337</v>
      </c>
      <c r="DG502" s="5"/>
      <c r="DI502" s="6">
        <f t="shared" si="512"/>
        <v>0.5094968066034975</v>
      </c>
      <c r="DJ502" s="6">
        <f t="shared" si="535"/>
        <v>0.38409064640362961</v>
      </c>
      <c r="DK502" s="6">
        <f t="shared" si="564"/>
        <v>0.55603908807961044</v>
      </c>
      <c r="DL502" s="6">
        <f t="shared" si="547"/>
        <v>0.19862215747729398</v>
      </c>
      <c r="DM502" s="6">
        <f t="shared" si="508"/>
        <v>0.51251288317559907</v>
      </c>
      <c r="DN502" s="6">
        <f t="shared" si="530"/>
        <v>0.12651083875894611</v>
      </c>
      <c r="DX502">
        <f t="shared" si="536"/>
        <v>105405</v>
      </c>
      <c r="DY502">
        <f t="shared" si="537"/>
        <v>99344.229421929922</v>
      </c>
      <c r="DZ502">
        <f t="shared" si="538"/>
        <v>111465.77057807008</v>
      </c>
    </row>
    <row r="503" spans="1:130" x14ac:dyDescent="0.25">
      <c r="A503" s="1">
        <v>2</v>
      </c>
      <c r="B503" s="1">
        <v>502</v>
      </c>
      <c r="C503" s="7">
        <v>20210929</v>
      </c>
      <c r="D503" s="7">
        <v>108920</v>
      </c>
      <c r="E503" s="7">
        <v>5266894</v>
      </c>
      <c r="F503" s="7"/>
      <c r="G503" s="7">
        <f t="shared" si="495"/>
        <v>573670094480</v>
      </c>
      <c r="H503" s="36">
        <f t="shared" si="543"/>
        <v>494570078826.5</v>
      </c>
      <c r="I503" s="36">
        <f t="shared" si="539"/>
        <v>737277877323.40002</v>
      </c>
      <c r="K503" s="2">
        <f t="shared" si="496"/>
        <v>4.6222768664186148E-2</v>
      </c>
      <c r="M503" s="1">
        <f t="shared" si="504"/>
        <v>501</v>
      </c>
      <c r="N503" s="2">
        <f t="shared" si="497"/>
        <v>1.0180260822014954E-2</v>
      </c>
      <c r="O503" s="8">
        <f t="shared" si="498"/>
        <v>0.6278195488721805</v>
      </c>
      <c r="P503" s="2">
        <f t="shared" si="499"/>
        <v>0.59800066837998522</v>
      </c>
      <c r="Q503" s="2">
        <f t="shared" si="500"/>
        <v>0.61841843911829819</v>
      </c>
      <c r="R503" s="2">
        <f t="shared" si="501"/>
        <v>3.643223184485056E-2</v>
      </c>
      <c r="V503" s="1">
        <f t="shared" si="502"/>
        <v>0</v>
      </c>
      <c r="W503" s="1">
        <f t="shared" si="503"/>
        <v>4.6222768664186148E-2</v>
      </c>
      <c r="X503" s="2">
        <f t="shared" si="522"/>
        <v>9.8053520558724818E-3</v>
      </c>
      <c r="Y503" s="2">
        <f t="shared" si="523"/>
        <v>9.5565858146629008E-3</v>
      </c>
      <c r="Z503" s="2">
        <f t="shared" si="524"/>
        <v>1.2402417292480565E-2</v>
      </c>
      <c r="AA503" s="2">
        <f t="shared" si="525"/>
        <v>1.6412916125329195E-2</v>
      </c>
      <c r="AB503" s="3">
        <f t="shared" si="540"/>
        <v>0.79060007614945738</v>
      </c>
      <c r="AC503" s="3">
        <f t="shared" si="541"/>
        <v>0.58226007747122532</v>
      </c>
      <c r="AD503" s="4">
        <f t="shared" si="528"/>
        <v>42.41219150658678</v>
      </c>
      <c r="AE503" s="5">
        <f t="shared" si="553"/>
        <v>47.848227730972162</v>
      </c>
      <c r="AF503" s="5">
        <f t="shared" si="554"/>
        <v>34.259746457244326</v>
      </c>
      <c r="AG503" s="5">
        <f t="shared" si="555"/>
        <v>61.436709004699999</v>
      </c>
      <c r="AH503" s="5"/>
      <c r="AI503" s="6">
        <f t="shared" si="542"/>
        <v>0.13468121079734457</v>
      </c>
      <c r="AJ503" s="6">
        <f t="shared" si="531"/>
        <v>8.2211343619327484E-2</v>
      </c>
      <c r="AK503" s="6">
        <f t="shared" si="556"/>
        <v>-0.25600909819973217</v>
      </c>
      <c r="AL503" s="6">
        <f t="shared" si="557"/>
        <v>0.42043178543838711</v>
      </c>
      <c r="AM503" s="6"/>
      <c r="AT503" s="5"/>
      <c r="AU503" s="5"/>
      <c r="AV503" s="12"/>
      <c r="AW503" s="5"/>
      <c r="AX503" s="5"/>
      <c r="AY503" s="5"/>
      <c r="AZ503" s="5"/>
      <c r="BA503" s="5"/>
      <c r="BB503" s="5"/>
      <c r="BC503" s="5"/>
      <c r="BD503" s="5"/>
      <c r="BE503" s="5">
        <f t="shared" si="513"/>
        <v>4920</v>
      </c>
      <c r="BF503" s="6">
        <f t="shared" si="514"/>
        <v>0</v>
      </c>
      <c r="BG503" s="6">
        <f t="shared" si="515"/>
        <v>4920</v>
      </c>
      <c r="BH503" s="6">
        <f t="shared" si="516"/>
        <v>1029.2857142857142</v>
      </c>
      <c r="BI503" s="6">
        <f t="shared" si="517"/>
        <v>1002.1428571428571</v>
      </c>
      <c r="BJ503" s="6">
        <f t="shared" si="518"/>
        <v>49.331926863572434</v>
      </c>
      <c r="BK503" s="6">
        <f t="shared" si="558"/>
        <v>49.286790054667129</v>
      </c>
      <c r="BL503" s="6">
        <f t="shared" si="559"/>
        <v>31.35391499378807</v>
      </c>
      <c r="BM503" s="6">
        <f t="shared" si="560"/>
        <v>61.839802597282471</v>
      </c>
      <c r="BN503" s="5"/>
      <c r="BO503" s="5"/>
      <c r="BP503" s="5"/>
      <c r="BQ503" s="2">
        <f t="shared" si="487"/>
        <v>105958.75</v>
      </c>
      <c r="BR503" s="2">
        <f t="shared" si="519"/>
        <v>105779.75</v>
      </c>
      <c r="BS503" s="2">
        <f t="shared" si="488"/>
        <v>96903.20621762643</v>
      </c>
      <c r="BT503" s="5">
        <f t="shared" si="520"/>
        <v>108130.88782644646</v>
      </c>
      <c r="BU503" s="5"/>
      <c r="BV503" s="2">
        <f t="shared" si="548"/>
        <v>-0.78062157041669744</v>
      </c>
      <c r="BW503" s="2">
        <f t="shared" si="489"/>
        <v>-0.8402298514573554</v>
      </c>
      <c r="BX503" s="2">
        <f t="shared" si="490"/>
        <v>-1.3690272150213079</v>
      </c>
      <c r="BY503" s="2">
        <f t="shared" si="491"/>
        <v>-0.31143248789340294</v>
      </c>
      <c r="BZ503" s="2"/>
      <c r="CA503" s="2">
        <f t="shared" si="521"/>
        <v>0.15884750422443614</v>
      </c>
      <c r="CB503" s="2">
        <f t="shared" si="492"/>
        <v>3.1479855880120797E-2</v>
      </c>
      <c r="CC503" s="2">
        <f t="shared" si="493"/>
        <v>-0.42660212801155212</v>
      </c>
      <c r="CD503" s="2">
        <f t="shared" si="494"/>
        <v>0.48956183977179374</v>
      </c>
      <c r="CE503" s="5"/>
      <c r="CF503" s="8">
        <f t="shared" si="549"/>
        <v>3.9465116918159376E-3</v>
      </c>
      <c r="CG503" s="8">
        <f t="shared" si="550"/>
        <v>1.024282711720309E-3</v>
      </c>
      <c r="CH503" s="5">
        <f t="shared" si="551"/>
        <v>104410</v>
      </c>
      <c r="CI503" s="5">
        <f t="shared" si="552"/>
        <v>105585</v>
      </c>
      <c r="CJ503" s="5"/>
      <c r="CK503" s="5">
        <f t="shared" si="509"/>
        <v>103942.26726967712</v>
      </c>
      <c r="CL503" s="5">
        <f t="shared" si="532"/>
        <v>106138.76244984716</v>
      </c>
      <c r="CM503" s="5">
        <f t="shared" si="561"/>
        <v>98083.390556134982</v>
      </c>
      <c r="CN503" s="5">
        <f t="shared" si="544"/>
        <v>88125.518417085812</v>
      </c>
      <c r="CO503" s="5">
        <f t="shared" si="505"/>
        <v>76958.025357498889</v>
      </c>
      <c r="CP503" s="5">
        <f t="shared" si="526"/>
        <v>60472.381954482036</v>
      </c>
      <c r="CQ503" s="5"/>
      <c r="CR503" s="5"/>
      <c r="CS503" s="32">
        <f t="shared" si="510"/>
        <v>4.7889399193190574E-2</v>
      </c>
      <c r="CT503" s="32">
        <f t="shared" si="533"/>
        <v>2.6203787249422961E-2</v>
      </c>
      <c r="CU503" s="32">
        <f t="shared" si="562"/>
        <v>0.11048363420576313</v>
      </c>
      <c r="CV503" s="32">
        <f t="shared" si="545"/>
        <v>0.23596436033995061</v>
      </c>
      <c r="CW503" s="32">
        <f t="shared" si="506"/>
        <v>0.41531697953560731</v>
      </c>
      <c r="CX503" s="32">
        <f t="shared" si="527"/>
        <v>0.80115279867733347</v>
      </c>
      <c r="CY503" s="32"/>
      <c r="CZ503" s="5"/>
      <c r="DA503" s="6">
        <f t="shared" si="511"/>
        <v>1.1264083643215916E-2</v>
      </c>
      <c r="DB503" s="6">
        <f t="shared" si="534"/>
        <v>3.9132578954217324E-2</v>
      </c>
      <c r="DC503" s="6">
        <f t="shared" si="563"/>
        <v>0.20287657870956294</v>
      </c>
      <c r="DD503" s="6">
        <f t="shared" si="546"/>
        <v>0.63587656017823757</v>
      </c>
      <c r="DE503" s="6">
        <f t="shared" si="507"/>
        <v>0.58225662938493739</v>
      </c>
      <c r="DF503" s="6">
        <f t="shared" si="529"/>
        <v>1.9201104520567991</v>
      </c>
      <c r="DG503" s="5"/>
      <c r="DI503" s="6">
        <f t="shared" si="512"/>
        <v>0.98113314041481559</v>
      </c>
      <c r="DJ503" s="6">
        <f t="shared" si="535"/>
        <v>0.76306253141555402</v>
      </c>
      <c r="DK503" s="6">
        <f t="shared" si="564"/>
        <v>0.62906720335849031</v>
      </c>
      <c r="DL503" s="6">
        <f t="shared" si="547"/>
        <v>0.16358013681038119</v>
      </c>
      <c r="DM503" s="6">
        <f t="shared" si="508"/>
        <v>0.47927932235443199</v>
      </c>
      <c r="DN503" s="6">
        <f t="shared" si="530"/>
        <v>0.12263182131553327</v>
      </c>
      <c r="DX503">
        <f t="shared" si="536"/>
        <v>105766</v>
      </c>
      <c r="DY503">
        <f t="shared" si="537"/>
        <v>99771.227610659436</v>
      </c>
      <c r="DZ503">
        <f t="shared" si="538"/>
        <v>111760.77238934056</v>
      </c>
    </row>
    <row r="504" spans="1:130" x14ac:dyDescent="0.25">
      <c r="A504" s="1">
        <v>3</v>
      </c>
      <c r="B504" s="1">
        <v>503</v>
      </c>
      <c r="C504" s="7">
        <v>20211002</v>
      </c>
      <c r="D504" s="7">
        <v>113290</v>
      </c>
      <c r="E504" s="7">
        <v>11201108</v>
      </c>
      <c r="F504" s="7"/>
      <c r="G504" s="7">
        <f t="shared" si="495"/>
        <v>1268973525320</v>
      </c>
      <c r="H504" s="36">
        <f t="shared" si="543"/>
        <v>517615305329.5</v>
      </c>
      <c r="I504" s="36">
        <f t="shared" si="539"/>
        <v>740660046134.59998</v>
      </c>
      <c r="K504" s="2">
        <f t="shared" si="496"/>
        <v>3.9337235079838405E-2</v>
      </c>
      <c r="M504" s="1">
        <f t="shared" si="504"/>
        <v>502</v>
      </c>
      <c r="N504" s="2">
        <f t="shared" si="497"/>
        <v>1.0196738020515085E-2</v>
      </c>
      <c r="O504" s="8">
        <f t="shared" si="498"/>
        <v>0.62907268170426067</v>
      </c>
      <c r="P504" s="2">
        <f t="shared" si="499"/>
        <v>0.59821801912434691</v>
      </c>
      <c r="Q504" s="2">
        <f t="shared" si="500"/>
        <v>0.61866241592256577</v>
      </c>
      <c r="R504" s="2">
        <f t="shared" si="501"/>
        <v>3.1072013324275449E-2</v>
      </c>
      <c r="V504" s="1">
        <f t="shared" si="502"/>
        <v>0</v>
      </c>
      <c r="W504" s="1">
        <f t="shared" si="503"/>
        <v>3.9337235079838405E-2</v>
      </c>
      <c r="X504" s="2">
        <f t="shared" si="522"/>
        <v>8.8182994339013315E-3</v>
      </c>
      <c r="Y504" s="2">
        <f t="shared" si="523"/>
        <v>1.2366388320365644E-2</v>
      </c>
      <c r="Z504" s="2">
        <f t="shared" si="524"/>
        <v>1.2606644351098298E-2</v>
      </c>
      <c r="AA504" s="2">
        <f t="shared" si="525"/>
        <v>1.7946541301898686E-2</v>
      </c>
      <c r="AB504" s="3">
        <f t="shared" si="540"/>
        <v>0.69949616950470062</v>
      </c>
      <c r="AC504" s="3">
        <f t="shared" si="541"/>
        <v>0.68906805564018736</v>
      </c>
      <c r="AD504" s="4">
        <f t="shared" si="528"/>
        <v>49.624500124816876</v>
      </c>
      <c r="AE504" s="5">
        <f t="shared" si="553"/>
        <v>47.529347321339564</v>
      </c>
      <c r="AF504" s="5">
        <f t="shared" si="554"/>
        <v>34.457013405888496</v>
      </c>
      <c r="AG504" s="5">
        <f t="shared" si="555"/>
        <v>60.601681236790633</v>
      </c>
      <c r="AH504" s="5"/>
      <c r="AI504" s="6">
        <f t="shared" si="542"/>
        <v>0.15042613792964873</v>
      </c>
      <c r="AJ504" s="6">
        <f t="shared" si="531"/>
        <v>7.6615048259729493E-2</v>
      </c>
      <c r="AK504" s="6">
        <f t="shared" si="556"/>
        <v>-0.25264034290273735</v>
      </c>
      <c r="AL504" s="6">
        <f t="shared" si="557"/>
        <v>0.40587043942219631</v>
      </c>
      <c r="AM504" s="6"/>
      <c r="AT504" s="5"/>
      <c r="AU504" s="5"/>
      <c r="AV504" s="12"/>
      <c r="AW504" s="5"/>
      <c r="AX504" s="5"/>
      <c r="AY504" s="5"/>
      <c r="AZ504" s="5"/>
      <c r="BA504" s="5"/>
      <c r="BB504" s="5"/>
      <c r="BC504" s="5"/>
      <c r="BD504" s="5"/>
      <c r="BE504" s="5">
        <f t="shared" si="513"/>
        <v>4370</v>
      </c>
      <c r="BF504" s="6">
        <f t="shared" si="514"/>
        <v>0</v>
      </c>
      <c r="BG504" s="6">
        <f t="shared" si="515"/>
        <v>4370</v>
      </c>
      <c r="BH504" s="6">
        <f t="shared" si="516"/>
        <v>922.14285714285711</v>
      </c>
      <c r="BI504" s="6">
        <f t="shared" si="517"/>
        <v>1314.2857142857142</v>
      </c>
      <c r="BJ504" s="6">
        <f t="shared" si="518"/>
        <v>58.767167039284573</v>
      </c>
      <c r="BK504" s="6">
        <f t="shared" si="558"/>
        <v>49.218983578597616</v>
      </c>
      <c r="BL504" s="6">
        <f t="shared" si="559"/>
        <v>31.449116962328336</v>
      </c>
      <c r="BM504" s="6">
        <f t="shared" si="560"/>
        <v>61.657890209986107</v>
      </c>
      <c r="BN504" s="5"/>
      <c r="BO504" s="5"/>
      <c r="BP504" s="5"/>
      <c r="BQ504" s="2">
        <f t="shared" si="487"/>
        <v>106220</v>
      </c>
      <c r="BR504" s="2">
        <f t="shared" si="519"/>
        <v>105963.9375</v>
      </c>
      <c r="BS504" s="2">
        <f t="shared" si="488"/>
        <v>97603.489373209391</v>
      </c>
      <c r="BT504" s="5">
        <f t="shared" si="520"/>
        <v>107755.86737611711</v>
      </c>
      <c r="BU504" s="5"/>
      <c r="BV504" s="2">
        <f t="shared" si="548"/>
        <v>-0.86669215290257329</v>
      </c>
      <c r="BW504" s="2">
        <f t="shared" si="489"/>
        <v>-0.83220477674085092</v>
      </c>
      <c r="BX504" s="2">
        <f t="shared" si="490"/>
        <v>-1.3538788737574383</v>
      </c>
      <c r="BY504" s="2">
        <f t="shared" si="491"/>
        <v>-0.31053067972426363</v>
      </c>
      <c r="BZ504" s="2"/>
      <c r="CA504" s="2">
        <f t="shared" si="521"/>
        <v>0.17672262889884635</v>
      </c>
      <c r="CB504" s="2">
        <f t="shared" si="492"/>
        <v>5.0068535801805945E-2</v>
      </c>
      <c r="CC504" s="2">
        <f t="shared" si="493"/>
        <v>-0.39939997176907643</v>
      </c>
      <c r="CD504" s="2">
        <f t="shared" si="494"/>
        <v>0.49953704337268828</v>
      </c>
      <c r="CE504" s="5"/>
      <c r="CF504" s="8">
        <f t="shared" si="549"/>
        <v>9.2901686920907178E-3</v>
      </c>
      <c r="CG504" s="8">
        <f t="shared" si="550"/>
        <v>1.024282711720309E-3</v>
      </c>
      <c r="CH504" s="5">
        <f t="shared" si="551"/>
        <v>106595</v>
      </c>
      <c r="CI504" s="5">
        <f t="shared" si="552"/>
        <v>106595</v>
      </c>
      <c r="CJ504" s="5"/>
      <c r="CK504" s="5">
        <f t="shared" si="509"/>
        <v>105946.97940352882</v>
      </c>
      <c r="CL504" s="5">
        <f t="shared" si="532"/>
        <v>107078.91519512761</v>
      </c>
      <c r="CM504" s="5">
        <f t="shared" si="561"/>
        <v>98840.512772180242</v>
      </c>
      <c r="CN504" s="5">
        <f t="shared" si="544"/>
        <v>88659.57998054316</v>
      </c>
      <c r="CO504" s="5">
        <f t="shared" si="505"/>
        <v>77353.043444367693</v>
      </c>
      <c r="CP504" s="5">
        <f t="shared" si="526"/>
        <v>60842.804931648301</v>
      </c>
      <c r="CQ504" s="5"/>
      <c r="CR504" s="5"/>
      <c r="CS504" s="32">
        <f t="shared" si="510"/>
        <v>6.9308446902513587E-2</v>
      </c>
      <c r="CT504" s="32">
        <f t="shared" si="533"/>
        <v>5.8004741582916353E-2</v>
      </c>
      <c r="CU504" s="32">
        <f t="shared" si="562"/>
        <v>0.14618992579616319</v>
      </c>
      <c r="CV504" s="32">
        <f t="shared" si="545"/>
        <v>0.27780889583350299</v>
      </c>
      <c r="CW504" s="32">
        <f t="shared" si="506"/>
        <v>0.46458361501287482</v>
      </c>
      <c r="CX504" s="32">
        <f t="shared" si="527"/>
        <v>0.86201145932163459</v>
      </c>
      <c r="CY504" s="32"/>
      <c r="CZ504" s="5"/>
      <c r="DA504" s="6">
        <f t="shared" si="511"/>
        <v>8.8931064003608576E-2</v>
      </c>
      <c r="DB504" s="6">
        <f t="shared" si="534"/>
        <v>3.3661123529821868E-2</v>
      </c>
      <c r="DC504" s="6">
        <f t="shared" si="563"/>
        <v>0.19692139467498818</v>
      </c>
      <c r="DD504" s="6">
        <f t="shared" si="546"/>
        <v>0.70156809634105599</v>
      </c>
      <c r="DE504" s="6">
        <f t="shared" si="507"/>
        <v>0.67290445874304905</v>
      </c>
      <c r="DF504" s="6">
        <f t="shared" si="529"/>
        <v>1.9730047231064876</v>
      </c>
      <c r="DG504" s="5"/>
      <c r="DI504" s="6">
        <f t="shared" si="512"/>
        <v>1.0940052151483008</v>
      </c>
      <c r="DJ504" s="6">
        <f t="shared" si="535"/>
        <v>1.0213627644582388</v>
      </c>
      <c r="DK504" s="6">
        <f t="shared" si="564"/>
        <v>0.57873720570688347</v>
      </c>
      <c r="DL504" s="6">
        <f t="shared" si="547"/>
        <v>0.15655271751548211</v>
      </c>
      <c r="DM504" s="6">
        <f t="shared" si="508"/>
        <v>0.46600952121250361</v>
      </c>
      <c r="DN504" s="6">
        <f t="shared" si="530"/>
        <v>0.12084006888561222</v>
      </c>
      <c r="DX504">
        <f t="shared" si="536"/>
        <v>106193.5</v>
      </c>
      <c r="DY504">
        <f t="shared" si="537"/>
        <v>99387.778069153865</v>
      </c>
      <c r="DZ504">
        <f t="shared" si="538"/>
        <v>112999.22193084614</v>
      </c>
    </row>
    <row r="505" spans="1:130" x14ac:dyDescent="0.25">
      <c r="A505" s="1">
        <v>4</v>
      </c>
      <c r="B505" s="1">
        <v>504</v>
      </c>
      <c r="C505" s="7">
        <v>20211003</v>
      </c>
      <c r="D505" s="7">
        <v>110990</v>
      </c>
      <c r="E505" s="7">
        <v>6190888</v>
      </c>
      <c r="F505" s="7"/>
      <c r="G505" s="7">
        <f t="shared" si="495"/>
        <v>687126659120</v>
      </c>
      <c r="H505" s="36">
        <f t="shared" si="543"/>
        <v>493633997163.5</v>
      </c>
      <c r="I505" s="36">
        <f t="shared" si="539"/>
        <v>718483655539.40002</v>
      </c>
      <c r="K505" s="2">
        <f t="shared" si="496"/>
        <v>-2.0510795721509056E-2</v>
      </c>
      <c r="M505" s="1">
        <f t="shared" si="504"/>
        <v>503</v>
      </c>
      <c r="N505" s="2">
        <f t="shared" si="497"/>
        <v>1.0321340497897508E-2</v>
      </c>
      <c r="O505" s="8">
        <f t="shared" si="498"/>
        <v>0.63032581453634084</v>
      </c>
      <c r="P505" s="2">
        <f t="shared" si="499"/>
        <v>0.59986066261098603</v>
      </c>
      <c r="Q505" s="2">
        <f t="shared" si="500"/>
        <v>0.62050265353599277</v>
      </c>
      <c r="R505" s="2">
        <f t="shared" si="501"/>
        <v>3.2107795411993933E-2</v>
      </c>
      <c r="V505" s="1">
        <f t="shared" si="502"/>
        <v>2.0510795721509056E-2</v>
      </c>
      <c r="W505" s="1">
        <f t="shared" si="503"/>
        <v>0</v>
      </c>
      <c r="X505" s="2">
        <f t="shared" si="522"/>
        <v>8.53268343374383E-3</v>
      </c>
      <c r="Y505" s="2">
        <f t="shared" si="523"/>
        <v>1.2366388320365644E-2</v>
      </c>
      <c r="Z505" s="2">
        <f t="shared" si="524"/>
        <v>1.2264452717034037E-2</v>
      </c>
      <c r="AA505" s="2">
        <f t="shared" si="525"/>
        <v>1.7946541301898686E-2</v>
      </c>
      <c r="AB505" s="3">
        <f t="shared" si="540"/>
        <v>0.69572476086868751</v>
      </c>
      <c r="AC505" s="3">
        <f t="shared" si="541"/>
        <v>0.68906805564018736</v>
      </c>
      <c r="AD505" s="4">
        <f t="shared" si="528"/>
        <v>49.7596497776006</v>
      </c>
      <c r="AE505" s="5">
        <f t="shared" si="553"/>
        <v>46.993604820536007</v>
      </c>
      <c r="AF505" s="5">
        <f t="shared" si="554"/>
        <v>35.355509774233809</v>
      </c>
      <c r="AG505" s="5">
        <f t="shared" si="555"/>
        <v>58.631699866838204</v>
      </c>
      <c r="AH505" s="5"/>
      <c r="AI505" s="6">
        <f t="shared" si="542"/>
        <v>2.6567390356388058E-2</v>
      </c>
      <c r="AJ505" s="6">
        <f t="shared" si="531"/>
        <v>6.208124078746121E-2</v>
      </c>
      <c r="AK505" s="6">
        <f t="shared" si="556"/>
        <v>-0.24752677992407909</v>
      </c>
      <c r="AL505" s="6">
        <f t="shared" si="557"/>
        <v>0.3716892614990015</v>
      </c>
      <c r="AM505" s="6"/>
      <c r="AT505" s="5"/>
      <c r="AU505" s="5"/>
      <c r="AV505" s="12"/>
      <c r="AW505" s="5"/>
      <c r="AX505" s="5"/>
      <c r="AY505" s="5"/>
      <c r="AZ505" s="5"/>
      <c r="BA505" s="5"/>
      <c r="BB505" s="5"/>
      <c r="BC505" s="5"/>
      <c r="BD505" s="5"/>
      <c r="BE505" s="5">
        <f t="shared" si="513"/>
        <v>-2300</v>
      </c>
      <c r="BF505" s="6">
        <f t="shared" si="514"/>
        <v>2300</v>
      </c>
      <c r="BG505" s="6">
        <f t="shared" si="515"/>
        <v>0</v>
      </c>
      <c r="BH505" s="6">
        <f t="shared" si="516"/>
        <v>900</v>
      </c>
      <c r="BI505" s="6">
        <f t="shared" si="517"/>
        <v>1314.2857142857142</v>
      </c>
      <c r="BJ505" s="6">
        <f t="shared" si="518"/>
        <v>59.354838709677416</v>
      </c>
      <c r="BK505" s="6">
        <f t="shared" si="558"/>
        <v>48.86525626578991</v>
      </c>
      <c r="BL505" s="6">
        <f t="shared" si="559"/>
        <v>32.296840269322388</v>
      </c>
      <c r="BM505" s="6">
        <f t="shared" si="560"/>
        <v>60.463147463317171</v>
      </c>
      <c r="BN505" s="5"/>
      <c r="BO505" s="5"/>
      <c r="BP505" s="5"/>
      <c r="BQ505" s="2">
        <f t="shared" si="487"/>
        <v>106220</v>
      </c>
      <c r="BR505" s="2">
        <f t="shared" si="519"/>
        <v>106092.5</v>
      </c>
      <c r="BS505" s="2">
        <f t="shared" si="488"/>
        <v>98292.74377596064</v>
      </c>
      <c r="BT505" s="5">
        <f t="shared" si="520"/>
        <v>107516.15125460445</v>
      </c>
      <c r="BU505" s="5"/>
      <c r="BV505" s="2">
        <f t="shared" si="548"/>
        <v>-0.62965715952026802</v>
      </c>
      <c r="BW505" s="2">
        <f t="shared" si="489"/>
        <v>-0.80497462976537082</v>
      </c>
      <c r="BX505" s="2">
        <f t="shared" si="490"/>
        <v>-1.3079923499230963</v>
      </c>
      <c r="BY505" s="2">
        <f t="shared" si="491"/>
        <v>-0.30195690960764543</v>
      </c>
      <c r="BZ505" s="2"/>
      <c r="CA505" s="2">
        <f t="shared" si="521"/>
        <v>0.32009860347505809</v>
      </c>
      <c r="CB505" s="2">
        <f t="shared" si="492"/>
        <v>7.8212386476599671E-2</v>
      </c>
      <c r="CC505" s="2">
        <f t="shared" si="493"/>
        <v>-0.36448736655065517</v>
      </c>
      <c r="CD505" s="2">
        <f t="shared" si="494"/>
        <v>0.52091213950385451</v>
      </c>
      <c r="CE505" s="5"/>
      <c r="CF505" s="8">
        <f t="shared" si="549"/>
        <v>9.2901686920907178E-3</v>
      </c>
      <c r="CG505" s="8">
        <f t="shared" si="550"/>
        <v>1.024282711720309E-3</v>
      </c>
      <c r="CH505" s="5">
        <f t="shared" si="551"/>
        <v>106595</v>
      </c>
      <c r="CI505" s="5">
        <f t="shared" si="552"/>
        <v>106595</v>
      </c>
      <c r="CJ505" s="5"/>
      <c r="CK505" s="5">
        <f t="shared" si="509"/>
        <v>106731.67438282756</v>
      </c>
      <c r="CL505" s="5">
        <f t="shared" si="532"/>
        <v>107057.21812337392</v>
      </c>
      <c r="CM505" s="5">
        <f t="shared" si="561"/>
        <v>99358.219190738833</v>
      </c>
      <c r="CN505" s="5">
        <f t="shared" si="544"/>
        <v>89072.364208438608</v>
      </c>
      <c r="CO505" s="5">
        <f t="shared" si="505"/>
        <v>77546.501310182692</v>
      </c>
      <c r="CP505" s="5">
        <f t="shared" si="526"/>
        <v>61059.952837682802</v>
      </c>
      <c r="CQ505" s="5"/>
      <c r="CR505" s="5"/>
      <c r="CS505" s="32">
        <f t="shared" si="510"/>
        <v>3.9897487243557794E-2</v>
      </c>
      <c r="CT505" s="32">
        <f t="shared" si="533"/>
        <v>3.6735326637143739E-2</v>
      </c>
      <c r="CU505" s="32">
        <f t="shared" si="562"/>
        <v>0.11706913533677099</v>
      </c>
      <c r="CV505" s="32">
        <f t="shared" si="545"/>
        <v>0.24606549951084533</v>
      </c>
      <c r="CW505" s="32">
        <f t="shared" si="506"/>
        <v>0.43127024591405805</v>
      </c>
      <c r="CX505" s="32">
        <f t="shared" si="527"/>
        <v>0.8177216791347266</v>
      </c>
      <c r="CY505" s="32"/>
      <c r="CZ505" s="5"/>
      <c r="DA505" s="6">
        <f t="shared" si="511"/>
        <v>6.7937991928406577E-2</v>
      </c>
      <c r="DB505" s="6">
        <f t="shared" si="534"/>
        <v>-2.5195730057209435E-3</v>
      </c>
      <c r="DC505" s="6">
        <f t="shared" si="563"/>
        <v>0.31870153188798511</v>
      </c>
      <c r="DD505" s="6">
        <f t="shared" si="546"/>
        <v>0.62061072562989761</v>
      </c>
      <c r="DE505" s="6">
        <f t="shared" si="507"/>
        <v>0.70368392231889532</v>
      </c>
      <c r="DF505" s="6">
        <f t="shared" si="529"/>
        <v>1.9462706068405986</v>
      </c>
      <c r="DG505" s="5"/>
      <c r="DI505" s="6">
        <f t="shared" si="512"/>
        <v>0.84564225223765954</v>
      </c>
      <c r="DJ505" s="6">
        <f t="shared" si="535"/>
        <v>0.83861129857129724</v>
      </c>
      <c r="DK505" s="6">
        <f t="shared" si="564"/>
        <v>0.66410128938953428</v>
      </c>
      <c r="DL505" s="6">
        <f t="shared" si="547"/>
        <v>0.14650119801063705</v>
      </c>
      <c r="DM505" s="6">
        <f t="shared" si="508"/>
        <v>0.45911000101267258</v>
      </c>
      <c r="DN505" s="6">
        <f t="shared" si="530"/>
        <v>0.11530903262685745</v>
      </c>
      <c r="DX505">
        <f t="shared" si="536"/>
        <v>106266</v>
      </c>
      <c r="DY505">
        <f t="shared" si="537"/>
        <v>99290.450129201286</v>
      </c>
      <c r="DZ505">
        <f t="shared" si="538"/>
        <v>113241.54987079871</v>
      </c>
    </row>
    <row r="506" spans="1:130" x14ac:dyDescent="0.25">
      <c r="A506" s="1">
        <v>5</v>
      </c>
      <c r="B506" s="1">
        <v>505</v>
      </c>
      <c r="C506" s="7">
        <v>20211004</v>
      </c>
      <c r="D506" s="7">
        <v>111510</v>
      </c>
      <c r="E506" s="7">
        <v>3854246</v>
      </c>
      <c r="F506" s="7"/>
      <c r="G506" s="7">
        <f t="shared" si="495"/>
        <v>429786971460</v>
      </c>
      <c r="H506" s="36">
        <f t="shared" si="543"/>
        <v>483857415968</v>
      </c>
      <c r="I506" s="36">
        <f t="shared" si="539"/>
        <v>709313551436.59998</v>
      </c>
      <c r="K506" s="2">
        <f t="shared" si="496"/>
        <v>4.6741658133823269E-3</v>
      </c>
      <c r="M506" s="1">
        <f t="shared" si="504"/>
        <v>504</v>
      </c>
      <c r="N506" s="2">
        <f t="shared" si="497"/>
        <v>1.042741992078104E-2</v>
      </c>
      <c r="O506" s="8">
        <f t="shared" si="498"/>
        <v>0.63157894736842102</v>
      </c>
      <c r="P506" s="2">
        <f t="shared" si="499"/>
        <v>0.60125772560389712</v>
      </c>
      <c r="Q506" s="2">
        <f t="shared" si="500"/>
        <v>0.62206268999364678</v>
      </c>
      <c r="R506" s="2">
        <f t="shared" si="501"/>
        <v>3.1718284757434989E-2</v>
      </c>
      <c r="V506" s="1">
        <f t="shared" si="502"/>
        <v>0</v>
      </c>
      <c r="W506" s="1">
        <f t="shared" si="503"/>
        <v>4.6741658133823269E-3</v>
      </c>
      <c r="X506" s="2">
        <f t="shared" si="522"/>
        <v>7.5825214323585102E-3</v>
      </c>
      <c r="Y506" s="2">
        <f t="shared" si="523"/>
        <v>1.2700257307035809E-2</v>
      </c>
      <c r="Z506" s="2">
        <f t="shared" si="524"/>
        <v>1.2381241536121875E-2</v>
      </c>
      <c r="AA506" s="2">
        <f t="shared" si="525"/>
        <v>1.7741088009981976E-2</v>
      </c>
      <c r="AB506" s="3">
        <f t="shared" si="540"/>
        <v>0.61242012040850236</v>
      </c>
      <c r="AC506" s="3">
        <f t="shared" si="541"/>
        <v>0.7158668791840751</v>
      </c>
      <c r="AD506" s="4">
        <f t="shared" si="528"/>
        <v>53.893991238614205</v>
      </c>
      <c r="AE506" s="5">
        <f t="shared" si="553"/>
        <v>46.714247469484249</v>
      </c>
      <c r="AF506" s="5">
        <f t="shared" si="554"/>
        <v>36.116521812868598</v>
      </c>
      <c r="AG506" s="5">
        <f t="shared" si="555"/>
        <v>57.3119731260999</v>
      </c>
      <c r="AH506" s="5"/>
      <c r="AI506" s="6">
        <f t="shared" si="542"/>
        <v>4.393717094990127E-3</v>
      </c>
      <c r="AJ506" s="6">
        <f t="shared" si="531"/>
        <v>4.4024436763710297E-2</v>
      </c>
      <c r="AK506" s="6">
        <f t="shared" si="556"/>
        <v>-0.23129249493030149</v>
      </c>
      <c r="AL506" s="6">
        <f t="shared" si="557"/>
        <v>0.3193413684577221</v>
      </c>
      <c r="AM506" s="6"/>
      <c r="AT506" s="5"/>
      <c r="AU506" s="5"/>
      <c r="AV506" s="12"/>
      <c r="AW506" s="5"/>
      <c r="AX506" s="5"/>
      <c r="AY506" s="5"/>
      <c r="AZ506" s="5"/>
      <c r="BA506" s="5"/>
      <c r="BB506" s="5"/>
      <c r="BC506" s="5"/>
      <c r="BD506" s="5"/>
      <c r="BE506" s="5">
        <f t="shared" si="513"/>
        <v>520</v>
      </c>
      <c r="BF506" s="6">
        <f t="shared" si="514"/>
        <v>0</v>
      </c>
      <c r="BG506" s="6">
        <f t="shared" si="515"/>
        <v>520</v>
      </c>
      <c r="BH506" s="6">
        <f t="shared" si="516"/>
        <v>800.71428571428567</v>
      </c>
      <c r="BI506" s="6">
        <f t="shared" si="517"/>
        <v>1351.4285714285713</v>
      </c>
      <c r="BJ506" s="6">
        <f t="shared" si="518"/>
        <v>62.794556920013278</v>
      </c>
      <c r="BK506" s="6">
        <f t="shared" si="558"/>
        <v>48.763111162193205</v>
      </c>
      <c r="BL506" s="6">
        <f t="shared" si="559"/>
        <v>32.588801282839221</v>
      </c>
      <c r="BM506" s="6">
        <f t="shared" si="560"/>
        <v>60.08512807774099</v>
      </c>
      <c r="BN506" s="5"/>
      <c r="BO506" s="5"/>
      <c r="BP506" s="5"/>
      <c r="BQ506" s="2">
        <f t="shared" si="487"/>
        <v>106220</v>
      </c>
      <c r="BR506" s="2">
        <f t="shared" si="519"/>
        <v>106184.6875</v>
      </c>
      <c r="BS506" s="2">
        <f t="shared" si="488"/>
        <v>98985.117226239963</v>
      </c>
      <c r="BT506" s="5">
        <f t="shared" si="520"/>
        <v>107356.99877843788</v>
      </c>
      <c r="BU506" s="5"/>
      <c r="BV506" s="2">
        <f t="shared" si="548"/>
        <v>-0.48686652055779556</v>
      </c>
      <c r="BW506" s="2">
        <f t="shared" si="489"/>
        <v>-0.77872750378984379</v>
      </c>
      <c r="BX506" s="2">
        <f t="shared" si="490"/>
        <v>-1.2910003526925919</v>
      </c>
      <c r="BY506" s="2">
        <f t="shared" si="491"/>
        <v>-0.26645465488709574</v>
      </c>
      <c r="BZ506" s="2"/>
      <c r="CA506" s="2">
        <f t="shared" si="521"/>
        <v>0.38606197284217064</v>
      </c>
      <c r="CB506" s="2">
        <f t="shared" si="492"/>
        <v>0.11617122601874974</v>
      </c>
      <c r="CC506" s="2">
        <f t="shared" si="493"/>
        <v>-0.29246636690260924</v>
      </c>
      <c r="CD506" s="2">
        <f t="shared" si="494"/>
        <v>0.52480881894010878</v>
      </c>
      <c r="CE506" s="5"/>
      <c r="CF506" s="8">
        <f t="shared" si="549"/>
        <v>9.2901686920907178E-3</v>
      </c>
      <c r="CG506" s="8">
        <f t="shared" si="550"/>
        <v>1.024282711720309E-3</v>
      </c>
      <c r="CH506" s="5">
        <f t="shared" si="551"/>
        <v>106595</v>
      </c>
      <c r="CI506" s="5">
        <f t="shared" si="552"/>
        <v>106595</v>
      </c>
      <c r="CJ506" s="5"/>
      <c r="CK506" s="5">
        <f t="shared" si="509"/>
        <v>107292.37864297992</v>
      </c>
      <c r="CL506" s="5">
        <f t="shared" si="532"/>
        <v>106985.21392768042</v>
      </c>
      <c r="CM506" s="5">
        <f t="shared" si="561"/>
        <v>100069.86351854386</v>
      </c>
      <c r="CN506" s="5">
        <f t="shared" si="544"/>
        <v>89637.398202624143</v>
      </c>
      <c r="CO506" s="5">
        <f t="shared" si="505"/>
        <v>77674.788040853586</v>
      </c>
      <c r="CP506" s="5">
        <f t="shared" si="526"/>
        <v>61218.38340693689</v>
      </c>
      <c r="CQ506" s="5"/>
      <c r="CR506" s="5"/>
      <c r="CS506" s="32">
        <f t="shared" si="510"/>
        <v>3.9309608104173055E-2</v>
      </c>
      <c r="CT506" s="32">
        <f t="shared" si="533"/>
        <v>4.2293564747912127E-2</v>
      </c>
      <c r="CU506" s="32">
        <f t="shared" si="562"/>
        <v>0.11432149579514683</v>
      </c>
      <c r="CV506" s="32">
        <f t="shared" si="545"/>
        <v>0.24401201101278214</v>
      </c>
      <c r="CW506" s="32">
        <f t="shared" si="506"/>
        <v>0.43560095640493479</v>
      </c>
      <c r="CX506" s="32">
        <f t="shared" si="527"/>
        <v>0.82151167336059339</v>
      </c>
      <c r="CY506" s="32"/>
      <c r="CZ506" s="5"/>
      <c r="DA506" s="6">
        <f t="shared" si="511"/>
        <v>8.230215604275791E-2</v>
      </c>
      <c r="DB506" s="6">
        <f t="shared" si="534"/>
        <v>3.6251401595738371E-2</v>
      </c>
      <c r="DC506" s="6">
        <f t="shared" si="563"/>
        <v>0.28926764112046066</v>
      </c>
      <c r="DD506" s="6">
        <f t="shared" si="546"/>
        <v>0.6342067585529394</v>
      </c>
      <c r="DE506" s="6">
        <f t="shared" si="507"/>
        <v>0.70678108774479964</v>
      </c>
      <c r="DF506" s="6">
        <f t="shared" si="529"/>
        <v>1.9353778201512553</v>
      </c>
      <c r="DG506" s="5"/>
      <c r="DI506" s="6">
        <f t="shared" si="512"/>
        <v>0.80399474307887797</v>
      </c>
      <c r="DJ506" s="6">
        <f t="shared" si="535"/>
        <v>0.87314501129516142</v>
      </c>
      <c r="DK506" s="6">
        <f t="shared" si="564"/>
        <v>0.76036579023266715</v>
      </c>
      <c r="DL506" s="6">
        <f t="shared" si="547"/>
        <v>0.17691007077108048</v>
      </c>
      <c r="DM506" s="6">
        <f t="shared" si="508"/>
        <v>0.4482838864154397</v>
      </c>
      <c r="DN506" s="6">
        <f t="shared" si="530"/>
        <v>0.11568849997006175</v>
      </c>
      <c r="DX506">
        <f t="shared" si="536"/>
        <v>106278</v>
      </c>
      <c r="DY506">
        <f t="shared" si="537"/>
        <v>99267.320717647963</v>
      </c>
      <c r="DZ506">
        <f t="shared" si="538"/>
        <v>113288.67928235204</v>
      </c>
    </row>
    <row r="507" spans="1:130" x14ac:dyDescent="0.25">
      <c r="A507" s="1">
        <v>6</v>
      </c>
      <c r="B507" s="1">
        <v>506</v>
      </c>
      <c r="C507" s="7">
        <v>20211006</v>
      </c>
      <c r="D507" s="7">
        <v>111150</v>
      </c>
      <c r="E507" s="7">
        <v>5410291</v>
      </c>
      <c r="F507" s="7"/>
      <c r="G507" s="7">
        <f t="shared" si="495"/>
        <v>601353844650</v>
      </c>
      <c r="H507" s="36">
        <f t="shared" si="543"/>
        <v>478048570506.5</v>
      </c>
      <c r="I507" s="36">
        <f t="shared" si="539"/>
        <v>699948601339.59998</v>
      </c>
      <c r="K507" s="2">
        <f t="shared" si="496"/>
        <v>-3.2336325670649104E-3</v>
      </c>
      <c r="M507" s="1">
        <f t="shared" si="504"/>
        <v>505</v>
      </c>
      <c r="N507" s="2">
        <f t="shared" si="497"/>
        <v>1.0566015212132237E-2</v>
      </c>
      <c r="O507" s="8">
        <f t="shared" si="498"/>
        <v>0.6328320802005013</v>
      </c>
      <c r="P507" s="2">
        <f t="shared" si="499"/>
        <v>0.6030810659306598</v>
      </c>
      <c r="Q507" s="2">
        <f t="shared" si="500"/>
        <v>0.62409165006274303</v>
      </c>
      <c r="R507" s="2">
        <f t="shared" si="501"/>
        <v>3.1574354596604182E-2</v>
      </c>
      <c r="V507" s="1">
        <f t="shared" si="502"/>
        <v>3.2336325670649104E-3</v>
      </c>
      <c r="W507" s="1">
        <f t="shared" si="503"/>
        <v>0</v>
      </c>
      <c r="X507" s="2">
        <f t="shared" ref="X507:X570" si="565">AVERAGE(V494:V507)</f>
        <v>7.8134951871488608E-3</v>
      </c>
      <c r="Y507" s="2">
        <f t="shared" ref="Y507:Y570" si="566">AVERAGE(W494:W507)</f>
        <v>9.6952736901041291E-3</v>
      </c>
      <c r="Z507" s="2">
        <f t="shared" ref="Z507:Z570" si="567">_xlfn.STDEV.S(V494:V507)</f>
        <v>1.2258460703091608E-2</v>
      </c>
      <c r="AA507" s="2">
        <f t="shared" ref="AA507:AA570" si="568">_xlfn.STDEV.S(W494:W507)</f>
        <v>1.5845431032815025E-2</v>
      </c>
      <c r="AB507" s="3">
        <f t="shared" si="540"/>
        <v>0.63739611166500554</v>
      </c>
      <c r="AC507" s="3">
        <f t="shared" si="541"/>
        <v>0.61186556995677466</v>
      </c>
      <c r="AD507" s="4">
        <f t="shared" ref="AD507:AD570" si="569">(AC507/(AB507+AC507))*100</f>
        <v>48.978174785802793</v>
      </c>
      <c r="AE507" s="5">
        <f t="shared" si="553"/>
        <v>46.575305158150933</v>
      </c>
      <c r="AF507" s="5">
        <f t="shared" si="554"/>
        <v>36.18512051097553</v>
      </c>
      <c r="AG507" s="5">
        <f t="shared" si="555"/>
        <v>56.965489805326335</v>
      </c>
      <c r="AH507" s="5"/>
      <c r="AI507" s="6">
        <f t="shared" si="542"/>
        <v>7.1195569699914696E-2</v>
      </c>
      <c r="AJ507" s="6">
        <f t="shared" si="531"/>
        <v>3.5104105041324864E-2</v>
      </c>
      <c r="AK507" s="6">
        <f t="shared" si="556"/>
        <v>-0.22320285915739704</v>
      </c>
      <c r="AL507" s="6">
        <f t="shared" si="557"/>
        <v>0.29341106924004678</v>
      </c>
      <c r="AM507" s="6"/>
      <c r="AT507" s="5"/>
      <c r="AU507" s="5"/>
      <c r="AV507" s="12"/>
      <c r="AW507" s="5"/>
      <c r="AX507" s="5"/>
      <c r="AY507" s="5"/>
      <c r="BE507" s="5">
        <f t="shared" si="513"/>
        <v>-360</v>
      </c>
      <c r="BF507" s="6">
        <f t="shared" si="514"/>
        <v>360</v>
      </c>
      <c r="BG507" s="6">
        <f t="shared" si="515"/>
        <v>0</v>
      </c>
      <c r="BH507" s="6">
        <f t="shared" si="516"/>
        <v>826.42857142857144</v>
      </c>
      <c r="BI507" s="6">
        <f t="shared" si="517"/>
        <v>1032.8571428571429</v>
      </c>
      <c r="BJ507" s="6">
        <f t="shared" si="518"/>
        <v>55.551286976565507</v>
      </c>
      <c r="BK507" s="6">
        <f t="shared" si="558"/>
        <v>48.817002879751314</v>
      </c>
      <c r="BL507" s="6">
        <f t="shared" si="559"/>
        <v>32.555633284655642</v>
      </c>
      <c r="BM507" s="6">
        <f t="shared" si="560"/>
        <v>60.199961596318289</v>
      </c>
      <c r="BQ507" s="2">
        <f t="shared" si="487"/>
        <v>106445</v>
      </c>
      <c r="BR507" s="2">
        <f t="shared" si="519"/>
        <v>106247.25</v>
      </c>
      <c r="BS507" s="2">
        <f t="shared" si="488"/>
        <v>99678.090216097087</v>
      </c>
      <c r="BT507" s="5">
        <f t="shared" si="520"/>
        <v>107326.77371320338</v>
      </c>
      <c r="BU507" s="5"/>
      <c r="BV507" s="2">
        <f t="shared" si="548"/>
        <v>-0.25303431285494549</v>
      </c>
      <c r="BW507" s="2">
        <f t="shared" si="489"/>
        <v>-0.72602740686743916</v>
      </c>
      <c r="BX507" s="2">
        <f t="shared" si="490"/>
        <v>-1.2261765813865482</v>
      </c>
      <c r="BY507" s="2">
        <f t="shared" si="491"/>
        <v>-0.22587823234833015</v>
      </c>
      <c r="BZ507" s="2"/>
      <c r="CA507" s="2">
        <f t="shared" si="521"/>
        <v>0.42442953775940451</v>
      </c>
      <c r="CB507" s="2">
        <f t="shared" si="492"/>
        <v>0.14789765362989984</v>
      </c>
      <c r="CC507" s="2">
        <f t="shared" si="493"/>
        <v>-0.25252760292385046</v>
      </c>
      <c r="CD507" s="2">
        <f t="shared" si="494"/>
        <v>0.5483229101836502</v>
      </c>
      <c r="CE507" s="5"/>
      <c r="CF507" s="8">
        <f t="shared" si="549"/>
        <v>1.2855986471338546E-2</v>
      </c>
      <c r="CG507" s="8">
        <f t="shared" si="550"/>
        <v>3.9465116918159376E-3</v>
      </c>
      <c r="CH507" s="5">
        <f t="shared" si="551"/>
        <v>107135</v>
      </c>
      <c r="CI507" s="5">
        <f t="shared" si="552"/>
        <v>106595</v>
      </c>
      <c r="CJ507" s="5"/>
      <c r="CK507" s="5">
        <f t="shared" si="509"/>
        <v>107958.19029763303</v>
      </c>
      <c r="CL507" s="5">
        <f t="shared" si="532"/>
        <v>107196.34515238706</v>
      </c>
      <c r="CM507" s="5">
        <f t="shared" si="561"/>
        <v>100854.2793596702</v>
      </c>
      <c r="CN507" s="5">
        <f t="shared" si="544"/>
        <v>90076.90314266998</v>
      </c>
      <c r="CO507" s="5">
        <f t="shared" si="505"/>
        <v>77953.123497342123</v>
      </c>
      <c r="CP507" s="5">
        <f t="shared" si="526"/>
        <v>61443.022289051558</v>
      </c>
      <c r="CQ507" s="5"/>
      <c r="CR507" s="5"/>
      <c r="CS507" s="32">
        <f t="shared" si="510"/>
        <v>2.9565239038996216E-2</v>
      </c>
      <c r="CT507" s="32">
        <f t="shared" si="533"/>
        <v>3.6882366110454035E-2</v>
      </c>
      <c r="CU507" s="32">
        <f t="shared" si="562"/>
        <v>0.10208511434217704</v>
      </c>
      <c r="CV507" s="32">
        <f t="shared" si="545"/>
        <v>0.23394561893355736</v>
      </c>
      <c r="CW507" s="32">
        <f t="shared" si="506"/>
        <v>0.4258569126327536</v>
      </c>
      <c r="CX507" s="32">
        <f t="shared" si="527"/>
        <v>0.80899304524943028</v>
      </c>
      <c r="CY507" s="32"/>
      <c r="DA507" s="6">
        <f t="shared" si="511"/>
        <v>0.10671095475569771</v>
      </c>
      <c r="DB507" s="6">
        <f t="shared" si="534"/>
        <v>2.7361488011137799E-2</v>
      </c>
      <c r="DC507" s="6">
        <f t="shared" si="563"/>
        <v>0.30416139314595247</v>
      </c>
      <c r="DD507" s="6">
        <f t="shared" si="546"/>
        <v>0.62490432785862149</v>
      </c>
      <c r="DE507" s="6">
        <f t="shared" si="507"/>
        <v>0.69054149149860067</v>
      </c>
      <c r="DF507" s="6">
        <f t="shared" si="529"/>
        <v>1.8972899398482257</v>
      </c>
      <c r="DI507" s="6">
        <f t="shared" si="512"/>
        <v>0.73254813410886244</v>
      </c>
      <c r="DJ507" s="6">
        <f t="shared" si="535"/>
        <v>0.82086015460213957</v>
      </c>
      <c r="DK507" s="6">
        <f t="shared" si="564"/>
        <v>0.74239588835586812</v>
      </c>
      <c r="DL507" s="6">
        <f t="shared" si="547"/>
        <v>0.18331019868297665</v>
      </c>
      <c r="DM507" s="6">
        <f t="shared" si="508"/>
        <v>0.45415614208568938</v>
      </c>
      <c r="DN507" s="6">
        <f t="shared" si="530"/>
        <v>0.11667881029724564</v>
      </c>
      <c r="DX507">
        <f t="shared" si="536"/>
        <v>106458.5</v>
      </c>
      <c r="DY507">
        <f t="shared" si="537"/>
        <v>99147.682603839698</v>
      </c>
      <c r="DZ507">
        <f t="shared" si="538"/>
        <v>113769.3173961603</v>
      </c>
    </row>
    <row r="508" spans="1:130" x14ac:dyDescent="0.25">
      <c r="A508" s="1">
        <v>7</v>
      </c>
      <c r="B508" s="1">
        <v>507</v>
      </c>
      <c r="C508" s="7">
        <v>20211009</v>
      </c>
      <c r="D508" s="7">
        <v>106810</v>
      </c>
      <c r="E508" s="7">
        <v>4238387</v>
      </c>
      <c r="F508" s="7"/>
      <c r="G508" s="7">
        <f t="shared" si="495"/>
        <v>452702115470</v>
      </c>
      <c r="H508" s="36">
        <f t="shared" si="543"/>
        <v>482148621052.5</v>
      </c>
      <c r="I508" s="36">
        <f t="shared" si="539"/>
        <v>694800146889</v>
      </c>
      <c r="K508" s="2">
        <f t="shared" si="496"/>
        <v>-3.9829085308601513E-2</v>
      </c>
      <c r="M508" s="1">
        <f t="shared" si="504"/>
        <v>506</v>
      </c>
      <c r="N508" s="2">
        <f t="shared" si="497"/>
        <v>1.0577242783425025E-2</v>
      </c>
      <c r="O508" s="8">
        <f t="shared" si="498"/>
        <v>0.63408521303258147</v>
      </c>
      <c r="P508" s="2">
        <f t="shared" si="499"/>
        <v>0.60322867625399501</v>
      </c>
      <c r="Q508" s="2">
        <f t="shared" si="500"/>
        <v>0.6242555538013147</v>
      </c>
      <c r="R508" s="2">
        <f t="shared" si="501"/>
        <v>3.1004147101921675E-2</v>
      </c>
      <c r="V508" s="1">
        <f t="shared" si="502"/>
        <v>3.9829085308601513E-2</v>
      </c>
      <c r="W508" s="1">
        <f t="shared" si="503"/>
        <v>0</v>
      </c>
      <c r="X508" s="2">
        <f t="shared" si="565"/>
        <v>1.0287990051585469E-2</v>
      </c>
      <c r="Y508" s="2">
        <f t="shared" si="566"/>
        <v>9.6952736901041291E-3</v>
      </c>
      <c r="Z508" s="2">
        <f t="shared" si="567"/>
        <v>1.4899353426349776E-2</v>
      </c>
      <c r="AA508" s="2">
        <f t="shared" si="568"/>
        <v>1.5845431032815025E-2</v>
      </c>
      <c r="AB508" s="3">
        <f t="shared" si="540"/>
        <v>0.69049909463795744</v>
      </c>
      <c r="AC508" s="3">
        <f t="shared" si="541"/>
        <v>0.61186556995677466</v>
      </c>
      <c r="AD508" s="4">
        <f t="shared" si="569"/>
        <v>46.981124917664602</v>
      </c>
      <c r="AE508" s="5">
        <f t="shared" si="553"/>
        <v>46.139575857581463</v>
      </c>
      <c r="AF508" s="5">
        <f t="shared" si="554"/>
        <v>36.669663519353328</v>
      </c>
      <c r="AG508" s="5">
        <f t="shared" si="555"/>
        <v>55.609488195809597</v>
      </c>
      <c r="AH508" s="5"/>
      <c r="AI508" s="6">
        <f t="shared" si="542"/>
        <v>-2.499615245981968E-2</v>
      </c>
      <c r="AJ508" s="6">
        <f t="shared" si="531"/>
        <v>2.421126215000936E-2</v>
      </c>
      <c r="AK508" s="6">
        <f t="shared" si="556"/>
        <v>-0.22427198193608541</v>
      </c>
      <c r="AL508" s="6">
        <f t="shared" si="557"/>
        <v>0.27269450623610414</v>
      </c>
      <c r="AM508" s="6"/>
      <c r="AT508" s="5"/>
      <c r="AU508" s="5"/>
      <c r="AV508" s="12"/>
      <c r="AW508" s="5"/>
      <c r="AX508" s="5"/>
      <c r="AY508" s="5"/>
      <c r="BE508" s="5">
        <f t="shared" si="513"/>
        <v>-4340</v>
      </c>
      <c r="BF508" s="6">
        <f t="shared" si="514"/>
        <v>4340</v>
      </c>
      <c r="BG508" s="6">
        <f t="shared" si="515"/>
        <v>0</v>
      </c>
      <c r="BH508" s="6">
        <f t="shared" si="516"/>
        <v>1096.4285714285713</v>
      </c>
      <c r="BI508" s="6">
        <f t="shared" si="517"/>
        <v>1032.8571428571429</v>
      </c>
      <c r="BJ508" s="6">
        <f t="shared" si="518"/>
        <v>48.507212344850721</v>
      </c>
      <c r="BK508" s="6">
        <f t="shared" si="558"/>
        <v>48.362483617113966</v>
      </c>
      <c r="BL508" s="6">
        <f t="shared" si="559"/>
        <v>32.635081839935893</v>
      </c>
      <c r="BM508" s="6">
        <f t="shared" si="560"/>
        <v>59.371664861138619</v>
      </c>
      <c r="BQ508" s="2">
        <f t="shared" ref="BQ508:BQ571" si="570">(_xlfn.PERCENTILE.EXC(D489:D508,0.25)+_xlfn.PERCENTILE.EXC(D489:D508,0.75))*0.5</f>
        <v>106445</v>
      </c>
      <c r="BR508" s="2">
        <f t="shared" si="519"/>
        <v>106289.4375</v>
      </c>
      <c r="BS508" s="2">
        <f t="shared" ref="BS508:BS571" si="571">BR508-2*_xlfn.STDEV.S(BR489:BR508)</f>
        <v>100370.19293671323</v>
      </c>
      <c r="BT508" s="5">
        <f t="shared" si="520"/>
        <v>107327.82772523732</v>
      </c>
      <c r="BU508" s="5"/>
      <c r="BV508" s="2">
        <f t="shared" si="548"/>
        <v>-0.41647586395307812</v>
      </c>
      <c r="BW508" s="2">
        <f t="shared" si="489"/>
        <v>-0.68840766370887096</v>
      </c>
      <c r="BX508" s="2">
        <f t="shared" si="490"/>
        <v>-1.1607179396450393</v>
      </c>
      <c r="BY508" s="2">
        <f t="shared" si="491"/>
        <v>-0.2160973877727026</v>
      </c>
      <c r="BZ508" s="2"/>
      <c r="CA508" s="2">
        <f t="shared" si="521"/>
        <v>0.37398146333128557</v>
      </c>
      <c r="CB508" s="2">
        <f t="shared" si="492"/>
        <v>0.17413384760958828</v>
      </c>
      <c r="CC508" s="2">
        <f t="shared" si="493"/>
        <v>-0.21242399148393781</v>
      </c>
      <c r="CD508" s="2">
        <f t="shared" si="494"/>
        <v>0.56069168670311442</v>
      </c>
      <c r="CE508" s="5"/>
      <c r="CF508" s="8">
        <f t="shared" si="549"/>
        <v>3.1968416777923177E-3</v>
      </c>
      <c r="CG508" s="8">
        <f t="shared" si="550"/>
        <v>3.1968416777923177E-3</v>
      </c>
      <c r="CH508" s="5">
        <f t="shared" si="551"/>
        <v>108485</v>
      </c>
      <c r="CI508" s="5">
        <f t="shared" si="552"/>
        <v>106595</v>
      </c>
      <c r="CJ508" s="5"/>
      <c r="CK508" s="5">
        <f t="shared" si="509"/>
        <v>108478.53287250368</v>
      </c>
      <c r="CL508" s="5">
        <f t="shared" si="532"/>
        <v>107141.83208134733</v>
      </c>
      <c r="CM508" s="5">
        <f t="shared" si="561"/>
        <v>101404.56633203605</v>
      </c>
      <c r="CN508" s="5">
        <f t="shared" si="544"/>
        <v>90282.315000645816</v>
      </c>
      <c r="CO508" s="5">
        <f t="shared" si="505"/>
        <v>78145.90712895889</v>
      </c>
      <c r="CP508" s="5">
        <f t="shared" si="526"/>
        <v>61723.464582916065</v>
      </c>
      <c r="CQ508" s="5"/>
      <c r="CR508" s="5"/>
      <c r="CS508" s="32">
        <f t="shared" si="510"/>
        <v>-1.538122638941597E-2</v>
      </c>
      <c r="CT508" s="32">
        <f t="shared" si="533"/>
        <v>-3.0971290568877485E-3</v>
      </c>
      <c r="CU508" s="32">
        <f t="shared" si="562"/>
        <v>5.3305623834182914E-2</v>
      </c>
      <c r="CV508" s="32">
        <f t="shared" si="545"/>
        <v>0.18306669472571624</v>
      </c>
      <c r="CW508" s="32">
        <f t="shared" si="506"/>
        <v>0.36680222834624843</v>
      </c>
      <c r="CX508" s="32">
        <f t="shared" si="527"/>
        <v>0.73046021835856356</v>
      </c>
      <c r="CY508" s="32"/>
      <c r="DA508" s="6">
        <f t="shared" si="511"/>
        <v>5.6129077670834394E-2</v>
      </c>
      <c r="DB508" s="6">
        <f t="shared" si="534"/>
        <v>-2.3044840080888831E-2</v>
      </c>
      <c r="DC508" s="6">
        <f t="shared" si="563"/>
        <v>0.29844414234421413</v>
      </c>
      <c r="DD508" s="6">
        <f t="shared" si="546"/>
        <v>0.61060854455518476</v>
      </c>
      <c r="DE508" s="6">
        <f t="shared" si="507"/>
        <v>0.60464932453609743</v>
      </c>
      <c r="DF508" s="6">
        <f t="shared" si="529"/>
        <v>1.8514003507521133</v>
      </c>
      <c r="DI508" s="6">
        <f t="shared" si="512"/>
        <v>0.45105370398090772</v>
      </c>
      <c r="DJ508" s="6">
        <f t="shared" si="535"/>
        <v>0.52877459277398609</v>
      </c>
      <c r="DK508" s="6">
        <f t="shared" si="564"/>
        <v>0.72848488159930347</v>
      </c>
      <c r="DL508" s="6">
        <f t="shared" si="547"/>
        <v>0.21546025280277603</v>
      </c>
      <c r="DM508" s="6">
        <f t="shared" si="508"/>
        <v>0.49403463780812401</v>
      </c>
      <c r="DN508" s="6">
        <f t="shared" si="530"/>
        <v>0.11302728681134998</v>
      </c>
      <c r="DX508">
        <f t="shared" si="536"/>
        <v>106391.5</v>
      </c>
      <c r="DY508">
        <f t="shared" si="537"/>
        <v>99119.459639825975</v>
      </c>
      <c r="DZ508">
        <f t="shared" si="538"/>
        <v>113663.54036017403</v>
      </c>
    </row>
    <row r="509" spans="1:130" x14ac:dyDescent="0.25">
      <c r="A509" s="1">
        <v>8</v>
      </c>
      <c r="B509" s="1">
        <v>508</v>
      </c>
      <c r="C509" s="7">
        <v>20211010</v>
      </c>
      <c r="D509" s="7">
        <v>108800</v>
      </c>
      <c r="E509" s="7">
        <v>3286319</v>
      </c>
      <c r="F509" s="7"/>
      <c r="G509" s="7">
        <f t="shared" si="495"/>
        <v>357551507200</v>
      </c>
      <c r="H509" s="36">
        <f t="shared" si="543"/>
        <v>484866286412.5</v>
      </c>
      <c r="I509" s="36">
        <f t="shared" si="539"/>
        <v>682843594688</v>
      </c>
      <c r="K509" s="2">
        <f t="shared" si="496"/>
        <v>1.8459779320238078E-2</v>
      </c>
      <c r="M509" s="1">
        <f t="shared" si="504"/>
        <v>507</v>
      </c>
      <c r="N509" s="2">
        <f t="shared" si="497"/>
        <v>1.0665179727016822E-2</v>
      </c>
      <c r="O509" s="8">
        <f t="shared" si="498"/>
        <v>0.63533834586466165</v>
      </c>
      <c r="P509" s="2">
        <f t="shared" si="499"/>
        <v>0.60438428140148148</v>
      </c>
      <c r="Q509" s="2">
        <f t="shared" si="500"/>
        <v>0.62553688128705398</v>
      </c>
      <c r="R509" s="2">
        <f t="shared" si="501"/>
        <v>3.2109669610666636E-2</v>
      </c>
      <c r="V509" s="1">
        <f t="shared" si="502"/>
        <v>0</v>
      </c>
      <c r="W509" s="1">
        <f t="shared" si="503"/>
        <v>1.8459779320238078E-2</v>
      </c>
      <c r="X509" s="2">
        <f t="shared" si="565"/>
        <v>7.550151102974449E-3</v>
      </c>
      <c r="Y509" s="2">
        <f t="shared" si="566"/>
        <v>1.1013829355835419E-2</v>
      </c>
      <c r="Z509" s="2">
        <f t="shared" si="567"/>
        <v>1.2711114325851675E-2</v>
      </c>
      <c r="AA509" s="2">
        <f t="shared" si="568"/>
        <v>1.5744322249887276E-2</v>
      </c>
      <c r="AB509" s="3">
        <f t="shared" si="540"/>
        <v>0.59398026871798837</v>
      </c>
      <c r="AC509" s="3">
        <f t="shared" si="541"/>
        <v>0.69954293243167553</v>
      </c>
      <c r="AD509" s="4">
        <f t="shared" si="569"/>
        <v>54.080431785833625</v>
      </c>
      <c r="AE509" s="5">
        <f t="shared" si="553"/>
        <v>46.140357942737538</v>
      </c>
      <c r="AF509" s="5">
        <f t="shared" si="554"/>
        <v>36.667687573155526</v>
      </c>
      <c r="AG509" s="5">
        <f t="shared" si="555"/>
        <v>55.61302831231955</v>
      </c>
      <c r="AH509" s="5"/>
      <c r="AI509" s="6">
        <f t="shared" si="542"/>
        <v>-9.1022483553200896E-3</v>
      </c>
      <c r="AJ509" s="6">
        <f t="shared" si="531"/>
        <v>9.7947331432396232E-3</v>
      </c>
      <c r="AK509" s="6">
        <f t="shared" si="556"/>
        <v>-0.20794629619269017</v>
      </c>
      <c r="AL509" s="6">
        <f t="shared" si="557"/>
        <v>0.2275357624791694</v>
      </c>
      <c r="AM509" s="6"/>
      <c r="AT509" s="5"/>
      <c r="AU509" s="5"/>
      <c r="AV509" s="12"/>
      <c r="AW509" s="5"/>
      <c r="AX509" s="5"/>
      <c r="AY509" s="5"/>
      <c r="BE509" s="5">
        <f t="shared" si="513"/>
        <v>1990</v>
      </c>
      <c r="BF509" s="6">
        <f t="shared" si="514"/>
        <v>0</v>
      </c>
      <c r="BG509" s="6">
        <f t="shared" si="515"/>
        <v>1990</v>
      </c>
      <c r="BH509" s="6">
        <f t="shared" si="516"/>
        <v>807.14285714285711</v>
      </c>
      <c r="BI509" s="6">
        <f t="shared" si="517"/>
        <v>1175</v>
      </c>
      <c r="BJ509" s="6">
        <f t="shared" si="518"/>
        <v>59.279279279279287</v>
      </c>
      <c r="BK509" s="6">
        <f t="shared" si="558"/>
        <v>48.619399838304311</v>
      </c>
      <c r="BL509" s="6">
        <f t="shared" si="559"/>
        <v>32.336482600507736</v>
      </c>
      <c r="BM509" s="6">
        <f t="shared" si="560"/>
        <v>60.01744190476191</v>
      </c>
      <c r="BQ509" s="2">
        <f t="shared" si="570"/>
        <v>106287.5</v>
      </c>
      <c r="BR509" s="2">
        <f t="shared" si="519"/>
        <v>106307.9375</v>
      </c>
      <c r="BS509" s="2">
        <f t="shared" si="571"/>
        <v>101047.89146647182</v>
      </c>
      <c r="BT509" s="5">
        <f t="shared" si="520"/>
        <v>107331.50494404069</v>
      </c>
      <c r="BU509" s="5"/>
      <c r="BV509" s="2">
        <f t="shared" si="548"/>
        <v>-0.54634153489988746</v>
      </c>
      <c r="BW509" s="2">
        <f t="shared" ref="BW509:BW572" si="572">AVERAGE(BV490:BV509)</f>
        <v>-0.67352583372122177</v>
      </c>
      <c r="BX509" s="2">
        <f t="shared" ref="BX509:BX572" si="573">BW509-2*_xlfn.STDEV.S(BV490:BV509)</f>
        <v>-1.1439493765520523</v>
      </c>
      <c r="BY509" s="2">
        <f t="shared" ref="BY509:BY572" si="574">BW509+2*_xlfn.STDEV.S(BV490:BV509)</f>
        <v>-0.20310229089039111</v>
      </c>
      <c r="BZ509" s="2"/>
      <c r="CA509" s="2">
        <f t="shared" si="521"/>
        <v>0.33363889464630153</v>
      </c>
      <c r="CB509" s="2">
        <f t="shared" ref="CB509:CB572" si="575">AVERAGE(CA490:CA509)</f>
        <v>0.20479062936470424</v>
      </c>
      <c r="CC509" s="2">
        <f t="shared" ref="CC509:CC572" si="576">CB509-2*_xlfn.STDEV.S(CA490:CA509)</f>
        <v>-0.12308690179335283</v>
      </c>
      <c r="CD509" s="2">
        <f t="shared" ref="CD509:CD572" si="577">CB509+2*_xlfn.STDEV.S(CA490:CA509)</f>
        <v>0.53266816052276134</v>
      </c>
      <c r="CE509" s="5"/>
      <c r="CF509" s="8">
        <f t="shared" si="549"/>
        <v>3.1968416777923177E-3</v>
      </c>
      <c r="CG509" s="8">
        <f t="shared" si="550"/>
        <v>3.1968416777923177E-3</v>
      </c>
      <c r="CH509" s="5">
        <f t="shared" si="551"/>
        <v>108645</v>
      </c>
      <c r="CI509" s="5">
        <f t="shared" si="552"/>
        <v>106595</v>
      </c>
      <c r="CJ509" s="5"/>
      <c r="CK509" s="5">
        <f t="shared" si="509"/>
        <v>109186.90404070463</v>
      </c>
      <c r="CL509" s="5">
        <f t="shared" si="532"/>
        <v>107135.89391101</v>
      </c>
      <c r="CM509" s="5">
        <f t="shared" si="561"/>
        <v>102277.44211413185</v>
      </c>
      <c r="CN509" s="5">
        <f t="shared" si="544"/>
        <v>90525.723986511599</v>
      </c>
      <c r="CO509" s="5">
        <f t="shared" si="505"/>
        <v>78325.004098125239</v>
      </c>
      <c r="CP509" s="5">
        <f t="shared" si="526"/>
        <v>61870.778031054775</v>
      </c>
      <c r="CQ509" s="5"/>
      <c r="CR509" s="5"/>
      <c r="CS509" s="32">
        <f t="shared" si="510"/>
        <v>-3.5435022551824069E-3</v>
      </c>
      <c r="CT509" s="32">
        <f t="shared" si="533"/>
        <v>1.5532666301102172E-2</v>
      </c>
      <c r="CU509" s="32">
        <f t="shared" si="562"/>
        <v>6.3773181564216408E-2</v>
      </c>
      <c r="CV509" s="32">
        <f t="shared" si="545"/>
        <v>0.20186832216013295</v>
      </c>
      <c r="CW509" s="32">
        <f t="shared" si="506"/>
        <v>0.38908387242081477</v>
      </c>
      <c r="CX509" s="32">
        <f t="shared" si="527"/>
        <v>0.75850382785537396</v>
      </c>
      <c r="CY509" s="32"/>
      <c r="DA509" s="6">
        <f t="shared" si="511"/>
        <v>4.8202101817877686E-2</v>
      </c>
      <c r="DB509" s="6">
        <f t="shared" si="534"/>
        <v>9.2336759469455239E-3</v>
      </c>
      <c r="DC509" s="6">
        <f t="shared" si="563"/>
        <v>0.30961196076413483</v>
      </c>
      <c r="DD509" s="6">
        <f t="shared" si="546"/>
        <v>0.65173712368813586</v>
      </c>
      <c r="DE509" s="6">
        <f t="shared" si="507"/>
        <v>0.57765434711511043</v>
      </c>
      <c r="DF509" s="6">
        <f t="shared" si="529"/>
        <v>1.8631251641394158</v>
      </c>
      <c r="DI509" s="6">
        <f t="shared" si="512"/>
        <v>0.53314540713741154</v>
      </c>
      <c r="DJ509" s="6">
        <f t="shared" si="535"/>
        <v>0.66817048206032648</v>
      </c>
      <c r="DK509" s="6">
        <f t="shared" si="564"/>
        <v>0.72262269439314819</v>
      </c>
      <c r="DL509" s="6">
        <f t="shared" si="547"/>
        <v>0.19941085950952939</v>
      </c>
      <c r="DM509" s="6">
        <f t="shared" si="508"/>
        <v>0.51496525171240892</v>
      </c>
      <c r="DN509" s="6">
        <f t="shared" si="530"/>
        <v>0.10649978667945854</v>
      </c>
      <c r="DX509">
        <f t="shared" si="536"/>
        <v>106366.5</v>
      </c>
      <c r="DY509">
        <f t="shared" si="537"/>
        <v>99131.282587924536</v>
      </c>
      <c r="DZ509">
        <f t="shared" si="538"/>
        <v>113601.71741207546</v>
      </c>
    </row>
    <row r="510" spans="1:130" x14ac:dyDescent="0.25">
      <c r="A510" s="1">
        <v>9</v>
      </c>
      <c r="B510" s="1">
        <v>509</v>
      </c>
      <c r="C510" s="7">
        <v>20211011</v>
      </c>
      <c r="D510" s="7">
        <v>108700</v>
      </c>
      <c r="E510" s="7">
        <v>1928120</v>
      </c>
      <c r="F510" s="7"/>
      <c r="G510" s="7">
        <f t="shared" si="495"/>
        <v>209586644000</v>
      </c>
      <c r="H510" s="36">
        <f t="shared" si="543"/>
        <v>471551706162.5</v>
      </c>
      <c r="I510" s="36">
        <f t="shared" si="539"/>
        <v>674986358950.80005</v>
      </c>
      <c r="K510" s="2">
        <f t="shared" si="496"/>
        <v>-9.1954029467854594E-4</v>
      </c>
      <c r="M510" s="1">
        <f t="shared" si="504"/>
        <v>508</v>
      </c>
      <c r="N510" s="2">
        <f t="shared" si="497"/>
        <v>1.0701475953016602E-2</v>
      </c>
      <c r="O510" s="8">
        <f t="shared" si="498"/>
        <v>0.63659147869674182</v>
      </c>
      <c r="P510" s="2">
        <f t="shared" si="499"/>
        <v>0.60486099394588311</v>
      </c>
      <c r="Q510" s="2">
        <f t="shared" si="500"/>
        <v>0.62606450644762091</v>
      </c>
      <c r="R510" s="2">
        <f t="shared" si="501"/>
        <v>3.2207197295260337E-2</v>
      </c>
      <c r="V510" s="1">
        <f t="shared" si="502"/>
        <v>9.1954029467854594E-4</v>
      </c>
      <c r="W510" s="1">
        <f t="shared" si="503"/>
        <v>0</v>
      </c>
      <c r="X510" s="2">
        <f t="shared" si="565"/>
        <v>7.6158325525943456E-3</v>
      </c>
      <c r="Y510" s="2">
        <f t="shared" si="566"/>
        <v>1.0979381044857349E-2</v>
      </c>
      <c r="Z510" s="2">
        <f t="shared" si="567"/>
        <v>1.2671413549758788E-2</v>
      </c>
      <c r="AA510" s="2">
        <f t="shared" si="568"/>
        <v>1.5769644879774461E-2</v>
      </c>
      <c r="AB510" s="3">
        <f t="shared" si="540"/>
        <v>0.60102470199461844</v>
      </c>
      <c r="AC510" s="3">
        <f t="shared" si="541"/>
        <v>0.69623514851238533</v>
      </c>
      <c r="AD510" s="4">
        <f t="shared" si="569"/>
        <v>53.669675218906832</v>
      </c>
      <c r="AE510" s="5">
        <f t="shared" si="553"/>
        <v>46.452874630378908</v>
      </c>
      <c r="AF510" s="5">
        <f t="shared" si="554"/>
        <v>36.407440633705356</v>
      </c>
      <c r="AG510" s="5">
        <f t="shared" si="555"/>
        <v>56.498308627052459</v>
      </c>
      <c r="AH510" s="5"/>
      <c r="AI510" s="6">
        <f t="shared" si="542"/>
        <v>1.6638614278204015E-2</v>
      </c>
      <c r="AJ510" s="6">
        <f t="shared" si="531"/>
        <v>1.7845447619979893E-3</v>
      </c>
      <c r="AK510" s="6">
        <f t="shared" si="556"/>
        <v>-0.2013807494727248</v>
      </c>
      <c r="AL510" s="6">
        <f t="shared" si="557"/>
        <v>0.20494983899672078</v>
      </c>
      <c r="AM510" s="6"/>
      <c r="AT510" s="5"/>
      <c r="AU510" s="5"/>
      <c r="AV510" s="12"/>
      <c r="AW510" s="5"/>
      <c r="AX510" s="5"/>
      <c r="AY510" s="5"/>
      <c r="BE510" s="5">
        <f t="shared" si="513"/>
        <v>-100</v>
      </c>
      <c r="BF510" s="6">
        <f t="shared" si="514"/>
        <v>100</v>
      </c>
      <c r="BG510" s="6">
        <f t="shared" si="515"/>
        <v>0</v>
      </c>
      <c r="BH510" s="6">
        <f t="shared" si="516"/>
        <v>814.28571428571433</v>
      </c>
      <c r="BI510" s="6">
        <f t="shared" si="517"/>
        <v>1171.4285714285713</v>
      </c>
      <c r="BJ510" s="6">
        <f t="shared" si="518"/>
        <v>58.992805755395686</v>
      </c>
      <c r="BK510" s="6">
        <f t="shared" si="558"/>
        <v>49.329732950393641</v>
      </c>
      <c r="BL510" s="6">
        <f t="shared" si="559"/>
        <v>32.519924697698762</v>
      </c>
      <c r="BM510" s="6">
        <f t="shared" si="560"/>
        <v>61.096598727280053</v>
      </c>
      <c r="BQ510" s="2">
        <f t="shared" si="570"/>
        <v>106287.5</v>
      </c>
      <c r="BR510" s="2">
        <f t="shared" si="519"/>
        <v>106298.4375</v>
      </c>
      <c r="BS510" s="2">
        <f t="shared" si="571"/>
        <v>101695.73292153349</v>
      </c>
      <c r="BT510" s="5">
        <f t="shared" si="520"/>
        <v>107318.90078326892</v>
      </c>
      <c r="BU510" s="5"/>
      <c r="BV510" s="2">
        <f t="shared" si="548"/>
        <v>-0.49763938770708949</v>
      </c>
      <c r="BW510" s="2">
        <f t="shared" si="572"/>
        <v>-0.65634194287770953</v>
      </c>
      <c r="BX510" s="2">
        <f t="shared" si="573"/>
        <v>-1.1260660156340787</v>
      </c>
      <c r="BY510" s="2">
        <f t="shared" si="574"/>
        <v>-0.1866178701213404</v>
      </c>
      <c r="BZ510" s="2"/>
      <c r="CA510" s="2">
        <f t="shared" si="521"/>
        <v>0.27100966893278799</v>
      </c>
      <c r="CB510" s="2">
        <f t="shared" si="575"/>
        <v>0.22644983619245843</v>
      </c>
      <c r="CC510" s="2">
        <f t="shared" si="576"/>
        <v>-5.301642664983533E-2</v>
      </c>
      <c r="CD510" s="2">
        <f t="shared" si="577"/>
        <v>0.50591609903475221</v>
      </c>
      <c r="CE510" s="5"/>
      <c r="CF510" s="8">
        <f t="shared" si="549"/>
        <v>3.1968416777923177E-3</v>
      </c>
      <c r="CG510" s="8">
        <f t="shared" si="550"/>
        <v>3.1968416777923177E-3</v>
      </c>
      <c r="CH510" s="5">
        <f t="shared" si="551"/>
        <v>108645</v>
      </c>
      <c r="CI510" s="5">
        <f t="shared" si="552"/>
        <v>106595</v>
      </c>
      <c r="CJ510" s="5"/>
      <c r="CK510" s="5">
        <f t="shared" si="509"/>
        <v>109885.73976631556</v>
      </c>
      <c r="CL510" s="5">
        <f t="shared" si="532"/>
        <v>107136.84949176524</v>
      </c>
      <c r="CM510" s="5">
        <f t="shared" si="561"/>
        <v>102831.32957499319</v>
      </c>
      <c r="CN510" s="5">
        <f t="shared" si="544"/>
        <v>90683.070740948853</v>
      </c>
      <c r="CO510" s="5">
        <f t="shared" si="505"/>
        <v>78407.429443863832</v>
      </c>
      <c r="CP510" s="5">
        <f t="shared" si="526"/>
        <v>61981.973009977759</v>
      </c>
      <c r="CQ510" s="5"/>
      <c r="CR510" s="5"/>
      <c r="CS510" s="32">
        <f t="shared" si="510"/>
        <v>-1.0790660997843426E-2</v>
      </c>
      <c r="CT510" s="32">
        <f t="shared" si="533"/>
        <v>1.4590222837894018E-2</v>
      </c>
      <c r="CU510" s="32">
        <f t="shared" si="562"/>
        <v>5.7070840659770861E-2</v>
      </c>
      <c r="CV510" s="32">
        <f t="shared" si="545"/>
        <v>0.19868018486625227</v>
      </c>
      <c r="CW510" s="32">
        <f t="shared" si="506"/>
        <v>0.38634821688452714</v>
      </c>
      <c r="CX510" s="32">
        <f t="shared" si="527"/>
        <v>0.75373571897270275</v>
      </c>
      <c r="CY510" s="32"/>
      <c r="DA510" s="6">
        <f t="shared" si="511"/>
        <v>3.9404722722298009E-2</v>
      </c>
      <c r="DB510" s="6">
        <f t="shared" si="534"/>
        <v>3.2823555375981008E-2</v>
      </c>
      <c r="DC510" s="6">
        <f t="shared" si="563"/>
        <v>0.29340217292700127</v>
      </c>
      <c r="DD510" s="6">
        <f t="shared" si="546"/>
        <v>0.65523650353149265</v>
      </c>
      <c r="DE510" s="6">
        <f t="shared" si="507"/>
        <v>0.59385841861385946</v>
      </c>
      <c r="DF510" s="6">
        <f t="shared" si="529"/>
        <v>1.9060321141842431</v>
      </c>
      <c r="DI510" s="6">
        <f t="shared" si="512"/>
        <v>0.48553382329558314</v>
      </c>
      <c r="DJ510" s="6">
        <f t="shared" si="535"/>
        <v>0.65714765148169052</v>
      </c>
      <c r="DK510" s="6">
        <f t="shared" si="564"/>
        <v>0.66191537156173508</v>
      </c>
      <c r="DL510" s="6">
        <f t="shared" si="547"/>
        <v>0.19325825444826975</v>
      </c>
      <c r="DM510" s="6">
        <f t="shared" si="508"/>
        <v>0.48379545553793513</v>
      </c>
      <c r="DN510" s="6">
        <f t="shared" si="530"/>
        <v>0.10520954449071433</v>
      </c>
      <c r="DX510">
        <f t="shared" si="536"/>
        <v>106411.5</v>
      </c>
      <c r="DY510">
        <f t="shared" si="537"/>
        <v>99130.131241311843</v>
      </c>
      <c r="DZ510">
        <f t="shared" si="538"/>
        <v>113692.86875868816</v>
      </c>
    </row>
    <row r="511" spans="1:130" x14ac:dyDescent="0.25">
      <c r="A511" s="1">
        <v>10</v>
      </c>
      <c r="B511" s="1">
        <v>510</v>
      </c>
      <c r="C511" s="7">
        <v>20211012</v>
      </c>
      <c r="D511" s="7">
        <v>103900</v>
      </c>
      <c r="E511" s="7">
        <v>3883866</v>
      </c>
      <c r="F511" s="7"/>
      <c r="G511" s="7">
        <f t="shared" si="495"/>
        <v>403533677400</v>
      </c>
      <c r="H511" s="36">
        <f t="shared" si="543"/>
        <v>464850141302</v>
      </c>
      <c r="I511" s="36">
        <f t="shared" si="539"/>
        <v>672849723846</v>
      </c>
      <c r="K511" s="2">
        <f t="shared" si="496"/>
        <v>-4.516289602198207E-2</v>
      </c>
      <c r="M511" s="1">
        <f t="shared" si="504"/>
        <v>509</v>
      </c>
      <c r="N511" s="2">
        <f t="shared" si="497"/>
        <v>1.0752791776261697E-2</v>
      </c>
      <c r="O511" s="8">
        <f t="shared" si="498"/>
        <v>0.6378446115288221</v>
      </c>
      <c r="P511" s="2">
        <f t="shared" si="499"/>
        <v>0.60553470513712604</v>
      </c>
      <c r="Q511" s="2">
        <f t="shared" si="500"/>
        <v>0.62680921949691237</v>
      </c>
      <c r="R511" s="2">
        <f t="shared" si="501"/>
        <v>3.2983617582938995E-2</v>
      </c>
      <c r="V511" s="1">
        <f t="shared" si="502"/>
        <v>4.516289602198207E-2</v>
      </c>
      <c r="W511" s="1">
        <f t="shared" si="503"/>
        <v>0</v>
      </c>
      <c r="X511" s="2">
        <f t="shared" si="565"/>
        <v>1.0149610961238134E-2</v>
      </c>
      <c r="Y511" s="2">
        <f t="shared" si="566"/>
        <v>1.0979381044857349E-2</v>
      </c>
      <c r="Z511" s="2">
        <f t="shared" si="567"/>
        <v>1.6179143095170646E-2</v>
      </c>
      <c r="AA511" s="2">
        <f t="shared" si="568"/>
        <v>1.5769644879774461E-2</v>
      </c>
      <c r="AB511" s="3">
        <f t="shared" si="540"/>
        <v>0.62732685541718947</v>
      </c>
      <c r="AC511" s="3">
        <f t="shared" si="541"/>
        <v>0.69623514851238533</v>
      </c>
      <c r="AD511" s="4">
        <f t="shared" si="569"/>
        <v>52.603138080823243</v>
      </c>
      <c r="AE511" s="5">
        <f t="shared" si="553"/>
        <v>46.858016059259015</v>
      </c>
      <c r="AF511" s="5">
        <f t="shared" si="554"/>
        <v>36.495568946845744</v>
      </c>
      <c r="AG511" s="5">
        <f t="shared" si="555"/>
        <v>57.220463171672286</v>
      </c>
      <c r="AH511" s="5"/>
      <c r="AI511" s="6">
        <f t="shared" si="542"/>
        <v>-2.3323494006365693E-2</v>
      </c>
      <c r="AJ511" s="6">
        <f t="shared" si="531"/>
        <v>-6.1239515520748935E-3</v>
      </c>
      <c r="AK511" s="6">
        <f t="shared" si="556"/>
        <v>-0.1995613947980365</v>
      </c>
      <c r="AL511" s="6">
        <f t="shared" si="557"/>
        <v>0.1873134916938867</v>
      </c>
      <c r="AM511" s="6"/>
      <c r="AT511" s="5"/>
      <c r="AU511" s="5"/>
      <c r="AV511" s="12"/>
      <c r="AW511" s="5"/>
      <c r="AX511" s="5"/>
      <c r="AY511" s="5"/>
      <c r="BE511" s="5">
        <f t="shared" si="513"/>
        <v>-4800</v>
      </c>
      <c r="BF511" s="6">
        <f t="shared" si="514"/>
        <v>4800</v>
      </c>
      <c r="BG511" s="6">
        <f t="shared" si="515"/>
        <v>0</v>
      </c>
      <c r="BH511" s="6">
        <f t="shared" si="516"/>
        <v>1085.7142857142858</v>
      </c>
      <c r="BI511" s="6">
        <f t="shared" si="517"/>
        <v>1171.4285714285713</v>
      </c>
      <c r="BJ511" s="6">
        <f t="shared" si="518"/>
        <v>51.898734177215189</v>
      </c>
      <c r="BK511" s="6">
        <f t="shared" si="558"/>
        <v>49.851019904753585</v>
      </c>
      <c r="BL511" s="6">
        <f t="shared" si="559"/>
        <v>33.424837404279018</v>
      </c>
      <c r="BM511" s="6">
        <f t="shared" si="560"/>
        <v>61.349347655085786</v>
      </c>
      <c r="BQ511" s="2">
        <f t="shared" si="570"/>
        <v>106287.5</v>
      </c>
      <c r="BR511" s="2">
        <f t="shared" si="519"/>
        <v>106276.3125</v>
      </c>
      <c r="BS511" s="2">
        <f t="shared" si="571"/>
        <v>102313.23990450508</v>
      </c>
      <c r="BT511" s="5">
        <f t="shared" si="520"/>
        <v>107276.36232606131</v>
      </c>
      <c r="BU511" s="5"/>
      <c r="BV511" s="2">
        <f t="shared" si="548"/>
        <v>-0.5269494742440779</v>
      </c>
      <c r="BW511" s="2">
        <f t="shared" si="572"/>
        <v>-0.62970441613388228</v>
      </c>
      <c r="BX511" s="2">
        <f t="shared" si="573"/>
        <v>-1.062053415321436</v>
      </c>
      <c r="BY511" s="2">
        <f t="shared" si="574"/>
        <v>-0.19735541694632863</v>
      </c>
      <c r="BZ511" s="2"/>
      <c r="CA511" s="2">
        <f t="shared" si="521"/>
        <v>0.11751627693576938</v>
      </c>
      <c r="CB511" s="2">
        <f t="shared" si="575"/>
        <v>0.23758494527133456</v>
      </c>
      <c r="CC511" s="2">
        <f t="shared" si="576"/>
        <v>-1.0012655483430666E-3</v>
      </c>
      <c r="CD511" s="2">
        <f t="shared" si="577"/>
        <v>0.47617115609101218</v>
      </c>
      <c r="CE511" s="5"/>
      <c r="CF511" s="8">
        <f t="shared" si="549"/>
        <v>5.29936321102039E-4</v>
      </c>
      <c r="CG511" s="8">
        <f t="shared" si="550"/>
        <v>5.29936321102039E-4</v>
      </c>
      <c r="CH511" s="5">
        <f t="shared" si="551"/>
        <v>108595</v>
      </c>
      <c r="CI511" s="5">
        <f t="shared" si="552"/>
        <v>106595</v>
      </c>
      <c r="CJ511" s="5"/>
      <c r="CK511" s="5">
        <f t="shared" si="509"/>
        <v>109737.41799920193</v>
      </c>
      <c r="CL511" s="5">
        <f t="shared" si="532"/>
        <v>107106.63944881604</v>
      </c>
      <c r="CM511" s="5">
        <f t="shared" si="561"/>
        <v>103264.81945399313</v>
      </c>
      <c r="CN511" s="5">
        <f t="shared" si="544"/>
        <v>90834.487288587494</v>
      </c>
      <c r="CO511" s="5">
        <f t="shared" si="505"/>
        <v>78587.522880960401</v>
      </c>
      <c r="CP511" s="5">
        <f t="shared" si="526"/>
        <v>62419.898924682908</v>
      </c>
      <c r="CQ511" s="5"/>
      <c r="CR511" s="5"/>
      <c r="CS511" s="32">
        <f t="shared" si="510"/>
        <v>-5.3194417233731417E-2</v>
      </c>
      <c r="CT511" s="32">
        <f t="shared" si="533"/>
        <v>-2.9938755107225878E-2</v>
      </c>
      <c r="CU511" s="32">
        <f t="shared" si="562"/>
        <v>6.1509868449425298E-3</v>
      </c>
      <c r="CV511" s="32">
        <f t="shared" si="545"/>
        <v>0.14383867957444907</v>
      </c>
      <c r="CW511" s="32">
        <f t="shared" si="506"/>
        <v>0.32209282327655742</v>
      </c>
      <c r="CX511" s="32">
        <f t="shared" si="527"/>
        <v>0.66453329450865994</v>
      </c>
      <c r="CY511" s="32"/>
      <c r="DA511" s="6">
        <f t="shared" si="511"/>
        <v>-9.6200103619095213E-4</v>
      </c>
      <c r="DB511" s="6">
        <f t="shared" si="534"/>
        <v>9.6292737339334286E-4</v>
      </c>
      <c r="DC511" s="6">
        <f t="shared" si="563"/>
        <v>0.21404169207146254</v>
      </c>
      <c r="DD511" s="6">
        <f t="shared" si="546"/>
        <v>0.59565197169941575</v>
      </c>
      <c r="DE511" s="6">
        <f t="shared" si="507"/>
        <v>0.526019062952085</v>
      </c>
      <c r="DF511" s="6">
        <f t="shared" si="529"/>
        <v>1.8300181813451455</v>
      </c>
      <c r="DI511" s="6">
        <f t="shared" si="512"/>
        <v>8.8461274998462139E-2</v>
      </c>
      <c r="DJ511" s="6">
        <f t="shared" si="535"/>
        <v>0.33344845272673618</v>
      </c>
      <c r="DK511" s="6">
        <f t="shared" si="564"/>
        <v>0.48748494041027485</v>
      </c>
      <c r="DL511" s="6">
        <f t="shared" si="547"/>
        <v>0.18004215360868975</v>
      </c>
      <c r="DM511" s="6">
        <f t="shared" si="508"/>
        <v>0.46093572690400464</v>
      </c>
      <c r="DN511" s="6">
        <f t="shared" si="530"/>
        <v>0.10985364976065852</v>
      </c>
      <c r="DX511">
        <f t="shared" si="536"/>
        <v>106347</v>
      </c>
      <c r="DY511">
        <f t="shared" si="537"/>
        <v>99000.925946466377</v>
      </c>
      <c r="DZ511">
        <f t="shared" si="538"/>
        <v>113693.07405353362</v>
      </c>
    </row>
    <row r="512" spans="1:130" x14ac:dyDescent="0.25">
      <c r="A512" s="1">
        <v>11</v>
      </c>
      <c r="B512" s="1">
        <v>511</v>
      </c>
      <c r="C512" s="7">
        <v>20211013</v>
      </c>
      <c r="D512" s="7">
        <v>104010</v>
      </c>
      <c r="E512" s="7">
        <v>3931358</v>
      </c>
      <c r="F512" s="7"/>
      <c r="G512" s="7">
        <f t="shared" si="495"/>
        <v>408900545580</v>
      </c>
      <c r="H512" s="36">
        <f t="shared" si="543"/>
        <v>469476334031</v>
      </c>
      <c r="I512" s="36">
        <f t="shared" si="539"/>
        <v>667241137432.80005</v>
      </c>
      <c r="K512" s="2">
        <f t="shared" si="496"/>
        <v>1.0581502598601433E-3</v>
      </c>
      <c r="M512" s="1">
        <f t="shared" si="504"/>
        <v>510</v>
      </c>
      <c r="N512" s="2">
        <f t="shared" si="497"/>
        <v>1.0937787066147855E-2</v>
      </c>
      <c r="O512" s="8">
        <f t="shared" si="498"/>
        <v>0.63909774436090228</v>
      </c>
      <c r="P512" s="2">
        <f t="shared" si="499"/>
        <v>0.60796082401525309</v>
      </c>
      <c r="Q512" s="2">
        <f t="shared" si="500"/>
        <v>0.62948175830104214</v>
      </c>
      <c r="R512" s="2">
        <f t="shared" si="501"/>
        <v>3.3563039223776236E-2</v>
      </c>
      <c r="V512" s="1">
        <f t="shared" si="502"/>
        <v>0</v>
      </c>
      <c r="W512" s="1">
        <f t="shared" si="503"/>
        <v>1.0581502598601433E-3</v>
      </c>
      <c r="X512" s="2">
        <f t="shared" si="565"/>
        <v>8.1751515840949394E-3</v>
      </c>
      <c r="Y512" s="2">
        <f t="shared" si="566"/>
        <v>1.105496320627593E-2</v>
      </c>
      <c r="Z512" s="2">
        <f t="shared" si="567"/>
        <v>1.5554810557247348E-2</v>
      </c>
      <c r="AA512" s="2">
        <f t="shared" si="568"/>
        <v>1.5715416561506674E-2</v>
      </c>
      <c r="AB512" s="3">
        <f t="shared" si="540"/>
        <v>0.52557062999947279</v>
      </c>
      <c r="AC512" s="3">
        <f t="shared" si="541"/>
        <v>0.7034470364186175</v>
      </c>
      <c r="AD512" s="4">
        <f t="shared" si="569"/>
        <v>57.23652764640709</v>
      </c>
      <c r="AE512" s="5">
        <f t="shared" si="553"/>
        <v>47.57986313619331</v>
      </c>
      <c r="AF512" s="5">
        <f t="shared" si="554"/>
        <v>36.426597310088241</v>
      </c>
      <c r="AG512" s="5">
        <f t="shared" si="555"/>
        <v>58.73312896229838</v>
      </c>
      <c r="AH512" s="5"/>
      <c r="AI512" s="6">
        <f t="shared" si="542"/>
        <v>3.8446167029893507E-3</v>
      </c>
      <c r="AJ512" s="6">
        <f t="shared" si="531"/>
        <v>-8.2998212416899343E-3</v>
      </c>
      <c r="AK512" s="6">
        <f t="shared" si="556"/>
        <v>-0.20017678136490033</v>
      </c>
      <c r="AL512" s="6">
        <f t="shared" si="557"/>
        <v>0.18357713888152047</v>
      </c>
      <c r="AM512" s="6"/>
      <c r="AT512" s="5"/>
      <c r="AU512" s="5"/>
      <c r="AV512" s="12"/>
      <c r="AW512" s="5"/>
      <c r="AX512" s="5"/>
      <c r="AY512" s="5"/>
      <c r="BE512" s="5">
        <f t="shared" si="513"/>
        <v>110</v>
      </c>
      <c r="BF512" s="6">
        <f t="shared" si="514"/>
        <v>0</v>
      </c>
      <c r="BG512" s="6">
        <f t="shared" si="515"/>
        <v>110</v>
      </c>
      <c r="BH512" s="6">
        <f t="shared" si="516"/>
        <v>885.71428571428567</v>
      </c>
      <c r="BI512" s="6">
        <f t="shared" si="517"/>
        <v>1179.2857142857142</v>
      </c>
      <c r="BJ512" s="6">
        <f t="shared" si="518"/>
        <v>57.108267035627811</v>
      </c>
      <c r="BK512" s="6">
        <f t="shared" si="558"/>
        <v>50.698509326265558</v>
      </c>
      <c r="BL512" s="6">
        <f t="shared" si="559"/>
        <v>34.632854540867982</v>
      </c>
      <c r="BM512" s="6">
        <f t="shared" si="560"/>
        <v>61.944467676043864</v>
      </c>
      <c r="BQ512" s="2">
        <f t="shared" si="570"/>
        <v>106287.5</v>
      </c>
      <c r="BR512" s="2">
        <f t="shared" si="519"/>
        <v>106246.6875</v>
      </c>
      <c r="BS512" s="2">
        <f t="shared" si="571"/>
        <v>102890.91078915971</v>
      </c>
      <c r="BT512" s="5">
        <f t="shared" si="520"/>
        <v>107205.70093049429</v>
      </c>
      <c r="BU512" s="5"/>
      <c r="BV512" s="2">
        <f t="shared" si="548"/>
        <v>-0.46532502460867509</v>
      </c>
      <c r="BW512" s="2">
        <f t="shared" si="572"/>
        <v>-0.60682551094354642</v>
      </c>
      <c r="BX512" s="2">
        <f t="shared" si="573"/>
        <v>-1.0219305920313344</v>
      </c>
      <c r="BY512" s="2">
        <f t="shared" si="574"/>
        <v>-0.19172042985575849</v>
      </c>
      <c r="BZ512" s="2"/>
      <c r="CA512" s="2">
        <f t="shared" si="521"/>
        <v>4.1766398873426459E-2</v>
      </c>
      <c r="CB512" s="2">
        <f t="shared" si="575"/>
        <v>0.23635913924168941</v>
      </c>
      <c r="CC512" s="2">
        <f t="shared" si="576"/>
        <v>-6.1524491895699751E-3</v>
      </c>
      <c r="CD512" s="2">
        <f t="shared" si="577"/>
        <v>0.4788707276729488</v>
      </c>
      <c r="CE512" s="5"/>
      <c r="CF512" s="8">
        <f t="shared" si="549"/>
        <v>-2.9128304710718325E-3</v>
      </c>
      <c r="CG512" s="8">
        <f t="shared" si="550"/>
        <v>5.29936321102039E-4</v>
      </c>
      <c r="CH512" s="5">
        <f t="shared" si="551"/>
        <v>108595</v>
      </c>
      <c r="CI512" s="5">
        <f t="shared" si="552"/>
        <v>106595</v>
      </c>
      <c r="CJ512" s="5"/>
      <c r="CK512" s="5">
        <f t="shared" si="509"/>
        <v>109636.5857174811</v>
      </c>
      <c r="CL512" s="5">
        <f t="shared" si="532"/>
        <v>107082.74085351254</v>
      </c>
      <c r="CM512" s="5">
        <f t="shared" si="561"/>
        <v>103769.43549314926</v>
      </c>
      <c r="CN512" s="5">
        <f t="shared" si="544"/>
        <v>91007.794020810805</v>
      </c>
      <c r="CO512" s="5">
        <f t="shared" si="505"/>
        <v>78734.242743391209</v>
      </c>
      <c r="CP512" s="5">
        <f t="shared" si="526"/>
        <v>62788.681358682428</v>
      </c>
      <c r="CQ512" s="5"/>
      <c r="CR512" s="5"/>
      <c r="CS512" s="32">
        <f t="shared" si="510"/>
        <v>-5.1320329620443084E-2</v>
      </c>
      <c r="CT512" s="32">
        <f t="shared" si="533"/>
        <v>-2.869501498580429E-2</v>
      </c>
      <c r="CU512" s="32">
        <f t="shared" si="562"/>
        <v>2.318259762207342E-3</v>
      </c>
      <c r="CV512" s="32">
        <f t="shared" si="545"/>
        <v>0.14286914784700722</v>
      </c>
      <c r="CW512" s="32">
        <f t="shared" si="506"/>
        <v>0.32102623173740219</v>
      </c>
      <c r="CX512" s="32">
        <f t="shared" si="527"/>
        <v>0.65650874885935928</v>
      </c>
      <c r="CY512" s="32"/>
      <c r="DA512" s="6">
        <f t="shared" si="511"/>
        <v>-4.6126619440517047E-2</v>
      </c>
      <c r="DB512" s="6">
        <f t="shared" si="534"/>
        <v>-4.0048693003790041E-2</v>
      </c>
      <c r="DC512" s="6">
        <f t="shared" si="563"/>
        <v>0.16999518601906655</v>
      </c>
      <c r="DD512" s="6">
        <f t="shared" si="546"/>
        <v>0.61361490909851457</v>
      </c>
      <c r="DE512" s="6">
        <f t="shared" si="507"/>
        <v>0.48461487098683825</v>
      </c>
      <c r="DF512" s="6">
        <f t="shared" si="529"/>
        <v>1.8739838326162819</v>
      </c>
      <c r="DI512" s="6">
        <f t="shared" si="512"/>
        <v>9.7385189945911846E-2</v>
      </c>
      <c r="DJ512" s="6">
        <f t="shared" si="535"/>
        <v>0.33991558058714094</v>
      </c>
      <c r="DK512" s="6">
        <f t="shared" si="564"/>
        <v>0.34397697855515291</v>
      </c>
      <c r="DL512" s="6">
        <f t="shared" si="547"/>
        <v>0.19875006703401821</v>
      </c>
      <c r="DM512" s="6">
        <f t="shared" si="508"/>
        <v>0.41630866642223108</v>
      </c>
      <c r="DN512" s="6">
        <f t="shared" si="530"/>
        <v>0.10392711042037438</v>
      </c>
      <c r="DX512">
        <f t="shared" si="536"/>
        <v>106357.5</v>
      </c>
      <c r="DY512">
        <f t="shared" si="537"/>
        <v>99025.431055970621</v>
      </c>
      <c r="DZ512">
        <f t="shared" si="538"/>
        <v>113689.56894402938</v>
      </c>
    </row>
    <row r="513" spans="1:130" x14ac:dyDescent="0.25">
      <c r="A513" s="1">
        <v>12</v>
      </c>
      <c r="B513" s="1">
        <v>512</v>
      </c>
      <c r="C513" s="7">
        <v>20211016</v>
      </c>
      <c r="D513" s="7">
        <v>107670</v>
      </c>
      <c r="E513" s="7">
        <v>3793151</v>
      </c>
      <c r="F513" s="7"/>
      <c r="G513" s="7">
        <f t="shared" si="495"/>
        <v>408408568170</v>
      </c>
      <c r="H513" s="36">
        <f t="shared" si="543"/>
        <v>462971758858.5</v>
      </c>
      <c r="I513" s="36">
        <f t="shared" si="539"/>
        <v>660531785941.19995</v>
      </c>
      <c r="K513" s="2">
        <f t="shared" si="496"/>
        <v>3.4583945462583844E-2</v>
      </c>
      <c r="M513" s="1">
        <f t="shared" si="504"/>
        <v>511</v>
      </c>
      <c r="N513" s="2">
        <f t="shared" si="497"/>
        <v>1.0980502483444048E-2</v>
      </c>
      <c r="O513" s="8">
        <f t="shared" si="498"/>
        <v>0.64035087719298245</v>
      </c>
      <c r="P513" s="2">
        <f t="shared" si="499"/>
        <v>0.60852042272320062</v>
      </c>
      <c r="Q513" s="2">
        <f t="shared" si="500"/>
        <v>0.63009612593357023</v>
      </c>
      <c r="R513" s="2">
        <f t="shared" si="501"/>
        <v>3.2390053177729361E-2</v>
      </c>
      <c r="V513" s="1">
        <f t="shared" si="502"/>
        <v>0</v>
      </c>
      <c r="W513" s="1">
        <f t="shared" si="503"/>
        <v>3.4583945462583844E-2</v>
      </c>
      <c r="X513" s="2">
        <f t="shared" si="565"/>
        <v>8.1751515840949394E-3</v>
      </c>
      <c r="Y513" s="2">
        <f t="shared" si="566"/>
        <v>1.2757188469584655E-2</v>
      </c>
      <c r="Z513" s="2">
        <f t="shared" si="567"/>
        <v>1.5554810557247348E-2</v>
      </c>
      <c r="AA513" s="2">
        <f t="shared" si="568"/>
        <v>1.692431531783533E-2</v>
      </c>
      <c r="AB513" s="3">
        <f t="shared" si="540"/>
        <v>0.52557062999947279</v>
      </c>
      <c r="AC513" s="3">
        <f t="shared" si="541"/>
        <v>0.75377870419022286</v>
      </c>
      <c r="AD513" s="4">
        <f t="shared" si="569"/>
        <v>58.918911672209163</v>
      </c>
      <c r="AE513" s="5">
        <f t="shared" si="553"/>
        <v>48.197824163506041</v>
      </c>
      <c r="AF513" s="5">
        <f t="shared" si="554"/>
        <v>35.965222233134064</v>
      </c>
      <c r="AG513" s="5">
        <f t="shared" si="555"/>
        <v>60.430426093878019</v>
      </c>
      <c r="AH513" s="5"/>
      <c r="AI513" s="6">
        <f t="shared" si="542"/>
        <v>-1.063086317423605E-2</v>
      </c>
      <c r="AJ513" s="6">
        <f t="shared" si="531"/>
        <v>-1.2197018415967525E-2</v>
      </c>
      <c r="AK513" s="6">
        <f t="shared" si="556"/>
        <v>-0.20074493617471781</v>
      </c>
      <c r="AL513" s="6">
        <f t="shared" si="557"/>
        <v>0.17635089934278278</v>
      </c>
      <c r="AM513" s="6"/>
      <c r="AT513" s="5"/>
      <c r="AU513" s="5"/>
      <c r="AV513" s="12"/>
      <c r="AW513" s="5"/>
      <c r="AX513" s="5"/>
      <c r="AY513" s="5"/>
      <c r="BE513" s="5">
        <f t="shared" si="513"/>
        <v>3660</v>
      </c>
      <c r="BF513" s="6">
        <f t="shared" si="514"/>
        <v>0</v>
      </c>
      <c r="BG513" s="6">
        <f t="shared" si="515"/>
        <v>3660</v>
      </c>
      <c r="BH513" s="6">
        <f t="shared" si="516"/>
        <v>885.71428571428567</v>
      </c>
      <c r="BI513" s="6">
        <f t="shared" si="517"/>
        <v>1363.5714285714287</v>
      </c>
      <c r="BJ513" s="6">
        <f t="shared" si="518"/>
        <v>60.622419815814546</v>
      </c>
      <c r="BK513" s="6">
        <f t="shared" si="558"/>
        <v>51.341841078137975</v>
      </c>
      <c r="BL513" s="6">
        <f t="shared" si="559"/>
        <v>34.750487215183924</v>
      </c>
      <c r="BM513" s="6">
        <f t="shared" si="560"/>
        <v>62.955788782205808</v>
      </c>
      <c r="BQ513" s="2">
        <f t="shared" si="570"/>
        <v>106287.5</v>
      </c>
      <c r="BR513" s="2">
        <f t="shared" si="519"/>
        <v>106215.5</v>
      </c>
      <c r="BS513" s="2">
        <f t="shared" si="571"/>
        <v>103430.77131509733</v>
      </c>
      <c r="BT513" s="5">
        <f t="shared" si="520"/>
        <v>107122.68491702862</v>
      </c>
      <c r="BU513" s="5"/>
      <c r="BV513" s="2">
        <f t="shared" si="548"/>
        <v>-0.4596268806204109</v>
      </c>
      <c r="BW513" s="2">
        <f t="shared" si="572"/>
        <v>-0.58280340484182136</v>
      </c>
      <c r="BX513" s="2">
        <f t="shared" si="573"/>
        <v>-0.97147403119679465</v>
      </c>
      <c r="BY513" s="2">
        <f t="shared" si="574"/>
        <v>-0.19413277848684801</v>
      </c>
      <c r="BZ513" s="2"/>
      <c r="CA513" s="2">
        <f t="shared" si="521"/>
        <v>-1.5200327693211091E-2</v>
      </c>
      <c r="CB513" s="2">
        <f t="shared" si="575"/>
        <v>0.22961308319263168</v>
      </c>
      <c r="CC513" s="2">
        <f t="shared" si="576"/>
        <v>-3.3215202235347907E-2</v>
      </c>
      <c r="CD513" s="2">
        <f t="shared" si="577"/>
        <v>0.49244136862061128</v>
      </c>
      <c r="CE513" s="5"/>
      <c r="CF513" s="8">
        <f t="shared" si="549"/>
        <v>-5.2894752796991129E-3</v>
      </c>
      <c r="CG513" s="8">
        <f t="shared" si="550"/>
        <v>5.29936321102039E-4</v>
      </c>
      <c r="CH513" s="5">
        <f t="shared" si="551"/>
        <v>107705</v>
      </c>
      <c r="CI513" s="5">
        <f t="shared" si="552"/>
        <v>106595</v>
      </c>
      <c r="CJ513" s="5"/>
      <c r="CK513" s="5">
        <f t="shared" si="509"/>
        <v>109559.35288901186</v>
      </c>
      <c r="CL513" s="5">
        <f t="shared" si="532"/>
        <v>107040.79719473579</v>
      </c>
      <c r="CM513" s="5">
        <f t="shared" si="561"/>
        <v>104244.77423387114</v>
      </c>
      <c r="CN513" s="5">
        <f t="shared" si="544"/>
        <v>91227.136277968195</v>
      </c>
      <c r="CO513" s="5">
        <f t="shared" si="505"/>
        <v>78870.17028935469</v>
      </c>
      <c r="CP513" s="5">
        <f t="shared" si="526"/>
        <v>63085.968098133359</v>
      </c>
      <c r="CQ513" s="5"/>
      <c r="CR513" s="5"/>
      <c r="CS513" s="32">
        <f t="shared" si="510"/>
        <v>-1.724501687159341E-2</v>
      </c>
      <c r="CT513" s="32">
        <f t="shared" si="533"/>
        <v>5.8781588119110051E-3</v>
      </c>
      <c r="CU513" s="32">
        <f t="shared" si="562"/>
        <v>3.2857529706423749E-2</v>
      </c>
      <c r="CV513" s="32">
        <f t="shared" si="545"/>
        <v>0.18024092822480542</v>
      </c>
      <c r="CW513" s="32">
        <f t="shared" si="506"/>
        <v>0.36515490717195132</v>
      </c>
      <c r="CX513" s="32">
        <f t="shared" si="527"/>
        <v>0.70671867684607714</v>
      </c>
      <c r="CY513" s="32"/>
      <c r="DA513" s="6">
        <f t="shared" si="511"/>
        <v>-5.087990905777167E-2</v>
      </c>
      <c r="DB513" s="6">
        <f t="shared" si="534"/>
        <v>-2.7859033471724193E-4</v>
      </c>
      <c r="DC513" s="6">
        <f t="shared" si="563"/>
        <v>0.16755236392098952</v>
      </c>
      <c r="DD513" s="6">
        <f t="shared" si="546"/>
        <v>0.6808702921584272</v>
      </c>
      <c r="DE513" s="6">
        <f t="shared" si="507"/>
        <v>0.5056585579026226</v>
      </c>
      <c r="DF513" s="6">
        <f t="shared" si="529"/>
        <v>1.8961401033215641</v>
      </c>
      <c r="DI513" s="6">
        <f t="shared" si="512"/>
        <v>0.41553029316877776</v>
      </c>
      <c r="DJ513" s="6">
        <f t="shared" si="535"/>
        <v>0.59184339850316015</v>
      </c>
      <c r="DK513" s="6">
        <f t="shared" si="564"/>
        <v>0.37339166637315857</v>
      </c>
      <c r="DL513" s="6">
        <f t="shared" si="547"/>
        <v>0.21076585420891322</v>
      </c>
      <c r="DM513" s="6">
        <f t="shared" si="508"/>
        <v>0.46287684742709112</v>
      </c>
      <c r="DN513" s="6">
        <f t="shared" si="530"/>
        <v>0.10800575172823784</v>
      </c>
      <c r="DX513">
        <f t="shared" si="536"/>
        <v>106328</v>
      </c>
      <c r="DY513">
        <f t="shared" si="537"/>
        <v>99022.085683502708</v>
      </c>
      <c r="DZ513">
        <f t="shared" si="538"/>
        <v>113633.91431649729</v>
      </c>
    </row>
    <row r="514" spans="1:130" x14ac:dyDescent="0.25">
      <c r="A514" s="1">
        <v>13</v>
      </c>
      <c r="B514" s="1">
        <v>513</v>
      </c>
      <c r="C514" s="7">
        <v>20211017</v>
      </c>
      <c r="D514" s="7">
        <v>109100</v>
      </c>
      <c r="E514" s="7">
        <v>4287641</v>
      </c>
      <c r="F514" s="7"/>
      <c r="G514" s="7">
        <f t="shared" ref="G514:G577" si="578">D514*E514</f>
        <v>467781633100</v>
      </c>
      <c r="H514" s="36">
        <f t="shared" si="543"/>
        <v>472552671978.5</v>
      </c>
      <c r="I514" s="36">
        <f t="shared" si="539"/>
        <v>654282355310</v>
      </c>
      <c r="K514" s="2">
        <f t="shared" si="496"/>
        <v>1.319389901139954E-2</v>
      </c>
      <c r="M514" s="1">
        <f t="shared" si="504"/>
        <v>512</v>
      </c>
      <c r="N514" s="2">
        <f t="shared" si="497"/>
        <v>1.1013327177982974E-2</v>
      </c>
      <c r="O514" s="8">
        <f t="shared" si="498"/>
        <v>0.64160401002506262</v>
      </c>
      <c r="P514" s="2">
        <f t="shared" si="499"/>
        <v>0.60895029428583791</v>
      </c>
      <c r="Q514" s="2">
        <f t="shared" si="500"/>
        <v>0.63056754056033104</v>
      </c>
      <c r="R514" s="2">
        <f t="shared" si="501"/>
        <v>3.3083587301862005E-2</v>
      </c>
      <c r="V514" s="1">
        <f t="shared" si="502"/>
        <v>0</v>
      </c>
      <c r="W514" s="1">
        <f t="shared" si="503"/>
        <v>1.319389901139954E-2</v>
      </c>
      <c r="X514" s="2">
        <f t="shared" si="565"/>
        <v>8.1751515840949394E-3</v>
      </c>
      <c r="Y514" s="2">
        <f t="shared" si="566"/>
        <v>1.1814841600884977E-2</v>
      </c>
      <c r="Z514" s="2">
        <f t="shared" si="567"/>
        <v>1.5554810557247348E-2</v>
      </c>
      <c r="AA514" s="2">
        <f t="shared" si="568"/>
        <v>1.6468186620977841E-2</v>
      </c>
      <c r="AB514" s="3">
        <f t="shared" si="540"/>
        <v>0.52557062999947279</v>
      </c>
      <c r="AC514" s="3">
        <f t="shared" si="541"/>
        <v>0.7174342793659354</v>
      </c>
      <c r="AD514" s="4">
        <f t="shared" si="569"/>
        <v>57.71773497919709</v>
      </c>
      <c r="AE514" s="5">
        <f t="shared" si="553"/>
        <v>48.666693441193829</v>
      </c>
      <c r="AF514" s="5">
        <f t="shared" si="554"/>
        <v>35.71345582164605</v>
      </c>
      <c r="AG514" s="5">
        <f t="shared" si="555"/>
        <v>61.619931060741607</v>
      </c>
      <c r="AH514" s="5"/>
      <c r="AI514" s="6">
        <f t="shared" si="542"/>
        <v>2.4985544425209165E-2</v>
      </c>
      <c r="AJ514" s="6">
        <f t="shared" si="531"/>
        <v>-1.5131757078579777E-2</v>
      </c>
      <c r="AK514" s="6">
        <f t="shared" si="556"/>
        <v>-0.19916941496168669</v>
      </c>
      <c r="AL514" s="6">
        <f t="shared" si="557"/>
        <v>0.16890590080452714</v>
      </c>
      <c r="AM514" s="6"/>
      <c r="AT514" s="5"/>
      <c r="AU514" s="5"/>
      <c r="AV514" s="12"/>
      <c r="AW514" s="5"/>
      <c r="AX514" s="5"/>
      <c r="AY514" s="5"/>
      <c r="BE514" s="5">
        <f t="shared" si="513"/>
        <v>1430</v>
      </c>
      <c r="BF514" s="6">
        <f t="shared" si="514"/>
        <v>0</v>
      </c>
      <c r="BG514" s="6">
        <f t="shared" si="515"/>
        <v>1430</v>
      </c>
      <c r="BH514" s="6">
        <f t="shared" si="516"/>
        <v>885.71428571428567</v>
      </c>
      <c r="BI514" s="6">
        <f t="shared" si="517"/>
        <v>1272.8571428571429</v>
      </c>
      <c r="BJ514" s="6">
        <f t="shared" si="518"/>
        <v>58.967571144937125</v>
      </c>
      <c r="BK514" s="6">
        <f t="shared" si="558"/>
        <v>51.816930579652798</v>
      </c>
      <c r="BL514" s="6">
        <f t="shared" si="559"/>
        <v>34.910595319548648</v>
      </c>
      <c r="BM514" s="6">
        <f t="shared" si="560"/>
        <v>63.651365261725701</v>
      </c>
      <c r="BQ514" s="2">
        <f t="shared" si="570"/>
        <v>106370</v>
      </c>
      <c r="BR514" s="2">
        <f t="shared" si="519"/>
        <v>106168</v>
      </c>
      <c r="BS514" s="2">
        <f t="shared" si="571"/>
        <v>103899.95725247401</v>
      </c>
      <c r="BT514" s="5">
        <f t="shared" si="520"/>
        <v>106917.45611858481</v>
      </c>
      <c r="BU514" s="5"/>
      <c r="BV514" s="2">
        <f t="shared" si="548"/>
        <v>-0.51038302425582138</v>
      </c>
      <c r="BW514" s="2">
        <f t="shared" si="572"/>
        <v>-0.56425009149509453</v>
      </c>
      <c r="BX514" s="2">
        <f t="shared" si="573"/>
        <v>-0.92748958111056878</v>
      </c>
      <c r="BY514" s="2">
        <f t="shared" si="574"/>
        <v>-0.20101060187962022</v>
      </c>
      <c r="BZ514" s="2"/>
      <c r="CA514" s="2">
        <f t="shared" si="521"/>
        <v>-0.11643088507223978</v>
      </c>
      <c r="CB514" s="2">
        <f t="shared" si="575"/>
        <v>0.21963303229186656</v>
      </c>
      <c r="CC514" s="2">
        <f t="shared" si="576"/>
        <v>-7.9288792790375956E-2</v>
      </c>
      <c r="CD514" s="2">
        <f t="shared" si="577"/>
        <v>0.51855485737410911</v>
      </c>
      <c r="CE514" s="5"/>
      <c r="CF514" s="8">
        <f t="shared" si="549"/>
        <v>-5.2894752796991129E-3</v>
      </c>
      <c r="CG514" s="8">
        <f t="shared" si="550"/>
        <v>5.29936321102039E-4</v>
      </c>
      <c r="CH514" s="5">
        <f t="shared" si="551"/>
        <v>107705</v>
      </c>
      <c r="CI514" s="5">
        <f t="shared" si="552"/>
        <v>106595</v>
      </c>
      <c r="CJ514" s="5"/>
      <c r="CK514" s="5">
        <f t="shared" si="509"/>
        <v>108486.99147444555</v>
      </c>
      <c r="CL514" s="5">
        <f t="shared" si="532"/>
        <v>107121.71098134143</v>
      </c>
      <c r="CM514" s="5">
        <f t="shared" si="561"/>
        <v>104672.85827773159</v>
      </c>
      <c r="CN514" s="5">
        <f t="shared" si="544"/>
        <v>91523.880679171591</v>
      </c>
      <c r="CO514" s="5">
        <f t="shared" si="505"/>
        <v>79025.247670496494</v>
      </c>
      <c r="CP514" s="5">
        <f t="shared" si="526"/>
        <v>63428.352042030783</v>
      </c>
      <c r="CQ514" s="5"/>
      <c r="CR514" s="5"/>
      <c r="CS514" s="32">
        <f t="shared" si="510"/>
        <v>5.6505256272947335E-3</v>
      </c>
      <c r="CT514" s="32">
        <f t="shared" si="533"/>
        <v>1.8467675698375929E-2</v>
      </c>
      <c r="CU514" s="32">
        <f t="shared" si="562"/>
        <v>4.2295030393855626E-2</v>
      </c>
      <c r="CV514" s="32">
        <f t="shared" si="545"/>
        <v>0.19203861539088196</v>
      </c>
      <c r="CW514" s="32">
        <f t="shared" si="506"/>
        <v>0.3805714403440168</v>
      </c>
      <c r="CX514" s="32">
        <f t="shared" si="527"/>
        <v>0.72005099435194064</v>
      </c>
      <c r="CY514" s="32"/>
      <c r="DA514" s="6">
        <f t="shared" si="511"/>
        <v>-1.7175214324863054E-2</v>
      </c>
      <c r="DB514" s="6">
        <f t="shared" si="534"/>
        <v>5.1245053957236525E-2</v>
      </c>
      <c r="DC514" s="6">
        <f t="shared" si="563"/>
        <v>0.17352443484932151</v>
      </c>
      <c r="DD514" s="6">
        <f t="shared" si="546"/>
        <v>0.65272856711191951</v>
      </c>
      <c r="DE514" s="6">
        <f t="shared" si="507"/>
        <v>0.57404105682698137</v>
      </c>
      <c r="DF514" s="6">
        <f t="shared" si="529"/>
        <v>1.9100559272222533</v>
      </c>
      <c r="DI514" s="6">
        <f t="shared" si="512"/>
        <v>0.58069507693102396</v>
      </c>
      <c r="DJ514" s="6">
        <f t="shared" si="535"/>
        <v>0.68297382216170421</v>
      </c>
      <c r="DK514" s="6">
        <f t="shared" si="564"/>
        <v>0.4926114841645553</v>
      </c>
      <c r="DL514" s="6">
        <f t="shared" si="547"/>
        <v>0.1658962467264819</v>
      </c>
      <c r="DM514" s="6">
        <f t="shared" si="508"/>
        <v>0.47333353331329192</v>
      </c>
      <c r="DN514" s="6">
        <f t="shared" si="530"/>
        <v>0.10653211733950661</v>
      </c>
      <c r="DX514">
        <f t="shared" si="536"/>
        <v>106398</v>
      </c>
      <c r="DY514">
        <f t="shared" si="537"/>
        <v>99014.430131704576</v>
      </c>
      <c r="DZ514">
        <f t="shared" si="538"/>
        <v>113781.56986829542</v>
      </c>
    </row>
    <row r="515" spans="1:130" x14ac:dyDescent="0.25">
      <c r="A515" s="1">
        <v>14</v>
      </c>
      <c r="B515" s="1">
        <v>514</v>
      </c>
      <c r="C515" s="7">
        <v>20211018</v>
      </c>
      <c r="D515" s="7">
        <v>110550</v>
      </c>
      <c r="E515" s="7">
        <v>3371490</v>
      </c>
      <c r="F515" s="7"/>
      <c r="G515" s="7">
        <f t="shared" si="578"/>
        <v>372718219500</v>
      </c>
      <c r="H515" s="36">
        <f t="shared" si="543"/>
        <v>472942378998.5</v>
      </c>
      <c r="I515" s="36">
        <f t="shared" si="539"/>
        <v>642792953448</v>
      </c>
      <c r="K515" s="2">
        <f t="shared" ref="K515:K578" si="579">LN(D515/D514)</f>
        <v>1.3203014464430214E-2</v>
      </c>
      <c r="M515" s="1">
        <f t="shared" si="504"/>
        <v>513</v>
      </c>
      <c r="N515" s="2">
        <f t="shared" si="497"/>
        <v>1.1360563103628906E-2</v>
      </c>
      <c r="O515" s="8">
        <f t="shared" si="498"/>
        <v>0.6428571428571429</v>
      </c>
      <c r="P515" s="2">
        <f t="shared" si="499"/>
        <v>0.61348944298018337</v>
      </c>
      <c r="Q515" s="2">
        <f t="shared" si="500"/>
        <v>0.63551709261459455</v>
      </c>
      <c r="R515" s="2">
        <f t="shared" si="501"/>
        <v>3.3906848571304993E-2</v>
      </c>
      <c r="V515" s="1">
        <f t="shared" si="502"/>
        <v>0</v>
      </c>
      <c r="W515" s="1">
        <f t="shared" si="503"/>
        <v>1.3203014464430214E-2</v>
      </c>
      <c r="X515" s="2">
        <f t="shared" si="565"/>
        <v>8.1751515840949394E-3</v>
      </c>
      <c r="Y515" s="2">
        <f t="shared" si="566"/>
        <v>1.2195211291137048E-2</v>
      </c>
      <c r="Z515" s="2">
        <f t="shared" si="567"/>
        <v>1.5554810557247348E-2</v>
      </c>
      <c r="AA515" s="2">
        <f t="shared" si="568"/>
        <v>1.6431715849862111E-2</v>
      </c>
      <c r="AB515" s="3">
        <f t="shared" si="540"/>
        <v>0.52557062999947279</v>
      </c>
      <c r="AC515" s="3">
        <f t="shared" si="541"/>
        <v>0.74217515702959203</v>
      </c>
      <c r="AD515" s="4">
        <f t="shared" si="569"/>
        <v>58.542900684281797</v>
      </c>
      <c r="AE515" s="5">
        <f t="shared" si="553"/>
        <v>49.206961711329093</v>
      </c>
      <c r="AF515" s="5">
        <f t="shared" si="554"/>
        <v>35.535450252257483</v>
      </c>
      <c r="AG515" s="5">
        <f t="shared" si="555"/>
        <v>62.878473170400703</v>
      </c>
      <c r="AH515" s="5"/>
      <c r="AI515" s="6">
        <f t="shared" si="542"/>
        <v>0.13273720336120784</v>
      </c>
      <c r="AJ515" s="6">
        <f t="shared" si="531"/>
        <v>-5.7088455630356708E-3</v>
      </c>
      <c r="AK515" s="6">
        <f t="shared" si="556"/>
        <v>-0.20000853168029009</v>
      </c>
      <c r="AL515" s="6">
        <f t="shared" si="557"/>
        <v>0.18859084055421876</v>
      </c>
      <c r="AM515" s="6"/>
      <c r="AT515" s="5"/>
      <c r="AU515" s="5"/>
      <c r="AV515" s="12"/>
      <c r="AW515" s="5"/>
      <c r="AX515" s="5"/>
      <c r="AY515" s="5"/>
      <c r="BE515" s="5">
        <f t="shared" si="513"/>
        <v>1450</v>
      </c>
      <c r="BF515" s="6">
        <f t="shared" si="514"/>
        <v>0</v>
      </c>
      <c r="BG515" s="6">
        <f t="shared" si="515"/>
        <v>1450</v>
      </c>
      <c r="BH515" s="6">
        <f t="shared" si="516"/>
        <v>885.71428571428567</v>
      </c>
      <c r="BI515" s="6">
        <f t="shared" si="517"/>
        <v>1317.8571428571429</v>
      </c>
      <c r="BJ515" s="6">
        <f t="shared" si="518"/>
        <v>59.805510534846029</v>
      </c>
      <c r="BK515" s="6">
        <f t="shared" si="558"/>
        <v>52.288829158438617</v>
      </c>
      <c r="BL515" s="6">
        <f t="shared" si="559"/>
        <v>35.02964258913812</v>
      </c>
      <c r="BM515" s="6">
        <f t="shared" si="560"/>
        <v>64.370259756948968</v>
      </c>
      <c r="BQ515" s="2">
        <f t="shared" si="570"/>
        <v>106968.75</v>
      </c>
      <c r="BR515" s="2">
        <f t="shared" si="519"/>
        <v>106170.875</v>
      </c>
      <c r="BS515" s="2">
        <f t="shared" si="571"/>
        <v>104343.39434640389</v>
      </c>
      <c r="BT515" s="5">
        <f t="shared" si="520"/>
        <v>106932.67562835917</v>
      </c>
      <c r="BU515" s="5"/>
      <c r="BV515" s="2">
        <f t="shared" si="548"/>
        <v>-8.0953228498506835E-2</v>
      </c>
      <c r="BW515" s="2">
        <f t="shared" si="572"/>
        <v>-0.52963854632519758</v>
      </c>
      <c r="BX515" s="2">
        <f t="shared" si="573"/>
        <v>-0.93815116179476155</v>
      </c>
      <c r="BY515" s="2">
        <f t="shared" si="574"/>
        <v>-0.12112593085563356</v>
      </c>
      <c r="BZ515" s="2"/>
      <c r="CA515" s="2">
        <f t="shared" si="521"/>
        <v>-0.23753727512742168</v>
      </c>
      <c r="CB515" s="2">
        <f t="shared" si="575"/>
        <v>0.19710799236389548</v>
      </c>
      <c r="CC515" s="2">
        <f t="shared" si="576"/>
        <v>-0.1651206014497929</v>
      </c>
      <c r="CD515" s="2">
        <f t="shared" si="577"/>
        <v>0.55933658617758386</v>
      </c>
      <c r="CE515" s="5"/>
      <c r="CF515" s="8">
        <f t="shared" si="549"/>
        <v>-5.2894752796991129E-3</v>
      </c>
      <c r="CG515" s="8">
        <f t="shared" si="550"/>
        <v>5.29936321102039E-4</v>
      </c>
      <c r="CH515" s="5">
        <f t="shared" si="551"/>
        <v>107525</v>
      </c>
      <c r="CI515" s="5">
        <f t="shared" si="552"/>
        <v>106595</v>
      </c>
      <c r="CJ515" s="5"/>
      <c r="CK515" s="5">
        <f t="shared" si="509"/>
        <v>108262.15371520696</v>
      </c>
      <c r="CL515" s="5">
        <f t="shared" si="532"/>
        <v>107391.71498646979</v>
      </c>
      <c r="CM515" s="5">
        <f t="shared" si="561"/>
        <v>105175.43583424368</v>
      </c>
      <c r="CN515" s="5">
        <f t="shared" si="544"/>
        <v>91726.126572721536</v>
      </c>
      <c r="CO515" s="5">
        <f t="shared" si="505"/>
        <v>79181.496702222677</v>
      </c>
      <c r="CP515" s="5">
        <f t="shared" si="526"/>
        <v>63519.086998048122</v>
      </c>
      <c r="CQ515" s="5"/>
      <c r="CR515" s="5"/>
      <c r="CS515" s="32">
        <f t="shared" si="510"/>
        <v>2.1132466021426266E-2</v>
      </c>
      <c r="CT515" s="32">
        <f t="shared" si="533"/>
        <v>2.9409019251886548E-2</v>
      </c>
      <c r="CU515" s="32">
        <f t="shared" si="562"/>
        <v>5.1100945036506751E-2</v>
      </c>
      <c r="CV515" s="32">
        <f t="shared" si="545"/>
        <v>0.20521823095140368</v>
      </c>
      <c r="CW515" s="32">
        <f t="shared" si="506"/>
        <v>0.39615951458640186</v>
      </c>
      <c r="CX515" s="32">
        <f t="shared" si="527"/>
        <v>0.74042174131685945</v>
      </c>
      <c r="CY515" s="32"/>
      <c r="DA515" s="6">
        <f t="shared" si="511"/>
        <v>-8.6463656738151387E-3</v>
      </c>
      <c r="DB515" s="6">
        <f t="shared" si="534"/>
        <v>6.3965792067973745E-2</v>
      </c>
      <c r="DC515" s="6">
        <f t="shared" si="563"/>
        <v>0.19592795233061405</v>
      </c>
      <c r="DD515" s="6">
        <f t="shared" si="546"/>
        <v>0.6323469815329813</v>
      </c>
      <c r="DE515" s="6">
        <f t="shared" si="507"/>
        <v>0.6028245422666596</v>
      </c>
      <c r="DF515" s="6">
        <f t="shared" si="529"/>
        <v>1.8744727077864161</v>
      </c>
      <c r="DI515" s="6">
        <f t="shared" si="512"/>
        <v>0.72872844637502543</v>
      </c>
      <c r="DJ515" s="6">
        <f t="shared" si="535"/>
        <v>0.75441467568227616</v>
      </c>
      <c r="DK515" s="6">
        <f t="shared" si="564"/>
        <v>0.71322077193584221</v>
      </c>
      <c r="DL515" s="6">
        <f t="shared" si="547"/>
        <v>0.16121606739120686</v>
      </c>
      <c r="DM515" s="6">
        <f t="shared" si="508"/>
        <v>0.43540366992785567</v>
      </c>
      <c r="DN515" s="6">
        <f t="shared" si="530"/>
        <v>0.1030462604608285</v>
      </c>
      <c r="DX515">
        <f t="shared" si="536"/>
        <v>106743</v>
      </c>
      <c r="DY515">
        <f t="shared" si="537"/>
        <v>99261.120289659826</v>
      </c>
      <c r="DZ515">
        <f t="shared" si="538"/>
        <v>114224.87971034017</v>
      </c>
    </row>
    <row r="516" spans="1:130" x14ac:dyDescent="0.25">
      <c r="A516" s="1">
        <v>15</v>
      </c>
      <c r="B516" s="1">
        <v>515</v>
      </c>
      <c r="C516" s="7">
        <v>20211019</v>
      </c>
      <c r="D516" s="7">
        <v>111370</v>
      </c>
      <c r="E516" s="7">
        <v>2586857</v>
      </c>
      <c r="F516" s="7"/>
      <c r="G516" s="7">
        <f t="shared" si="578"/>
        <v>288098264090</v>
      </c>
      <c r="H516" s="36">
        <f t="shared" si="543"/>
        <v>470270230268</v>
      </c>
      <c r="I516" s="36">
        <f t="shared" si="539"/>
        <v>636327476400.19995</v>
      </c>
      <c r="K516" s="2">
        <f t="shared" si="579"/>
        <v>7.3900841015534253E-3</v>
      </c>
      <c r="M516" s="1">
        <f t="shared" si="504"/>
        <v>514</v>
      </c>
      <c r="N516" s="2">
        <f t="shared" ref="N516:N579" si="580">SMALL($K$3:$K$800,M516)</f>
        <v>1.1416069481284511E-2</v>
      </c>
      <c r="O516" s="8">
        <f t="shared" ref="O516:O579" si="581">M516/$T$8</f>
        <v>0.64411027568922308</v>
      </c>
      <c r="P516" s="2">
        <f t="shared" ref="P516:P579" si="582">_xlfn.NORM.DIST(N516,$T$2,$T$3,TRUE)</f>
        <v>0.61421361570019473</v>
      </c>
      <c r="Q516" s="2">
        <f t="shared" ref="Q516:Q579" si="583">(1/PI())*ATAN((N516-$T$2)/$T$7)+0.5</f>
        <v>0.63630193158474202</v>
      </c>
      <c r="R516" s="2">
        <f t="shared" ref="R516:R579" si="584">ABS(O516-P515)</f>
        <v>3.0620832709039703E-2</v>
      </c>
      <c r="V516" s="1">
        <f t="shared" ref="V516:V579" si="585">IF(K516&lt;0,-K516,0)</f>
        <v>0</v>
      </c>
      <c r="W516" s="1">
        <f t="shared" ref="W516:W579" si="586">IF(K516&gt;=0,K516,0)</f>
        <v>7.3900841015534253E-3</v>
      </c>
      <c r="X516" s="2">
        <f t="shared" si="565"/>
        <v>7.8325678509882923E-3</v>
      </c>
      <c r="Y516" s="2">
        <f t="shared" si="566"/>
        <v>1.2723074441248008E-2</v>
      </c>
      <c r="Z516" s="2">
        <f t="shared" si="567"/>
        <v>1.5687207479857641E-2</v>
      </c>
      <c r="AA516" s="2">
        <f t="shared" si="568"/>
        <v>1.6125664758669868E-2</v>
      </c>
      <c r="AB516" s="3">
        <f t="shared" si="540"/>
        <v>0.49929650392176567</v>
      </c>
      <c r="AC516" s="3">
        <f t="shared" si="541"/>
        <v>0.78899534572102037</v>
      </c>
      <c r="AD516" s="4">
        <f t="shared" si="569"/>
        <v>61.243525365761705</v>
      </c>
      <c r="AE516" s="5">
        <f t="shared" si="553"/>
        <v>49.684041188071092</v>
      </c>
      <c r="AF516" s="5">
        <f t="shared" si="554"/>
        <v>35.016314756487212</v>
      </c>
      <c r="AG516" s="5">
        <f t="shared" si="555"/>
        <v>64.351767619654964</v>
      </c>
      <c r="AH516" s="5"/>
      <c r="AI516" s="6">
        <f t="shared" si="542"/>
        <v>0.14691548916675137</v>
      </c>
      <c r="AJ516" s="6">
        <f t="shared" si="531"/>
        <v>8.2461585005110614E-3</v>
      </c>
      <c r="AK516" s="6">
        <f t="shared" si="556"/>
        <v>-0.18788858489386775</v>
      </c>
      <c r="AL516" s="6">
        <f t="shared" si="557"/>
        <v>0.20438090189488986</v>
      </c>
      <c r="AM516" s="6"/>
      <c r="AT516" s="5"/>
      <c r="AU516" s="5"/>
      <c r="AV516" s="12"/>
      <c r="AW516" s="5"/>
      <c r="AX516" s="5"/>
      <c r="AY516" s="5"/>
      <c r="BE516" s="5">
        <f t="shared" si="513"/>
        <v>820</v>
      </c>
      <c r="BF516" s="6">
        <f t="shared" si="514"/>
        <v>0</v>
      </c>
      <c r="BG516" s="6">
        <f t="shared" si="515"/>
        <v>820</v>
      </c>
      <c r="BH516" s="6">
        <f t="shared" si="516"/>
        <v>850</v>
      </c>
      <c r="BI516" s="6">
        <f t="shared" si="517"/>
        <v>1376.4285714285713</v>
      </c>
      <c r="BJ516" s="6">
        <f t="shared" si="518"/>
        <v>61.822264998395895</v>
      </c>
      <c r="BK516" s="6">
        <f t="shared" si="558"/>
        <v>52.610761234921917</v>
      </c>
      <c r="BL516" s="6">
        <f t="shared" si="559"/>
        <v>34.87490064407487</v>
      </c>
      <c r="BM516" s="6">
        <f t="shared" si="560"/>
        <v>65.025863648514857</v>
      </c>
      <c r="BQ516" s="2">
        <f t="shared" si="570"/>
        <v>107402.5</v>
      </c>
      <c r="BR516" s="2">
        <f t="shared" si="519"/>
        <v>106210.875</v>
      </c>
      <c r="BS516" s="2">
        <f t="shared" si="571"/>
        <v>104746.29135418386</v>
      </c>
      <c r="BT516" s="5">
        <f t="shared" si="520"/>
        <v>107134.84992988319</v>
      </c>
      <c r="BU516" s="5"/>
      <c r="BV516" s="2">
        <f t="shared" si="548"/>
        <v>-6.5815363910042279E-2</v>
      </c>
      <c r="BW516" s="2">
        <f t="shared" si="572"/>
        <v>-0.51564302471399248</v>
      </c>
      <c r="BX516" s="2">
        <f t="shared" si="573"/>
        <v>-0.96755887577687272</v>
      </c>
      <c r="BY516" s="2">
        <f t="shared" si="574"/>
        <v>-6.3727173651112246E-2</v>
      </c>
      <c r="BZ516" s="2"/>
      <c r="CA516" s="2">
        <f t="shared" si="521"/>
        <v>-0.28072835038280247</v>
      </c>
      <c r="CB516" s="2">
        <f t="shared" si="575"/>
        <v>0.16885341060126846</v>
      </c>
      <c r="CC516" s="2">
        <f t="shared" si="576"/>
        <v>-0.24865625872383323</v>
      </c>
      <c r="CD516" s="2">
        <f t="shared" si="577"/>
        <v>0.58636307992637016</v>
      </c>
      <c r="CE516" s="5"/>
      <c r="CF516" s="8">
        <f t="shared" si="549"/>
        <v>-5.2894752796991129E-3</v>
      </c>
      <c r="CG516" s="8">
        <f t="shared" si="550"/>
        <v>5.29936321102039E-4</v>
      </c>
      <c r="CH516" s="5">
        <f t="shared" si="551"/>
        <v>107635</v>
      </c>
      <c r="CI516" s="5">
        <f t="shared" si="552"/>
        <v>106595</v>
      </c>
      <c r="CJ516" s="5"/>
      <c r="CK516" s="5">
        <f t="shared" si="509"/>
        <v>108140.1833448265</v>
      </c>
      <c r="CL516" s="5">
        <f t="shared" si="532"/>
        <v>107648.66554371221</v>
      </c>
      <c r="CM516" s="5">
        <f t="shared" si="561"/>
        <v>105547.62606008208</v>
      </c>
      <c r="CN516" s="5">
        <f t="shared" si="544"/>
        <v>91977.009336414019</v>
      </c>
      <c r="CO516" s="5">
        <f t="shared" si="505"/>
        <v>79299.715994399667</v>
      </c>
      <c r="CP516" s="5">
        <f t="shared" si="526"/>
        <v>63596.50607721015</v>
      </c>
      <c r="CQ516" s="5"/>
      <c r="CR516" s="5"/>
      <c r="CS516" s="32">
        <f t="shared" si="510"/>
        <v>2.9866942659738216E-2</v>
      </c>
      <c r="CT516" s="32">
        <f t="shared" si="533"/>
        <v>3.4569257663270347E-2</v>
      </c>
      <c r="CU516" s="32">
        <f t="shared" si="562"/>
        <v>5.5163476027434211E-2</v>
      </c>
      <c r="CV516" s="32">
        <f t="shared" si="545"/>
        <v>0.21084606689759178</v>
      </c>
      <c r="CW516" s="32">
        <f t="shared" si="506"/>
        <v>0.40441864896294466</v>
      </c>
      <c r="CX516" s="32">
        <f t="shared" si="527"/>
        <v>0.75119683249249314</v>
      </c>
      <c r="CY516" s="32"/>
      <c r="DA516" s="6">
        <f t="shared" si="511"/>
        <v>1.9773509948032824E-3</v>
      </c>
      <c r="DB516" s="6">
        <f t="shared" si="534"/>
        <v>8.1045874470496312E-2</v>
      </c>
      <c r="DC516" s="6">
        <f t="shared" si="563"/>
        <v>0.18079627723755573</v>
      </c>
      <c r="DD516" s="6">
        <f t="shared" si="546"/>
        <v>0.63565958801787859</v>
      </c>
      <c r="DE516" s="6">
        <f t="shared" si="507"/>
        <v>0.59544815625191194</v>
      </c>
      <c r="DF516" s="6">
        <f t="shared" si="529"/>
        <v>1.8330791782014719</v>
      </c>
      <c r="DI516" s="6">
        <f t="shared" si="512"/>
        <v>0.8127859558709456</v>
      </c>
      <c r="DJ516" s="6">
        <f t="shared" si="535"/>
        <v>0.77903252264040224</v>
      </c>
      <c r="DK516" s="6">
        <f t="shared" si="564"/>
        <v>0.80150345277394752</v>
      </c>
      <c r="DL516" s="6">
        <f t="shared" si="547"/>
        <v>0.15845754750390206</v>
      </c>
      <c r="DM516" s="6">
        <f t="shared" si="508"/>
        <v>0.43016069670750867</v>
      </c>
      <c r="DN516" s="6">
        <f t="shared" si="530"/>
        <v>0.10279491987153072</v>
      </c>
      <c r="DX516">
        <f t="shared" si="536"/>
        <v>107126.5</v>
      </c>
      <c r="DY516">
        <f t="shared" si="537"/>
        <v>99522.547672427187</v>
      </c>
      <c r="DZ516">
        <f t="shared" si="538"/>
        <v>114730.45232757281</v>
      </c>
    </row>
    <row r="517" spans="1:130" x14ac:dyDescent="0.25">
      <c r="A517" s="1">
        <v>16</v>
      </c>
      <c r="B517" s="1">
        <v>516</v>
      </c>
      <c r="C517" s="7">
        <v>20211020</v>
      </c>
      <c r="D517" s="7">
        <v>109810</v>
      </c>
      <c r="E517" s="7">
        <v>2190749</v>
      </c>
      <c r="F517" s="7"/>
      <c r="G517" s="7">
        <f t="shared" si="578"/>
        <v>240566147690</v>
      </c>
      <c r="H517" s="36">
        <f t="shared" si="543"/>
        <v>466226814387.5</v>
      </c>
      <c r="I517" s="36">
        <f t="shared" si="539"/>
        <v>633861401798</v>
      </c>
      <c r="K517" s="2">
        <f t="shared" si="579"/>
        <v>-1.4106391795386933E-2</v>
      </c>
      <c r="M517" s="1">
        <f t="shared" ref="M517:M580" si="587">M516+1</f>
        <v>515</v>
      </c>
      <c r="N517" s="2">
        <f t="shared" si="580"/>
        <v>1.1416833919905596E-2</v>
      </c>
      <c r="O517" s="8">
        <f t="shared" si="581"/>
        <v>0.64536340852130325</v>
      </c>
      <c r="P517" s="2">
        <f t="shared" si="582"/>
        <v>0.61422358629751628</v>
      </c>
      <c r="Q517" s="2">
        <f t="shared" si="583"/>
        <v>0.63631272815832673</v>
      </c>
      <c r="R517" s="2">
        <f t="shared" si="584"/>
        <v>3.1149792821108524E-2</v>
      </c>
      <c r="V517" s="1">
        <f t="shared" si="585"/>
        <v>1.4106391795386933E-2</v>
      </c>
      <c r="W517" s="1">
        <f t="shared" si="586"/>
        <v>0</v>
      </c>
      <c r="X517" s="2">
        <f t="shared" si="565"/>
        <v>8.8401672649445016E-3</v>
      </c>
      <c r="Y517" s="2">
        <f t="shared" si="566"/>
        <v>9.4214481080918556E-3</v>
      </c>
      <c r="Z517" s="2">
        <f t="shared" si="567"/>
        <v>1.5598196089854617E-2</v>
      </c>
      <c r="AA517" s="2">
        <f t="shared" si="568"/>
        <v>1.3206987168253068E-2</v>
      </c>
      <c r="AB517" s="3">
        <f t="shared" si="540"/>
        <v>0.56674292424713946</v>
      </c>
      <c r="AC517" s="3">
        <f t="shared" si="541"/>
        <v>0.71336846080528615</v>
      </c>
      <c r="AD517" s="4">
        <f t="shared" si="569"/>
        <v>55.727061655347342</v>
      </c>
      <c r="AE517" s="5">
        <f t="shared" si="553"/>
        <v>50.128020594139812</v>
      </c>
      <c r="AF517" s="5">
        <f t="shared" si="554"/>
        <v>35.285300813989338</v>
      </c>
      <c r="AG517" s="5">
        <f t="shared" si="555"/>
        <v>64.970740374290287</v>
      </c>
      <c r="AH517" s="5"/>
      <c r="AI517" s="6">
        <f t="shared" si="542"/>
        <v>0.13699588461380549</v>
      </c>
      <c r="AJ517" s="6">
        <f t="shared" si="531"/>
        <v>2.2348854619049278E-2</v>
      </c>
      <c r="AK517" s="6">
        <f t="shared" si="556"/>
        <v>-0.16784416261298171</v>
      </c>
      <c r="AL517" s="6">
        <f t="shared" si="557"/>
        <v>0.21254187185108028</v>
      </c>
      <c r="AM517" s="6"/>
      <c r="AT517" s="5"/>
      <c r="AU517" s="5"/>
      <c r="AV517" s="12"/>
      <c r="AW517" s="5"/>
      <c r="AX517" s="5"/>
      <c r="AY517" s="5"/>
      <c r="BE517" s="5">
        <f t="shared" si="513"/>
        <v>-1560</v>
      </c>
      <c r="BF517" s="6">
        <f t="shared" si="514"/>
        <v>1560</v>
      </c>
      <c r="BG517" s="6">
        <f t="shared" si="515"/>
        <v>0</v>
      </c>
      <c r="BH517" s="6">
        <f t="shared" si="516"/>
        <v>961.42857142857144</v>
      </c>
      <c r="BI517" s="6">
        <f t="shared" si="517"/>
        <v>1025</v>
      </c>
      <c r="BJ517" s="6">
        <f t="shared" si="518"/>
        <v>51.600143833153545</v>
      </c>
      <c r="BK517" s="6">
        <f t="shared" si="558"/>
        <v>52.609282116279722</v>
      </c>
      <c r="BL517" s="6">
        <f t="shared" si="559"/>
        <v>34.873072108654668</v>
      </c>
      <c r="BM517" s="6">
        <f t="shared" si="560"/>
        <v>65.024629121617252</v>
      </c>
      <c r="BQ517" s="2">
        <f t="shared" si="570"/>
        <v>107441.25</v>
      </c>
      <c r="BR517" s="2">
        <f t="shared" si="519"/>
        <v>106265.375</v>
      </c>
      <c r="BS517" s="2">
        <f t="shared" si="571"/>
        <v>105085.50794201992</v>
      </c>
      <c r="BT517" s="5">
        <f t="shared" si="520"/>
        <v>107340.4444897981</v>
      </c>
      <c r="BU517" s="5"/>
      <c r="BV517" s="2">
        <f t="shared" si="548"/>
        <v>-0.14811251307612538</v>
      </c>
      <c r="BW517" s="2">
        <f t="shared" si="572"/>
        <v>-0.50578728765309733</v>
      </c>
      <c r="BX517" s="2">
        <f t="shared" si="573"/>
        <v>-0.98133176876825612</v>
      </c>
      <c r="BY517" s="2">
        <f t="shared" si="574"/>
        <v>-3.0242806537938538E-2</v>
      </c>
      <c r="BZ517" s="2"/>
      <c r="CA517" s="2">
        <f t="shared" si="521"/>
        <v>-0.25970185091075787</v>
      </c>
      <c r="CB517" s="2">
        <f t="shared" si="575"/>
        <v>0.13975124287071489</v>
      </c>
      <c r="CC517" s="2">
        <f t="shared" si="576"/>
        <v>-0.31241438421715806</v>
      </c>
      <c r="CD517" s="2">
        <f t="shared" si="577"/>
        <v>0.59191686995858783</v>
      </c>
      <c r="CE517" s="5"/>
      <c r="CF517" s="8">
        <f t="shared" si="549"/>
        <v>-5.2894752796991129E-3</v>
      </c>
      <c r="CG517" s="8">
        <f t="shared" si="550"/>
        <v>5.29936321102039E-4</v>
      </c>
      <c r="CH517" s="5">
        <f t="shared" si="551"/>
        <v>107635</v>
      </c>
      <c r="CI517" s="5">
        <f t="shared" si="552"/>
        <v>106595</v>
      </c>
      <c r="CJ517" s="5"/>
      <c r="CK517" s="5">
        <f t="shared" si="509"/>
        <v>107763.2695540842</v>
      </c>
      <c r="CL517" s="5">
        <f t="shared" si="532"/>
        <v>107882.64620991962</v>
      </c>
      <c r="CM517" s="5">
        <f t="shared" si="561"/>
        <v>105743.3223968606</v>
      </c>
      <c r="CN517" s="5">
        <f t="shared" si="544"/>
        <v>92155.523664226668</v>
      </c>
      <c r="CO517" s="5">
        <f t="shared" si="505"/>
        <v>79393.117283263244</v>
      </c>
      <c r="CP517" s="5">
        <f t="shared" si="526"/>
        <v>63695.322990954774</v>
      </c>
      <c r="CQ517" s="5"/>
      <c r="CR517" s="5"/>
      <c r="CS517" s="32">
        <f t="shared" si="510"/>
        <v>1.8992839159251762E-2</v>
      </c>
      <c r="CT517" s="32">
        <f t="shared" si="533"/>
        <v>1.7865281004788347E-2</v>
      </c>
      <c r="CU517" s="32">
        <f t="shared" si="562"/>
        <v>3.8458008609535854E-2</v>
      </c>
      <c r="CV517" s="32">
        <f t="shared" si="545"/>
        <v>0.19157263323789797</v>
      </c>
      <c r="CW517" s="32">
        <f t="shared" si="506"/>
        <v>0.38311737537919921</v>
      </c>
      <c r="CX517" s="32">
        <f t="shared" si="527"/>
        <v>0.72398843186012041</v>
      </c>
      <c r="CY517" s="32"/>
      <c r="DA517" s="6">
        <f t="shared" si="511"/>
        <v>2.7700044508017708E-2</v>
      </c>
      <c r="DB517" s="6">
        <f t="shared" si="534"/>
        <v>9.4581913955114019E-2</v>
      </c>
      <c r="DC517" s="6">
        <f t="shared" si="563"/>
        <v>0.12290724300335922</v>
      </c>
      <c r="DD517" s="6">
        <f t="shared" si="546"/>
        <v>0.60941957921106549</v>
      </c>
      <c r="DE517" s="6">
        <f t="shared" si="507"/>
        <v>0.5988668570119059</v>
      </c>
      <c r="DF517" s="6">
        <f t="shared" si="529"/>
        <v>1.7701924257606636</v>
      </c>
      <c r="DI517" s="6">
        <f t="shared" si="512"/>
        <v>0.6809180187884567</v>
      </c>
      <c r="DJ517" s="6">
        <f t="shared" si="535"/>
        <v>0.65718822194438631</v>
      </c>
      <c r="DK517" s="6">
        <f t="shared" si="564"/>
        <v>0.58847463756482532</v>
      </c>
      <c r="DL517" s="6">
        <f t="shared" si="547"/>
        <v>0.16260938864476396</v>
      </c>
      <c r="DM517" s="6">
        <f t="shared" si="508"/>
        <v>0.42447757838366668</v>
      </c>
      <c r="DN517" s="6">
        <f t="shared" si="530"/>
        <v>0.1099142189035854</v>
      </c>
      <c r="DX517">
        <f t="shared" si="536"/>
        <v>107482</v>
      </c>
      <c r="DY517">
        <f t="shared" si="537"/>
        <v>100076.86502486281</v>
      </c>
      <c r="DZ517">
        <f t="shared" si="538"/>
        <v>114887.13497513719</v>
      </c>
    </row>
    <row r="518" spans="1:130" x14ac:dyDescent="0.25">
      <c r="A518" s="1">
        <v>17</v>
      </c>
      <c r="B518" s="1">
        <v>517</v>
      </c>
      <c r="C518" s="7">
        <v>20211023</v>
      </c>
      <c r="D518" s="7">
        <v>105700</v>
      </c>
      <c r="E518" s="7">
        <v>4329081</v>
      </c>
      <c r="F518" s="7"/>
      <c r="G518" s="7">
        <f t="shared" si="578"/>
        <v>457583861700</v>
      </c>
      <c r="H518" s="36">
        <f t="shared" si="543"/>
        <v>468950328327.5</v>
      </c>
      <c r="I518" s="36">
        <f t="shared" si="539"/>
        <v>615217062321.19995</v>
      </c>
      <c r="K518" s="2">
        <f t="shared" si="579"/>
        <v>-3.8146706733429972E-2</v>
      </c>
      <c r="M518" s="1">
        <f t="shared" si="587"/>
        <v>516</v>
      </c>
      <c r="N518" s="2">
        <f t="shared" si="580"/>
        <v>1.1488821415391558E-2</v>
      </c>
      <c r="O518" s="8">
        <f t="shared" si="581"/>
        <v>0.64661654135338342</v>
      </c>
      <c r="P518" s="2">
        <f t="shared" si="582"/>
        <v>0.61516218246534804</v>
      </c>
      <c r="Q518" s="2">
        <f t="shared" si="583"/>
        <v>0.63732794643783197</v>
      </c>
      <c r="R518" s="2">
        <f t="shared" si="584"/>
        <v>3.2392955055867145E-2</v>
      </c>
      <c r="V518" s="1">
        <f t="shared" si="585"/>
        <v>3.8146706733429972E-2</v>
      </c>
      <c r="W518" s="1">
        <f t="shared" si="586"/>
        <v>0</v>
      </c>
      <c r="X518" s="2">
        <f t="shared" si="565"/>
        <v>1.1564932031618071E-2</v>
      </c>
      <c r="Y518" s="2">
        <f t="shared" si="566"/>
        <v>6.6116456023891119E-3</v>
      </c>
      <c r="Z518" s="2">
        <f t="shared" si="567"/>
        <v>1.7186157829490498E-2</v>
      </c>
      <c r="AA518" s="2">
        <f t="shared" si="568"/>
        <v>1.0193505260443705E-2</v>
      </c>
      <c r="AB518" s="3">
        <f t="shared" si="540"/>
        <v>0.67292132112119241</v>
      </c>
      <c r="AC518" s="3">
        <f t="shared" si="541"/>
        <v>0.64861354690676043</v>
      </c>
      <c r="AD518" s="4">
        <f t="shared" si="569"/>
        <v>49.080320360721736</v>
      </c>
      <c r="AE518" s="5">
        <f t="shared" si="553"/>
        <v>50.634297228599749</v>
      </c>
      <c r="AF518" s="5">
        <f t="shared" si="554"/>
        <v>36.735525673898685</v>
      </c>
      <c r="AG518" s="5">
        <f t="shared" si="555"/>
        <v>64.53306878330082</v>
      </c>
      <c r="AH518" s="5"/>
      <c r="AI518" s="6">
        <f t="shared" si="542"/>
        <v>0.11183153693217902</v>
      </c>
      <c r="AJ518" s="6">
        <f t="shared" si="531"/>
        <v>3.73942477360888E-2</v>
      </c>
      <c r="AK518" s="6">
        <f t="shared" si="556"/>
        <v>-0.12842292467882116</v>
      </c>
      <c r="AL518" s="6">
        <f t="shared" si="557"/>
        <v>0.20321142015099875</v>
      </c>
      <c r="AM518" s="6"/>
      <c r="AT518" s="5"/>
      <c r="AU518" s="5"/>
      <c r="AV518" s="12"/>
      <c r="AW518" s="5"/>
      <c r="AX518" s="5"/>
      <c r="AY518" s="5"/>
      <c r="BE518" s="5">
        <f t="shared" si="513"/>
        <v>-4110</v>
      </c>
      <c r="BF518" s="6">
        <f t="shared" si="514"/>
        <v>4110</v>
      </c>
      <c r="BG518" s="6">
        <f t="shared" si="515"/>
        <v>0</v>
      </c>
      <c r="BH518" s="6">
        <f t="shared" si="516"/>
        <v>1255</v>
      </c>
      <c r="BI518" s="6">
        <f t="shared" si="517"/>
        <v>712.85714285714289</v>
      </c>
      <c r="BJ518" s="6">
        <f t="shared" si="518"/>
        <v>36.225045372050815</v>
      </c>
      <c r="BK518" s="6">
        <f t="shared" si="558"/>
        <v>52.318037670033377</v>
      </c>
      <c r="BL518" s="6">
        <f t="shared" si="559"/>
        <v>33.683212537972537</v>
      </c>
      <c r="BM518" s="6">
        <f t="shared" si="560"/>
        <v>65.362415262475963</v>
      </c>
      <c r="BQ518" s="2">
        <f t="shared" si="570"/>
        <v>107506.25</v>
      </c>
      <c r="BR518" s="2">
        <f t="shared" si="519"/>
        <v>106348.3125</v>
      </c>
      <c r="BS518" s="2">
        <f t="shared" si="571"/>
        <v>105396.73076026278</v>
      </c>
      <c r="BT518" s="5">
        <f t="shared" si="520"/>
        <v>107537.51896778695</v>
      </c>
      <c r="BU518" s="5"/>
      <c r="BV518" s="2">
        <f t="shared" si="548"/>
        <v>-0.23302197781024558</v>
      </c>
      <c r="BW518" s="2">
        <f t="shared" si="572"/>
        <v>-0.49331852520858588</v>
      </c>
      <c r="BX518" s="2">
        <f t="shared" si="573"/>
        <v>-0.98427281566962832</v>
      </c>
      <c r="BY518" s="2">
        <f t="shared" si="574"/>
        <v>-2.3642347475433811E-3</v>
      </c>
      <c r="BZ518" s="2"/>
      <c r="CA518" s="2">
        <f t="shared" si="521"/>
        <v>-0.31177027077429681</v>
      </c>
      <c r="CB518" s="2">
        <f t="shared" si="575"/>
        <v>0.10408651615008262</v>
      </c>
      <c r="CC518" s="2">
        <f t="shared" si="576"/>
        <v>-0.37297961437784527</v>
      </c>
      <c r="CD518" s="2">
        <f t="shared" si="577"/>
        <v>0.58115264667801048</v>
      </c>
      <c r="CE518" s="5"/>
      <c r="CF518" s="8">
        <f t="shared" si="549"/>
        <v>-5.2894752796991129E-3</v>
      </c>
      <c r="CG518" s="8">
        <f t="shared" si="550"/>
        <v>5.29936321102039E-4</v>
      </c>
      <c r="CH518" s="5">
        <f t="shared" si="551"/>
        <v>107635</v>
      </c>
      <c r="CI518" s="5">
        <f t="shared" si="552"/>
        <v>106595</v>
      </c>
      <c r="CJ518" s="5"/>
      <c r="CK518" s="5">
        <f t="shared" si="509"/>
        <v>107617.6329071693</v>
      </c>
      <c r="CL518" s="5">
        <f t="shared" si="532"/>
        <v>108145.11025668195</v>
      </c>
      <c r="CM518" s="5">
        <f t="shared" si="561"/>
        <v>106169.12343428399</v>
      </c>
      <c r="CN518" s="5">
        <f t="shared" si="544"/>
        <v>92325.242227397597</v>
      </c>
      <c r="CO518" s="5">
        <f t="shared" si="505"/>
        <v>79567.154227198393</v>
      </c>
      <c r="CP518" s="5">
        <f t="shared" si="526"/>
        <v>64112.035299100098</v>
      </c>
      <c r="CQ518" s="5"/>
      <c r="CR518" s="5"/>
      <c r="CS518" s="32">
        <f t="shared" si="510"/>
        <v>-1.7818947094138782E-2</v>
      </c>
      <c r="CT518" s="32">
        <f t="shared" si="533"/>
        <v>-2.2609531312867359E-2</v>
      </c>
      <c r="CU518" s="32">
        <f t="shared" si="562"/>
        <v>-4.4186428135517541E-3</v>
      </c>
      <c r="CV518" s="32">
        <f t="shared" si="545"/>
        <v>0.14486566674431578</v>
      </c>
      <c r="CW518" s="32">
        <f t="shared" si="506"/>
        <v>0.3284376075356561</v>
      </c>
      <c r="CX518" s="32">
        <f t="shared" si="527"/>
        <v>0.64867640696291606</v>
      </c>
      <c r="CY518" s="32"/>
      <c r="DA518" s="6">
        <f t="shared" si="511"/>
        <v>-2.8906441545650256E-2</v>
      </c>
      <c r="DB518" s="6">
        <f t="shared" si="534"/>
        <v>4.5682415445422328E-2</v>
      </c>
      <c r="DC518" s="6">
        <f t="shared" si="563"/>
        <v>0.11518471129387466</v>
      </c>
      <c r="DD518" s="6">
        <f t="shared" si="546"/>
        <v>0.5873137398519237</v>
      </c>
      <c r="DE518" s="6">
        <f t="shared" si="507"/>
        <v>0.561328069830758</v>
      </c>
      <c r="DF518" s="6">
        <f t="shared" si="529"/>
        <v>1.68657304630154</v>
      </c>
      <c r="DI518" s="6">
        <f t="shared" si="512"/>
        <v>0.27223448386118693</v>
      </c>
      <c r="DJ518" s="6">
        <f t="shared" si="535"/>
        <v>0.34316954525643117</v>
      </c>
      <c r="DK518" s="6">
        <f t="shared" si="564"/>
        <v>0.61932461322170629</v>
      </c>
      <c r="DL518" s="6">
        <f t="shared" si="547"/>
        <v>0.16921504805136878</v>
      </c>
      <c r="DM518" s="6">
        <f t="shared" si="508"/>
        <v>0.41610108106960708</v>
      </c>
      <c r="DN518" s="6">
        <f t="shared" si="530"/>
        <v>0.11665331112696639</v>
      </c>
      <c r="DX518">
        <f t="shared" si="536"/>
        <v>107772</v>
      </c>
      <c r="DY518">
        <f t="shared" si="537"/>
        <v>101166.1401770852</v>
      </c>
      <c r="DZ518">
        <f t="shared" si="538"/>
        <v>114377.8598229148</v>
      </c>
    </row>
    <row r="519" spans="1:130" x14ac:dyDescent="0.25">
      <c r="A519" s="1">
        <v>18</v>
      </c>
      <c r="B519" s="1">
        <v>518</v>
      </c>
      <c r="C519" s="7">
        <v>20211025</v>
      </c>
      <c r="D519" s="7">
        <v>103110</v>
      </c>
      <c r="E519" s="7">
        <v>2442834</v>
      </c>
      <c r="F519" s="7"/>
      <c r="G519" s="7">
        <f t="shared" si="578"/>
        <v>251880613740</v>
      </c>
      <c r="H519" s="36">
        <f t="shared" si="543"/>
        <v>457604818356.5</v>
      </c>
      <c r="I519" s="36">
        <f t="shared" si="539"/>
        <v>603440176184</v>
      </c>
      <c r="K519" s="2">
        <f t="shared" si="579"/>
        <v>-2.480851334633969E-2</v>
      </c>
      <c r="M519" s="1">
        <f t="shared" si="587"/>
        <v>517</v>
      </c>
      <c r="N519" s="2">
        <f t="shared" si="580"/>
        <v>1.1592828162115732E-2</v>
      </c>
      <c r="O519" s="8">
        <f t="shared" si="581"/>
        <v>0.64786967418546371</v>
      </c>
      <c r="P519" s="2">
        <f t="shared" si="582"/>
        <v>0.61651706352725655</v>
      </c>
      <c r="Q519" s="2">
        <f t="shared" si="583"/>
        <v>0.63878947114656282</v>
      </c>
      <c r="R519" s="2">
        <f t="shared" si="584"/>
        <v>3.2707491720115667E-2</v>
      </c>
      <c r="V519" s="1">
        <f t="shared" si="585"/>
        <v>2.480851334633969E-2</v>
      </c>
      <c r="W519" s="1">
        <f t="shared" si="586"/>
        <v>0</v>
      </c>
      <c r="X519" s="2">
        <f t="shared" si="565"/>
        <v>1.1871911861963116E-2</v>
      </c>
      <c r="Y519" s="2">
        <f t="shared" si="566"/>
        <v>6.6116456023891119E-3</v>
      </c>
      <c r="Z519" s="2">
        <f t="shared" si="567"/>
        <v>1.7395350679632847E-2</v>
      </c>
      <c r="AA519" s="2">
        <f t="shared" si="568"/>
        <v>1.0193505260443705E-2</v>
      </c>
      <c r="AB519" s="3">
        <f t="shared" si="540"/>
        <v>0.68247614437938364</v>
      </c>
      <c r="AC519" s="3">
        <f t="shared" si="541"/>
        <v>0.64861354690676043</v>
      </c>
      <c r="AD519" s="4">
        <f t="shared" si="569"/>
        <v>48.728012180760558</v>
      </c>
      <c r="AE519" s="5">
        <f t="shared" si="553"/>
        <v>51.175013470764881</v>
      </c>
      <c r="AF519" s="5">
        <f t="shared" si="554"/>
        <v>38.579627376880637</v>
      </c>
      <c r="AG519" s="5">
        <f t="shared" si="555"/>
        <v>63.770399564649125</v>
      </c>
      <c r="AH519" s="5"/>
      <c r="AI519" s="6">
        <f t="shared" si="542"/>
        <v>4.031519785211124E-2</v>
      </c>
      <c r="AJ519" s="6">
        <f t="shared" si="531"/>
        <v>4.7610824422005572E-2</v>
      </c>
      <c r="AK519" s="6">
        <f t="shared" si="556"/>
        <v>-8.8467774885764877E-2</v>
      </c>
      <c r="AL519" s="6">
        <f t="shared" si="557"/>
        <v>0.18368942372977601</v>
      </c>
      <c r="AM519" s="6"/>
      <c r="AT519" s="5"/>
      <c r="AU519" s="5"/>
      <c r="AV519" s="12"/>
      <c r="AW519" s="5"/>
      <c r="AX519" s="5"/>
      <c r="AY519" s="5"/>
      <c r="BE519" s="5">
        <f t="shared" si="513"/>
        <v>-2590</v>
      </c>
      <c r="BF519" s="6">
        <f t="shared" si="514"/>
        <v>2590</v>
      </c>
      <c r="BG519" s="6">
        <f t="shared" si="515"/>
        <v>0</v>
      </c>
      <c r="BH519" s="6">
        <f t="shared" si="516"/>
        <v>1275.7142857142858</v>
      </c>
      <c r="BI519" s="6">
        <f t="shared" si="517"/>
        <v>712.85714285714289</v>
      </c>
      <c r="BJ519" s="6">
        <f t="shared" si="518"/>
        <v>35.847701149425291</v>
      </c>
      <c r="BK519" s="6">
        <f t="shared" si="558"/>
        <v>52.41132093109745</v>
      </c>
      <c r="BL519" s="6">
        <f t="shared" si="559"/>
        <v>34.147993561031655</v>
      </c>
      <c r="BM519" s="6">
        <f t="shared" si="560"/>
        <v>65.195650090143502</v>
      </c>
      <c r="BQ519" s="2">
        <f t="shared" si="570"/>
        <v>107506.25</v>
      </c>
      <c r="BR519" s="2">
        <f t="shared" si="519"/>
        <v>106448.5</v>
      </c>
      <c r="BS519" s="2">
        <f t="shared" si="571"/>
        <v>105690.18605320773</v>
      </c>
      <c r="BT519" s="5">
        <f t="shared" si="520"/>
        <v>107674.7202837217</v>
      </c>
      <c r="BU519" s="5"/>
      <c r="BV519" s="2">
        <f t="shared" si="548"/>
        <v>-0.55442156448529945</v>
      </c>
      <c r="BW519" s="2">
        <f t="shared" si="572"/>
        <v>-0.48974210180356775</v>
      </c>
      <c r="BX519" s="2">
        <f t="shared" si="573"/>
        <v>-0.97766103302328322</v>
      </c>
      <c r="BY519" s="2">
        <f t="shared" si="574"/>
        <v>-1.8231705838522849E-3</v>
      </c>
      <c r="BZ519" s="2"/>
      <c r="CA519" s="2">
        <f t="shared" si="521"/>
        <v>-0.14411332073633093</v>
      </c>
      <c r="CB519" s="2">
        <f t="shared" si="575"/>
        <v>8.0342104122596361E-2</v>
      </c>
      <c r="CC519" s="2">
        <f t="shared" si="576"/>
        <v>-0.3964899916455667</v>
      </c>
      <c r="CD519" s="2">
        <f t="shared" si="577"/>
        <v>0.55717419989075945</v>
      </c>
      <c r="CE519" s="5"/>
      <c r="CF519" s="8">
        <f t="shared" si="549"/>
        <v>-5.2894752796991129E-3</v>
      </c>
      <c r="CG519" s="8">
        <f t="shared" si="550"/>
        <v>5.29936321102039E-4</v>
      </c>
      <c r="CH519" s="5">
        <f t="shared" si="551"/>
        <v>107240</v>
      </c>
      <c r="CI519" s="5">
        <f t="shared" si="552"/>
        <v>106595</v>
      </c>
      <c r="CJ519" s="5"/>
      <c r="CK519" s="5">
        <f t="shared" si="509"/>
        <v>107162.69421450452</v>
      </c>
      <c r="CL519" s="5">
        <f t="shared" si="532"/>
        <v>108401.81584786353</v>
      </c>
      <c r="CM519" s="5">
        <f t="shared" si="561"/>
        <v>106519.87144779527</v>
      </c>
      <c r="CN519" s="5">
        <f t="shared" si="544"/>
        <v>92462.107243434439</v>
      </c>
      <c r="CO519" s="5">
        <f t="shared" si="505"/>
        <v>79691.543854413394</v>
      </c>
      <c r="CP519" s="5">
        <f t="shared" si="526"/>
        <v>64328.088601989424</v>
      </c>
      <c r="CQ519" s="5"/>
      <c r="CR519" s="5"/>
      <c r="CS519" s="32">
        <f t="shared" si="510"/>
        <v>-3.7818144123852981E-2</v>
      </c>
      <c r="CT519" s="32">
        <f t="shared" si="533"/>
        <v>-4.8816671625596442E-2</v>
      </c>
      <c r="CU519" s="32">
        <f t="shared" si="562"/>
        <v>-3.2011599351830178E-2</v>
      </c>
      <c r="CV519" s="32">
        <f t="shared" si="545"/>
        <v>0.1151595293900427</v>
      </c>
      <c r="CW519" s="32">
        <f t="shared" si="506"/>
        <v>0.2938637528263881</v>
      </c>
      <c r="CX519" s="32">
        <f t="shared" si="527"/>
        <v>0.6028767874320331</v>
      </c>
      <c r="CY519" s="32"/>
      <c r="DA519" s="6">
        <f t="shared" si="511"/>
        <v>-5.2795414597311581E-2</v>
      </c>
      <c r="DB519" s="6">
        <f t="shared" si="534"/>
        <v>-5.5128530741124018E-3</v>
      </c>
      <c r="DC519" s="6">
        <f t="shared" si="563"/>
        <v>4.5739831351809042E-2</v>
      </c>
      <c r="DD519" s="6">
        <f t="shared" si="546"/>
        <v>0.54646435913129576</v>
      </c>
      <c r="DE519" s="6">
        <f t="shared" si="507"/>
        <v>0.39102233828234717</v>
      </c>
      <c r="DF519" s="6">
        <f t="shared" si="529"/>
        <v>1.6368858287208035</v>
      </c>
      <c r="DI519" s="6">
        <f t="shared" si="512"/>
        <v>0.12428178088557348</v>
      </c>
      <c r="DJ519" s="6">
        <f t="shared" si="535"/>
        <v>0.11679994785826098</v>
      </c>
      <c r="DK519" s="6">
        <f t="shared" si="564"/>
        <v>0.69497619366753161</v>
      </c>
      <c r="DL519" s="6">
        <f t="shared" si="547"/>
        <v>0.16448288878303771</v>
      </c>
      <c r="DM519" s="6">
        <f t="shared" si="508"/>
        <v>0.39563651097337815</v>
      </c>
      <c r="DN519" s="6">
        <f t="shared" si="530"/>
        <v>0.12553861135056976</v>
      </c>
      <c r="DX519">
        <f t="shared" si="536"/>
        <v>107878.5</v>
      </c>
      <c r="DY519">
        <f t="shared" si="537"/>
        <v>101656.5540825237</v>
      </c>
      <c r="DZ519">
        <f t="shared" si="538"/>
        <v>114100.4459174763</v>
      </c>
    </row>
    <row r="520" spans="1:130" x14ac:dyDescent="0.25">
      <c r="A520" s="1">
        <v>19</v>
      </c>
      <c r="B520" s="1">
        <v>519</v>
      </c>
      <c r="C520" s="7">
        <v>20211026</v>
      </c>
      <c r="D520" s="7">
        <v>107700</v>
      </c>
      <c r="E520" s="7">
        <v>2796907</v>
      </c>
      <c r="F520" s="7"/>
      <c r="G520" s="7">
        <f t="shared" si="578"/>
        <v>301226883900</v>
      </c>
      <c r="H520" s="36">
        <f t="shared" si="543"/>
        <v>440585382903.5</v>
      </c>
      <c r="I520" s="36">
        <f t="shared" si="539"/>
        <v>598304935722</v>
      </c>
      <c r="K520" s="2">
        <f t="shared" si="579"/>
        <v>4.3553204632490607E-2</v>
      </c>
      <c r="M520" s="1">
        <f t="shared" si="587"/>
        <v>518</v>
      </c>
      <c r="N520" s="2">
        <f t="shared" si="580"/>
        <v>1.1628037995119214E-2</v>
      </c>
      <c r="O520" s="8">
        <f t="shared" si="581"/>
        <v>0.64912280701754388</v>
      </c>
      <c r="P520" s="2">
        <f t="shared" si="582"/>
        <v>0.61697541529482325</v>
      </c>
      <c r="Q520" s="2">
        <f t="shared" si="583"/>
        <v>0.63928283743008685</v>
      </c>
      <c r="R520" s="2">
        <f t="shared" si="584"/>
        <v>3.2605743490287331E-2</v>
      </c>
      <c r="V520" s="1">
        <f t="shared" si="585"/>
        <v>0</v>
      </c>
      <c r="W520" s="1">
        <f t="shared" si="586"/>
        <v>4.3553204632490607E-2</v>
      </c>
      <c r="X520" s="2">
        <f t="shared" si="565"/>
        <v>1.1871911861963116E-2</v>
      </c>
      <c r="Y520" s="2">
        <f t="shared" si="566"/>
        <v>9.3887198037539889E-3</v>
      </c>
      <c r="Z520" s="2">
        <f t="shared" si="567"/>
        <v>1.7395350679632847E-2</v>
      </c>
      <c r="AA520" s="2">
        <f t="shared" si="568"/>
        <v>1.4152339092869389E-2</v>
      </c>
      <c r="AB520" s="3">
        <f t="shared" si="540"/>
        <v>0.68247614437938364</v>
      </c>
      <c r="AC520" s="3">
        <f t="shared" si="541"/>
        <v>0.66340410176325304</v>
      </c>
      <c r="AD520" s="4">
        <f t="shared" si="569"/>
        <v>49.291465839149062</v>
      </c>
      <c r="AE520" s="5">
        <f t="shared" si="553"/>
        <v>51.700512865840871</v>
      </c>
      <c r="AF520" s="5">
        <f t="shared" si="554"/>
        <v>40.480391345328812</v>
      </c>
      <c r="AG520" s="5">
        <f t="shared" si="555"/>
        <v>62.92063438635293</v>
      </c>
      <c r="AH520" s="5"/>
      <c r="AI520" s="6">
        <f t="shared" si="542"/>
        <v>7.0361306824342412E-2</v>
      </c>
      <c r="AJ520" s="6">
        <f t="shared" si="531"/>
        <v>5.5052771461635938E-2</v>
      </c>
      <c r="AK520" s="6">
        <f t="shared" si="556"/>
        <v>-6.7609978210122559E-2</v>
      </c>
      <c r="AL520" s="6">
        <f t="shared" si="557"/>
        <v>0.17771552113339445</v>
      </c>
      <c r="AM520" s="6"/>
      <c r="AT520" s="5"/>
      <c r="AU520" s="5"/>
      <c r="AV520" s="12"/>
      <c r="AW520" s="5"/>
      <c r="AX520" s="5"/>
      <c r="AY520" s="5"/>
      <c r="BE520" s="5">
        <f t="shared" si="513"/>
        <v>4590</v>
      </c>
      <c r="BF520" s="6">
        <f t="shared" si="514"/>
        <v>0</v>
      </c>
      <c r="BG520" s="6">
        <f t="shared" si="515"/>
        <v>4590</v>
      </c>
      <c r="BH520" s="6">
        <f t="shared" si="516"/>
        <v>1275.7142857142858</v>
      </c>
      <c r="BI520" s="6">
        <f t="shared" si="517"/>
        <v>1003.5714285714286</v>
      </c>
      <c r="BJ520" s="6">
        <f t="shared" si="518"/>
        <v>44.030084612973994</v>
      </c>
      <c r="BK520" s="6">
        <f t="shared" si="558"/>
        <v>52.798090600532717</v>
      </c>
      <c r="BL520" s="6">
        <f t="shared" si="559"/>
        <v>35.680135084121332</v>
      </c>
      <c r="BM520" s="6">
        <f t="shared" si="560"/>
        <v>64.780659462020679</v>
      </c>
      <c r="BQ520" s="2">
        <f t="shared" si="570"/>
        <v>107840</v>
      </c>
      <c r="BR520" s="2">
        <f t="shared" si="519"/>
        <v>106567.0625</v>
      </c>
      <c r="BS520" s="2">
        <f t="shared" si="571"/>
        <v>105965.45812992602</v>
      </c>
      <c r="BT520" s="5">
        <f t="shared" si="520"/>
        <v>107851.57737745169</v>
      </c>
      <c r="BU520" s="5"/>
      <c r="BV520" s="2">
        <f t="shared" si="548"/>
        <v>-0.64076204338495346</v>
      </c>
      <c r="BW520" s="2">
        <f t="shared" si="572"/>
        <v>-0.47613754259794538</v>
      </c>
      <c r="BX520" s="2">
        <f t="shared" si="573"/>
        <v>-0.92824151615364658</v>
      </c>
      <c r="BY520" s="2">
        <f t="shared" si="574"/>
        <v>-2.4033569042244185E-2</v>
      </c>
      <c r="BZ520" s="2"/>
      <c r="CA520" s="2">
        <f t="shared" si="521"/>
        <v>-5.8853036106187903E-2</v>
      </c>
      <c r="CB520" s="2">
        <f t="shared" si="575"/>
        <v>7.0196042458150809E-2</v>
      </c>
      <c r="CC520" s="2">
        <f t="shared" si="576"/>
        <v>-0.40955333216973083</v>
      </c>
      <c r="CD520" s="2">
        <f t="shared" si="577"/>
        <v>0.54994541708603251</v>
      </c>
      <c r="CE520" s="5"/>
      <c r="CF520" s="8">
        <f t="shared" si="549"/>
        <v>2.7032489495303173E-3</v>
      </c>
      <c r="CG520" s="8">
        <f t="shared" si="550"/>
        <v>5.29936321102039E-4</v>
      </c>
      <c r="CH520" s="5">
        <f t="shared" si="551"/>
        <v>107240</v>
      </c>
      <c r="CI520" s="5">
        <f t="shared" si="552"/>
        <v>106595</v>
      </c>
      <c r="CJ520" s="5"/>
      <c r="CK520" s="5">
        <f t="shared" si="509"/>
        <v>107119.22070383074</v>
      </c>
      <c r="CL520" s="5">
        <f t="shared" si="532"/>
        <v>108738.18084699733</v>
      </c>
      <c r="CM520" s="5">
        <f t="shared" si="561"/>
        <v>106693.67629461293</v>
      </c>
      <c r="CN520" s="5">
        <f t="shared" si="544"/>
        <v>92652.900472775684</v>
      </c>
      <c r="CO520" s="5">
        <f t="shared" si="505"/>
        <v>80044.915909928415</v>
      </c>
      <c r="CP520" s="5">
        <f t="shared" si="526"/>
        <v>64618.681867295098</v>
      </c>
      <c r="CQ520" s="5"/>
      <c r="CR520" s="5"/>
      <c r="CS520" s="32">
        <f t="shared" si="510"/>
        <v>5.4218028506296534E-3</v>
      </c>
      <c r="CT520" s="32">
        <f t="shared" si="533"/>
        <v>-9.5475281902879239E-3</v>
      </c>
      <c r="CU520" s="32">
        <f t="shared" si="562"/>
        <v>9.4318964378761194E-3</v>
      </c>
      <c r="CV520" s="32">
        <f t="shared" si="545"/>
        <v>0.16240289780939587</v>
      </c>
      <c r="CW520" s="32">
        <f t="shared" si="506"/>
        <v>0.34549457358654512</v>
      </c>
      <c r="CX520" s="32">
        <f t="shared" si="527"/>
        <v>0.66670066438649034</v>
      </c>
      <c r="CY520" s="32"/>
      <c r="DA520" s="6">
        <f t="shared" si="511"/>
        <v>3.5920686057161255E-2</v>
      </c>
      <c r="DB520" s="6">
        <f t="shared" si="534"/>
        <v>3.0162512757477083E-2</v>
      </c>
      <c r="DC520" s="6">
        <f t="shared" si="563"/>
        <v>9.4382105491770923E-2</v>
      </c>
      <c r="DD520" s="6">
        <f t="shared" si="546"/>
        <v>0.58550514698192457</v>
      </c>
      <c r="DE520" s="6">
        <f t="shared" si="507"/>
        <v>0.40825451019574299</v>
      </c>
      <c r="DF520" s="6">
        <f t="shared" si="529"/>
        <v>1.6937181527877814</v>
      </c>
      <c r="DI520" s="6">
        <f t="shared" si="512"/>
        <v>0.53618387461670824</v>
      </c>
      <c r="DJ520" s="6">
        <f t="shared" si="535"/>
        <v>0.46794100199123612</v>
      </c>
      <c r="DK520" s="6">
        <f t="shared" si="564"/>
        <v>0.58680670394838919</v>
      </c>
      <c r="DL520" s="6">
        <f t="shared" si="547"/>
        <v>0.20383631767705182</v>
      </c>
      <c r="DM520" s="6">
        <f t="shared" si="508"/>
        <v>0.36413655157421582</v>
      </c>
      <c r="DN520" s="6">
        <f t="shared" si="530"/>
        <v>0.13333440585044906</v>
      </c>
      <c r="DX520">
        <f t="shared" si="536"/>
        <v>108079.5</v>
      </c>
      <c r="DY520">
        <f t="shared" si="537"/>
        <v>102160.72487333739</v>
      </c>
      <c r="DZ520">
        <f t="shared" si="538"/>
        <v>113998.27512666261</v>
      </c>
    </row>
    <row r="521" spans="1:130" x14ac:dyDescent="0.25">
      <c r="A521" s="1">
        <v>20</v>
      </c>
      <c r="B521" s="1">
        <v>520</v>
      </c>
      <c r="C521" s="7">
        <v>20211027</v>
      </c>
      <c r="D521" s="7">
        <v>108570</v>
      </c>
      <c r="E521" s="7">
        <v>1754593</v>
      </c>
      <c r="F521" s="7"/>
      <c r="G521" s="7">
        <f t="shared" si="578"/>
        <v>190496162010</v>
      </c>
      <c r="H521" s="36">
        <f t="shared" si="543"/>
        <v>434509244929</v>
      </c>
      <c r="I521" s="36">
        <f t="shared" si="539"/>
        <v>592817401002.19995</v>
      </c>
      <c r="K521" s="2">
        <f t="shared" si="579"/>
        <v>8.0455420814178023E-3</v>
      </c>
      <c r="M521" s="1">
        <f t="shared" si="587"/>
        <v>519</v>
      </c>
      <c r="N521" s="2">
        <f t="shared" si="580"/>
        <v>1.1688152840628982E-2</v>
      </c>
      <c r="O521" s="8">
        <f t="shared" si="581"/>
        <v>0.65037593984962405</v>
      </c>
      <c r="P521" s="2">
        <f t="shared" si="582"/>
        <v>0.61775759483623938</v>
      </c>
      <c r="Q521" s="2">
        <f t="shared" si="583"/>
        <v>0.64012352545380113</v>
      </c>
      <c r="R521" s="2">
        <f t="shared" si="584"/>
        <v>3.3400524554800803E-2</v>
      </c>
      <c r="V521" s="1">
        <f t="shared" si="585"/>
        <v>0</v>
      </c>
      <c r="W521" s="1">
        <f t="shared" si="586"/>
        <v>8.0455420814178023E-3</v>
      </c>
      <c r="X521" s="2">
        <f t="shared" si="565"/>
        <v>1.1640938107172765E-2</v>
      </c>
      <c r="Y521" s="2">
        <f t="shared" si="566"/>
        <v>9.9634013809981187E-3</v>
      </c>
      <c r="Z521" s="2">
        <f t="shared" si="567"/>
        <v>1.7539740517118797E-2</v>
      </c>
      <c r="AA521" s="2">
        <f t="shared" si="568"/>
        <v>1.3902920460828236E-2</v>
      </c>
      <c r="AB521" s="3">
        <f t="shared" si="540"/>
        <v>0.66368930006753535</v>
      </c>
      <c r="AC521" s="3">
        <f t="shared" si="541"/>
        <v>0.71664089635484907</v>
      </c>
      <c r="AD521" s="4">
        <f t="shared" si="569"/>
        <v>51.918077153733087</v>
      </c>
      <c r="AE521" s="5">
        <f t="shared" si="553"/>
        <v>52.084503727988967</v>
      </c>
      <c r="AF521" s="5">
        <f t="shared" si="554"/>
        <v>41.428188690453759</v>
      </c>
      <c r="AG521" s="5">
        <f t="shared" si="555"/>
        <v>62.740818765524175</v>
      </c>
      <c r="AH521" s="5"/>
      <c r="AI521" s="6">
        <f t="shared" si="542"/>
        <v>7.0666330478951225E-2</v>
      </c>
      <c r="AJ521" s="6">
        <f t="shared" si="531"/>
        <v>5.7508647421549097E-2</v>
      </c>
      <c r="AK521" s="6">
        <f t="shared" si="556"/>
        <v>-6.4293482530179427E-2</v>
      </c>
      <c r="AL521" s="6">
        <f t="shared" si="557"/>
        <v>0.17931077737327761</v>
      </c>
      <c r="AM521" s="6"/>
      <c r="AT521" s="5"/>
      <c r="AU521" s="5"/>
      <c r="AV521" s="12"/>
      <c r="AW521" s="5"/>
      <c r="AX521" s="5"/>
      <c r="AY521" s="5"/>
      <c r="BE521" s="5">
        <f t="shared" si="513"/>
        <v>870</v>
      </c>
      <c r="BF521" s="6">
        <f t="shared" si="514"/>
        <v>0</v>
      </c>
      <c r="BG521" s="6">
        <f t="shared" si="515"/>
        <v>870</v>
      </c>
      <c r="BH521" s="6">
        <f t="shared" si="516"/>
        <v>1250</v>
      </c>
      <c r="BI521" s="6">
        <f t="shared" si="517"/>
        <v>1065.7142857142858</v>
      </c>
      <c r="BJ521" s="6">
        <f t="shared" si="518"/>
        <v>46.02097470697101</v>
      </c>
      <c r="BK521" s="6">
        <f t="shared" si="558"/>
        <v>52.90583828664802</v>
      </c>
      <c r="BL521" s="6">
        <f t="shared" si="559"/>
        <v>35.998778745992681</v>
      </c>
      <c r="BM521" s="6">
        <f t="shared" si="560"/>
        <v>64.740779965106753</v>
      </c>
      <c r="BQ521" s="2">
        <f t="shared" si="570"/>
        <v>108428.75</v>
      </c>
      <c r="BR521" s="2">
        <f t="shared" si="519"/>
        <v>106713.5</v>
      </c>
      <c r="BS521" s="2">
        <f t="shared" si="571"/>
        <v>106212.7790216601</v>
      </c>
      <c r="BT521" s="5">
        <f t="shared" si="520"/>
        <v>108145.15541833296</v>
      </c>
      <c r="BU521" s="5"/>
      <c r="BV521" s="2">
        <f t="shared" si="548"/>
        <v>-0.64149130794163822</v>
      </c>
      <c r="BW521" s="2">
        <f t="shared" si="572"/>
        <v>-0.46793754582114672</v>
      </c>
      <c r="BX521" s="2">
        <f t="shared" si="573"/>
        <v>-0.90041236341122666</v>
      </c>
      <c r="BY521" s="2">
        <f t="shared" si="574"/>
        <v>-3.5462728231066776E-2</v>
      </c>
      <c r="BZ521" s="2"/>
      <c r="CA521" s="2">
        <f t="shared" si="521"/>
        <v>-5.9744312517626907E-2</v>
      </c>
      <c r="CB521" s="2">
        <f t="shared" si="575"/>
        <v>6.0820168483704362E-2</v>
      </c>
      <c r="CC521" s="2">
        <f t="shared" si="576"/>
        <v>-0.42151377938002277</v>
      </c>
      <c r="CD521" s="2">
        <f t="shared" si="577"/>
        <v>0.54315411634743149</v>
      </c>
      <c r="CE521" s="5"/>
      <c r="CF521" s="8">
        <f t="shared" si="549"/>
        <v>2.7032489495303173E-3</v>
      </c>
      <c r="CG521" s="8">
        <f t="shared" si="550"/>
        <v>5.29936321102039E-4</v>
      </c>
      <c r="CH521" s="5">
        <f t="shared" si="551"/>
        <v>107240</v>
      </c>
      <c r="CI521" s="5">
        <f t="shared" si="552"/>
        <v>106595</v>
      </c>
      <c r="CJ521" s="5"/>
      <c r="CK521" s="5">
        <f t="shared" si="509"/>
        <v>107597.1851651825</v>
      </c>
      <c r="CL521" s="5">
        <f t="shared" si="532"/>
        <v>108893.0511118571</v>
      </c>
      <c r="CM521" s="5">
        <f t="shared" si="561"/>
        <v>106854.21071842231</v>
      </c>
      <c r="CN521" s="5">
        <f t="shared" si="544"/>
        <v>92835.447617564976</v>
      </c>
      <c r="CO521" s="5">
        <f t="shared" ref="CO521:CO584" si="588">AVERAGE(G322:G521)/AVERAGE(E322:E521)</f>
        <v>80157.224717992431</v>
      </c>
      <c r="CP521" s="5">
        <f t="shared" si="526"/>
        <v>64766.721536313118</v>
      </c>
      <c r="CQ521" s="5"/>
      <c r="CR521" s="5"/>
      <c r="CS521" s="32">
        <f t="shared" si="510"/>
        <v>9.0412665844747941E-3</v>
      </c>
      <c r="CT521" s="32">
        <f t="shared" si="533"/>
        <v>-2.9666825252719908E-3</v>
      </c>
      <c r="CU521" s="32">
        <f t="shared" si="562"/>
        <v>1.6057292174466165E-2</v>
      </c>
      <c r="CV521" s="32">
        <f t="shared" si="545"/>
        <v>0.16948862515591467</v>
      </c>
      <c r="CW521" s="32">
        <f t="shared" ref="CW521:CW584" si="589">D521/CO521-1</f>
        <v>0.35446306158888152</v>
      </c>
      <c r="CX521" s="32">
        <f t="shared" si="527"/>
        <v>0.67632385003658801</v>
      </c>
      <c r="CY521" s="32"/>
      <c r="DA521" s="6">
        <f t="shared" si="511"/>
        <v>4.2908077878718962E-2</v>
      </c>
      <c r="DB521" s="6">
        <f t="shared" si="534"/>
        <v>4.300422710238818E-2</v>
      </c>
      <c r="DC521" s="6">
        <f t="shared" si="563"/>
        <v>6.9111301110286183E-2</v>
      </c>
      <c r="DD521" s="6">
        <f t="shared" si="546"/>
        <v>0.60985768233804127</v>
      </c>
      <c r="DE521" s="6">
        <f t="shared" ref="DE521:DE584" si="590">LN(D521/D322)</f>
        <v>0.4093410819528574</v>
      </c>
      <c r="DF521" s="6">
        <f t="shared" si="529"/>
        <v>1.7063535680997735</v>
      </c>
      <c r="DI521" s="6">
        <f t="shared" si="512"/>
        <v>0.57809018948377666</v>
      </c>
      <c r="DJ521" s="6">
        <f t="shared" si="535"/>
        <v>0.52522915178962781</v>
      </c>
      <c r="DK521" s="6">
        <f t="shared" si="564"/>
        <v>0.38360679277345533</v>
      </c>
      <c r="DL521" s="6">
        <f t="shared" si="547"/>
        <v>0.24399472942531453</v>
      </c>
      <c r="DM521" s="6">
        <f t="shared" ref="DM521:DM584" si="591">(D341-(AVERAGE(D322:D521)-2*_xlfn.STDEV.P(D322:D521)))/(4*_xlfn.STDEV.P(D322:D521))</f>
        <v>0.3277358600858794</v>
      </c>
      <c r="DN521" s="6">
        <f t="shared" si="530"/>
        <v>0.13171538990799464</v>
      </c>
      <c r="DX521">
        <f t="shared" si="536"/>
        <v>108283</v>
      </c>
      <c r="DY521">
        <f t="shared" si="537"/>
        <v>102595.13537432544</v>
      </c>
      <c r="DZ521">
        <f t="shared" si="538"/>
        <v>113970.86462567456</v>
      </c>
    </row>
    <row r="522" spans="1:130" x14ac:dyDescent="0.25">
      <c r="A522" s="1">
        <v>21</v>
      </c>
      <c r="B522" s="1">
        <v>521</v>
      </c>
      <c r="C522" s="7">
        <v>20211030</v>
      </c>
      <c r="D522" s="7">
        <v>108390</v>
      </c>
      <c r="E522" s="7">
        <v>3719859</v>
      </c>
      <c r="F522" s="7"/>
      <c r="G522" s="7">
        <f t="shared" si="578"/>
        <v>403195517010</v>
      </c>
      <c r="H522" s="36">
        <f t="shared" si="543"/>
        <v>438757072779.5</v>
      </c>
      <c r="I522" s="36">
        <f t="shared" si="539"/>
        <v>582338563872</v>
      </c>
      <c r="K522" s="2">
        <f t="shared" si="579"/>
        <v>-1.6592924161022171E-3</v>
      </c>
      <c r="M522" s="1">
        <f t="shared" si="587"/>
        <v>520</v>
      </c>
      <c r="N522" s="2">
        <f t="shared" si="580"/>
        <v>1.171609344020071E-2</v>
      </c>
      <c r="O522" s="8">
        <f t="shared" si="581"/>
        <v>0.65162907268170422</v>
      </c>
      <c r="P522" s="2">
        <f t="shared" si="582"/>
        <v>0.61812097843251901</v>
      </c>
      <c r="Q522" s="2">
        <f t="shared" si="583"/>
        <v>0.64051355629575768</v>
      </c>
      <c r="R522" s="2">
        <f t="shared" si="584"/>
        <v>3.3871477845464848E-2</v>
      </c>
      <c r="V522" s="1">
        <f t="shared" si="585"/>
        <v>1.6592924161022171E-3</v>
      </c>
      <c r="W522" s="1">
        <f t="shared" si="586"/>
        <v>0</v>
      </c>
      <c r="X522" s="2">
        <f t="shared" si="565"/>
        <v>8.9145243291371013E-3</v>
      </c>
      <c r="Y522" s="2">
        <f t="shared" si="566"/>
        <v>9.9634013809981187E-3</v>
      </c>
      <c r="Z522" s="2">
        <f t="shared" si="567"/>
        <v>1.5690142483806489E-2</v>
      </c>
      <c r="AA522" s="2">
        <f t="shared" si="568"/>
        <v>1.3902920460828236E-2</v>
      </c>
      <c r="AB522" s="3">
        <f t="shared" si="540"/>
        <v>0.56816082698660131</v>
      </c>
      <c r="AC522" s="3">
        <f t="shared" si="541"/>
        <v>0.71664089635484907</v>
      </c>
      <c r="AD522" s="4">
        <f t="shared" si="569"/>
        <v>55.778326206711803</v>
      </c>
      <c r="AE522" s="5">
        <f t="shared" si="553"/>
        <v>52.809287059046497</v>
      </c>
      <c r="AF522" s="5">
        <f t="shared" si="554"/>
        <v>43.340732359814758</v>
      </c>
      <c r="AG522" s="5">
        <f t="shared" si="555"/>
        <v>62.277841758278235</v>
      </c>
      <c r="AH522" s="5"/>
      <c r="AI522" s="6">
        <f t="shared" si="542"/>
        <v>7.6558305276686472E-2</v>
      </c>
      <c r="AJ522" s="6">
        <f t="shared" si="531"/>
        <v>5.7553064889749116E-2</v>
      </c>
      <c r="AK522" s="6">
        <f t="shared" si="556"/>
        <v>-6.4277595384646613E-2</v>
      </c>
      <c r="AL522" s="6">
        <f t="shared" si="557"/>
        <v>0.17938372516414483</v>
      </c>
      <c r="AM522" s="6"/>
      <c r="AT522" s="5"/>
      <c r="AU522" s="5"/>
      <c r="AV522" s="12"/>
      <c r="AW522" s="5"/>
      <c r="AX522" s="5"/>
      <c r="AY522" s="5"/>
      <c r="BE522" s="5">
        <f t="shared" si="513"/>
        <v>-180</v>
      </c>
      <c r="BF522" s="6">
        <f t="shared" si="514"/>
        <v>180</v>
      </c>
      <c r="BG522" s="6">
        <f t="shared" si="515"/>
        <v>0</v>
      </c>
      <c r="BH522" s="6">
        <f t="shared" si="516"/>
        <v>952.85714285714289</v>
      </c>
      <c r="BI522" s="6">
        <f t="shared" si="517"/>
        <v>1065.7142857142858</v>
      </c>
      <c r="BJ522" s="6">
        <f t="shared" si="518"/>
        <v>52.795470629865534</v>
      </c>
      <c r="BK522" s="6">
        <f t="shared" si="558"/>
        <v>53.466163094995771</v>
      </c>
      <c r="BL522" s="6">
        <f t="shared" si="559"/>
        <v>37.417273037449988</v>
      </c>
      <c r="BM522" s="6">
        <f t="shared" si="560"/>
        <v>64.700386135277824</v>
      </c>
      <c r="BQ522" s="2">
        <f t="shared" si="570"/>
        <v>108952.5</v>
      </c>
      <c r="BR522" s="2">
        <f t="shared" si="519"/>
        <v>106868.125</v>
      </c>
      <c r="BS522" s="2">
        <f t="shared" si="571"/>
        <v>106391.18861370647</v>
      </c>
      <c r="BT522" s="5">
        <f t="shared" si="520"/>
        <v>108556.61593712014</v>
      </c>
      <c r="BU522" s="5"/>
      <c r="BV522" s="2">
        <f t="shared" si="548"/>
        <v>-0.62591703947312327</v>
      </c>
      <c r="BW522" s="2">
        <f t="shared" si="572"/>
        <v>-0.47150539725606266</v>
      </c>
      <c r="BX522" s="2">
        <f t="shared" si="573"/>
        <v>-0.90814645181210851</v>
      </c>
      <c r="BY522" s="2">
        <f t="shared" si="574"/>
        <v>-3.4864342700016759E-2</v>
      </c>
      <c r="BZ522" s="2"/>
      <c r="CA522" s="2">
        <f t="shared" si="521"/>
        <v>-7.7132122595504407E-2</v>
      </c>
      <c r="CB522" s="2">
        <f t="shared" si="575"/>
        <v>5.2143059900155365E-2</v>
      </c>
      <c r="CC522" s="2">
        <f t="shared" si="576"/>
        <v>-0.4337261076184144</v>
      </c>
      <c r="CD522" s="2">
        <f t="shared" si="577"/>
        <v>0.53801222741872512</v>
      </c>
      <c r="CE522" s="5"/>
      <c r="CF522" s="8">
        <f t="shared" si="549"/>
        <v>2.7032489495303173E-3</v>
      </c>
      <c r="CG522" s="8">
        <f t="shared" si="550"/>
        <v>5.29936321102039E-4</v>
      </c>
      <c r="CH522" s="5">
        <f t="shared" si="551"/>
        <v>107240</v>
      </c>
      <c r="CI522" s="5">
        <f t="shared" si="552"/>
        <v>106595</v>
      </c>
      <c r="CJ522" s="5"/>
      <c r="CK522" s="5">
        <f t="shared" si="509"/>
        <v>108142.43442700164</v>
      </c>
      <c r="CL522" s="5">
        <f t="shared" si="532"/>
        <v>109055.87304741403</v>
      </c>
      <c r="CM522" s="5">
        <f t="shared" si="561"/>
        <v>107061.42213026715</v>
      </c>
      <c r="CN522" s="5">
        <f t="shared" si="544"/>
        <v>92993.866716568751</v>
      </c>
      <c r="CO522" s="5">
        <f t="shared" si="588"/>
        <v>80362.498401497185</v>
      </c>
      <c r="CP522" s="5">
        <f t="shared" si="526"/>
        <v>65065.769553732433</v>
      </c>
      <c r="CQ522" s="5"/>
      <c r="CR522" s="5"/>
      <c r="CS522" s="32">
        <f t="shared" si="510"/>
        <v>2.2892546696409166E-3</v>
      </c>
      <c r="CT522" s="32">
        <f t="shared" si="533"/>
        <v>-6.1057972285869511E-3</v>
      </c>
      <c r="CU522" s="32">
        <f t="shared" si="562"/>
        <v>1.2409492077513296E-2</v>
      </c>
      <c r="CV522" s="32">
        <f t="shared" si="545"/>
        <v>0.16556073886416978</v>
      </c>
      <c r="CW522" s="32">
        <f t="shared" si="589"/>
        <v>0.34876344260074243</v>
      </c>
      <c r="CX522" s="32">
        <f t="shared" si="527"/>
        <v>0.66585288613991844</v>
      </c>
      <c r="CY522" s="32"/>
      <c r="DA522" s="6">
        <f t="shared" si="511"/>
        <v>6.6648400000328626E-3</v>
      </c>
      <c r="DB522" s="6">
        <f t="shared" si="534"/>
        <v>-4.8778339779003135E-3</v>
      </c>
      <c r="DC522" s="6">
        <f t="shared" si="563"/>
        <v>3.6644460781639035E-2</v>
      </c>
      <c r="DD522" s="6">
        <f t="shared" si="546"/>
        <v>0.64743266248918274</v>
      </c>
      <c r="DE522" s="6">
        <f t="shared" si="590"/>
        <v>0.43867018458789403</v>
      </c>
      <c r="DF522" s="6">
        <f t="shared" si="529"/>
        <v>1.717032232661587</v>
      </c>
      <c r="DI522" s="6">
        <f t="shared" si="512"/>
        <v>0.52119259060984857</v>
      </c>
      <c r="DJ522" s="6">
        <f t="shared" si="535"/>
        <v>0.48946203312343034</v>
      </c>
      <c r="DK522" s="6">
        <f t="shared" si="564"/>
        <v>0.26463387552879081</v>
      </c>
      <c r="DL522" s="6">
        <f t="shared" si="547"/>
        <v>0.27567032764289817</v>
      </c>
      <c r="DM522" s="6">
        <f t="shared" si="591"/>
        <v>0.29166792527287749</v>
      </c>
      <c r="DN522" s="6">
        <f t="shared" si="530"/>
        <v>0.13139529702745398</v>
      </c>
      <c r="DX522">
        <f t="shared" si="536"/>
        <v>108502.5</v>
      </c>
      <c r="DY522">
        <f t="shared" si="537"/>
        <v>103164.65820766482</v>
      </c>
      <c r="DZ522">
        <f t="shared" si="538"/>
        <v>113840.34179233518</v>
      </c>
    </row>
    <row r="523" spans="1:130" x14ac:dyDescent="0.25">
      <c r="A523" s="1">
        <v>22</v>
      </c>
      <c r="B523" s="1">
        <v>522</v>
      </c>
      <c r="C523" s="7">
        <v>20211031</v>
      </c>
      <c r="D523" s="7">
        <v>106070</v>
      </c>
      <c r="E523" s="7">
        <v>3381710</v>
      </c>
      <c r="F523" s="7"/>
      <c r="G523" s="7">
        <f t="shared" si="578"/>
        <v>358697979700</v>
      </c>
      <c r="H523" s="36">
        <f t="shared" si="543"/>
        <v>428008467040.5</v>
      </c>
      <c r="I523" s="36">
        <f t="shared" si="539"/>
        <v>570541739115.80005</v>
      </c>
      <c r="K523" s="2">
        <f t="shared" si="579"/>
        <v>-2.1636580310279638E-2</v>
      </c>
      <c r="M523" s="1">
        <f t="shared" si="587"/>
        <v>521</v>
      </c>
      <c r="N523" s="2">
        <f t="shared" si="580"/>
        <v>1.1763303857337346E-2</v>
      </c>
      <c r="O523" s="8">
        <f t="shared" si="581"/>
        <v>0.65288220551378451</v>
      </c>
      <c r="P523" s="2">
        <f t="shared" si="582"/>
        <v>0.61873474052471833</v>
      </c>
      <c r="Q523" s="2">
        <f t="shared" si="583"/>
        <v>0.64117155471091625</v>
      </c>
      <c r="R523" s="2">
        <f t="shared" si="584"/>
        <v>3.47612270812655E-2</v>
      </c>
      <c r="V523" s="1">
        <f t="shared" si="585"/>
        <v>2.1636580310279638E-2</v>
      </c>
      <c r="W523" s="1">
        <f t="shared" si="586"/>
        <v>0</v>
      </c>
      <c r="X523" s="2">
        <f t="shared" si="565"/>
        <v>1.0459994351299934E-2</v>
      </c>
      <c r="Y523" s="2">
        <f t="shared" si="566"/>
        <v>8.6448457152668266E-3</v>
      </c>
      <c r="Z523" s="2">
        <f t="shared" si="567"/>
        <v>1.5809662827205077E-2</v>
      </c>
      <c r="AA523" s="2">
        <f t="shared" si="568"/>
        <v>1.3910500316731233E-2</v>
      </c>
      <c r="AB523" s="3">
        <f t="shared" si="540"/>
        <v>0.66162033090930328</v>
      </c>
      <c r="AC523" s="3">
        <f t="shared" si="541"/>
        <v>0.62146188263760749</v>
      </c>
      <c r="AD523" s="4">
        <f t="shared" si="569"/>
        <v>48.435078912025325</v>
      </c>
      <c r="AE523" s="5">
        <f t="shared" si="553"/>
        <v>53.110431429318417</v>
      </c>
      <c r="AF523" s="5">
        <f t="shared" si="554"/>
        <v>44.711501663033459</v>
      </c>
      <c r="AG523" s="5">
        <f t="shared" si="555"/>
        <v>61.509361195603375</v>
      </c>
      <c r="AH523" s="5"/>
      <c r="AI523" s="6">
        <f t="shared" si="542"/>
        <v>-5.2242361565985551E-2</v>
      </c>
      <c r="AJ523" s="6">
        <f t="shared" si="531"/>
        <v>4.8206886271582608E-2</v>
      </c>
      <c r="AK523" s="6">
        <f t="shared" si="556"/>
        <v>-7.7333742633503996E-2</v>
      </c>
      <c r="AL523" s="6">
        <f t="shared" si="557"/>
        <v>0.1737475151766692</v>
      </c>
      <c r="AM523" s="6"/>
      <c r="AT523" s="5"/>
      <c r="AU523" s="5"/>
      <c r="AV523" s="12"/>
      <c r="AW523" s="5"/>
      <c r="AX523" s="5"/>
      <c r="AY523" s="5"/>
      <c r="BE523" s="5">
        <f t="shared" si="513"/>
        <v>-2320</v>
      </c>
      <c r="BF523" s="6">
        <f t="shared" si="514"/>
        <v>2320</v>
      </c>
      <c r="BG523" s="6">
        <f t="shared" si="515"/>
        <v>0</v>
      </c>
      <c r="BH523" s="6">
        <f t="shared" si="516"/>
        <v>1118.5714285714287</v>
      </c>
      <c r="BI523" s="6">
        <f t="shared" si="517"/>
        <v>923.57142857142856</v>
      </c>
      <c r="BJ523" s="6">
        <f t="shared" si="518"/>
        <v>45.22560335781742</v>
      </c>
      <c r="BK523" s="6">
        <f t="shared" si="558"/>
        <v>53.260846919708037</v>
      </c>
      <c r="BL523" s="6">
        <f t="shared" si="559"/>
        <v>36.887476605918955</v>
      </c>
      <c r="BM523" s="6">
        <f t="shared" si="560"/>
        <v>64.722206139360395</v>
      </c>
      <c r="BQ523" s="2">
        <f t="shared" si="570"/>
        <v>108567.5</v>
      </c>
      <c r="BR523" s="2">
        <f t="shared" si="519"/>
        <v>106998.5625</v>
      </c>
      <c r="BS523" s="2">
        <f t="shared" si="571"/>
        <v>106482.58714853215</v>
      </c>
      <c r="BT523" s="5">
        <f t="shared" si="520"/>
        <v>108791.11384166361</v>
      </c>
      <c r="BU523" s="5"/>
      <c r="BV523" s="2">
        <f t="shared" si="548"/>
        <v>-0.56453469212288443</v>
      </c>
      <c r="BW523" s="2">
        <f t="shared" si="572"/>
        <v>-0.46070105334137212</v>
      </c>
      <c r="BX523" s="2">
        <f t="shared" si="573"/>
        <v>-0.87527252879486983</v>
      </c>
      <c r="BY523" s="2">
        <f t="shared" si="574"/>
        <v>-4.6129577887874418E-2</v>
      </c>
      <c r="BZ523" s="2"/>
      <c r="CA523" s="2">
        <f t="shared" si="521"/>
        <v>-7.2990064385952402E-3</v>
      </c>
      <c r="CB523" s="2">
        <f t="shared" si="575"/>
        <v>4.383573436700379E-2</v>
      </c>
      <c r="CC523" s="2">
        <f t="shared" si="576"/>
        <v>-0.44002903913059344</v>
      </c>
      <c r="CD523" s="2">
        <f t="shared" si="577"/>
        <v>0.52770050786460099</v>
      </c>
      <c r="CE523" s="5"/>
      <c r="CF523" s="8">
        <f t="shared" si="549"/>
        <v>2.7032489495303173E-3</v>
      </c>
      <c r="CG523" s="8">
        <f t="shared" si="550"/>
        <v>5.29936321102039E-4</v>
      </c>
      <c r="CH523" s="5">
        <f t="shared" si="551"/>
        <v>107240</v>
      </c>
      <c r="CI523" s="5">
        <f t="shared" si="552"/>
        <v>106595</v>
      </c>
      <c r="CJ523" s="5"/>
      <c r="CK523" s="5">
        <f t="shared" ref="CK523:CK586" si="592">AVERAGE(G514:G523)/AVERAGE(E514:E523)</f>
        <v>107973.4108943568</v>
      </c>
      <c r="CL523" s="5">
        <f t="shared" si="532"/>
        <v>108936.48143538283</v>
      </c>
      <c r="CM523" s="5">
        <f t="shared" si="561"/>
        <v>107136.49726054649</v>
      </c>
      <c r="CN523" s="5">
        <f t="shared" si="544"/>
        <v>93213.828134482144</v>
      </c>
      <c r="CO523" s="5">
        <f t="shared" si="588"/>
        <v>80535.751351518164</v>
      </c>
      <c r="CP523" s="5">
        <f t="shared" si="526"/>
        <v>65385.594843720763</v>
      </c>
      <c r="CQ523" s="5"/>
      <c r="CR523" s="5"/>
      <c r="CS523" s="32">
        <f t="shared" ref="CS523:CS586" si="593">D523/CK523-1</f>
        <v>-1.7628515007450551E-2</v>
      </c>
      <c r="CT523" s="32">
        <f t="shared" si="533"/>
        <v>-2.6313328626123456E-2</v>
      </c>
      <c r="CU523" s="32">
        <f t="shared" si="562"/>
        <v>-9.9545653238304332E-3</v>
      </c>
      <c r="CV523" s="32">
        <f t="shared" si="545"/>
        <v>0.13792129475650228</v>
      </c>
      <c r="CW523" s="32">
        <f t="shared" si="589"/>
        <v>0.31705482621042802</v>
      </c>
      <c r="CX523" s="32">
        <f t="shared" si="527"/>
        <v>0.62222275798698079</v>
      </c>
      <c r="CY523" s="32"/>
      <c r="DA523" s="6">
        <f t="shared" ref="DA523:DA586" si="594">LN(D523/D514)</f>
        <v>-2.8165639321646237E-2</v>
      </c>
      <c r="DB523" s="6">
        <f t="shared" si="534"/>
        <v>-6.5851649368018336E-2</v>
      </c>
      <c r="DC523" s="6">
        <f t="shared" si="563"/>
        <v>2.84968604090854E-2</v>
      </c>
      <c r="DD523" s="6">
        <f t="shared" si="546"/>
        <v>0.62720726604336352</v>
      </c>
      <c r="DE523" s="6">
        <f t="shared" si="590"/>
        <v>0.42782119540661168</v>
      </c>
      <c r="DF523" s="6">
        <f t="shared" si="529"/>
        <v>1.6988261874480963</v>
      </c>
      <c r="DI523" s="6">
        <f t="shared" ref="DI523:DI586" si="595">(D523-(AVERAGE(D514:D523)-2*_xlfn.STDEV.P(D514:D523)))/(4*_xlfn.STDEV.P(D514:D523))</f>
        <v>0.29187375345096556</v>
      </c>
      <c r="DJ523" s="6">
        <f t="shared" si="535"/>
        <v>0.28940204322654001</v>
      </c>
      <c r="DK523" s="6">
        <f t="shared" si="564"/>
        <v>0.60060294344367637</v>
      </c>
      <c r="DL523" s="6">
        <f t="shared" si="547"/>
        <v>0.27582991878355367</v>
      </c>
      <c r="DM523" s="6">
        <f t="shared" si="591"/>
        <v>0.25625212143948406</v>
      </c>
      <c r="DN523" s="6">
        <f t="shared" si="530"/>
        <v>0.13701489973195274</v>
      </c>
      <c r="DX523">
        <f t="shared" si="536"/>
        <v>108360</v>
      </c>
      <c r="DY523">
        <f t="shared" si="537"/>
        <v>102923.10014806232</v>
      </c>
      <c r="DZ523">
        <f t="shared" si="538"/>
        <v>113796.89985193768</v>
      </c>
    </row>
    <row r="524" spans="1:130" x14ac:dyDescent="0.25">
      <c r="A524" s="1">
        <v>23</v>
      </c>
      <c r="B524" s="1">
        <v>523</v>
      </c>
      <c r="C524" s="7">
        <v>20211101</v>
      </c>
      <c r="D524" s="7">
        <v>109940</v>
      </c>
      <c r="E524" s="7">
        <v>2602437</v>
      </c>
      <c r="F524" s="7"/>
      <c r="G524" s="7">
        <f t="shared" si="578"/>
        <v>286111923780</v>
      </c>
      <c r="H524" s="36">
        <f t="shared" si="543"/>
        <v>378865386963.5</v>
      </c>
      <c r="I524" s="36">
        <f t="shared" si="539"/>
        <v>559733289911.40002</v>
      </c>
      <c r="K524" s="2">
        <f t="shared" si="579"/>
        <v>3.5835508915135421E-2</v>
      </c>
      <c r="M524" s="1">
        <f t="shared" si="587"/>
        <v>522</v>
      </c>
      <c r="N524" s="2">
        <f t="shared" si="580"/>
        <v>1.1843727867439587E-2</v>
      </c>
      <c r="O524" s="8">
        <f t="shared" si="581"/>
        <v>0.65413533834586468</v>
      </c>
      <c r="P524" s="2">
        <f t="shared" si="582"/>
        <v>0.61977960994127734</v>
      </c>
      <c r="Q524" s="2">
        <f t="shared" si="583"/>
        <v>0.64228949871985164</v>
      </c>
      <c r="R524" s="2">
        <f t="shared" si="584"/>
        <v>3.5400597821146351E-2</v>
      </c>
      <c r="V524" s="1">
        <f t="shared" si="585"/>
        <v>0</v>
      </c>
      <c r="W524" s="1">
        <f t="shared" si="586"/>
        <v>3.5835508915135421E-2</v>
      </c>
      <c r="X524" s="2">
        <f t="shared" si="565"/>
        <v>1.0394312901680037E-2</v>
      </c>
      <c r="Y524" s="2">
        <f t="shared" si="566"/>
        <v>1.1204524923490786E-2</v>
      </c>
      <c r="Z524" s="2">
        <f t="shared" si="567"/>
        <v>1.5854195088396139E-2</v>
      </c>
      <c r="AA524" s="2">
        <f t="shared" si="568"/>
        <v>1.5413275118758108E-2</v>
      </c>
      <c r="AB524" s="3">
        <f t="shared" si="540"/>
        <v>0.65561908653992473</v>
      </c>
      <c r="AC524" s="3">
        <f t="shared" si="541"/>
        <v>0.72693991621902398</v>
      </c>
      <c r="AD524" s="4">
        <f t="shared" si="569"/>
        <v>52.57930509789368</v>
      </c>
      <c r="AE524" s="5">
        <f t="shared" si="553"/>
        <v>53.258171677972271</v>
      </c>
      <c r="AF524" s="5">
        <f t="shared" si="554"/>
        <v>45.014916887871415</v>
      </c>
      <c r="AG524" s="5">
        <f t="shared" si="555"/>
        <v>61.501426468073127</v>
      </c>
      <c r="AH524" s="5"/>
      <c r="AI524" s="6">
        <f t="shared" si="542"/>
        <v>-5.9813333170268615E-2</v>
      </c>
      <c r="AJ524" s="6">
        <f t="shared" si="531"/>
        <v>3.7694912716586745E-2</v>
      </c>
      <c r="AK524" s="6">
        <f t="shared" si="556"/>
        <v>-8.7012488651798794E-2</v>
      </c>
      <c r="AL524" s="6">
        <f t="shared" si="557"/>
        <v>0.1624023140849723</v>
      </c>
      <c r="AM524" s="6"/>
      <c r="AT524" s="5"/>
      <c r="AU524" s="5"/>
      <c r="AV524" s="12"/>
      <c r="AW524" s="5"/>
      <c r="AX524" s="5"/>
      <c r="AY524" s="5"/>
      <c r="BE524" s="5">
        <f t="shared" ref="BE524:BE587" si="596">D524-D523</f>
        <v>3870</v>
      </c>
      <c r="BF524" s="6">
        <f t="shared" ref="BF524:BF587" si="597">IF(BE524&lt;0,-BE524,0)</f>
        <v>0</v>
      </c>
      <c r="BG524" s="6">
        <f t="shared" ref="BG524:BG587" si="598">IF(BE524&gt;=0,BE524,0)</f>
        <v>3870</v>
      </c>
      <c r="BH524" s="6">
        <f t="shared" ref="BH524:BH587" si="599">AVERAGE(BF511:BF524)</f>
        <v>1111.4285714285713</v>
      </c>
      <c r="BI524" s="6">
        <f t="shared" ref="BI524:BI587" si="600">AVERAGE(BG511:BG524)</f>
        <v>1200</v>
      </c>
      <c r="BJ524" s="6">
        <f t="shared" ref="BJ524:BJ587" si="601">100*(SUM(BG511:BG524)/(SUM(BG511:BG524)+SUM(BF511:BF524)))</f>
        <v>51.915945611866498</v>
      </c>
      <c r="BK524" s="6">
        <f t="shared" si="558"/>
        <v>52.918285848337135</v>
      </c>
      <c r="BL524" s="6">
        <f t="shared" si="559"/>
        <v>36.74451435951228</v>
      </c>
      <c r="BM524" s="6">
        <f t="shared" si="560"/>
        <v>64.239925890514527</v>
      </c>
      <c r="BQ524" s="2">
        <f t="shared" si="570"/>
        <v>108326.25</v>
      </c>
      <c r="BR524" s="2">
        <f t="shared" si="519"/>
        <v>107103.875</v>
      </c>
      <c r="BS524" s="2">
        <f t="shared" si="571"/>
        <v>106517.65228787136</v>
      </c>
      <c r="BT524" s="5">
        <f t="shared" si="520"/>
        <v>108950.50331084683</v>
      </c>
      <c r="BU524" s="5"/>
      <c r="BV524" s="2">
        <f t="shared" si="548"/>
        <v>-0.57976354480126657</v>
      </c>
      <c r="BW524" s="2">
        <f t="shared" si="572"/>
        <v>-0.44635462293630662</v>
      </c>
      <c r="BX524" s="2">
        <f t="shared" si="573"/>
        <v>-0.81956568693316156</v>
      </c>
      <c r="BY524" s="2">
        <f t="shared" si="574"/>
        <v>-7.3143558939451681E-2</v>
      </c>
      <c r="BZ524" s="2"/>
      <c r="CA524" s="2">
        <f t="shared" si="521"/>
        <v>-4.0481360571257598E-2</v>
      </c>
      <c r="CB524" s="2">
        <f t="shared" si="575"/>
        <v>3.2975534893498595E-2</v>
      </c>
      <c r="CC524" s="2">
        <f t="shared" si="576"/>
        <v>-0.44807285582473466</v>
      </c>
      <c r="CD524" s="2">
        <f t="shared" si="577"/>
        <v>0.51402392561173182</v>
      </c>
      <c r="CE524" s="5"/>
      <c r="CF524" s="8">
        <f t="shared" si="549"/>
        <v>2.7032489495303173E-3</v>
      </c>
      <c r="CG524" s="8">
        <f t="shared" si="550"/>
        <v>5.29936321102039E-4</v>
      </c>
      <c r="CH524" s="5">
        <f t="shared" si="551"/>
        <v>107240</v>
      </c>
      <c r="CI524" s="5">
        <f t="shared" si="552"/>
        <v>107135</v>
      </c>
      <c r="CJ524" s="5"/>
      <c r="CK524" s="5">
        <f t="shared" si="592"/>
        <v>107983.26521016884</v>
      </c>
      <c r="CL524" s="5">
        <f t="shared" si="532"/>
        <v>108276.97699514197</v>
      </c>
      <c r="CM524" s="5">
        <f t="shared" si="561"/>
        <v>107288.84002268186</v>
      </c>
      <c r="CN524" s="5">
        <f t="shared" si="544"/>
        <v>93356.619259335392</v>
      </c>
      <c r="CO524" s="5">
        <f t="shared" si="588"/>
        <v>80668.634465729512</v>
      </c>
      <c r="CP524" s="5">
        <f t="shared" si="526"/>
        <v>65546.943001738779</v>
      </c>
      <c r="CQ524" s="5"/>
      <c r="CR524" s="5"/>
      <c r="CS524" s="32">
        <f t="shared" si="593"/>
        <v>1.8120722558470082E-2</v>
      </c>
      <c r="CT524" s="32">
        <f t="shared" si="533"/>
        <v>1.5358971510006647E-2</v>
      </c>
      <c r="CU524" s="32">
        <f t="shared" si="562"/>
        <v>2.4710491573565863E-2</v>
      </c>
      <c r="CV524" s="32">
        <f t="shared" si="545"/>
        <v>0.17763476090107355</v>
      </c>
      <c r="CW524" s="32">
        <f t="shared" si="589"/>
        <v>0.36285931611630118</v>
      </c>
      <c r="CX524" s="32">
        <f t="shared" si="527"/>
        <v>0.67727120389250794</v>
      </c>
      <c r="CY524" s="32"/>
      <c r="DA524" s="6">
        <f t="shared" si="594"/>
        <v>-5.533144870940955E-3</v>
      </c>
      <c r="DB524" s="6">
        <f t="shared" si="534"/>
        <v>-9.5053447313737886E-3</v>
      </c>
      <c r="DC524" s="6">
        <f t="shared" si="563"/>
        <v>2.9445110323780423E-2</v>
      </c>
      <c r="DD524" s="6">
        <f t="shared" si="546"/>
        <v>0.66711105685866401</v>
      </c>
      <c r="DE524" s="6">
        <f t="shared" si="590"/>
        <v>0.46771409287590743</v>
      </c>
      <c r="DF524" s="6">
        <f t="shared" si="529"/>
        <v>1.7558467220308618</v>
      </c>
      <c r="DI524" s="6">
        <f t="shared" si="595"/>
        <v>0.68842437457460814</v>
      </c>
      <c r="DJ524" s="6">
        <f t="shared" si="535"/>
        <v>0.6744503597214021</v>
      </c>
      <c r="DK524" s="6">
        <f t="shared" si="564"/>
        <v>0.54784573063548969</v>
      </c>
      <c r="DL524" s="6">
        <f t="shared" si="547"/>
        <v>0.28659211683545288</v>
      </c>
      <c r="DM524" s="6">
        <f t="shared" si="591"/>
        <v>0.2498055492761494</v>
      </c>
      <c r="DN524" s="6">
        <f t="shared" si="530"/>
        <v>0.14237462318329233</v>
      </c>
      <c r="DX524">
        <f t="shared" si="536"/>
        <v>108192.5</v>
      </c>
      <c r="DY524">
        <f t="shared" si="537"/>
        <v>103183.91187558809</v>
      </c>
      <c r="DZ524">
        <f t="shared" si="538"/>
        <v>113201.08812441191</v>
      </c>
    </row>
    <row r="525" spans="1:130" x14ac:dyDescent="0.25">
      <c r="A525" s="1">
        <v>24</v>
      </c>
      <c r="B525" s="1">
        <v>524</v>
      </c>
      <c r="C525" s="7">
        <v>20211102</v>
      </c>
      <c r="D525" s="7">
        <v>111670</v>
      </c>
      <c r="E525" s="7">
        <v>4675605</v>
      </c>
      <c r="F525" s="7"/>
      <c r="G525" s="7">
        <f t="shared" si="578"/>
        <v>522124810350</v>
      </c>
      <c r="H525" s="36">
        <f t="shared" si="543"/>
        <v>370615294525</v>
      </c>
      <c r="I525" s="36">
        <f t="shared" si="539"/>
        <v>557214502153.40002</v>
      </c>
      <c r="K525" s="2">
        <f t="shared" si="579"/>
        <v>1.5613331025186342E-2</v>
      </c>
      <c r="M525" s="1">
        <f t="shared" si="587"/>
        <v>523</v>
      </c>
      <c r="N525" s="2">
        <f t="shared" si="580"/>
        <v>1.191035609491603E-2</v>
      </c>
      <c r="O525" s="8">
        <f t="shared" si="581"/>
        <v>0.65538847117794485</v>
      </c>
      <c r="P525" s="2">
        <f t="shared" si="582"/>
        <v>0.62064458324658123</v>
      </c>
      <c r="Q525" s="2">
        <f t="shared" si="583"/>
        <v>0.64321283147075592</v>
      </c>
      <c r="R525" s="2">
        <f t="shared" si="584"/>
        <v>3.5608861236667511E-2</v>
      </c>
      <c r="V525" s="1">
        <f t="shared" si="585"/>
        <v>0</v>
      </c>
      <c r="W525" s="1">
        <f t="shared" si="586"/>
        <v>1.5613331025186342E-2</v>
      </c>
      <c r="X525" s="2">
        <f t="shared" si="565"/>
        <v>7.1683917572527454E-3</v>
      </c>
      <c r="Y525" s="2">
        <f t="shared" si="566"/>
        <v>1.2319762853861238E-2</v>
      </c>
      <c r="Z525" s="2">
        <f t="shared" si="567"/>
        <v>1.2468782409237428E-2</v>
      </c>
      <c r="AA525" s="2">
        <f t="shared" si="568"/>
        <v>1.510191343461882E-2</v>
      </c>
      <c r="AB525" s="3">
        <f t="shared" si="540"/>
        <v>0.57490711779059378</v>
      </c>
      <c r="AC525" s="3">
        <f t="shared" si="541"/>
        <v>0.81577496170916142</v>
      </c>
      <c r="AD525" s="4">
        <f t="shared" si="569"/>
        <v>58.660061399698584</v>
      </c>
      <c r="AE525" s="5">
        <f t="shared" si="553"/>
        <v>53.703192259077163</v>
      </c>
      <c r="AF525" s="5">
        <f t="shared" si="554"/>
        <v>45.295822985133498</v>
      </c>
      <c r="AG525" s="5">
        <f t="shared" si="555"/>
        <v>62.110561533020828</v>
      </c>
      <c r="AH525" s="5"/>
      <c r="AI525" s="6">
        <f t="shared" si="542"/>
        <v>1.2240031621902034E-2</v>
      </c>
      <c r="AJ525" s="6">
        <f t="shared" si="531"/>
        <v>3.6978544779862441E-2</v>
      </c>
      <c r="AK525" s="6">
        <f t="shared" si="556"/>
        <v>-8.8161849092919811E-2</v>
      </c>
      <c r="AL525" s="6">
        <f t="shared" si="557"/>
        <v>0.16211893865264471</v>
      </c>
      <c r="AM525" s="6"/>
      <c r="AT525" s="5"/>
      <c r="AU525" s="5"/>
      <c r="AV525" s="12"/>
      <c r="AW525" s="5"/>
      <c r="AX525" s="5"/>
      <c r="AY525" s="5"/>
      <c r="BE525" s="5">
        <f t="shared" si="596"/>
        <v>1730</v>
      </c>
      <c r="BF525" s="6">
        <f t="shared" si="597"/>
        <v>0</v>
      </c>
      <c r="BG525" s="6">
        <f t="shared" si="598"/>
        <v>1730</v>
      </c>
      <c r="BH525" s="6">
        <f t="shared" si="599"/>
        <v>768.57142857142856</v>
      </c>
      <c r="BI525" s="6">
        <f t="shared" si="600"/>
        <v>1323.5714285714287</v>
      </c>
      <c r="BJ525" s="6">
        <f t="shared" si="601"/>
        <v>63.263912598156367</v>
      </c>
      <c r="BK525" s="6">
        <f t="shared" si="558"/>
        <v>53.113739542761074</v>
      </c>
      <c r="BL525" s="6">
        <f t="shared" si="559"/>
        <v>36.523346400013395</v>
      </c>
      <c r="BM525" s="6">
        <f t="shared" si="560"/>
        <v>64.727014742684446</v>
      </c>
      <c r="BQ525" s="2">
        <f t="shared" si="570"/>
        <v>108326.25</v>
      </c>
      <c r="BR525" s="2">
        <f t="shared" si="519"/>
        <v>107209.1875</v>
      </c>
      <c r="BS525" s="2">
        <f t="shared" si="571"/>
        <v>106539.8887450667</v>
      </c>
      <c r="BT525" s="5">
        <f t="shared" si="520"/>
        <v>109083.60377317188</v>
      </c>
      <c r="BU525" s="5"/>
      <c r="BV525" s="2">
        <f t="shared" si="548"/>
        <v>-0.47759542487561646</v>
      </c>
      <c r="BW525" s="2">
        <f t="shared" si="572"/>
        <v>-0.43875153620407409</v>
      </c>
      <c r="BX525" s="2">
        <f t="shared" si="573"/>
        <v>-0.80231023228504195</v>
      </c>
      <c r="BY525" s="2">
        <f t="shared" si="574"/>
        <v>-7.5192840123106175E-2</v>
      </c>
      <c r="BZ525" s="2"/>
      <c r="CA525" s="2">
        <f t="shared" si="521"/>
        <v>-0.22308494369641876</v>
      </c>
      <c r="CB525" s="2">
        <f t="shared" si="575"/>
        <v>5.8163575349247359E-3</v>
      </c>
      <c r="CC525" s="2">
        <f t="shared" si="576"/>
        <v>-0.46826131240578878</v>
      </c>
      <c r="CD525" s="2">
        <f t="shared" si="577"/>
        <v>0.4798940274756382</v>
      </c>
      <c r="CE525" s="5"/>
      <c r="CF525" s="8">
        <f t="shared" si="549"/>
        <v>2.7032489495303173E-3</v>
      </c>
      <c r="CG525" s="8">
        <f t="shared" si="550"/>
        <v>5.29936321102039E-4</v>
      </c>
      <c r="CH525" s="5">
        <f t="shared" si="551"/>
        <v>107390</v>
      </c>
      <c r="CI525" s="5">
        <f t="shared" si="552"/>
        <v>108200</v>
      </c>
      <c r="CJ525" s="5"/>
      <c r="CK525" s="5">
        <f t="shared" si="592"/>
        <v>108264.88650136912</v>
      </c>
      <c r="CL525" s="5">
        <f t="shared" si="532"/>
        <v>108263.37034326237</v>
      </c>
      <c r="CM525" s="5">
        <f t="shared" si="561"/>
        <v>107380.39926149955</v>
      </c>
      <c r="CN525" s="5">
        <f t="shared" si="544"/>
        <v>93575.5420557584</v>
      </c>
      <c r="CO525" s="5">
        <f t="shared" si="588"/>
        <v>80867.867441100811</v>
      </c>
      <c r="CP525" s="5">
        <f t="shared" si="526"/>
        <v>65756.569760005004</v>
      </c>
      <c r="CQ525" s="5"/>
      <c r="CR525" s="5"/>
      <c r="CS525" s="32">
        <f t="shared" si="593"/>
        <v>3.1451688619170248E-2</v>
      </c>
      <c r="CT525" s="32">
        <f t="shared" si="533"/>
        <v>3.1466133429399967E-2</v>
      </c>
      <c r="CU525" s="32">
        <f t="shared" si="562"/>
        <v>3.9947707104851959E-2</v>
      </c>
      <c r="CV525" s="32">
        <f t="shared" si="545"/>
        <v>0.19336738582245938</v>
      </c>
      <c r="CW525" s="32">
        <f t="shared" si="589"/>
        <v>0.38089458190960168</v>
      </c>
      <c r="CX525" s="32">
        <f t="shared" si="527"/>
        <v>0.69823335383167806</v>
      </c>
      <c r="CY525" s="32"/>
      <c r="DA525" s="6">
        <f t="shared" si="594"/>
        <v>2.6901020526918984E-3</v>
      </c>
      <c r="DB525" s="6">
        <f t="shared" si="534"/>
        <v>1.4338204804302925E-3</v>
      </c>
      <c r="DC525" s="6">
        <f t="shared" si="563"/>
        <v>8.2726845324558092E-3</v>
      </c>
      <c r="DD525" s="6">
        <f t="shared" si="546"/>
        <v>0.63344481765795391</v>
      </c>
      <c r="DE525" s="6">
        <f t="shared" si="590"/>
        <v>0.49163832688095643</v>
      </c>
      <c r="DF525" s="6">
        <f t="shared" si="529"/>
        <v>1.7630713285746671</v>
      </c>
      <c r="DI525" s="6">
        <f t="shared" si="595"/>
        <v>0.83750202604494528</v>
      </c>
      <c r="DJ525" s="6">
        <f t="shared" si="535"/>
        <v>0.83808758075962253</v>
      </c>
      <c r="DK525" s="6">
        <f t="shared" si="564"/>
        <v>0.23512400099188571</v>
      </c>
      <c r="DL525" s="6">
        <f t="shared" si="547"/>
        <v>0.28081176685312254</v>
      </c>
      <c r="DM525" s="6">
        <f t="shared" si="591"/>
        <v>0.28419934863386026</v>
      </c>
      <c r="DN525" s="6">
        <f t="shared" si="530"/>
        <v>0.14952202789606098</v>
      </c>
      <c r="DX525">
        <f t="shared" si="536"/>
        <v>108226.5</v>
      </c>
      <c r="DY525">
        <f t="shared" si="537"/>
        <v>103133.88466011814</v>
      </c>
      <c r="DZ525">
        <f t="shared" si="538"/>
        <v>113319.11533988186</v>
      </c>
    </row>
    <row r="526" spans="1:130" x14ac:dyDescent="0.25">
      <c r="A526" s="1">
        <v>25</v>
      </c>
      <c r="B526" s="1">
        <v>525</v>
      </c>
      <c r="C526" s="7">
        <v>20211103</v>
      </c>
      <c r="D526" s="7">
        <v>116000</v>
      </c>
      <c r="E526" s="7">
        <v>6315333</v>
      </c>
      <c r="F526" s="7"/>
      <c r="G526" s="7">
        <f t="shared" si="578"/>
        <v>732578628000</v>
      </c>
      <c r="H526" s="36">
        <f t="shared" si="543"/>
        <v>385754877352</v>
      </c>
      <c r="I526" s="36">
        <f t="shared" si="539"/>
        <v>541378947613.40002</v>
      </c>
      <c r="K526" s="2">
        <f t="shared" si="579"/>
        <v>3.8042097648663918E-2</v>
      </c>
      <c r="M526" s="1">
        <f t="shared" si="587"/>
        <v>524</v>
      </c>
      <c r="N526" s="2">
        <f t="shared" si="580"/>
        <v>1.1956914124083071E-2</v>
      </c>
      <c r="O526" s="8">
        <f t="shared" si="581"/>
        <v>0.65664160401002503</v>
      </c>
      <c r="P526" s="2">
        <f t="shared" si="582"/>
        <v>0.62124864558899429</v>
      </c>
      <c r="Q526" s="2">
        <f t="shared" si="583"/>
        <v>0.64385650087938595</v>
      </c>
      <c r="R526" s="2">
        <f t="shared" si="584"/>
        <v>3.5997020763443799E-2</v>
      </c>
      <c r="V526" s="1">
        <f t="shared" si="585"/>
        <v>0</v>
      </c>
      <c r="W526" s="1">
        <f t="shared" si="586"/>
        <v>3.8042097648663918E-2</v>
      </c>
      <c r="X526" s="2">
        <f t="shared" si="565"/>
        <v>7.1683917572527454E-3</v>
      </c>
      <c r="Y526" s="2">
        <f t="shared" si="566"/>
        <v>1.4961473381632936E-2</v>
      </c>
      <c r="Z526" s="2">
        <f t="shared" si="567"/>
        <v>1.2468782409237428E-2</v>
      </c>
      <c r="AA526" s="2">
        <f t="shared" si="568"/>
        <v>1.6176894652869186E-2</v>
      </c>
      <c r="AB526" s="3">
        <f t="shared" si="540"/>
        <v>0.57490711779059378</v>
      </c>
      <c r="AC526" s="3">
        <f t="shared" si="541"/>
        <v>0.92486683647774892</v>
      </c>
      <c r="AD526" s="4">
        <f t="shared" si="569"/>
        <v>61.667082152319452</v>
      </c>
      <c r="AE526" s="5">
        <f t="shared" si="553"/>
        <v>54.091846804762426</v>
      </c>
      <c r="AF526" s="5">
        <f t="shared" si="554"/>
        <v>44.959896913498874</v>
      </c>
      <c r="AG526" s="5">
        <f t="shared" si="555"/>
        <v>63.223796696025978</v>
      </c>
      <c r="AH526" s="5"/>
      <c r="AI526" s="6">
        <f t="shared" si="542"/>
        <v>7.4947961808767491E-2</v>
      </c>
      <c r="AJ526" s="6">
        <f t="shared" si="531"/>
        <v>4.0506257015551314E-2</v>
      </c>
      <c r="AK526" s="6">
        <f t="shared" si="556"/>
        <v>-8.4744289288896227E-2</v>
      </c>
      <c r="AL526" s="6">
        <f t="shared" si="557"/>
        <v>0.16575680331999887</v>
      </c>
      <c r="AM526" s="6"/>
      <c r="AT526" s="5"/>
      <c r="AU526" s="5"/>
      <c r="AV526" s="12"/>
      <c r="AW526" s="5"/>
      <c r="AX526" s="5"/>
      <c r="AY526" s="5"/>
      <c r="BE526" s="5">
        <f t="shared" si="596"/>
        <v>4330</v>
      </c>
      <c r="BF526" s="6">
        <f t="shared" si="597"/>
        <v>0</v>
      </c>
      <c r="BG526" s="6">
        <f t="shared" si="598"/>
        <v>4330</v>
      </c>
      <c r="BH526" s="6">
        <f t="shared" si="599"/>
        <v>768.57142857142856</v>
      </c>
      <c r="BI526" s="6">
        <f t="shared" si="600"/>
        <v>1625</v>
      </c>
      <c r="BJ526" s="6">
        <f t="shared" si="601"/>
        <v>67.890182035213371</v>
      </c>
      <c r="BK526" s="6">
        <f t="shared" si="558"/>
        <v>53.368520798521082</v>
      </c>
      <c r="BL526" s="6">
        <f t="shared" si="559"/>
        <v>36.013271661597784</v>
      </c>
      <c r="BM526" s="6">
        <f t="shared" si="560"/>
        <v>65.517195194367389</v>
      </c>
      <c r="BQ526" s="2">
        <f t="shared" si="570"/>
        <v>108326.25</v>
      </c>
      <c r="BR526" s="2">
        <f t="shared" si="519"/>
        <v>107314.5</v>
      </c>
      <c r="BS526" s="2">
        <f t="shared" si="571"/>
        <v>106557.03723789309</v>
      </c>
      <c r="BT526" s="5">
        <f t="shared" si="520"/>
        <v>109191.58312352745</v>
      </c>
      <c r="BU526" s="5"/>
      <c r="BV526" s="2">
        <f t="shared" si="548"/>
        <v>-0.72431684381060402</v>
      </c>
      <c r="BW526" s="2">
        <f t="shared" si="572"/>
        <v>-0.45062405236671454</v>
      </c>
      <c r="BX526" s="2">
        <f t="shared" si="573"/>
        <v>-0.8356720347478187</v>
      </c>
      <c r="BY526" s="2">
        <f t="shared" si="574"/>
        <v>-6.5576069985610386E-2</v>
      </c>
      <c r="BZ526" s="2"/>
      <c r="CA526" s="2">
        <f t="shared" si="521"/>
        <v>-0.22635435560908235</v>
      </c>
      <c r="CB526" s="2">
        <f t="shared" si="575"/>
        <v>-2.4804458887637906E-2</v>
      </c>
      <c r="CC526" s="2">
        <f t="shared" si="576"/>
        <v>-0.47392631564033455</v>
      </c>
      <c r="CD526" s="2">
        <f t="shared" si="577"/>
        <v>0.42431739786505879</v>
      </c>
      <c r="CE526" s="5"/>
      <c r="CF526" s="8">
        <f t="shared" si="549"/>
        <v>2.7032489495303173E-3</v>
      </c>
      <c r="CG526" s="8">
        <f t="shared" si="550"/>
        <v>5.29936321102039E-4</v>
      </c>
      <c r="CH526" s="5">
        <f t="shared" si="551"/>
        <v>109555</v>
      </c>
      <c r="CI526" s="5">
        <f t="shared" si="552"/>
        <v>109555</v>
      </c>
      <c r="CJ526" s="5"/>
      <c r="CK526" s="5">
        <f t="shared" si="592"/>
        <v>109458.0580084111</v>
      </c>
      <c r="CL526" s="5">
        <f t="shared" si="532"/>
        <v>108775.81686348708</v>
      </c>
      <c r="CM526" s="5">
        <f t="shared" si="561"/>
        <v>107412.36894370921</v>
      </c>
      <c r="CN526" s="5">
        <f t="shared" si="544"/>
        <v>94051.670002103434</v>
      </c>
      <c r="CO526" s="5">
        <f t="shared" si="588"/>
        <v>81145.228567128652</v>
      </c>
      <c r="CP526" s="5">
        <f t="shared" si="526"/>
        <v>66030.10492916462</v>
      </c>
      <c r="CQ526" s="5"/>
      <c r="CR526" s="5"/>
      <c r="CS526" s="32">
        <f t="shared" si="593"/>
        <v>5.9766655014893422E-2</v>
      </c>
      <c r="CT526" s="32">
        <f t="shared" si="533"/>
        <v>6.6413503891027625E-2</v>
      </c>
      <c r="CU526" s="32">
        <f t="shared" si="562"/>
        <v>7.9950113201499473E-2</v>
      </c>
      <c r="CV526" s="32">
        <f t="shared" si="545"/>
        <v>0.2333645962629447</v>
      </c>
      <c r="CW526" s="32">
        <f t="shared" si="589"/>
        <v>0.42953568618070004</v>
      </c>
      <c r="CX526" s="32">
        <f t="shared" si="527"/>
        <v>0.75677443076066275</v>
      </c>
      <c r="CY526" s="32"/>
      <c r="DA526" s="6">
        <f t="shared" si="594"/>
        <v>5.4838591496742833E-2</v>
      </c>
      <c r="DB526" s="6">
        <f t="shared" si="534"/>
        <v>4.2709550696159136E-2</v>
      </c>
      <c r="DC526" s="6">
        <f t="shared" si="563"/>
        <v>4.9480057263369716E-2</v>
      </c>
      <c r="DD526" s="6">
        <f t="shared" si="546"/>
        <v>0.65458981734806987</v>
      </c>
      <c r="DE526" s="6">
        <f t="shared" si="590"/>
        <v>0.51948368650910526</v>
      </c>
      <c r="DF526" s="6">
        <f t="shared" si="529"/>
        <v>1.7895205980612152</v>
      </c>
      <c r="DI526" s="6">
        <f t="shared" si="595"/>
        <v>1.0428218206821702</v>
      </c>
      <c r="DJ526" s="6">
        <f t="shared" si="535"/>
        <v>1.132054689269399</v>
      </c>
      <c r="DK526" s="6">
        <f t="shared" si="564"/>
        <v>0.24543743007182756</v>
      </c>
      <c r="DL526" s="6">
        <f t="shared" si="547"/>
        <v>0.270217473425507</v>
      </c>
      <c r="DM526" s="6">
        <f t="shared" si="591"/>
        <v>0.30795053990178184</v>
      </c>
      <c r="DN526" s="6">
        <f t="shared" si="530"/>
        <v>0.14627319319714965</v>
      </c>
      <c r="DX526">
        <f t="shared" si="536"/>
        <v>108451</v>
      </c>
      <c r="DY526">
        <f t="shared" si="537"/>
        <v>102479.20663451924</v>
      </c>
      <c r="DZ526">
        <f t="shared" si="538"/>
        <v>114422.79336548076</v>
      </c>
    </row>
    <row r="527" spans="1:130" x14ac:dyDescent="0.25">
      <c r="A527" s="1">
        <v>26</v>
      </c>
      <c r="B527" s="1">
        <v>526</v>
      </c>
      <c r="C527" s="7">
        <v>20211106</v>
      </c>
      <c r="D527" s="7">
        <v>120130</v>
      </c>
      <c r="E527" s="7">
        <v>4317778</v>
      </c>
      <c r="F527" s="7"/>
      <c r="G527" s="7">
        <f t="shared" si="578"/>
        <v>518694671140</v>
      </c>
      <c r="H527" s="36">
        <f t="shared" si="543"/>
        <v>381621918676.5</v>
      </c>
      <c r="I527" s="36">
        <f t="shared" si="539"/>
        <v>533174430956.20001</v>
      </c>
      <c r="K527" s="2">
        <f t="shared" si="579"/>
        <v>3.4984298626919062E-2</v>
      </c>
      <c r="M527" s="1">
        <f t="shared" si="587"/>
        <v>525</v>
      </c>
      <c r="N527" s="2">
        <f t="shared" si="580"/>
        <v>1.2099791748413502E-2</v>
      </c>
      <c r="O527" s="8">
        <f t="shared" si="581"/>
        <v>0.65789473684210531</v>
      </c>
      <c r="P527" s="2">
        <f t="shared" si="582"/>
        <v>0.62310054235176182</v>
      </c>
      <c r="Q527" s="2">
        <f t="shared" si="583"/>
        <v>0.64582391772142156</v>
      </c>
      <c r="R527" s="2">
        <f t="shared" si="584"/>
        <v>3.6646091253111024E-2</v>
      </c>
      <c r="V527" s="1">
        <f t="shared" si="585"/>
        <v>0</v>
      </c>
      <c r="W527" s="1">
        <f t="shared" si="586"/>
        <v>3.4984298626919062E-2</v>
      </c>
      <c r="X527" s="2">
        <f t="shared" si="565"/>
        <v>7.1683917572527454E-3</v>
      </c>
      <c r="Y527" s="2">
        <f t="shared" si="566"/>
        <v>1.499007003622831E-2</v>
      </c>
      <c r="Z527" s="2">
        <f t="shared" si="567"/>
        <v>1.2468782409237428E-2</v>
      </c>
      <c r="AA527" s="2">
        <f t="shared" si="568"/>
        <v>1.6214560501657319E-2</v>
      </c>
      <c r="AB527" s="3">
        <f t="shared" si="540"/>
        <v>0.57490711779059378</v>
      </c>
      <c r="AC527" s="3">
        <f t="shared" si="541"/>
        <v>0.92448204406750023</v>
      </c>
      <c r="AD527" s="4">
        <f t="shared" si="569"/>
        <v>61.657244669012456</v>
      </c>
      <c r="AE527" s="5">
        <f t="shared" si="553"/>
        <v>54.725800298922913</v>
      </c>
      <c r="AF527" s="5">
        <f t="shared" si="554"/>
        <v>45.331938030058794</v>
      </c>
      <c r="AG527" s="5">
        <f t="shared" si="555"/>
        <v>64.119662567787032</v>
      </c>
      <c r="AH527" s="5"/>
      <c r="AI527" s="6">
        <f t="shared" si="542"/>
        <v>0.14226277759295031</v>
      </c>
      <c r="AJ527" s="6">
        <f t="shared" si="531"/>
        <v>4.4059617410203089E-2</v>
      </c>
      <c r="AK527" s="6">
        <f t="shared" si="556"/>
        <v>-8.866613868742737E-2</v>
      </c>
      <c r="AL527" s="6">
        <f t="shared" si="557"/>
        <v>0.17678537350783355</v>
      </c>
      <c r="AM527" s="6"/>
      <c r="AT527" s="5"/>
      <c r="AU527" s="5"/>
      <c r="AV527" s="12"/>
      <c r="AW527" s="5"/>
      <c r="AX527" s="5"/>
      <c r="AY527" s="5"/>
      <c r="BE527" s="5">
        <f t="shared" si="596"/>
        <v>4130</v>
      </c>
      <c r="BF527" s="6">
        <f t="shared" si="597"/>
        <v>0</v>
      </c>
      <c r="BG527" s="6">
        <f t="shared" si="598"/>
        <v>4130</v>
      </c>
      <c r="BH527" s="6">
        <f t="shared" si="599"/>
        <v>768.57142857142856</v>
      </c>
      <c r="BI527" s="6">
        <f t="shared" si="600"/>
        <v>1658.5714285714287</v>
      </c>
      <c r="BJ527" s="6">
        <f t="shared" si="601"/>
        <v>68.334314302530899</v>
      </c>
      <c r="BK527" s="6">
        <f t="shared" si="558"/>
        <v>54.007672164819347</v>
      </c>
      <c r="BL527" s="6">
        <f t="shared" si="559"/>
        <v>35.416432504512741</v>
      </c>
      <c r="BM527" s="6">
        <f t="shared" si="560"/>
        <v>67.02153992703397</v>
      </c>
      <c r="BQ527" s="2">
        <f t="shared" si="570"/>
        <v>108326.25</v>
      </c>
      <c r="BR527" s="2">
        <f t="shared" ref="BR527:BR590" si="602">AVERAGE(BQ508:BQ527)</f>
        <v>107408.5625</v>
      </c>
      <c r="BS527" s="2">
        <f t="shared" si="571"/>
        <v>106563.97313572679</v>
      </c>
      <c r="BT527" s="5">
        <f t="shared" ref="BT527:BT590" si="603">BR527+2*_xlfn.STDEV.S(BQ508:BQ527)</f>
        <v>109290.72238662382</v>
      </c>
      <c r="BU527" s="5"/>
      <c r="BV527" s="2">
        <f t="shared" si="548"/>
        <v>-0.86901444374300807</v>
      </c>
      <c r="BW527" s="2">
        <f t="shared" si="572"/>
        <v>-0.4814230589111177</v>
      </c>
      <c r="BX527" s="2">
        <f t="shared" si="573"/>
        <v>-0.8972371608081553</v>
      </c>
      <c r="BY527" s="2">
        <f t="shared" si="574"/>
        <v>-6.5608957014080149E-2</v>
      </c>
      <c r="BZ527" s="2"/>
      <c r="CA527" s="2">
        <f t="shared" ref="CA527:CA590" si="604">_xlfn.SKEW.P(K508:K527)</f>
        <v>-0.32304716848254761</v>
      </c>
      <c r="CB527" s="2">
        <f t="shared" si="575"/>
        <v>-6.2178294199735529E-2</v>
      </c>
      <c r="CC527" s="2">
        <f t="shared" si="576"/>
        <v>-0.47698987077168992</v>
      </c>
      <c r="CD527" s="2">
        <f t="shared" si="577"/>
        <v>0.35263328237221886</v>
      </c>
      <c r="CE527" s="5"/>
      <c r="CF527" s="8">
        <f t="shared" si="549"/>
        <v>9.3723456430754581E-3</v>
      </c>
      <c r="CG527" s="8">
        <f t="shared" si="550"/>
        <v>5.29936321102039E-4</v>
      </c>
      <c r="CH527" s="5">
        <f t="shared" si="551"/>
        <v>111620</v>
      </c>
      <c r="CI527" s="5">
        <f t="shared" si="552"/>
        <v>111620</v>
      </c>
      <c r="CJ527" s="5"/>
      <c r="CK527" s="5">
        <f t="shared" si="592"/>
        <v>110704.97260977412</v>
      </c>
      <c r="CL527" s="5">
        <f t="shared" si="532"/>
        <v>109293.89948288139</v>
      </c>
      <c r="CM527" s="5">
        <f t="shared" si="561"/>
        <v>107532.46570429181</v>
      </c>
      <c r="CN527" s="5">
        <f t="shared" si="544"/>
        <v>94474.81586961649</v>
      </c>
      <c r="CO527" s="5">
        <f t="shared" si="588"/>
        <v>81434.81180228453</v>
      </c>
      <c r="CP527" s="5">
        <f t="shared" si="526"/>
        <v>66220.9797520149</v>
      </c>
      <c r="CQ527" s="5"/>
      <c r="CR527" s="5"/>
      <c r="CS527" s="32">
        <f t="shared" si="593"/>
        <v>8.5136441191745904E-2</v>
      </c>
      <c r="CT527" s="32">
        <f t="shared" si="533"/>
        <v>9.9146435147698719E-2</v>
      </c>
      <c r="CU527" s="32">
        <f t="shared" si="562"/>
        <v>0.11715098517642741</v>
      </c>
      <c r="CV527" s="32">
        <f t="shared" si="545"/>
        <v>0.27155579922791184</v>
      </c>
      <c r="CW527" s="32">
        <f t="shared" si="589"/>
        <v>0.4751676505578899</v>
      </c>
      <c r="CX527" s="32">
        <f t="shared" si="527"/>
        <v>0.81407766012922544</v>
      </c>
      <c r="CY527" s="32"/>
      <c r="DA527" s="6">
        <f t="shared" si="594"/>
        <v>0.12796959685709186</v>
      </c>
      <c r="DB527" s="6">
        <f t="shared" si="534"/>
        <v>0.11752293463167959</v>
      </c>
      <c r="DC527" s="6">
        <f t="shared" si="563"/>
        <v>8.8003218981939371E-2</v>
      </c>
      <c r="DD527" s="6">
        <f t="shared" si="546"/>
        <v>0.64021533920494478</v>
      </c>
      <c r="DE527" s="6">
        <f t="shared" si="590"/>
        <v>0.50747377364936264</v>
      </c>
      <c r="DF527" s="6">
        <f t="shared" si="529"/>
        <v>1.8350019105767619</v>
      </c>
      <c r="DI527" s="6">
        <f t="shared" si="595"/>
        <v>1.0398952836149966</v>
      </c>
      <c r="DJ527" s="6">
        <f t="shared" si="535"/>
        <v>1.220827370501359</v>
      </c>
      <c r="DK527" s="6">
        <f t="shared" si="564"/>
        <v>0.1961347699957115</v>
      </c>
      <c r="DL527" s="6">
        <f t="shared" si="547"/>
        <v>0.32215220662849609</v>
      </c>
      <c r="DM527" s="6">
        <f t="shared" si="591"/>
        <v>0.27794755475386063</v>
      </c>
      <c r="DN527" s="6">
        <f t="shared" si="530"/>
        <v>0.13432580821983675</v>
      </c>
      <c r="DX527">
        <f t="shared" si="536"/>
        <v>108900</v>
      </c>
      <c r="DY527">
        <f t="shared" si="537"/>
        <v>101110.34018714553</v>
      </c>
      <c r="DZ527">
        <f t="shared" si="538"/>
        <v>116689.65981285447</v>
      </c>
    </row>
    <row r="528" spans="1:130" x14ac:dyDescent="0.25">
      <c r="A528" s="1">
        <v>27</v>
      </c>
      <c r="B528" s="1">
        <v>527</v>
      </c>
      <c r="C528" s="7">
        <v>20211107</v>
      </c>
      <c r="D528" s="7">
        <v>122020</v>
      </c>
      <c r="E528" s="7">
        <v>8677606</v>
      </c>
      <c r="F528" s="7"/>
      <c r="G528" s="7">
        <f t="shared" si="578"/>
        <v>1058841484120</v>
      </c>
      <c r="H528" s="36">
        <f t="shared" si="543"/>
        <v>411928887109</v>
      </c>
      <c r="I528" s="36">
        <f t="shared" si="539"/>
        <v>533645086030.20001</v>
      </c>
      <c r="K528" s="2">
        <f t="shared" si="579"/>
        <v>1.5610475990422677E-2</v>
      </c>
      <c r="M528" s="1">
        <f t="shared" si="587"/>
        <v>526</v>
      </c>
      <c r="N528" s="2">
        <f t="shared" si="580"/>
        <v>1.2133617011426161E-2</v>
      </c>
      <c r="O528" s="8">
        <f t="shared" si="581"/>
        <v>0.65914786967418548</v>
      </c>
      <c r="P528" s="2">
        <f t="shared" si="582"/>
        <v>0.62353855326371443</v>
      </c>
      <c r="Q528" s="2">
        <f t="shared" si="583"/>
        <v>0.64628794617454177</v>
      </c>
      <c r="R528" s="2">
        <f t="shared" si="584"/>
        <v>3.6047327322423661E-2</v>
      </c>
      <c r="V528" s="1">
        <f t="shared" si="585"/>
        <v>0</v>
      </c>
      <c r="W528" s="1">
        <f t="shared" si="586"/>
        <v>1.5610475990422677E-2</v>
      </c>
      <c r="X528" s="2">
        <f t="shared" si="565"/>
        <v>7.1683917572527454E-3</v>
      </c>
      <c r="Y528" s="2">
        <f t="shared" si="566"/>
        <v>1.5162682677587106E-2</v>
      </c>
      <c r="Z528" s="2">
        <f t="shared" si="567"/>
        <v>1.2468782409237428E-2</v>
      </c>
      <c r="AA528" s="2">
        <f t="shared" si="568"/>
        <v>1.6206829474179996E-2</v>
      </c>
      <c r="AB528" s="3">
        <f t="shared" si="540"/>
        <v>0.57490711779059378</v>
      </c>
      <c r="AC528" s="3">
        <f t="shared" si="541"/>
        <v>0.93557365441177875</v>
      </c>
      <c r="AD528" s="4">
        <f t="shared" si="569"/>
        <v>61.938799329941531</v>
      </c>
      <c r="AE528" s="5">
        <f t="shared" si="553"/>
        <v>55.473684019536755</v>
      </c>
      <c r="AF528" s="5">
        <f t="shared" si="554"/>
        <v>46.296792714461127</v>
      </c>
      <c r="AG528" s="5">
        <f t="shared" si="555"/>
        <v>64.65057532461239</v>
      </c>
      <c r="AH528" s="5"/>
      <c r="AI528" s="6">
        <f t="shared" si="542"/>
        <v>0.26226528698438351</v>
      </c>
      <c r="AJ528" s="6">
        <f t="shared" si="531"/>
        <v>5.8422689382413254E-2</v>
      </c>
      <c r="AK528" s="6">
        <f t="shared" si="556"/>
        <v>-0.10209991648775767</v>
      </c>
      <c r="AL528" s="6">
        <f t="shared" si="557"/>
        <v>0.21894529525258416</v>
      </c>
      <c r="AM528" s="6"/>
      <c r="AT528" s="5"/>
      <c r="AU528" s="5"/>
      <c r="AV528" s="12"/>
      <c r="AW528" s="5"/>
      <c r="AX528" s="5"/>
      <c r="AY528" s="5"/>
      <c r="BE528" s="5">
        <f t="shared" si="596"/>
        <v>1890</v>
      </c>
      <c r="BF528" s="6">
        <f t="shared" si="597"/>
        <v>0</v>
      </c>
      <c r="BG528" s="6">
        <f t="shared" si="598"/>
        <v>1890</v>
      </c>
      <c r="BH528" s="6">
        <f t="shared" si="599"/>
        <v>768.57142857142856</v>
      </c>
      <c r="BI528" s="6">
        <f t="shared" si="600"/>
        <v>1691.4285714285713</v>
      </c>
      <c r="BJ528" s="6">
        <f t="shared" si="601"/>
        <v>68.757259001161444</v>
      </c>
      <c r="BK528" s="6">
        <f t="shared" si="558"/>
        <v>55.020174497634891</v>
      </c>
      <c r="BL528" s="6">
        <f t="shared" si="559"/>
        <v>35.507401640966989</v>
      </c>
      <c r="BM528" s="6">
        <f t="shared" si="560"/>
        <v>68.679115497302419</v>
      </c>
      <c r="BQ528" s="2">
        <f t="shared" si="570"/>
        <v>108817.5</v>
      </c>
      <c r="BR528" s="2">
        <f t="shared" si="602"/>
        <v>107527.1875</v>
      </c>
      <c r="BS528" s="2">
        <f t="shared" si="571"/>
        <v>106592.97827302259</v>
      </c>
      <c r="BT528" s="5">
        <f t="shared" si="603"/>
        <v>109452.21447776722</v>
      </c>
      <c r="BU528" s="5"/>
      <c r="BV528" s="2">
        <f t="shared" si="548"/>
        <v>-0.42474220849749322</v>
      </c>
      <c r="BW528" s="2">
        <f t="shared" si="572"/>
        <v>-0.48183637613833846</v>
      </c>
      <c r="BX528" s="2">
        <f t="shared" si="573"/>
        <v>-0.8973950131803905</v>
      </c>
      <c r="BY528" s="2">
        <f t="shared" si="574"/>
        <v>-6.6277739096286425E-2</v>
      </c>
      <c r="BZ528" s="2"/>
      <c r="CA528" s="2">
        <f t="shared" si="604"/>
        <v>-0.45863701409207813</v>
      </c>
      <c r="CB528" s="2">
        <f t="shared" si="575"/>
        <v>-0.10380921807090371</v>
      </c>
      <c r="CC528" s="2">
        <f t="shared" si="576"/>
        <v>-0.50106495310097499</v>
      </c>
      <c r="CD528" s="2">
        <f t="shared" si="577"/>
        <v>0.29344651695916751</v>
      </c>
      <c r="CE528" s="5"/>
      <c r="CF528" s="8">
        <f t="shared" si="549"/>
        <v>1.0958312161105484E-2</v>
      </c>
      <c r="CG528" s="8">
        <f t="shared" si="550"/>
        <v>5.29936321102039E-4</v>
      </c>
      <c r="CH528" s="5">
        <f t="shared" si="551"/>
        <v>114045</v>
      </c>
      <c r="CI528" s="5">
        <f t="shared" si="552"/>
        <v>112565</v>
      </c>
      <c r="CJ528" s="5"/>
      <c r="CK528" s="5">
        <f t="shared" si="592"/>
        <v>113650.90543827057</v>
      </c>
      <c r="CL528" s="5">
        <f t="shared" si="532"/>
        <v>110922.47695625294</v>
      </c>
      <c r="CM528" s="5">
        <f t="shared" si="561"/>
        <v>107946.74282247174</v>
      </c>
      <c r="CN528" s="5">
        <f t="shared" si="544"/>
        <v>95063.50410156227</v>
      </c>
      <c r="CO528" s="5">
        <f t="shared" si="588"/>
        <v>81869.006021283407</v>
      </c>
      <c r="CP528" s="5">
        <f t="shared" ref="CP528:CP591" si="605">AVERAGE(G129:G528)/AVERAGE(E129:E528)</f>
        <v>66549.978801980717</v>
      </c>
      <c r="CQ528" s="5"/>
      <c r="CR528" s="5"/>
      <c r="CS528" s="32">
        <f t="shared" si="593"/>
        <v>7.3638608768278546E-2</v>
      </c>
      <c r="CT528" s="32">
        <f t="shared" si="533"/>
        <v>0.10004755887414807</v>
      </c>
      <c r="CU528" s="32">
        <f t="shared" si="562"/>
        <v>0.13037222624375988</v>
      </c>
      <c r="CV528" s="32">
        <f t="shared" si="545"/>
        <v>0.28356303665851024</v>
      </c>
      <c r="CW528" s="32">
        <f t="shared" si="589"/>
        <v>0.49042972340813051</v>
      </c>
      <c r="CX528" s="32">
        <f t="shared" ref="CX528:CX591" si="606">D528/CP528-1</f>
        <v>0.83350922414370987</v>
      </c>
      <c r="CY528" s="32"/>
      <c r="DA528" s="6">
        <f t="shared" si="594"/>
        <v>0.16838858619385424</v>
      </c>
      <c r="DB528" s="6">
        <f t="shared" si="534"/>
        <v>0.1146736313018642</v>
      </c>
      <c r="DC528" s="6">
        <f t="shared" si="563"/>
        <v>0.10488711701091687</v>
      </c>
      <c r="DD528" s="6">
        <f t="shared" si="546"/>
        <v>0.66646168019966068</v>
      </c>
      <c r="DE528" s="6">
        <f t="shared" si="590"/>
        <v>0.49742081555037165</v>
      </c>
      <c r="DF528" s="6">
        <f t="shared" si="529"/>
        <v>1.8766066299456958</v>
      </c>
      <c r="DI528" s="6">
        <f t="shared" si="595"/>
        <v>0.95688398231598348</v>
      </c>
      <c r="DJ528" s="6">
        <f t="shared" si="535"/>
        <v>1.1445686232025891</v>
      </c>
      <c r="DK528" s="6">
        <f t="shared" si="564"/>
        <v>5.7288367947172104E-2</v>
      </c>
      <c r="DL528" s="6">
        <f t="shared" si="547"/>
        <v>0.3213005139752575</v>
      </c>
      <c r="DM528" s="6">
        <f t="shared" si="591"/>
        <v>0.27004224776268182</v>
      </c>
      <c r="DN528" s="6">
        <f t="shared" si="530"/>
        <v>0.12499109052253601</v>
      </c>
      <c r="DX528">
        <f t="shared" si="536"/>
        <v>109660.5</v>
      </c>
      <c r="DY528">
        <f t="shared" si="537"/>
        <v>100073.08016982672</v>
      </c>
      <c r="DZ528">
        <f t="shared" si="538"/>
        <v>119247.91983017328</v>
      </c>
    </row>
    <row r="529" spans="1:130" x14ac:dyDescent="0.25">
      <c r="A529" s="1">
        <v>28</v>
      </c>
      <c r="B529" s="1">
        <v>528</v>
      </c>
      <c r="C529" s="7">
        <v>20211108</v>
      </c>
      <c r="D529" s="7">
        <v>127550</v>
      </c>
      <c r="E529" s="7">
        <v>12609760</v>
      </c>
      <c r="F529" s="7"/>
      <c r="G529" s="7">
        <f t="shared" si="578"/>
        <v>1608374888000</v>
      </c>
      <c r="H529" s="36">
        <f t="shared" si="543"/>
        <v>474470056149</v>
      </c>
      <c r="I529" s="36">
        <f t="shared" si="539"/>
        <v>549026278224.40002</v>
      </c>
      <c r="K529" s="2">
        <f t="shared" si="579"/>
        <v>4.4323478864113947E-2</v>
      </c>
      <c r="M529" s="1">
        <f t="shared" si="587"/>
        <v>527</v>
      </c>
      <c r="N529" s="2">
        <f t="shared" si="580"/>
        <v>1.2256089108599943E-2</v>
      </c>
      <c r="O529" s="8">
        <f t="shared" si="581"/>
        <v>0.66040100250626566</v>
      </c>
      <c r="P529" s="2">
        <f t="shared" si="582"/>
        <v>0.62512313787751395</v>
      </c>
      <c r="Q529" s="2">
        <f t="shared" si="583"/>
        <v>0.64796247039387667</v>
      </c>
      <c r="R529" s="2">
        <f t="shared" si="584"/>
        <v>3.6862449242551221E-2</v>
      </c>
      <c r="V529" s="1">
        <f t="shared" si="585"/>
        <v>0</v>
      </c>
      <c r="W529" s="1">
        <f t="shared" si="586"/>
        <v>4.4323478864113947E-2</v>
      </c>
      <c r="X529" s="2">
        <f t="shared" si="565"/>
        <v>7.1683917572527454E-3</v>
      </c>
      <c r="Y529" s="2">
        <f t="shared" si="566"/>
        <v>1.7385572991850229E-2</v>
      </c>
      <c r="Z529" s="2">
        <f t="shared" si="567"/>
        <v>1.2468782409237428E-2</v>
      </c>
      <c r="AA529" s="2">
        <f t="shared" si="568"/>
        <v>1.795706746810723E-2</v>
      </c>
      <c r="AB529" s="3">
        <f t="shared" si="540"/>
        <v>0.57490711779059378</v>
      </c>
      <c r="AC529" s="3">
        <f t="shared" si="541"/>
        <v>0.96817439833803554</v>
      </c>
      <c r="AD529" s="4">
        <f t="shared" si="569"/>
        <v>62.742919814569909</v>
      </c>
      <c r="AE529" s="5">
        <f t="shared" si="553"/>
        <v>55.906808420973576</v>
      </c>
      <c r="AF529" s="5">
        <f t="shared" si="554"/>
        <v>46.204160503124797</v>
      </c>
      <c r="AG529" s="5">
        <f t="shared" si="555"/>
        <v>65.609456338822355</v>
      </c>
      <c r="AH529" s="5"/>
      <c r="AI529" s="6">
        <f t="shared" si="542"/>
        <v>0.29839522775271127</v>
      </c>
      <c r="AJ529" s="6">
        <f t="shared" si="531"/>
        <v>7.3797563187814816E-2</v>
      </c>
      <c r="AK529" s="6">
        <f t="shared" si="556"/>
        <v>-0.11576988088180638</v>
      </c>
      <c r="AL529" s="6">
        <f t="shared" si="557"/>
        <v>0.263365007257436</v>
      </c>
      <c r="AM529" s="6"/>
      <c r="AT529" s="5"/>
      <c r="AU529" s="5"/>
      <c r="AV529" s="12"/>
      <c r="AW529" s="5"/>
      <c r="AX529" s="5"/>
      <c r="AY529" s="5"/>
      <c r="BE529" s="5">
        <f t="shared" si="596"/>
        <v>5530</v>
      </c>
      <c r="BF529" s="6">
        <f t="shared" si="597"/>
        <v>0</v>
      </c>
      <c r="BG529" s="6">
        <f t="shared" si="598"/>
        <v>5530</v>
      </c>
      <c r="BH529" s="6">
        <f t="shared" si="599"/>
        <v>768.57142857142856</v>
      </c>
      <c r="BI529" s="6">
        <f t="shared" si="600"/>
        <v>1982.8571428571429</v>
      </c>
      <c r="BJ529" s="6">
        <f t="shared" si="601"/>
        <v>72.06645898234683</v>
      </c>
      <c r="BK529" s="6">
        <f t="shared" si="558"/>
        <v>55.659533482788262</v>
      </c>
      <c r="BL529" s="6">
        <f t="shared" si="559"/>
        <v>34.769774271279481</v>
      </c>
      <c r="BM529" s="6">
        <f t="shared" si="560"/>
        <v>70.282364930844409</v>
      </c>
      <c r="BQ529" s="2">
        <f t="shared" si="570"/>
        <v>109032.5</v>
      </c>
      <c r="BR529" s="2">
        <f t="shared" si="602"/>
        <v>107664.4375</v>
      </c>
      <c r="BS529" s="2">
        <f t="shared" si="571"/>
        <v>106637.35780390132</v>
      </c>
      <c r="BT529" s="5">
        <f t="shared" si="603"/>
        <v>109608.63813315844</v>
      </c>
      <c r="BU529" s="5"/>
      <c r="BV529" s="2">
        <f t="shared" si="548"/>
        <v>-0.60380667710439218</v>
      </c>
      <c r="BW529" s="2">
        <f t="shared" si="572"/>
        <v>-0.4847096332485637</v>
      </c>
      <c r="BX529" s="2">
        <f t="shared" si="573"/>
        <v>-0.9029322849995296</v>
      </c>
      <c r="BY529" s="2">
        <f t="shared" si="574"/>
        <v>-6.6486981497597797E-2</v>
      </c>
      <c r="BZ529" s="2"/>
      <c r="CA529" s="2">
        <f t="shared" si="604"/>
        <v>-0.3981843390879613</v>
      </c>
      <c r="CB529" s="2">
        <f t="shared" si="575"/>
        <v>-0.14040037975761682</v>
      </c>
      <c r="CC529" s="2">
        <f t="shared" si="576"/>
        <v>-0.50113797606482602</v>
      </c>
      <c r="CD529" s="2">
        <f t="shared" si="577"/>
        <v>0.22033721654959232</v>
      </c>
      <c r="CE529" s="5"/>
      <c r="CF529" s="8">
        <f t="shared" si="549"/>
        <v>1.1343449276917154E-2</v>
      </c>
      <c r="CG529" s="8">
        <f t="shared" si="550"/>
        <v>-4.1970857893406169E-4</v>
      </c>
      <c r="CH529" s="5">
        <f t="shared" si="551"/>
        <v>116810</v>
      </c>
      <c r="CI529" s="5">
        <f t="shared" si="552"/>
        <v>115330</v>
      </c>
      <c r="CJ529" s="5"/>
      <c r="CK529" s="5">
        <f t="shared" si="592"/>
        <v>117603.85827105341</v>
      </c>
      <c r="CL529" s="5">
        <f t="shared" si="532"/>
        <v>113514.01610338011</v>
      </c>
      <c r="CM529" s="5">
        <f t="shared" si="561"/>
        <v>108868.81271376801</v>
      </c>
      <c r="CN529" s="5">
        <f t="shared" si="544"/>
        <v>95877.104085775383</v>
      </c>
      <c r="CO529" s="5">
        <f t="shared" si="588"/>
        <v>82526.334210175366</v>
      </c>
      <c r="CP529" s="5">
        <f t="shared" si="605"/>
        <v>67030.640058511053</v>
      </c>
      <c r="CQ529" s="5"/>
      <c r="CR529" s="5"/>
      <c r="CS529" s="32">
        <f t="shared" si="593"/>
        <v>8.45732603944227E-2</v>
      </c>
      <c r="CT529" s="32">
        <f t="shared" si="533"/>
        <v>0.12364978685836436</v>
      </c>
      <c r="CU529" s="32">
        <f t="shared" si="562"/>
        <v>0.17159356128322578</v>
      </c>
      <c r="CV529" s="32">
        <f t="shared" si="545"/>
        <v>0.33034890046208343</v>
      </c>
      <c r="CW529" s="32">
        <f t="shared" si="589"/>
        <v>0.54556725705469766</v>
      </c>
      <c r="CX529" s="32">
        <f t="shared" si="606"/>
        <v>0.90286113766274045</v>
      </c>
      <c r="CY529" s="32"/>
      <c r="DA529" s="6">
        <f t="shared" si="594"/>
        <v>0.16915886042547748</v>
      </c>
      <c r="DB529" s="6">
        <f t="shared" si="534"/>
        <v>0.15991665046065662</v>
      </c>
      <c r="DC529" s="6">
        <f t="shared" si="563"/>
        <v>0.16572927927274608</v>
      </c>
      <c r="DD529" s="6">
        <f t="shared" si="546"/>
        <v>0.70823495047731988</v>
      </c>
      <c r="DE529" s="6">
        <f t="shared" si="590"/>
        <v>0.57184232557176506</v>
      </c>
      <c r="DF529" s="6">
        <f t="shared" ref="DF529:DF592" si="607">LN(D529/D130)</f>
        <v>1.9199492707388621</v>
      </c>
      <c r="DI529" s="6">
        <f t="shared" si="595"/>
        <v>0.99885090595237158</v>
      </c>
      <c r="DJ529" s="6">
        <f t="shared" si="535"/>
        <v>1.1869032134742772</v>
      </c>
      <c r="DK529" s="6">
        <f t="shared" si="564"/>
        <v>0.1597751665174906</v>
      </c>
      <c r="DL529" s="6">
        <f t="shared" si="547"/>
        <v>0.31104922617206071</v>
      </c>
      <c r="DM529" s="6">
        <f t="shared" si="591"/>
        <v>0.24553372044055885</v>
      </c>
      <c r="DN529" s="6">
        <f t="shared" ref="DN529:DN592" si="608">(D149-(AVERAGE(D130:D529)-2*_xlfn.STDEV.P(D130:D529)))/(4*_xlfn.STDEV.P(D130:D529))</f>
        <v>0.13133328006744513</v>
      </c>
      <c r="DX529">
        <f t="shared" si="536"/>
        <v>110598</v>
      </c>
      <c r="DY529">
        <f t="shared" si="537"/>
        <v>98258.561439028112</v>
      </c>
      <c r="DZ529">
        <f t="shared" si="538"/>
        <v>122937.43856097189</v>
      </c>
    </row>
    <row r="530" spans="1:130" x14ac:dyDescent="0.25">
      <c r="A530" s="1">
        <v>29</v>
      </c>
      <c r="B530" s="1">
        <v>529</v>
      </c>
      <c r="C530" s="7">
        <v>20211109</v>
      </c>
      <c r="D530" s="7">
        <v>126500</v>
      </c>
      <c r="E530" s="7">
        <v>8205527</v>
      </c>
      <c r="F530" s="7"/>
      <c r="G530" s="7">
        <f t="shared" si="578"/>
        <v>1037999165500</v>
      </c>
      <c r="H530" s="36">
        <f t="shared" si="543"/>
        <v>515890682224</v>
      </c>
      <c r="I530" s="36">
        <f t="shared" si="539"/>
        <v>544352866724.20001</v>
      </c>
      <c r="K530" s="2">
        <f t="shared" si="579"/>
        <v>-8.2661364202454273E-3</v>
      </c>
      <c r="M530" s="1">
        <f t="shared" si="587"/>
        <v>528</v>
      </c>
      <c r="N530" s="2">
        <f t="shared" si="580"/>
        <v>1.237635938906894E-2</v>
      </c>
      <c r="O530" s="8">
        <f t="shared" si="581"/>
        <v>0.66165413533834583</v>
      </c>
      <c r="P530" s="2">
        <f t="shared" si="582"/>
        <v>0.62667718185995802</v>
      </c>
      <c r="Q530" s="2">
        <f t="shared" si="583"/>
        <v>0.64959833665657085</v>
      </c>
      <c r="R530" s="2">
        <f t="shared" si="584"/>
        <v>3.6530997460831882E-2</v>
      </c>
      <c r="V530" s="1">
        <f t="shared" si="585"/>
        <v>8.2661364202454273E-3</v>
      </c>
      <c r="W530" s="1">
        <f t="shared" si="586"/>
        <v>0</v>
      </c>
      <c r="X530" s="2">
        <f t="shared" si="565"/>
        <v>7.7588300729845624E-3</v>
      </c>
      <c r="Y530" s="2">
        <f t="shared" si="566"/>
        <v>1.6857709841739271E-2</v>
      </c>
      <c r="Z530" s="2">
        <f t="shared" si="567"/>
        <v>1.2297765623477843E-2</v>
      </c>
      <c r="AA530" s="2">
        <f t="shared" si="568"/>
        <v>1.8377199363361383E-2</v>
      </c>
      <c r="AB530" s="3">
        <f t="shared" si="540"/>
        <v>0.630913802599398</v>
      </c>
      <c r="AC530" s="3">
        <f t="shared" si="541"/>
        <v>0.91731658934649651</v>
      </c>
      <c r="AD530" s="4">
        <f t="shared" si="569"/>
        <v>59.249359405325094</v>
      </c>
      <c r="AE530" s="5">
        <f t="shared" si="553"/>
        <v>56.185792630294486</v>
      </c>
      <c r="AF530" s="5">
        <f t="shared" si="554"/>
        <v>46.433246109702957</v>
      </c>
      <c r="AG530" s="5">
        <f t="shared" si="555"/>
        <v>65.938339150886009</v>
      </c>
      <c r="AH530" s="5"/>
      <c r="AI530" s="6">
        <f t="shared" si="542"/>
        <v>0.28271061334722747</v>
      </c>
      <c r="AJ530" s="6">
        <f t="shared" si="531"/>
        <v>8.7101163141265994E-2</v>
      </c>
      <c r="AK530" s="6">
        <f t="shared" si="556"/>
        <v>-0.12192309983955137</v>
      </c>
      <c r="AL530" s="6">
        <f t="shared" si="557"/>
        <v>0.29612542612208337</v>
      </c>
      <c r="AM530" s="6"/>
      <c r="AT530" s="5"/>
      <c r="AU530" s="5"/>
      <c r="AV530" s="12"/>
      <c r="AW530" s="5"/>
      <c r="AX530" s="5"/>
      <c r="AY530" s="5"/>
      <c r="BE530" s="5">
        <f t="shared" si="596"/>
        <v>-1050</v>
      </c>
      <c r="BF530" s="6">
        <f t="shared" si="597"/>
        <v>1050</v>
      </c>
      <c r="BG530" s="6">
        <f t="shared" si="598"/>
        <v>0</v>
      </c>
      <c r="BH530" s="6">
        <f t="shared" si="599"/>
        <v>843.57142857142856</v>
      </c>
      <c r="BI530" s="6">
        <f t="shared" si="600"/>
        <v>1924.2857142857142</v>
      </c>
      <c r="BJ530" s="6">
        <f t="shared" si="601"/>
        <v>69.522580645161298</v>
      </c>
      <c r="BK530" s="6">
        <f t="shared" si="558"/>
        <v>56.186022227276545</v>
      </c>
      <c r="BL530" s="6">
        <f t="shared" si="559"/>
        <v>34.429744226049181</v>
      </c>
      <c r="BM530" s="6">
        <f t="shared" si="560"/>
        <v>71.415416828135704</v>
      </c>
      <c r="BQ530" s="2">
        <f t="shared" si="570"/>
        <v>110693.75</v>
      </c>
      <c r="BR530" s="2">
        <f t="shared" si="602"/>
        <v>107884.75</v>
      </c>
      <c r="BS530" s="2">
        <f t="shared" si="571"/>
        <v>106749.33783113115</v>
      </c>
      <c r="BT530" s="5">
        <f t="shared" si="603"/>
        <v>110144.9142639419</v>
      </c>
      <c r="BU530" s="5"/>
      <c r="BV530" s="2">
        <f t="shared" si="548"/>
        <v>-0.70028998346020277</v>
      </c>
      <c r="BW530" s="2">
        <f t="shared" si="572"/>
        <v>-0.49484216303621942</v>
      </c>
      <c r="BX530" s="2">
        <f t="shared" si="573"/>
        <v>-0.9240587642817677</v>
      </c>
      <c r="BY530" s="2">
        <f t="shared" si="574"/>
        <v>-6.5625561790671083E-2</v>
      </c>
      <c r="BZ530" s="2"/>
      <c r="CA530" s="2">
        <f t="shared" si="604"/>
        <v>-0.35809951708381654</v>
      </c>
      <c r="CB530" s="2">
        <f t="shared" si="575"/>
        <v>-0.17185583905844709</v>
      </c>
      <c r="CC530" s="2">
        <f t="shared" si="576"/>
        <v>-0.48857285750759022</v>
      </c>
      <c r="CD530" s="2">
        <f t="shared" si="577"/>
        <v>0.14486117939069604</v>
      </c>
      <c r="CE530" s="5"/>
      <c r="CF530" s="8">
        <f t="shared" si="549"/>
        <v>1.1343449276917154E-2</v>
      </c>
      <c r="CG530" s="8">
        <f t="shared" si="550"/>
        <v>-4.1970857893406169E-4</v>
      </c>
      <c r="CH530" s="5">
        <f t="shared" si="551"/>
        <v>116810</v>
      </c>
      <c r="CI530" s="5">
        <f t="shared" si="552"/>
        <v>115330</v>
      </c>
      <c r="CJ530" s="5"/>
      <c r="CK530" s="5">
        <f t="shared" si="592"/>
        <v>119393.71481900672</v>
      </c>
      <c r="CL530" s="5">
        <f t="shared" si="532"/>
        <v>114802.91677755323</v>
      </c>
      <c r="CM530" s="5">
        <f t="shared" si="561"/>
        <v>109488.60278507207</v>
      </c>
      <c r="CN530" s="5">
        <f t="shared" si="544"/>
        <v>96384.812336296629</v>
      </c>
      <c r="CO530" s="5">
        <f t="shared" si="588"/>
        <v>82968.663444461083</v>
      </c>
      <c r="CP530" s="5">
        <f t="shared" si="605"/>
        <v>67332.974575530796</v>
      </c>
      <c r="CQ530" s="5"/>
      <c r="CR530" s="5"/>
      <c r="CS530" s="32">
        <f t="shared" si="593"/>
        <v>5.951975940916121E-2</v>
      </c>
      <c r="CT530" s="32">
        <f t="shared" si="533"/>
        <v>0.10188838011068579</v>
      </c>
      <c r="CU530" s="32">
        <f t="shared" si="562"/>
        <v>0.15537139740765138</v>
      </c>
      <c r="CV530" s="32">
        <f t="shared" si="545"/>
        <v>0.31244743786633467</v>
      </c>
      <c r="CW530" s="32">
        <f t="shared" si="589"/>
        <v>0.52467202372952082</v>
      </c>
      <c r="CX530" s="32">
        <f t="shared" si="606"/>
        <v>0.87872288128454157</v>
      </c>
      <c r="CY530" s="32"/>
      <c r="DA530" s="6">
        <f t="shared" si="594"/>
        <v>0.15284718192381419</v>
      </c>
      <c r="DB530" s="6">
        <f t="shared" si="534"/>
        <v>0.19681341006239328</v>
      </c>
      <c r="DC530" s="6">
        <f t="shared" si="563"/>
        <v>0.20163734609324613</v>
      </c>
      <c r="DD530" s="6">
        <f t="shared" si="546"/>
        <v>0.70539580263614432</v>
      </c>
      <c r="DE530" s="6">
        <f t="shared" si="590"/>
        <v>0.58590700963653308</v>
      </c>
      <c r="DF530" s="6">
        <f t="shared" si="607"/>
        <v>1.8784115862892652</v>
      </c>
      <c r="DI530" s="6">
        <f t="shared" si="595"/>
        <v>0.86032660040186837</v>
      </c>
      <c r="DJ530" s="6">
        <f t="shared" si="535"/>
        <v>1.0321563212801226</v>
      </c>
      <c r="DK530" s="6">
        <f t="shared" si="564"/>
        <v>0.29543377986987501</v>
      </c>
      <c r="DL530" s="6">
        <f t="shared" si="547"/>
        <v>0.35670508537624357</v>
      </c>
      <c r="DM530" s="6">
        <f t="shared" si="591"/>
        <v>0.24868969759356147</v>
      </c>
      <c r="DN530" s="6">
        <f t="shared" si="608"/>
        <v>0.13951654484945417</v>
      </c>
      <c r="DX530">
        <f t="shared" si="536"/>
        <v>111488</v>
      </c>
      <c r="DY530">
        <f t="shared" si="537"/>
        <v>97383.121978549403</v>
      </c>
      <c r="DZ530">
        <f t="shared" si="538"/>
        <v>125592.8780214506</v>
      </c>
    </row>
    <row r="531" spans="1:130" x14ac:dyDescent="0.25">
      <c r="A531" s="1">
        <v>30</v>
      </c>
      <c r="B531" s="1">
        <v>530</v>
      </c>
      <c r="C531" s="7">
        <v>20211110</v>
      </c>
      <c r="D531" s="7">
        <v>123400</v>
      </c>
      <c r="E531" s="7">
        <v>5924271</v>
      </c>
      <c r="F531" s="7"/>
      <c r="G531" s="7">
        <f t="shared" si="578"/>
        <v>731055041400</v>
      </c>
      <c r="H531" s="36">
        <f t="shared" si="543"/>
        <v>532266750424</v>
      </c>
      <c r="I531" s="36">
        <f t="shared" si="539"/>
        <v>534559711708.20001</v>
      </c>
      <c r="K531" s="2">
        <f t="shared" si="579"/>
        <v>-2.4811196696287455E-2</v>
      </c>
      <c r="M531" s="1">
        <f t="shared" si="587"/>
        <v>529</v>
      </c>
      <c r="N531" s="2">
        <f t="shared" si="580"/>
        <v>1.240760364202604E-2</v>
      </c>
      <c r="O531" s="8">
        <f t="shared" si="581"/>
        <v>0.66290726817042611</v>
      </c>
      <c r="P531" s="2">
        <f t="shared" si="582"/>
        <v>0.62708056130501066</v>
      </c>
      <c r="Q531" s="2">
        <f t="shared" si="583"/>
        <v>0.65002191848351643</v>
      </c>
      <c r="R531" s="2">
        <f t="shared" si="584"/>
        <v>3.623008631046809E-2</v>
      </c>
      <c r="V531" s="1">
        <f t="shared" si="585"/>
        <v>2.4811196696287455E-2</v>
      </c>
      <c r="W531" s="1">
        <f t="shared" si="586"/>
        <v>0</v>
      </c>
      <c r="X531" s="2">
        <f t="shared" si="565"/>
        <v>8.5234589944774581E-3</v>
      </c>
      <c r="Y531" s="2">
        <f t="shared" si="566"/>
        <v>1.6857709841739271E-2</v>
      </c>
      <c r="Z531" s="2">
        <f t="shared" si="567"/>
        <v>1.3033571963025016E-2</v>
      </c>
      <c r="AA531" s="2">
        <f t="shared" si="568"/>
        <v>1.8377199363361383E-2</v>
      </c>
      <c r="AB531" s="3">
        <f t="shared" si="540"/>
        <v>0.65396186238566734</v>
      </c>
      <c r="AC531" s="3">
        <f t="shared" si="541"/>
        <v>0.91731658934649651</v>
      </c>
      <c r="AD531" s="4">
        <f t="shared" si="569"/>
        <v>58.380269158229382</v>
      </c>
      <c r="AE531" s="5">
        <f t="shared" si="553"/>
        <v>56.47464918416479</v>
      </c>
      <c r="AF531" s="5">
        <f t="shared" si="554"/>
        <v>46.827240710666864</v>
      </c>
      <c r="AG531" s="5">
        <f t="shared" si="555"/>
        <v>66.122057657662708</v>
      </c>
      <c r="AH531" s="5"/>
      <c r="AI531" s="6">
        <f t="shared" si="542"/>
        <v>0.34343633548611652</v>
      </c>
      <c r="AJ531" s="6">
        <f t="shared" si="531"/>
        <v>0.10543915461589011</v>
      </c>
      <c r="AK531" s="6">
        <f t="shared" si="556"/>
        <v>-0.12595088019347467</v>
      </c>
      <c r="AL531" s="6">
        <f t="shared" si="557"/>
        <v>0.33682918942525492</v>
      </c>
      <c r="AM531" s="6"/>
      <c r="AT531" s="5"/>
      <c r="AU531" s="5"/>
      <c r="AV531" s="12"/>
      <c r="AW531" s="5"/>
      <c r="AX531" s="5"/>
      <c r="AY531" s="5"/>
      <c r="BE531" s="5">
        <f t="shared" si="596"/>
        <v>-3100</v>
      </c>
      <c r="BF531" s="6">
        <f t="shared" si="597"/>
        <v>3100</v>
      </c>
      <c r="BG531" s="6">
        <f t="shared" si="598"/>
        <v>0</v>
      </c>
      <c r="BH531" s="6">
        <f t="shared" si="599"/>
        <v>953.57142857142856</v>
      </c>
      <c r="BI531" s="6">
        <f t="shared" si="600"/>
        <v>1924.2857142857142</v>
      </c>
      <c r="BJ531" s="6">
        <f t="shared" si="601"/>
        <v>66.86522710349962</v>
      </c>
      <c r="BK531" s="6">
        <f t="shared" si="558"/>
        <v>56.934346873590769</v>
      </c>
      <c r="BL531" s="6">
        <f t="shared" si="559"/>
        <v>34.773171545386035</v>
      </c>
      <c r="BM531" s="6">
        <f t="shared" si="560"/>
        <v>72.447169603334075</v>
      </c>
      <c r="BQ531" s="2">
        <f t="shared" si="570"/>
        <v>113387.5</v>
      </c>
      <c r="BR531" s="2">
        <f t="shared" si="602"/>
        <v>108239.75</v>
      </c>
      <c r="BS531" s="2">
        <f t="shared" si="571"/>
        <v>106957.81658027857</v>
      </c>
      <c r="BT531" s="5">
        <f t="shared" si="603"/>
        <v>111467.04076128798</v>
      </c>
      <c r="BU531" s="5"/>
      <c r="BV531" s="2">
        <f t="shared" si="548"/>
        <v>-0.99786033688999343</v>
      </c>
      <c r="BW531" s="2">
        <f t="shared" si="572"/>
        <v>-0.51838770616851515</v>
      </c>
      <c r="BX531" s="2">
        <f t="shared" si="573"/>
        <v>-1.0030984246700922</v>
      </c>
      <c r="BY531" s="2">
        <f t="shared" si="574"/>
        <v>-3.3676987666938107E-2</v>
      </c>
      <c r="BZ531" s="2"/>
      <c r="CA531" s="2">
        <f t="shared" si="604"/>
        <v>-0.17741409917146736</v>
      </c>
      <c r="CB531" s="2">
        <f t="shared" si="575"/>
        <v>-0.18660235786380891</v>
      </c>
      <c r="CC531" s="2">
        <f t="shared" si="576"/>
        <v>-0.47256017876373829</v>
      </c>
      <c r="CD531" s="2">
        <f t="shared" si="577"/>
        <v>9.9355463036120473E-2</v>
      </c>
      <c r="CE531" s="5"/>
      <c r="CF531" s="8">
        <f t="shared" si="549"/>
        <v>9.7561410839132456E-3</v>
      </c>
      <c r="CG531" s="8">
        <f t="shared" si="550"/>
        <v>-4.1970857893406169E-4</v>
      </c>
      <c r="CH531" s="5">
        <f t="shared" si="551"/>
        <v>116810</v>
      </c>
      <c r="CI531" s="5">
        <f t="shared" si="552"/>
        <v>115330</v>
      </c>
      <c r="CJ531" s="5"/>
      <c r="CK531" s="5">
        <f t="shared" si="592"/>
        <v>120100.7413616501</v>
      </c>
      <c r="CL531" s="5">
        <f t="shared" si="532"/>
        <v>115817.73893179282</v>
      </c>
      <c r="CM531" s="5">
        <f t="shared" si="561"/>
        <v>110124.32847025471</v>
      </c>
      <c r="CN531" s="5">
        <f t="shared" si="544"/>
        <v>96708.587565968643</v>
      </c>
      <c r="CO531" s="5">
        <f t="shared" si="588"/>
        <v>83264.377928728005</v>
      </c>
      <c r="CP531" s="5">
        <f t="shared" si="605"/>
        <v>67552.833455930508</v>
      </c>
      <c r="CQ531" s="5"/>
      <c r="CR531" s="5"/>
      <c r="CS531" s="32">
        <f t="shared" si="593"/>
        <v>2.7470759971540026E-2</v>
      </c>
      <c r="CT531" s="32">
        <f t="shared" si="533"/>
        <v>6.5467182645246647E-2</v>
      </c>
      <c r="CU531" s="32">
        <f t="shared" si="562"/>
        <v>0.12055166841113718</v>
      </c>
      <c r="CV531" s="32">
        <f t="shared" si="545"/>
        <v>0.27599836897446273</v>
      </c>
      <c r="CW531" s="32">
        <f t="shared" si="589"/>
        <v>0.4820263246982639</v>
      </c>
      <c r="CX531" s="32">
        <f t="shared" si="606"/>
        <v>0.82671834306554359</v>
      </c>
      <c r="CY531" s="32"/>
      <c r="DA531" s="6">
        <f t="shared" si="594"/>
        <v>0.12969527764362884</v>
      </c>
      <c r="DB531" s="6">
        <f t="shared" si="534"/>
        <v>0.17094406310624569</v>
      </c>
      <c r="DC531" s="6">
        <f t="shared" si="563"/>
        <v>0.20666738997306583</v>
      </c>
      <c r="DD531" s="6">
        <f t="shared" si="546"/>
        <v>0.64752634614115823</v>
      </c>
      <c r="DE531" s="6">
        <f t="shared" si="590"/>
        <v>0.60969426135964155</v>
      </c>
      <c r="DF531" s="6">
        <f t="shared" si="607"/>
        <v>1.8745070744122916</v>
      </c>
      <c r="DI531" s="6">
        <f t="shared" si="595"/>
        <v>0.71009902945891878</v>
      </c>
      <c r="DJ531" s="6">
        <f t="shared" si="535"/>
        <v>0.87557042994789325</v>
      </c>
      <c r="DK531" s="6">
        <f t="shared" si="564"/>
        <v>0.3232068771516825</v>
      </c>
      <c r="DL531" s="6">
        <f t="shared" si="547"/>
        <v>0.35669061436215449</v>
      </c>
      <c r="DM531" s="6">
        <f t="shared" si="591"/>
        <v>0.2687488194509462</v>
      </c>
      <c r="DN531" s="6">
        <f t="shared" si="608"/>
        <v>0.14252982269331219</v>
      </c>
      <c r="DX531">
        <f t="shared" si="536"/>
        <v>112463</v>
      </c>
      <c r="DY531">
        <f t="shared" si="537"/>
        <v>97902.48201470841</v>
      </c>
      <c r="DZ531">
        <f t="shared" si="538"/>
        <v>127023.51798529159</v>
      </c>
    </row>
    <row r="532" spans="1:130" x14ac:dyDescent="0.25">
      <c r="A532" s="1">
        <v>31</v>
      </c>
      <c r="B532" s="1">
        <v>531</v>
      </c>
      <c r="C532" s="7">
        <v>20211113</v>
      </c>
      <c r="D532" s="7">
        <v>120200</v>
      </c>
      <c r="E532" s="7">
        <v>5407792</v>
      </c>
      <c r="F532" s="7"/>
      <c r="G532" s="7">
        <f t="shared" si="578"/>
        <v>650016598400</v>
      </c>
      <c r="H532" s="36">
        <f t="shared" si="543"/>
        <v>544322553065</v>
      </c>
      <c r="I532" s="36">
        <f t="shared" si="539"/>
        <v>532663231522.59998</v>
      </c>
      <c r="K532" s="2">
        <f t="shared" si="579"/>
        <v>-2.6274089370180196E-2</v>
      </c>
      <c r="M532" s="1">
        <f t="shared" si="587"/>
        <v>530</v>
      </c>
      <c r="N532" s="2">
        <f t="shared" si="580"/>
        <v>1.2427674757301558E-2</v>
      </c>
      <c r="O532" s="8">
        <f t="shared" si="581"/>
        <v>0.66416040100250628</v>
      </c>
      <c r="P532" s="2">
        <f t="shared" si="582"/>
        <v>0.62733961631998614</v>
      </c>
      <c r="Q532" s="2">
        <f t="shared" si="583"/>
        <v>0.65029372219636572</v>
      </c>
      <c r="R532" s="2">
        <f t="shared" si="584"/>
        <v>3.707983969749562E-2</v>
      </c>
      <c r="V532" s="1">
        <f t="shared" si="585"/>
        <v>2.6274089370180196E-2</v>
      </c>
      <c r="W532" s="1">
        <f t="shared" si="586"/>
        <v>0</v>
      </c>
      <c r="X532" s="2">
        <f t="shared" si="565"/>
        <v>7.6754148971024732E-3</v>
      </c>
      <c r="Y532" s="2">
        <f t="shared" si="566"/>
        <v>1.6857709841739271E-2</v>
      </c>
      <c r="Z532" s="2">
        <f t="shared" si="567"/>
        <v>1.1217573934047698E-2</v>
      </c>
      <c r="AA532" s="2">
        <f t="shared" si="568"/>
        <v>1.8377199363361383E-2</v>
      </c>
      <c r="AB532" s="3">
        <f t="shared" si="540"/>
        <v>0.68423127337774647</v>
      </c>
      <c r="AC532" s="3">
        <f t="shared" si="541"/>
        <v>0.91731658934649651</v>
      </c>
      <c r="AD532" s="4">
        <f t="shared" si="569"/>
        <v>57.276876370471705</v>
      </c>
      <c r="AE532" s="5">
        <f t="shared" si="553"/>
        <v>56.476666620368022</v>
      </c>
      <c r="AF532" s="5">
        <f t="shared" si="554"/>
        <v>46.828570468110698</v>
      </c>
      <c r="AG532" s="5">
        <f t="shared" si="555"/>
        <v>66.124762772625346</v>
      </c>
      <c r="AH532" s="5"/>
      <c r="AI532" s="6">
        <f t="shared" si="542"/>
        <v>0.27615195875070359</v>
      </c>
      <c r="AJ532" s="6">
        <f t="shared" si="531"/>
        <v>0.11905452171827582</v>
      </c>
      <c r="AK532" s="6">
        <f t="shared" si="556"/>
        <v>-0.11911182922523739</v>
      </c>
      <c r="AL532" s="6">
        <f t="shared" si="557"/>
        <v>0.35722087266178904</v>
      </c>
      <c r="AM532" s="6"/>
      <c r="AT532" s="5"/>
      <c r="AU532" s="5"/>
      <c r="AV532" s="12"/>
      <c r="AW532" s="5"/>
      <c r="AX532" s="5"/>
      <c r="AY532" s="5"/>
      <c r="BE532" s="5">
        <f t="shared" si="596"/>
        <v>-3200</v>
      </c>
      <c r="BF532" s="6">
        <f t="shared" si="597"/>
        <v>3200</v>
      </c>
      <c r="BG532" s="6">
        <f t="shared" si="598"/>
        <v>0</v>
      </c>
      <c r="BH532" s="6">
        <f t="shared" si="599"/>
        <v>888.57142857142856</v>
      </c>
      <c r="BI532" s="6">
        <f t="shared" si="600"/>
        <v>1924.2857142857142</v>
      </c>
      <c r="BJ532" s="6">
        <f t="shared" si="601"/>
        <v>68.410360589131542</v>
      </c>
      <c r="BK532" s="6">
        <f t="shared" si="558"/>
        <v>57.499451551265949</v>
      </c>
      <c r="BL532" s="6">
        <f t="shared" si="559"/>
        <v>34.750983409445652</v>
      </c>
      <c r="BM532" s="6">
        <f t="shared" si="560"/>
        <v>73.423379250540151</v>
      </c>
      <c r="BQ532" s="2">
        <f t="shared" si="570"/>
        <v>114027.5</v>
      </c>
      <c r="BR532" s="2">
        <f t="shared" si="602"/>
        <v>108626.75</v>
      </c>
      <c r="BS532" s="2">
        <f t="shared" si="571"/>
        <v>107162.86752561636</v>
      </c>
      <c r="BT532" s="5">
        <f t="shared" si="603"/>
        <v>112631.07836539346</v>
      </c>
      <c r="BU532" s="5"/>
      <c r="BV532" s="2">
        <f t="shared" si="548"/>
        <v>-1.2460444011933332</v>
      </c>
      <c r="BW532" s="2">
        <f t="shared" si="572"/>
        <v>-0.55742367499774803</v>
      </c>
      <c r="BX532" s="2">
        <f t="shared" si="573"/>
        <v>-1.1400093386125971</v>
      </c>
      <c r="BY532" s="2">
        <f t="shared" si="574"/>
        <v>2.5161988617101061E-2</v>
      </c>
      <c r="BZ532" s="2"/>
      <c r="CA532" s="2">
        <f t="shared" si="604"/>
        <v>-0.12042052528101524</v>
      </c>
      <c r="CB532" s="2">
        <f t="shared" si="575"/>
        <v>-0.19471170407153099</v>
      </c>
      <c r="CC532" s="2">
        <f t="shared" si="576"/>
        <v>-0.46198996389498043</v>
      </c>
      <c r="CD532" s="2">
        <f t="shared" si="577"/>
        <v>7.2566555751918449E-2</v>
      </c>
      <c r="CE532" s="5"/>
      <c r="CF532" s="8">
        <f t="shared" si="549"/>
        <v>9.0246947469668753E-3</v>
      </c>
      <c r="CG532" s="8">
        <f t="shared" si="550"/>
        <v>-4.1970857893406169E-4</v>
      </c>
      <c r="CH532" s="5">
        <f t="shared" si="551"/>
        <v>118745</v>
      </c>
      <c r="CI532" s="5">
        <f t="shared" si="552"/>
        <v>115330</v>
      </c>
      <c r="CJ532" s="5"/>
      <c r="CK532" s="5">
        <f t="shared" si="592"/>
        <v>120810.66771500782</v>
      </c>
      <c r="CL532" s="5">
        <f t="shared" si="532"/>
        <v>116568.54810530366</v>
      </c>
      <c r="CM532" s="5">
        <f t="shared" si="561"/>
        <v>110651.78331087163</v>
      </c>
      <c r="CN532" s="5">
        <f t="shared" si="544"/>
        <v>97029.342133164479</v>
      </c>
      <c r="CO532" s="5">
        <f t="shared" si="588"/>
        <v>83581.241194674265</v>
      </c>
      <c r="CP532" s="5">
        <f t="shared" si="605"/>
        <v>67760.432343078355</v>
      </c>
      <c r="CQ532" s="5"/>
      <c r="CR532" s="5"/>
      <c r="CS532" s="32">
        <f t="shared" si="593"/>
        <v>-5.0547499368879256E-3</v>
      </c>
      <c r="CT532" s="32">
        <f t="shared" si="533"/>
        <v>3.1152930646573873E-2</v>
      </c>
      <c r="CU532" s="32">
        <f t="shared" si="562"/>
        <v>8.6290671541217279E-2</v>
      </c>
      <c r="CV532" s="32">
        <f t="shared" si="545"/>
        <v>0.2388005252579759</v>
      </c>
      <c r="CW532" s="32">
        <f t="shared" si="589"/>
        <v>0.43812173978171387</v>
      </c>
      <c r="CX532" s="32">
        <f t="shared" si="606"/>
        <v>0.77389659191391336</v>
      </c>
      <c r="CY532" s="32"/>
      <c r="DA532" s="6">
        <f t="shared" si="594"/>
        <v>0.12505776858372836</v>
      </c>
      <c r="DB532" s="6">
        <f t="shared" si="534"/>
        <v>0.11008602827348168</v>
      </c>
      <c r="DC532" s="6">
        <f t="shared" si="563"/>
        <v>0.16712971904659288</v>
      </c>
      <c r="DD532" s="6">
        <f t="shared" si="546"/>
        <v>0.5966276279702758</v>
      </c>
      <c r="DE532" s="6">
        <f t="shared" si="590"/>
        <v>0.52704068409978311</v>
      </c>
      <c r="DF532" s="6">
        <f t="shared" si="607"/>
        <v>1.8187425565314062</v>
      </c>
      <c r="DI532" s="6">
        <f t="shared" si="595"/>
        <v>0.56765823944804661</v>
      </c>
      <c r="DJ532" s="6">
        <f t="shared" si="535"/>
        <v>0.74070708587308642</v>
      </c>
      <c r="DK532" s="6">
        <f t="shared" si="564"/>
        <v>0.28939124751131007</v>
      </c>
      <c r="DL532" s="6">
        <f t="shared" si="547"/>
        <v>0.3548111687364941</v>
      </c>
      <c r="DM532" s="6">
        <f t="shared" si="591"/>
        <v>0.24698408998311172</v>
      </c>
      <c r="DN532" s="6">
        <f t="shared" si="608"/>
        <v>0.13806694369771813</v>
      </c>
      <c r="DX532">
        <f t="shared" si="536"/>
        <v>113272.5</v>
      </c>
      <c r="DY532">
        <f t="shared" si="537"/>
        <v>98882.603718233411</v>
      </c>
      <c r="DZ532">
        <f t="shared" si="538"/>
        <v>127662.39628176659</v>
      </c>
    </row>
    <row r="533" spans="1:130" x14ac:dyDescent="0.25">
      <c r="A533" s="1">
        <v>32</v>
      </c>
      <c r="B533" s="1">
        <v>532</v>
      </c>
      <c r="C533" s="7">
        <v>20211114</v>
      </c>
      <c r="D533" s="7">
        <v>124650</v>
      </c>
      <c r="E533" s="7">
        <v>3852830</v>
      </c>
      <c r="F533" s="7"/>
      <c r="G533" s="7">
        <f t="shared" si="578"/>
        <v>480255259500</v>
      </c>
      <c r="H533" s="36">
        <f t="shared" si="543"/>
        <v>547914887631.5</v>
      </c>
      <c r="I533" s="36">
        <f t="shared" si="539"/>
        <v>521552467750.59998</v>
      </c>
      <c r="K533" s="2">
        <f t="shared" si="579"/>
        <v>3.6352787868459656E-2</v>
      </c>
      <c r="M533" s="1">
        <f t="shared" si="587"/>
        <v>531</v>
      </c>
      <c r="N533" s="2">
        <f t="shared" si="580"/>
        <v>1.2631987578889522E-2</v>
      </c>
      <c r="O533" s="8">
        <f t="shared" si="581"/>
        <v>0.66541353383458646</v>
      </c>
      <c r="P533" s="2">
        <f t="shared" si="582"/>
        <v>0.62997335711673441</v>
      </c>
      <c r="Q533" s="2">
        <f t="shared" si="583"/>
        <v>0.65304704226368626</v>
      </c>
      <c r="R533" s="2">
        <f t="shared" si="584"/>
        <v>3.8073917514600319E-2</v>
      </c>
      <c r="V533" s="1">
        <f t="shared" si="585"/>
        <v>0</v>
      </c>
      <c r="W533" s="1">
        <f t="shared" si="586"/>
        <v>3.6352787868459656E-2</v>
      </c>
      <c r="X533" s="2">
        <f t="shared" si="565"/>
        <v>5.9033782295067807E-3</v>
      </c>
      <c r="Y533" s="2">
        <f t="shared" si="566"/>
        <v>1.9454337546629247E-2</v>
      </c>
      <c r="Z533" s="2">
        <f t="shared" si="567"/>
        <v>1.0217815815859984E-2</v>
      </c>
      <c r="AA533" s="2">
        <f t="shared" si="568"/>
        <v>1.8380298741524435E-2</v>
      </c>
      <c r="AB533" s="3">
        <f t="shared" si="540"/>
        <v>0.57775343927648615</v>
      </c>
      <c r="AC533" s="3">
        <f t="shared" si="541"/>
        <v>1.0584342409342</v>
      </c>
      <c r="AD533" s="4">
        <f t="shared" si="569"/>
        <v>64.689048434707033</v>
      </c>
      <c r="AE533" s="5">
        <f t="shared" si="553"/>
        <v>56.765173458492917</v>
      </c>
      <c r="AF533" s="5">
        <f t="shared" si="554"/>
        <v>46.485184852790042</v>
      </c>
      <c r="AG533" s="5">
        <f t="shared" si="555"/>
        <v>67.045162064195793</v>
      </c>
      <c r="AH533" s="5"/>
      <c r="AI533" s="6">
        <f t="shared" si="542"/>
        <v>0.27846527607922789</v>
      </c>
      <c r="AJ533" s="6">
        <f t="shared" ref="AJ533:AJ596" si="609">AVERAGE(AI514:AI533)</f>
        <v>0.13350932868094906</v>
      </c>
      <c r="AK533" s="6">
        <f t="shared" si="556"/>
        <v>-0.10660025664820283</v>
      </c>
      <c r="AL533" s="6">
        <f t="shared" si="557"/>
        <v>0.37361891401010094</v>
      </c>
      <c r="AM533" s="6"/>
      <c r="AT533" s="5"/>
      <c r="AU533" s="5"/>
      <c r="AV533" s="12"/>
      <c r="AW533" s="5"/>
      <c r="AX533" s="5"/>
      <c r="AY533" s="5"/>
      <c r="BE533" s="5">
        <f t="shared" si="596"/>
        <v>4450</v>
      </c>
      <c r="BF533" s="6">
        <f t="shared" si="597"/>
        <v>0</v>
      </c>
      <c r="BG533" s="6">
        <f t="shared" si="598"/>
        <v>4450</v>
      </c>
      <c r="BH533" s="6">
        <f t="shared" si="599"/>
        <v>703.57142857142856</v>
      </c>
      <c r="BI533" s="6">
        <f t="shared" si="600"/>
        <v>2242.1428571428573</v>
      </c>
      <c r="BJ533" s="6">
        <f t="shared" si="601"/>
        <v>76.115421920465565</v>
      </c>
      <c r="BK533" s="6">
        <f t="shared" si="558"/>
        <v>58.274101656498488</v>
      </c>
      <c r="BL533" s="6">
        <f t="shared" si="559"/>
        <v>34.069314919847699</v>
      </c>
      <c r="BM533" s="6">
        <f t="shared" si="560"/>
        <v>75.217452372154042</v>
      </c>
      <c r="BQ533" s="2">
        <f t="shared" si="570"/>
        <v>115000</v>
      </c>
      <c r="BR533" s="2">
        <f t="shared" si="602"/>
        <v>109062.375</v>
      </c>
      <c r="BS533" s="2">
        <f t="shared" si="571"/>
        <v>107381.21489700575</v>
      </c>
      <c r="BT533" s="5">
        <f t="shared" si="603"/>
        <v>113819.98185224476</v>
      </c>
      <c r="BU533" s="5"/>
      <c r="BV533" s="2">
        <f t="shared" si="548"/>
        <v>-1.2546295785147952</v>
      </c>
      <c r="BW533" s="2">
        <f t="shared" si="572"/>
        <v>-0.59717380989246727</v>
      </c>
      <c r="BX533" s="2">
        <f t="shared" si="573"/>
        <v>-1.2552586161072337</v>
      </c>
      <c r="BY533" s="2">
        <f t="shared" si="574"/>
        <v>6.0910996322299016E-2</v>
      </c>
      <c r="BZ533" s="2"/>
      <c r="CA533" s="2">
        <f t="shared" si="604"/>
        <v>-0.11683452002483259</v>
      </c>
      <c r="CB533" s="2">
        <f t="shared" si="575"/>
        <v>-0.19979341368811207</v>
      </c>
      <c r="CC533" s="2">
        <f t="shared" si="576"/>
        <v>-0.45635077155978843</v>
      </c>
      <c r="CD533" s="2">
        <f t="shared" si="577"/>
        <v>5.6763944183564313E-2</v>
      </c>
      <c r="CE533" s="5"/>
      <c r="CF533" s="8">
        <f t="shared" si="549"/>
        <v>9.0246947469668753E-3</v>
      </c>
      <c r="CG533" s="8">
        <f t="shared" si="550"/>
        <v>-4.1970857893406169E-4</v>
      </c>
      <c r="CH533" s="5">
        <f t="shared" si="551"/>
        <v>119610</v>
      </c>
      <c r="CI533" s="5">
        <f t="shared" si="552"/>
        <v>115330</v>
      </c>
      <c r="CJ533" s="5"/>
      <c r="CK533" s="5">
        <f t="shared" si="592"/>
        <v>121843.4533646592</v>
      </c>
      <c r="CL533" s="5">
        <f t="shared" ref="CL533:CL596" si="610">AVERAGE(G514:G533)/AVERAGE(E514:E533)</f>
        <v>117262.92519100454</v>
      </c>
      <c r="CM533" s="5">
        <f t="shared" si="561"/>
        <v>111270.93281065534</v>
      </c>
      <c r="CN533" s="5">
        <f t="shared" si="544"/>
        <v>97293.185048752028</v>
      </c>
      <c r="CO533" s="5">
        <f t="shared" si="588"/>
        <v>83911.169196180301</v>
      </c>
      <c r="CP533" s="5">
        <f t="shared" si="605"/>
        <v>67917.640861307445</v>
      </c>
      <c r="CQ533" s="5"/>
      <c r="CR533" s="5"/>
      <c r="CS533" s="32">
        <f t="shared" si="593"/>
        <v>2.3034037183280009E-2</v>
      </c>
      <c r="CT533" s="32">
        <f t="shared" ref="CT533:CT596" si="611">D533/CL533-1</f>
        <v>6.2995825807372396E-2</v>
      </c>
      <c r="CU533" s="32">
        <f t="shared" si="562"/>
        <v>0.12023865398981792</v>
      </c>
      <c r="CV533" s="32">
        <f t="shared" si="545"/>
        <v>0.28117914875065431</v>
      </c>
      <c r="CW533" s="32">
        <f t="shared" si="589"/>
        <v>0.48549950136643027</v>
      </c>
      <c r="CX533" s="32">
        <f t="shared" si="606"/>
        <v>0.83531109766524403</v>
      </c>
      <c r="CY533" s="32"/>
      <c r="DA533" s="6">
        <f t="shared" si="594"/>
        <v>0.12557504753705259</v>
      </c>
      <c r="DB533" s="6">
        <f t="shared" ref="DB533:DB596" si="612">LN(D533/D514)</f>
        <v>0.13324491713054185</v>
      </c>
      <c r="DC533" s="6">
        <f t="shared" si="563"/>
        <v>0.17402872111822529</v>
      </c>
      <c r="DD533" s="6">
        <f t="shared" si="546"/>
        <v>0.67289633962349049</v>
      </c>
      <c r="DE533" s="6">
        <f t="shared" si="590"/>
        <v>0.5488436909535116</v>
      </c>
      <c r="DF533" s="6">
        <f t="shared" si="607"/>
        <v>1.8541726932502975</v>
      </c>
      <c r="DI533" s="6">
        <f t="shared" si="595"/>
        <v>0.69556330381987919</v>
      </c>
      <c r="DJ533" s="6">
        <f t="shared" ref="DJ533:DJ596" si="613">(D533-(AVERAGE(D514:D533)-2*_xlfn.STDEV.P(D514:D533)))/(4*_xlfn.STDEV.P(D514:D533))</f>
        <v>0.85189134778741549</v>
      </c>
      <c r="DK533" s="6">
        <f t="shared" si="564"/>
        <v>0.47023078862803286</v>
      </c>
      <c r="DL533" s="6">
        <f t="shared" si="547"/>
        <v>0.32726182380673341</v>
      </c>
      <c r="DM533" s="6">
        <f t="shared" si="591"/>
        <v>0.24374652802869273</v>
      </c>
      <c r="DN533" s="6">
        <f t="shared" si="608"/>
        <v>0.1260216528245878</v>
      </c>
      <c r="DX533">
        <f t="shared" ref="DX533:DX596" si="614">AVERAGE(D514:D533)</f>
        <v>114121.5</v>
      </c>
      <c r="DY533">
        <f t="shared" ref="DY533:DY596" si="615">DX533-2*_xlfn.STDEV.P(D514:D533)</f>
        <v>99161.626638236543</v>
      </c>
      <c r="DZ533">
        <f t="shared" ref="DZ533:DZ596" si="616">DX533+2*_xlfn.STDEV.P(D514:D533)</f>
        <v>129081.37336176346</v>
      </c>
    </row>
    <row r="534" spans="1:130" x14ac:dyDescent="0.25">
      <c r="A534" s="1">
        <v>33</v>
      </c>
      <c r="B534" s="1">
        <v>533</v>
      </c>
      <c r="C534" s="7">
        <v>20211115</v>
      </c>
      <c r="D534" s="7">
        <v>120930</v>
      </c>
      <c r="E534" s="7">
        <v>2761005</v>
      </c>
      <c r="F534" s="7"/>
      <c r="G534" s="7">
        <f t="shared" si="578"/>
        <v>333888334650</v>
      </c>
      <c r="H534" s="36">
        <f t="shared" si="543"/>
        <v>541220222709</v>
      </c>
      <c r="I534" s="36">
        <f t="shared" si="539"/>
        <v>512068854538.40002</v>
      </c>
      <c r="K534" s="2">
        <f t="shared" si="579"/>
        <v>-3.0297944172382799E-2</v>
      </c>
      <c r="M534" s="1">
        <f t="shared" si="587"/>
        <v>532</v>
      </c>
      <c r="N534" s="2">
        <f t="shared" si="580"/>
        <v>1.295502972944303E-2</v>
      </c>
      <c r="O534" s="8">
        <f t="shared" si="581"/>
        <v>0.66666666666666663</v>
      </c>
      <c r="P534" s="2">
        <f t="shared" si="582"/>
        <v>0.63412515161993999</v>
      </c>
      <c r="Q534" s="2">
        <f t="shared" si="583"/>
        <v>0.65735008672980166</v>
      </c>
      <c r="R534" s="2">
        <f t="shared" si="584"/>
        <v>3.6693309549932218E-2</v>
      </c>
      <c r="V534" s="1">
        <f t="shared" si="585"/>
        <v>3.0297944172382799E-2</v>
      </c>
      <c r="W534" s="1">
        <f t="shared" si="586"/>
        <v>0</v>
      </c>
      <c r="X534" s="2">
        <f t="shared" si="565"/>
        <v>8.0675170989626937E-3</v>
      </c>
      <c r="Y534" s="2">
        <f t="shared" si="566"/>
        <v>1.63433943585942E-2</v>
      </c>
      <c r="Z534" s="2">
        <f t="shared" si="567"/>
        <v>1.1935483281058508E-2</v>
      </c>
      <c r="AA534" s="2">
        <f t="shared" si="568"/>
        <v>1.7659349829149205E-2</v>
      </c>
      <c r="AB534" s="3">
        <f t="shared" si="540"/>
        <v>0.67592714169905144</v>
      </c>
      <c r="AC534" s="3">
        <f t="shared" si="541"/>
        <v>0.92548109170005577</v>
      </c>
      <c r="AD534" s="4">
        <f t="shared" si="569"/>
        <v>57.791703102191107</v>
      </c>
      <c r="AE534" s="5">
        <f t="shared" si="553"/>
        <v>56.76887186464262</v>
      </c>
      <c r="AF534" s="5">
        <f t="shared" si="554"/>
        <v>46.487387194789029</v>
      </c>
      <c r="AG534" s="5">
        <f t="shared" si="555"/>
        <v>67.050356534496217</v>
      </c>
      <c r="AH534" s="5"/>
      <c r="AI534" s="6">
        <f t="shared" si="542"/>
        <v>0.18682899831484182</v>
      </c>
      <c r="AJ534" s="6">
        <f t="shared" si="609"/>
        <v>0.14160150137543065</v>
      </c>
      <c r="AK534" s="6">
        <f t="shared" si="556"/>
        <v>-9.3974309122250549E-2</v>
      </c>
      <c r="AL534" s="6">
        <f t="shared" si="557"/>
        <v>0.37717731187311188</v>
      </c>
      <c r="AM534" s="6"/>
      <c r="AT534" s="5"/>
      <c r="AU534" s="5"/>
      <c r="AV534" s="12"/>
      <c r="AW534" s="5"/>
      <c r="AX534" s="5"/>
      <c r="AY534" s="5"/>
      <c r="BE534" s="5">
        <f t="shared" si="596"/>
        <v>-3720</v>
      </c>
      <c r="BF534" s="6">
        <f t="shared" si="597"/>
        <v>3720</v>
      </c>
      <c r="BG534" s="6">
        <f t="shared" si="598"/>
        <v>0</v>
      </c>
      <c r="BH534" s="6">
        <f t="shared" si="599"/>
        <v>969.28571428571433</v>
      </c>
      <c r="BI534" s="6">
        <f t="shared" si="600"/>
        <v>1914.2857142857142</v>
      </c>
      <c r="BJ534" s="6">
        <f t="shared" si="601"/>
        <v>66.385930146148127</v>
      </c>
      <c r="BK534" s="6">
        <f t="shared" si="558"/>
        <v>58.64501960655906</v>
      </c>
      <c r="BL534" s="6">
        <f t="shared" si="559"/>
        <v>34.169640619793611</v>
      </c>
      <c r="BM534" s="6">
        <f t="shared" si="560"/>
        <v>75.777784897294879</v>
      </c>
      <c r="BQ534" s="2">
        <f t="shared" si="570"/>
        <v>115091.25</v>
      </c>
      <c r="BR534" s="2">
        <f t="shared" si="602"/>
        <v>109498.4375</v>
      </c>
      <c r="BS534" s="2">
        <f t="shared" si="571"/>
        <v>107579.68861794993</v>
      </c>
      <c r="BT534" s="5">
        <f t="shared" si="603"/>
        <v>114786.17603978538</v>
      </c>
      <c r="BU534" s="5"/>
      <c r="BV534" s="2">
        <f t="shared" si="548"/>
        <v>-1.4426789713073114</v>
      </c>
      <c r="BW534" s="2">
        <f t="shared" si="572"/>
        <v>-0.64378860724504172</v>
      </c>
      <c r="BX534" s="2">
        <f t="shared" si="573"/>
        <v>-1.4006514827730141</v>
      </c>
      <c r="BY534" s="2">
        <f t="shared" si="574"/>
        <v>0.11307426828293066</v>
      </c>
      <c r="BZ534" s="2"/>
      <c r="CA534" s="2">
        <f t="shared" si="604"/>
        <v>3.9150613042248979E-3</v>
      </c>
      <c r="CB534" s="2">
        <f t="shared" si="575"/>
        <v>-0.19377611636928882</v>
      </c>
      <c r="CC534" s="2">
        <f t="shared" si="576"/>
        <v>-0.46385471864607347</v>
      </c>
      <c r="CD534" s="2">
        <f t="shared" si="577"/>
        <v>7.6302485907495832E-2</v>
      </c>
      <c r="CE534" s="5"/>
      <c r="CF534" s="8">
        <f t="shared" si="549"/>
        <v>7.0127673458655736E-3</v>
      </c>
      <c r="CG534" s="8">
        <f t="shared" si="550"/>
        <v>-4.1970857893406169E-4</v>
      </c>
      <c r="CH534" s="5">
        <f t="shared" si="551"/>
        <v>121775</v>
      </c>
      <c r="CI534" s="5">
        <f t="shared" si="552"/>
        <v>115330</v>
      </c>
      <c r="CJ534" s="5"/>
      <c r="CK534" s="5">
        <f t="shared" si="592"/>
        <v>122296.95246792832</v>
      </c>
      <c r="CL534" s="5">
        <f t="shared" si="610"/>
        <v>117753.81432583934</v>
      </c>
      <c r="CM534" s="5">
        <f t="shared" si="561"/>
        <v>111606.81925237043</v>
      </c>
      <c r="CN534" s="5">
        <f t="shared" si="544"/>
        <v>97514.602610835747</v>
      </c>
      <c r="CO534" s="5">
        <f t="shared" si="588"/>
        <v>84091.671500359414</v>
      </c>
      <c r="CP534" s="5">
        <f t="shared" si="605"/>
        <v>68054.868882001334</v>
      </c>
      <c r="CQ534" s="5"/>
      <c r="CR534" s="5"/>
      <c r="CS534" s="32">
        <f t="shared" si="593"/>
        <v>-1.1177322413547408E-2</v>
      </c>
      <c r="CT534" s="32">
        <f t="shared" si="611"/>
        <v>2.6973102250189118E-2</v>
      </c>
      <c r="CU534" s="32">
        <f t="shared" si="562"/>
        <v>8.3535941711120332E-2</v>
      </c>
      <c r="CV534" s="32">
        <f t="shared" si="545"/>
        <v>0.24012195878612297</v>
      </c>
      <c r="CW534" s="32">
        <f t="shared" si="589"/>
        <v>0.43807344820685534</v>
      </c>
      <c r="CX534" s="32">
        <f t="shared" si="606"/>
        <v>0.77694854147287473</v>
      </c>
      <c r="CY534" s="32"/>
      <c r="DA534" s="6">
        <f t="shared" si="594"/>
        <v>7.9663772339483394E-2</v>
      </c>
      <c r="DB534" s="6">
        <f t="shared" si="612"/>
        <v>8.9743958493728862E-2</v>
      </c>
      <c r="DC534" s="6">
        <f t="shared" si="563"/>
        <v>9.8922086441608797E-2</v>
      </c>
      <c r="DD534" s="6">
        <f t="shared" si="546"/>
        <v>0.63648504464581523</v>
      </c>
      <c r="DE534" s="6">
        <f t="shared" si="590"/>
        <v>0.55878920498209428</v>
      </c>
      <c r="DF534" s="6">
        <f t="shared" si="607"/>
        <v>1.8333811439188745</v>
      </c>
      <c r="DI534" s="6">
        <f t="shared" si="595"/>
        <v>0.47933416440643734</v>
      </c>
      <c r="DJ534" s="6">
        <f t="shared" si="613"/>
        <v>0.70648839861964707</v>
      </c>
      <c r="DK534" s="6">
        <f t="shared" si="564"/>
        <v>0.62352951469037443</v>
      </c>
      <c r="DL534" s="6">
        <f t="shared" si="547"/>
        <v>0.32155543910629475</v>
      </c>
      <c r="DM534" s="6">
        <f t="shared" si="591"/>
        <v>0.24756239184189985</v>
      </c>
      <c r="DN534" s="6">
        <f t="shared" si="608"/>
        <v>0.11173891922396378</v>
      </c>
      <c r="DX534">
        <f t="shared" si="614"/>
        <v>114713</v>
      </c>
      <c r="DY534">
        <f t="shared" si="615"/>
        <v>99658.885479378077</v>
      </c>
      <c r="DZ534">
        <f t="shared" si="616"/>
        <v>129767.11452062192</v>
      </c>
    </row>
    <row r="535" spans="1:130" x14ac:dyDescent="0.25">
      <c r="A535" s="1">
        <v>34</v>
      </c>
      <c r="B535" s="1">
        <v>534</v>
      </c>
      <c r="C535" s="7">
        <v>20211116</v>
      </c>
      <c r="D535" s="7">
        <v>120700</v>
      </c>
      <c r="E535" s="7">
        <v>3294172</v>
      </c>
      <c r="F535" s="7"/>
      <c r="G535" s="7">
        <f t="shared" si="578"/>
        <v>397606560400</v>
      </c>
      <c r="H535" s="36">
        <f t="shared" si="543"/>
        <v>542464639754</v>
      </c>
      <c r="I535" s="36">
        <f t="shared" ref="I535:I598" si="617">AVERAGE(G486:G535)</f>
        <v>496685929297.59998</v>
      </c>
      <c r="K535" s="2">
        <f t="shared" si="579"/>
        <v>-1.9037376936983359E-3</v>
      </c>
      <c r="M535" s="1">
        <f t="shared" si="587"/>
        <v>533</v>
      </c>
      <c r="N535" s="2">
        <f t="shared" si="580"/>
        <v>1.3005963679133984E-2</v>
      </c>
      <c r="O535" s="8">
        <f t="shared" si="581"/>
        <v>0.66791979949874691</v>
      </c>
      <c r="P535" s="2">
        <f t="shared" si="582"/>
        <v>0.63477834687285961</v>
      </c>
      <c r="Q535" s="2">
        <f t="shared" si="583"/>
        <v>0.65802291124553636</v>
      </c>
      <c r="R535" s="2">
        <f t="shared" si="584"/>
        <v>3.3794647878806927E-2</v>
      </c>
      <c r="V535" s="1">
        <f t="shared" si="585"/>
        <v>1.9037376936983359E-3</v>
      </c>
      <c r="W535" s="1">
        <f t="shared" si="586"/>
        <v>0</v>
      </c>
      <c r="X535" s="2">
        <f t="shared" si="565"/>
        <v>8.2034983627982897E-3</v>
      </c>
      <c r="Y535" s="2">
        <f t="shared" si="566"/>
        <v>1.5768712781350076E-2</v>
      </c>
      <c r="Z535" s="2">
        <f t="shared" si="567"/>
        <v>1.1847016394073035E-2</v>
      </c>
      <c r="AA535" s="2">
        <f t="shared" si="568"/>
        <v>1.8076148404801047E-2</v>
      </c>
      <c r="AB535" s="3">
        <f t="shared" ref="AB535:AB598" si="618">IFERROR(X535/Z535,0)</f>
        <v>0.69245268934568482</v>
      </c>
      <c r="AC535" s="3">
        <f t="shared" ref="AC535:AC598" si="619">IFERROR(Y535/AA535,0)</f>
        <v>0.87234915471051822</v>
      </c>
      <c r="AD535" s="4">
        <f t="shared" si="569"/>
        <v>55.748218729679998</v>
      </c>
      <c r="AE535" s="5">
        <f t="shared" si="553"/>
        <v>56.629137766912528</v>
      </c>
      <c r="AF535" s="5">
        <f t="shared" si="554"/>
        <v>46.373238868325402</v>
      </c>
      <c r="AG535" s="5">
        <f t="shared" si="555"/>
        <v>66.885036665499655</v>
      </c>
      <c r="AH535" s="5"/>
      <c r="AI535" s="6">
        <f t="shared" ref="AI535:AI598" si="620">AVERAGE(K516:K535)/_xlfn.STDEV.S(K516:K535)</f>
        <v>0.15956028089488924</v>
      </c>
      <c r="AJ535" s="6">
        <f t="shared" si="609"/>
        <v>0.14294265525211472</v>
      </c>
      <c r="AK535" s="6">
        <f t="shared" si="556"/>
        <v>-9.272606403673056E-2</v>
      </c>
      <c r="AL535" s="6">
        <f t="shared" si="557"/>
        <v>0.37861137454096</v>
      </c>
      <c r="AM535" s="6"/>
      <c r="AT535" s="5"/>
      <c r="AU535" s="5"/>
      <c r="AV535" s="12"/>
      <c r="AW535" s="5"/>
      <c r="AX535" s="5"/>
      <c r="AY535" s="5"/>
      <c r="BE535" s="5">
        <f t="shared" si="596"/>
        <v>-230</v>
      </c>
      <c r="BF535" s="6">
        <f t="shared" si="597"/>
        <v>230</v>
      </c>
      <c r="BG535" s="6">
        <f t="shared" si="598"/>
        <v>0</v>
      </c>
      <c r="BH535" s="6">
        <f t="shared" si="599"/>
        <v>985.71428571428567</v>
      </c>
      <c r="BI535" s="6">
        <f t="shared" si="600"/>
        <v>1852.1428571428571</v>
      </c>
      <c r="BJ535" s="6">
        <f t="shared" si="601"/>
        <v>65.265542411276115</v>
      </c>
      <c r="BK535" s="6">
        <f t="shared" si="558"/>
        <v>58.918021200380551</v>
      </c>
      <c r="BL535" s="6">
        <f t="shared" si="559"/>
        <v>34.266966673129559</v>
      </c>
      <c r="BM535" s="6">
        <f t="shared" si="560"/>
        <v>76.173759369456235</v>
      </c>
      <c r="BQ535" s="2">
        <f t="shared" si="570"/>
        <v>115091.25</v>
      </c>
      <c r="BR535" s="2">
        <f t="shared" si="602"/>
        <v>109904.5625</v>
      </c>
      <c r="BS535" s="2">
        <f t="shared" si="571"/>
        <v>107740.23558769053</v>
      </c>
      <c r="BT535" s="5">
        <f t="shared" si="603"/>
        <v>115605.75964315613</v>
      </c>
      <c r="BU535" s="5"/>
      <c r="BV535" s="2">
        <f t="shared" si="548"/>
        <v>-1.4286984843515413</v>
      </c>
      <c r="BW535" s="2">
        <f t="shared" si="572"/>
        <v>-0.71117587003769356</v>
      </c>
      <c r="BX535" s="2">
        <f t="shared" si="573"/>
        <v>-1.4964985588667541</v>
      </c>
      <c r="BY535" s="2">
        <f t="shared" si="574"/>
        <v>7.4146818791367086E-2</v>
      </c>
      <c r="BZ535" s="2"/>
      <c r="CA535" s="2">
        <f t="shared" si="604"/>
        <v>8.6149104561425355E-2</v>
      </c>
      <c r="CB535" s="2">
        <f t="shared" si="575"/>
        <v>-0.17759179738484646</v>
      </c>
      <c r="CC535" s="2">
        <f t="shared" si="576"/>
        <v>-0.47412655291042294</v>
      </c>
      <c r="CD535" s="2">
        <f t="shared" si="577"/>
        <v>0.11894295814073005</v>
      </c>
      <c r="CE535" s="5"/>
      <c r="CF535" s="8">
        <f t="shared" si="549"/>
        <v>7.0127673458655736E-3</v>
      </c>
      <c r="CG535" s="8">
        <f t="shared" si="550"/>
        <v>-4.1970857893406169E-4</v>
      </c>
      <c r="CH535" s="5">
        <f t="shared" si="551"/>
        <v>123840</v>
      </c>
      <c r="CI535" s="5">
        <f t="shared" si="552"/>
        <v>115330</v>
      </c>
      <c r="CJ535" s="5"/>
      <c r="CK535" s="5">
        <f t="shared" si="592"/>
        <v>123020.91593980738</v>
      </c>
      <c r="CL535" s="5">
        <f t="shared" si="610"/>
        <v>118123.91829359673</v>
      </c>
      <c r="CM535" s="5">
        <f t="shared" si="561"/>
        <v>111840.86078047055</v>
      </c>
      <c r="CN535" s="5">
        <f t="shared" si="544"/>
        <v>97678.322580845866</v>
      </c>
      <c r="CO535" s="5">
        <f t="shared" si="588"/>
        <v>84293.306647704012</v>
      </c>
      <c r="CP535" s="5">
        <f t="shared" si="605"/>
        <v>68207.793040062184</v>
      </c>
      <c r="CQ535" s="5"/>
      <c r="CR535" s="5"/>
      <c r="CS535" s="32">
        <f t="shared" si="593"/>
        <v>-1.8866027147310338E-2</v>
      </c>
      <c r="CT535" s="32">
        <f t="shared" si="611"/>
        <v>2.1808298807024284E-2</v>
      </c>
      <c r="CU535" s="32">
        <f t="shared" si="562"/>
        <v>7.9212008542377088E-2</v>
      </c>
      <c r="CV535" s="32">
        <f t="shared" si="545"/>
        <v>0.23568870565011668</v>
      </c>
      <c r="CW535" s="32">
        <f t="shared" si="589"/>
        <v>0.43190491392696639</v>
      </c>
      <c r="CX535" s="32">
        <f t="shared" si="606"/>
        <v>0.76959251458416578</v>
      </c>
      <c r="CY535" s="32"/>
      <c r="DA535" s="6">
        <f t="shared" si="594"/>
        <v>3.9717936997121277E-2</v>
      </c>
      <c r="DB535" s="6">
        <f t="shared" si="612"/>
        <v>8.0450136698477032E-2</v>
      </c>
      <c r="DC535" s="6">
        <f t="shared" si="563"/>
        <v>8.1348447933876647E-2</v>
      </c>
      <c r="DD535" s="6">
        <f t="shared" si="546"/>
        <v>0.62695302990511304</v>
      </c>
      <c r="DE535" s="6">
        <f t="shared" si="590"/>
        <v>0.55992652386417507</v>
      </c>
      <c r="DF535" s="6">
        <f t="shared" si="607"/>
        <v>1.825118357555896</v>
      </c>
      <c r="DI535" s="6">
        <f t="shared" si="595"/>
        <v>0.38375186387995708</v>
      </c>
      <c r="DJ535" s="6">
        <f t="shared" si="613"/>
        <v>0.68092975236014497</v>
      </c>
      <c r="DK535" s="6">
        <f t="shared" si="564"/>
        <v>0.52765248073736626</v>
      </c>
      <c r="DL535" s="6">
        <f t="shared" si="547"/>
        <v>0.37938380262664262</v>
      </c>
      <c r="DM535" s="6">
        <f t="shared" si="591"/>
        <v>0.20934917709023557</v>
      </c>
      <c r="DN535" s="6">
        <f t="shared" si="608"/>
        <v>0.10350589839767124</v>
      </c>
      <c r="DX535">
        <f t="shared" si="614"/>
        <v>115220.5</v>
      </c>
      <c r="DY535">
        <f t="shared" si="615"/>
        <v>100077.88268990463</v>
      </c>
      <c r="DZ535">
        <f t="shared" si="616"/>
        <v>130363.11731009537</v>
      </c>
    </row>
    <row r="536" spans="1:130" x14ac:dyDescent="0.25">
      <c r="A536" s="1">
        <v>35</v>
      </c>
      <c r="B536" s="1">
        <v>535</v>
      </c>
      <c r="C536" s="7">
        <v>20211117</v>
      </c>
      <c r="D536" s="7">
        <v>122490</v>
      </c>
      <c r="E536" s="7">
        <v>1899353</v>
      </c>
      <c r="F536" s="7"/>
      <c r="G536" s="7">
        <f t="shared" si="578"/>
        <v>232651748970</v>
      </c>
      <c r="H536" s="36">
        <f t="shared" si="543"/>
        <v>539692313998</v>
      </c>
      <c r="I536" s="36">
        <f t="shared" si="617"/>
        <v>488832592369.59998</v>
      </c>
      <c r="K536" s="2">
        <f t="shared" si="579"/>
        <v>1.4721265896108211E-2</v>
      </c>
      <c r="M536" s="1">
        <f t="shared" si="587"/>
        <v>534</v>
      </c>
      <c r="N536" s="2">
        <f t="shared" si="580"/>
        <v>1.3007966762804161E-2</v>
      </c>
      <c r="O536" s="8">
        <f t="shared" si="581"/>
        <v>0.66917293233082709</v>
      </c>
      <c r="P536" s="2">
        <f t="shared" si="582"/>
        <v>0.63480402716197193</v>
      </c>
      <c r="Q536" s="2">
        <f t="shared" si="583"/>
        <v>0.65804934005938842</v>
      </c>
      <c r="R536" s="2">
        <f t="shared" si="584"/>
        <v>3.4394585457967475E-2</v>
      </c>
      <c r="V536" s="1">
        <f t="shared" si="585"/>
        <v>0</v>
      </c>
      <c r="W536" s="1">
        <f t="shared" si="586"/>
        <v>1.4721265896108211E-2</v>
      </c>
      <c r="X536" s="2">
        <f t="shared" si="565"/>
        <v>8.0849774759338463E-3</v>
      </c>
      <c r="Y536" s="2">
        <f t="shared" si="566"/>
        <v>1.6820231773929231E-2</v>
      </c>
      <c r="Z536" s="2">
        <f t="shared" si="567"/>
        <v>1.192556226652388E-2</v>
      </c>
      <c r="AA536" s="2">
        <f t="shared" si="568"/>
        <v>1.750753241518372E-2</v>
      </c>
      <c r="AB536" s="3">
        <f t="shared" si="618"/>
        <v>0.67795356690469022</v>
      </c>
      <c r="AC536" s="3">
        <f t="shared" si="619"/>
        <v>0.96074257496970761</v>
      </c>
      <c r="AD536" s="4">
        <f t="shared" si="569"/>
        <v>58.628476043812285</v>
      </c>
      <c r="AE536" s="5">
        <f t="shared" si="553"/>
        <v>56.498385300815052</v>
      </c>
      <c r="AF536" s="5">
        <f t="shared" si="554"/>
        <v>46.425134615319799</v>
      </c>
      <c r="AG536" s="5">
        <f t="shared" si="555"/>
        <v>66.571635986310298</v>
      </c>
      <c r="AH536" s="5"/>
      <c r="AI536" s="6">
        <f t="shared" si="620"/>
        <v>0.17230952370840846</v>
      </c>
      <c r="AJ536" s="6">
        <f t="shared" si="609"/>
        <v>0.14421235697919757</v>
      </c>
      <c r="AK536" s="6">
        <f t="shared" si="556"/>
        <v>-9.1819833799278328E-2</v>
      </c>
      <c r="AL536" s="6">
        <f t="shared" si="557"/>
        <v>0.38024454775767347</v>
      </c>
      <c r="AM536" s="6"/>
      <c r="AT536" s="5"/>
      <c r="AU536" s="5"/>
      <c r="AV536" s="12"/>
      <c r="AW536" s="5"/>
      <c r="AX536" s="5"/>
      <c r="AY536" s="5"/>
      <c r="BE536" s="5">
        <f t="shared" si="596"/>
        <v>1790</v>
      </c>
      <c r="BF536" s="6">
        <f t="shared" si="597"/>
        <v>0</v>
      </c>
      <c r="BG536" s="6">
        <f t="shared" si="598"/>
        <v>1790</v>
      </c>
      <c r="BH536" s="6">
        <f t="shared" si="599"/>
        <v>972.85714285714289</v>
      </c>
      <c r="BI536" s="6">
        <f t="shared" si="600"/>
        <v>1980</v>
      </c>
      <c r="BJ536" s="6">
        <f t="shared" si="601"/>
        <v>67.05370101596516</v>
      </c>
      <c r="BK536" s="6">
        <f t="shared" si="558"/>
        <v>59.179593001259015</v>
      </c>
      <c r="BL536" s="6">
        <f t="shared" si="559"/>
        <v>34.28892646862495</v>
      </c>
      <c r="BM536" s="6">
        <f t="shared" si="560"/>
        <v>76.603059574102858</v>
      </c>
      <c r="BQ536" s="2">
        <f t="shared" si="570"/>
        <v>115403.75</v>
      </c>
      <c r="BR536" s="2">
        <f t="shared" si="602"/>
        <v>110304.625</v>
      </c>
      <c r="BS536" s="2">
        <f t="shared" si="571"/>
        <v>107890.9791707742</v>
      </c>
      <c r="BT536" s="5">
        <f t="shared" si="603"/>
        <v>116377.3782720037</v>
      </c>
      <c r="BU536" s="5"/>
      <c r="BV536" s="2">
        <f t="shared" si="548"/>
        <v>-1.4596856840795671</v>
      </c>
      <c r="BW536" s="2">
        <f t="shared" si="572"/>
        <v>-0.78086938604616962</v>
      </c>
      <c r="BX536" s="2">
        <f t="shared" si="573"/>
        <v>-1.5724179990329681</v>
      </c>
      <c r="BY536" s="2">
        <f t="shared" si="574"/>
        <v>1.067922694062895E-2</v>
      </c>
      <c r="BZ536" s="2"/>
      <c r="CA536" s="2">
        <f t="shared" si="604"/>
        <v>4.7202846860139779E-2</v>
      </c>
      <c r="CB536" s="2">
        <f t="shared" si="575"/>
        <v>-0.16119523752269935</v>
      </c>
      <c r="CC536" s="2">
        <f t="shared" si="576"/>
        <v>-0.46974008400290124</v>
      </c>
      <c r="CD536" s="2">
        <f t="shared" si="577"/>
        <v>0.14734960895750257</v>
      </c>
      <c r="CE536" s="5"/>
      <c r="CF536" s="8">
        <f t="shared" si="549"/>
        <v>7.0127673458655736E-3</v>
      </c>
      <c r="CG536" s="8">
        <f t="shared" si="550"/>
        <v>-4.1970857893406169E-4</v>
      </c>
      <c r="CH536" s="5">
        <f t="shared" si="551"/>
        <v>123875</v>
      </c>
      <c r="CI536" s="5">
        <f t="shared" si="552"/>
        <v>115330</v>
      </c>
      <c r="CJ536" s="5"/>
      <c r="CK536" s="5">
        <f t="shared" si="592"/>
        <v>123781.77553280245</v>
      </c>
      <c r="CL536" s="5">
        <f t="shared" si="610"/>
        <v>118406.54638420377</v>
      </c>
      <c r="CM536" s="5">
        <f t="shared" si="561"/>
        <v>111948.19662508766</v>
      </c>
      <c r="CN536" s="5">
        <f t="shared" si="544"/>
        <v>98050.432457641247</v>
      </c>
      <c r="CO536" s="5">
        <f t="shared" si="588"/>
        <v>84492.471969345381</v>
      </c>
      <c r="CP536" s="5">
        <f t="shared" si="605"/>
        <v>68336.856658167759</v>
      </c>
      <c r="CQ536" s="5"/>
      <c r="CR536" s="5"/>
      <c r="CS536" s="32">
        <f t="shared" si="593"/>
        <v>-1.0435910514630886E-2</v>
      </c>
      <c r="CT536" s="32">
        <f t="shared" si="611"/>
        <v>3.448672172690781E-2</v>
      </c>
      <c r="CU536" s="32">
        <f t="shared" si="562"/>
        <v>9.4166799401125045E-2</v>
      </c>
      <c r="CV536" s="32">
        <f t="shared" si="545"/>
        <v>0.24925507139315162</v>
      </c>
      <c r="CW536" s="32">
        <f t="shared" si="589"/>
        <v>0.44971495264620098</v>
      </c>
      <c r="CX536" s="32">
        <f t="shared" si="606"/>
        <v>0.79244416541889251</v>
      </c>
      <c r="CY536" s="32"/>
      <c r="DA536" s="6">
        <f t="shared" si="594"/>
        <v>1.945490426631032E-2</v>
      </c>
      <c r="DB536" s="6">
        <f t="shared" si="612"/>
        <v>0.10927779438997219</v>
      </c>
      <c r="DC536" s="6">
        <f t="shared" si="563"/>
        <v>0.13016652261806205</v>
      </c>
      <c r="DD536" s="6">
        <f t="shared" si="546"/>
        <v>0.62597925135838794</v>
      </c>
      <c r="DE536" s="6">
        <f t="shared" si="590"/>
        <v>0.57842576577380389</v>
      </c>
      <c r="DF536" s="6">
        <f t="shared" si="607"/>
        <v>1.796850371456578</v>
      </c>
      <c r="DI536" s="6">
        <f t="shared" si="595"/>
        <v>0.46330082498818215</v>
      </c>
      <c r="DJ536" s="6">
        <f t="shared" si="613"/>
        <v>0.71866051909069761</v>
      </c>
      <c r="DK536" s="6">
        <f t="shared" si="564"/>
        <v>0.53736296157743846</v>
      </c>
      <c r="DL536" s="6">
        <f t="shared" si="547"/>
        <v>0.14953984711471482</v>
      </c>
      <c r="DM536" s="6">
        <f t="shared" si="591"/>
        <v>0.1879702547787723</v>
      </c>
      <c r="DN536" s="6">
        <f t="shared" si="608"/>
        <v>9.152036811604275E-2</v>
      </c>
      <c r="DX536">
        <f t="shared" si="614"/>
        <v>115776.5</v>
      </c>
      <c r="DY536">
        <f t="shared" si="615"/>
        <v>100425.07755776358</v>
      </c>
      <c r="DZ536">
        <f t="shared" si="616"/>
        <v>131127.92244223642</v>
      </c>
    </row>
    <row r="537" spans="1:130" x14ac:dyDescent="0.25">
      <c r="A537" s="1">
        <v>36</v>
      </c>
      <c r="B537" s="1">
        <v>536</v>
      </c>
      <c r="C537" s="7">
        <v>20211120</v>
      </c>
      <c r="D537" s="7">
        <v>117880</v>
      </c>
      <c r="E537" s="7">
        <v>3396755</v>
      </c>
      <c r="F537" s="7"/>
      <c r="G537" s="7">
        <f t="shared" si="578"/>
        <v>400409479400</v>
      </c>
      <c r="H537" s="36">
        <f t="shared" si="543"/>
        <v>547684480583.5</v>
      </c>
      <c r="I537" s="36">
        <f t="shared" si="617"/>
        <v>482490166880</v>
      </c>
      <c r="K537" s="2">
        <f t="shared" si="579"/>
        <v>-3.8362236130100161E-2</v>
      </c>
      <c r="M537" s="1">
        <f t="shared" si="587"/>
        <v>535</v>
      </c>
      <c r="N537" s="2">
        <f t="shared" si="580"/>
        <v>1.319389901139954E-2</v>
      </c>
      <c r="O537" s="8">
        <f t="shared" si="581"/>
        <v>0.67042606516290726</v>
      </c>
      <c r="P537" s="2">
        <f t="shared" si="582"/>
        <v>0.6371851025402262</v>
      </c>
      <c r="Q537" s="2">
        <f t="shared" si="583"/>
        <v>0.66049218353830519</v>
      </c>
      <c r="R537" s="2">
        <f t="shared" si="584"/>
        <v>3.562203800093533E-2</v>
      </c>
      <c r="V537" s="1">
        <f t="shared" si="585"/>
        <v>3.8362236130100161E-2</v>
      </c>
      <c r="W537" s="1">
        <f t="shared" si="586"/>
        <v>0</v>
      </c>
      <c r="X537" s="2">
        <f t="shared" si="565"/>
        <v>9.2796671773495987E-3</v>
      </c>
      <c r="Y537" s="2">
        <f t="shared" si="566"/>
        <v>1.6820231773929231E-2</v>
      </c>
      <c r="Z537" s="2">
        <f t="shared" si="567"/>
        <v>1.4038222392727189E-2</v>
      </c>
      <c r="AA537" s="2">
        <f t="shared" si="568"/>
        <v>1.750753241518372E-2</v>
      </c>
      <c r="AB537" s="3">
        <f t="shared" si="618"/>
        <v>0.66102864862414024</v>
      </c>
      <c r="AC537" s="3">
        <f t="shared" si="619"/>
        <v>0.96074257496970761</v>
      </c>
      <c r="AD537" s="4">
        <f t="shared" si="569"/>
        <v>59.240326933456153</v>
      </c>
      <c r="AE537" s="5">
        <f t="shared" si="553"/>
        <v>56.674048564720486</v>
      </c>
      <c r="AF537" s="5">
        <f t="shared" si="554"/>
        <v>46.535114185688755</v>
      </c>
      <c r="AG537" s="5">
        <f t="shared" si="555"/>
        <v>66.812982943752218</v>
      </c>
      <c r="AH537" s="5"/>
      <c r="AI537" s="6">
        <f t="shared" si="620"/>
        <v>0.12232274495934148</v>
      </c>
      <c r="AJ537" s="6">
        <f t="shared" si="609"/>
        <v>0.14347869999647433</v>
      </c>
      <c r="AK537" s="6">
        <f t="shared" si="556"/>
        <v>-9.2739080535379298E-2</v>
      </c>
      <c r="AL537" s="6">
        <f t="shared" si="557"/>
        <v>0.37969648052832794</v>
      </c>
      <c r="AM537" s="6"/>
      <c r="AT537" s="5"/>
      <c r="AU537" s="5"/>
      <c r="AV537" s="12"/>
      <c r="AW537" s="5"/>
      <c r="AX537" s="5"/>
      <c r="AY537" s="5"/>
      <c r="BE537" s="5">
        <f t="shared" si="596"/>
        <v>-4610</v>
      </c>
      <c r="BF537" s="6">
        <f t="shared" si="597"/>
        <v>4610</v>
      </c>
      <c r="BG537" s="6">
        <f t="shared" si="598"/>
        <v>0</v>
      </c>
      <c r="BH537" s="6">
        <f t="shared" si="599"/>
        <v>1136.4285714285713</v>
      </c>
      <c r="BI537" s="6">
        <f t="shared" si="600"/>
        <v>1980</v>
      </c>
      <c r="BJ537" s="6">
        <f t="shared" si="601"/>
        <v>63.534265413706173</v>
      </c>
      <c r="BK537" s="6">
        <f t="shared" si="558"/>
        <v>59.776299080286648</v>
      </c>
      <c r="BL537" s="6">
        <f t="shared" si="559"/>
        <v>35.079254546611416</v>
      </c>
      <c r="BM537" s="6">
        <f t="shared" si="560"/>
        <v>77.064230253859307</v>
      </c>
      <c r="BQ537" s="2">
        <f t="shared" si="570"/>
        <v>115403.75</v>
      </c>
      <c r="BR537" s="2">
        <f t="shared" si="602"/>
        <v>110702.75</v>
      </c>
      <c r="BS537" s="2">
        <f t="shared" si="571"/>
        <v>108040.56664340405</v>
      </c>
      <c r="BT537" s="5">
        <f t="shared" si="603"/>
        <v>117024.04512878992</v>
      </c>
      <c r="BU537" s="5"/>
      <c r="BV537" s="2">
        <f t="shared" si="548"/>
        <v>-1.498082025657121</v>
      </c>
      <c r="BW537" s="2">
        <f t="shared" si="572"/>
        <v>-0.84836786167521938</v>
      </c>
      <c r="BX537" s="2">
        <f t="shared" si="573"/>
        <v>-1.6429548855347527</v>
      </c>
      <c r="BY537" s="2">
        <f t="shared" si="574"/>
        <v>-5.3780837815686211E-2</v>
      </c>
      <c r="BZ537" s="2"/>
      <c r="CA537" s="2">
        <f t="shared" si="604"/>
        <v>6.8009380713579762E-3</v>
      </c>
      <c r="CB537" s="2">
        <f t="shared" si="575"/>
        <v>-0.14787009807359355</v>
      </c>
      <c r="CC537" s="2">
        <f t="shared" si="576"/>
        <v>-0.46147984758012728</v>
      </c>
      <c r="CD537" s="2">
        <f t="shared" si="577"/>
        <v>0.1657396514329402</v>
      </c>
      <c r="CE537" s="5"/>
      <c r="CF537" s="8">
        <f t="shared" si="549"/>
        <v>2.9806213670068929E-3</v>
      </c>
      <c r="CG537" s="8">
        <f t="shared" si="550"/>
        <v>2.9806213670068929E-3</v>
      </c>
      <c r="CH537" s="5">
        <f t="shared" si="551"/>
        <v>122715</v>
      </c>
      <c r="CI537" s="5">
        <f t="shared" si="552"/>
        <v>115330</v>
      </c>
      <c r="CJ537" s="5"/>
      <c r="CK537" s="5">
        <f t="shared" si="592"/>
        <v>123705.39858388872</v>
      </c>
      <c r="CL537" s="5">
        <f t="shared" si="610"/>
        <v>118591.07827343386</v>
      </c>
      <c r="CM537" s="5">
        <f t="shared" si="561"/>
        <v>112178.65626742279</v>
      </c>
      <c r="CN537" s="5">
        <f t="shared" si="544"/>
        <v>98377.795525031645</v>
      </c>
      <c r="CO537" s="5">
        <f t="shared" si="588"/>
        <v>84681.961993806952</v>
      </c>
      <c r="CP537" s="5">
        <f t="shared" si="605"/>
        <v>68491.339326238754</v>
      </c>
      <c r="CQ537" s="5"/>
      <c r="CR537" s="5"/>
      <c r="CS537" s="32">
        <f t="shared" si="593"/>
        <v>-4.7090900240205125E-2</v>
      </c>
      <c r="CT537" s="32">
        <f t="shared" si="611"/>
        <v>-5.9960520115546201E-3</v>
      </c>
      <c r="CU537" s="32">
        <f t="shared" si="562"/>
        <v>5.082378343867644E-2</v>
      </c>
      <c r="CV537" s="32">
        <f t="shared" si="545"/>
        <v>0.19823786832066315</v>
      </c>
      <c r="CW537" s="32">
        <f t="shared" si="589"/>
        <v>0.39203198915751303</v>
      </c>
      <c r="CX537" s="32">
        <f t="shared" si="606"/>
        <v>0.72109351575843172</v>
      </c>
      <c r="CY537" s="32"/>
      <c r="DA537" s="6">
        <f t="shared" si="594"/>
        <v>-3.4517807854212455E-2</v>
      </c>
      <c r="DB537" s="6">
        <f t="shared" si="612"/>
        <v>0.10906226499330203</v>
      </c>
      <c r="DC537" s="6">
        <f t="shared" si="563"/>
        <v>8.6148005470426142E-2</v>
      </c>
      <c r="DD537" s="6">
        <f t="shared" si="546"/>
        <v>0.56946220494791588</v>
      </c>
      <c r="DE537" s="6">
        <f t="shared" si="590"/>
        <v>0.54722259302007759</v>
      </c>
      <c r="DF537" s="6">
        <f t="shared" si="607"/>
        <v>1.7181375815522932</v>
      </c>
      <c r="DI537" s="6">
        <f t="shared" si="595"/>
        <v>7.8210095590316858E-2</v>
      </c>
      <c r="DJ537" s="6">
        <f t="shared" si="613"/>
        <v>0.55619657660347566</v>
      </c>
      <c r="DK537" s="6">
        <f t="shared" si="564"/>
        <v>0.51698357265810679</v>
      </c>
      <c r="DL537" s="6">
        <f t="shared" si="547"/>
        <v>0.1819436267684596</v>
      </c>
      <c r="DM537" s="6">
        <f t="shared" si="591"/>
        <v>0.21667478614901953</v>
      </c>
      <c r="DN537" s="6">
        <f t="shared" si="608"/>
        <v>8.1890220494432953E-2</v>
      </c>
      <c r="DX537">
        <f t="shared" si="614"/>
        <v>116180</v>
      </c>
      <c r="DY537">
        <f t="shared" si="615"/>
        <v>101054.52347858092</v>
      </c>
      <c r="DZ537">
        <f t="shared" si="616"/>
        <v>131305.47652141907</v>
      </c>
    </row>
    <row r="538" spans="1:130" x14ac:dyDescent="0.25">
      <c r="A538" s="1">
        <v>37</v>
      </c>
      <c r="B538" s="1">
        <v>537</v>
      </c>
      <c r="C538" s="7">
        <v>20211121</v>
      </c>
      <c r="D538" s="7">
        <v>120760</v>
      </c>
      <c r="E538" s="7">
        <v>2781690</v>
      </c>
      <c r="F538" s="7"/>
      <c r="G538" s="7">
        <f t="shared" si="578"/>
        <v>335916884400</v>
      </c>
      <c r="H538" s="36">
        <f t="shared" si="543"/>
        <v>541601131718.5</v>
      </c>
      <c r="I538" s="36">
        <f t="shared" si="617"/>
        <v>481794482477</v>
      </c>
      <c r="K538" s="2">
        <f t="shared" si="579"/>
        <v>2.4137946969143974E-2</v>
      </c>
      <c r="M538" s="1">
        <f t="shared" si="587"/>
        <v>536</v>
      </c>
      <c r="N538" s="2">
        <f t="shared" si="580"/>
        <v>1.3203014464430214E-2</v>
      </c>
      <c r="O538" s="8">
        <f t="shared" si="581"/>
        <v>0.67167919799498743</v>
      </c>
      <c r="P538" s="2">
        <f t="shared" si="582"/>
        <v>0.63730170094647498</v>
      </c>
      <c r="Q538" s="2">
        <f t="shared" si="583"/>
        <v>0.66061141825724334</v>
      </c>
      <c r="R538" s="2">
        <f t="shared" si="584"/>
        <v>3.4494095454761231E-2</v>
      </c>
      <c r="V538" s="1">
        <f t="shared" si="585"/>
        <v>0</v>
      </c>
      <c r="W538" s="1">
        <f t="shared" si="586"/>
        <v>2.4137946969143974E-2</v>
      </c>
      <c r="X538" s="2">
        <f t="shared" si="565"/>
        <v>9.2796671773495987E-3</v>
      </c>
      <c r="Y538" s="2">
        <f t="shared" si="566"/>
        <v>1.5984691634929844E-2</v>
      </c>
      <c r="Z538" s="2">
        <f t="shared" si="567"/>
        <v>1.4038222392727189E-2</v>
      </c>
      <c r="AA538" s="2">
        <f t="shared" si="568"/>
        <v>1.6794853595625207E-2</v>
      </c>
      <c r="AB538" s="3">
        <f t="shared" si="618"/>
        <v>0.66102864862414024</v>
      </c>
      <c r="AC538" s="3">
        <f t="shared" si="619"/>
        <v>0.95176129663277342</v>
      </c>
      <c r="AD538" s="4">
        <f t="shared" si="569"/>
        <v>59.013345131015193</v>
      </c>
      <c r="AE538" s="5">
        <f t="shared" si="553"/>
        <v>57.170699803235173</v>
      </c>
      <c r="AF538" s="5">
        <f t="shared" si="554"/>
        <v>47.643289977281334</v>
      </c>
      <c r="AG538" s="5">
        <f t="shared" si="555"/>
        <v>66.69810962918902</v>
      </c>
      <c r="AH538" s="5"/>
      <c r="AI538" s="6">
        <f t="shared" si="620"/>
        <v>0.24144557675728748</v>
      </c>
      <c r="AJ538" s="6">
        <f t="shared" si="609"/>
        <v>0.14995940198772975</v>
      </c>
      <c r="AK538" s="6">
        <f t="shared" si="556"/>
        <v>-8.9689668325020899E-2</v>
      </c>
      <c r="AL538" s="6">
        <f t="shared" si="557"/>
        <v>0.3896084723004804</v>
      </c>
      <c r="AM538" s="6"/>
      <c r="AT538" s="5"/>
      <c r="AU538" s="5"/>
      <c r="AV538" s="12"/>
      <c r="AW538" s="5"/>
      <c r="AX538" s="5"/>
      <c r="AY538" s="5"/>
      <c r="BE538" s="5">
        <f t="shared" si="596"/>
        <v>2880</v>
      </c>
      <c r="BF538" s="6">
        <f t="shared" si="597"/>
        <v>0</v>
      </c>
      <c r="BG538" s="6">
        <f t="shared" si="598"/>
        <v>2880</v>
      </c>
      <c r="BH538" s="6">
        <f t="shared" si="599"/>
        <v>1136.4285714285713</v>
      </c>
      <c r="BI538" s="6">
        <f t="shared" si="600"/>
        <v>1909.2857142857142</v>
      </c>
      <c r="BJ538" s="6">
        <f t="shared" si="601"/>
        <v>62.687617260787995</v>
      </c>
      <c r="BK538" s="6">
        <f t="shared" si="558"/>
        <v>61.099427674723515</v>
      </c>
      <c r="BL538" s="6">
        <f t="shared" si="559"/>
        <v>39.018071508862349</v>
      </c>
      <c r="BM538" s="6">
        <f t="shared" si="560"/>
        <v>76.556376990826337</v>
      </c>
      <c r="BQ538" s="2">
        <f t="shared" si="570"/>
        <v>115642.5</v>
      </c>
      <c r="BR538" s="2">
        <f t="shared" si="602"/>
        <v>111109.5625</v>
      </c>
      <c r="BS538" s="2">
        <f t="shared" si="571"/>
        <v>108199.11228690813</v>
      </c>
      <c r="BT538" s="5">
        <f t="shared" si="603"/>
        <v>117609.40471847974</v>
      </c>
      <c r="BU538" s="5"/>
      <c r="BV538" s="2">
        <f t="shared" si="548"/>
        <v>-1.4298960307677144</v>
      </c>
      <c r="BW538" s="2">
        <f t="shared" si="572"/>
        <v>-0.9082115643230928</v>
      </c>
      <c r="BX538" s="2">
        <f t="shared" si="573"/>
        <v>-1.6878065519571415</v>
      </c>
      <c r="BY538" s="2">
        <f t="shared" si="574"/>
        <v>-0.12861657668904414</v>
      </c>
      <c r="BZ538" s="2"/>
      <c r="CA538" s="2">
        <f t="shared" si="604"/>
        <v>-0.13223354626159861</v>
      </c>
      <c r="CB538" s="2">
        <f t="shared" si="575"/>
        <v>-0.13889326184795864</v>
      </c>
      <c r="CC538" s="2">
        <f t="shared" si="576"/>
        <v>-0.44287981610399568</v>
      </c>
      <c r="CD538" s="2">
        <f t="shared" si="577"/>
        <v>0.16509329240807841</v>
      </c>
      <c r="CE538" s="5"/>
      <c r="CF538" s="8">
        <f t="shared" si="549"/>
        <v>-1.0047241308202524E-3</v>
      </c>
      <c r="CG538" s="8">
        <f t="shared" si="550"/>
        <v>2.9806213670068929E-3</v>
      </c>
      <c r="CH538" s="5">
        <f t="shared" si="551"/>
        <v>122190</v>
      </c>
      <c r="CI538" s="5">
        <f t="shared" si="552"/>
        <v>115330</v>
      </c>
      <c r="CJ538" s="5"/>
      <c r="CK538" s="5">
        <f t="shared" si="592"/>
        <v>123833.69769207624</v>
      </c>
      <c r="CL538" s="5">
        <f t="shared" si="610"/>
        <v>119271.9996162207</v>
      </c>
      <c r="CM538" s="5">
        <f t="shared" si="561"/>
        <v>112354.39328315265</v>
      </c>
      <c r="CN538" s="5">
        <f t="shared" si="544"/>
        <v>98704.353077547217</v>
      </c>
      <c r="CO538" s="5">
        <f t="shared" si="588"/>
        <v>84850.679262213613</v>
      </c>
      <c r="CP538" s="5">
        <f t="shared" si="605"/>
        <v>68804.388748653146</v>
      </c>
      <c r="CQ538" s="5"/>
      <c r="CR538" s="5"/>
      <c r="CS538" s="32">
        <f t="shared" si="593"/>
        <v>-2.4821173471854752E-2</v>
      </c>
      <c r="CT538" s="32">
        <f t="shared" si="611"/>
        <v>1.2475689085176933E-2</v>
      </c>
      <c r="CU538" s="32">
        <f t="shared" si="562"/>
        <v>7.481333369549481E-2</v>
      </c>
      <c r="CV538" s="32">
        <f t="shared" si="545"/>
        <v>0.22345161317378515</v>
      </c>
      <c r="CW538" s="32">
        <f t="shared" si="589"/>
        <v>0.42320604914447424</v>
      </c>
      <c r="CX538" s="32">
        <f t="shared" si="606"/>
        <v>0.75512059908189921</v>
      </c>
      <c r="CY538" s="32"/>
      <c r="DA538" s="6">
        <f t="shared" si="594"/>
        <v>-5.4703339749182303E-2</v>
      </c>
      <c r="DB538" s="6">
        <f t="shared" si="612"/>
        <v>0.15800872530878593</v>
      </c>
      <c r="DC538" s="6">
        <f t="shared" si="563"/>
        <v>9.9708709656145256E-2</v>
      </c>
      <c r="DD538" s="6">
        <f t="shared" si="546"/>
        <v>0.5871740668879778</v>
      </c>
      <c r="DE538" s="6">
        <f t="shared" si="590"/>
        <v>0.59360015191705995</v>
      </c>
      <c r="DF538" s="6">
        <f t="shared" si="607"/>
        <v>1.6935176398133125</v>
      </c>
      <c r="DI538" s="6">
        <f t="shared" si="595"/>
        <v>0.34784718091685651</v>
      </c>
      <c r="DJ538" s="6">
        <f t="shared" si="613"/>
        <v>0.63244158651204818</v>
      </c>
      <c r="DK538" s="6">
        <f t="shared" si="564"/>
        <v>0.35718183952688798</v>
      </c>
      <c r="DL538" s="6">
        <f t="shared" si="547"/>
        <v>0.1372043544549372</v>
      </c>
      <c r="DM538" s="6">
        <f t="shared" si="591"/>
        <v>0.21491530457837774</v>
      </c>
      <c r="DN538" s="6">
        <f t="shared" si="608"/>
        <v>8.1835560666365506E-2</v>
      </c>
      <c r="DX538">
        <f t="shared" si="614"/>
        <v>116933</v>
      </c>
      <c r="DY538">
        <f t="shared" si="615"/>
        <v>102485.12112453874</v>
      </c>
      <c r="DZ538">
        <f t="shared" si="616"/>
        <v>131380.87887546126</v>
      </c>
    </row>
    <row r="539" spans="1:130" x14ac:dyDescent="0.25">
      <c r="A539" s="1">
        <v>38</v>
      </c>
      <c r="B539" s="1">
        <v>538</v>
      </c>
      <c r="C539" s="7">
        <v>20211122</v>
      </c>
      <c r="D539" s="7">
        <v>120700</v>
      </c>
      <c r="E539" s="7">
        <v>3613582</v>
      </c>
      <c r="F539" s="7"/>
      <c r="G539" s="7">
        <f t="shared" si="578"/>
        <v>436159347400</v>
      </c>
      <c r="H539" s="36">
        <f t="shared" si="543"/>
        <v>550815068401.5</v>
      </c>
      <c r="I539" s="36">
        <f t="shared" si="617"/>
        <v>484453705425</v>
      </c>
      <c r="K539" s="2">
        <f t="shared" si="579"/>
        <v>-4.969767351522713E-4</v>
      </c>
      <c r="M539" s="1">
        <f t="shared" si="587"/>
        <v>537</v>
      </c>
      <c r="N539" s="2">
        <f t="shared" si="580"/>
        <v>1.3263581556292826E-2</v>
      </c>
      <c r="O539" s="8">
        <f t="shared" si="581"/>
        <v>0.67293233082706772</v>
      </c>
      <c r="P539" s="2">
        <f t="shared" si="582"/>
        <v>0.63807610842322471</v>
      </c>
      <c r="Q539" s="2">
        <f t="shared" si="583"/>
        <v>0.66140241386693321</v>
      </c>
      <c r="R539" s="2">
        <f t="shared" si="584"/>
        <v>3.5630629880592735E-2</v>
      </c>
      <c r="V539" s="1">
        <f t="shared" si="585"/>
        <v>4.969767351522713E-4</v>
      </c>
      <c r="W539" s="1">
        <f t="shared" si="586"/>
        <v>0</v>
      </c>
      <c r="X539" s="2">
        <f t="shared" si="565"/>
        <v>9.315165515574762E-3</v>
      </c>
      <c r="Y539" s="2">
        <f t="shared" si="566"/>
        <v>1.4869453704559389E-2</v>
      </c>
      <c r="Z539" s="2">
        <f t="shared" si="567"/>
        <v>1.4013558626593148E-2</v>
      </c>
      <c r="AA539" s="2">
        <f t="shared" si="568"/>
        <v>1.73312351947018E-2</v>
      </c>
      <c r="AB539" s="3">
        <f t="shared" si="618"/>
        <v>0.66472519677461706</v>
      </c>
      <c r="AC539" s="3">
        <f t="shared" si="619"/>
        <v>0.85795695099129554</v>
      </c>
      <c r="AD539" s="4">
        <f t="shared" si="569"/>
        <v>56.345111305737362</v>
      </c>
      <c r="AE539" s="5">
        <f t="shared" si="553"/>
        <v>57.55155475948402</v>
      </c>
      <c r="AF539" s="5">
        <f t="shared" si="554"/>
        <v>48.874101609200117</v>
      </c>
      <c r="AG539" s="5">
        <f t="shared" si="555"/>
        <v>66.229007909767915</v>
      </c>
      <c r="AH539" s="5"/>
      <c r="AI539" s="6">
        <f t="shared" si="620"/>
        <v>0.29558786948768989</v>
      </c>
      <c r="AJ539" s="6">
        <f t="shared" si="609"/>
        <v>0.16272303556950868</v>
      </c>
      <c r="AK539" s="6">
        <f t="shared" si="556"/>
        <v>-7.9515671183732289E-2</v>
      </c>
      <c r="AL539" s="6">
        <f t="shared" si="557"/>
        <v>0.40496174232274962</v>
      </c>
      <c r="AM539" s="6"/>
      <c r="AT539" s="5"/>
      <c r="AU539" s="5"/>
      <c r="AV539" s="12"/>
      <c r="AW539" s="5"/>
      <c r="AX539" s="5"/>
      <c r="AY539" s="5"/>
      <c r="BE539" s="5">
        <f t="shared" si="596"/>
        <v>-60</v>
      </c>
      <c r="BF539" s="6">
        <f t="shared" si="597"/>
        <v>60</v>
      </c>
      <c r="BG539" s="6">
        <f t="shared" si="598"/>
        <v>0</v>
      </c>
      <c r="BH539" s="6">
        <f t="shared" si="599"/>
        <v>1140.7142857142858</v>
      </c>
      <c r="BI539" s="6">
        <f t="shared" si="600"/>
        <v>1785.7142857142858</v>
      </c>
      <c r="BJ539" s="6">
        <f t="shared" si="601"/>
        <v>61.020258725897001</v>
      </c>
      <c r="BK539" s="6">
        <f t="shared" si="558"/>
        <v>62.358055553547104</v>
      </c>
      <c r="BL539" s="6">
        <f t="shared" si="559"/>
        <v>43.738831924788663</v>
      </c>
      <c r="BM539" s="6">
        <f t="shared" si="560"/>
        <v>75.391512093678017</v>
      </c>
      <c r="BQ539" s="2">
        <f t="shared" si="570"/>
        <v>116372.5</v>
      </c>
      <c r="BR539" s="2">
        <f t="shared" si="602"/>
        <v>111552.875</v>
      </c>
      <c r="BS539" s="2">
        <f t="shared" si="571"/>
        <v>108389.35013972614</v>
      </c>
      <c r="BT539" s="5">
        <f t="shared" si="603"/>
        <v>118225.07794738197</v>
      </c>
      <c r="BU539" s="5"/>
      <c r="BV539" s="2">
        <f t="shared" si="548"/>
        <v>-1.2247453433088396</v>
      </c>
      <c r="BW539" s="2">
        <f t="shared" si="572"/>
        <v>-0.94172775326427005</v>
      </c>
      <c r="BX539" s="2">
        <f t="shared" si="573"/>
        <v>-1.7148906636342003</v>
      </c>
      <c r="BY539" s="2">
        <f t="shared" si="574"/>
        <v>-0.16856484289433982</v>
      </c>
      <c r="BZ539" s="2"/>
      <c r="CA539" s="2">
        <f t="shared" si="604"/>
        <v>-0.19933862870703251</v>
      </c>
      <c r="CB539" s="2">
        <f t="shared" si="575"/>
        <v>-0.14165452724649372</v>
      </c>
      <c r="CC539" s="2">
        <f t="shared" si="576"/>
        <v>-0.44684163850710523</v>
      </c>
      <c r="CD539" s="2">
        <f t="shared" si="577"/>
        <v>0.16353258401411777</v>
      </c>
      <c r="CE539" s="5"/>
      <c r="CF539" s="8">
        <f t="shared" si="549"/>
        <v>-1.0047241308202524E-3</v>
      </c>
      <c r="CG539" s="8">
        <f t="shared" si="550"/>
        <v>2.9806213670068929E-3</v>
      </c>
      <c r="CH539" s="5">
        <f t="shared" si="551"/>
        <v>121265</v>
      </c>
      <c r="CI539" s="5">
        <f t="shared" si="552"/>
        <v>115330</v>
      </c>
      <c r="CJ539" s="5"/>
      <c r="CK539" s="5">
        <f t="shared" si="592"/>
        <v>122419.26333138188</v>
      </c>
      <c r="CL539" s="5">
        <f t="shared" si="610"/>
        <v>119757.29122451252</v>
      </c>
      <c r="CM539" s="5">
        <f t="shared" si="561"/>
        <v>112533.86267158628</v>
      </c>
      <c r="CN539" s="5">
        <f t="shared" si="544"/>
        <v>98911.475763244831</v>
      </c>
      <c r="CO539" s="5">
        <f t="shared" si="588"/>
        <v>85052.15986880094</v>
      </c>
      <c r="CP539" s="5">
        <f t="shared" si="605"/>
        <v>69178.340637590911</v>
      </c>
      <c r="CQ539" s="5"/>
      <c r="CR539" s="5"/>
      <c r="CS539" s="32">
        <f t="shared" si="593"/>
        <v>-1.4044058791041203E-2</v>
      </c>
      <c r="CT539" s="32">
        <f t="shared" si="611"/>
        <v>7.8718278098004468E-3</v>
      </c>
      <c r="CU539" s="32">
        <f t="shared" si="562"/>
        <v>7.2566044873492164E-2</v>
      </c>
      <c r="CV539" s="32">
        <f t="shared" si="545"/>
        <v>0.22028307705071892</v>
      </c>
      <c r="CW539" s="32">
        <f t="shared" si="589"/>
        <v>0.41912915775670379</v>
      </c>
      <c r="CX539" s="32">
        <f t="shared" si="606"/>
        <v>0.74476575887124796</v>
      </c>
      <c r="CY539" s="32"/>
      <c r="DA539" s="6">
        <f t="shared" si="594"/>
        <v>-4.6934180064089066E-2</v>
      </c>
      <c r="DB539" s="6">
        <f t="shared" si="612"/>
        <v>0.11395854394114303</v>
      </c>
      <c r="DC539" s="6">
        <f t="shared" si="563"/>
        <v>0.11303046962858897</v>
      </c>
      <c r="DD539" s="6">
        <f t="shared" si="546"/>
        <v>0.53542848617248662</v>
      </c>
      <c r="DE539" s="6">
        <f t="shared" si="590"/>
        <v>0.63099343944211794</v>
      </c>
      <c r="DF539" s="6">
        <f t="shared" si="607"/>
        <v>1.6520335492588367</v>
      </c>
      <c r="DI539" s="6">
        <f t="shared" si="595"/>
        <v>0.38096443245908995</v>
      </c>
      <c r="DJ539" s="6">
        <f t="shared" si="613"/>
        <v>0.61064270440640467</v>
      </c>
      <c r="DK539" s="6">
        <f t="shared" si="564"/>
        <v>0.41976728950408915</v>
      </c>
      <c r="DL539" s="6">
        <f t="shared" si="547"/>
        <v>6.6330221691278599E-2</v>
      </c>
      <c r="DM539" s="6">
        <f t="shared" si="591"/>
        <v>0.22199356285716212</v>
      </c>
      <c r="DN539" s="6">
        <f t="shared" si="608"/>
        <v>8.2220105074923194E-2</v>
      </c>
      <c r="DX539">
        <f t="shared" si="614"/>
        <v>117812.5</v>
      </c>
      <c r="DY539">
        <f t="shared" si="615"/>
        <v>104763.74086359167</v>
      </c>
      <c r="DZ539">
        <f t="shared" si="616"/>
        <v>130861.25913640833</v>
      </c>
    </row>
    <row r="540" spans="1:130" x14ac:dyDescent="0.25">
      <c r="A540" s="1">
        <v>39</v>
      </c>
      <c r="B540" s="1">
        <v>539</v>
      </c>
      <c r="C540" s="7">
        <v>20211123</v>
      </c>
      <c r="D540" s="7">
        <v>120200</v>
      </c>
      <c r="E540" s="7">
        <v>2043450</v>
      </c>
      <c r="F540" s="7"/>
      <c r="G540" s="7">
        <f t="shared" si="578"/>
        <v>245622690000</v>
      </c>
      <c r="H540" s="36">
        <f t="shared" si="543"/>
        <v>548034858706.5</v>
      </c>
      <c r="I540" s="36">
        <f t="shared" si="617"/>
        <v>479848594245</v>
      </c>
      <c r="K540" s="2">
        <f t="shared" si="579"/>
        <v>-4.1511060023785747E-3</v>
      </c>
      <c r="M540" s="1">
        <f t="shared" si="587"/>
        <v>538</v>
      </c>
      <c r="N540" s="2">
        <f t="shared" si="580"/>
        <v>1.3476177701371224E-2</v>
      </c>
      <c r="O540" s="8">
        <f t="shared" si="581"/>
        <v>0.67418546365914789</v>
      </c>
      <c r="P540" s="2">
        <f t="shared" si="582"/>
        <v>0.6407898602332226</v>
      </c>
      <c r="Q540" s="2">
        <f t="shared" si="583"/>
        <v>0.6641616399061302</v>
      </c>
      <c r="R540" s="2">
        <f t="shared" si="584"/>
        <v>3.610935523592318E-2</v>
      </c>
      <c r="V540" s="1">
        <f t="shared" si="585"/>
        <v>4.1511060023785747E-3</v>
      </c>
      <c r="W540" s="1">
        <f t="shared" si="586"/>
        <v>0</v>
      </c>
      <c r="X540" s="2">
        <f t="shared" si="565"/>
        <v>9.6116730871732316E-3</v>
      </c>
      <c r="Y540" s="2">
        <f t="shared" si="566"/>
        <v>1.2152161015369109E-2</v>
      </c>
      <c r="Z540" s="2">
        <f t="shared" si="567"/>
        <v>1.3844193722294911E-2</v>
      </c>
      <c r="AA540" s="2">
        <f t="shared" si="568"/>
        <v>1.6374440650816668E-2</v>
      </c>
      <c r="AB540" s="3">
        <f t="shared" si="618"/>
        <v>0.69427467427694545</v>
      </c>
      <c r="AC540" s="3">
        <f t="shared" si="619"/>
        <v>0.74214205385776189</v>
      </c>
      <c r="AD540" s="4">
        <f t="shared" si="569"/>
        <v>51.666207954949662</v>
      </c>
      <c r="AE540" s="5">
        <f t="shared" si="553"/>
        <v>57.670291865274045</v>
      </c>
      <c r="AF540" s="5">
        <f t="shared" si="554"/>
        <v>49.413968156618751</v>
      </c>
      <c r="AG540" s="5">
        <f t="shared" si="555"/>
        <v>65.92661557392934</v>
      </c>
      <c r="AH540" s="5"/>
      <c r="AI540" s="6">
        <f t="shared" si="620"/>
        <v>0.21626327109380689</v>
      </c>
      <c r="AJ540" s="6">
        <f t="shared" si="609"/>
        <v>0.17001813378298192</v>
      </c>
      <c r="AK540" s="6">
        <f t="shared" si="556"/>
        <v>-6.9278887646722409E-2</v>
      </c>
      <c r="AL540" s="6">
        <f t="shared" si="557"/>
        <v>0.40931515521268624</v>
      </c>
      <c r="AM540" s="6"/>
      <c r="AT540" s="5"/>
      <c r="AU540" s="5"/>
      <c r="AV540" s="12"/>
      <c r="AW540" s="5"/>
      <c r="AX540" s="5"/>
      <c r="AY540" s="5"/>
      <c r="BE540" s="5">
        <f t="shared" si="596"/>
        <v>-500</v>
      </c>
      <c r="BF540" s="6">
        <f t="shared" si="597"/>
        <v>500</v>
      </c>
      <c r="BG540" s="6">
        <f t="shared" si="598"/>
        <v>0</v>
      </c>
      <c r="BH540" s="6">
        <f t="shared" si="599"/>
        <v>1176.4285714285713</v>
      </c>
      <c r="BI540" s="6">
        <f t="shared" si="600"/>
        <v>1476.4285714285713</v>
      </c>
      <c r="BJ540" s="6">
        <f t="shared" si="601"/>
        <v>55.654281098546043</v>
      </c>
      <c r="BK540" s="6">
        <f t="shared" si="558"/>
        <v>62.939265377825713</v>
      </c>
      <c r="BL540" s="6">
        <f t="shared" si="559"/>
        <v>46.087099835255515</v>
      </c>
      <c r="BM540" s="6">
        <f t="shared" si="560"/>
        <v>74.735781257624851</v>
      </c>
      <c r="BQ540" s="2">
        <f t="shared" si="570"/>
        <v>117562.5</v>
      </c>
      <c r="BR540" s="2">
        <f t="shared" si="602"/>
        <v>112039</v>
      </c>
      <c r="BS540" s="2">
        <f t="shared" si="571"/>
        <v>108612.17165274564</v>
      </c>
      <c r="BT540" s="5">
        <f t="shared" si="603"/>
        <v>118983.37582925166</v>
      </c>
      <c r="BU540" s="5"/>
      <c r="BV540" s="2">
        <f t="shared" si="548"/>
        <v>-1.130621520523551</v>
      </c>
      <c r="BW540" s="2">
        <f t="shared" si="572"/>
        <v>-0.96622072712119977</v>
      </c>
      <c r="BX540" s="2">
        <f t="shared" si="573"/>
        <v>-1.7302214972757719</v>
      </c>
      <c r="BY540" s="2">
        <f t="shared" si="574"/>
        <v>-0.20221995696662776</v>
      </c>
      <c r="BZ540" s="2"/>
      <c r="CA540" s="2">
        <f t="shared" si="604"/>
        <v>-9.5957106009289E-2</v>
      </c>
      <c r="CB540" s="2">
        <f t="shared" si="575"/>
        <v>-0.1435097307416488</v>
      </c>
      <c r="CC540" s="2">
        <f t="shared" si="576"/>
        <v>-0.44702402519409468</v>
      </c>
      <c r="CD540" s="2">
        <f t="shared" si="577"/>
        <v>0.16000456371079708</v>
      </c>
      <c r="CE540" s="5"/>
      <c r="CF540" s="8">
        <f t="shared" si="549"/>
        <v>-1.0047241308202524E-3</v>
      </c>
      <c r="CG540" s="8">
        <f t="shared" si="550"/>
        <v>2.9806213670068929E-3</v>
      </c>
      <c r="CH540" s="5">
        <f t="shared" si="551"/>
        <v>121265</v>
      </c>
      <c r="CI540" s="5">
        <f t="shared" si="552"/>
        <v>115330</v>
      </c>
      <c r="CJ540" s="5"/>
      <c r="CK540" s="5">
        <f t="shared" si="592"/>
        <v>121332.21094327647</v>
      </c>
      <c r="CL540" s="5">
        <f t="shared" si="610"/>
        <v>120136.83563711021</v>
      </c>
      <c r="CM540" s="5">
        <f t="shared" si="561"/>
        <v>112705.61818495128</v>
      </c>
      <c r="CN540" s="5">
        <f t="shared" si="544"/>
        <v>99103.33257938351</v>
      </c>
      <c r="CO540" s="5">
        <f t="shared" si="588"/>
        <v>85183.565335733001</v>
      </c>
      <c r="CP540" s="5">
        <f t="shared" si="605"/>
        <v>69396.133790361855</v>
      </c>
      <c r="CQ540" s="5"/>
      <c r="CR540" s="5"/>
      <c r="CS540" s="32">
        <f t="shared" si="593"/>
        <v>-9.3314951938507917E-3</v>
      </c>
      <c r="CT540" s="32">
        <f t="shared" si="611"/>
        <v>5.2577015662857995E-4</v>
      </c>
      <c r="CU540" s="32">
        <f t="shared" si="562"/>
        <v>6.6495192837240369E-2</v>
      </c>
      <c r="CV540" s="32">
        <f t="shared" si="545"/>
        <v>0.21287545909435179</v>
      </c>
      <c r="CW540" s="32">
        <f t="shared" si="589"/>
        <v>0.41107031064333976</v>
      </c>
      <c r="CX540" s="32">
        <f t="shared" si="606"/>
        <v>0.73208496546956181</v>
      </c>
      <c r="CY540" s="32"/>
      <c r="DA540" s="6">
        <f t="shared" si="594"/>
        <v>-2.6274089370180196E-2</v>
      </c>
      <c r="DB540" s="6">
        <f t="shared" si="612"/>
        <v>0.1017618958573465</v>
      </c>
      <c r="DC540" s="6">
        <f t="shared" si="563"/>
        <v>0.13338878334992452</v>
      </c>
      <c r="DD540" s="6">
        <f t="shared" si="546"/>
        <v>0.48252765189967267</v>
      </c>
      <c r="DE540" s="6">
        <f t="shared" si="590"/>
        <v>0.6735403246034668</v>
      </c>
      <c r="DF540" s="6">
        <f t="shared" si="607"/>
        <v>1.6478824432564581</v>
      </c>
      <c r="DI540" s="6">
        <f t="shared" si="595"/>
        <v>0.36192293743955373</v>
      </c>
      <c r="DJ540" s="6">
        <f t="shared" si="613"/>
        <v>0.57209928062452309</v>
      </c>
      <c r="DK540" s="6">
        <f t="shared" si="564"/>
        <v>0.40902592849119102</v>
      </c>
      <c r="DL540" s="6">
        <f t="shared" si="547"/>
        <v>5.9080516045672132E-2</v>
      </c>
      <c r="DM540" s="6">
        <f t="shared" si="591"/>
        <v>0.25377023700658402</v>
      </c>
      <c r="DN540" s="6">
        <f t="shared" si="608"/>
        <v>8.2839049344666391E-2</v>
      </c>
      <c r="DX540">
        <f t="shared" si="614"/>
        <v>118437.5</v>
      </c>
      <c r="DY540">
        <f t="shared" si="615"/>
        <v>106214.77055850453</v>
      </c>
      <c r="DZ540">
        <f t="shared" si="616"/>
        <v>130660.22944149547</v>
      </c>
    </row>
    <row r="541" spans="1:130" x14ac:dyDescent="0.25">
      <c r="A541" s="1">
        <v>40</v>
      </c>
      <c r="B541" s="1">
        <v>540</v>
      </c>
      <c r="C541" s="7">
        <v>20211124</v>
      </c>
      <c r="D541" s="7">
        <v>118680</v>
      </c>
      <c r="E541" s="7">
        <v>2299784</v>
      </c>
      <c r="F541" s="7"/>
      <c r="G541" s="7">
        <f t="shared" si="578"/>
        <v>272938365120</v>
      </c>
      <c r="H541" s="36">
        <f t="shared" si="543"/>
        <v>552156968862</v>
      </c>
      <c r="I541" s="36">
        <f t="shared" si="617"/>
        <v>474556062055.20001</v>
      </c>
      <c r="K541" s="2">
        <f t="shared" si="579"/>
        <v>-1.2726226678486205E-2</v>
      </c>
      <c r="M541" s="1">
        <f t="shared" si="587"/>
        <v>539</v>
      </c>
      <c r="N541" s="2">
        <f t="shared" si="580"/>
        <v>1.3540258546799374E-2</v>
      </c>
      <c r="O541" s="8">
        <f t="shared" si="581"/>
        <v>0.67543859649122806</v>
      </c>
      <c r="P541" s="2">
        <f t="shared" si="582"/>
        <v>0.64160645686585793</v>
      </c>
      <c r="Q541" s="2">
        <f t="shared" si="583"/>
        <v>0.66498806089083806</v>
      </c>
      <c r="R541" s="2">
        <f t="shared" si="584"/>
        <v>3.4648736258005464E-2</v>
      </c>
      <c r="V541" s="1">
        <f t="shared" si="585"/>
        <v>1.2726226678486205E-2</v>
      </c>
      <c r="W541" s="1">
        <f t="shared" si="586"/>
        <v>0</v>
      </c>
      <c r="X541" s="2">
        <f t="shared" si="565"/>
        <v>1.0520689278493676E-2</v>
      </c>
      <c r="Y541" s="2">
        <f t="shared" si="566"/>
        <v>9.6532825420177475E-3</v>
      </c>
      <c r="Z541" s="2">
        <f t="shared" si="567"/>
        <v>1.3579820821574533E-2</v>
      </c>
      <c r="AA541" s="2">
        <f t="shared" si="568"/>
        <v>1.5253087921515147E-2</v>
      </c>
      <c r="AB541" s="3">
        <f t="shared" si="618"/>
        <v>0.77472960922866119</v>
      </c>
      <c r="AC541" s="3">
        <f t="shared" si="619"/>
        <v>0.63287398536537443</v>
      </c>
      <c r="AD541" s="4">
        <f t="shared" si="569"/>
        <v>44.96109471416208</v>
      </c>
      <c r="AE541" s="5">
        <f t="shared" si="553"/>
        <v>57.322442743295483</v>
      </c>
      <c r="AF541" s="5">
        <f t="shared" si="554"/>
        <v>47.591229549930418</v>
      </c>
      <c r="AG541" s="5">
        <f t="shared" si="555"/>
        <v>67.053655936660547</v>
      </c>
      <c r="AH541" s="5"/>
      <c r="AI541" s="6">
        <f t="shared" si="620"/>
        <v>0.1732186814458459</v>
      </c>
      <c r="AJ541" s="6">
        <f t="shared" si="609"/>
        <v>0.17514575133132665</v>
      </c>
      <c r="AK541" s="6">
        <f t="shared" si="556"/>
        <v>-5.9537986432138784E-2</v>
      </c>
      <c r="AL541" s="6">
        <f t="shared" si="557"/>
        <v>0.40982948909479211</v>
      </c>
      <c r="AM541" s="6"/>
      <c r="AT541" s="5"/>
      <c r="AU541" s="5"/>
      <c r="AV541" s="12"/>
      <c r="AW541" s="5"/>
      <c r="AX541" s="5"/>
      <c r="AY541" s="5"/>
      <c r="BE541" s="5">
        <f t="shared" si="596"/>
        <v>-1520</v>
      </c>
      <c r="BF541" s="6">
        <f t="shared" si="597"/>
        <v>1520</v>
      </c>
      <c r="BG541" s="6">
        <f t="shared" si="598"/>
        <v>0</v>
      </c>
      <c r="BH541" s="6">
        <f t="shared" si="599"/>
        <v>1285</v>
      </c>
      <c r="BI541" s="6">
        <f t="shared" si="600"/>
        <v>1181.4285714285713</v>
      </c>
      <c r="BJ541" s="6">
        <f t="shared" si="601"/>
        <v>47.900376484216622</v>
      </c>
      <c r="BK541" s="6">
        <f t="shared" si="558"/>
        <v>63.033235466687984</v>
      </c>
      <c r="BL541" s="6">
        <f t="shared" si="559"/>
        <v>46.561623147426729</v>
      </c>
      <c r="BM541" s="6">
        <f t="shared" si="560"/>
        <v>74.563364090170865</v>
      </c>
      <c r="BQ541" s="2">
        <f t="shared" si="570"/>
        <v>119421.25</v>
      </c>
      <c r="BR541" s="2">
        <f t="shared" si="602"/>
        <v>112588.625</v>
      </c>
      <c r="BS541" s="2">
        <f t="shared" si="571"/>
        <v>108878.44022803711</v>
      </c>
      <c r="BT541" s="5">
        <f t="shared" si="603"/>
        <v>120050.63610979015</v>
      </c>
      <c r="BU541" s="5"/>
      <c r="BV541" s="2">
        <f t="shared" si="548"/>
        <v>-1.238286087466729</v>
      </c>
      <c r="BW541" s="2">
        <f t="shared" si="572"/>
        <v>-0.99606046609745424</v>
      </c>
      <c r="BX541" s="2">
        <f t="shared" si="573"/>
        <v>-1.7532469138256663</v>
      </c>
      <c r="BY541" s="2">
        <f t="shared" si="574"/>
        <v>-0.23887401836924216</v>
      </c>
      <c r="BZ541" s="2"/>
      <c r="CA541" s="2">
        <f t="shared" si="604"/>
        <v>1.2677861662846049E-2</v>
      </c>
      <c r="CB541" s="2">
        <f t="shared" si="575"/>
        <v>-0.13988862203262514</v>
      </c>
      <c r="CC541" s="2">
        <f t="shared" si="576"/>
        <v>-0.4492819411575163</v>
      </c>
      <c r="CD541" s="2">
        <f t="shared" si="577"/>
        <v>0.16950469709226601</v>
      </c>
      <c r="CE541" s="5"/>
      <c r="CF541" s="8">
        <f t="shared" si="549"/>
        <v>-1.0047241308202524E-3</v>
      </c>
      <c r="CG541" s="8">
        <f t="shared" si="550"/>
        <v>2.9806213670068929E-3</v>
      </c>
      <c r="CH541" s="5">
        <f t="shared" si="551"/>
        <v>121265</v>
      </c>
      <c r="CI541" s="5">
        <f t="shared" si="552"/>
        <v>115330</v>
      </c>
      <c r="CJ541" s="5"/>
      <c r="CK541" s="5">
        <f t="shared" si="592"/>
        <v>120746.9027039612</v>
      </c>
      <c r="CL541" s="5">
        <f t="shared" si="610"/>
        <v>120321.45784619855</v>
      </c>
      <c r="CM541" s="5">
        <f t="shared" si="561"/>
        <v>112953.86237607773</v>
      </c>
      <c r="CN541" s="5">
        <f t="shared" si="544"/>
        <v>99294.056157344196</v>
      </c>
      <c r="CO541" s="5">
        <f t="shared" si="588"/>
        <v>85460.28016081026</v>
      </c>
      <c r="CP541" s="5">
        <f t="shared" si="605"/>
        <v>69563.661675577474</v>
      </c>
      <c r="CQ541" s="5"/>
      <c r="CR541" s="5"/>
      <c r="CS541" s="32">
        <f t="shared" si="593"/>
        <v>-1.711764573397534E-2</v>
      </c>
      <c r="CT541" s="32">
        <f t="shared" si="611"/>
        <v>-1.3642270261525202E-2</v>
      </c>
      <c r="CU541" s="32">
        <f t="shared" si="562"/>
        <v>5.0694482715935907E-2</v>
      </c>
      <c r="CV541" s="32">
        <f t="shared" si="545"/>
        <v>0.19523770699765031</v>
      </c>
      <c r="CW541" s="32">
        <f t="shared" si="589"/>
        <v>0.38871531636311429</v>
      </c>
      <c r="CX541" s="32">
        <f t="shared" si="606"/>
        <v>0.70606315339588233</v>
      </c>
      <c r="CY541" s="32"/>
      <c r="DA541" s="6">
        <f t="shared" si="594"/>
        <v>-1.2726226678486205E-2</v>
      </c>
      <c r="DB541" s="6">
        <f t="shared" si="612"/>
        <v>9.0694961594962487E-2</v>
      </c>
      <c r="DC541" s="6">
        <f t="shared" si="563"/>
        <v>0.13396482469083273</v>
      </c>
      <c r="DD541" s="6">
        <f t="shared" si="546"/>
        <v>0.43119782157775177</v>
      </c>
      <c r="DE541" s="6">
        <f t="shared" si="590"/>
        <v>0.70997143669005602</v>
      </c>
      <c r="DF541" s="6">
        <f t="shared" si="607"/>
        <v>1.6294234010725959</v>
      </c>
      <c r="DI541" s="6">
        <f t="shared" si="595"/>
        <v>0.21229610891383349</v>
      </c>
      <c r="DJ541" s="6">
        <f t="shared" si="613"/>
        <v>0.48841808553810245</v>
      </c>
      <c r="DK541" s="6">
        <f t="shared" si="564"/>
        <v>0.23859234071336952</v>
      </c>
      <c r="DL541" s="6">
        <f t="shared" si="547"/>
        <v>6.6715669959495114E-2</v>
      </c>
      <c r="DM541" s="6">
        <f t="shared" si="591"/>
        <v>0.2394807023658993</v>
      </c>
      <c r="DN541" s="6">
        <f t="shared" si="608"/>
        <v>8.4664018589054466E-2</v>
      </c>
      <c r="DX541">
        <f t="shared" si="614"/>
        <v>118943</v>
      </c>
      <c r="DY541">
        <f t="shared" si="615"/>
        <v>107589.09124574272</v>
      </c>
      <c r="DZ541">
        <f t="shared" si="616"/>
        <v>130296.90875425728</v>
      </c>
    </row>
    <row r="542" spans="1:130" x14ac:dyDescent="0.25">
      <c r="A542" s="1">
        <v>41</v>
      </c>
      <c r="B542" s="1">
        <v>541</v>
      </c>
      <c r="C542" s="7">
        <v>20211127</v>
      </c>
      <c r="D542" s="7">
        <v>113680</v>
      </c>
      <c r="E542" s="7">
        <v>4245738</v>
      </c>
      <c r="F542" s="7"/>
      <c r="G542" s="7">
        <f t="shared" si="578"/>
        <v>482655495840</v>
      </c>
      <c r="H542" s="36">
        <f t="shared" si="543"/>
        <v>556129967803.5</v>
      </c>
      <c r="I542" s="36">
        <f t="shared" si="617"/>
        <v>477881638152</v>
      </c>
      <c r="K542" s="2">
        <f t="shared" si="579"/>
        <v>-4.3043311633775838E-2</v>
      </c>
      <c r="M542" s="1">
        <f t="shared" si="587"/>
        <v>540</v>
      </c>
      <c r="N542" s="2">
        <f t="shared" si="580"/>
        <v>1.3723898261636613E-2</v>
      </c>
      <c r="O542" s="8">
        <f t="shared" si="581"/>
        <v>0.67669172932330823</v>
      </c>
      <c r="P542" s="2">
        <f t="shared" si="582"/>
        <v>0.64394302323079078</v>
      </c>
      <c r="Q542" s="2">
        <f t="shared" si="583"/>
        <v>0.66734285985623509</v>
      </c>
      <c r="R542" s="2">
        <f t="shared" si="584"/>
        <v>3.5085272457450301E-2</v>
      </c>
      <c r="V542" s="1">
        <f t="shared" si="585"/>
        <v>4.3043311633775838E-2</v>
      </c>
      <c r="W542" s="1">
        <f t="shared" si="586"/>
        <v>0</v>
      </c>
      <c r="X542" s="2">
        <f t="shared" si="565"/>
        <v>1.3595211538049093E-2</v>
      </c>
      <c r="Y542" s="2">
        <f t="shared" si="566"/>
        <v>8.5382485427018418E-3</v>
      </c>
      <c r="Z542" s="2">
        <f t="shared" si="567"/>
        <v>1.5718799079019422E-2</v>
      </c>
      <c r="AA542" s="2">
        <f t="shared" si="568"/>
        <v>1.5354349129352459E-2</v>
      </c>
      <c r="AB542" s="3">
        <f t="shared" si="618"/>
        <v>0.86490141325078862</v>
      </c>
      <c r="AC542" s="3">
        <f t="shared" si="619"/>
        <v>0.5560801353917062</v>
      </c>
      <c r="AD542" s="4">
        <f t="shared" si="569"/>
        <v>39.133522593797629</v>
      </c>
      <c r="AE542" s="5">
        <f t="shared" si="553"/>
        <v>56.490202562649777</v>
      </c>
      <c r="AF542" s="5">
        <f t="shared" si="554"/>
        <v>43.804458641301942</v>
      </c>
      <c r="AG542" s="5">
        <f t="shared" si="555"/>
        <v>69.175946483997606</v>
      </c>
      <c r="AH542" s="5"/>
      <c r="AI542" s="6">
        <f t="shared" si="620"/>
        <v>8.5708743034260432E-2</v>
      </c>
      <c r="AJ542" s="6">
        <f t="shared" si="609"/>
        <v>0.17560327321920532</v>
      </c>
      <c r="AK542" s="6">
        <f t="shared" si="556"/>
        <v>-5.8305605606218613E-2</v>
      </c>
      <c r="AL542" s="6">
        <f t="shared" si="557"/>
        <v>0.40951215204462926</v>
      </c>
      <c r="AM542" s="6"/>
      <c r="AT542" s="5"/>
      <c r="AU542" s="5"/>
      <c r="AV542" s="12"/>
      <c r="AW542" s="5"/>
      <c r="AX542" s="5"/>
      <c r="AY542" s="5"/>
      <c r="BE542" s="5">
        <f t="shared" si="596"/>
        <v>-5000</v>
      </c>
      <c r="BF542" s="6">
        <f t="shared" si="597"/>
        <v>5000</v>
      </c>
      <c r="BG542" s="6">
        <f t="shared" si="598"/>
        <v>0</v>
      </c>
      <c r="BH542" s="6">
        <f t="shared" si="599"/>
        <v>1642.1428571428571</v>
      </c>
      <c r="BI542" s="6">
        <f t="shared" si="600"/>
        <v>1046.4285714285713</v>
      </c>
      <c r="BJ542" s="6">
        <f t="shared" si="601"/>
        <v>38.921360255047823</v>
      </c>
      <c r="BK542" s="6">
        <f t="shared" si="558"/>
        <v>62.339529947947106</v>
      </c>
      <c r="BL542" s="6">
        <f t="shared" si="559"/>
        <v>43.114065971263166</v>
      </c>
      <c r="BM542" s="6">
        <f t="shared" si="560"/>
        <v>75.797354731625859</v>
      </c>
      <c r="BQ542" s="2">
        <f t="shared" si="570"/>
        <v>119421.25</v>
      </c>
      <c r="BR542" s="2">
        <f t="shared" si="602"/>
        <v>113112.0625</v>
      </c>
      <c r="BS542" s="2">
        <f t="shared" si="571"/>
        <v>109110.87144532085</v>
      </c>
      <c r="BT542" s="5">
        <f t="shared" si="603"/>
        <v>120958.90255604369</v>
      </c>
      <c r="BU542" s="5"/>
      <c r="BV542" s="2">
        <f t="shared" si="548"/>
        <v>-1.3001001534600434</v>
      </c>
      <c r="BW542" s="2">
        <f t="shared" si="572"/>
        <v>-1.0297696217968002</v>
      </c>
      <c r="BX542" s="2">
        <f t="shared" si="573"/>
        <v>-1.7775426785065016</v>
      </c>
      <c r="BY542" s="2">
        <f t="shared" si="574"/>
        <v>-0.28199656508709892</v>
      </c>
      <c r="BZ542" s="2"/>
      <c r="CA542" s="2">
        <f t="shared" si="604"/>
        <v>-2.9171248411224805E-2</v>
      </c>
      <c r="CB542" s="2">
        <f t="shared" si="575"/>
        <v>-0.13749057832341116</v>
      </c>
      <c r="CC542" s="2">
        <f t="shared" si="576"/>
        <v>-0.4496629394329002</v>
      </c>
      <c r="CD542" s="2">
        <f t="shared" si="577"/>
        <v>0.17468178278607788</v>
      </c>
      <c r="CE542" s="5"/>
      <c r="CF542" s="8">
        <f t="shared" si="549"/>
        <v>-9.4526823323159322E-3</v>
      </c>
      <c r="CG542" s="8">
        <f t="shared" si="550"/>
        <v>6.4008361516905421E-4</v>
      </c>
      <c r="CH542" s="5">
        <f t="shared" si="551"/>
        <v>118085</v>
      </c>
      <c r="CI542" s="5">
        <f t="shared" si="552"/>
        <v>115330</v>
      </c>
      <c r="CJ542" s="5"/>
      <c r="CK542" s="5">
        <f t="shared" si="592"/>
        <v>119850.97188224111</v>
      </c>
      <c r="CL542" s="5">
        <f t="shared" si="610"/>
        <v>120496.80310747997</v>
      </c>
      <c r="CM542" s="5">
        <f t="shared" si="561"/>
        <v>113100.51983507413</v>
      </c>
      <c r="CN542" s="5">
        <f t="shared" si="544"/>
        <v>100402.54599534407</v>
      </c>
      <c r="CO542" s="5">
        <f t="shared" si="588"/>
        <v>85625.341665660555</v>
      </c>
      <c r="CP542" s="5">
        <f t="shared" si="605"/>
        <v>69727.849837403468</v>
      </c>
      <c r="CQ542" s="5"/>
      <c r="CR542" s="5"/>
      <c r="CS542" s="32">
        <f t="shared" si="593"/>
        <v>-5.1488709564277535E-2</v>
      </c>
      <c r="CT542" s="32">
        <f t="shared" si="611"/>
        <v>-5.6572481025903731E-2</v>
      </c>
      <c r="CU542" s="32">
        <f t="shared" si="562"/>
        <v>5.1235853360434014E-3</v>
      </c>
      <c r="CV542" s="32">
        <f t="shared" si="545"/>
        <v>0.13224220434879852</v>
      </c>
      <c r="CW542" s="32">
        <f t="shared" si="589"/>
        <v>0.32764433739585974</v>
      </c>
      <c r="CX542" s="32">
        <f t="shared" si="606"/>
        <v>0.63033852707472549</v>
      </c>
      <c r="CY542" s="32"/>
      <c r="DA542" s="6">
        <f t="shared" si="594"/>
        <v>-9.2122326180721748E-2</v>
      </c>
      <c r="DB542" s="6">
        <f t="shared" si="612"/>
        <v>6.9288230271466369E-2</v>
      </c>
      <c r="DC542" s="6">
        <f t="shared" si="563"/>
        <v>4.8851742420013271E-2</v>
      </c>
      <c r="DD542" s="6">
        <f t="shared" si="546"/>
        <v>0.37783316944607837</v>
      </c>
      <c r="DE542" s="6">
        <f t="shared" si="590"/>
        <v>0.71790576999246924</v>
      </c>
      <c r="DF542" s="6">
        <f t="shared" si="607"/>
        <v>1.555139227898326</v>
      </c>
      <c r="DI542" s="6">
        <f t="shared" si="595"/>
        <v>-7.7610506992845843E-2</v>
      </c>
      <c r="DJ542" s="6">
        <f t="shared" si="613"/>
        <v>0.23873126176284964</v>
      </c>
      <c r="DK542" s="6">
        <f t="shared" si="564"/>
        <v>0.23273215803338551</v>
      </c>
      <c r="DL542" s="6">
        <f t="shared" si="547"/>
        <v>0.1077983355042019</v>
      </c>
      <c r="DM542" s="6">
        <f t="shared" si="591"/>
        <v>0.23605913101596979</v>
      </c>
      <c r="DN542" s="6">
        <f t="shared" si="608"/>
        <v>7.2935200488122257E-2</v>
      </c>
      <c r="DX542">
        <f t="shared" si="614"/>
        <v>119207.5</v>
      </c>
      <c r="DY542">
        <f t="shared" si="615"/>
        <v>108629.31135543519</v>
      </c>
      <c r="DZ542">
        <f t="shared" si="616"/>
        <v>129785.68864456481</v>
      </c>
    </row>
    <row r="543" spans="1:130" x14ac:dyDescent="0.25">
      <c r="A543" s="1">
        <v>42</v>
      </c>
      <c r="B543" s="1">
        <v>542</v>
      </c>
      <c r="C543" s="7">
        <v>20211128</v>
      </c>
      <c r="D543" s="7">
        <v>115380</v>
      </c>
      <c r="E543" s="7">
        <v>2140733</v>
      </c>
      <c r="F543" s="7"/>
      <c r="G543" s="7">
        <f t="shared" si="578"/>
        <v>246997773540</v>
      </c>
      <c r="H543" s="36">
        <f t="shared" si="543"/>
        <v>550544957495.5</v>
      </c>
      <c r="I543" s="36">
        <f t="shared" si="617"/>
        <v>472051592190.40002</v>
      </c>
      <c r="K543" s="2">
        <f t="shared" si="579"/>
        <v>1.4843545039898105E-2</v>
      </c>
      <c r="M543" s="1">
        <f t="shared" si="587"/>
        <v>541</v>
      </c>
      <c r="N543" s="2">
        <f t="shared" si="580"/>
        <v>1.3975099230616293E-2</v>
      </c>
      <c r="O543" s="8">
        <f t="shared" si="581"/>
        <v>0.67794486215538852</v>
      </c>
      <c r="P543" s="2">
        <f t="shared" si="582"/>
        <v>0.64713046453708878</v>
      </c>
      <c r="Q543" s="2">
        <f t="shared" si="583"/>
        <v>0.67053153493190676</v>
      </c>
      <c r="R543" s="2">
        <f t="shared" si="584"/>
        <v>3.4001838924597738E-2</v>
      </c>
      <c r="V543" s="1">
        <f t="shared" si="585"/>
        <v>0</v>
      </c>
      <c r="W543" s="1">
        <f t="shared" si="586"/>
        <v>1.4843545039898105E-2</v>
      </c>
      <c r="X543" s="2">
        <f t="shared" si="565"/>
        <v>1.3595211538049093E-2</v>
      </c>
      <c r="Y543" s="2">
        <f t="shared" si="566"/>
        <v>6.4325389838292817E-3</v>
      </c>
      <c r="Z543" s="2">
        <f t="shared" si="567"/>
        <v>1.5718799079019422E-2</v>
      </c>
      <c r="AA543" s="2">
        <f t="shared" si="568"/>
        <v>1.1641855389171859E-2</v>
      </c>
      <c r="AB543" s="3">
        <f t="shared" si="618"/>
        <v>0.86490141325078862</v>
      </c>
      <c r="AC543" s="3">
        <f t="shared" si="619"/>
        <v>0.55253555114696018</v>
      </c>
      <c r="AD543" s="4">
        <f t="shared" si="569"/>
        <v>38.981313809727382</v>
      </c>
      <c r="AE543" s="5">
        <f t="shared" si="553"/>
        <v>56.017514307534881</v>
      </c>
      <c r="AF543" s="5">
        <f t="shared" si="554"/>
        <v>41.496270674513354</v>
      </c>
      <c r="AG543" s="5">
        <f t="shared" si="555"/>
        <v>70.538757940556408</v>
      </c>
      <c r="AH543" s="5"/>
      <c r="AI543" s="6">
        <f t="shared" si="620"/>
        <v>0.15390404286454398</v>
      </c>
      <c r="AJ543" s="6">
        <f t="shared" si="609"/>
        <v>0.18591059344073183</v>
      </c>
      <c r="AK543" s="6">
        <f t="shared" si="556"/>
        <v>-2.2502399069119466E-2</v>
      </c>
      <c r="AL543" s="6">
        <f t="shared" si="557"/>
        <v>0.39432358595058314</v>
      </c>
      <c r="AM543" s="6"/>
      <c r="AT543" s="5"/>
      <c r="AU543" s="5"/>
      <c r="AV543" s="12"/>
      <c r="AW543" s="5"/>
      <c r="AX543" s="5"/>
      <c r="AY543" s="5"/>
      <c r="BE543" s="5">
        <f t="shared" si="596"/>
        <v>1700</v>
      </c>
      <c r="BF543" s="6">
        <f t="shared" si="597"/>
        <v>0</v>
      </c>
      <c r="BG543" s="6">
        <f t="shared" si="598"/>
        <v>1700</v>
      </c>
      <c r="BH543" s="6">
        <f t="shared" si="599"/>
        <v>1642.1428571428571</v>
      </c>
      <c r="BI543" s="6">
        <f t="shared" si="600"/>
        <v>772.85714285714289</v>
      </c>
      <c r="BJ543" s="6">
        <f t="shared" si="601"/>
        <v>32.002366163856848</v>
      </c>
      <c r="BK543" s="6">
        <f t="shared" si="558"/>
        <v>61.678368088249066</v>
      </c>
      <c r="BL543" s="6">
        <f t="shared" si="559"/>
        <v>39.320503430063994</v>
      </c>
      <c r="BM543" s="6">
        <f t="shared" si="560"/>
        <v>77.328873348978618</v>
      </c>
      <c r="BQ543" s="2">
        <f t="shared" si="570"/>
        <v>119421.25</v>
      </c>
      <c r="BR543" s="2">
        <f t="shared" si="602"/>
        <v>113654.75</v>
      </c>
      <c r="BS543" s="2">
        <f t="shared" si="571"/>
        <v>109360.43359518026</v>
      </c>
      <c r="BT543" s="5">
        <f t="shared" si="603"/>
        <v>121677.53169045073</v>
      </c>
      <c r="BU543" s="5"/>
      <c r="BV543" s="2">
        <f t="shared" si="548"/>
        <v>-1.150584996619759</v>
      </c>
      <c r="BW543" s="2">
        <f t="shared" si="572"/>
        <v>-1.059072137021644</v>
      </c>
      <c r="BX543" s="2">
        <f t="shared" si="573"/>
        <v>-1.7753507732864464</v>
      </c>
      <c r="BY543" s="2">
        <f t="shared" si="574"/>
        <v>-0.34279350075684178</v>
      </c>
      <c r="BZ543" s="2"/>
      <c r="CA543" s="2">
        <f t="shared" si="604"/>
        <v>-0.19465042432819055</v>
      </c>
      <c r="CB543" s="2">
        <f t="shared" si="575"/>
        <v>-0.14685814921789092</v>
      </c>
      <c r="CC543" s="2">
        <f t="shared" si="576"/>
        <v>-0.45378087028500141</v>
      </c>
      <c r="CD543" s="2">
        <f t="shared" si="577"/>
        <v>0.16006457184921957</v>
      </c>
      <c r="CE543" s="5"/>
      <c r="CF543" s="8">
        <f t="shared" si="549"/>
        <v>-9.4526823323159322E-3</v>
      </c>
      <c r="CG543" s="8">
        <f t="shared" si="550"/>
        <v>6.4008361516905421E-4</v>
      </c>
      <c r="CH543" s="5">
        <f t="shared" si="551"/>
        <v>118085</v>
      </c>
      <c r="CI543" s="5">
        <f t="shared" si="552"/>
        <v>115330</v>
      </c>
      <c r="CJ543" s="5"/>
      <c r="CK543" s="5">
        <f t="shared" si="592"/>
        <v>118865.55474591433</v>
      </c>
      <c r="CL543" s="5">
        <f t="shared" si="610"/>
        <v>120912.25878818409</v>
      </c>
      <c r="CM543" s="5">
        <f t="shared" si="561"/>
        <v>113239.44929633381</v>
      </c>
      <c r="CN543" s="5">
        <f t="shared" si="544"/>
        <v>100769.45167870114</v>
      </c>
      <c r="CO543" s="5">
        <f t="shared" si="588"/>
        <v>85709.405409126906</v>
      </c>
      <c r="CP543" s="5">
        <f t="shared" si="605"/>
        <v>69853.020815367723</v>
      </c>
      <c r="CQ543" s="5"/>
      <c r="CR543" s="5"/>
      <c r="CS543" s="32">
        <f t="shared" si="593"/>
        <v>-2.9323505479489032E-2</v>
      </c>
      <c r="CT543" s="32">
        <f t="shared" si="611"/>
        <v>-4.5754325025683107E-2</v>
      </c>
      <c r="CU543" s="32">
        <f t="shared" si="562"/>
        <v>1.8902871013304123E-2</v>
      </c>
      <c r="CV543" s="32">
        <f t="shared" si="545"/>
        <v>0.14498985632951489</v>
      </c>
      <c r="CW543" s="32">
        <f t="shared" si="589"/>
        <v>0.34617664711641516</v>
      </c>
      <c r="CX543" s="32">
        <f t="shared" si="606"/>
        <v>0.65175390631948593</v>
      </c>
      <c r="CY543" s="32"/>
      <c r="DA543" s="6">
        <f t="shared" si="594"/>
        <v>-4.6980836968440756E-2</v>
      </c>
      <c r="DB543" s="6">
        <f t="shared" si="612"/>
        <v>4.8296266396229012E-2</v>
      </c>
      <c r="DC543" s="6">
        <f t="shared" si="563"/>
        <v>6.8881444666400476E-2</v>
      </c>
      <c r="DD543" s="6">
        <f t="shared" si="546"/>
        <v>0.37322900909182621</v>
      </c>
      <c r="DE543" s="6">
        <f t="shared" si="590"/>
        <v>0.74126154609164374</v>
      </c>
      <c r="DF543" s="6">
        <f t="shared" si="607"/>
        <v>1.5412388691674239</v>
      </c>
      <c r="DI543" s="6">
        <f t="shared" si="595"/>
        <v>0.14160283342974786</v>
      </c>
      <c r="DJ543" s="6">
        <f t="shared" si="613"/>
        <v>0.25917338286533698</v>
      </c>
      <c r="DK543" s="6">
        <f t="shared" si="564"/>
        <v>0.35236765232419209</v>
      </c>
      <c r="DL543" s="6">
        <f t="shared" si="547"/>
        <v>0.17205237221868497</v>
      </c>
      <c r="DM543" s="6">
        <f t="shared" si="591"/>
        <v>0.22532979528624131</v>
      </c>
      <c r="DN543" s="6">
        <f t="shared" si="608"/>
        <v>7.4107306280725038E-2</v>
      </c>
      <c r="DX543">
        <f t="shared" si="614"/>
        <v>119673</v>
      </c>
      <c r="DY543">
        <f t="shared" si="615"/>
        <v>110759.94867062912</v>
      </c>
      <c r="DZ543">
        <f t="shared" si="616"/>
        <v>128586.05132937088</v>
      </c>
    </row>
    <row r="544" spans="1:130" x14ac:dyDescent="0.25">
      <c r="A544" s="1">
        <v>43</v>
      </c>
      <c r="B544" s="1">
        <v>543</v>
      </c>
      <c r="C544" s="7">
        <v>20211129</v>
      </c>
      <c r="D544" s="7">
        <v>113790</v>
      </c>
      <c r="E544" s="7">
        <v>2817279</v>
      </c>
      <c r="F544" s="7"/>
      <c r="G544" s="7">
        <f t="shared" si="578"/>
        <v>320578177410</v>
      </c>
      <c r="H544" s="36">
        <f t="shared" ref="H544:H607" si="621">AVERAGE(G525:G544)</f>
        <v>552268270177</v>
      </c>
      <c r="I544" s="36">
        <f t="shared" si="617"/>
        <v>472939888324.59998</v>
      </c>
      <c r="K544" s="2">
        <f t="shared" si="579"/>
        <v>-1.3876384459826131E-2</v>
      </c>
      <c r="M544" s="1">
        <f t="shared" si="587"/>
        <v>542</v>
      </c>
      <c r="N544" s="2">
        <f t="shared" si="580"/>
        <v>1.4261056144469507E-2</v>
      </c>
      <c r="O544" s="8">
        <f t="shared" si="581"/>
        <v>0.67919799498746869</v>
      </c>
      <c r="P544" s="2">
        <f t="shared" si="582"/>
        <v>0.65074637839335203</v>
      </c>
      <c r="Q544" s="2">
        <f t="shared" si="583"/>
        <v>0.67411577899498953</v>
      </c>
      <c r="R544" s="2">
        <f t="shared" si="584"/>
        <v>3.2067530450379911E-2</v>
      </c>
      <c r="V544" s="1">
        <f t="shared" si="585"/>
        <v>1.3876384459826131E-2</v>
      </c>
      <c r="W544" s="1">
        <f t="shared" si="586"/>
        <v>0</v>
      </c>
      <c r="X544" s="2">
        <f t="shared" si="565"/>
        <v>1.3995943540876283E-2</v>
      </c>
      <c r="Y544" s="2">
        <f t="shared" si="566"/>
        <v>6.4325389838292817E-3</v>
      </c>
      <c r="Z544" s="2">
        <f t="shared" si="567"/>
        <v>1.5643824510239109E-2</v>
      </c>
      <c r="AA544" s="2">
        <f t="shared" si="568"/>
        <v>1.1641855389171859E-2</v>
      </c>
      <c r="AB544" s="3">
        <f t="shared" si="618"/>
        <v>0.89466252524858847</v>
      </c>
      <c r="AC544" s="3">
        <f t="shared" si="619"/>
        <v>0.55253555114696018</v>
      </c>
      <c r="AD544" s="4">
        <f t="shared" si="569"/>
        <v>38.179677001998783</v>
      </c>
      <c r="AE544" s="5">
        <f t="shared" si="553"/>
        <v>55.297532902740137</v>
      </c>
      <c r="AF544" s="5">
        <f t="shared" si="554"/>
        <v>38.769307304404848</v>
      </c>
      <c r="AG544" s="5">
        <f t="shared" si="555"/>
        <v>71.825758501075427</v>
      </c>
      <c r="AH544" s="5"/>
      <c r="AI544" s="6">
        <f t="shared" si="620"/>
        <v>6.4810747957743345E-2</v>
      </c>
      <c r="AJ544" s="6">
        <f t="shared" si="609"/>
        <v>0.19214179749713245</v>
      </c>
      <c r="AK544" s="6">
        <f t="shared" si="556"/>
        <v>8.7071685217461059E-3</v>
      </c>
      <c r="AL544" s="6">
        <f t="shared" si="557"/>
        <v>0.37557642647251877</v>
      </c>
      <c r="AM544" s="6"/>
      <c r="AT544" s="5"/>
      <c r="AU544" s="5"/>
      <c r="AV544" s="12"/>
      <c r="AW544" s="5"/>
      <c r="AX544" s="5"/>
      <c r="AY544" s="5"/>
      <c r="BE544" s="5">
        <f t="shared" si="596"/>
        <v>-1590</v>
      </c>
      <c r="BF544" s="6">
        <f t="shared" si="597"/>
        <v>1590</v>
      </c>
      <c r="BG544" s="6">
        <f t="shared" si="598"/>
        <v>0</v>
      </c>
      <c r="BH544" s="6">
        <f t="shared" si="599"/>
        <v>1680.7142857142858</v>
      </c>
      <c r="BI544" s="6">
        <f t="shared" si="600"/>
        <v>772.85714285714289</v>
      </c>
      <c r="BJ544" s="6">
        <f t="shared" si="601"/>
        <v>31.499272197962153</v>
      </c>
      <c r="BK544" s="6">
        <f t="shared" si="558"/>
        <v>60.657534417553848</v>
      </c>
      <c r="BL544" s="6">
        <f t="shared" si="559"/>
        <v>34.828000359635936</v>
      </c>
      <c r="BM544" s="6">
        <f t="shared" si="560"/>
        <v>78.738208258096392</v>
      </c>
      <c r="BQ544" s="2">
        <f t="shared" si="570"/>
        <v>119421.25</v>
      </c>
      <c r="BR544" s="2">
        <f t="shared" si="602"/>
        <v>114209.5</v>
      </c>
      <c r="BS544" s="2">
        <f t="shared" si="571"/>
        <v>109627.46589348251</v>
      </c>
      <c r="BT544" s="5">
        <f t="shared" si="603"/>
        <v>122215.26808504836</v>
      </c>
      <c r="BU544" s="5"/>
      <c r="BV544" s="2">
        <f t="shared" si="548"/>
        <v>-1.0759089550996559</v>
      </c>
      <c r="BW544" s="2">
        <f t="shared" si="572"/>
        <v>-1.0838794075365636</v>
      </c>
      <c r="BX544" s="2">
        <f t="shared" si="573"/>
        <v>-1.7637014262123774</v>
      </c>
      <c r="BY544" s="2">
        <f t="shared" si="574"/>
        <v>-0.40405738886074993</v>
      </c>
      <c r="BZ544" s="2"/>
      <c r="CA544" s="2">
        <f t="shared" si="604"/>
        <v>-3.1584133725053073E-2</v>
      </c>
      <c r="CB544" s="2">
        <f t="shared" si="575"/>
        <v>-0.14641328787558069</v>
      </c>
      <c r="CC544" s="2">
        <f t="shared" si="576"/>
        <v>-0.45401026062510219</v>
      </c>
      <c r="CD544" s="2">
        <f t="shared" si="577"/>
        <v>0.16118368487394077</v>
      </c>
      <c r="CE544" s="5"/>
      <c r="CF544" s="8">
        <f t="shared" si="549"/>
        <v>-9.4526823323159322E-3</v>
      </c>
      <c r="CG544" s="8">
        <f t="shared" si="550"/>
        <v>6.4008361516905421E-4</v>
      </c>
      <c r="CH544" s="5">
        <f t="shared" si="551"/>
        <v>118085</v>
      </c>
      <c r="CI544" s="5">
        <f t="shared" si="552"/>
        <v>115330</v>
      </c>
      <c r="CJ544" s="5"/>
      <c r="CK544" s="5">
        <f t="shared" si="592"/>
        <v>118164.62870597972</v>
      </c>
      <c r="CL544" s="5">
        <f t="shared" si="610"/>
        <v>121005.26073963396</v>
      </c>
      <c r="CM544" s="5">
        <f t="shared" si="561"/>
        <v>113314.94754099389</v>
      </c>
      <c r="CN544" s="5">
        <f t="shared" si="544"/>
        <v>101094.15054234701</v>
      </c>
      <c r="CO544" s="5">
        <f t="shared" si="588"/>
        <v>86352.701672325522</v>
      </c>
      <c r="CP544" s="5">
        <f t="shared" si="605"/>
        <v>70013.972472610214</v>
      </c>
      <c r="CQ544" s="5"/>
      <c r="CR544" s="5"/>
      <c r="CS544" s="32">
        <f t="shared" si="593"/>
        <v>-3.7021473802154259E-2</v>
      </c>
      <c r="CT544" s="32">
        <f t="shared" si="611"/>
        <v>-5.9627661603564253E-2</v>
      </c>
      <c r="CU544" s="32">
        <f t="shared" si="562"/>
        <v>4.192319454008997E-3</v>
      </c>
      <c r="CV544" s="32">
        <f t="shared" si="545"/>
        <v>0.12558441205097082</v>
      </c>
      <c r="CW544" s="32">
        <f t="shared" si="589"/>
        <v>0.31773526243322658</v>
      </c>
      <c r="CX544" s="32">
        <f t="shared" si="606"/>
        <v>0.62524701829360096</v>
      </c>
      <c r="CY544" s="32"/>
      <c r="DA544" s="6">
        <f t="shared" si="594"/>
        <v>-5.8953483734568504E-2</v>
      </c>
      <c r="DB544" s="6">
        <f t="shared" si="612"/>
        <v>1.8806550911216465E-2</v>
      </c>
      <c r="DC544" s="6">
        <f t="shared" si="563"/>
        <v>9.3334805487128691E-2</v>
      </c>
      <c r="DD544" s="6">
        <f t="shared" si="546"/>
        <v>0.35357879159668826</v>
      </c>
      <c r="DE544" s="6">
        <f t="shared" si="590"/>
        <v>0.67391163382249797</v>
      </c>
      <c r="DF544" s="6">
        <f t="shared" si="607"/>
        <v>1.4924265759705635</v>
      </c>
      <c r="DI544" s="6">
        <f t="shared" si="595"/>
        <v>0.11174357210256507</v>
      </c>
      <c r="DJ544" s="6">
        <f t="shared" si="613"/>
        <v>0.12962512953004118</v>
      </c>
      <c r="DK544" s="6">
        <f t="shared" si="564"/>
        <v>0.3965813511791989</v>
      </c>
      <c r="DL544" s="6">
        <f t="shared" si="547"/>
        <v>0.22770957237897366</v>
      </c>
      <c r="DM544" s="6">
        <f t="shared" si="591"/>
        <v>0.2121688419536972</v>
      </c>
      <c r="DN544" s="6">
        <f t="shared" si="608"/>
        <v>7.1600211674384087E-2</v>
      </c>
      <c r="DX544">
        <f t="shared" si="614"/>
        <v>119865.5</v>
      </c>
      <c r="DY544">
        <f t="shared" si="615"/>
        <v>111663.67465438333</v>
      </c>
      <c r="DZ544">
        <f t="shared" si="616"/>
        <v>128067.32534561667</v>
      </c>
    </row>
    <row r="545" spans="1:130" x14ac:dyDescent="0.25">
      <c r="A545" s="1">
        <v>44</v>
      </c>
      <c r="B545" s="1">
        <v>544</v>
      </c>
      <c r="C545" s="7">
        <v>20211130</v>
      </c>
      <c r="D545" s="7">
        <v>110450</v>
      </c>
      <c r="E545" s="7">
        <v>5060281</v>
      </c>
      <c r="F545" s="7"/>
      <c r="G545" s="7">
        <f t="shared" si="578"/>
        <v>558908036450</v>
      </c>
      <c r="H545" s="36">
        <f t="shared" si="621"/>
        <v>554107431482</v>
      </c>
      <c r="I545" s="36">
        <f t="shared" si="617"/>
        <v>476819567471.59998</v>
      </c>
      <c r="K545" s="2">
        <f t="shared" si="579"/>
        <v>-2.9791714502791118E-2</v>
      </c>
      <c r="M545" s="1">
        <f t="shared" si="587"/>
        <v>543</v>
      </c>
      <c r="N545" s="2">
        <f t="shared" si="580"/>
        <v>1.4285223141153767E-2</v>
      </c>
      <c r="O545" s="8">
        <f t="shared" si="581"/>
        <v>0.68045112781954886</v>
      </c>
      <c r="P545" s="2">
        <f t="shared" si="582"/>
        <v>0.65105134847226198</v>
      </c>
      <c r="Q545" s="2">
        <f t="shared" si="583"/>
        <v>0.67441646963543866</v>
      </c>
      <c r="R545" s="2">
        <f t="shared" si="584"/>
        <v>2.970474942619683E-2</v>
      </c>
      <c r="V545" s="1">
        <f t="shared" si="585"/>
        <v>2.9791714502791118E-2</v>
      </c>
      <c r="W545" s="1">
        <f t="shared" si="586"/>
        <v>0</v>
      </c>
      <c r="X545" s="2">
        <f t="shared" si="565"/>
        <v>1.4351694812769402E-2</v>
      </c>
      <c r="Y545" s="2">
        <f t="shared" si="566"/>
        <v>6.4325389838292817E-3</v>
      </c>
      <c r="Z545" s="2">
        <f t="shared" si="567"/>
        <v>1.5962082577915079E-2</v>
      </c>
      <c r="AA545" s="2">
        <f t="shared" si="568"/>
        <v>1.1641855389171859E-2</v>
      </c>
      <c r="AB545" s="3">
        <f t="shared" si="618"/>
        <v>0.89911167560467409</v>
      </c>
      <c r="AC545" s="3">
        <f t="shared" si="619"/>
        <v>0.55253555114696018</v>
      </c>
      <c r="AD545" s="4">
        <f t="shared" si="569"/>
        <v>38.062660194885957</v>
      </c>
      <c r="AE545" s="5">
        <f t="shared" si="553"/>
        <v>54.267662842499497</v>
      </c>
      <c r="AF545" s="5">
        <f t="shared" si="554"/>
        <v>36.132862105948441</v>
      </c>
      <c r="AG545" s="5">
        <f t="shared" si="555"/>
        <v>72.402463579050561</v>
      </c>
      <c r="AH545" s="5"/>
      <c r="AI545" s="6">
        <f t="shared" si="620"/>
        <v>-2.0166545688912688E-2</v>
      </c>
      <c r="AJ545" s="6">
        <f t="shared" si="609"/>
        <v>0.19052146863159167</v>
      </c>
      <c r="AK545" s="6">
        <f t="shared" si="556"/>
        <v>-3.8331441539862787E-5</v>
      </c>
      <c r="AL545" s="6">
        <f t="shared" si="557"/>
        <v>0.3810812687047232</v>
      </c>
      <c r="AM545" s="6"/>
      <c r="AT545" s="5"/>
      <c r="AU545" s="5"/>
      <c r="AV545" s="12"/>
      <c r="AW545" s="5"/>
      <c r="AX545" s="5"/>
      <c r="AY545" s="5"/>
      <c r="BE545" s="5">
        <f t="shared" si="596"/>
        <v>-3340</v>
      </c>
      <c r="BF545" s="6">
        <f t="shared" si="597"/>
        <v>3340</v>
      </c>
      <c r="BG545" s="6">
        <f t="shared" si="598"/>
        <v>0</v>
      </c>
      <c r="BH545" s="6">
        <f t="shared" si="599"/>
        <v>1697.8571428571429</v>
      </c>
      <c r="BI545" s="6">
        <f t="shared" si="600"/>
        <v>772.85714285714289</v>
      </c>
      <c r="BJ545" s="6">
        <f t="shared" si="601"/>
        <v>31.280716970222606</v>
      </c>
      <c r="BK545" s="6">
        <f t="shared" si="558"/>
        <v>59.058374636157147</v>
      </c>
      <c r="BL545" s="6">
        <f t="shared" si="559"/>
        <v>30.133459508889647</v>
      </c>
      <c r="BM545" s="6">
        <f t="shared" si="560"/>
        <v>79.305815225244402</v>
      </c>
      <c r="BQ545" s="2">
        <f t="shared" si="570"/>
        <v>119421.25</v>
      </c>
      <c r="BR545" s="2">
        <f t="shared" si="602"/>
        <v>114764.25</v>
      </c>
      <c r="BS545" s="2">
        <f t="shared" si="571"/>
        <v>109906.84425212743</v>
      </c>
      <c r="BT545" s="5">
        <f t="shared" si="603"/>
        <v>122589.0861509666</v>
      </c>
      <c r="BU545" s="5"/>
      <c r="BV545" s="2">
        <f t="shared" si="548"/>
        <v>-1.185070094545134</v>
      </c>
      <c r="BW545" s="2">
        <f t="shared" si="572"/>
        <v>-1.1192531410200395</v>
      </c>
      <c r="BX545" s="2">
        <f t="shared" si="573"/>
        <v>-1.7370392832387525</v>
      </c>
      <c r="BY545" s="2">
        <f t="shared" si="574"/>
        <v>-0.5014669988013265</v>
      </c>
      <c r="BZ545" s="2"/>
      <c r="CA545" s="2">
        <f t="shared" si="604"/>
        <v>0.13711010068266932</v>
      </c>
      <c r="CB545" s="2">
        <f t="shared" si="575"/>
        <v>-0.12840353565662629</v>
      </c>
      <c r="CC545" s="2">
        <f t="shared" si="576"/>
        <v>-0.4584579041813357</v>
      </c>
      <c r="CD545" s="2">
        <f t="shared" si="577"/>
        <v>0.20165083286808314</v>
      </c>
      <c r="CE545" s="5"/>
      <c r="CF545" s="8">
        <f t="shared" si="549"/>
        <v>-9.4526823323159322E-3</v>
      </c>
      <c r="CG545" s="8">
        <f t="shared" si="550"/>
        <v>6.4008361516905421E-4</v>
      </c>
      <c r="CH545" s="5">
        <f t="shared" si="551"/>
        <v>115605</v>
      </c>
      <c r="CI545" s="5">
        <f t="shared" si="552"/>
        <v>116810</v>
      </c>
      <c r="CJ545" s="5"/>
      <c r="CK545" s="5">
        <f t="shared" si="592"/>
        <v>116600.52779687013</v>
      </c>
      <c r="CL545" s="5">
        <f t="shared" si="610"/>
        <v>120898.73563720846</v>
      </c>
      <c r="CM545" s="5">
        <f t="shared" si="561"/>
        <v>113407.85001649102</v>
      </c>
      <c r="CN545" s="5">
        <f t="shared" si="544"/>
        <v>101376.38776698956</v>
      </c>
      <c r="CO545" s="5">
        <f t="shared" si="588"/>
        <v>86686.141455357661</v>
      </c>
      <c r="CP545" s="5">
        <f t="shared" si="605"/>
        <v>70213.087906162196</v>
      </c>
      <c r="CQ545" s="5"/>
      <c r="CR545" s="5"/>
      <c r="CS545" s="32">
        <f t="shared" si="593"/>
        <v>-5.2748713175509554E-2</v>
      </c>
      <c r="CT545" s="32">
        <f t="shared" si="611"/>
        <v>-8.6425516215181131E-2</v>
      </c>
      <c r="CU545" s="32">
        <f t="shared" si="562"/>
        <v>-2.6081528007637189E-2</v>
      </c>
      <c r="CV545" s="32">
        <f t="shared" si="545"/>
        <v>8.9504197504707506E-2</v>
      </c>
      <c r="CW545" s="32">
        <f t="shared" si="589"/>
        <v>0.2741367667965755</v>
      </c>
      <c r="CX545" s="32">
        <f t="shared" si="606"/>
        <v>0.57306854453707112</v>
      </c>
      <c r="CY545" s="32"/>
      <c r="DA545" s="6">
        <f t="shared" si="594"/>
        <v>-0.10346646413346786</v>
      </c>
      <c r="DB545" s="6">
        <f t="shared" si="612"/>
        <v>-4.9027261240238464E-2</v>
      </c>
      <c r="DC545" s="6">
        <f t="shared" si="563"/>
        <v>6.3060814630644585E-2</v>
      </c>
      <c r="DD545" s="6">
        <f t="shared" si="546"/>
        <v>0.32253629519224458</v>
      </c>
      <c r="DE545" s="6">
        <f t="shared" si="590"/>
        <v>0.6078877523057431</v>
      </c>
      <c r="DF545" s="6">
        <f t="shared" si="607"/>
        <v>1.4695775632648573</v>
      </c>
      <c r="DI545" s="6">
        <f t="shared" si="595"/>
        <v>3.0594740343604321E-2</v>
      </c>
      <c r="DJ545" s="6">
        <f t="shared" si="613"/>
        <v>-5.2941610417194446E-2</v>
      </c>
      <c r="DK545" s="6">
        <f t="shared" si="564"/>
        <v>0.44065645337289677</v>
      </c>
      <c r="DL545" s="6">
        <f t="shared" si="547"/>
        <v>0.22979009211421211</v>
      </c>
      <c r="DM545" s="6">
        <f t="shared" si="591"/>
        <v>0.20109170475537319</v>
      </c>
      <c r="DN545" s="6">
        <f t="shared" si="608"/>
        <v>6.9051077209173958E-2</v>
      </c>
      <c r="DX545">
        <f t="shared" si="614"/>
        <v>119804.5</v>
      </c>
      <c r="DY545">
        <f t="shared" si="615"/>
        <v>111345.65025550163</v>
      </c>
      <c r="DZ545">
        <f t="shared" si="616"/>
        <v>128263.34974449837</v>
      </c>
    </row>
    <row r="546" spans="1:130" x14ac:dyDescent="0.25">
      <c r="A546" s="1">
        <v>45</v>
      </c>
      <c r="B546" s="1">
        <v>545</v>
      </c>
      <c r="C546" s="7">
        <v>20211201</v>
      </c>
      <c r="D546" s="7">
        <v>107980</v>
      </c>
      <c r="E546" s="7">
        <v>3670773</v>
      </c>
      <c r="F546" s="7"/>
      <c r="G546" s="7">
        <f t="shared" si="578"/>
        <v>396370068540</v>
      </c>
      <c r="H546" s="36">
        <f t="shared" si="621"/>
        <v>537297003509</v>
      </c>
      <c r="I546" s="36">
        <f t="shared" si="617"/>
        <v>477916144068.40002</v>
      </c>
      <c r="K546" s="2">
        <f t="shared" si="579"/>
        <v>-2.2616905075985207E-2</v>
      </c>
      <c r="M546" s="1">
        <f t="shared" si="587"/>
        <v>544</v>
      </c>
      <c r="N546" s="2">
        <f t="shared" si="580"/>
        <v>1.4388737452099671E-2</v>
      </c>
      <c r="O546" s="8">
        <f t="shared" si="581"/>
        <v>0.68170426065162903</v>
      </c>
      <c r="P546" s="2">
        <f t="shared" si="582"/>
        <v>0.65235651860083399</v>
      </c>
      <c r="Q546" s="2">
        <f t="shared" si="583"/>
        <v>0.67570049801206489</v>
      </c>
      <c r="R546" s="2">
        <f t="shared" si="584"/>
        <v>3.0652912179367053E-2</v>
      </c>
      <c r="V546" s="1">
        <f t="shared" si="585"/>
        <v>2.2616905075985207E-2</v>
      </c>
      <c r="W546" s="1">
        <f t="shared" si="586"/>
        <v>0</v>
      </c>
      <c r="X546" s="2">
        <f t="shared" si="565"/>
        <v>1.4090467363184046E-2</v>
      </c>
      <c r="Y546" s="2">
        <f t="shared" si="566"/>
        <v>6.4325389838292817E-3</v>
      </c>
      <c r="Z546" s="2">
        <f t="shared" si="567"/>
        <v>1.5780854746035425E-2</v>
      </c>
      <c r="AA546" s="2">
        <f t="shared" si="568"/>
        <v>1.1641855389171859E-2</v>
      </c>
      <c r="AB546" s="3">
        <f t="shared" si="618"/>
        <v>0.89288366124299767</v>
      </c>
      <c r="AC546" s="3">
        <f t="shared" si="619"/>
        <v>0.55253555114696018</v>
      </c>
      <c r="AD546" s="4">
        <f t="shared" si="569"/>
        <v>38.226664376029639</v>
      </c>
      <c r="AE546" s="5">
        <f t="shared" si="553"/>
        <v>53.095641953685018</v>
      </c>
      <c r="AF546" s="5">
        <f t="shared" si="554"/>
        <v>33.971522128127432</v>
      </c>
      <c r="AG546" s="5">
        <f t="shared" si="555"/>
        <v>72.219761779242603</v>
      </c>
      <c r="AH546" s="5"/>
      <c r="AI546" s="6">
        <f t="shared" si="620"/>
        <v>-0.13743516851716878</v>
      </c>
      <c r="AJ546" s="6">
        <f t="shared" si="609"/>
        <v>0.17990231211529487</v>
      </c>
      <c r="AK546" s="6">
        <f t="shared" si="556"/>
        <v>-5.6041444937023982E-2</v>
      </c>
      <c r="AL546" s="6">
        <f t="shared" si="557"/>
        <v>0.41584606916761369</v>
      </c>
      <c r="AM546" s="6"/>
      <c r="AT546" s="5"/>
      <c r="AU546" s="5"/>
      <c r="AV546" s="12"/>
      <c r="AW546" s="5"/>
      <c r="AX546" s="5"/>
      <c r="AY546" s="5"/>
      <c r="BE546" s="5">
        <f t="shared" si="596"/>
        <v>-2470</v>
      </c>
      <c r="BF546" s="6">
        <f t="shared" si="597"/>
        <v>2470</v>
      </c>
      <c r="BG546" s="6">
        <f t="shared" si="598"/>
        <v>0</v>
      </c>
      <c r="BH546" s="6">
        <f t="shared" si="599"/>
        <v>1645.7142857142858</v>
      </c>
      <c r="BI546" s="6">
        <f t="shared" si="600"/>
        <v>772.85714285714289</v>
      </c>
      <c r="BJ546" s="6">
        <f t="shared" si="601"/>
        <v>31.955109273479032</v>
      </c>
      <c r="BK546" s="6">
        <f t="shared" si="558"/>
        <v>57.261620998070441</v>
      </c>
      <c r="BL546" s="6">
        <f t="shared" si="559"/>
        <v>26.2570013236638</v>
      </c>
      <c r="BM546" s="6">
        <f t="shared" si="560"/>
        <v>78.964854770155085</v>
      </c>
      <c r="BQ546" s="2">
        <f t="shared" si="570"/>
        <v>119188.75</v>
      </c>
      <c r="BR546" s="2">
        <f t="shared" si="602"/>
        <v>115307.375</v>
      </c>
      <c r="BS546" s="2">
        <f t="shared" si="571"/>
        <v>110195.88062411259</v>
      </c>
      <c r="BT546" s="5">
        <f t="shared" si="603"/>
        <v>122749.24728404958</v>
      </c>
      <c r="BU546" s="5"/>
      <c r="BV546" s="2">
        <f t="shared" si="548"/>
        <v>-0.96234224179020567</v>
      </c>
      <c r="BW546" s="2">
        <f t="shared" si="572"/>
        <v>-1.1311544109190197</v>
      </c>
      <c r="BX546" s="2">
        <f t="shared" si="573"/>
        <v>-1.7256373273478984</v>
      </c>
      <c r="BY546" s="2">
        <f t="shared" si="574"/>
        <v>-0.53667149449014107</v>
      </c>
      <c r="BZ546" s="2"/>
      <c r="CA546" s="2">
        <f t="shared" si="604"/>
        <v>0.30825984126437805</v>
      </c>
      <c r="CB546" s="2">
        <f t="shared" si="575"/>
        <v>-0.10167282581295331</v>
      </c>
      <c r="CC546" s="2">
        <f t="shared" si="576"/>
        <v>-0.48121143323973159</v>
      </c>
      <c r="CD546" s="2">
        <f t="shared" si="577"/>
        <v>0.27786578161382502</v>
      </c>
      <c r="CE546" s="5"/>
      <c r="CF546" s="8">
        <f t="shared" si="549"/>
        <v>-9.4526823323159322E-3</v>
      </c>
      <c r="CG546" s="8">
        <f t="shared" si="550"/>
        <v>6.4008361516905421E-4</v>
      </c>
      <c r="CH546" s="5">
        <f t="shared" si="551"/>
        <v>114370</v>
      </c>
      <c r="CI546" s="5">
        <f t="shared" si="552"/>
        <v>116810</v>
      </c>
      <c r="CJ546" s="5"/>
      <c r="CK546" s="5">
        <f t="shared" si="592"/>
        <v>115265.00860225884</v>
      </c>
      <c r="CL546" s="5">
        <f t="shared" si="610"/>
        <v>120713.55736603435</v>
      </c>
      <c r="CM546" s="5">
        <f t="shared" si="561"/>
        <v>113465.06208202452</v>
      </c>
      <c r="CN546" s="5">
        <f t="shared" si="544"/>
        <v>101692.76082043127</v>
      </c>
      <c r="CO546" s="5">
        <f t="shared" si="588"/>
        <v>86841.782987012251</v>
      </c>
      <c r="CP546" s="5">
        <f t="shared" si="605"/>
        <v>70359.584363034432</v>
      </c>
      <c r="CQ546" s="5"/>
      <c r="CR546" s="5"/>
      <c r="CS546" s="32">
        <f t="shared" si="593"/>
        <v>-6.320225617990427E-2</v>
      </c>
      <c r="CT546" s="32">
        <f t="shared" si="611"/>
        <v>-0.105485727070597</v>
      </c>
      <c r="CU546" s="32">
        <f t="shared" si="562"/>
        <v>-4.8341418771351341E-2</v>
      </c>
      <c r="CV546" s="32">
        <f t="shared" si="545"/>
        <v>6.1825828395697835E-2</v>
      </c>
      <c r="CW546" s="32">
        <f t="shared" si="589"/>
        <v>0.24341067497599744</v>
      </c>
      <c r="CX546" s="32">
        <f t="shared" si="606"/>
        <v>0.53468786061690565</v>
      </c>
      <c r="CY546" s="32"/>
      <c r="DA546" s="6">
        <f t="shared" si="594"/>
        <v>-8.77211330793531E-2</v>
      </c>
      <c r="DB546" s="6">
        <f t="shared" si="612"/>
        <v>-0.10662846494314285</v>
      </c>
      <c r="DC546" s="6">
        <f t="shared" si="563"/>
        <v>5.013390785562833E-2</v>
      </c>
      <c r="DD546" s="6">
        <f t="shared" si="546"/>
        <v>0.25065314881334116</v>
      </c>
      <c r="DE546" s="6">
        <f t="shared" si="590"/>
        <v>0.62807629513375851</v>
      </c>
      <c r="DF546" s="6">
        <f t="shared" si="607"/>
        <v>1.4900988723098596</v>
      </c>
      <c r="DI546" s="6">
        <f t="shared" si="595"/>
        <v>2.8860005380287063E-2</v>
      </c>
      <c r="DJ546" s="6">
        <f t="shared" si="613"/>
        <v>-8.302030400192674E-2</v>
      </c>
      <c r="DK546" s="6">
        <f t="shared" si="564"/>
        <v>0.46569416328776181</v>
      </c>
      <c r="DL546" s="6">
        <f t="shared" si="547"/>
        <v>0.19971937441946086</v>
      </c>
      <c r="DM546" s="6">
        <f t="shared" si="591"/>
        <v>0.18856858702626469</v>
      </c>
      <c r="DN546" s="6">
        <f t="shared" si="608"/>
        <v>6.9580853278326207E-2</v>
      </c>
      <c r="DX546">
        <f t="shared" si="614"/>
        <v>119403.5</v>
      </c>
      <c r="DY546">
        <f t="shared" si="615"/>
        <v>109606.67138049257</v>
      </c>
      <c r="DZ546">
        <f t="shared" si="616"/>
        <v>129200.32861950743</v>
      </c>
    </row>
    <row r="547" spans="1:130" x14ac:dyDescent="0.25">
      <c r="A547" s="1">
        <v>46</v>
      </c>
      <c r="B547" s="1">
        <v>546</v>
      </c>
      <c r="C547" s="7">
        <v>20211204</v>
      </c>
      <c r="D547" s="7">
        <v>109000</v>
      </c>
      <c r="E547" s="7">
        <v>3423445</v>
      </c>
      <c r="F547" s="7"/>
      <c r="G547" s="7">
        <f t="shared" si="578"/>
        <v>373155505000</v>
      </c>
      <c r="H547" s="36">
        <f t="shared" si="621"/>
        <v>530020045202</v>
      </c>
      <c r="I547" s="36">
        <f t="shared" si="617"/>
        <v>478950564862.40002</v>
      </c>
      <c r="K547" s="2">
        <f t="shared" si="579"/>
        <v>9.401857439002707E-3</v>
      </c>
      <c r="M547" s="1">
        <f t="shared" si="587"/>
        <v>545</v>
      </c>
      <c r="N547" s="2">
        <f t="shared" si="580"/>
        <v>1.4413725270539452E-2</v>
      </c>
      <c r="O547" s="8">
        <f t="shared" si="581"/>
        <v>0.68295739348370932</v>
      </c>
      <c r="P547" s="2">
        <f t="shared" si="582"/>
        <v>0.65267131022709246</v>
      </c>
      <c r="Q547" s="2">
        <f t="shared" si="583"/>
        <v>0.67600950445241303</v>
      </c>
      <c r="R547" s="2">
        <f t="shared" si="584"/>
        <v>3.0600874882875329E-2</v>
      </c>
      <c r="V547" s="1">
        <f t="shared" si="585"/>
        <v>0</v>
      </c>
      <c r="W547" s="1">
        <f t="shared" si="586"/>
        <v>9.401857439002707E-3</v>
      </c>
      <c r="X547" s="2">
        <f t="shared" si="565"/>
        <v>1.4090467363184046E-2</v>
      </c>
      <c r="Y547" s="2">
        <f t="shared" si="566"/>
        <v>4.5074725245823569E-3</v>
      </c>
      <c r="Z547" s="2">
        <f t="shared" si="567"/>
        <v>1.5780854746035425E-2</v>
      </c>
      <c r="AA547" s="2">
        <f t="shared" si="568"/>
        <v>7.9597042189239846E-3</v>
      </c>
      <c r="AB547" s="3">
        <f t="shared" si="618"/>
        <v>0.89288366124299767</v>
      </c>
      <c r="AC547" s="3">
        <f t="shared" si="619"/>
        <v>0.56628643484841579</v>
      </c>
      <c r="AD547" s="4">
        <f t="shared" si="569"/>
        <v>38.808802096841994</v>
      </c>
      <c r="AE547" s="5">
        <f t="shared" si="553"/>
        <v>51.953219825076495</v>
      </c>
      <c r="AF547" s="5">
        <f t="shared" si="554"/>
        <v>32.261185681520544</v>
      </c>
      <c r="AG547" s="5">
        <f t="shared" si="555"/>
        <v>71.645253968632446</v>
      </c>
      <c r="AH547" s="5"/>
      <c r="AI547" s="6">
        <f t="shared" si="620"/>
        <v>-0.19711455683494511</v>
      </c>
      <c r="AJ547" s="6">
        <f t="shared" si="609"/>
        <v>0.16293344539390012</v>
      </c>
      <c r="AK547" s="6">
        <f t="shared" si="556"/>
        <v>-0.12703789783437272</v>
      </c>
      <c r="AL547" s="6">
        <f t="shared" si="557"/>
        <v>0.45290478862217298</v>
      </c>
      <c r="AM547" s="6"/>
      <c r="AT547" s="5"/>
      <c r="AU547" s="5"/>
      <c r="AV547" s="12"/>
      <c r="AW547" s="5"/>
      <c r="AX547" s="5"/>
      <c r="AY547" s="5"/>
      <c r="BE547" s="5">
        <f t="shared" si="596"/>
        <v>1020</v>
      </c>
      <c r="BF547" s="6">
        <f t="shared" si="597"/>
        <v>0</v>
      </c>
      <c r="BG547" s="6">
        <f t="shared" si="598"/>
        <v>1020</v>
      </c>
      <c r="BH547" s="6">
        <f t="shared" si="599"/>
        <v>1645.7142857142858</v>
      </c>
      <c r="BI547" s="6">
        <f t="shared" si="600"/>
        <v>527.85714285714289</v>
      </c>
      <c r="BJ547" s="6">
        <f t="shared" si="601"/>
        <v>24.285244824186659</v>
      </c>
      <c r="BK547" s="6">
        <f t="shared" si="558"/>
        <v>55.059167524153239</v>
      </c>
      <c r="BL547" s="6">
        <f t="shared" si="559"/>
        <v>21.236311913328592</v>
      </c>
      <c r="BM547" s="6">
        <f t="shared" si="560"/>
        <v>78.735166451730493</v>
      </c>
      <c r="BQ547" s="2">
        <f t="shared" si="570"/>
        <v>118280</v>
      </c>
      <c r="BR547" s="2">
        <f t="shared" si="602"/>
        <v>115805.0625</v>
      </c>
      <c r="BS547" s="2">
        <f t="shared" si="571"/>
        <v>110477.23602403271</v>
      </c>
      <c r="BT547" s="5">
        <f t="shared" si="603"/>
        <v>122582.86661357348</v>
      </c>
      <c r="BU547" s="5"/>
      <c r="BV547" s="2">
        <f t="shared" si="548"/>
        <v>-0.68275932497095093</v>
      </c>
      <c r="BW547" s="2">
        <f t="shared" si="572"/>
        <v>-1.1218416549804169</v>
      </c>
      <c r="BX547" s="2">
        <f t="shared" si="573"/>
        <v>-1.7390174718473288</v>
      </c>
      <c r="BY547" s="2">
        <f t="shared" si="574"/>
        <v>-0.50466583811350496</v>
      </c>
      <c r="BZ547" s="2"/>
      <c r="CA547" s="2">
        <f t="shared" si="604"/>
        <v>0.32506142820952766</v>
      </c>
      <c r="CB547" s="2">
        <f t="shared" si="575"/>
        <v>-6.9267395978349536E-2</v>
      </c>
      <c r="CC547" s="2">
        <f t="shared" si="576"/>
        <v>-0.47871597775474845</v>
      </c>
      <c r="CD547" s="2">
        <f t="shared" si="577"/>
        <v>0.3401811857980494</v>
      </c>
      <c r="CE547" s="5"/>
      <c r="CF547" s="8">
        <f t="shared" si="549"/>
        <v>-1.4099883296938866E-2</v>
      </c>
      <c r="CG547" s="8">
        <f t="shared" si="550"/>
        <v>6.4008361516905421E-4</v>
      </c>
      <c r="CH547" s="5">
        <f t="shared" si="551"/>
        <v>114340</v>
      </c>
      <c r="CI547" s="5">
        <f t="shared" si="552"/>
        <v>116810</v>
      </c>
      <c r="CJ547" s="5"/>
      <c r="CK547" s="5">
        <f t="shared" si="592"/>
        <v>114320.04087952193</v>
      </c>
      <c r="CL547" s="5">
        <f t="shared" si="610"/>
        <v>120287.10975191314</v>
      </c>
      <c r="CM547" s="5">
        <f t="shared" si="561"/>
        <v>113552.34290069078</v>
      </c>
      <c r="CN547" s="5">
        <f t="shared" si="544"/>
        <v>102021.14866956197</v>
      </c>
      <c r="CO547" s="5">
        <f t="shared" si="588"/>
        <v>87252.57980907688</v>
      </c>
      <c r="CP547" s="5">
        <f t="shared" si="605"/>
        <v>70514.623680700795</v>
      </c>
      <c r="CQ547" s="5"/>
      <c r="CR547" s="5"/>
      <c r="CS547" s="32">
        <f t="shared" si="593"/>
        <v>-4.6536380135907551E-2</v>
      </c>
      <c r="CT547" s="32">
        <f t="shared" si="611"/>
        <v>-9.3834740689940133E-2</v>
      </c>
      <c r="CU547" s="32">
        <f t="shared" si="562"/>
        <v>-4.0090259561373465E-2</v>
      </c>
      <c r="CV547" s="32">
        <f t="shared" si="545"/>
        <v>6.8405927804654931E-2</v>
      </c>
      <c r="CW547" s="32">
        <f t="shared" si="589"/>
        <v>0.24924672987904861</v>
      </c>
      <c r="CX547" s="32">
        <f t="shared" si="606"/>
        <v>0.54577865285881533</v>
      </c>
      <c r="CY547" s="32"/>
      <c r="DA547" s="6">
        <f t="shared" si="594"/>
        <v>-0.1024572226094944</v>
      </c>
      <c r="DB547" s="6">
        <f t="shared" si="612"/>
        <v>-0.11283708349456262</v>
      </c>
      <c r="DC547" s="6">
        <f t="shared" si="563"/>
        <v>8.7178196574635922E-2</v>
      </c>
      <c r="DD547" s="6">
        <f t="shared" si="546"/>
        <v>0.25282277364999939</v>
      </c>
      <c r="DE547" s="6">
        <f t="shared" si="590"/>
        <v>0.64882306873683948</v>
      </c>
      <c r="DF547" s="6">
        <f t="shared" si="607"/>
        <v>1.5339645556732586</v>
      </c>
      <c r="DI547" s="6">
        <f t="shared" si="595"/>
        <v>0.17357260325348686</v>
      </c>
      <c r="DJ547" s="6">
        <f t="shared" si="613"/>
        <v>4.3415384626751381E-2</v>
      </c>
      <c r="DK547" s="6">
        <f t="shared" si="564"/>
        <v>0.40520013307938463</v>
      </c>
      <c r="DL547" s="6">
        <f t="shared" si="547"/>
        <v>0.23477775696842099</v>
      </c>
      <c r="DM547" s="6">
        <f t="shared" si="591"/>
        <v>0.18144848417407761</v>
      </c>
      <c r="DN547" s="6">
        <f t="shared" si="608"/>
        <v>7.5981171537937389E-2</v>
      </c>
      <c r="DX547">
        <f t="shared" si="614"/>
        <v>118847</v>
      </c>
      <c r="DY547">
        <f t="shared" si="615"/>
        <v>108063.67565172966</v>
      </c>
      <c r="DZ547">
        <f t="shared" si="616"/>
        <v>129630.32434827034</v>
      </c>
    </row>
    <row r="548" spans="1:130" x14ac:dyDescent="0.25">
      <c r="A548" s="1">
        <v>47</v>
      </c>
      <c r="B548" s="1">
        <v>547</v>
      </c>
      <c r="C548" s="7">
        <v>20211205</v>
      </c>
      <c r="D548" s="7">
        <v>111330</v>
      </c>
      <c r="E548" s="7">
        <v>1971604</v>
      </c>
      <c r="F548" s="7"/>
      <c r="G548" s="7">
        <f t="shared" si="578"/>
        <v>219498673320</v>
      </c>
      <c r="H548" s="36">
        <f t="shared" si="621"/>
        <v>488052904662</v>
      </c>
      <c r="I548" s="36">
        <f t="shared" si="617"/>
        <v>475278266670.79999</v>
      </c>
      <c r="K548" s="2">
        <f t="shared" si="579"/>
        <v>2.1150881511472191E-2</v>
      </c>
      <c r="M548" s="1">
        <f t="shared" si="587"/>
        <v>546</v>
      </c>
      <c r="N548" s="2">
        <f t="shared" si="580"/>
        <v>1.4421635810094985E-2</v>
      </c>
      <c r="O548" s="8">
        <f t="shared" si="581"/>
        <v>0.68421052631578949</v>
      </c>
      <c r="P548" s="2">
        <f t="shared" si="582"/>
        <v>0.6527709437193171</v>
      </c>
      <c r="Q548" s="2">
        <f t="shared" si="583"/>
        <v>0.67610725134958272</v>
      </c>
      <c r="R548" s="2">
        <f t="shared" si="584"/>
        <v>3.1539216088697031E-2</v>
      </c>
      <c r="V548" s="1">
        <f t="shared" si="585"/>
        <v>0</v>
      </c>
      <c r="W548" s="1">
        <f t="shared" si="586"/>
        <v>2.1150881511472191E-2</v>
      </c>
      <c r="X548" s="2">
        <f t="shared" si="565"/>
        <v>1.1926328493728131E-2</v>
      </c>
      <c r="Y548" s="2">
        <f t="shared" si="566"/>
        <v>6.0182497754017999E-3</v>
      </c>
      <c r="Z548" s="2">
        <f t="shared" si="567"/>
        <v>1.5461490380060826E-2</v>
      </c>
      <c r="AA548" s="2">
        <f t="shared" si="568"/>
        <v>8.9801964592547169E-3</v>
      </c>
      <c r="AB548" s="3">
        <f t="shared" si="618"/>
        <v>0.77135697792163371</v>
      </c>
      <c r="AC548" s="3">
        <f t="shared" si="619"/>
        <v>0.67016905506555757</v>
      </c>
      <c r="AD548" s="4">
        <f t="shared" si="569"/>
        <v>46.49024989696543</v>
      </c>
      <c r="AE548" s="5">
        <f t="shared" si="553"/>
        <v>51.180792353427691</v>
      </c>
      <c r="AF548" s="5">
        <f t="shared" si="554"/>
        <v>31.930986613954303</v>
      </c>
      <c r="AG548" s="5">
        <f t="shared" si="555"/>
        <v>70.430598092901079</v>
      </c>
      <c r="AH548" s="5"/>
      <c r="AI548" s="6">
        <f t="shared" si="620"/>
        <v>-0.18385680125452381</v>
      </c>
      <c r="AJ548" s="6">
        <f t="shared" si="609"/>
        <v>0.14062734098195478</v>
      </c>
      <c r="AK548" s="6">
        <f t="shared" si="556"/>
        <v>-0.18376406296367426</v>
      </c>
      <c r="AL548" s="6">
        <f t="shared" si="557"/>
        <v>0.46501874492758383</v>
      </c>
      <c r="AM548" s="6"/>
      <c r="AT548" s="5"/>
      <c r="AU548" s="5"/>
      <c r="AV548" s="12"/>
      <c r="AW548" s="5"/>
      <c r="AX548" s="5"/>
      <c r="AY548" s="5"/>
      <c r="BE548" s="5">
        <f t="shared" si="596"/>
        <v>2330</v>
      </c>
      <c r="BF548" s="6">
        <f t="shared" si="597"/>
        <v>0</v>
      </c>
      <c r="BG548" s="6">
        <f t="shared" si="598"/>
        <v>2330</v>
      </c>
      <c r="BH548" s="6">
        <f t="shared" si="599"/>
        <v>1380</v>
      </c>
      <c r="BI548" s="6">
        <f t="shared" si="600"/>
        <v>694.28571428571433</v>
      </c>
      <c r="BJ548" s="6">
        <f t="shared" si="601"/>
        <v>33.471074380165291</v>
      </c>
      <c r="BK548" s="6">
        <f t="shared" si="558"/>
        <v>53.294858293103417</v>
      </c>
      <c r="BL548" s="6">
        <f t="shared" si="559"/>
        <v>18.805855523611797</v>
      </c>
      <c r="BM548" s="6">
        <f t="shared" si="560"/>
        <v>77.437160231747555</v>
      </c>
      <c r="BQ548" s="2">
        <f t="shared" si="570"/>
        <v>117903.75</v>
      </c>
      <c r="BR548" s="2">
        <f t="shared" si="602"/>
        <v>116259.375</v>
      </c>
      <c r="BS548" s="2">
        <f t="shared" si="571"/>
        <v>110762.72008989127</v>
      </c>
      <c r="BT548" s="5">
        <f t="shared" si="603"/>
        <v>122235.80147033017</v>
      </c>
      <c r="BU548" s="5"/>
      <c r="BV548" s="2">
        <f t="shared" si="548"/>
        <v>-0.77204192287568185</v>
      </c>
      <c r="BW548" s="2">
        <f t="shared" si="572"/>
        <v>-1.1392066406993266</v>
      </c>
      <c r="BX548" s="2">
        <f t="shared" si="573"/>
        <v>-1.6897441401838602</v>
      </c>
      <c r="BY548" s="2">
        <f t="shared" si="574"/>
        <v>-0.58866914121479297</v>
      </c>
      <c r="BZ548" s="2"/>
      <c r="CA548" s="2">
        <f t="shared" si="604"/>
        <v>0.31177815638931972</v>
      </c>
      <c r="CB548" s="2">
        <f t="shared" si="575"/>
        <v>-3.0746637454279642E-2</v>
      </c>
      <c r="CC548" s="2">
        <f t="shared" si="576"/>
        <v>-0.43080945016395861</v>
      </c>
      <c r="CD548" s="2">
        <f t="shared" si="577"/>
        <v>0.36931617525539934</v>
      </c>
      <c r="CE548" s="5"/>
      <c r="CF548" s="8">
        <f t="shared" si="549"/>
        <v>-1.0946215061151824E-2</v>
      </c>
      <c r="CG548" s="8">
        <f t="shared" si="550"/>
        <v>6.4008361516905421E-4</v>
      </c>
      <c r="CH548" s="5">
        <f t="shared" si="551"/>
        <v>114090</v>
      </c>
      <c r="CI548" s="5">
        <f t="shared" si="552"/>
        <v>116810</v>
      </c>
      <c r="CJ548" s="5"/>
      <c r="CK548" s="5">
        <f t="shared" si="592"/>
        <v>113559.04115647466</v>
      </c>
      <c r="CL548" s="5">
        <f t="shared" si="610"/>
        <v>119885.52189992451</v>
      </c>
      <c r="CM548" s="5">
        <f t="shared" si="561"/>
        <v>113795.16150508067</v>
      </c>
      <c r="CN548" s="5">
        <f t="shared" si="544"/>
        <v>102230.92370092709</v>
      </c>
      <c r="CO548" s="5">
        <f t="shared" si="588"/>
        <v>87569.538307473122</v>
      </c>
      <c r="CP548" s="5">
        <f t="shared" si="605"/>
        <v>70653.144510363622</v>
      </c>
      <c r="CQ548" s="5"/>
      <c r="CR548" s="5"/>
      <c r="CS548" s="32">
        <f t="shared" si="593"/>
        <v>-1.9628918435505516E-2</v>
      </c>
      <c r="CT548" s="32">
        <f t="shared" si="611"/>
        <v>-7.1364096050449799E-2</v>
      </c>
      <c r="CU548" s="32">
        <f t="shared" si="562"/>
        <v>-2.1663148700488577E-2</v>
      </c>
      <c r="CV548" s="32">
        <f t="shared" si="545"/>
        <v>8.9005126527976319E-2</v>
      </c>
      <c r="CW548" s="32">
        <f t="shared" si="589"/>
        <v>0.27133249931156911</v>
      </c>
      <c r="CX548" s="32">
        <f t="shared" si="606"/>
        <v>0.5757260454794022</v>
      </c>
      <c r="CY548" s="32"/>
      <c r="DA548" s="6">
        <f t="shared" si="594"/>
        <v>-8.0809364362869868E-2</v>
      </c>
      <c r="DB548" s="6">
        <f t="shared" si="612"/>
        <v>-0.13600968084720452</v>
      </c>
      <c r="DC548" s="6">
        <f t="shared" si="563"/>
        <v>9.7576286309846313E-2</v>
      </c>
      <c r="DD548" s="6">
        <f t="shared" si="546"/>
        <v>0.2735012328071082</v>
      </c>
      <c r="DE548" s="6">
        <f t="shared" si="590"/>
        <v>0.70899106819029145</v>
      </c>
      <c r="DF548" s="6">
        <f t="shared" si="607"/>
        <v>1.5247696678692522</v>
      </c>
      <c r="DI548" s="6">
        <f t="shared" si="595"/>
        <v>0.33923979455340392</v>
      </c>
      <c r="DJ548" s="6">
        <f t="shared" si="613"/>
        <v>0.18701214787736606</v>
      </c>
      <c r="DK548" s="6">
        <f t="shared" si="564"/>
        <v>0.24255682670490197</v>
      </c>
      <c r="DL548" s="6">
        <f t="shared" si="547"/>
        <v>0.31730953396792133</v>
      </c>
      <c r="DM548" s="6">
        <f t="shared" si="591"/>
        <v>0.19423683346587292</v>
      </c>
      <c r="DN548" s="6">
        <f t="shared" si="608"/>
        <v>7.6480653218345948E-2</v>
      </c>
      <c r="DX548">
        <f t="shared" si="614"/>
        <v>118312.5</v>
      </c>
      <c r="DY548">
        <f t="shared" si="615"/>
        <v>107157.91372349471</v>
      </c>
      <c r="DZ548">
        <f t="shared" si="616"/>
        <v>129467.08627650529</v>
      </c>
    </row>
    <row r="549" spans="1:130" x14ac:dyDescent="0.25">
      <c r="A549" s="1">
        <v>48</v>
      </c>
      <c r="B549" s="1">
        <v>548</v>
      </c>
      <c r="C549" s="7">
        <v>20211206</v>
      </c>
      <c r="D549" s="7">
        <v>109980</v>
      </c>
      <c r="E549" s="7">
        <v>2805694</v>
      </c>
      <c r="F549" s="7"/>
      <c r="G549" s="7">
        <f t="shared" si="578"/>
        <v>308570226120</v>
      </c>
      <c r="H549" s="36">
        <f t="shared" si="621"/>
        <v>423062671568</v>
      </c>
      <c r="I549" s="36">
        <f t="shared" si="617"/>
        <v>471873854930</v>
      </c>
      <c r="K549" s="2">
        <f t="shared" si="579"/>
        <v>-1.2200232660947273E-2</v>
      </c>
      <c r="M549" s="1">
        <f t="shared" si="587"/>
        <v>547</v>
      </c>
      <c r="N549" s="2">
        <f t="shared" si="580"/>
        <v>1.4549781014731365E-2</v>
      </c>
      <c r="O549" s="8">
        <f t="shared" si="581"/>
        <v>0.68546365914786966</v>
      </c>
      <c r="P549" s="2">
        <f t="shared" si="582"/>
        <v>0.65438346154806581</v>
      </c>
      <c r="Q549" s="2">
        <f t="shared" si="583"/>
        <v>0.67768552162117401</v>
      </c>
      <c r="R549" s="2">
        <f t="shared" si="584"/>
        <v>3.2692715428552566E-2</v>
      </c>
      <c r="V549" s="1">
        <f t="shared" si="585"/>
        <v>1.2200232660947273E-2</v>
      </c>
      <c r="W549" s="1">
        <f t="shared" si="586"/>
        <v>0</v>
      </c>
      <c r="X549" s="2">
        <f t="shared" si="565"/>
        <v>1.2661792419960198E-2</v>
      </c>
      <c r="Y549" s="2">
        <f t="shared" si="566"/>
        <v>6.0182497754017999E-3</v>
      </c>
      <c r="Z549" s="2">
        <f t="shared" si="567"/>
        <v>1.5190583871338526E-2</v>
      </c>
      <c r="AA549" s="2">
        <f t="shared" si="568"/>
        <v>8.9801964592547169E-3</v>
      </c>
      <c r="AB549" s="3">
        <f t="shared" si="618"/>
        <v>0.83352901555353431</v>
      </c>
      <c r="AC549" s="3">
        <f t="shared" si="619"/>
        <v>0.67016905506555757</v>
      </c>
      <c r="AD549" s="4">
        <f t="shared" si="569"/>
        <v>44.568059782748833</v>
      </c>
      <c r="AE549" s="5">
        <f t="shared" si="553"/>
        <v>50.272049351836628</v>
      </c>
      <c r="AF549" s="5">
        <f t="shared" si="554"/>
        <v>31.61353633188126</v>
      </c>
      <c r="AG549" s="5">
        <f t="shared" si="555"/>
        <v>68.930562371791993</v>
      </c>
      <c r="AH549" s="5"/>
      <c r="AI549" s="6">
        <f t="shared" si="620"/>
        <v>-0.33461408100886508</v>
      </c>
      <c r="AJ549" s="6">
        <f t="shared" si="609"/>
        <v>0.10897687554387596</v>
      </c>
      <c r="AK549" s="6">
        <f t="shared" si="556"/>
        <v>-0.26959944169061251</v>
      </c>
      <c r="AL549" s="6">
        <f t="shared" si="557"/>
        <v>0.48755319277836445</v>
      </c>
      <c r="AM549" s="6"/>
      <c r="AT549" s="5"/>
      <c r="AU549" s="5"/>
      <c r="AV549" s="12"/>
      <c r="AW549" s="5"/>
      <c r="AX549" s="5"/>
      <c r="AY549" s="5"/>
      <c r="BE549" s="5">
        <f t="shared" si="596"/>
        <v>-1350</v>
      </c>
      <c r="BF549" s="6">
        <f t="shared" si="597"/>
        <v>1350</v>
      </c>
      <c r="BG549" s="6">
        <f t="shared" si="598"/>
        <v>0</v>
      </c>
      <c r="BH549" s="6">
        <f t="shared" si="599"/>
        <v>1460</v>
      </c>
      <c r="BI549" s="6">
        <f t="shared" si="600"/>
        <v>694.28571428571433</v>
      </c>
      <c r="BJ549" s="6">
        <f t="shared" si="601"/>
        <v>32.228116710875334</v>
      </c>
      <c r="BK549" s="6">
        <f t="shared" si="558"/>
        <v>51.302941179529839</v>
      </c>
      <c r="BL549" s="6">
        <f t="shared" si="559"/>
        <v>16.777089187693143</v>
      </c>
      <c r="BM549" s="6">
        <f t="shared" si="560"/>
        <v>75.471037573815522</v>
      </c>
      <c r="BQ549" s="2">
        <f t="shared" si="570"/>
        <v>116402.5</v>
      </c>
      <c r="BR549" s="2">
        <f t="shared" si="602"/>
        <v>116627.875</v>
      </c>
      <c r="BS549" s="2">
        <f t="shared" si="571"/>
        <v>111026.63900014156</v>
      </c>
      <c r="BT549" s="5">
        <f t="shared" si="603"/>
        <v>121542.64042113017</v>
      </c>
      <c r="BU549" s="5"/>
      <c r="BV549" s="2">
        <f t="shared" si="548"/>
        <v>-0.76961322004809318</v>
      </c>
      <c r="BW549" s="2">
        <f t="shared" si="572"/>
        <v>-1.1474969678465115</v>
      </c>
      <c r="BX549" s="2">
        <f t="shared" si="573"/>
        <v>-1.6682770289483415</v>
      </c>
      <c r="BY549" s="2">
        <f t="shared" si="574"/>
        <v>-0.62671690674468139</v>
      </c>
      <c r="BZ549" s="2"/>
      <c r="CA549" s="2">
        <f t="shared" si="604"/>
        <v>0.25621364757193726</v>
      </c>
      <c r="CB549" s="2">
        <f t="shared" si="575"/>
        <v>1.9732618787152907E-3</v>
      </c>
      <c r="CC549" s="2">
        <f t="shared" si="576"/>
        <v>-0.37809947669720856</v>
      </c>
      <c r="CD549" s="2">
        <f t="shared" si="577"/>
        <v>0.3820460004546391</v>
      </c>
      <c r="CE549" s="5"/>
      <c r="CF549" s="8">
        <f t="shared" si="549"/>
        <v>-1.0946215061151824E-2</v>
      </c>
      <c r="CG549" s="8">
        <f t="shared" si="550"/>
        <v>6.4008361516905421E-4</v>
      </c>
      <c r="CH549" s="5">
        <f t="shared" si="551"/>
        <v>113330</v>
      </c>
      <c r="CI549" s="5">
        <f t="shared" si="552"/>
        <v>117765</v>
      </c>
      <c r="CJ549" s="5"/>
      <c r="CK549" s="5">
        <f t="shared" si="592"/>
        <v>112382.93983410951</v>
      </c>
      <c r="CL549" s="5">
        <f t="shared" si="610"/>
        <v>118147.92816072686</v>
      </c>
      <c r="CM549" s="5">
        <f t="shared" si="561"/>
        <v>114037.11129563318</v>
      </c>
      <c r="CN549" s="5">
        <f t="shared" ref="CN549:CN612" si="622">AVERAGE(G450:G549)/AVERAGE(E450:E549)</f>
        <v>102472.4985459235</v>
      </c>
      <c r="CO549" s="5">
        <f t="shared" si="588"/>
        <v>87758.134255932993</v>
      </c>
      <c r="CP549" s="5">
        <f t="shared" si="605"/>
        <v>70746.753668333084</v>
      </c>
      <c r="CQ549" s="5"/>
      <c r="CR549" s="5"/>
      <c r="CS549" s="32">
        <f t="shared" si="593"/>
        <v>-2.138171360934793E-2</v>
      </c>
      <c r="CT549" s="32">
        <f t="shared" si="611"/>
        <v>-6.9133062998915418E-2</v>
      </c>
      <c r="CU549" s="32">
        <f t="shared" si="562"/>
        <v>-3.5577113884579181E-2</v>
      </c>
      <c r="CV549" s="32">
        <f t="shared" ref="CV549:CV612" si="623">D549/CN549-1</f>
        <v>7.3263573745222743E-2</v>
      </c>
      <c r="CW549" s="32">
        <f t="shared" si="589"/>
        <v>0.25321716251692838</v>
      </c>
      <c r="CX549" s="32">
        <f t="shared" si="606"/>
        <v>0.55455896274189165</v>
      </c>
      <c r="CY549" s="32"/>
      <c r="DA549" s="6">
        <f t="shared" si="594"/>
        <v>-8.8858491021438543E-2</v>
      </c>
      <c r="DB549" s="6">
        <f t="shared" si="612"/>
        <v>-0.13994377708790628</v>
      </c>
      <c r="DC549" s="6">
        <f t="shared" si="563"/>
        <v>5.8989298475704034E-2</v>
      </c>
      <c r="DD549" s="6">
        <f t="shared" ref="DD549:DD612" si="624">LN(D549/D450)</f>
        <v>0.22035148984565525</v>
      </c>
      <c r="DE549" s="6">
        <f t="shared" si="590"/>
        <v>0.6915118572192146</v>
      </c>
      <c r="DF549" s="6">
        <f t="shared" si="607"/>
        <v>1.4749106225962449</v>
      </c>
      <c r="DI549" s="6">
        <f t="shared" si="595"/>
        <v>0.3023179663137523</v>
      </c>
      <c r="DJ549" s="6">
        <f t="shared" si="613"/>
        <v>0.15713069562301607</v>
      </c>
      <c r="DK549" s="6">
        <f t="shared" si="564"/>
        <v>0.13008864436504081</v>
      </c>
      <c r="DL549" s="6">
        <f t="shared" ref="DL549:DL612" si="625">(D469-(AVERAGE(D450:D549)-2*_xlfn.STDEV.P(D450:D549)))/(4*_xlfn.STDEV.P(D450:D549))</f>
        <v>0.24279967753445467</v>
      </c>
      <c r="DM549" s="6">
        <f t="shared" si="591"/>
        <v>0.17568771953430257</v>
      </c>
      <c r="DN549" s="6">
        <f t="shared" si="608"/>
        <v>7.2009806948888894E-2</v>
      </c>
      <c r="DX549">
        <f t="shared" si="614"/>
        <v>117434</v>
      </c>
      <c r="DY549">
        <f t="shared" si="615"/>
        <v>106563.96890528826</v>
      </c>
      <c r="DZ549">
        <f t="shared" si="616"/>
        <v>128304.03109471174</v>
      </c>
    </row>
    <row r="550" spans="1:130" x14ac:dyDescent="0.25">
      <c r="A550" s="1">
        <v>49</v>
      </c>
      <c r="B550" s="1">
        <v>549</v>
      </c>
      <c r="C550" s="7">
        <v>20211207</v>
      </c>
      <c r="D550" s="7">
        <v>108000</v>
      </c>
      <c r="E550" s="7">
        <v>2750171</v>
      </c>
      <c r="F550" s="7"/>
      <c r="G550" s="7">
        <f t="shared" si="578"/>
        <v>297018468000</v>
      </c>
      <c r="H550" s="36">
        <f t="shared" si="621"/>
        <v>386013636693</v>
      </c>
      <c r="I550" s="36">
        <f t="shared" si="617"/>
        <v>464981912430.79999</v>
      </c>
      <c r="K550" s="2">
        <f t="shared" si="579"/>
        <v>-1.8167303955448938E-2</v>
      </c>
      <c r="M550" s="1">
        <f t="shared" si="587"/>
        <v>548</v>
      </c>
      <c r="N550" s="2">
        <f t="shared" si="580"/>
        <v>1.4721265896108211E-2</v>
      </c>
      <c r="O550" s="8">
        <f t="shared" si="581"/>
        <v>0.68671679197994984</v>
      </c>
      <c r="P550" s="2">
        <f t="shared" si="582"/>
        <v>0.65653696563350317</v>
      </c>
      <c r="Q550" s="2">
        <f t="shared" si="583"/>
        <v>0.67978238073007646</v>
      </c>
      <c r="R550" s="2">
        <f t="shared" si="584"/>
        <v>3.2333330431884022E-2</v>
      </c>
      <c r="V550" s="1">
        <f t="shared" si="585"/>
        <v>1.8167303955448938E-2</v>
      </c>
      <c r="W550" s="1">
        <f t="shared" si="586"/>
        <v>0</v>
      </c>
      <c r="X550" s="2">
        <f t="shared" si="565"/>
        <v>1.3959456988206552E-2</v>
      </c>
      <c r="Y550" s="2">
        <f t="shared" si="566"/>
        <v>4.9667307828226417E-3</v>
      </c>
      <c r="Z550" s="2">
        <f t="shared" si="567"/>
        <v>1.4796606944514476E-2</v>
      </c>
      <c r="AA550" s="2">
        <f t="shared" si="568"/>
        <v>8.7414495360447694E-3</v>
      </c>
      <c r="AB550" s="3">
        <f t="shared" si="618"/>
        <v>0.94342284285531564</v>
      </c>
      <c r="AC550" s="3">
        <f t="shared" si="619"/>
        <v>0.56818159989858286</v>
      </c>
      <c r="AD550" s="4">
        <f t="shared" si="569"/>
        <v>37.587981606050853</v>
      </c>
      <c r="AE550" s="5">
        <f t="shared" si="553"/>
        <v>49.188980461872916</v>
      </c>
      <c r="AF550" s="5">
        <f t="shared" si="554"/>
        <v>30.212550605613288</v>
      </c>
      <c r="AG550" s="5">
        <f t="shared" si="555"/>
        <v>68.165410318132544</v>
      </c>
      <c r="AH550" s="5"/>
      <c r="AI550" s="6">
        <f t="shared" si="620"/>
        <v>-0.35487819713760643</v>
      </c>
      <c r="AJ550" s="6">
        <f t="shared" si="609"/>
        <v>7.7097435019634245E-2</v>
      </c>
      <c r="AK550" s="6">
        <f t="shared" si="556"/>
        <v>-0.3447836345522684</v>
      </c>
      <c r="AL550" s="6">
        <f t="shared" si="557"/>
        <v>0.49897850459153686</v>
      </c>
      <c r="AM550" s="6"/>
      <c r="AT550" s="5"/>
      <c r="AU550" s="5"/>
      <c r="AV550" s="12"/>
      <c r="AW550" s="5"/>
      <c r="AX550" s="5"/>
      <c r="AY550" s="5"/>
      <c r="BE550" s="5">
        <f t="shared" si="596"/>
        <v>-1980</v>
      </c>
      <c r="BF550" s="6">
        <f t="shared" si="597"/>
        <v>1980</v>
      </c>
      <c r="BG550" s="6">
        <f t="shared" si="598"/>
        <v>0</v>
      </c>
      <c r="BH550" s="6">
        <f t="shared" si="599"/>
        <v>1601.4285714285713</v>
      </c>
      <c r="BI550" s="6">
        <f t="shared" si="600"/>
        <v>566.42857142857144</v>
      </c>
      <c r="BJ550" s="6">
        <f t="shared" si="601"/>
        <v>26.128500823723229</v>
      </c>
      <c r="BK550" s="6">
        <f t="shared" si="558"/>
        <v>49.133237188457947</v>
      </c>
      <c r="BL550" s="6">
        <f t="shared" si="559"/>
        <v>13.980013059425318</v>
      </c>
      <c r="BM550" s="6">
        <f t="shared" si="560"/>
        <v>73.740494078780785</v>
      </c>
      <c r="BQ550" s="2">
        <f t="shared" si="570"/>
        <v>115707.5</v>
      </c>
      <c r="BR550" s="2">
        <f t="shared" si="602"/>
        <v>116878.5625</v>
      </c>
      <c r="BS550" s="2">
        <f t="shared" si="571"/>
        <v>111245.60845318003</v>
      </c>
      <c r="BT550" s="5">
        <f t="shared" si="603"/>
        <v>120959.64161708024</v>
      </c>
      <c r="BU550" s="5"/>
      <c r="BV550" s="2">
        <f t="shared" si="548"/>
        <v>-0.7966924069843917</v>
      </c>
      <c r="BW550" s="2">
        <f t="shared" si="572"/>
        <v>-1.152317089022721</v>
      </c>
      <c r="BX550" s="2">
        <f t="shared" si="573"/>
        <v>-1.6572113403520206</v>
      </c>
      <c r="BY550" s="2">
        <f t="shared" si="574"/>
        <v>-0.64742283769342135</v>
      </c>
      <c r="BZ550" s="2"/>
      <c r="CA550" s="2">
        <f t="shared" si="604"/>
        <v>0.31407647379177639</v>
      </c>
      <c r="CB550" s="2">
        <f t="shared" si="575"/>
        <v>3.5582061422494933E-2</v>
      </c>
      <c r="CC550" s="2">
        <f t="shared" si="576"/>
        <v>-0.3289876465872662</v>
      </c>
      <c r="CD550" s="2">
        <f t="shared" si="577"/>
        <v>0.40015176943225605</v>
      </c>
      <c r="CE550" s="5"/>
      <c r="CF550" s="8">
        <f t="shared" si="549"/>
        <v>-1.0946215061151824E-2</v>
      </c>
      <c r="CG550" s="8">
        <f t="shared" si="550"/>
        <v>6.4008361516905421E-4</v>
      </c>
      <c r="CH550" s="5">
        <f t="shared" si="551"/>
        <v>111680</v>
      </c>
      <c r="CI550" s="5">
        <f t="shared" si="552"/>
        <v>117765</v>
      </c>
      <c r="CJ550" s="5"/>
      <c r="CK550" s="5">
        <f t="shared" si="592"/>
        <v>111484.20151581975</v>
      </c>
      <c r="CL550" s="5">
        <f t="shared" si="610"/>
        <v>116690.23313764024</v>
      </c>
      <c r="CM550" s="5">
        <f t="shared" si="561"/>
        <v>114270.53249564057</v>
      </c>
      <c r="CN550" s="5">
        <f t="shared" si="622"/>
        <v>102762.19731987049</v>
      </c>
      <c r="CO550" s="5">
        <f t="shared" si="588"/>
        <v>88036.028240887783</v>
      </c>
      <c r="CP550" s="5">
        <f t="shared" si="605"/>
        <v>70867.980848908919</v>
      </c>
      <c r="CQ550" s="5"/>
      <c r="CR550" s="5"/>
      <c r="CS550" s="32">
        <f t="shared" si="593"/>
        <v>-3.1252872321333669E-2</v>
      </c>
      <c r="CT550" s="32">
        <f t="shared" si="611"/>
        <v>-7.4472669254073809E-2</v>
      </c>
      <c r="CU550" s="32">
        <f t="shared" si="562"/>
        <v>-5.4874448895035899E-2</v>
      </c>
      <c r="CV550" s="32">
        <f t="shared" si="623"/>
        <v>5.0970131203263991E-2</v>
      </c>
      <c r="CW550" s="32">
        <f t="shared" si="589"/>
        <v>0.22677047293053687</v>
      </c>
      <c r="CX550" s="32">
        <f t="shared" si="606"/>
        <v>0.52396045021032611</v>
      </c>
      <c r="CY550" s="32"/>
      <c r="DA550" s="6">
        <f t="shared" si="594"/>
        <v>-9.4299568298401429E-2</v>
      </c>
      <c r="DB550" s="6">
        <f t="shared" si="612"/>
        <v>-0.13329988434706772</v>
      </c>
      <c r="DC550" s="6">
        <f t="shared" si="563"/>
        <v>3.2944155719354058E-2</v>
      </c>
      <c r="DD550" s="6">
        <f t="shared" si="624"/>
        <v>0.19416924204166933</v>
      </c>
      <c r="DE550" s="6">
        <f t="shared" si="590"/>
        <v>0.63995753723102855</v>
      </c>
      <c r="DF550" s="6">
        <f t="shared" si="607"/>
        <v>1.4398514244770029</v>
      </c>
      <c r="DI550" s="6">
        <f t="shared" si="595"/>
        <v>0.2113534311929533</v>
      </c>
      <c r="DJ550" s="6">
        <f t="shared" si="613"/>
        <v>0.1051440967728586</v>
      </c>
      <c r="DK550" s="6">
        <f t="shared" si="564"/>
        <v>0.29764299101091718</v>
      </c>
      <c r="DL550" s="6">
        <f t="shared" si="625"/>
        <v>0.33344864849652783</v>
      </c>
      <c r="DM550" s="6">
        <f t="shared" si="591"/>
        <v>0.16570270208257468</v>
      </c>
      <c r="DN550" s="6">
        <f t="shared" si="608"/>
        <v>7.2279968192162633E-2</v>
      </c>
      <c r="DX550">
        <f t="shared" si="614"/>
        <v>116509</v>
      </c>
      <c r="DY550">
        <f t="shared" si="615"/>
        <v>105734.18324981812</v>
      </c>
      <c r="DZ550">
        <f t="shared" si="616"/>
        <v>127283.81675018188</v>
      </c>
    </row>
    <row r="551" spans="1:130" x14ac:dyDescent="0.25">
      <c r="A551" s="1">
        <v>50</v>
      </c>
      <c r="B551" s="1">
        <v>550</v>
      </c>
      <c r="C551" s="7">
        <v>20211208</v>
      </c>
      <c r="D551" s="7">
        <v>109240</v>
      </c>
      <c r="E551" s="7">
        <v>1298297</v>
      </c>
      <c r="F551" s="7"/>
      <c r="G551" s="7">
        <f t="shared" si="578"/>
        <v>141825964280</v>
      </c>
      <c r="H551" s="36">
        <f t="shared" si="621"/>
        <v>356552182837</v>
      </c>
      <c r="I551" s="36">
        <f t="shared" si="617"/>
        <v>461578053286.40002</v>
      </c>
      <c r="K551" s="2">
        <f t="shared" si="579"/>
        <v>1.1416069481284511E-2</v>
      </c>
      <c r="M551" s="1">
        <f t="shared" si="587"/>
        <v>549</v>
      </c>
      <c r="N551" s="2">
        <f t="shared" si="580"/>
        <v>1.4766470116300995E-2</v>
      </c>
      <c r="O551" s="8">
        <f t="shared" si="581"/>
        <v>0.68796992481203012</v>
      </c>
      <c r="P551" s="2">
        <f t="shared" si="582"/>
        <v>0.65710379763104165</v>
      </c>
      <c r="Q551" s="2">
        <f t="shared" si="583"/>
        <v>0.68033222982589137</v>
      </c>
      <c r="R551" s="2">
        <f t="shared" si="584"/>
        <v>3.1432959178526954E-2</v>
      </c>
      <c r="V551" s="1">
        <f t="shared" si="585"/>
        <v>0</v>
      </c>
      <c r="W551" s="1">
        <f t="shared" si="586"/>
        <v>1.1416069481284511E-2</v>
      </c>
      <c r="X551" s="2">
        <f t="shared" si="565"/>
        <v>1.121929726462797E-2</v>
      </c>
      <c r="Y551" s="2">
        <f t="shared" si="566"/>
        <v>5.7821643172001067E-3</v>
      </c>
      <c r="Z551" s="2">
        <f t="shared" si="567"/>
        <v>1.3417745589397479E-2</v>
      </c>
      <c r="AA551" s="2">
        <f t="shared" si="568"/>
        <v>8.7748974527360728E-3</v>
      </c>
      <c r="AB551" s="3">
        <f t="shared" si="618"/>
        <v>0.83615367349738001</v>
      </c>
      <c r="AC551" s="3">
        <f t="shared" si="619"/>
        <v>0.65894380513782402</v>
      </c>
      <c r="AD551" s="4">
        <f t="shared" si="569"/>
        <v>44.073634967222283</v>
      </c>
      <c r="AE551" s="5">
        <f t="shared" si="553"/>
        <v>48.473648752322568</v>
      </c>
      <c r="AF551" s="5">
        <f t="shared" si="554"/>
        <v>29.881340153213344</v>
      </c>
      <c r="AG551" s="5">
        <f t="shared" si="555"/>
        <v>67.065957351431791</v>
      </c>
      <c r="AH551" s="5"/>
      <c r="AI551" s="6">
        <f t="shared" si="620"/>
        <v>-0.27324938436984375</v>
      </c>
      <c r="AJ551" s="6">
        <f t="shared" si="609"/>
        <v>4.6263149026836203E-2</v>
      </c>
      <c r="AK551" s="6">
        <f t="shared" si="556"/>
        <v>-0.38372184341648524</v>
      </c>
      <c r="AL551" s="6">
        <f t="shared" si="557"/>
        <v>0.47624814147015765</v>
      </c>
      <c r="AM551" s="6"/>
      <c r="AT551" s="5"/>
      <c r="AU551" s="5"/>
      <c r="AV551" s="12"/>
      <c r="AW551" s="5"/>
      <c r="AX551" s="5"/>
      <c r="AY551" s="5"/>
      <c r="BE551" s="5">
        <f t="shared" si="596"/>
        <v>1240</v>
      </c>
      <c r="BF551" s="6">
        <f t="shared" si="597"/>
        <v>0</v>
      </c>
      <c r="BG551" s="6">
        <f t="shared" si="598"/>
        <v>1240</v>
      </c>
      <c r="BH551" s="6">
        <f t="shared" si="599"/>
        <v>1272.1428571428571</v>
      </c>
      <c r="BI551" s="6">
        <f t="shared" si="600"/>
        <v>655</v>
      </c>
      <c r="BJ551" s="6">
        <f t="shared" si="601"/>
        <v>33.988139362490735</v>
      </c>
      <c r="BK551" s="6">
        <f t="shared" si="558"/>
        <v>47.489382801407501</v>
      </c>
      <c r="BL551" s="6">
        <f t="shared" si="559"/>
        <v>12.755162094481136</v>
      </c>
      <c r="BM551" s="6">
        <f t="shared" si="560"/>
        <v>71.803337296255961</v>
      </c>
      <c r="BQ551" s="2">
        <f t="shared" si="570"/>
        <v>115398.75</v>
      </c>
      <c r="BR551" s="2">
        <f t="shared" si="602"/>
        <v>116979.125</v>
      </c>
      <c r="BS551" s="2">
        <f t="shared" si="571"/>
        <v>111385.98136203269</v>
      </c>
      <c r="BT551" s="5">
        <f t="shared" si="603"/>
        <v>120788.04260940863</v>
      </c>
      <c r="BU551" s="5"/>
      <c r="BV551" s="2">
        <f t="shared" si="548"/>
        <v>-0.8995424985488043</v>
      </c>
      <c r="BW551" s="2">
        <f t="shared" si="572"/>
        <v>-1.1474011971056612</v>
      </c>
      <c r="BX551" s="2">
        <f t="shared" si="573"/>
        <v>-1.6604757806474189</v>
      </c>
      <c r="BY551" s="2">
        <f t="shared" si="574"/>
        <v>-0.63432661356390363</v>
      </c>
      <c r="BZ551" s="2"/>
      <c r="CA551" s="2">
        <f t="shared" si="604"/>
        <v>0.12105458543591854</v>
      </c>
      <c r="CB551" s="2">
        <f t="shared" si="575"/>
        <v>5.0505495652864232E-2</v>
      </c>
      <c r="CC551" s="2">
        <f t="shared" si="576"/>
        <v>-0.30157451981638428</v>
      </c>
      <c r="CD551" s="2">
        <f t="shared" si="577"/>
        <v>0.40258551112211272</v>
      </c>
      <c r="CE551" s="5"/>
      <c r="CF551" s="8">
        <f t="shared" si="549"/>
        <v>-4.3204164956594637E-3</v>
      </c>
      <c r="CG551" s="8">
        <f t="shared" si="550"/>
        <v>6.4008361516905421E-4</v>
      </c>
      <c r="CH551" s="5">
        <f t="shared" si="551"/>
        <v>111680</v>
      </c>
      <c r="CI551" s="5">
        <f t="shared" si="552"/>
        <v>117765</v>
      </c>
      <c r="CJ551" s="5"/>
      <c r="CK551" s="5">
        <f t="shared" si="592"/>
        <v>110839.40915414997</v>
      </c>
      <c r="CL551" s="5">
        <f t="shared" si="610"/>
        <v>115887.05523906065</v>
      </c>
      <c r="CM551" s="5">
        <f t="shared" si="561"/>
        <v>114382.74985834798</v>
      </c>
      <c r="CN551" s="5">
        <f t="shared" si="622"/>
        <v>103150.9893504182</v>
      </c>
      <c r="CO551" s="5">
        <f t="shared" si="588"/>
        <v>88209.273623414032</v>
      </c>
      <c r="CP551" s="5">
        <f t="shared" si="605"/>
        <v>70957.865865351763</v>
      </c>
      <c r="CQ551" s="5"/>
      <c r="CR551" s="5"/>
      <c r="CS551" s="32">
        <f t="shared" si="593"/>
        <v>-1.4429968242843927E-2</v>
      </c>
      <c r="CT551" s="32">
        <f t="shared" si="611"/>
        <v>-5.7358047672784407E-2</v>
      </c>
      <c r="CU551" s="32">
        <f t="shared" si="562"/>
        <v>-4.4960886713396708E-2</v>
      </c>
      <c r="CV551" s="32">
        <f t="shared" si="623"/>
        <v>5.903007511538827E-2</v>
      </c>
      <c r="CW551" s="32">
        <f t="shared" si="589"/>
        <v>0.23841854164190313</v>
      </c>
      <c r="CX551" s="32">
        <f t="shared" si="606"/>
        <v>0.53950515094819296</v>
      </c>
      <c r="CY551" s="32"/>
      <c r="DA551" s="6">
        <f t="shared" si="594"/>
        <v>-3.984018718334098E-2</v>
      </c>
      <c r="DB551" s="6">
        <f t="shared" si="612"/>
        <v>-9.5609725495602954E-2</v>
      </c>
      <c r="DC551" s="6">
        <f t="shared" si="563"/>
        <v>4.9156397464131675E-2</v>
      </c>
      <c r="DD551" s="6">
        <f t="shared" si="624"/>
        <v>0.19930867132469449</v>
      </c>
      <c r="DE551" s="6">
        <f t="shared" si="590"/>
        <v>0.68530543343681527</v>
      </c>
      <c r="DF551" s="6">
        <f t="shared" si="607"/>
        <v>1.4633755119954519</v>
      </c>
      <c r="DI551" s="6">
        <f t="shared" si="595"/>
        <v>0.33325947977401543</v>
      </c>
      <c r="DJ551" s="6">
        <f t="shared" si="613"/>
        <v>0.19430719001528007</v>
      </c>
      <c r="DK551" s="6">
        <f t="shared" si="564"/>
        <v>0.32497480354427949</v>
      </c>
      <c r="DL551" s="6">
        <f t="shared" si="625"/>
        <v>0.31521985860152107</v>
      </c>
      <c r="DM551" s="6">
        <f t="shared" si="591"/>
        <v>0.15309154584709639</v>
      </c>
      <c r="DN551" s="6">
        <f t="shared" si="608"/>
        <v>7.1032913059123848E-2</v>
      </c>
      <c r="DX551">
        <f t="shared" si="614"/>
        <v>115801</v>
      </c>
      <c r="DY551">
        <f t="shared" si="615"/>
        <v>105069.63866976794</v>
      </c>
      <c r="DZ551">
        <f t="shared" si="616"/>
        <v>126532.36133023206</v>
      </c>
    </row>
    <row r="552" spans="1:130" x14ac:dyDescent="0.25">
      <c r="A552" s="1">
        <v>51</v>
      </c>
      <c r="B552" s="1">
        <v>551</v>
      </c>
      <c r="C552" s="7">
        <v>20211211</v>
      </c>
      <c r="D552" s="7">
        <v>107930</v>
      </c>
      <c r="E552" s="7">
        <v>1852190</v>
      </c>
      <c r="F552" s="7"/>
      <c r="G552" s="7">
        <f t="shared" si="578"/>
        <v>199906866700</v>
      </c>
      <c r="H552" s="36">
        <f t="shared" si="621"/>
        <v>334046696252</v>
      </c>
      <c r="I552" s="36">
        <f t="shared" si="617"/>
        <v>459211411420.40002</v>
      </c>
      <c r="K552" s="2">
        <f t="shared" si="579"/>
        <v>-1.2064427768249371E-2</v>
      </c>
      <c r="M552" s="1">
        <f t="shared" si="587"/>
        <v>550</v>
      </c>
      <c r="N552" s="2">
        <f t="shared" si="580"/>
        <v>1.4770198452338443E-2</v>
      </c>
      <c r="O552" s="8">
        <f t="shared" si="581"/>
        <v>0.68922305764411029</v>
      </c>
      <c r="P552" s="2">
        <f t="shared" si="582"/>
        <v>0.6571505328189986</v>
      </c>
      <c r="Q552" s="2">
        <f t="shared" si="583"/>
        <v>0.6803775262344145</v>
      </c>
      <c r="R552" s="2">
        <f t="shared" si="584"/>
        <v>3.211926001306864E-2</v>
      </c>
      <c r="V552" s="1">
        <f t="shared" si="585"/>
        <v>1.2064427768249371E-2</v>
      </c>
      <c r="W552" s="1">
        <f t="shared" si="586"/>
        <v>0</v>
      </c>
      <c r="X552" s="2">
        <f t="shared" si="565"/>
        <v>1.208104210521721E-2</v>
      </c>
      <c r="Y552" s="2">
        <f t="shared" si="566"/>
        <v>4.0580252479755366E-3</v>
      </c>
      <c r="Z552" s="2">
        <f t="shared" si="567"/>
        <v>1.3023386695289168E-2</v>
      </c>
      <c r="AA552" s="2">
        <f t="shared" si="568"/>
        <v>7.1029041676018744E-3</v>
      </c>
      <c r="AB552" s="3">
        <f t="shared" si="618"/>
        <v>0.92764212473143992</v>
      </c>
      <c r="AC552" s="3">
        <f t="shared" si="619"/>
        <v>0.57131916075754008</v>
      </c>
      <c r="AD552" s="4">
        <f t="shared" si="569"/>
        <v>38.114337327342554</v>
      </c>
      <c r="AE552" s="5">
        <f t="shared" si="553"/>
        <v>47.515521800166105</v>
      </c>
      <c r="AF552" s="5">
        <f t="shared" si="554"/>
        <v>28.858452689587839</v>
      </c>
      <c r="AG552" s="5">
        <f t="shared" si="555"/>
        <v>66.172590910744375</v>
      </c>
      <c r="AH552" s="5"/>
      <c r="AI552" s="6">
        <f t="shared" si="620"/>
        <v>-0.24642023341552055</v>
      </c>
      <c r="AJ552" s="6">
        <f t="shared" si="609"/>
        <v>2.013453941852501E-2</v>
      </c>
      <c r="AK552" s="6">
        <f t="shared" si="556"/>
        <v>-0.41451578777653419</v>
      </c>
      <c r="AL552" s="6">
        <f t="shared" si="557"/>
        <v>0.45478486661358419</v>
      </c>
      <c r="AM552" s="6"/>
      <c r="AT552" s="5"/>
      <c r="AU552" s="5"/>
      <c r="AV552" s="12"/>
      <c r="AW552" s="5"/>
      <c r="AX552" s="5"/>
      <c r="AY552" s="5"/>
      <c r="BE552" s="5">
        <f t="shared" si="596"/>
        <v>-1310</v>
      </c>
      <c r="BF552" s="6">
        <f t="shared" si="597"/>
        <v>1310</v>
      </c>
      <c r="BG552" s="6">
        <f t="shared" si="598"/>
        <v>0</v>
      </c>
      <c r="BH552" s="6">
        <f t="shared" si="599"/>
        <v>1365.7142857142858</v>
      </c>
      <c r="BI552" s="6">
        <f t="shared" si="600"/>
        <v>449.28571428571428</v>
      </c>
      <c r="BJ552" s="6">
        <f t="shared" si="601"/>
        <v>24.754033844942935</v>
      </c>
      <c r="BK552" s="6">
        <f t="shared" si="558"/>
        <v>45.30656646419807</v>
      </c>
      <c r="BL552" s="6">
        <f t="shared" si="559"/>
        <v>10.621126000098037</v>
      </c>
      <c r="BM552" s="6">
        <f t="shared" si="560"/>
        <v>69.586374789068088</v>
      </c>
      <c r="BQ552" s="2">
        <f t="shared" si="570"/>
        <v>115062.5</v>
      </c>
      <c r="BR552" s="2">
        <f t="shared" si="602"/>
        <v>117030.875</v>
      </c>
      <c r="BS552" s="2">
        <f t="shared" si="571"/>
        <v>111543.32824979452</v>
      </c>
      <c r="BT552" s="5">
        <f t="shared" si="603"/>
        <v>120696.3642238281</v>
      </c>
      <c r="BU552" s="5"/>
      <c r="BV552" s="2">
        <f t="shared" si="548"/>
        <v>-0.74576851433507541</v>
      </c>
      <c r="BW552" s="2">
        <f t="shared" si="572"/>
        <v>-1.1223874027627485</v>
      </c>
      <c r="BX552" s="2">
        <f t="shared" si="573"/>
        <v>-1.6632406840296965</v>
      </c>
      <c r="BY552" s="2">
        <f t="shared" si="574"/>
        <v>-0.58153412149580053</v>
      </c>
      <c r="BZ552" s="2"/>
      <c r="CA552" s="2">
        <f t="shared" si="604"/>
        <v>7.0096016207242734E-2</v>
      </c>
      <c r="CB552" s="2">
        <f t="shared" si="575"/>
        <v>6.0031322727277139E-2</v>
      </c>
      <c r="CC552" s="2">
        <f t="shared" si="576"/>
        <v>-0.28276364695122203</v>
      </c>
      <c r="CD552" s="2">
        <f t="shared" si="577"/>
        <v>0.40282629240577628</v>
      </c>
      <c r="CE552" s="5"/>
      <c r="CF552" s="8">
        <f t="shared" si="549"/>
        <v>-4.3204164956594637E-3</v>
      </c>
      <c r="CG552" s="8">
        <f t="shared" si="550"/>
        <v>6.4008361516905421E-4</v>
      </c>
      <c r="CH552" s="5">
        <f t="shared" si="551"/>
        <v>110860</v>
      </c>
      <c r="CI552" s="5">
        <f t="shared" si="552"/>
        <v>117740</v>
      </c>
      <c r="CJ552" s="5"/>
      <c r="CK552" s="5">
        <f t="shared" si="592"/>
        <v>110211.52538962371</v>
      </c>
      <c r="CL552" s="5">
        <f t="shared" si="610"/>
        <v>115230.58305871872</v>
      </c>
      <c r="CM552" s="5">
        <f t="shared" si="561"/>
        <v>114481.56948885509</v>
      </c>
      <c r="CN552" s="5">
        <f t="shared" si="622"/>
        <v>103468.82149141078</v>
      </c>
      <c r="CO552" s="5">
        <f t="shared" si="588"/>
        <v>88385.533200631864</v>
      </c>
      <c r="CP552" s="5">
        <f t="shared" si="605"/>
        <v>71030.118741411716</v>
      </c>
      <c r="CQ552" s="5"/>
      <c r="CR552" s="5"/>
      <c r="CS552" s="32">
        <f t="shared" si="593"/>
        <v>-2.070133211166425E-2</v>
      </c>
      <c r="CT552" s="32">
        <f t="shared" si="611"/>
        <v>-6.335629712989066E-2</v>
      </c>
      <c r="CU552" s="32">
        <f t="shared" si="562"/>
        <v>-5.7228159240888976E-2</v>
      </c>
      <c r="CV552" s="32">
        <f t="shared" si="623"/>
        <v>4.3116162379017275E-2</v>
      </c>
      <c r="CW552" s="32">
        <f t="shared" si="589"/>
        <v>0.22112744124089767</v>
      </c>
      <c r="CX552" s="32">
        <f t="shared" si="606"/>
        <v>0.51949626316864173</v>
      </c>
      <c r="CY552" s="32"/>
      <c r="DA552" s="6">
        <f t="shared" si="594"/>
        <v>-6.6748159991488393E-2</v>
      </c>
      <c r="DB552" s="6">
        <f t="shared" si="612"/>
        <v>-0.1440269411323119</v>
      </c>
      <c r="DC552" s="6">
        <f t="shared" si="563"/>
        <v>-9.1307989683039534E-3</v>
      </c>
      <c r="DD552" s="6">
        <f t="shared" si="624"/>
        <v>0.19848031682337103</v>
      </c>
      <c r="DE552" s="6">
        <f t="shared" si="590"/>
        <v>0.67797517328693058</v>
      </c>
      <c r="DF552" s="6">
        <f t="shared" si="607"/>
        <v>1.4965085956447357</v>
      </c>
      <c r="DI552" s="6">
        <f t="shared" si="595"/>
        <v>0.25372951968518948</v>
      </c>
      <c r="DJ552" s="6">
        <f t="shared" si="613"/>
        <v>0.1717063046478601</v>
      </c>
      <c r="DK552" s="6">
        <f t="shared" si="564"/>
        <v>0.31233938768272373</v>
      </c>
      <c r="DL552" s="6">
        <f t="shared" si="625"/>
        <v>0.38647220265202215</v>
      </c>
      <c r="DM552" s="6">
        <f t="shared" si="591"/>
        <v>0.15324877305751908</v>
      </c>
      <c r="DN552" s="6">
        <f t="shared" si="608"/>
        <v>7.9634112304885721E-2</v>
      </c>
      <c r="DX552">
        <f t="shared" si="614"/>
        <v>115187.5</v>
      </c>
      <c r="DY552">
        <f t="shared" si="615"/>
        <v>104134.13512770884</v>
      </c>
      <c r="DZ552">
        <f t="shared" si="616"/>
        <v>126240.86487229116</v>
      </c>
    </row>
    <row r="553" spans="1:130" x14ac:dyDescent="0.25">
      <c r="A553" s="1">
        <v>52</v>
      </c>
      <c r="B553" s="1">
        <v>552</v>
      </c>
      <c r="C553" s="7">
        <v>20211212</v>
      </c>
      <c r="D553" s="7">
        <v>103860</v>
      </c>
      <c r="E553" s="7">
        <v>1816632</v>
      </c>
      <c r="F553" s="7"/>
      <c r="G553" s="7">
        <f t="shared" si="578"/>
        <v>188675399520</v>
      </c>
      <c r="H553" s="36">
        <f t="shared" si="621"/>
        <v>319467703253</v>
      </c>
      <c r="I553" s="36">
        <f t="shared" si="617"/>
        <v>451511517521.20001</v>
      </c>
      <c r="K553" s="2">
        <f t="shared" si="579"/>
        <v>-3.8439030421082016E-2</v>
      </c>
      <c r="M553" s="1">
        <f t="shared" si="587"/>
        <v>551</v>
      </c>
      <c r="N553" s="2">
        <f t="shared" si="580"/>
        <v>1.4843545039898105E-2</v>
      </c>
      <c r="O553" s="8">
        <f t="shared" si="581"/>
        <v>0.69047619047619047</v>
      </c>
      <c r="P553" s="2">
        <f t="shared" si="582"/>
        <v>0.65806945227435931</v>
      </c>
      <c r="Q553" s="2">
        <f t="shared" si="583"/>
        <v>0.68126696355217842</v>
      </c>
      <c r="R553" s="2">
        <f t="shared" si="584"/>
        <v>3.3325657657191865E-2</v>
      </c>
      <c r="V553" s="1">
        <f t="shared" si="585"/>
        <v>3.8439030421082016E-2</v>
      </c>
      <c r="W553" s="1">
        <f t="shared" si="586"/>
        <v>0</v>
      </c>
      <c r="X553" s="2">
        <f t="shared" si="565"/>
        <v>1.4791188797069334E-2</v>
      </c>
      <c r="Y553" s="2">
        <f t="shared" si="566"/>
        <v>4.0580252479755366E-3</v>
      </c>
      <c r="Z553" s="2">
        <f t="shared" si="567"/>
        <v>1.431147000856248E-2</v>
      </c>
      <c r="AA553" s="2">
        <f t="shared" si="568"/>
        <v>7.1029041676018744E-3</v>
      </c>
      <c r="AB553" s="3">
        <f t="shared" si="618"/>
        <v>1.0335198821798068</v>
      </c>
      <c r="AC553" s="3">
        <f t="shared" si="619"/>
        <v>0.57131916075754008</v>
      </c>
      <c r="AD553" s="4">
        <f t="shared" si="569"/>
        <v>35.599779508844144</v>
      </c>
      <c r="AE553" s="5">
        <f t="shared" si="553"/>
        <v>46.061058353872966</v>
      </c>
      <c r="AF553" s="5">
        <f t="shared" si="554"/>
        <v>28.540212417860328</v>
      </c>
      <c r="AG553" s="5">
        <f t="shared" si="555"/>
        <v>63.5819042898856</v>
      </c>
      <c r="AH553" s="5"/>
      <c r="AI553" s="6">
        <f t="shared" si="620"/>
        <v>-0.44077126089219698</v>
      </c>
      <c r="AJ553" s="6">
        <f t="shared" si="609"/>
        <v>-1.582728743004622E-2</v>
      </c>
      <c r="AK553" s="6">
        <f t="shared" si="556"/>
        <v>-0.47858984684261546</v>
      </c>
      <c r="AL553" s="6">
        <f t="shared" si="557"/>
        <v>0.44693527198252297</v>
      </c>
      <c r="AM553" s="6"/>
      <c r="AT553" s="5"/>
      <c r="AU553" s="5"/>
      <c r="AV553" s="12"/>
      <c r="AW553" s="5"/>
      <c r="AX553" s="5"/>
      <c r="AY553" s="5"/>
      <c r="BE553" s="5">
        <f t="shared" si="596"/>
        <v>-4070</v>
      </c>
      <c r="BF553" s="6">
        <f t="shared" si="597"/>
        <v>4070</v>
      </c>
      <c r="BG553" s="6">
        <f t="shared" si="598"/>
        <v>0</v>
      </c>
      <c r="BH553" s="6">
        <f t="shared" si="599"/>
        <v>1652.1428571428571</v>
      </c>
      <c r="BI553" s="6">
        <f t="shared" si="600"/>
        <v>449.28571428571428</v>
      </c>
      <c r="BJ553" s="6">
        <f t="shared" si="601"/>
        <v>21.380013596193066</v>
      </c>
      <c r="BK553" s="6">
        <f t="shared" si="558"/>
        <v>42.569796047984447</v>
      </c>
      <c r="BL553" s="6">
        <f t="shared" si="559"/>
        <v>9.5207891601423782</v>
      </c>
      <c r="BM553" s="6">
        <f t="shared" si="560"/>
        <v>65.704100869473891</v>
      </c>
      <c r="BQ553" s="2">
        <f t="shared" si="570"/>
        <v>114817.5</v>
      </c>
      <c r="BR553" s="2">
        <f t="shared" si="602"/>
        <v>117021.75</v>
      </c>
      <c r="BS553" s="2">
        <f t="shared" si="571"/>
        <v>111697.40111026043</v>
      </c>
      <c r="BT553" s="5">
        <f t="shared" si="603"/>
        <v>120709.36836562927</v>
      </c>
      <c r="BU553" s="5"/>
      <c r="BV553" s="2">
        <f t="shared" ref="BV553:BV616" si="626">KURT(K534:K553)</f>
        <v>-1.0836501903958968</v>
      </c>
      <c r="BW553" s="2">
        <f t="shared" si="572"/>
        <v>-1.1138384333568037</v>
      </c>
      <c r="BX553" s="2">
        <f t="shared" si="573"/>
        <v>-1.6512849638356997</v>
      </c>
      <c r="BY553" s="2">
        <f t="shared" si="574"/>
        <v>-0.57639190287790754</v>
      </c>
      <c r="BZ553" s="2"/>
      <c r="CA553" s="2">
        <f t="shared" si="604"/>
        <v>-1.7751369177924324E-2</v>
      </c>
      <c r="CB553" s="2">
        <f t="shared" si="575"/>
        <v>6.4985480269622545E-2</v>
      </c>
      <c r="CC553" s="2">
        <f t="shared" si="576"/>
        <v>-0.26981771586167047</v>
      </c>
      <c r="CD553" s="2">
        <f t="shared" si="577"/>
        <v>0.39978867640091553</v>
      </c>
      <c r="CE553" s="5"/>
      <c r="CF553" s="8">
        <f t="shared" ref="CF553:CF616" si="627">(MAX(K545:K553)+MIN(K545:K553))*0.5</f>
        <v>-8.6440744548049123E-3</v>
      </c>
      <c r="CG553" s="8">
        <f t="shared" ref="CG553:CG616" si="628">(MAX(K528:K553)+MIN(K528:K553))*0.5</f>
        <v>6.4008361516905421E-4</v>
      </c>
      <c r="CH553" s="5">
        <f t="shared" ref="CH553:CH616" si="629">(MAX(D545:D553)+MIN(D545:D553))*0.5</f>
        <v>107595</v>
      </c>
      <c r="CI553" s="5">
        <f t="shared" ref="CI553:CI616" si="630">(MAX(D528:D553)+MIN(D528:D553))*0.5</f>
        <v>115705</v>
      </c>
      <c r="CJ553" s="5"/>
      <c r="CK553" s="5">
        <f t="shared" si="592"/>
        <v>109388.60223955364</v>
      </c>
      <c r="CL553" s="5">
        <f t="shared" si="610"/>
        <v>114212.61913294456</v>
      </c>
      <c r="CM553" s="5">
        <f t="shared" si="561"/>
        <v>114532.28564793298</v>
      </c>
      <c r="CN553" s="5">
        <f t="shared" si="622"/>
        <v>103742.24269532249</v>
      </c>
      <c r="CO553" s="5">
        <f t="shared" si="588"/>
        <v>88542.994756241285</v>
      </c>
      <c r="CP553" s="5">
        <f t="shared" si="605"/>
        <v>71155.05551086065</v>
      </c>
      <c r="CQ553" s="5"/>
      <c r="CR553" s="5"/>
      <c r="CS553" s="32">
        <f t="shared" si="593"/>
        <v>-5.0540935036781809E-2</v>
      </c>
      <c r="CT553" s="32">
        <f t="shared" si="611"/>
        <v>-9.0643391347973612E-2</v>
      </c>
      <c r="CU553" s="32">
        <f t="shared" si="562"/>
        <v>-9.3181460472543942E-2</v>
      </c>
      <c r="CV553" s="32">
        <f t="shared" si="623"/>
        <v>1.1350950357160716E-3</v>
      </c>
      <c r="CW553" s="32">
        <f t="shared" si="589"/>
        <v>0.17298946445087382</v>
      </c>
      <c r="CX553" s="32">
        <f t="shared" si="606"/>
        <v>0.45962924565700725</v>
      </c>
      <c r="CY553" s="32"/>
      <c r="DA553" s="6">
        <f t="shared" si="594"/>
        <v>-9.1310805952744406E-2</v>
      </c>
      <c r="DB553" s="6">
        <f t="shared" si="612"/>
        <v>-0.15216802738101129</v>
      </c>
      <c r="DC553" s="6">
        <f t="shared" si="563"/>
        <v>-8.6907064469224277E-2</v>
      </c>
      <c r="DD553" s="6">
        <f t="shared" si="624"/>
        <v>0.15530674932017705</v>
      </c>
      <c r="DE553" s="6">
        <f t="shared" si="590"/>
        <v>0.63208088513312333</v>
      </c>
      <c r="DF553" s="6">
        <f t="shared" si="607"/>
        <v>1.5146180231367166</v>
      </c>
      <c r="DI553" s="6">
        <f t="shared" si="595"/>
        <v>-3.6710026990326085E-2</v>
      </c>
      <c r="DJ553" s="6">
        <f t="shared" si="613"/>
        <v>4.1023916951128621E-2</v>
      </c>
      <c r="DK553" s="6">
        <f t="shared" si="564"/>
        <v>0.22932136642818748</v>
      </c>
      <c r="DL553" s="6">
        <f t="shared" si="625"/>
        <v>0.4565234482343099</v>
      </c>
      <c r="DM553" s="6">
        <f t="shared" si="591"/>
        <v>0.16192413236449729</v>
      </c>
      <c r="DN553" s="6">
        <f t="shared" si="608"/>
        <v>8.5519128531131264E-2</v>
      </c>
      <c r="DX553">
        <f t="shared" si="614"/>
        <v>114148</v>
      </c>
      <c r="DY553">
        <f t="shared" si="615"/>
        <v>102940.44433428948</v>
      </c>
      <c r="DZ553">
        <f t="shared" si="616"/>
        <v>125355.55566571052</v>
      </c>
    </row>
    <row r="554" spans="1:130" x14ac:dyDescent="0.25">
      <c r="A554" s="1">
        <v>53</v>
      </c>
      <c r="B554" s="1">
        <v>553</v>
      </c>
      <c r="C554" s="7">
        <v>20211213</v>
      </c>
      <c r="D554" s="7">
        <v>100310</v>
      </c>
      <c r="E554" s="7">
        <v>3511073</v>
      </c>
      <c r="F554" s="7"/>
      <c r="G554" s="7">
        <f t="shared" si="578"/>
        <v>352195732630</v>
      </c>
      <c r="H554" s="36">
        <f t="shared" si="621"/>
        <v>320383073152</v>
      </c>
      <c r="I554" s="36">
        <f t="shared" si="617"/>
        <v>433175961667.40002</v>
      </c>
      <c r="K554" s="2">
        <f t="shared" si="579"/>
        <v>-3.4778447520779118E-2</v>
      </c>
      <c r="M554" s="1">
        <f t="shared" si="587"/>
        <v>552</v>
      </c>
      <c r="N554" s="2">
        <f t="shared" si="580"/>
        <v>1.484432423166587E-2</v>
      </c>
      <c r="O554" s="8">
        <f t="shared" si="581"/>
        <v>0.69172932330827064</v>
      </c>
      <c r="P554" s="2">
        <f t="shared" si="582"/>
        <v>0.65807920933062758</v>
      </c>
      <c r="Q554" s="2">
        <f t="shared" si="583"/>
        <v>0.68127639539277629</v>
      </c>
      <c r="R554" s="2">
        <f t="shared" si="584"/>
        <v>3.3659871033911326E-2</v>
      </c>
      <c r="V554" s="1">
        <f t="shared" si="585"/>
        <v>3.4778447520779118E-2</v>
      </c>
      <c r="W554" s="1">
        <f t="shared" si="586"/>
        <v>0</v>
      </c>
      <c r="X554" s="2">
        <f t="shared" si="565"/>
        <v>1.6978856048383655E-2</v>
      </c>
      <c r="Y554" s="2">
        <f t="shared" si="566"/>
        <v>4.0580252479755366E-3</v>
      </c>
      <c r="Z554" s="2">
        <f t="shared" si="567"/>
        <v>1.4889110571291298E-2</v>
      </c>
      <c r="AA554" s="2">
        <f t="shared" si="568"/>
        <v>7.1029041676018744E-3</v>
      </c>
      <c r="AB554" s="3">
        <f t="shared" si="618"/>
        <v>1.1403539497598827</v>
      </c>
      <c r="AC554" s="3">
        <f t="shared" si="619"/>
        <v>0.57131916075754008</v>
      </c>
      <c r="AD554" s="4">
        <f t="shared" si="569"/>
        <v>33.377819470730344</v>
      </c>
      <c r="AE554" s="5">
        <f t="shared" ref="AE554:AE617" si="631">AVERAGE(AD535:AD554)</f>
        <v>44.840364172299928</v>
      </c>
      <c r="AF554" s="5">
        <f t="shared" ref="AF554:AF617" si="632">AE554-2*_xlfn.STDEV.S(AD535:AD554)</f>
        <v>27.358886228962067</v>
      </c>
      <c r="AG554" s="5">
        <f t="shared" ref="AG554:AG617" si="633">AE554+2*_xlfn.STDEV.S(AD535:AD554)</f>
        <v>62.321842115637793</v>
      </c>
      <c r="AH554" s="5"/>
      <c r="AI554" s="6">
        <f t="shared" si="620"/>
        <v>-0.44591129225764359</v>
      </c>
      <c r="AJ554" s="6">
        <f t="shared" si="609"/>
        <v>-4.7464301958670491E-2</v>
      </c>
      <c r="AK554" s="6">
        <f t="shared" ref="AK554:AK617" si="634">AJ554-2*_xlfn.STDEV.S(AI535:AI554)</f>
        <v>-0.5375971094523524</v>
      </c>
      <c r="AL554" s="6">
        <f t="shared" ref="AL554:AL617" si="635">AJ554+2*_xlfn.STDEV.S(AI535:AI554)</f>
        <v>0.44266850553501147</v>
      </c>
      <c r="AM554" s="6"/>
      <c r="AT554" s="5"/>
      <c r="AU554" s="5"/>
      <c r="AV554" s="12"/>
      <c r="AW554" s="5"/>
      <c r="AX554" s="5"/>
      <c r="AY554" s="5"/>
      <c r="BE554" s="5">
        <f t="shared" si="596"/>
        <v>-3550</v>
      </c>
      <c r="BF554" s="6">
        <f t="shared" si="597"/>
        <v>3550</v>
      </c>
      <c r="BG554" s="6">
        <f t="shared" si="598"/>
        <v>0</v>
      </c>
      <c r="BH554" s="6">
        <f t="shared" si="599"/>
        <v>1870</v>
      </c>
      <c r="BI554" s="6">
        <f t="shared" si="600"/>
        <v>449.28571428571428</v>
      </c>
      <c r="BJ554" s="6">
        <f t="shared" si="601"/>
        <v>19.3717277486911</v>
      </c>
      <c r="BK554" s="6">
        <f t="shared" si="558"/>
        <v>40.219085928111596</v>
      </c>
      <c r="BL554" s="6">
        <f t="shared" si="559"/>
        <v>7.6176638235840031</v>
      </c>
      <c r="BM554" s="6">
        <f t="shared" si="560"/>
        <v>63.040081401280915</v>
      </c>
      <c r="BQ554" s="2">
        <f t="shared" si="570"/>
        <v>114035</v>
      </c>
      <c r="BR554" s="2">
        <f t="shared" si="602"/>
        <v>116968.9375</v>
      </c>
      <c r="BS554" s="2">
        <f t="shared" si="571"/>
        <v>111861.88510884649</v>
      </c>
      <c r="BT554" s="5">
        <f t="shared" si="603"/>
        <v>120800.41586959972</v>
      </c>
      <c r="BU554" s="5"/>
      <c r="BV554" s="2">
        <f t="shared" si="626"/>
        <v>-1.1205983935154009</v>
      </c>
      <c r="BW554" s="2">
        <f t="shared" si="572"/>
        <v>-1.0977344044672077</v>
      </c>
      <c r="BX554" s="2">
        <f t="shared" si="573"/>
        <v>-1.6125168265836434</v>
      </c>
      <c r="BY554" s="2">
        <f t="shared" si="574"/>
        <v>-0.58295198235077206</v>
      </c>
      <c r="BZ554" s="2"/>
      <c r="CA554" s="2">
        <f t="shared" si="604"/>
        <v>-2.7527710822888286E-2</v>
      </c>
      <c r="CB554" s="2">
        <f t="shared" si="575"/>
        <v>6.3413341663266912E-2</v>
      </c>
      <c r="CC554" s="2">
        <f t="shared" si="576"/>
        <v>-0.27288923754692218</v>
      </c>
      <c r="CD554" s="2">
        <f t="shared" si="577"/>
        <v>0.39971592087345598</v>
      </c>
      <c r="CE554" s="5"/>
      <c r="CF554" s="8">
        <f t="shared" si="627"/>
        <v>-8.6440744548049123E-3</v>
      </c>
      <c r="CG554" s="8">
        <f t="shared" si="628"/>
        <v>6.4008361516905421E-4</v>
      </c>
      <c r="CH554" s="5">
        <f t="shared" si="629"/>
        <v>105820</v>
      </c>
      <c r="CI554" s="5">
        <f t="shared" si="630"/>
        <v>113930</v>
      </c>
      <c r="CJ554" s="5"/>
      <c r="CK554" s="5">
        <f t="shared" si="592"/>
        <v>107816.32421690786</v>
      </c>
      <c r="CL554" s="5">
        <f t="shared" si="610"/>
        <v>113024.46197019807</v>
      </c>
      <c r="CM554" s="5">
        <f t="shared" si="561"/>
        <v>114342.12452588476</v>
      </c>
      <c r="CN554" s="5">
        <f t="shared" si="622"/>
        <v>104045.8930354413</v>
      </c>
      <c r="CO554" s="5">
        <f t="shared" si="588"/>
        <v>88672.743732047325</v>
      </c>
      <c r="CP554" s="5">
        <f t="shared" si="605"/>
        <v>71229.565089434574</v>
      </c>
      <c r="CQ554" s="5"/>
      <c r="CR554" s="5"/>
      <c r="CS554" s="32">
        <f t="shared" si="593"/>
        <v>-6.9621407253751544E-2</v>
      </c>
      <c r="CT554" s="32">
        <f t="shared" si="611"/>
        <v>-0.11249301034983539</v>
      </c>
      <c r="CU554" s="32">
        <f t="shared" si="562"/>
        <v>-0.12272051603088918</v>
      </c>
      <c r="CV554" s="32">
        <f t="shared" si="623"/>
        <v>-3.5906203757304911E-2</v>
      </c>
      <c r="CW554" s="32">
        <f t="shared" si="589"/>
        <v>0.13123825629122643</v>
      </c>
      <c r="CX554" s="32">
        <f t="shared" si="606"/>
        <v>0.40826354722301827</v>
      </c>
      <c r="CY554" s="32"/>
      <c r="DA554" s="6">
        <f t="shared" si="594"/>
        <v>-9.6297538970732371E-2</v>
      </c>
      <c r="DB554" s="6">
        <f t="shared" si="612"/>
        <v>-0.185042737208092</v>
      </c>
      <c r="DC554" s="6">
        <f t="shared" si="563"/>
        <v>-0.10117471626849432</v>
      </c>
      <c r="DD554" s="6">
        <f t="shared" si="624"/>
        <v>7.5235882684984892E-2</v>
      </c>
      <c r="DE554" s="6">
        <f t="shared" si="590"/>
        <v>0.66319453142104734</v>
      </c>
      <c r="DF554" s="6">
        <f t="shared" si="607"/>
        <v>1.5111806230811153</v>
      </c>
      <c r="DI554" s="6">
        <f t="shared" si="595"/>
        <v>-9.4370675955625205E-2</v>
      </c>
      <c r="DJ554" s="6">
        <f t="shared" si="613"/>
        <v>-2.2049969839456632E-2</v>
      </c>
      <c r="DK554" s="6">
        <f t="shared" si="564"/>
        <v>0.3935881796106544</v>
      </c>
      <c r="DL554" s="6">
        <f t="shared" si="625"/>
        <v>0.4195986422433009</v>
      </c>
      <c r="DM554" s="6">
        <f t="shared" si="591"/>
        <v>0.14945843886817373</v>
      </c>
      <c r="DN554" s="6">
        <f t="shared" si="608"/>
        <v>7.8981109795917173E-2</v>
      </c>
      <c r="DX554">
        <f t="shared" si="614"/>
        <v>113117</v>
      </c>
      <c r="DY554">
        <f t="shared" si="615"/>
        <v>100850.93282261996</v>
      </c>
      <c r="DZ554">
        <f t="shared" si="616"/>
        <v>125383.06717738004</v>
      </c>
    </row>
    <row r="555" spans="1:130" x14ac:dyDescent="0.25">
      <c r="A555" s="1">
        <v>54</v>
      </c>
      <c r="B555" s="1">
        <v>554</v>
      </c>
      <c r="C555" s="7">
        <v>20211214</v>
      </c>
      <c r="D555" s="7">
        <v>105090</v>
      </c>
      <c r="E555" s="7">
        <v>2777289</v>
      </c>
      <c r="F555" s="7"/>
      <c r="G555" s="7">
        <f t="shared" si="578"/>
        <v>291865301010</v>
      </c>
      <c r="H555" s="36">
        <f t="shared" si="621"/>
        <v>315096010182.5</v>
      </c>
      <c r="I555" s="36">
        <f t="shared" si="617"/>
        <v>425270734505.20001</v>
      </c>
      <c r="K555" s="2">
        <f t="shared" si="579"/>
        <v>4.6551734982111362E-2</v>
      </c>
      <c r="M555" s="1">
        <f t="shared" si="587"/>
        <v>553</v>
      </c>
      <c r="N555" s="2">
        <f t="shared" si="580"/>
        <v>1.4903229919183832E-2</v>
      </c>
      <c r="O555" s="8">
        <f t="shared" si="581"/>
        <v>0.69298245614035092</v>
      </c>
      <c r="P555" s="2">
        <f t="shared" si="582"/>
        <v>0.65881652153428982</v>
      </c>
      <c r="Q555" s="2">
        <f t="shared" si="583"/>
        <v>0.68198839204019257</v>
      </c>
      <c r="R555" s="2">
        <f t="shared" si="584"/>
        <v>3.4903246809723343E-2</v>
      </c>
      <c r="V555" s="1">
        <f t="shared" si="585"/>
        <v>0</v>
      </c>
      <c r="W555" s="1">
        <f t="shared" si="586"/>
        <v>4.6551734982111362E-2</v>
      </c>
      <c r="X555" s="2">
        <f t="shared" si="565"/>
        <v>1.6069839857063218E-2</v>
      </c>
      <c r="Y555" s="2">
        <f t="shared" si="566"/>
        <v>7.3831491752692057E-3</v>
      </c>
      <c r="Z555" s="2">
        <f t="shared" si="567"/>
        <v>1.5542847296085594E-2</v>
      </c>
      <c r="AA555" s="2">
        <f t="shared" si="568"/>
        <v>1.3273234285565066E-2</v>
      </c>
      <c r="AB555" s="3">
        <f t="shared" si="618"/>
        <v>1.0339057928665583</v>
      </c>
      <c r="AC555" s="3">
        <f t="shared" si="619"/>
        <v>0.55624341561563051</v>
      </c>
      <c r="AD555" s="4">
        <f t="shared" si="569"/>
        <v>34.980579976301073</v>
      </c>
      <c r="AE555" s="5">
        <f t="shared" si="631"/>
        <v>43.801982234630984</v>
      </c>
      <c r="AF555" s="5">
        <f t="shared" si="632"/>
        <v>26.583392830805028</v>
      </c>
      <c r="AG555" s="5">
        <f t="shared" si="633"/>
        <v>61.020571638456943</v>
      </c>
      <c r="AH555" s="5"/>
      <c r="AI555" s="6">
        <f t="shared" si="620"/>
        <v>-0.28393113509162698</v>
      </c>
      <c r="AJ555" s="6">
        <f t="shared" si="609"/>
        <v>-6.9638872757996309E-2</v>
      </c>
      <c r="AK555" s="6">
        <f t="shared" si="634"/>
        <v>-0.56046341127002353</v>
      </c>
      <c r="AL555" s="6">
        <f t="shared" si="635"/>
        <v>0.42118566575403094</v>
      </c>
      <c r="AM555" s="6"/>
      <c r="AT555" s="5"/>
      <c r="AU555" s="5"/>
      <c r="AV555" s="12"/>
      <c r="AW555" s="5"/>
      <c r="AX555" s="5"/>
      <c r="AY555" s="5"/>
      <c r="BE555" s="5">
        <f t="shared" si="596"/>
        <v>4780</v>
      </c>
      <c r="BF555" s="6">
        <f t="shared" si="597"/>
        <v>0</v>
      </c>
      <c r="BG555" s="6">
        <f t="shared" si="598"/>
        <v>4780</v>
      </c>
      <c r="BH555" s="6">
        <f t="shared" si="599"/>
        <v>1761.4285714285713</v>
      </c>
      <c r="BI555" s="6">
        <f t="shared" si="600"/>
        <v>790.71428571428567</v>
      </c>
      <c r="BJ555" s="6">
        <f t="shared" si="601"/>
        <v>30.982367758186395</v>
      </c>
      <c r="BK555" s="6">
        <f t="shared" si="558"/>
        <v>38.504927195457114</v>
      </c>
      <c r="BL555" s="6">
        <f t="shared" si="559"/>
        <v>7.90470149160641</v>
      </c>
      <c r="BM555" s="6">
        <f t="shared" si="560"/>
        <v>59.925085188152607</v>
      </c>
      <c r="BQ555" s="2">
        <f t="shared" si="570"/>
        <v>113232.5</v>
      </c>
      <c r="BR555" s="2">
        <f t="shared" si="602"/>
        <v>116876</v>
      </c>
      <c r="BS555" s="2">
        <f t="shared" si="571"/>
        <v>112042.10314874796</v>
      </c>
      <c r="BT555" s="5">
        <f t="shared" si="603"/>
        <v>120979.74881566907</v>
      </c>
      <c r="BU555" s="5"/>
      <c r="BV555" s="2">
        <f t="shared" si="626"/>
        <v>-0.47980818966388394</v>
      </c>
      <c r="BW555" s="2">
        <f t="shared" si="572"/>
        <v>-1.050289889732825</v>
      </c>
      <c r="BX555" s="2">
        <f t="shared" si="573"/>
        <v>-1.609618513647745</v>
      </c>
      <c r="BY555" s="2">
        <f t="shared" si="574"/>
        <v>-0.490961265817905</v>
      </c>
      <c r="BZ555" s="2"/>
      <c r="CA555" s="2">
        <f t="shared" si="604"/>
        <v>0.32437947741048379</v>
      </c>
      <c r="CB555" s="2">
        <f t="shared" si="575"/>
        <v>7.5324860305719818E-2</v>
      </c>
      <c r="CC555" s="2">
        <f t="shared" si="576"/>
        <v>-0.2806677449652486</v>
      </c>
      <c r="CD555" s="2">
        <f t="shared" si="577"/>
        <v>0.43131746557668826</v>
      </c>
      <c r="CE555" s="5"/>
      <c r="CF555" s="8">
        <f t="shared" si="627"/>
        <v>4.0563522805146732E-3</v>
      </c>
      <c r="CG555" s="8">
        <f t="shared" si="628"/>
        <v>1.7542116741677619E-3</v>
      </c>
      <c r="CH555" s="5">
        <f t="shared" si="629"/>
        <v>105820</v>
      </c>
      <c r="CI555" s="5">
        <f t="shared" si="630"/>
        <v>113405</v>
      </c>
      <c r="CJ555" s="5"/>
      <c r="CK555" s="5">
        <f t="shared" si="592"/>
        <v>107008.70377778589</v>
      </c>
      <c r="CL555" s="5">
        <f t="shared" si="610"/>
        <v>112182.09167084061</v>
      </c>
      <c r="CM555" s="5">
        <f t="shared" si="561"/>
        <v>114315.54925796819</v>
      </c>
      <c r="CN555" s="5">
        <f t="shared" si="622"/>
        <v>104439.16895122382</v>
      </c>
      <c r="CO555" s="5">
        <f t="shared" si="588"/>
        <v>88917.987328260293</v>
      </c>
      <c r="CP555" s="5">
        <f t="shared" si="605"/>
        <v>71327.713772366871</v>
      </c>
      <c r="CQ555" s="5"/>
      <c r="CR555" s="5"/>
      <c r="CS555" s="32">
        <f t="shared" si="593"/>
        <v>-1.7930352485815315E-2</v>
      </c>
      <c r="CT555" s="32">
        <f t="shared" si="611"/>
        <v>-6.3219463688107158E-2</v>
      </c>
      <c r="CU555" s="32">
        <f t="shared" si="562"/>
        <v>-8.0702488137895489E-2</v>
      </c>
      <c r="CV555" s="32">
        <f t="shared" si="623"/>
        <v>6.2316758675102779E-3</v>
      </c>
      <c r="CW555" s="32">
        <f t="shared" si="589"/>
        <v>0.18187560422434168</v>
      </c>
      <c r="CX555" s="32">
        <f t="shared" si="606"/>
        <v>0.47334036718716477</v>
      </c>
      <c r="CY555" s="32"/>
      <c r="DA555" s="6">
        <f t="shared" si="594"/>
        <v>-2.7128898912635726E-2</v>
      </c>
      <c r="DB555" s="6">
        <f t="shared" si="612"/>
        <v>-0.15321226812208893</v>
      </c>
      <c r="DC555" s="6">
        <f t="shared" si="563"/>
        <v>-5.9297147099765371E-2</v>
      </c>
      <c r="DD555" s="6">
        <f t="shared" si="624"/>
        <v>0.26407855060160196</v>
      </c>
      <c r="DE555" s="6">
        <f t="shared" si="590"/>
        <v>0.74881219277492206</v>
      </c>
      <c r="DF555" s="6">
        <f t="shared" si="607"/>
        <v>1.6090256524507773</v>
      </c>
      <c r="DI555" s="6">
        <f t="shared" si="595"/>
        <v>0.32484703869969428</v>
      </c>
      <c r="DJ555" s="6">
        <f t="shared" si="613"/>
        <v>0.20357522554003563</v>
      </c>
      <c r="DK555" s="6">
        <f t="shared" si="564"/>
        <v>0.46316711062648402</v>
      </c>
      <c r="DL555" s="6">
        <f t="shared" si="625"/>
        <v>0.50471680318413936</v>
      </c>
      <c r="DM555" s="6">
        <f t="shared" si="591"/>
        <v>0.14714220425020905</v>
      </c>
      <c r="DN555" s="6">
        <f t="shared" si="608"/>
        <v>7.066621249716043E-2</v>
      </c>
      <c r="DX555">
        <f t="shared" si="614"/>
        <v>112336.5</v>
      </c>
      <c r="DY555">
        <f t="shared" si="615"/>
        <v>100113.33138462044</v>
      </c>
      <c r="DZ555">
        <f t="shared" si="616"/>
        <v>124559.66861537956</v>
      </c>
    </row>
    <row r="556" spans="1:130" x14ac:dyDescent="0.25">
      <c r="A556" s="1">
        <v>55</v>
      </c>
      <c r="B556" s="1">
        <v>555</v>
      </c>
      <c r="C556" s="7">
        <v>20211215</v>
      </c>
      <c r="D556" s="7">
        <v>105500</v>
      </c>
      <c r="E556" s="7">
        <v>1332498</v>
      </c>
      <c r="F556" s="7"/>
      <c r="G556" s="7">
        <f t="shared" si="578"/>
        <v>140578539000</v>
      </c>
      <c r="H556" s="36">
        <f t="shared" si="621"/>
        <v>310492349684</v>
      </c>
      <c r="I556" s="36">
        <f t="shared" si="617"/>
        <v>419486565856</v>
      </c>
      <c r="K556" s="2">
        <f t="shared" si="579"/>
        <v>3.8938270386160781E-3</v>
      </c>
      <c r="M556" s="1">
        <f t="shared" si="587"/>
        <v>554</v>
      </c>
      <c r="N556" s="2">
        <f t="shared" si="580"/>
        <v>1.5290247542454933E-2</v>
      </c>
      <c r="O556" s="8">
        <f t="shared" si="581"/>
        <v>0.69423558897243109</v>
      </c>
      <c r="P556" s="2">
        <f t="shared" si="582"/>
        <v>0.66364557291446569</v>
      </c>
      <c r="Q556" s="2">
        <f t="shared" si="583"/>
        <v>0.6866155633682085</v>
      </c>
      <c r="R556" s="2">
        <f t="shared" si="584"/>
        <v>3.5419067438141272E-2</v>
      </c>
      <c r="V556" s="1">
        <f t="shared" si="585"/>
        <v>0</v>
      </c>
      <c r="W556" s="1">
        <f t="shared" si="586"/>
        <v>3.8938270386160781E-3</v>
      </c>
      <c r="X556" s="2">
        <f t="shared" si="565"/>
        <v>1.2995317597507799E-2</v>
      </c>
      <c r="Y556" s="2">
        <f t="shared" si="566"/>
        <v>7.6612796780274961E-3</v>
      </c>
      <c r="Z556" s="2">
        <f t="shared" si="567"/>
        <v>1.3974909606153723E-2</v>
      </c>
      <c r="AA556" s="2">
        <f t="shared" si="568"/>
        <v>1.314681948770721E-2</v>
      </c>
      <c r="AB556" s="3">
        <f t="shared" si="618"/>
        <v>0.92990351735695165</v>
      </c>
      <c r="AC556" s="3">
        <f t="shared" si="619"/>
        <v>0.5827477653580847</v>
      </c>
      <c r="AD556" s="4">
        <f t="shared" si="569"/>
        <v>38.52492454917428</v>
      </c>
      <c r="AE556" s="5">
        <f t="shared" si="631"/>
        <v>42.796804659899081</v>
      </c>
      <c r="AF556" s="5">
        <f t="shared" si="632"/>
        <v>26.928306040702065</v>
      </c>
      <c r="AG556" s="5">
        <f t="shared" si="633"/>
        <v>58.665303279096094</v>
      </c>
      <c r="AH556" s="5"/>
      <c r="AI556" s="6">
        <f t="shared" si="620"/>
        <v>-0.31108757169772155</v>
      </c>
      <c r="AJ556" s="6">
        <f t="shared" si="609"/>
        <v>-9.3808727528302799E-2</v>
      </c>
      <c r="AK556" s="6">
        <f t="shared" si="634"/>
        <v>-0.58206906925746116</v>
      </c>
      <c r="AL556" s="6">
        <f t="shared" si="635"/>
        <v>0.39445161420085562</v>
      </c>
      <c r="AM556" s="6"/>
      <c r="AT556" s="5"/>
      <c r="AU556" s="5"/>
      <c r="AV556" s="12"/>
      <c r="AW556" s="5"/>
      <c r="AX556" s="5"/>
      <c r="AY556" s="5"/>
      <c r="BE556" s="5">
        <f t="shared" si="596"/>
        <v>410</v>
      </c>
      <c r="BF556" s="6">
        <f t="shared" si="597"/>
        <v>0</v>
      </c>
      <c r="BG556" s="6">
        <f t="shared" si="598"/>
        <v>410</v>
      </c>
      <c r="BH556" s="6">
        <f t="shared" si="599"/>
        <v>1404.2857142857142</v>
      </c>
      <c r="BI556" s="6">
        <f t="shared" si="600"/>
        <v>820</v>
      </c>
      <c r="BJ556" s="6">
        <f t="shared" si="601"/>
        <v>36.865767501605653</v>
      </c>
      <c r="BK556" s="6">
        <f t="shared" si="558"/>
        <v>36.995530519739134</v>
      </c>
      <c r="BL556" s="6">
        <f t="shared" si="559"/>
        <v>9.5044241924943229</v>
      </c>
      <c r="BM556" s="6">
        <f t="shared" si="560"/>
        <v>56.239304948810499</v>
      </c>
      <c r="BQ556" s="2">
        <f t="shared" si="570"/>
        <v>112598.75</v>
      </c>
      <c r="BR556" s="2">
        <f t="shared" si="602"/>
        <v>116735.75</v>
      </c>
      <c r="BS556" s="2">
        <f t="shared" si="571"/>
        <v>112229.52607335176</v>
      </c>
      <c r="BT556" s="5">
        <f t="shared" si="603"/>
        <v>121224.97755927424</v>
      </c>
      <c r="BU556" s="5"/>
      <c r="BV556" s="2">
        <f t="shared" si="626"/>
        <v>-0.28045778711787461</v>
      </c>
      <c r="BW556" s="2">
        <f t="shared" si="572"/>
        <v>-0.99132849488474029</v>
      </c>
      <c r="BX556" s="2">
        <f t="shared" si="573"/>
        <v>-1.6139778510377374</v>
      </c>
      <c r="BY556" s="2">
        <f t="shared" si="574"/>
        <v>-0.36867913873174329</v>
      </c>
      <c r="BZ556" s="2"/>
      <c r="CA556" s="2">
        <f t="shared" si="604"/>
        <v>0.37516837368053035</v>
      </c>
      <c r="CB556" s="2">
        <f t="shared" si="575"/>
        <v>9.1723136646739339E-2</v>
      </c>
      <c r="CC556" s="2">
        <f t="shared" si="576"/>
        <v>-0.28822373133399148</v>
      </c>
      <c r="CD556" s="2">
        <f t="shared" si="577"/>
        <v>0.47167000462747011</v>
      </c>
      <c r="CE556" s="5"/>
      <c r="CF556" s="8">
        <f t="shared" si="627"/>
        <v>4.0563522805146732E-3</v>
      </c>
      <c r="CG556" s="8">
        <f t="shared" si="628"/>
        <v>1.7542116741677619E-3</v>
      </c>
      <c r="CH556" s="5">
        <f t="shared" si="629"/>
        <v>105820</v>
      </c>
      <c r="CI556" s="5">
        <f t="shared" si="630"/>
        <v>112480</v>
      </c>
      <c r="CJ556" s="5"/>
      <c r="CK556" s="5">
        <f t="shared" si="592"/>
        <v>106771.82973642815</v>
      </c>
      <c r="CL556" s="5">
        <f t="shared" si="610"/>
        <v>111669.90386117288</v>
      </c>
      <c r="CM556" s="5">
        <f t="shared" si="561"/>
        <v>114310.4620764873</v>
      </c>
      <c r="CN556" s="5">
        <f t="shared" si="622"/>
        <v>104927.58900173668</v>
      </c>
      <c r="CO556" s="5">
        <f t="shared" si="588"/>
        <v>89100.422478541441</v>
      </c>
      <c r="CP556" s="5">
        <f t="shared" si="605"/>
        <v>71505.541676433917</v>
      </c>
      <c r="CQ556" s="5"/>
      <c r="CR556" s="5"/>
      <c r="CS556" s="32">
        <f t="shared" si="593"/>
        <v>-1.1911660028377513E-2</v>
      </c>
      <c r="CT556" s="32">
        <f t="shared" si="611"/>
        <v>-5.5251268675248877E-2</v>
      </c>
      <c r="CU556" s="32">
        <f t="shared" si="562"/>
        <v>-7.7074853136295141E-2</v>
      </c>
      <c r="CV556" s="32">
        <f t="shared" si="623"/>
        <v>5.4552954443072288E-3</v>
      </c>
      <c r="CW556" s="32">
        <f t="shared" si="589"/>
        <v>0.1840572363773938</v>
      </c>
      <c r="CX556" s="32">
        <f t="shared" si="606"/>
        <v>0.47541012244047698</v>
      </c>
      <c r="CY556" s="32"/>
      <c r="DA556" s="6">
        <f t="shared" si="594"/>
        <v>-3.2636929313022547E-2</v>
      </c>
      <c r="DB556" s="6">
        <f t="shared" si="612"/>
        <v>-0.11095620495337277</v>
      </c>
      <c r="DC556" s="6">
        <f t="shared" si="563"/>
        <v>-5.2169687494084439E-2</v>
      </c>
      <c r="DD556" s="6">
        <f t="shared" si="624"/>
        <v>0.23386432105931146</v>
      </c>
      <c r="DE556" s="6">
        <f t="shared" si="590"/>
        <v>0.69770732526635337</v>
      </c>
      <c r="DF556" s="6">
        <f t="shared" si="607"/>
        <v>1.6538042269825912</v>
      </c>
      <c r="DI556" s="6">
        <f t="shared" si="595"/>
        <v>0.37892238277988111</v>
      </c>
      <c r="DJ556" s="6">
        <f t="shared" si="613"/>
        <v>0.2425969421806336</v>
      </c>
      <c r="DK556" s="6">
        <f t="shared" si="564"/>
        <v>0.62625443964688687</v>
      </c>
      <c r="DL556" s="6">
        <f t="shared" si="625"/>
        <v>0.59883954937463313</v>
      </c>
      <c r="DM556" s="6">
        <f t="shared" si="591"/>
        <v>0.16210301725345092</v>
      </c>
      <c r="DN556" s="6">
        <f t="shared" si="608"/>
        <v>7.1571656011392787E-2</v>
      </c>
      <c r="DX556">
        <f t="shared" si="614"/>
        <v>111487</v>
      </c>
      <c r="DY556">
        <f t="shared" si="615"/>
        <v>99857.379025952745</v>
      </c>
      <c r="DZ556">
        <f t="shared" si="616"/>
        <v>123116.62097404726</v>
      </c>
    </row>
    <row r="557" spans="1:130" x14ac:dyDescent="0.25">
      <c r="A557" s="1">
        <v>56</v>
      </c>
      <c r="B557" s="1">
        <v>556</v>
      </c>
      <c r="C557" s="7">
        <v>20211218</v>
      </c>
      <c r="D557" s="7">
        <v>107920</v>
      </c>
      <c r="E557" s="7">
        <v>1487305</v>
      </c>
      <c r="F557" s="7"/>
      <c r="G557" s="7">
        <f t="shared" si="578"/>
        <v>160509955600</v>
      </c>
      <c r="H557" s="36">
        <f t="shared" si="621"/>
        <v>298497373494</v>
      </c>
      <c r="I557" s="36">
        <f t="shared" si="617"/>
        <v>410669688075</v>
      </c>
      <c r="K557" s="2">
        <f t="shared" si="579"/>
        <v>2.2679258983379334E-2</v>
      </c>
      <c r="M557" s="1">
        <f t="shared" si="587"/>
        <v>555</v>
      </c>
      <c r="N557" s="2">
        <f t="shared" si="580"/>
        <v>1.5303286642320727E-2</v>
      </c>
      <c r="O557" s="8">
        <f t="shared" si="581"/>
        <v>0.69548872180451127</v>
      </c>
      <c r="P557" s="2">
        <f t="shared" si="582"/>
        <v>0.66380780595819655</v>
      </c>
      <c r="Q557" s="2">
        <f t="shared" si="583"/>
        <v>0.68676992874682474</v>
      </c>
      <c r="R557" s="2">
        <f t="shared" si="584"/>
        <v>3.1843148890045581E-2</v>
      </c>
      <c r="V557" s="1">
        <f t="shared" si="585"/>
        <v>0</v>
      </c>
      <c r="W557" s="1">
        <f t="shared" si="586"/>
        <v>2.2679258983379334E-2</v>
      </c>
      <c r="X557" s="2">
        <f t="shared" si="565"/>
        <v>1.2995317597507799E-2</v>
      </c>
      <c r="Y557" s="2">
        <f t="shared" si="566"/>
        <v>8.2209735311332983E-3</v>
      </c>
      <c r="Z557" s="2">
        <f t="shared" si="567"/>
        <v>1.3974909606153723E-2</v>
      </c>
      <c r="AA557" s="2">
        <f t="shared" si="568"/>
        <v>1.3633878561282673E-2</v>
      </c>
      <c r="AB557" s="3">
        <f t="shared" si="618"/>
        <v>0.92990351735695165</v>
      </c>
      <c r="AC557" s="3">
        <f t="shared" si="619"/>
        <v>0.60298127889147568</v>
      </c>
      <c r="AD557" s="4">
        <f t="shared" si="569"/>
        <v>39.336372855103548</v>
      </c>
      <c r="AE557" s="5">
        <f t="shared" si="631"/>
        <v>41.801606955981455</v>
      </c>
      <c r="AF557" s="5">
        <f t="shared" si="632"/>
        <v>27.900673824505269</v>
      </c>
      <c r="AG557" s="5">
        <f t="shared" si="633"/>
        <v>55.702540087457642</v>
      </c>
      <c r="AH557" s="5"/>
      <c r="AI557" s="6">
        <f t="shared" si="620"/>
        <v>-0.18589709871377377</v>
      </c>
      <c r="AJ557" s="6">
        <f t="shared" si="609"/>
        <v>-0.10921971971195854</v>
      </c>
      <c r="AK557" s="6">
        <f t="shared" si="634"/>
        <v>-0.58812389588858782</v>
      </c>
      <c r="AL557" s="6">
        <f t="shared" si="635"/>
        <v>0.36968445646467074</v>
      </c>
      <c r="AM557" s="6"/>
      <c r="AT557" s="5"/>
      <c r="AU557" s="5"/>
      <c r="AV557" s="12"/>
      <c r="AW557" s="5"/>
      <c r="AX557" s="5"/>
      <c r="AY557" s="5"/>
      <c r="BE557" s="5">
        <f t="shared" si="596"/>
        <v>2420</v>
      </c>
      <c r="BF557" s="6">
        <f t="shared" si="597"/>
        <v>0</v>
      </c>
      <c r="BG557" s="6">
        <f t="shared" si="598"/>
        <v>2420</v>
      </c>
      <c r="BH557" s="6">
        <f t="shared" si="599"/>
        <v>1404.2857142857142</v>
      </c>
      <c r="BI557" s="6">
        <f t="shared" si="600"/>
        <v>871.42857142857144</v>
      </c>
      <c r="BJ557" s="6">
        <f t="shared" si="601"/>
        <v>38.29252981795355</v>
      </c>
      <c r="BK557" s="6">
        <f t="shared" ref="BK557:BK620" si="636">AVERAGE(BJ538:BJ557)</f>
        <v>35.733443739951504</v>
      </c>
      <c r="BL557" s="6">
        <f t="shared" ref="BL557:BL620" si="637">BK557-2*_xlfn.STDEV.S(BJ538:BJ557)</f>
        <v>11.21541642891086</v>
      </c>
      <c r="BM557" s="6">
        <f t="shared" ref="BM557:BM620" si="638">BK557+1.4*_xlfn.STDEV.S(BJ538:BJ557)</f>
        <v>52.896062857679951</v>
      </c>
      <c r="BQ557" s="2">
        <f t="shared" si="570"/>
        <v>111452.5</v>
      </c>
      <c r="BR557" s="2">
        <f t="shared" si="602"/>
        <v>116538.1875</v>
      </c>
      <c r="BS557" s="2">
        <f t="shared" si="571"/>
        <v>112412.42177772906</v>
      </c>
      <c r="BT557" s="5">
        <f t="shared" si="603"/>
        <v>121587.1147880354</v>
      </c>
      <c r="BU557" s="5"/>
      <c r="BV557" s="2">
        <f t="shared" si="626"/>
        <v>-0.4441837656519807</v>
      </c>
      <c r="BW557" s="2">
        <f t="shared" si="572"/>
        <v>-0.93863358188448331</v>
      </c>
      <c r="BX557" s="2">
        <f t="shared" si="573"/>
        <v>-1.5590869280357773</v>
      </c>
      <c r="BY557" s="2">
        <f t="shared" si="574"/>
        <v>-0.31818023573318932</v>
      </c>
      <c r="BZ557" s="2"/>
      <c r="CA557" s="2">
        <f t="shared" si="604"/>
        <v>0.21897813836290997</v>
      </c>
      <c r="CB557" s="2">
        <f t="shared" si="575"/>
        <v>0.10233199666131694</v>
      </c>
      <c r="CC557" s="2">
        <f t="shared" si="576"/>
        <v>-0.27947514789273692</v>
      </c>
      <c r="CD557" s="2">
        <f t="shared" si="577"/>
        <v>0.48413914121537077</v>
      </c>
      <c r="CE557" s="5"/>
      <c r="CF557" s="8">
        <f t="shared" si="627"/>
        <v>4.0563522805146732E-3</v>
      </c>
      <c r="CG557" s="8">
        <f t="shared" si="628"/>
        <v>1.7542116741677619E-3</v>
      </c>
      <c r="CH557" s="5">
        <f t="shared" si="629"/>
        <v>105145</v>
      </c>
      <c r="CI557" s="5">
        <f t="shared" si="630"/>
        <v>112480</v>
      </c>
      <c r="CJ557" s="5"/>
      <c r="CK557" s="5">
        <f t="shared" si="592"/>
        <v>106497.77489841226</v>
      </c>
      <c r="CL557" s="5">
        <f t="shared" si="610"/>
        <v>111173.22471334375</v>
      </c>
      <c r="CM557" s="5">
        <f t="shared" si="561"/>
        <v>114352.75624601761</v>
      </c>
      <c r="CN557" s="5">
        <f t="shared" si="622"/>
        <v>105457.29649027775</v>
      </c>
      <c r="CO557" s="5">
        <f t="shared" si="588"/>
        <v>89229.542091140698</v>
      </c>
      <c r="CP557" s="5">
        <f t="shared" si="605"/>
        <v>71578.280647642721</v>
      </c>
      <c r="CQ557" s="5"/>
      <c r="CR557" s="5"/>
      <c r="CS557" s="32">
        <f t="shared" si="593"/>
        <v>1.3354505321302668E-2</v>
      </c>
      <c r="CT557" s="32">
        <f t="shared" si="611"/>
        <v>-2.9262663934882416E-2</v>
      </c>
      <c r="CU557" s="32">
        <f t="shared" si="562"/>
        <v>-5.625361781554461E-2</v>
      </c>
      <c r="CV557" s="32">
        <f t="shared" si="623"/>
        <v>2.335261372786368E-2</v>
      </c>
      <c r="CW557" s="32">
        <f t="shared" si="589"/>
        <v>0.20946490893978287</v>
      </c>
      <c r="CX557" s="32">
        <f t="shared" si="606"/>
        <v>0.50771992598224158</v>
      </c>
      <c r="CY557" s="32"/>
      <c r="DA557" s="6">
        <f t="shared" si="594"/>
        <v>-3.1108551841115429E-2</v>
      </c>
      <c r="DB557" s="6">
        <f t="shared" si="612"/>
        <v>-0.11241489293913765</v>
      </c>
      <c r="DC557" s="6">
        <f t="shared" si="563"/>
        <v>1.033865679789644E-2</v>
      </c>
      <c r="DD557" s="6">
        <f t="shared" si="624"/>
        <v>0.27467096463524737</v>
      </c>
      <c r="DE557" s="6">
        <f t="shared" si="590"/>
        <v>0.72210201400424023</v>
      </c>
      <c r="DF557" s="6">
        <f t="shared" si="607"/>
        <v>1.6701947782921447</v>
      </c>
      <c r="DI557" s="6">
        <f t="shared" si="595"/>
        <v>0.58109380958276247</v>
      </c>
      <c r="DJ557" s="6">
        <f t="shared" si="613"/>
        <v>0.36469888691138119</v>
      </c>
      <c r="DK557" s="6">
        <f t="shared" si="564"/>
        <v>0.77846297055446534</v>
      </c>
      <c r="DL557" s="6">
        <f t="shared" si="625"/>
        <v>0.58636559927580634</v>
      </c>
      <c r="DM557" s="6">
        <f t="shared" si="591"/>
        <v>0.17990114326412349</v>
      </c>
      <c r="DN557" s="6">
        <f t="shared" si="608"/>
        <v>9.0564225121597619E-2</v>
      </c>
      <c r="DX557">
        <f t="shared" si="614"/>
        <v>110989</v>
      </c>
      <c r="DY557">
        <f t="shared" si="615"/>
        <v>99647.629888765645</v>
      </c>
      <c r="DZ557">
        <f t="shared" si="616"/>
        <v>122330.37011123436</v>
      </c>
    </row>
    <row r="558" spans="1:130" x14ac:dyDescent="0.25">
      <c r="A558" s="1">
        <v>57</v>
      </c>
      <c r="B558" s="1">
        <v>557</v>
      </c>
      <c r="C558" s="7">
        <v>20211219</v>
      </c>
      <c r="D558" s="7">
        <v>104300</v>
      </c>
      <c r="E558" s="7">
        <v>2053661</v>
      </c>
      <c r="F558" s="7"/>
      <c r="G558" s="7">
        <f t="shared" si="578"/>
        <v>214196842300</v>
      </c>
      <c r="H558" s="36">
        <f t="shared" si="621"/>
        <v>292411371389</v>
      </c>
      <c r="I558" s="36">
        <f t="shared" si="617"/>
        <v>405899582611.59998</v>
      </c>
      <c r="K558" s="2">
        <f t="shared" si="579"/>
        <v>-3.4118849892773626E-2</v>
      </c>
      <c r="M558" s="1">
        <f t="shared" si="587"/>
        <v>556</v>
      </c>
      <c r="N558" s="2">
        <f t="shared" si="580"/>
        <v>1.5387492100212521E-2</v>
      </c>
      <c r="O558" s="8">
        <f t="shared" si="581"/>
        <v>0.69674185463659144</v>
      </c>
      <c r="P558" s="2">
        <f t="shared" si="582"/>
        <v>0.66485475821272133</v>
      </c>
      <c r="Q558" s="2">
        <f t="shared" si="583"/>
        <v>0.68776441339072814</v>
      </c>
      <c r="R558" s="2">
        <f t="shared" si="584"/>
        <v>3.2934048678394889E-2</v>
      </c>
      <c r="V558" s="1">
        <f t="shared" si="585"/>
        <v>3.4118849892773626E-2</v>
      </c>
      <c r="W558" s="1">
        <f t="shared" si="586"/>
        <v>0</v>
      </c>
      <c r="X558" s="2">
        <f t="shared" si="565"/>
        <v>1.4441207985575478E-2</v>
      </c>
      <c r="Y558" s="2">
        <f t="shared" si="566"/>
        <v>8.2209735311332983E-3</v>
      </c>
      <c r="Z558" s="2">
        <f t="shared" si="567"/>
        <v>1.5076814171015019E-2</v>
      </c>
      <c r="AA558" s="2">
        <f t="shared" si="568"/>
        <v>1.3633878561282673E-2</v>
      </c>
      <c r="AB558" s="3">
        <f t="shared" si="618"/>
        <v>0.95784214236310705</v>
      </c>
      <c r="AC558" s="3">
        <f t="shared" si="619"/>
        <v>0.60298127889147568</v>
      </c>
      <c r="AD558" s="4">
        <f t="shared" si="569"/>
        <v>38.632254659966726</v>
      </c>
      <c r="AE558" s="5">
        <f t="shared" si="631"/>
        <v>40.782552432429028</v>
      </c>
      <c r="AF558" s="5">
        <f t="shared" si="632"/>
        <v>29.441874417997361</v>
      </c>
      <c r="AG558" s="5">
        <f t="shared" si="633"/>
        <v>52.123230446860696</v>
      </c>
      <c r="AH558" s="5"/>
      <c r="AI558" s="6">
        <f t="shared" si="620"/>
        <v>-0.31006384345434429</v>
      </c>
      <c r="AJ558" s="6">
        <f t="shared" si="609"/>
        <v>-0.13679519072254015</v>
      </c>
      <c r="AK558" s="6">
        <f t="shared" si="634"/>
        <v>-0.59368924205336526</v>
      </c>
      <c r="AL558" s="6">
        <f t="shared" si="635"/>
        <v>0.32009886060828502</v>
      </c>
      <c r="AM558" s="6"/>
      <c r="AT558" s="5"/>
      <c r="AU558" s="5"/>
      <c r="AV558" s="12"/>
      <c r="AW558" s="5"/>
      <c r="AX558" s="5"/>
      <c r="AY558" s="5"/>
      <c r="BE558" s="5">
        <f t="shared" si="596"/>
        <v>-3620</v>
      </c>
      <c r="BF558" s="6">
        <f t="shared" si="597"/>
        <v>3620</v>
      </c>
      <c r="BG558" s="6">
        <f t="shared" si="598"/>
        <v>0</v>
      </c>
      <c r="BH558" s="6">
        <f t="shared" si="599"/>
        <v>1549.2857142857142</v>
      </c>
      <c r="BI558" s="6">
        <f t="shared" si="600"/>
        <v>871.42857142857144</v>
      </c>
      <c r="BJ558" s="6">
        <f t="shared" si="601"/>
        <v>35.998819710829153</v>
      </c>
      <c r="BK558" s="6">
        <f t="shared" si="636"/>
        <v>34.399003862453561</v>
      </c>
      <c r="BL558" s="6">
        <f t="shared" si="637"/>
        <v>13.406206808025807</v>
      </c>
      <c r="BM558" s="6">
        <f t="shared" si="638"/>
        <v>49.093961800552989</v>
      </c>
      <c r="BQ558" s="2">
        <f t="shared" si="570"/>
        <v>109933.75</v>
      </c>
      <c r="BR558" s="2">
        <f t="shared" si="602"/>
        <v>116252.75</v>
      </c>
      <c r="BS558" s="2">
        <f t="shared" si="571"/>
        <v>112556.20115293443</v>
      </c>
      <c r="BT558" s="5">
        <f t="shared" si="603"/>
        <v>122097.62655760875</v>
      </c>
      <c r="BU558" s="5"/>
      <c r="BV558" s="2">
        <f t="shared" si="626"/>
        <v>-0.21856981859126234</v>
      </c>
      <c r="BW558" s="2">
        <f t="shared" si="572"/>
        <v>-0.87806727127566087</v>
      </c>
      <c r="BX558" s="2">
        <f t="shared" si="573"/>
        <v>-1.5321811604375848</v>
      </c>
      <c r="BY558" s="2">
        <f t="shared" si="574"/>
        <v>-0.22395338211373694</v>
      </c>
      <c r="BZ558" s="2"/>
      <c r="CA558" s="2">
        <f t="shared" si="604"/>
        <v>0.40106476309891004</v>
      </c>
      <c r="CB558" s="2">
        <f t="shared" si="575"/>
        <v>0.12899691212934236</v>
      </c>
      <c r="CC558" s="2">
        <f t="shared" si="576"/>
        <v>-0.25828490331690412</v>
      </c>
      <c r="CD558" s="2">
        <f t="shared" si="577"/>
        <v>0.51627872757558879</v>
      </c>
      <c r="CE558" s="5"/>
      <c r="CF558" s="8">
        <f t="shared" si="627"/>
        <v>4.0563522805146732E-3</v>
      </c>
      <c r="CG558" s="8">
        <f t="shared" si="628"/>
        <v>1.7542116741677619E-3</v>
      </c>
      <c r="CH558" s="5">
        <f t="shared" si="629"/>
        <v>104775</v>
      </c>
      <c r="CI558" s="5">
        <f t="shared" si="630"/>
        <v>112480</v>
      </c>
      <c r="CJ558" s="5"/>
      <c r="CK558" s="5">
        <f t="shared" si="592"/>
        <v>105850.28391579175</v>
      </c>
      <c r="CL558" s="5">
        <f t="shared" si="610"/>
        <v>110403.325302282</v>
      </c>
      <c r="CM558" s="5">
        <f t="shared" si="561"/>
        <v>114416.59827360256</v>
      </c>
      <c r="CN558" s="5">
        <f t="shared" si="622"/>
        <v>105843.40794646347</v>
      </c>
      <c r="CO558" s="5">
        <f t="shared" si="588"/>
        <v>89449.715151019074</v>
      </c>
      <c r="CP558" s="5">
        <f t="shared" si="605"/>
        <v>71791.567824335638</v>
      </c>
      <c r="CQ558" s="5"/>
      <c r="CR558" s="5"/>
      <c r="CS558" s="32">
        <f t="shared" si="593"/>
        <v>-1.4646006212180374E-2</v>
      </c>
      <c r="CT558" s="32">
        <f t="shared" si="611"/>
        <v>-5.5282078556703085E-2</v>
      </c>
      <c r="CU558" s="32">
        <f t="shared" si="562"/>
        <v>-8.841897439924673E-2</v>
      </c>
      <c r="CV558" s="32">
        <f t="shared" si="623"/>
        <v>-1.4581994064704951E-2</v>
      </c>
      <c r="CW558" s="32">
        <f t="shared" si="589"/>
        <v>0.16601824638467555</v>
      </c>
      <c r="CX558" s="32">
        <f t="shared" si="606"/>
        <v>0.45281685803558647</v>
      </c>
      <c r="CY558" s="32"/>
      <c r="DA558" s="6">
        <f t="shared" si="594"/>
        <v>-5.3027169072941825E-2</v>
      </c>
      <c r="DB558" s="6">
        <f t="shared" si="612"/>
        <v>-0.14603676609675903</v>
      </c>
      <c r="DC558" s="6">
        <f t="shared" si="563"/>
        <v>-4.2239972415115512E-2</v>
      </c>
      <c r="DD558" s="6">
        <f t="shared" si="624"/>
        <v>0.27466394924933685</v>
      </c>
      <c r="DE558" s="6">
        <f t="shared" si="590"/>
        <v>0.67321296565912803</v>
      </c>
      <c r="DF558" s="6">
        <f t="shared" si="607"/>
        <v>1.6278388380095428</v>
      </c>
      <c r="DI558" s="6">
        <f t="shared" si="595"/>
        <v>0.32899936985029082</v>
      </c>
      <c r="DJ558" s="6">
        <f t="shared" si="613"/>
        <v>0.22740907686470102</v>
      </c>
      <c r="DK558" s="6">
        <f t="shared" si="564"/>
        <v>0.84656781724023744</v>
      </c>
      <c r="DL558" s="6">
        <f t="shared" si="625"/>
        <v>0.57303787829567554</v>
      </c>
      <c r="DM558" s="6">
        <f t="shared" si="591"/>
        <v>0.19091471472342392</v>
      </c>
      <c r="DN558" s="6">
        <f t="shared" si="608"/>
        <v>8.9040884709576842E-2</v>
      </c>
      <c r="DX558">
        <f t="shared" si="614"/>
        <v>110166</v>
      </c>
      <c r="DY558">
        <f t="shared" si="615"/>
        <v>99406.287364432079</v>
      </c>
      <c r="DZ558">
        <f t="shared" si="616"/>
        <v>120925.71263556792</v>
      </c>
    </row>
    <row r="559" spans="1:130" x14ac:dyDescent="0.25">
      <c r="A559" s="1">
        <v>58</v>
      </c>
      <c r="B559" s="1">
        <v>558</v>
      </c>
      <c r="C559" s="7">
        <v>20211220</v>
      </c>
      <c r="D559" s="7">
        <v>105660</v>
      </c>
      <c r="E559" s="7">
        <v>1345516</v>
      </c>
      <c r="F559" s="7"/>
      <c r="G559" s="7">
        <f t="shared" si="578"/>
        <v>142167220560</v>
      </c>
      <c r="H559" s="36">
        <f t="shared" si="621"/>
        <v>277711765047</v>
      </c>
      <c r="I559" s="36">
        <f t="shared" si="617"/>
        <v>401591896878.79999</v>
      </c>
      <c r="K559" s="2">
        <f t="shared" si="579"/>
        <v>1.295502972944303E-2</v>
      </c>
      <c r="M559" s="1">
        <f t="shared" si="587"/>
        <v>557</v>
      </c>
      <c r="N559" s="2">
        <f t="shared" si="580"/>
        <v>1.5428670039444566E-2</v>
      </c>
      <c r="O559" s="8">
        <f t="shared" si="581"/>
        <v>0.69799498746867172</v>
      </c>
      <c r="P559" s="2">
        <f t="shared" si="582"/>
        <v>0.66536627086720634</v>
      </c>
      <c r="Q559" s="2">
        <f t="shared" si="583"/>
        <v>0.68824922523529852</v>
      </c>
      <c r="R559" s="2">
        <f t="shared" si="584"/>
        <v>3.3140229255950393E-2</v>
      </c>
      <c r="V559" s="1">
        <f t="shared" si="585"/>
        <v>0</v>
      </c>
      <c r="W559" s="1">
        <f t="shared" si="586"/>
        <v>1.295502972944303E-2</v>
      </c>
      <c r="X559" s="2">
        <f t="shared" si="565"/>
        <v>1.2313228378233256E-2</v>
      </c>
      <c r="Y559" s="2">
        <f t="shared" si="566"/>
        <v>9.1463327975220866E-3</v>
      </c>
      <c r="Z559" s="2">
        <f t="shared" si="567"/>
        <v>1.4844186919550018E-2</v>
      </c>
      <c r="AA559" s="2">
        <f t="shared" si="568"/>
        <v>1.3471660298545013E-2</v>
      </c>
      <c r="AB559" s="3">
        <f t="shared" si="618"/>
        <v>0.8294983379666655</v>
      </c>
      <c r="AC559" s="3">
        <f t="shared" si="619"/>
        <v>0.67893137110278257</v>
      </c>
      <c r="AD559" s="4">
        <f t="shared" si="569"/>
        <v>45.00914872073264</v>
      </c>
      <c r="AE559" s="5">
        <f t="shared" si="631"/>
        <v>40.215754303178791</v>
      </c>
      <c r="AF559" s="5">
        <f t="shared" si="632"/>
        <v>31.269742903901413</v>
      </c>
      <c r="AG559" s="5">
        <f t="shared" si="633"/>
        <v>49.161765702456165</v>
      </c>
      <c r="AH559" s="5"/>
      <c r="AI559" s="6">
        <f t="shared" si="620"/>
        <v>-0.27699475724903538</v>
      </c>
      <c r="AJ559" s="6">
        <f t="shared" si="609"/>
        <v>-0.16542432205937641</v>
      </c>
      <c r="AK559" s="6">
        <f t="shared" si="634"/>
        <v>-0.57783216609308286</v>
      </c>
      <c r="AL559" s="6">
        <f t="shared" si="635"/>
        <v>0.24698352197433004</v>
      </c>
      <c r="AM559" s="6"/>
      <c r="AT559" s="5"/>
      <c r="AU559" s="5"/>
      <c r="AV559" s="12"/>
      <c r="AW559" s="5"/>
      <c r="AX559" s="5"/>
      <c r="AY559" s="5"/>
      <c r="BE559" s="5">
        <f t="shared" si="596"/>
        <v>1360</v>
      </c>
      <c r="BF559" s="6">
        <f t="shared" si="597"/>
        <v>0</v>
      </c>
      <c r="BG559" s="6">
        <f t="shared" si="598"/>
        <v>1360</v>
      </c>
      <c r="BH559" s="6">
        <f t="shared" si="599"/>
        <v>1310.7142857142858</v>
      </c>
      <c r="BI559" s="6">
        <f t="shared" si="600"/>
        <v>968.57142857142856</v>
      </c>
      <c r="BJ559" s="6">
        <f t="shared" si="601"/>
        <v>42.494515825759947</v>
      </c>
      <c r="BK559" s="6">
        <f t="shared" si="636"/>
        <v>33.472716717446716</v>
      </c>
      <c r="BL559" s="6">
        <f t="shared" si="637"/>
        <v>16.103662537559131</v>
      </c>
      <c r="BM559" s="6">
        <f t="shared" si="638"/>
        <v>45.631054643368024</v>
      </c>
      <c r="BQ559" s="2">
        <f t="shared" si="570"/>
        <v>109316.25</v>
      </c>
      <c r="BR559" s="2">
        <f t="shared" si="602"/>
        <v>115899.9375</v>
      </c>
      <c r="BS559" s="2">
        <f t="shared" si="571"/>
        <v>112663.3842848029</v>
      </c>
      <c r="BT559" s="5">
        <f t="shared" si="603"/>
        <v>122515.44437654034</v>
      </c>
      <c r="BU559" s="5"/>
      <c r="BV559" s="2">
        <f t="shared" si="626"/>
        <v>-0.44968190417672282</v>
      </c>
      <c r="BW559" s="2">
        <f t="shared" si="572"/>
        <v>-0.83931409931905487</v>
      </c>
      <c r="BX559" s="2">
        <f t="shared" si="573"/>
        <v>-1.4987637622726964</v>
      </c>
      <c r="BY559" s="2">
        <f t="shared" si="574"/>
        <v>-0.17986443636541327</v>
      </c>
      <c r="BZ559" s="2"/>
      <c r="CA559" s="2">
        <f t="shared" si="604"/>
        <v>0.32676391943126148</v>
      </c>
      <c r="CB559" s="2">
        <f t="shared" si="575"/>
        <v>0.15530203953625707</v>
      </c>
      <c r="CC559" s="2">
        <f t="shared" si="576"/>
        <v>-0.20885743651086094</v>
      </c>
      <c r="CD559" s="2">
        <f t="shared" si="577"/>
        <v>0.51946151558337506</v>
      </c>
      <c r="CE559" s="5"/>
      <c r="CF559" s="8">
        <f t="shared" si="627"/>
        <v>4.0563522805146732E-3</v>
      </c>
      <c r="CG559" s="8">
        <f t="shared" si="628"/>
        <v>1.7542116741677619E-3</v>
      </c>
      <c r="CH559" s="5">
        <f t="shared" si="629"/>
        <v>104775</v>
      </c>
      <c r="CI559" s="5">
        <f t="shared" si="630"/>
        <v>111400</v>
      </c>
      <c r="CJ559" s="5"/>
      <c r="CK559" s="5">
        <f t="shared" si="592"/>
        <v>105264.72321474132</v>
      </c>
      <c r="CL559" s="5">
        <f t="shared" si="610"/>
        <v>109543.61792055301</v>
      </c>
      <c r="CM559" s="5">
        <f t="shared" si="561"/>
        <v>114454.6505988399</v>
      </c>
      <c r="CN559" s="5">
        <f t="shared" si="622"/>
        <v>106472.44982064849</v>
      </c>
      <c r="CO559" s="5">
        <f t="shared" si="588"/>
        <v>89612.303091418842</v>
      </c>
      <c r="CP559" s="5">
        <f t="shared" si="605"/>
        <v>71959.91778378778</v>
      </c>
      <c r="CQ559" s="5"/>
      <c r="CR559" s="5"/>
      <c r="CS559" s="32">
        <f t="shared" si="593"/>
        <v>3.7550736199849499E-3</v>
      </c>
      <c r="CT559" s="32">
        <f t="shared" si="611"/>
        <v>-3.5452708193092652E-2</v>
      </c>
      <c r="CU559" s="32">
        <f t="shared" si="562"/>
        <v>-7.6839608987710695E-2</v>
      </c>
      <c r="CV559" s="32">
        <f t="shared" si="623"/>
        <v>-7.6306107543975266E-3</v>
      </c>
      <c r="CW559" s="32">
        <f t="shared" si="589"/>
        <v>0.17907917054882461</v>
      </c>
      <c r="CX559" s="32">
        <f t="shared" si="606"/>
        <v>0.46831740855330284</v>
      </c>
      <c r="CY559" s="32"/>
      <c r="DA559" s="6">
        <f t="shared" si="594"/>
        <v>-2.1904835388049864E-2</v>
      </c>
      <c r="DB559" s="6">
        <f t="shared" si="612"/>
        <v>-0.12893063036493746</v>
      </c>
      <c r="DC559" s="6">
        <f t="shared" si="563"/>
        <v>-2.8365402390993982E-2</v>
      </c>
      <c r="DD559" s="6">
        <f t="shared" si="624"/>
        <v>0.28032701807846228</v>
      </c>
      <c r="DE559" s="6">
        <f t="shared" si="590"/>
        <v>0.62740268616231953</v>
      </c>
      <c r="DF559" s="6">
        <f t="shared" si="607"/>
        <v>1.6314785143980146</v>
      </c>
      <c r="DI559" s="6">
        <f t="shared" si="595"/>
        <v>0.48789696805278976</v>
      </c>
      <c r="DJ559" s="6">
        <f t="shared" si="613"/>
        <v>0.30780501870381927</v>
      </c>
      <c r="DK559" s="6">
        <f t="shared" si="564"/>
        <v>1.0450340153073256</v>
      </c>
      <c r="DL559" s="6">
        <f t="shared" si="625"/>
        <v>0.56526299176410943</v>
      </c>
      <c r="DM559" s="6">
        <f t="shared" si="591"/>
        <v>0.19978627469895949</v>
      </c>
      <c r="DN559" s="6">
        <f t="shared" si="608"/>
        <v>8.1913979032746081E-2</v>
      </c>
      <c r="DX559">
        <f t="shared" si="614"/>
        <v>109414</v>
      </c>
      <c r="DY559">
        <f t="shared" si="615"/>
        <v>99647.876101543661</v>
      </c>
      <c r="DZ559">
        <f t="shared" si="616"/>
        <v>119180.12389845634</v>
      </c>
    </row>
    <row r="560" spans="1:130" x14ac:dyDescent="0.25">
      <c r="A560" s="1">
        <v>59</v>
      </c>
      <c r="B560" s="1">
        <v>559</v>
      </c>
      <c r="C560" s="7">
        <v>20211221</v>
      </c>
      <c r="D560" s="7">
        <v>109750</v>
      </c>
      <c r="E560" s="7">
        <v>1914077</v>
      </c>
      <c r="F560" s="7"/>
      <c r="G560" s="7">
        <f t="shared" si="578"/>
        <v>210069950750</v>
      </c>
      <c r="H560" s="36">
        <f t="shared" si="621"/>
        <v>275934128084.5</v>
      </c>
      <c r="I560" s="36">
        <f t="shared" si="617"/>
        <v>401601563013.79999</v>
      </c>
      <c r="K560" s="2">
        <f t="shared" si="579"/>
        <v>3.7978660219111005E-2</v>
      </c>
      <c r="M560" s="1">
        <f t="shared" si="587"/>
        <v>558</v>
      </c>
      <c r="N560" s="2">
        <f t="shared" si="580"/>
        <v>1.5566952502725721E-2</v>
      </c>
      <c r="O560" s="8">
        <f t="shared" si="581"/>
        <v>0.6992481203007519</v>
      </c>
      <c r="P560" s="2">
        <f t="shared" si="582"/>
        <v>0.66708176735706148</v>
      </c>
      <c r="Q560" s="2">
        <f t="shared" si="583"/>
        <v>0.68987006678745266</v>
      </c>
      <c r="R560" s="2">
        <f t="shared" si="584"/>
        <v>3.3881849433545552E-2</v>
      </c>
      <c r="V560" s="1">
        <f t="shared" si="585"/>
        <v>0</v>
      </c>
      <c r="W560" s="1">
        <f t="shared" si="586"/>
        <v>3.7978660219111005E-2</v>
      </c>
      <c r="X560" s="2">
        <f t="shared" si="565"/>
        <v>1.0697735158520025E-2</v>
      </c>
      <c r="Y560" s="2">
        <f t="shared" si="566"/>
        <v>1.1859094241744302E-2</v>
      </c>
      <c r="Z560" s="2">
        <f t="shared" si="567"/>
        <v>1.4867261120003033E-2</v>
      </c>
      <c r="AA560" s="2">
        <f t="shared" si="568"/>
        <v>1.5201047183940931E-2</v>
      </c>
      <c r="AB560" s="3">
        <f t="shared" si="618"/>
        <v>0.71954982643890242</v>
      </c>
      <c r="AC560" s="3">
        <f t="shared" si="619"/>
        <v>0.78014982114342635</v>
      </c>
      <c r="AD560" s="4">
        <f t="shared" si="569"/>
        <v>52.020404379044074</v>
      </c>
      <c r="AE560" s="5">
        <f t="shared" si="631"/>
        <v>40.233464124383509</v>
      </c>
      <c r="AF560" s="5">
        <f t="shared" si="632"/>
        <v>31.191126028771595</v>
      </c>
      <c r="AG560" s="5">
        <f t="shared" si="633"/>
        <v>49.275802219995427</v>
      </c>
      <c r="AH560" s="5"/>
      <c r="AI560" s="6">
        <f t="shared" si="620"/>
        <v>-0.17478835636443937</v>
      </c>
      <c r="AJ560" s="6">
        <f t="shared" si="609"/>
        <v>-0.18497690343228873</v>
      </c>
      <c r="AK560" s="6">
        <f t="shared" si="634"/>
        <v>-0.55621587860143396</v>
      </c>
      <c r="AL560" s="6">
        <f t="shared" si="635"/>
        <v>0.18626207173685644</v>
      </c>
      <c r="AM560" s="6"/>
      <c r="AT560" s="5"/>
      <c r="AU560" s="5"/>
      <c r="AV560" s="12"/>
      <c r="AW560" s="5"/>
      <c r="AX560" s="5"/>
      <c r="AY560" s="5"/>
      <c r="BE560" s="5">
        <f t="shared" si="596"/>
        <v>4090</v>
      </c>
      <c r="BF560" s="6">
        <f t="shared" si="597"/>
        <v>0</v>
      </c>
      <c r="BG560" s="6">
        <f t="shared" si="598"/>
        <v>4090</v>
      </c>
      <c r="BH560" s="6">
        <f t="shared" si="599"/>
        <v>1134.2857142857142</v>
      </c>
      <c r="BI560" s="6">
        <f t="shared" si="600"/>
        <v>1260.7142857142858</v>
      </c>
      <c r="BJ560" s="6">
        <f t="shared" si="601"/>
        <v>52.63942737846704</v>
      </c>
      <c r="BK560" s="6">
        <f t="shared" si="636"/>
        <v>33.321974031442764</v>
      </c>
      <c r="BL560" s="6">
        <f t="shared" si="637"/>
        <v>16.728470313572512</v>
      </c>
      <c r="BM560" s="6">
        <f t="shared" si="638"/>
        <v>44.937426633951944</v>
      </c>
      <c r="BQ560" s="2">
        <f t="shared" si="570"/>
        <v>108325</v>
      </c>
      <c r="BR560" s="2">
        <f t="shared" si="602"/>
        <v>115438.0625</v>
      </c>
      <c r="BS560" s="2">
        <f t="shared" si="571"/>
        <v>112659.25440093322</v>
      </c>
      <c r="BT560" s="5">
        <f t="shared" si="603"/>
        <v>122811.30597837825</v>
      </c>
      <c r="BU560" s="5"/>
      <c r="BV560" s="2">
        <f t="shared" si="626"/>
        <v>-0.84361241308688006</v>
      </c>
      <c r="BW560" s="2">
        <f t="shared" si="572"/>
        <v>-0.82496364394722121</v>
      </c>
      <c r="BX560" s="2">
        <f t="shared" si="573"/>
        <v>-1.4700569584245349</v>
      </c>
      <c r="BY560" s="2">
        <f t="shared" si="574"/>
        <v>-0.17987032946990744</v>
      </c>
      <c r="BZ560" s="2"/>
      <c r="CA560" s="2">
        <f t="shared" si="604"/>
        <v>0.27998798505532729</v>
      </c>
      <c r="CB560" s="2">
        <f t="shared" si="575"/>
        <v>0.1740992940894879</v>
      </c>
      <c r="CC560" s="2">
        <f t="shared" si="576"/>
        <v>-0.17390442040694856</v>
      </c>
      <c r="CD560" s="2">
        <f t="shared" si="577"/>
        <v>0.5221030085859244</v>
      </c>
      <c r="CE560" s="5"/>
      <c r="CF560" s="8">
        <f t="shared" si="627"/>
        <v>4.0563522805146732E-3</v>
      </c>
      <c r="CG560" s="8">
        <f t="shared" si="628"/>
        <v>1.7542116741677619E-3</v>
      </c>
      <c r="CH560" s="5">
        <f t="shared" si="629"/>
        <v>105030</v>
      </c>
      <c r="CI560" s="5">
        <f t="shared" si="630"/>
        <v>111400</v>
      </c>
      <c r="CJ560" s="5"/>
      <c r="CK560" s="5">
        <f t="shared" si="592"/>
        <v>105319.53323917461</v>
      </c>
      <c r="CL560" s="5">
        <f t="shared" si="610"/>
        <v>109120.85650444379</v>
      </c>
      <c r="CM560" s="5">
        <f t="shared" si="561"/>
        <v>114466.56803515741</v>
      </c>
      <c r="CN560" s="5">
        <f t="shared" si="622"/>
        <v>106884.13510481376</v>
      </c>
      <c r="CO560" s="5">
        <f t="shared" si="588"/>
        <v>89788.929797151985</v>
      </c>
      <c r="CP560" s="5">
        <f t="shared" si="605"/>
        <v>72073.912612337139</v>
      </c>
      <c r="CQ560" s="5"/>
      <c r="CR560" s="5"/>
      <c r="CS560" s="32">
        <f t="shared" si="593"/>
        <v>4.2066904633578872E-2</v>
      </c>
      <c r="CT560" s="32">
        <f t="shared" si="611"/>
        <v>5.7655659578752516E-3</v>
      </c>
      <c r="CU560" s="32">
        <f t="shared" si="562"/>
        <v>-4.1204764990497078E-2</v>
      </c>
      <c r="CV560" s="32">
        <f t="shared" si="623"/>
        <v>2.6812818313736608E-2</v>
      </c>
      <c r="CW560" s="32">
        <f t="shared" si="589"/>
        <v>0.22231103820864528</v>
      </c>
      <c r="CX560" s="32">
        <f t="shared" si="606"/>
        <v>0.52274236297272592</v>
      </c>
      <c r="CY560" s="32"/>
      <c r="DA560" s="6">
        <f t="shared" si="594"/>
        <v>4.6577553497765259E-3</v>
      </c>
      <c r="DB560" s="6">
        <f t="shared" si="612"/>
        <v>-7.822574346734032E-2</v>
      </c>
      <c r="DC560" s="6">
        <f t="shared" si="563"/>
        <v>5.4776153850098985E-2</v>
      </c>
      <c r="DD560" s="6">
        <f t="shared" si="624"/>
        <v>0.30301543075511828</v>
      </c>
      <c r="DE560" s="6">
        <f t="shared" si="590"/>
        <v>0.68724209867223107</v>
      </c>
      <c r="DF560" s="6">
        <f t="shared" si="607"/>
        <v>1.6535238966694263</v>
      </c>
      <c r="DI560" s="6">
        <f t="shared" si="595"/>
        <v>0.85107618418443209</v>
      </c>
      <c r="DJ560" s="6">
        <f t="shared" si="613"/>
        <v>0.5509281974151371</v>
      </c>
      <c r="DK560" s="6">
        <f t="shared" si="564"/>
        <v>1.0072760852377438</v>
      </c>
      <c r="DL560" s="6">
        <f t="shared" si="625"/>
        <v>0.50694123089751519</v>
      </c>
      <c r="DM560" s="6">
        <f t="shared" si="591"/>
        <v>0.22254136442228661</v>
      </c>
      <c r="DN560" s="6">
        <f t="shared" si="608"/>
        <v>8.9863757428781055E-2</v>
      </c>
      <c r="DX560">
        <f t="shared" si="614"/>
        <v>108891.5</v>
      </c>
      <c r="DY560">
        <f t="shared" si="615"/>
        <v>100462.96685359784</v>
      </c>
      <c r="DZ560">
        <f t="shared" si="616"/>
        <v>117320.03314640216</v>
      </c>
    </row>
    <row r="561" spans="1:130" x14ac:dyDescent="0.25">
      <c r="A561" s="1">
        <v>60</v>
      </c>
      <c r="B561" s="1">
        <v>560</v>
      </c>
      <c r="C561" s="7">
        <v>20211222</v>
      </c>
      <c r="D561" s="7">
        <v>114090</v>
      </c>
      <c r="E561" s="7">
        <v>3558046</v>
      </c>
      <c r="F561" s="7"/>
      <c r="G561" s="7">
        <f t="shared" si="578"/>
        <v>405937468140</v>
      </c>
      <c r="H561" s="36">
        <f t="shared" si="621"/>
        <v>282584083235.5</v>
      </c>
      <c r="I561" s="36">
        <f t="shared" si="617"/>
        <v>401649638828.59998</v>
      </c>
      <c r="K561" s="2">
        <f t="shared" si="579"/>
        <v>3.878255865299722E-2</v>
      </c>
      <c r="M561" s="1">
        <f t="shared" si="587"/>
        <v>559</v>
      </c>
      <c r="N561" s="2">
        <f t="shared" si="580"/>
        <v>1.5610475990422677E-2</v>
      </c>
      <c r="O561" s="8">
        <f t="shared" si="581"/>
        <v>0.70050125313283207</v>
      </c>
      <c r="P561" s="2">
        <f t="shared" si="582"/>
        <v>0.66762098784318458</v>
      </c>
      <c r="Q561" s="2">
        <f t="shared" si="583"/>
        <v>0.69037791134616677</v>
      </c>
      <c r="R561" s="2">
        <f t="shared" si="584"/>
        <v>3.3419485775770585E-2</v>
      </c>
      <c r="V561" s="1">
        <f t="shared" si="585"/>
        <v>0</v>
      </c>
      <c r="W561" s="1">
        <f t="shared" si="586"/>
        <v>3.878255865299722E-2</v>
      </c>
      <c r="X561" s="2">
        <f t="shared" si="565"/>
        <v>1.0697735158520025E-2</v>
      </c>
      <c r="Y561" s="2">
        <f t="shared" si="566"/>
        <v>1.3957715757029624E-2</v>
      </c>
      <c r="Z561" s="2">
        <f t="shared" si="567"/>
        <v>1.4867261120003033E-2</v>
      </c>
      <c r="AA561" s="2">
        <f t="shared" si="568"/>
        <v>1.6781651639735256E-2</v>
      </c>
      <c r="AB561" s="3">
        <f t="shared" si="618"/>
        <v>0.71954982643890242</v>
      </c>
      <c r="AC561" s="3">
        <f t="shared" si="619"/>
        <v>0.83172479423782264</v>
      </c>
      <c r="AD561" s="4">
        <f t="shared" si="569"/>
        <v>53.615574131870517</v>
      </c>
      <c r="AE561" s="5">
        <f t="shared" si="631"/>
        <v>40.666188095268936</v>
      </c>
      <c r="AF561" s="5">
        <f t="shared" si="632"/>
        <v>29.990452713943185</v>
      </c>
      <c r="AG561" s="5">
        <f t="shared" si="633"/>
        <v>51.341923476594687</v>
      </c>
      <c r="AH561" s="5"/>
      <c r="AI561" s="6">
        <f t="shared" si="620"/>
        <v>-7.1292555440922986E-2</v>
      </c>
      <c r="AJ561" s="6">
        <f t="shared" si="609"/>
        <v>-0.19720246527662716</v>
      </c>
      <c r="AK561" s="6">
        <f t="shared" si="634"/>
        <v>-0.53320624218392842</v>
      </c>
      <c r="AL561" s="6">
        <f t="shared" si="635"/>
        <v>0.13880131163067411</v>
      </c>
      <c r="AM561" s="6"/>
      <c r="AT561" s="5"/>
      <c r="AU561" s="5"/>
      <c r="AV561" s="12"/>
      <c r="AW561" s="5"/>
      <c r="AX561" s="5"/>
      <c r="AY561" s="5"/>
      <c r="BE561" s="5">
        <f t="shared" si="596"/>
        <v>4340</v>
      </c>
      <c r="BF561" s="6">
        <f t="shared" si="597"/>
        <v>0</v>
      </c>
      <c r="BG561" s="6">
        <f t="shared" si="598"/>
        <v>4340</v>
      </c>
      <c r="BH561" s="6">
        <f t="shared" si="599"/>
        <v>1134.2857142857142</v>
      </c>
      <c r="BI561" s="6">
        <f t="shared" si="600"/>
        <v>1497.8571428571429</v>
      </c>
      <c r="BJ561" s="6">
        <f t="shared" si="601"/>
        <v>56.90637720488467</v>
      </c>
      <c r="BK561" s="6">
        <f t="shared" si="636"/>
        <v>33.772274067476161</v>
      </c>
      <c r="BL561" s="6">
        <f t="shared" si="637"/>
        <v>15.148437675484136</v>
      </c>
      <c r="BM561" s="6">
        <f t="shared" si="638"/>
        <v>46.808959541870578</v>
      </c>
      <c r="BQ561" s="2">
        <f t="shared" si="570"/>
        <v>108325</v>
      </c>
      <c r="BR561" s="2">
        <f t="shared" si="602"/>
        <v>114883.25</v>
      </c>
      <c r="BS561" s="2">
        <f t="shared" si="571"/>
        <v>112490.98735232682</v>
      </c>
      <c r="BT561" s="5">
        <f t="shared" si="603"/>
        <v>122653.71980053668</v>
      </c>
      <c r="BU561" s="5"/>
      <c r="BV561" s="2">
        <f t="shared" si="626"/>
        <v>-1.1440174525121103</v>
      </c>
      <c r="BW561" s="2">
        <f t="shared" si="572"/>
        <v>-0.82025021219949057</v>
      </c>
      <c r="BX561" s="2">
        <f t="shared" si="573"/>
        <v>-1.4539039674761165</v>
      </c>
      <c r="BY561" s="2">
        <f t="shared" si="574"/>
        <v>-0.18659645692286464</v>
      </c>
      <c r="BZ561" s="2"/>
      <c r="CA561" s="2">
        <f t="shared" si="604"/>
        <v>0.15443246802661192</v>
      </c>
      <c r="CB561" s="2">
        <f t="shared" si="575"/>
        <v>0.1811870244076762</v>
      </c>
      <c r="CC561" s="2">
        <f t="shared" si="576"/>
        <v>-0.1586524011327145</v>
      </c>
      <c r="CD561" s="2">
        <f t="shared" si="577"/>
        <v>0.52102644994806691</v>
      </c>
      <c r="CE561" s="5"/>
      <c r="CF561" s="8">
        <f t="shared" si="627"/>
        <v>4.0563522805146732E-3</v>
      </c>
      <c r="CG561" s="8">
        <f t="shared" si="628"/>
        <v>1.7542116741677619E-3</v>
      </c>
      <c r="CH561" s="5">
        <f t="shared" si="629"/>
        <v>107200</v>
      </c>
      <c r="CI561" s="5">
        <f t="shared" si="630"/>
        <v>111400</v>
      </c>
      <c r="CJ561" s="5"/>
      <c r="CK561" s="5">
        <f t="shared" si="592"/>
        <v>106525.90092740362</v>
      </c>
      <c r="CL561" s="5">
        <f t="shared" si="610"/>
        <v>109037.82866348479</v>
      </c>
      <c r="CM561" s="5">
        <f t="shared" si="561"/>
        <v>114693.29509806953</v>
      </c>
      <c r="CN561" s="5">
        <f t="shared" si="622"/>
        <v>107259.93194812966</v>
      </c>
      <c r="CO561" s="5">
        <f t="shared" si="588"/>
        <v>90054.231332411946</v>
      </c>
      <c r="CP561" s="5">
        <f t="shared" si="605"/>
        <v>72219.973965244411</v>
      </c>
      <c r="CQ561" s="5"/>
      <c r="CR561" s="5"/>
      <c r="CS561" s="32">
        <f t="shared" si="593"/>
        <v>7.1007135417247014E-2</v>
      </c>
      <c r="CT561" s="32">
        <f t="shared" si="611"/>
        <v>4.6334115402346665E-2</v>
      </c>
      <c r="CU561" s="32">
        <f t="shared" si="562"/>
        <v>-5.2600729410876568E-3</v>
      </c>
      <c r="CV561" s="32">
        <f t="shared" si="623"/>
        <v>6.3677721287137556E-2</v>
      </c>
      <c r="CW561" s="32">
        <f t="shared" si="589"/>
        <v>0.26690326830802902</v>
      </c>
      <c r="CX561" s="32">
        <f t="shared" si="606"/>
        <v>0.57975686968407625</v>
      </c>
      <c r="CY561" s="32"/>
      <c r="DA561" s="6">
        <f t="shared" si="594"/>
        <v>5.5504741771023082E-2</v>
      </c>
      <c r="DB561" s="6">
        <f t="shared" si="612"/>
        <v>3.6001268194328279E-3</v>
      </c>
      <c r="DC561" s="6">
        <f t="shared" si="563"/>
        <v>9.2500562243236287E-2</v>
      </c>
      <c r="DD561" s="6">
        <f t="shared" si="624"/>
        <v>0.30760040457455884</v>
      </c>
      <c r="DE561" s="6">
        <f t="shared" si="590"/>
        <v>0.72820093674782393</v>
      </c>
      <c r="DF561" s="6">
        <f t="shared" si="607"/>
        <v>1.7440926918744473</v>
      </c>
      <c r="DI561" s="6">
        <f t="shared" si="595"/>
        <v>1.0386801596728805</v>
      </c>
      <c r="DJ561" s="6">
        <f t="shared" si="613"/>
        <v>0.8592530706702507</v>
      </c>
      <c r="DK561" s="6">
        <f t="shared" si="564"/>
        <v>0.8943549445848461</v>
      </c>
      <c r="DL561" s="6">
        <f t="shared" si="625"/>
        <v>0.35274789493470071</v>
      </c>
      <c r="DM561" s="6">
        <f t="shared" si="591"/>
        <v>0.23577697506347051</v>
      </c>
      <c r="DN561" s="6">
        <f t="shared" si="608"/>
        <v>9.9230168873871802E-2</v>
      </c>
      <c r="DX561">
        <f t="shared" si="614"/>
        <v>108662</v>
      </c>
      <c r="DY561">
        <f t="shared" si="615"/>
        <v>101107.43687563602</v>
      </c>
      <c r="DZ561">
        <f t="shared" si="616"/>
        <v>116216.56312436398</v>
      </c>
    </row>
    <row r="562" spans="1:130" x14ac:dyDescent="0.25">
      <c r="A562" s="1">
        <v>61</v>
      </c>
      <c r="B562" s="1">
        <v>561</v>
      </c>
      <c r="C562" s="7">
        <v>20211225</v>
      </c>
      <c r="D562" s="7">
        <v>115440</v>
      </c>
      <c r="E562" s="7">
        <v>3680612</v>
      </c>
      <c r="F562" s="7"/>
      <c r="G562" s="7">
        <f t="shared" si="578"/>
        <v>424889849280</v>
      </c>
      <c r="H562" s="36">
        <f t="shared" si="621"/>
        <v>279695800907.5</v>
      </c>
      <c r="I562" s="36">
        <f t="shared" si="617"/>
        <v>401969424902.59998</v>
      </c>
      <c r="K562" s="2">
        <f t="shared" si="579"/>
        <v>1.1763303857337346E-2</v>
      </c>
      <c r="M562" s="1">
        <f t="shared" si="587"/>
        <v>560</v>
      </c>
      <c r="N562" s="2">
        <f t="shared" si="580"/>
        <v>1.5613331025186342E-2</v>
      </c>
      <c r="O562" s="8">
        <f t="shared" si="581"/>
        <v>0.70175438596491224</v>
      </c>
      <c r="P562" s="2">
        <f t="shared" si="582"/>
        <v>0.66765634728637868</v>
      </c>
      <c r="Q562" s="2">
        <f t="shared" si="583"/>
        <v>0.69041118619661712</v>
      </c>
      <c r="R562" s="2">
        <f t="shared" si="584"/>
        <v>3.4133398121727665E-2</v>
      </c>
      <c r="V562" s="1">
        <f t="shared" si="585"/>
        <v>0</v>
      </c>
      <c r="W562" s="1">
        <f t="shared" si="586"/>
        <v>1.1763303857337346E-2</v>
      </c>
      <c r="X562" s="2">
        <f t="shared" si="565"/>
        <v>1.0697735158520025E-2</v>
      </c>
      <c r="Y562" s="2">
        <f t="shared" si="566"/>
        <v>1.3287174496019993E-2</v>
      </c>
      <c r="Z562" s="2">
        <f t="shared" si="567"/>
        <v>1.4867261120003033E-2</v>
      </c>
      <c r="AA562" s="2">
        <f t="shared" si="568"/>
        <v>1.6659229053875058E-2</v>
      </c>
      <c r="AB562" s="3">
        <f t="shared" si="618"/>
        <v>0.71954982643890242</v>
      </c>
      <c r="AC562" s="3">
        <f t="shared" si="619"/>
        <v>0.79758639808901</v>
      </c>
      <c r="AD562" s="4">
        <f t="shared" si="569"/>
        <v>52.571837992807467</v>
      </c>
      <c r="AE562" s="5">
        <f t="shared" si="631"/>
        <v>41.338103865219423</v>
      </c>
      <c r="AF562" s="5">
        <f t="shared" si="632"/>
        <v>29.446224122854467</v>
      </c>
      <c r="AG562" s="5">
        <f t="shared" si="633"/>
        <v>53.22998360758438</v>
      </c>
      <c r="AH562" s="5"/>
      <c r="AI562" s="6">
        <f t="shared" si="620"/>
        <v>2.949100588341038E-2</v>
      </c>
      <c r="AJ562" s="6">
        <f t="shared" si="609"/>
        <v>-0.20001335213416968</v>
      </c>
      <c r="AK562" s="6">
        <f t="shared" si="634"/>
        <v>-0.52686796727545737</v>
      </c>
      <c r="AL562" s="6">
        <f t="shared" si="635"/>
        <v>0.12684126300711804</v>
      </c>
      <c r="AM562" s="6"/>
      <c r="AT562" s="5"/>
      <c r="AU562" s="5"/>
      <c r="AV562" s="12"/>
      <c r="AW562" s="5"/>
      <c r="AX562" s="5"/>
      <c r="AY562" s="5"/>
      <c r="BE562" s="5">
        <f t="shared" si="596"/>
        <v>1350</v>
      </c>
      <c r="BF562" s="6">
        <f t="shared" si="597"/>
        <v>0</v>
      </c>
      <c r="BG562" s="6">
        <f t="shared" si="598"/>
        <v>1350</v>
      </c>
      <c r="BH562" s="6">
        <f t="shared" si="599"/>
        <v>1134.2857142857142</v>
      </c>
      <c r="BI562" s="6">
        <f t="shared" si="600"/>
        <v>1427.8571428571429</v>
      </c>
      <c r="BJ562" s="6">
        <f t="shared" si="601"/>
        <v>55.729021466406472</v>
      </c>
      <c r="BK562" s="6">
        <f t="shared" si="636"/>
        <v>34.612657128044091</v>
      </c>
      <c r="BL562" s="6">
        <f t="shared" si="637"/>
        <v>13.641572356798701</v>
      </c>
      <c r="BM562" s="6">
        <f t="shared" si="638"/>
        <v>49.292416467915864</v>
      </c>
      <c r="BQ562" s="2">
        <f t="shared" si="570"/>
        <v>108325</v>
      </c>
      <c r="BR562" s="2">
        <f t="shared" si="602"/>
        <v>114328.4375</v>
      </c>
      <c r="BS562" s="2">
        <f t="shared" si="571"/>
        <v>112181.26634338923</v>
      </c>
      <c r="BT562" s="5">
        <f t="shared" si="603"/>
        <v>122316.14931561667</v>
      </c>
      <c r="BU562" s="5"/>
      <c r="BV562" s="2">
        <f t="shared" si="626"/>
        <v>-1.0693453547284721</v>
      </c>
      <c r="BW562" s="2">
        <f t="shared" si="572"/>
        <v>-0.80871247226291199</v>
      </c>
      <c r="BX562" s="2">
        <f t="shared" si="573"/>
        <v>-1.4133151991634083</v>
      </c>
      <c r="BY562" s="2">
        <f t="shared" si="574"/>
        <v>-0.20410974536241577</v>
      </c>
      <c r="BZ562" s="2"/>
      <c r="CA562" s="2">
        <f t="shared" si="604"/>
        <v>7.9512932485785864E-2</v>
      </c>
      <c r="CB562" s="2">
        <f t="shared" si="575"/>
        <v>0.18662123345252674</v>
      </c>
      <c r="CC562" s="2">
        <f t="shared" si="576"/>
        <v>-0.14235736845475627</v>
      </c>
      <c r="CD562" s="2">
        <f t="shared" si="577"/>
        <v>0.51559983535980969</v>
      </c>
      <c r="CE562" s="5"/>
      <c r="CF562" s="8">
        <f t="shared" si="627"/>
        <v>5.8866437306661218E-3</v>
      </c>
      <c r="CG562" s="8">
        <f t="shared" si="628"/>
        <v>1.7542116741677619E-3</v>
      </c>
      <c r="CH562" s="5">
        <f t="shared" si="629"/>
        <v>107875</v>
      </c>
      <c r="CI562" s="5">
        <f t="shared" si="630"/>
        <v>110535</v>
      </c>
      <c r="CJ562" s="5"/>
      <c r="CK562" s="5">
        <f t="shared" si="592"/>
        <v>107812.65205399957</v>
      </c>
      <c r="CL562" s="5">
        <f t="shared" si="610"/>
        <v>109113.01254724857</v>
      </c>
      <c r="CM562" s="5">
        <f t="shared" si="561"/>
        <v>114949.22349570866</v>
      </c>
      <c r="CN562" s="5">
        <f t="shared" si="622"/>
        <v>107707.6922552183</v>
      </c>
      <c r="CO562" s="5">
        <f t="shared" si="588"/>
        <v>90231.07125141022</v>
      </c>
      <c r="CP562" s="5">
        <f t="shared" si="605"/>
        <v>72396.054054969631</v>
      </c>
      <c r="CQ562" s="5"/>
      <c r="CR562" s="5"/>
      <c r="CS562" s="32">
        <f t="shared" si="593"/>
        <v>7.0746315953531758E-2</v>
      </c>
      <c r="CT562" s="32">
        <f t="shared" si="611"/>
        <v>5.7985636222917858E-2</v>
      </c>
      <c r="CU562" s="32">
        <f t="shared" si="562"/>
        <v>4.2695069124121243E-3</v>
      </c>
      <c r="CV562" s="32">
        <f t="shared" si="623"/>
        <v>7.1789744844404035E-2</v>
      </c>
      <c r="CW562" s="32">
        <f t="shared" si="589"/>
        <v>0.27938190690821241</v>
      </c>
      <c r="CX562" s="32">
        <f t="shared" si="606"/>
        <v>0.59456204494719445</v>
      </c>
      <c r="CY562" s="32"/>
      <c r="DA562" s="6">
        <f t="shared" si="594"/>
        <v>0.10570707604944257</v>
      </c>
      <c r="DB562" s="6">
        <f t="shared" si="612"/>
        <v>5.1988563687205649E-4</v>
      </c>
      <c r="DC562" s="6">
        <f t="shared" si="563"/>
        <v>6.9679920637989806E-2</v>
      </c>
      <c r="DD562" s="6">
        <f t="shared" si="624"/>
        <v>0.27425905211964025</v>
      </c>
      <c r="DE562" s="6">
        <f t="shared" si="590"/>
        <v>0.75477932639030199</v>
      </c>
      <c r="DF562" s="6">
        <f t="shared" si="607"/>
        <v>1.7418808965011685</v>
      </c>
      <c r="DI562" s="6">
        <f t="shared" si="595"/>
        <v>0.96207016364973863</v>
      </c>
      <c r="DJ562" s="6">
        <f t="shared" si="613"/>
        <v>0.92760869447373806</v>
      </c>
      <c r="DK562" s="6">
        <f t="shared" si="564"/>
        <v>0.77323328374115674</v>
      </c>
      <c r="DL562" s="6">
        <f t="shared" si="625"/>
        <v>0.23783958823320397</v>
      </c>
      <c r="DM562" s="6">
        <f t="shared" si="591"/>
        <v>0.26110411940903117</v>
      </c>
      <c r="DN562" s="6">
        <f t="shared" si="608"/>
        <v>0.10836373226421291</v>
      </c>
      <c r="DX562">
        <f t="shared" si="614"/>
        <v>108750</v>
      </c>
      <c r="DY562">
        <f t="shared" si="615"/>
        <v>100927.42753309374</v>
      </c>
      <c r="DZ562">
        <f t="shared" si="616"/>
        <v>116572.57246690626</v>
      </c>
    </row>
    <row r="563" spans="1:130" x14ac:dyDescent="0.25">
      <c r="A563" s="1">
        <v>62</v>
      </c>
      <c r="B563" s="1">
        <v>562</v>
      </c>
      <c r="C563" s="7">
        <v>20211226</v>
      </c>
      <c r="D563" s="7">
        <v>114060</v>
      </c>
      <c r="E563" s="7">
        <v>2238933</v>
      </c>
      <c r="F563" s="7"/>
      <c r="G563" s="7">
        <f t="shared" si="578"/>
        <v>255372697980</v>
      </c>
      <c r="H563" s="36">
        <f t="shared" si="621"/>
        <v>280114547129.5</v>
      </c>
      <c r="I563" s="36">
        <f t="shared" si="617"/>
        <v>398908707498.79999</v>
      </c>
      <c r="K563" s="2">
        <f t="shared" si="579"/>
        <v>-1.2026288737222652E-2</v>
      </c>
      <c r="M563" s="1">
        <f t="shared" si="587"/>
        <v>561</v>
      </c>
      <c r="N563" s="2">
        <f t="shared" si="580"/>
        <v>1.5669900814033782E-2</v>
      </c>
      <c r="O563" s="8">
        <f t="shared" si="581"/>
        <v>0.70300751879699253</v>
      </c>
      <c r="P563" s="2">
        <f t="shared" si="582"/>
        <v>0.66835665285832557</v>
      </c>
      <c r="Q563" s="2">
        <f t="shared" si="583"/>
        <v>0.69106951848852682</v>
      </c>
      <c r="R563" s="2">
        <f t="shared" si="584"/>
        <v>3.5351171510613844E-2</v>
      </c>
      <c r="V563" s="1">
        <f t="shared" si="585"/>
        <v>1.2026288737222652E-2</v>
      </c>
      <c r="W563" s="1">
        <f t="shared" si="586"/>
        <v>0</v>
      </c>
      <c r="X563" s="2">
        <f t="shared" si="565"/>
        <v>1.0685310592539693E-2</v>
      </c>
      <c r="Y563" s="2">
        <f t="shared" si="566"/>
        <v>1.3287174496019993E-2</v>
      </c>
      <c r="Z563" s="2">
        <f t="shared" si="567"/>
        <v>1.4865981523194609E-2</v>
      </c>
      <c r="AA563" s="2">
        <f t="shared" si="568"/>
        <v>1.6659229053875058E-2</v>
      </c>
      <c r="AB563" s="3">
        <f t="shared" si="618"/>
        <v>0.7187759903957881</v>
      </c>
      <c r="AC563" s="3">
        <f t="shared" si="619"/>
        <v>0.79758639808901</v>
      </c>
      <c r="AD563" s="4">
        <f t="shared" si="569"/>
        <v>52.59866666080962</v>
      </c>
      <c r="AE563" s="5">
        <f t="shared" si="631"/>
        <v>42.018971507773536</v>
      </c>
      <c r="AF563" s="5">
        <f t="shared" si="632"/>
        <v>29.174115742408823</v>
      </c>
      <c r="AG563" s="5">
        <f t="shared" si="633"/>
        <v>54.863827273138249</v>
      </c>
      <c r="AH563" s="5"/>
      <c r="AI563" s="6">
        <f t="shared" si="620"/>
        <v>-2.2147875297935653E-2</v>
      </c>
      <c r="AJ563" s="6">
        <f t="shared" si="609"/>
        <v>-0.20881594804229367</v>
      </c>
      <c r="AK563" s="6">
        <f t="shared" si="634"/>
        <v>-0.50343080949939134</v>
      </c>
      <c r="AL563" s="6">
        <f t="shared" si="635"/>
        <v>8.5798913414803973E-2</v>
      </c>
      <c r="AM563" s="6"/>
      <c r="AT563" s="5"/>
      <c r="AU563" s="5"/>
      <c r="AV563" s="12"/>
      <c r="AW563" s="5"/>
      <c r="AX563" s="5"/>
      <c r="AY563" s="5"/>
      <c r="BE563" s="5">
        <f t="shared" si="596"/>
        <v>-1380</v>
      </c>
      <c r="BF563" s="6">
        <f t="shared" si="597"/>
        <v>1380</v>
      </c>
      <c r="BG563" s="6">
        <f t="shared" si="598"/>
        <v>0</v>
      </c>
      <c r="BH563" s="6">
        <f t="shared" si="599"/>
        <v>1136.4285714285713</v>
      </c>
      <c r="BI563" s="6">
        <f t="shared" si="600"/>
        <v>1427.8571428571429</v>
      </c>
      <c r="BJ563" s="6">
        <f t="shared" si="601"/>
        <v>55.682451253481894</v>
      </c>
      <c r="BK563" s="6">
        <f t="shared" si="636"/>
        <v>35.796661382525343</v>
      </c>
      <c r="BL563" s="6">
        <f t="shared" si="637"/>
        <v>12.863942089266704</v>
      </c>
      <c r="BM563" s="6">
        <f t="shared" si="638"/>
        <v>51.849564887806395</v>
      </c>
      <c r="BQ563" s="2">
        <f t="shared" si="570"/>
        <v>108325</v>
      </c>
      <c r="BR563" s="2">
        <f t="shared" si="602"/>
        <v>113773.625</v>
      </c>
      <c r="BS563" s="2">
        <f t="shared" si="571"/>
        <v>111652.38978989936</v>
      </c>
      <c r="BT563" s="5">
        <f t="shared" si="603"/>
        <v>121813.19817127693</v>
      </c>
      <c r="BU563" s="5"/>
      <c r="BV563" s="2">
        <f t="shared" si="626"/>
        <v>-1.0039916789681169</v>
      </c>
      <c r="BW563" s="2">
        <f t="shared" si="572"/>
        <v>-0.80138280638032988</v>
      </c>
      <c r="BX563" s="2">
        <f t="shared" si="573"/>
        <v>-1.3919256143399557</v>
      </c>
      <c r="BY563" s="2">
        <f t="shared" si="574"/>
        <v>-0.21083999842070411</v>
      </c>
      <c r="BZ563" s="2"/>
      <c r="CA563" s="2">
        <f t="shared" si="604"/>
        <v>0.2244665655461961</v>
      </c>
      <c r="CB563" s="2">
        <f t="shared" si="575"/>
        <v>0.20757708294624605</v>
      </c>
      <c r="CC563" s="2">
        <f t="shared" si="576"/>
        <v>-6.8240977609121511E-2</v>
      </c>
      <c r="CD563" s="2">
        <f t="shared" si="577"/>
        <v>0.48339514350161361</v>
      </c>
      <c r="CE563" s="5"/>
      <c r="CF563" s="8">
        <f t="shared" si="627"/>
        <v>6.2164425446688681E-3</v>
      </c>
      <c r="CG563" s="8">
        <f t="shared" si="628"/>
        <v>1.7542116741677619E-3</v>
      </c>
      <c r="CH563" s="5">
        <f t="shared" si="629"/>
        <v>109870</v>
      </c>
      <c r="CI563" s="5">
        <f t="shared" si="630"/>
        <v>110535</v>
      </c>
      <c r="CJ563" s="5"/>
      <c r="CK563" s="5">
        <f t="shared" si="592"/>
        <v>108698.37525696671</v>
      </c>
      <c r="CL563" s="5">
        <f t="shared" si="610"/>
        <v>109067.45708607293</v>
      </c>
      <c r="CM563" s="5">
        <f t="shared" ref="CM563:CM626" si="639">AVERAGE(G514:G563)/AVERAGE(E514:E563)</f>
        <v>115097.06781625113</v>
      </c>
      <c r="CN563" s="5">
        <f t="shared" si="622"/>
        <v>108081.9106168198</v>
      </c>
      <c r="CO563" s="5">
        <f t="shared" si="588"/>
        <v>90361.150583036069</v>
      </c>
      <c r="CP563" s="5">
        <f t="shared" si="605"/>
        <v>72545.257435795575</v>
      </c>
      <c r="CQ563" s="5"/>
      <c r="CR563" s="5"/>
      <c r="CS563" s="32">
        <f t="shared" si="593"/>
        <v>4.93257119102124E-2</v>
      </c>
      <c r="CT563" s="32">
        <f t="shared" si="611"/>
        <v>4.5774817230652909E-2</v>
      </c>
      <c r="CU563" s="32">
        <f t="shared" ref="CU563:CU626" si="640">D563/CM563-1</f>
        <v>-9.0103756414262604E-3</v>
      </c>
      <c r="CV563" s="32">
        <f t="shared" si="623"/>
        <v>5.5310730066330693E-2</v>
      </c>
      <c r="CW563" s="32">
        <f t="shared" si="589"/>
        <v>0.26226812367983543</v>
      </c>
      <c r="CX563" s="32">
        <f t="shared" si="606"/>
        <v>0.57225991100722262</v>
      </c>
      <c r="CY563" s="32"/>
      <c r="DA563" s="6">
        <f t="shared" si="594"/>
        <v>0.12845923483299906</v>
      </c>
      <c r="DB563" s="6">
        <f t="shared" si="612"/>
        <v>2.3699813594754509E-3</v>
      </c>
      <c r="DC563" s="6">
        <f t="shared" ref="DC563:DC626" si="641">LN(D563/D514)</f>
        <v>4.4459732889367699E-2</v>
      </c>
      <c r="DD563" s="6">
        <f t="shared" si="624"/>
        <v>0.22520599582175679</v>
      </c>
      <c r="DE563" s="6">
        <f t="shared" si="590"/>
        <v>0.76210247854372681</v>
      </c>
      <c r="DF563" s="6">
        <f t="shared" si="607"/>
        <v>1.7348446215881677</v>
      </c>
      <c r="DI563" s="6">
        <f t="shared" si="595"/>
        <v>0.80835061180203205</v>
      </c>
      <c r="DJ563" s="6">
        <f t="shared" si="613"/>
        <v>0.85288156024365924</v>
      </c>
      <c r="DK563" s="6">
        <f t="shared" ref="DK563:DK626" si="642">(D533-(AVERAGE(D514:D563)-2*_xlfn.STDEV.P(D514:D563)))/(4*_xlfn.STDEV.P(D514:D563))</f>
        <v>0.93578580845451942</v>
      </c>
      <c r="DL563" s="6">
        <f t="shared" si="625"/>
        <v>0.26450590851227862</v>
      </c>
      <c r="DM563" s="6">
        <f t="shared" si="591"/>
        <v>0.28446663199316496</v>
      </c>
      <c r="DN563" s="6">
        <f t="shared" si="608"/>
        <v>0.11917650241924545</v>
      </c>
      <c r="DX563">
        <f t="shared" si="614"/>
        <v>108684</v>
      </c>
      <c r="DY563">
        <f t="shared" si="615"/>
        <v>101066.71334397871</v>
      </c>
      <c r="DZ563">
        <f t="shared" si="616"/>
        <v>116301.28665602129</v>
      </c>
    </row>
    <row r="564" spans="1:130" x14ac:dyDescent="0.25">
      <c r="A564" s="1">
        <v>63</v>
      </c>
      <c r="B564" s="1">
        <v>563</v>
      </c>
      <c r="C564" s="7">
        <v>20211227</v>
      </c>
      <c r="D564" s="7">
        <v>114210</v>
      </c>
      <c r="E564" s="7">
        <v>2554491</v>
      </c>
      <c r="F564" s="7"/>
      <c r="G564" s="7">
        <f t="shared" si="578"/>
        <v>291748417110</v>
      </c>
      <c r="H564" s="36">
        <f t="shared" si="621"/>
        <v>278673059114.5</v>
      </c>
      <c r="I564" s="36">
        <f t="shared" si="617"/>
        <v>395388043179</v>
      </c>
      <c r="K564" s="2">
        <f t="shared" si="579"/>
        <v>1.3142333341227724E-3</v>
      </c>
      <c r="M564" s="1">
        <f t="shared" si="587"/>
        <v>562</v>
      </c>
      <c r="N564" s="2">
        <f t="shared" si="580"/>
        <v>1.5695044442833463E-2</v>
      </c>
      <c r="O564" s="8">
        <f t="shared" si="581"/>
        <v>0.7042606516290727</v>
      </c>
      <c r="P564" s="2">
        <f t="shared" si="582"/>
        <v>0.66866772974408595</v>
      </c>
      <c r="Q564" s="2">
        <f t="shared" si="583"/>
        <v>0.69136153125014443</v>
      </c>
      <c r="R564" s="2">
        <f t="shared" si="584"/>
        <v>3.5903998770747125E-2</v>
      </c>
      <c r="V564" s="1">
        <f t="shared" si="585"/>
        <v>0</v>
      </c>
      <c r="W564" s="1">
        <f t="shared" si="586"/>
        <v>1.3142333341227724E-3</v>
      </c>
      <c r="X564" s="2">
        <f t="shared" si="565"/>
        <v>9.3876460242933411E-3</v>
      </c>
      <c r="Y564" s="2">
        <f t="shared" si="566"/>
        <v>1.3381048305600192E-2</v>
      </c>
      <c r="Z564" s="2">
        <f t="shared" si="567"/>
        <v>1.495528426691845E-2</v>
      </c>
      <c r="AA564" s="2">
        <f t="shared" si="568"/>
        <v>1.6582121527513601E-2</v>
      </c>
      <c r="AB564" s="3">
        <f t="shared" si="618"/>
        <v>0.62771431533796407</v>
      </c>
      <c r="AC564" s="3">
        <f t="shared" si="619"/>
        <v>0.80695635256308529</v>
      </c>
      <c r="AD564" s="4">
        <f t="shared" si="569"/>
        <v>56.246800789736497</v>
      </c>
      <c r="AE564" s="5">
        <f t="shared" si="631"/>
        <v>42.922327697160426</v>
      </c>
      <c r="AF564" s="5">
        <f t="shared" si="632"/>
        <v>28.742476061581645</v>
      </c>
      <c r="AG564" s="5">
        <f t="shared" si="633"/>
        <v>57.102179332739212</v>
      </c>
      <c r="AH564" s="5"/>
      <c r="AI564" s="6">
        <f t="shared" si="620"/>
        <v>7.1431815579560704E-3</v>
      </c>
      <c r="AJ564" s="6">
        <f t="shared" si="609"/>
        <v>-0.21169932636228306</v>
      </c>
      <c r="AK564" s="6">
        <f t="shared" si="634"/>
        <v>-0.49598628416600588</v>
      </c>
      <c r="AL564" s="6">
        <f t="shared" si="635"/>
        <v>7.2587631441439759E-2</v>
      </c>
      <c r="AM564" s="6"/>
      <c r="AT564" s="5"/>
      <c r="AU564" s="5"/>
      <c r="AV564" s="12"/>
      <c r="AW564" s="5"/>
      <c r="AX564" s="5"/>
      <c r="AY564" s="5"/>
      <c r="BE564" s="5">
        <f t="shared" si="596"/>
        <v>150</v>
      </c>
      <c r="BF564" s="6">
        <f t="shared" si="597"/>
        <v>0</v>
      </c>
      <c r="BG564" s="6">
        <f t="shared" si="598"/>
        <v>150</v>
      </c>
      <c r="BH564" s="6">
        <f t="shared" si="599"/>
        <v>995</v>
      </c>
      <c r="BI564" s="6">
        <f t="shared" si="600"/>
        <v>1438.5714285714287</v>
      </c>
      <c r="BJ564" s="6">
        <f t="shared" si="601"/>
        <v>59.113589668329915</v>
      </c>
      <c r="BK564" s="6">
        <f t="shared" si="636"/>
        <v>37.177377256043734</v>
      </c>
      <c r="BL564" s="6">
        <f t="shared" si="637"/>
        <v>12.108399858785461</v>
      </c>
      <c r="BM564" s="6">
        <f t="shared" si="638"/>
        <v>54.725661434124518</v>
      </c>
      <c r="BQ564" s="2">
        <f t="shared" si="570"/>
        <v>108325</v>
      </c>
      <c r="BR564" s="2">
        <f t="shared" si="602"/>
        <v>113218.8125</v>
      </c>
      <c r="BS564" s="2">
        <f t="shared" si="571"/>
        <v>110892.19230391252</v>
      </c>
      <c r="BT564" s="5">
        <f t="shared" si="603"/>
        <v>121148.11203413122</v>
      </c>
      <c r="BU564" s="5"/>
      <c r="BV564" s="2">
        <f t="shared" si="626"/>
        <v>-0.96454916576089467</v>
      </c>
      <c r="BW564" s="2">
        <f t="shared" si="572"/>
        <v>-0.79581481691339184</v>
      </c>
      <c r="BX564" s="2">
        <f t="shared" si="573"/>
        <v>-1.3774925071064814</v>
      </c>
      <c r="BY564" s="2">
        <f t="shared" si="574"/>
        <v>-0.21413712672030216</v>
      </c>
      <c r="BZ564" s="2"/>
      <c r="CA564" s="2">
        <f t="shared" si="604"/>
        <v>0.14616113643516554</v>
      </c>
      <c r="CB564" s="2">
        <f t="shared" si="575"/>
        <v>0.21646434645425697</v>
      </c>
      <c r="CC564" s="2">
        <f t="shared" si="576"/>
        <v>-3.7495150475316791E-2</v>
      </c>
      <c r="CD564" s="2">
        <f t="shared" si="577"/>
        <v>0.4704238433838307</v>
      </c>
      <c r="CE564" s="5"/>
      <c r="CF564" s="8">
        <f t="shared" si="627"/>
        <v>2.3318543801117975E-3</v>
      </c>
      <c r="CG564" s="8">
        <f t="shared" si="628"/>
        <v>1.7542116741677619E-3</v>
      </c>
      <c r="CH564" s="5">
        <f t="shared" si="629"/>
        <v>109870</v>
      </c>
      <c r="CI564" s="5">
        <f t="shared" si="630"/>
        <v>110505</v>
      </c>
      <c r="CJ564" s="5"/>
      <c r="CK564" s="5">
        <f t="shared" si="592"/>
        <v>110595.8027515658</v>
      </c>
      <c r="CL564" s="5">
        <f t="shared" si="610"/>
        <v>109064.16681460438</v>
      </c>
      <c r="CM564" s="5">
        <f t="shared" si="639"/>
        <v>115233.73943865704</v>
      </c>
      <c r="CN564" s="5">
        <f t="shared" si="622"/>
        <v>108415.53752895152</v>
      </c>
      <c r="CO564" s="5">
        <f t="shared" si="588"/>
        <v>90525.829678674025</v>
      </c>
      <c r="CP564" s="5">
        <f t="shared" si="605"/>
        <v>72774.106850807526</v>
      </c>
      <c r="CQ564" s="5"/>
      <c r="CR564" s="5"/>
      <c r="CS564" s="32">
        <f t="shared" si="593"/>
        <v>3.2679334644849511E-2</v>
      </c>
      <c r="CT564" s="32">
        <f t="shared" si="611"/>
        <v>4.7181703539191711E-2</v>
      </c>
      <c r="CU564" s="32">
        <f t="shared" si="640"/>
        <v>-8.8840251444066709E-3</v>
      </c>
      <c r="CV564" s="32">
        <f t="shared" si="623"/>
        <v>5.3446790036908887E-2</v>
      </c>
      <c r="CW564" s="32">
        <f t="shared" si="589"/>
        <v>0.26162886775403349</v>
      </c>
      <c r="CX564" s="32">
        <f t="shared" si="606"/>
        <v>0.56937686963495437</v>
      </c>
      <c r="CY564" s="32"/>
      <c r="DA564" s="6">
        <f t="shared" si="594"/>
        <v>8.3221733185010624E-2</v>
      </c>
      <c r="DB564" s="6">
        <f t="shared" si="612"/>
        <v>3.3475929196389545E-2</v>
      </c>
      <c r="DC564" s="6">
        <f t="shared" si="641"/>
        <v>3.2570951759060315E-2</v>
      </c>
      <c r="DD564" s="6">
        <f t="shared" si="624"/>
        <v>0.21929840107281201</v>
      </c>
      <c r="DE564" s="6">
        <f t="shared" si="590"/>
        <v>0.77970495077111945</v>
      </c>
      <c r="DF564" s="6">
        <f t="shared" si="607"/>
        <v>1.7408077093847889</v>
      </c>
      <c r="DI564" s="6">
        <f t="shared" si="595"/>
        <v>0.77227274959913439</v>
      </c>
      <c r="DJ564" s="6">
        <f t="shared" si="613"/>
        <v>0.85860527349874638</v>
      </c>
      <c r="DK564" s="6">
        <f t="shared" si="642"/>
        <v>0.79431952513821635</v>
      </c>
      <c r="DL564" s="6">
        <f t="shared" si="625"/>
        <v>0.35461739061997916</v>
      </c>
      <c r="DM564" s="6">
        <f t="shared" si="591"/>
        <v>0.26538080108567408</v>
      </c>
      <c r="DN564" s="6">
        <f t="shared" si="608"/>
        <v>0.13060722917923542</v>
      </c>
      <c r="DX564">
        <f t="shared" si="614"/>
        <v>108705</v>
      </c>
      <c r="DY564">
        <f t="shared" si="615"/>
        <v>101029.42966288498</v>
      </c>
      <c r="DZ564">
        <f t="shared" si="616"/>
        <v>116380.57033711502</v>
      </c>
    </row>
    <row r="565" spans="1:130" x14ac:dyDescent="0.25">
      <c r="A565" s="1">
        <v>64</v>
      </c>
      <c r="B565" s="1">
        <v>564</v>
      </c>
      <c r="C565" s="7">
        <v>20220101</v>
      </c>
      <c r="D565" s="7">
        <v>109910</v>
      </c>
      <c r="E565" s="7">
        <v>1635920</v>
      </c>
      <c r="F565" s="7"/>
      <c r="G565" s="7">
        <f t="shared" si="578"/>
        <v>179803967200</v>
      </c>
      <c r="H565" s="36">
        <f t="shared" si="621"/>
        <v>259717855652</v>
      </c>
      <c r="I565" s="36">
        <f t="shared" si="617"/>
        <v>391529758133</v>
      </c>
      <c r="K565" s="2">
        <f t="shared" si="579"/>
        <v>-3.8377009981706636E-2</v>
      </c>
      <c r="M565" s="1">
        <f t="shared" si="587"/>
        <v>563</v>
      </c>
      <c r="N565" s="2">
        <f t="shared" si="580"/>
        <v>1.584026450921755E-2</v>
      </c>
      <c r="O565" s="8">
        <f t="shared" si="581"/>
        <v>0.70551378446115287</v>
      </c>
      <c r="P565" s="2">
        <f t="shared" si="582"/>
        <v>0.67046210984212962</v>
      </c>
      <c r="Q565" s="2">
        <f t="shared" si="583"/>
        <v>0.6930409114107543</v>
      </c>
      <c r="R565" s="2">
        <f t="shared" si="584"/>
        <v>3.6846054717066923E-2</v>
      </c>
      <c r="V565" s="1">
        <f t="shared" si="585"/>
        <v>3.8377009981706636E-2</v>
      </c>
      <c r="W565" s="1">
        <f t="shared" si="586"/>
        <v>0</v>
      </c>
      <c r="X565" s="2">
        <f t="shared" si="565"/>
        <v>1.2128861022986671E-2</v>
      </c>
      <c r="Y565" s="2">
        <f t="shared" si="566"/>
        <v>1.2565614771222726E-2</v>
      </c>
      <c r="Z565" s="2">
        <f t="shared" si="567"/>
        <v>1.6535841135981621E-2</v>
      </c>
      <c r="AA565" s="2">
        <f t="shared" si="568"/>
        <v>1.6962515399194789E-2</v>
      </c>
      <c r="AB565" s="3">
        <f t="shared" si="618"/>
        <v>0.73348920827465747</v>
      </c>
      <c r="AC565" s="3">
        <f t="shared" si="619"/>
        <v>0.74078722851560186</v>
      </c>
      <c r="AD565" s="4">
        <f t="shared" si="569"/>
        <v>50.247511933950243</v>
      </c>
      <c r="AE565" s="5">
        <f t="shared" si="631"/>
        <v>43.531570284113641</v>
      </c>
      <c r="AF565" s="5">
        <f t="shared" si="632"/>
        <v>29.184794822388678</v>
      </c>
      <c r="AG565" s="5">
        <f t="shared" si="633"/>
        <v>57.878345745838601</v>
      </c>
      <c r="AH565" s="5"/>
      <c r="AI565" s="6">
        <f t="shared" si="620"/>
        <v>-9.2899967181481694E-3</v>
      </c>
      <c r="AJ565" s="6">
        <f t="shared" si="609"/>
        <v>-0.2111554989137448</v>
      </c>
      <c r="AK565" s="6">
        <f t="shared" si="634"/>
        <v>-0.49702238695810563</v>
      </c>
      <c r="AL565" s="6">
        <f t="shared" si="635"/>
        <v>7.4711389130616035E-2</v>
      </c>
      <c r="AM565" s="6"/>
      <c r="AT565" s="5"/>
      <c r="AU565" s="5"/>
      <c r="AV565" s="12"/>
      <c r="AW565" s="5"/>
      <c r="AX565" s="5"/>
      <c r="AY565" s="5"/>
      <c r="BE565" s="5">
        <f t="shared" si="596"/>
        <v>-4300</v>
      </c>
      <c r="BF565" s="6">
        <f t="shared" si="597"/>
        <v>4300</v>
      </c>
      <c r="BG565" s="6">
        <f t="shared" si="598"/>
        <v>0</v>
      </c>
      <c r="BH565" s="6">
        <f t="shared" si="599"/>
        <v>1302.1428571428571</v>
      </c>
      <c r="BI565" s="6">
        <f t="shared" si="600"/>
        <v>1350</v>
      </c>
      <c r="BJ565" s="6">
        <f t="shared" si="601"/>
        <v>50.902235389173178</v>
      </c>
      <c r="BK565" s="6">
        <f t="shared" si="636"/>
        <v>38.158453176991259</v>
      </c>
      <c r="BL565" s="6">
        <f t="shared" si="637"/>
        <v>12.531552587016741</v>
      </c>
      <c r="BM565" s="6">
        <f t="shared" si="638"/>
        <v>56.097283589973415</v>
      </c>
      <c r="BQ565" s="2">
        <f t="shared" si="570"/>
        <v>108266.25</v>
      </c>
      <c r="BR565" s="2">
        <f t="shared" si="602"/>
        <v>112661.0625</v>
      </c>
      <c r="BS565" s="2">
        <f t="shared" si="571"/>
        <v>109961.92095388231</v>
      </c>
      <c r="BT565" s="5">
        <f t="shared" si="603"/>
        <v>120318.00226055125</v>
      </c>
      <c r="BU565" s="5"/>
      <c r="BV565" s="2">
        <f t="shared" si="626"/>
        <v>-0.97154003908244846</v>
      </c>
      <c r="BW565" s="2">
        <f t="shared" si="572"/>
        <v>-0.78513831414025759</v>
      </c>
      <c r="BX565" s="2">
        <f t="shared" si="573"/>
        <v>-1.3441293922797095</v>
      </c>
      <c r="BY565" s="2">
        <f t="shared" si="574"/>
        <v>-0.22614723600080566</v>
      </c>
      <c r="BZ565" s="2"/>
      <c r="CA565" s="2">
        <f t="shared" si="604"/>
        <v>9.721563424094834E-2</v>
      </c>
      <c r="CB565" s="2">
        <f t="shared" si="575"/>
        <v>0.21446962313217091</v>
      </c>
      <c r="CC565" s="2">
        <f t="shared" si="576"/>
        <v>-4.2720396524953325E-2</v>
      </c>
      <c r="CD565" s="2">
        <f t="shared" si="577"/>
        <v>0.47165964278929517</v>
      </c>
      <c r="CE565" s="5"/>
      <c r="CF565" s="8">
        <f t="shared" si="627"/>
        <v>2.0277433564529213E-4</v>
      </c>
      <c r="CG565" s="8">
        <f t="shared" si="628"/>
        <v>1.7542116741677619E-3</v>
      </c>
      <c r="CH565" s="5">
        <f t="shared" si="629"/>
        <v>109870</v>
      </c>
      <c r="CI565" s="5">
        <f t="shared" si="630"/>
        <v>110255</v>
      </c>
      <c r="CJ565" s="5"/>
      <c r="CK565" s="5">
        <f t="shared" si="592"/>
        <v>111245.73847169535</v>
      </c>
      <c r="CL565" s="5">
        <f t="shared" si="610"/>
        <v>108946.10475007806</v>
      </c>
      <c r="CM565" s="5">
        <f t="shared" si="639"/>
        <v>115275.44135626443</v>
      </c>
      <c r="CN565" s="5">
        <f t="shared" si="622"/>
        <v>108783.34797744718</v>
      </c>
      <c r="CO565" s="5">
        <f t="shared" si="588"/>
        <v>90645.175399706277</v>
      </c>
      <c r="CP565" s="5">
        <f t="shared" si="605"/>
        <v>72910.954347835388</v>
      </c>
      <c r="CQ565" s="5"/>
      <c r="CR565" s="5"/>
      <c r="CS565" s="32">
        <f t="shared" si="593"/>
        <v>-1.2007097890183061E-2</v>
      </c>
      <c r="CT565" s="32">
        <f t="shared" si="611"/>
        <v>8.8474503253981318E-3</v>
      </c>
      <c r="CU565" s="32">
        <f t="shared" si="640"/>
        <v>-4.6544531021852853E-2</v>
      </c>
      <c r="CV565" s="32">
        <f t="shared" si="623"/>
        <v>1.0356842692379686E-2</v>
      </c>
      <c r="CW565" s="32">
        <f t="shared" si="589"/>
        <v>0.21253006037380495</v>
      </c>
      <c r="CX565" s="32">
        <f t="shared" si="606"/>
        <v>0.5074552374620378</v>
      </c>
      <c r="CY565" s="32"/>
      <c r="DA565" s="6">
        <f t="shared" si="594"/>
        <v>4.0950896164687736E-2</v>
      </c>
      <c r="DB565" s="6">
        <f t="shared" si="612"/>
        <v>1.7715824290668109E-2</v>
      </c>
      <c r="DC565" s="6">
        <f t="shared" si="641"/>
        <v>-1.3196142324199821E-2</v>
      </c>
      <c r="DD565" s="6">
        <f t="shared" si="624"/>
        <v>0.19012189410796776</v>
      </c>
      <c r="DE565" s="6">
        <f t="shared" si="590"/>
        <v>0.7609969127062417</v>
      </c>
      <c r="DF565" s="6">
        <f t="shared" si="607"/>
        <v>1.6901746102944821</v>
      </c>
      <c r="DI565" s="6">
        <f t="shared" si="595"/>
        <v>0.48900165761546271</v>
      </c>
      <c r="DJ565" s="6">
        <f t="shared" si="613"/>
        <v>0.58047451144876283</v>
      </c>
      <c r="DK565" s="6">
        <f t="shared" si="642"/>
        <v>0.78597446567141449</v>
      </c>
      <c r="DL565" s="6">
        <f t="shared" si="625"/>
        <v>0.51356334582360719</v>
      </c>
      <c r="DM565" s="6">
        <f t="shared" si="591"/>
        <v>0.26346157112805624</v>
      </c>
      <c r="DN565" s="6">
        <f t="shared" si="608"/>
        <v>0.14279080443631761</v>
      </c>
      <c r="DX565">
        <f t="shared" si="614"/>
        <v>108678</v>
      </c>
      <c r="DY565">
        <f t="shared" si="615"/>
        <v>101023.40242729901</v>
      </c>
      <c r="DZ565">
        <f t="shared" si="616"/>
        <v>116332.59757270099</v>
      </c>
    </row>
    <row r="566" spans="1:130" x14ac:dyDescent="0.25">
      <c r="A566" s="1">
        <v>65</v>
      </c>
      <c r="B566" s="1">
        <v>565</v>
      </c>
      <c r="C566" s="7">
        <v>20220102</v>
      </c>
      <c r="D566" s="7">
        <v>109860</v>
      </c>
      <c r="E566" s="7">
        <v>1767075</v>
      </c>
      <c r="F566" s="7"/>
      <c r="G566" s="7">
        <f t="shared" si="578"/>
        <v>194130859500</v>
      </c>
      <c r="H566" s="36">
        <f t="shared" si="621"/>
        <v>249605895200</v>
      </c>
      <c r="I566" s="36">
        <f t="shared" si="617"/>
        <v>389650410041.20001</v>
      </c>
      <c r="K566" s="2">
        <f t="shared" si="579"/>
        <v>-4.5502116633468068E-4</v>
      </c>
      <c r="M566" s="1">
        <f t="shared" si="587"/>
        <v>564</v>
      </c>
      <c r="N566" s="2">
        <f t="shared" si="580"/>
        <v>1.5907568030834693E-2</v>
      </c>
      <c r="O566" s="8">
        <f t="shared" si="581"/>
        <v>0.70676691729323304</v>
      </c>
      <c r="P566" s="2">
        <f t="shared" si="582"/>
        <v>0.67129240520029376</v>
      </c>
      <c r="Q566" s="2">
        <f t="shared" si="583"/>
        <v>0.6938150942545227</v>
      </c>
      <c r="R566" s="2">
        <f t="shared" si="584"/>
        <v>3.6304807451103427E-2</v>
      </c>
      <c r="V566" s="1">
        <f t="shared" si="585"/>
        <v>4.5502116633468068E-4</v>
      </c>
      <c r="W566" s="1">
        <f t="shared" si="586"/>
        <v>0</v>
      </c>
      <c r="X566" s="2">
        <f t="shared" si="565"/>
        <v>1.129961769427848E-2</v>
      </c>
      <c r="Y566" s="2">
        <f t="shared" si="566"/>
        <v>1.2565614771222726E-2</v>
      </c>
      <c r="Z566" s="2">
        <f t="shared" si="567"/>
        <v>1.6827838449214094E-2</v>
      </c>
      <c r="AA566" s="2">
        <f t="shared" si="568"/>
        <v>1.6962515399194789E-2</v>
      </c>
      <c r="AB566" s="3">
        <f t="shared" si="618"/>
        <v>0.67148360904345394</v>
      </c>
      <c r="AC566" s="3">
        <f t="shared" si="619"/>
        <v>0.74078722851560186</v>
      </c>
      <c r="AD566" s="4">
        <f t="shared" si="569"/>
        <v>52.453623541215755</v>
      </c>
      <c r="AE566" s="5">
        <f t="shared" si="631"/>
        <v>44.242918242372944</v>
      </c>
      <c r="AF566" s="5">
        <f t="shared" si="632"/>
        <v>29.595963980331931</v>
      </c>
      <c r="AG566" s="5">
        <f t="shared" si="633"/>
        <v>58.889872504413958</v>
      </c>
      <c r="AH566" s="5"/>
      <c r="AI566" s="6">
        <f t="shared" si="620"/>
        <v>3.3387507010665923E-2</v>
      </c>
      <c r="AJ566" s="6">
        <f t="shared" si="609"/>
        <v>-0.20261436513735304</v>
      </c>
      <c r="AK566" s="6">
        <f t="shared" si="634"/>
        <v>-0.50734098784586168</v>
      </c>
      <c r="AL566" s="6">
        <f t="shared" si="635"/>
        <v>0.10211225757115566</v>
      </c>
      <c r="AM566" s="6"/>
      <c r="AT566" s="5"/>
      <c r="AU566" s="5"/>
      <c r="AV566" s="12"/>
      <c r="AW566" s="5"/>
      <c r="AX566" s="5"/>
      <c r="AY566" s="5"/>
      <c r="BE566" s="5">
        <f t="shared" si="596"/>
        <v>-50</v>
      </c>
      <c r="BF566" s="6">
        <f t="shared" si="597"/>
        <v>50</v>
      </c>
      <c r="BG566" s="6">
        <f t="shared" si="598"/>
        <v>0</v>
      </c>
      <c r="BH566" s="6">
        <f t="shared" si="599"/>
        <v>1212.1428571428571</v>
      </c>
      <c r="BI566" s="6">
        <f t="shared" si="600"/>
        <v>1350</v>
      </c>
      <c r="BJ566" s="6">
        <f t="shared" si="601"/>
        <v>52.690270420964595</v>
      </c>
      <c r="BK566" s="6">
        <f t="shared" si="636"/>
        <v>39.195211234365537</v>
      </c>
      <c r="BL566" s="6">
        <f t="shared" si="637"/>
        <v>12.95462173434229</v>
      </c>
      <c r="BM566" s="6">
        <f t="shared" si="638"/>
        <v>57.563623884381812</v>
      </c>
      <c r="BQ566" s="2">
        <f t="shared" si="570"/>
        <v>108266.25</v>
      </c>
      <c r="BR566" s="2">
        <f t="shared" si="602"/>
        <v>112114.9375</v>
      </c>
      <c r="BS566" s="2">
        <f t="shared" si="571"/>
        <v>108960.37732054196</v>
      </c>
      <c r="BT566" s="5">
        <f t="shared" si="603"/>
        <v>119358.44745696911</v>
      </c>
      <c r="BU566" s="5"/>
      <c r="BV566" s="2">
        <f t="shared" si="626"/>
        <v>-0.81189089852863638</v>
      </c>
      <c r="BW566" s="2">
        <f t="shared" si="572"/>
        <v>-0.77761574697717906</v>
      </c>
      <c r="BX566" s="2">
        <f t="shared" si="573"/>
        <v>-1.3305828744478598</v>
      </c>
      <c r="BY566" s="2">
        <f t="shared" si="574"/>
        <v>-0.22464861950649828</v>
      </c>
      <c r="BZ566" s="2"/>
      <c r="CA566" s="2">
        <f t="shared" si="604"/>
        <v>6.2856157045701813E-3</v>
      </c>
      <c r="CB566" s="2">
        <f t="shared" si="575"/>
        <v>0.19937091185418054</v>
      </c>
      <c r="CC566" s="2">
        <f t="shared" si="576"/>
        <v>-6.9811635789043036E-2</v>
      </c>
      <c r="CD566" s="2">
        <f t="shared" si="577"/>
        <v>0.46855345949740412</v>
      </c>
      <c r="CE566" s="5"/>
      <c r="CF566" s="8">
        <f t="shared" si="627"/>
        <v>2.0277433564529213E-4</v>
      </c>
      <c r="CG566" s="8">
        <f t="shared" si="628"/>
        <v>1.7542116741677619E-3</v>
      </c>
      <c r="CH566" s="5">
        <f t="shared" si="629"/>
        <v>109870</v>
      </c>
      <c r="CI566" s="5">
        <f t="shared" si="630"/>
        <v>109495</v>
      </c>
      <c r="CJ566" s="5"/>
      <c r="CK566" s="5">
        <f t="shared" si="592"/>
        <v>111479.93376128301</v>
      </c>
      <c r="CL566" s="5">
        <f t="shared" si="610"/>
        <v>109058.85899994732</v>
      </c>
      <c r="CM566" s="5">
        <f t="shared" si="639"/>
        <v>115278.59706808007</v>
      </c>
      <c r="CN566" s="5">
        <f t="shared" si="622"/>
        <v>109043.40563353203</v>
      </c>
      <c r="CO566" s="5">
        <f t="shared" si="588"/>
        <v>90714.945421247161</v>
      </c>
      <c r="CP566" s="5">
        <f t="shared" si="605"/>
        <v>73078.145661636838</v>
      </c>
      <c r="CQ566" s="5"/>
      <c r="CR566" s="5"/>
      <c r="CS566" s="32">
        <f t="shared" si="593"/>
        <v>-1.4531169033091151E-2</v>
      </c>
      <c r="CT566" s="32">
        <f t="shared" si="611"/>
        <v>7.3459506857032064E-3</v>
      </c>
      <c r="CU566" s="32">
        <f t="shared" si="640"/>
        <v>-4.7004363393492787E-2</v>
      </c>
      <c r="CV566" s="32">
        <f t="shared" si="623"/>
        <v>7.4887093054698539E-3</v>
      </c>
      <c r="CW566" s="32">
        <f t="shared" si="589"/>
        <v>0.21104631094523829</v>
      </c>
      <c r="CX566" s="32">
        <f t="shared" si="606"/>
        <v>0.50332221768008267</v>
      </c>
      <c r="CY566" s="32"/>
      <c r="DA566" s="6">
        <f t="shared" si="594"/>
        <v>1.7816616014973967E-2</v>
      </c>
      <c r="DB566" s="6">
        <f t="shared" si="612"/>
        <v>7.8589456853305397E-3</v>
      </c>
      <c r="DC566" s="6">
        <f t="shared" si="641"/>
        <v>4.5522830485239622E-4</v>
      </c>
      <c r="DD566" s="6">
        <f t="shared" si="624"/>
        <v>0.16714511374702129</v>
      </c>
      <c r="DE566" s="6">
        <f t="shared" si="590"/>
        <v>0.76954038731373298</v>
      </c>
      <c r="DF566" s="6">
        <f t="shared" si="607"/>
        <v>1.6475038826440667</v>
      </c>
      <c r="DI566" s="6">
        <f t="shared" si="595"/>
        <v>0.45485253364874667</v>
      </c>
      <c r="DJ566" s="6">
        <f t="shared" si="613"/>
        <v>0.57097963507610705</v>
      </c>
      <c r="DK566" s="6">
        <f t="shared" si="642"/>
        <v>0.85335244236358532</v>
      </c>
      <c r="DL566" s="6">
        <f t="shared" si="625"/>
        <v>0.57042228530784644</v>
      </c>
      <c r="DM566" s="6">
        <f t="shared" si="591"/>
        <v>0.24422869471997058</v>
      </c>
      <c r="DN566" s="6">
        <f t="shared" si="608"/>
        <v>0.15543276895909192</v>
      </c>
      <c r="DX566">
        <f t="shared" si="614"/>
        <v>108772</v>
      </c>
      <c r="DY566">
        <f t="shared" si="615"/>
        <v>101107.82985575085</v>
      </c>
      <c r="DZ566">
        <f t="shared" si="616"/>
        <v>116436.17014424915</v>
      </c>
    </row>
    <row r="567" spans="1:130" x14ac:dyDescent="0.25">
      <c r="A567" s="1">
        <v>66</v>
      </c>
      <c r="B567" s="1">
        <v>566</v>
      </c>
      <c r="C567" s="7">
        <v>20220103</v>
      </c>
      <c r="D567" s="7">
        <v>107280</v>
      </c>
      <c r="E567" s="7">
        <v>1645874</v>
      </c>
      <c r="F567" s="7"/>
      <c r="G567" s="7">
        <f t="shared" si="578"/>
        <v>176569362720</v>
      </c>
      <c r="H567" s="36">
        <f t="shared" si="621"/>
        <v>239776588086</v>
      </c>
      <c r="I567" s="36">
        <f t="shared" si="617"/>
        <v>388370474341.79999</v>
      </c>
      <c r="K567" s="2">
        <f t="shared" si="579"/>
        <v>-2.3764588941051247E-2</v>
      </c>
      <c r="M567" s="1">
        <f t="shared" si="587"/>
        <v>565</v>
      </c>
      <c r="N567" s="2">
        <f t="shared" si="580"/>
        <v>1.5933277947699373E-2</v>
      </c>
      <c r="O567" s="8">
        <f t="shared" si="581"/>
        <v>0.70802005012531333</v>
      </c>
      <c r="P567" s="2">
        <f t="shared" si="582"/>
        <v>0.67160935490054119</v>
      </c>
      <c r="Q567" s="2">
        <f t="shared" si="583"/>
        <v>0.69411014077523148</v>
      </c>
      <c r="R567" s="2">
        <f t="shared" si="584"/>
        <v>3.6727644925019565E-2</v>
      </c>
      <c r="V567" s="1">
        <f t="shared" si="585"/>
        <v>2.3764588941051247E-2</v>
      </c>
      <c r="W567" s="1">
        <f t="shared" si="586"/>
        <v>0</v>
      </c>
      <c r="X567" s="2">
        <f t="shared" si="565"/>
        <v>1.0251443302847713E-2</v>
      </c>
      <c r="Y567" s="2">
        <f t="shared" si="566"/>
        <v>1.2565614771222726E-2</v>
      </c>
      <c r="Z567" s="2">
        <f t="shared" si="567"/>
        <v>1.540413610941554E-2</v>
      </c>
      <c r="AA567" s="2">
        <f t="shared" si="568"/>
        <v>1.6962515399194789E-2</v>
      </c>
      <c r="AB567" s="3">
        <f t="shared" si="618"/>
        <v>0.66549939769628996</v>
      </c>
      <c r="AC567" s="3">
        <f t="shared" si="619"/>
        <v>0.74078722851560186</v>
      </c>
      <c r="AD567" s="4">
        <f t="shared" si="569"/>
        <v>52.676830932471944</v>
      </c>
      <c r="AE567" s="5">
        <f t="shared" si="631"/>
        <v>44.936319684154441</v>
      </c>
      <c r="AF567" s="5">
        <f t="shared" si="632"/>
        <v>30.061273944995555</v>
      </c>
      <c r="AG567" s="5">
        <f t="shared" si="633"/>
        <v>59.811365423313326</v>
      </c>
      <c r="AH567" s="5"/>
      <c r="AI567" s="6">
        <f t="shared" si="620"/>
        <v>-3.0202193470259174E-2</v>
      </c>
      <c r="AJ567" s="6">
        <f t="shared" si="609"/>
        <v>-0.19426874696911878</v>
      </c>
      <c r="AK567" s="6">
        <f t="shared" si="634"/>
        <v>-0.50862011473764701</v>
      </c>
      <c r="AL567" s="6">
        <f t="shared" si="635"/>
        <v>0.12008262079940946</v>
      </c>
      <c r="AM567" s="6"/>
      <c r="AT567" s="5"/>
      <c r="AU567" s="5"/>
      <c r="AV567" s="12"/>
      <c r="AW567" s="5"/>
      <c r="AX567" s="5"/>
      <c r="AY567" s="5"/>
      <c r="BE567" s="5">
        <f t="shared" si="596"/>
        <v>-2580</v>
      </c>
      <c r="BF567" s="6">
        <f t="shared" si="597"/>
        <v>2580</v>
      </c>
      <c r="BG567" s="6">
        <f t="shared" si="598"/>
        <v>0</v>
      </c>
      <c r="BH567" s="6">
        <f t="shared" si="599"/>
        <v>1105.7142857142858</v>
      </c>
      <c r="BI567" s="6">
        <f t="shared" si="600"/>
        <v>1350</v>
      </c>
      <c r="BJ567" s="6">
        <f t="shared" si="601"/>
        <v>54.973821989528794</v>
      </c>
      <c r="BK567" s="6">
        <f t="shared" si="636"/>
        <v>40.729640092632643</v>
      </c>
      <c r="BL567" s="6">
        <f t="shared" si="637"/>
        <v>14.571141130364818</v>
      </c>
      <c r="BM567" s="6">
        <f t="shared" si="638"/>
        <v>59.040589366220118</v>
      </c>
      <c r="BQ567" s="2">
        <f t="shared" si="570"/>
        <v>108266.25</v>
      </c>
      <c r="BR567" s="2">
        <f t="shared" si="602"/>
        <v>111614.25</v>
      </c>
      <c r="BS567" s="2">
        <f t="shared" si="571"/>
        <v>107991.02163462978</v>
      </c>
      <c r="BT567" s="5">
        <f t="shared" si="603"/>
        <v>118435.51263585917</v>
      </c>
      <c r="BU567" s="5"/>
      <c r="BV567" s="2">
        <f t="shared" si="626"/>
        <v>-0.93275371158950637</v>
      </c>
      <c r="BW567" s="2">
        <f t="shared" si="572"/>
        <v>-0.79011546630810658</v>
      </c>
      <c r="BX567" s="2">
        <f t="shared" si="573"/>
        <v>-1.3453518307514596</v>
      </c>
      <c r="BY567" s="2">
        <f t="shared" si="574"/>
        <v>-0.23487910186475369</v>
      </c>
      <c r="BZ567" s="2"/>
      <c r="CA567" s="2">
        <f t="shared" si="604"/>
        <v>0.15403784538933504</v>
      </c>
      <c r="CB567" s="2">
        <f t="shared" si="575"/>
        <v>0.19081973271317093</v>
      </c>
      <c r="CC567" s="2">
        <f t="shared" si="576"/>
        <v>-7.2349589010738513E-2</v>
      </c>
      <c r="CD567" s="2">
        <f t="shared" si="577"/>
        <v>0.45398905443708037</v>
      </c>
      <c r="CE567" s="5"/>
      <c r="CF567" s="8">
        <f t="shared" si="627"/>
        <v>2.0277433564529213E-4</v>
      </c>
      <c r="CG567" s="8">
        <f t="shared" si="628"/>
        <v>1.7542116741677619E-3</v>
      </c>
      <c r="CH567" s="5">
        <f t="shared" si="629"/>
        <v>110550</v>
      </c>
      <c r="CI567" s="5">
        <f t="shared" si="630"/>
        <v>107875</v>
      </c>
      <c r="CJ567" s="5"/>
      <c r="CK567" s="5">
        <f t="shared" si="592"/>
        <v>111407.68942411664</v>
      </c>
      <c r="CL567" s="5">
        <f t="shared" si="610"/>
        <v>108996.89386979891</v>
      </c>
      <c r="CM567" s="5">
        <f t="shared" si="639"/>
        <v>115271.56651496064</v>
      </c>
      <c r="CN567" s="5">
        <f t="shared" si="622"/>
        <v>109171.77245655758</v>
      </c>
      <c r="CO567" s="5">
        <f t="shared" si="588"/>
        <v>90769.034668043358</v>
      </c>
      <c r="CP567" s="5">
        <f t="shared" si="605"/>
        <v>73226.611900289892</v>
      </c>
      <c r="CQ567" s="5"/>
      <c r="CR567" s="5"/>
      <c r="CS567" s="32">
        <f t="shared" si="593"/>
        <v>-3.705030995125469E-2</v>
      </c>
      <c r="CT567" s="32">
        <f t="shared" si="611"/>
        <v>-1.5751768778381914E-2</v>
      </c>
      <c r="CU567" s="32">
        <f t="shared" si="640"/>
        <v>-6.9328167878445868E-2</v>
      </c>
      <c r="CV567" s="32">
        <f t="shared" si="623"/>
        <v>-1.7328402882809013E-2</v>
      </c>
      <c r="CW567" s="32">
        <f t="shared" si="589"/>
        <v>0.18190085850686688</v>
      </c>
      <c r="CX567" s="32">
        <f t="shared" si="606"/>
        <v>0.46504115397390522</v>
      </c>
      <c r="CY567" s="32"/>
      <c r="DA567" s="6">
        <f t="shared" si="594"/>
        <v>2.8170876966696224E-2</v>
      </c>
      <c r="DB567" s="6">
        <f t="shared" si="612"/>
        <v>-3.7056524767192851E-2</v>
      </c>
      <c r="DC567" s="6">
        <f t="shared" si="641"/>
        <v>1.483734609723111E-2</v>
      </c>
      <c r="DD567" s="6">
        <f t="shared" si="624"/>
        <v>9.9597882367160426E-2</v>
      </c>
      <c r="DE567" s="6">
        <f t="shared" si="590"/>
        <v>0.71653564764642652</v>
      </c>
      <c r="DF567" s="6">
        <f t="shared" si="607"/>
        <v>1.6118955658355758</v>
      </c>
      <c r="DI567" s="6">
        <f t="shared" si="595"/>
        <v>0.28569031521650295</v>
      </c>
      <c r="DJ567" s="6">
        <f t="shared" si="613"/>
        <v>0.40858924915935718</v>
      </c>
      <c r="DK567" s="6">
        <f t="shared" si="642"/>
        <v>0.68250966480807096</v>
      </c>
      <c r="DL567" s="6">
        <f t="shared" si="625"/>
        <v>0.42651330954770811</v>
      </c>
      <c r="DM567" s="6">
        <f t="shared" si="591"/>
        <v>0.24301757590794104</v>
      </c>
      <c r="DN567" s="6">
        <f t="shared" si="608"/>
        <v>0.13719676380679005</v>
      </c>
      <c r="DX567">
        <f t="shared" si="614"/>
        <v>108686</v>
      </c>
      <c r="DY567">
        <f t="shared" si="615"/>
        <v>100995.43851204608</v>
      </c>
      <c r="DZ567">
        <f t="shared" si="616"/>
        <v>116376.56148795392</v>
      </c>
    </row>
    <row r="568" spans="1:130" x14ac:dyDescent="0.25">
      <c r="A568" s="1">
        <v>67</v>
      </c>
      <c r="B568" s="1">
        <v>567</v>
      </c>
      <c r="C568" s="7">
        <v>20220104</v>
      </c>
      <c r="D568" s="7">
        <v>106900</v>
      </c>
      <c r="E568" s="7">
        <v>1792595</v>
      </c>
      <c r="F568" s="7"/>
      <c r="G568" s="7">
        <f t="shared" si="578"/>
        <v>191628405500</v>
      </c>
      <c r="H568" s="36">
        <f t="shared" si="621"/>
        <v>238383074695</v>
      </c>
      <c r="I568" s="36">
        <f t="shared" si="617"/>
        <v>383051365217.79999</v>
      </c>
      <c r="K568" s="2">
        <f t="shared" si="579"/>
        <v>-3.5484209424235589E-3</v>
      </c>
      <c r="M568" s="1">
        <f t="shared" si="587"/>
        <v>566</v>
      </c>
      <c r="N568" s="2">
        <f t="shared" si="580"/>
        <v>1.6040867374288149E-2</v>
      </c>
      <c r="O568" s="8">
        <f t="shared" si="581"/>
        <v>0.7092731829573935</v>
      </c>
      <c r="P568" s="2">
        <f t="shared" si="582"/>
        <v>0.67293436677515583</v>
      </c>
      <c r="Q568" s="2">
        <f t="shared" si="583"/>
        <v>0.69534069754169703</v>
      </c>
      <c r="R568" s="2">
        <f t="shared" si="584"/>
        <v>3.7663828056852311E-2</v>
      </c>
      <c r="V568" s="1">
        <f t="shared" si="585"/>
        <v>3.5484209424235589E-3</v>
      </c>
      <c r="W568" s="1">
        <f t="shared" si="586"/>
        <v>0</v>
      </c>
      <c r="X568" s="2">
        <f t="shared" si="565"/>
        <v>8.020727118679457E-3</v>
      </c>
      <c r="Y568" s="2">
        <f t="shared" si="566"/>
        <v>1.2565614771222726E-2</v>
      </c>
      <c r="Z568" s="2">
        <f t="shared" si="567"/>
        <v>1.3751720361589937E-2</v>
      </c>
      <c r="AA568" s="2">
        <f t="shared" si="568"/>
        <v>1.6962515399194789E-2</v>
      </c>
      <c r="AB568" s="3">
        <f t="shared" si="618"/>
        <v>0.58325263369099822</v>
      </c>
      <c r="AC568" s="3">
        <f t="shared" si="619"/>
        <v>0.74078722851560186</v>
      </c>
      <c r="AD568" s="4">
        <f t="shared" si="569"/>
        <v>55.949012538114296</v>
      </c>
      <c r="AE568" s="5">
        <f t="shared" si="631"/>
        <v>45.409257816211877</v>
      </c>
      <c r="AF568" s="5">
        <f t="shared" si="632"/>
        <v>29.745625935631203</v>
      </c>
      <c r="AG568" s="5">
        <f t="shared" si="633"/>
        <v>61.072889696792551</v>
      </c>
      <c r="AH568" s="5"/>
      <c r="AI568" s="6">
        <f t="shared" si="620"/>
        <v>-7.8622386686580253E-2</v>
      </c>
      <c r="AJ568" s="6">
        <f t="shared" si="609"/>
        <v>-0.1890070262407216</v>
      </c>
      <c r="AK568" s="6">
        <f t="shared" si="634"/>
        <v>-0.50758666163500976</v>
      </c>
      <c r="AL568" s="6">
        <f t="shared" si="635"/>
        <v>0.12957260915356653</v>
      </c>
      <c r="AM568" s="6"/>
      <c r="AT568" s="5"/>
      <c r="AU568" s="5"/>
      <c r="AV568" s="12"/>
      <c r="AW568" s="5"/>
      <c r="AX568" s="5"/>
      <c r="AY568" s="5"/>
      <c r="BE568" s="5">
        <f t="shared" si="596"/>
        <v>-380</v>
      </c>
      <c r="BF568" s="6">
        <f t="shared" si="597"/>
        <v>380</v>
      </c>
      <c r="BG568" s="6">
        <f t="shared" si="598"/>
        <v>0</v>
      </c>
      <c r="BH568" s="6">
        <f t="shared" si="599"/>
        <v>879.28571428571433</v>
      </c>
      <c r="BI568" s="6">
        <f t="shared" si="600"/>
        <v>1350</v>
      </c>
      <c r="BJ568" s="6">
        <f t="shared" si="601"/>
        <v>60.557513617430317</v>
      </c>
      <c r="BK568" s="6">
        <f t="shared" si="636"/>
        <v>42.083962054495899</v>
      </c>
      <c r="BL568" s="6">
        <f t="shared" si="637"/>
        <v>14.730360903755258</v>
      </c>
      <c r="BM568" s="6">
        <f t="shared" si="638"/>
        <v>61.231482860014346</v>
      </c>
      <c r="BQ568" s="2">
        <f t="shared" si="570"/>
        <v>107751.25</v>
      </c>
      <c r="BR568" s="2">
        <f t="shared" si="602"/>
        <v>111106.625</v>
      </c>
      <c r="BS568" s="2">
        <f t="shared" si="571"/>
        <v>107034.21959467494</v>
      </c>
      <c r="BT568" s="5">
        <f t="shared" si="603"/>
        <v>117451.56927311598</v>
      </c>
      <c r="BU568" s="5"/>
      <c r="BV568" s="2">
        <f t="shared" si="626"/>
        <v>-0.70653761692445682</v>
      </c>
      <c r="BW568" s="2">
        <f t="shared" si="572"/>
        <v>-0.78684025101054544</v>
      </c>
      <c r="BX568" s="2">
        <f t="shared" si="573"/>
        <v>-1.3432969566857473</v>
      </c>
      <c r="BY568" s="2">
        <f t="shared" si="574"/>
        <v>-0.23038354533534355</v>
      </c>
      <c r="BZ568" s="2"/>
      <c r="CA568" s="2">
        <f t="shared" si="604"/>
        <v>0.27743690222759931</v>
      </c>
      <c r="CB568" s="2">
        <f t="shared" si="575"/>
        <v>0.18910267000508491</v>
      </c>
      <c r="CC568" s="2">
        <f t="shared" si="576"/>
        <v>-7.1175951645095548E-2</v>
      </c>
      <c r="CD568" s="2">
        <f t="shared" si="577"/>
        <v>0.44938129165526536</v>
      </c>
      <c r="CE568" s="5"/>
      <c r="CF568" s="8">
        <f t="shared" si="627"/>
        <v>2.0277433564529213E-4</v>
      </c>
      <c r="CG568" s="8">
        <f t="shared" si="628"/>
        <v>4.0563522805146732E-3</v>
      </c>
      <c r="CH568" s="5">
        <f t="shared" si="629"/>
        <v>111170</v>
      </c>
      <c r="CI568" s="5">
        <f t="shared" si="630"/>
        <v>107875</v>
      </c>
      <c r="CJ568" s="5"/>
      <c r="CK568" s="5">
        <f t="shared" si="592"/>
        <v>111702.10419498112</v>
      </c>
      <c r="CL568" s="5">
        <f t="shared" si="610"/>
        <v>108806.13088257507</v>
      </c>
      <c r="CM568" s="5">
        <f t="shared" si="639"/>
        <v>115430.85334355175</v>
      </c>
      <c r="CN568" s="5">
        <f t="shared" si="622"/>
        <v>109541.68031333839</v>
      </c>
      <c r="CO568" s="5">
        <f t="shared" si="588"/>
        <v>90926.684587631986</v>
      </c>
      <c r="CP568" s="5">
        <f t="shared" si="605"/>
        <v>73410.945448366212</v>
      </c>
      <c r="CQ568" s="5"/>
      <c r="CR568" s="5"/>
      <c r="CS568" s="32">
        <f t="shared" si="593"/>
        <v>-4.2990275157205882E-2</v>
      </c>
      <c r="CT568" s="32">
        <f t="shared" si="611"/>
        <v>-1.7518598144365516E-2</v>
      </c>
      <c r="CU568" s="32">
        <f t="shared" si="640"/>
        <v>-7.390444665744389E-2</v>
      </c>
      <c r="CV568" s="32">
        <f t="shared" si="623"/>
        <v>-2.411575489605422E-2</v>
      </c>
      <c r="CW568" s="32">
        <f t="shared" si="589"/>
        <v>0.17567247156112331</v>
      </c>
      <c r="CX568" s="32">
        <f t="shared" si="606"/>
        <v>0.45618612247935708</v>
      </c>
      <c r="CY568" s="32"/>
      <c r="DA568" s="6">
        <f t="shared" si="594"/>
        <v>1.1667426294829851E-2</v>
      </c>
      <c r="DB568" s="6">
        <f t="shared" si="612"/>
        <v>-2.8404713048669129E-2</v>
      </c>
      <c r="DC568" s="6">
        <f t="shared" si="641"/>
        <v>3.6097438501147293E-2</v>
      </c>
      <c r="DD568" s="6">
        <f t="shared" si="624"/>
        <v>0.12647363644868223</v>
      </c>
      <c r="DE568" s="6">
        <f t="shared" si="590"/>
        <v>0.74301369553643049</v>
      </c>
      <c r="DF568" s="6">
        <f t="shared" si="607"/>
        <v>1.621042245255929</v>
      </c>
      <c r="DI568" s="6">
        <f t="shared" si="595"/>
        <v>0.21409053082567966</v>
      </c>
      <c r="DJ568" s="6">
        <f t="shared" si="613"/>
        <v>0.39745187102579943</v>
      </c>
      <c r="DK568" s="6">
        <f t="shared" si="642"/>
        <v>0.78945006258434591</v>
      </c>
      <c r="DL568" s="6">
        <f t="shared" si="625"/>
        <v>0.44488589669656864</v>
      </c>
      <c r="DM568" s="6">
        <f t="shared" si="591"/>
        <v>0.23648553362197994</v>
      </c>
      <c r="DN568" s="6">
        <f t="shared" si="608"/>
        <v>0.12276793460473101</v>
      </c>
      <c r="DX568">
        <f t="shared" si="614"/>
        <v>108464.5</v>
      </c>
      <c r="DY568">
        <f t="shared" si="615"/>
        <v>100836.37447664893</v>
      </c>
      <c r="DZ568">
        <f t="shared" si="616"/>
        <v>116092.62552335107</v>
      </c>
    </row>
    <row r="569" spans="1:130" x14ac:dyDescent="0.25">
      <c r="A569" s="1">
        <v>68</v>
      </c>
      <c r="B569" s="1">
        <v>568</v>
      </c>
      <c r="C569" s="7">
        <v>20220105</v>
      </c>
      <c r="D569" s="7">
        <v>107400</v>
      </c>
      <c r="E569" s="7">
        <v>1875934</v>
      </c>
      <c r="F569" s="7"/>
      <c r="G569" s="7">
        <f t="shared" si="578"/>
        <v>201475311600</v>
      </c>
      <c r="H569" s="36">
        <f t="shared" si="621"/>
        <v>233028328969</v>
      </c>
      <c r="I569" s="36">
        <f t="shared" si="617"/>
        <v>382043259175</v>
      </c>
      <c r="K569" s="2">
        <f t="shared" si="579"/>
        <v>4.6663640437648443E-3</v>
      </c>
      <c r="M569" s="1">
        <f t="shared" si="587"/>
        <v>567</v>
      </c>
      <c r="N569" s="2">
        <f t="shared" si="580"/>
        <v>1.6090776533542191E-2</v>
      </c>
      <c r="O569" s="8">
        <f t="shared" si="581"/>
        <v>0.71052631578947367</v>
      </c>
      <c r="P569" s="2">
        <f t="shared" si="582"/>
        <v>0.67354828231802155</v>
      </c>
      <c r="Q569" s="2">
        <f t="shared" si="583"/>
        <v>0.69590927044617779</v>
      </c>
      <c r="R569" s="2">
        <f t="shared" si="584"/>
        <v>3.7591949014317838E-2</v>
      </c>
      <c r="V569" s="1">
        <f t="shared" si="585"/>
        <v>0</v>
      </c>
      <c r="W569" s="1">
        <f t="shared" si="586"/>
        <v>4.6663640437648443E-3</v>
      </c>
      <c r="X569" s="2">
        <f t="shared" si="565"/>
        <v>8.020727118679457E-3</v>
      </c>
      <c r="Y569" s="2">
        <f t="shared" si="566"/>
        <v>9.5738025613408308E-3</v>
      </c>
      <c r="Z569" s="2">
        <f t="shared" si="567"/>
        <v>1.3751720361589937E-2</v>
      </c>
      <c r="AA569" s="2">
        <f t="shared" si="568"/>
        <v>1.3929710095720029E-2</v>
      </c>
      <c r="AB569" s="3">
        <f t="shared" si="618"/>
        <v>0.58325263369099822</v>
      </c>
      <c r="AC569" s="3">
        <f t="shared" si="619"/>
        <v>0.68729374090006567</v>
      </c>
      <c r="AD569" s="4">
        <f t="shared" si="569"/>
        <v>54.094345129376087</v>
      </c>
      <c r="AE569" s="5">
        <f t="shared" si="631"/>
        <v>45.885572083543245</v>
      </c>
      <c r="AF569" s="5">
        <f t="shared" si="632"/>
        <v>29.757172160232845</v>
      </c>
      <c r="AG569" s="5">
        <f t="shared" si="633"/>
        <v>62.013972006853649</v>
      </c>
      <c r="AH569" s="5"/>
      <c r="AI569" s="6">
        <f t="shared" si="620"/>
        <v>-4.6096641565193636E-2</v>
      </c>
      <c r="AJ569" s="6">
        <f t="shared" si="609"/>
        <v>-0.17458115426853804</v>
      </c>
      <c r="AK569" s="6">
        <f t="shared" si="634"/>
        <v>-0.49152429126533054</v>
      </c>
      <c r="AL569" s="6">
        <f t="shared" si="635"/>
        <v>0.14236198272825445</v>
      </c>
      <c r="AM569" s="6"/>
      <c r="AT569" s="5"/>
      <c r="AU569" s="5"/>
      <c r="AV569" s="12"/>
      <c r="AW569" s="5"/>
      <c r="AX569" s="5"/>
      <c r="AY569" s="5"/>
      <c r="BE569" s="5">
        <f t="shared" si="596"/>
        <v>500</v>
      </c>
      <c r="BF569" s="6">
        <f t="shared" si="597"/>
        <v>0</v>
      </c>
      <c r="BG569" s="6">
        <f t="shared" si="598"/>
        <v>500</v>
      </c>
      <c r="BH569" s="6">
        <f t="shared" si="599"/>
        <v>879.28571428571433</v>
      </c>
      <c r="BI569" s="6">
        <f t="shared" si="600"/>
        <v>1044.2857142857142</v>
      </c>
      <c r="BJ569" s="6">
        <f t="shared" si="601"/>
        <v>54.288897140735237</v>
      </c>
      <c r="BK569" s="6">
        <f t="shared" si="636"/>
        <v>43.187001075988896</v>
      </c>
      <c r="BL569" s="6">
        <f t="shared" si="637"/>
        <v>15.727820051847193</v>
      </c>
      <c r="BM569" s="6">
        <f t="shared" si="638"/>
        <v>62.408427792888091</v>
      </c>
      <c r="BQ569" s="2">
        <f t="shared" si="570"/>
        <v>107718.75</v>
      </c>
      <c r="BR569" s="2">
        <f t="shared" si="602"/>
        <v>110672.4375</v>
      </c>
      <c r="BS569" s="2">
        <f t="shared" si="571"/>
        <v>106204.14187015513</v>
      </c>
      <c r="BT569" s="5">
        <f t="shared" si="603"/>
        <v>116670.47295003432</v>
      </c>
      <c r="BU569" s="5"/>
      <c r="BV569" s="2">
        <f t="shared" si="626"/>
        <v>-0.71608277047825242</v>
      </c>
      <c r="BW569" s="2">
        <f t="shared" si="572"/>
        <v>-0.78416372853205341</v>
      </c>
      <c r="BX569" s="2">
        <f t="shared" si="573"/>
        <v>-1.3414836093027418</v>
      </c>
      <c r="BY569" s="2">
        <f t="shared" si="574"/>
        <v>-0.22684384776136501</v>
      </c>
      <c r="BZ569" s="2"/>
      <c r="CA569" s="2">
        <f t="shared" si="604"/>
        <v>0.18327454285434092</v>
      </c>
      <c r="CB569" s="2">
        <f t="shared" si="575"/>
        <v>0.18545571476920508</v>
      </c>
      <c r="CC569" s="2">
        <f t="shared" si="576"/>
        <v>-7.290048256300774E-2</v>
      </c>
      <c r="CD569" s="2">
        <f t="shared" si="577"/>
        <v>0.4438119121014179</v>
      </c>
      <c r="CE569" s="5"/>
      <c r="CF569" s="8">
        <f t="shared" si="627"/>
        <v>2.0277433564529213E-4</v>
      </c>
      <c r="CG569" s="8">
        <f t="shared" si="628"/>
        <v>4.0563522805146732E-3</v>
      </c>
      <c r="CH569" s="5">
        <f t="shared" si="629"/>
        <v>111170</v>
      </c>
      <c r="CI569" s="5">
        <f t="shared" si="630"/>
        <v>107875</v>
      </c>
      <c r="CJ569" s="5"/>
      <c r="CK569" s="5">
        <f t="shared" si="592"/>
        <v>111704.72003931244</v>
      </c>
      <c r="CL569" s="5">
        <f t="shared" si="610"/>
        <v>108667.83345363451</v>
      </c>
      <c r="CM569" s="5">
        <f t="shared" si="639"/>
        <v>115521.76320405603</v>
      </c>
      <c r="CN569" s="5">
        <f t="shared" si="622"/>
        <v>109837.94169245305</v>
      </c>
      <c r="CO569" s="5">
        <f t="shared" si="588"/>
        <v>91047.66233465058</v>
      </c>
      <c r="CP569" s="5">
        <f t="shared" si="605"/>
        <v>73513.440410892174</v>
      </c>
      <c r="CQ569" s="5"/>
      <c r="CR569" s="5"/>
      <c r="CS569" s="32">
        <f t="shared" si="593"/>
        <v>-3.8536599328994003E-2</v>
      </c>
      <c r="CT569" s="32">
        <f t="shared" si="611"/>
        <v>-1.166705374848076E-2</v>
      </c>
      <c r="CU569" s="32">
        <f t="shared" si="640"/>
        <v>-7.0305048839237827E-2</v>
      </c>
      <c r="CV569" s="32">
        <f t="shared" si="623"/>
        <v>-2.2195806429797349E-2</v>
      </c>
      <c r="CW569" s="32">
        <f t="shared" si="589"/>
        <v>0.17960194963870157</v>
      </c>
      <c r="CX569" s="32">
        <f t="shared" si="606"/>
        <v>0.460957335144486</v>
      </c>
      <c r="CY569" s="32"/>
      <c r="DA569" s="6">
        <f t="shared" si="594"/>
        <v>-2.1644869880516417E-2</v>
      </c>
      <c r="DB569" s="6">
        <f t="shared" si="612"/>
        <v>-5.5710450494553601E-3</v>
      </c>
      <c r="DC569" s="6">
        <f t="shared" si="641"/>
        <v>-2.7894020875785254E-3</v>
      </c>
      <c r="DD569" s="6">
        <f t="shared" si="624"/>
        <v>8.6503633896721097E-2</v>
      </c>
      <c r="DE569" s="6">
        <f t="shared" si="590"/>
        <v>0.76154166766681963</v>
      </c>
      <c r="DF569" s="6">
        <f t="shared" si="607"/>
        <v>1.6147281068162498</v>
      </c>
      <c r="DI569" s="6">
        <f t="shared" si="595"/>
        <v>0.21908427590453833</v>
      </c>
      <c r="DJ569" s="6">
        <f t="shared" si="613"/>
        <v>0.43852257039579529</v>
      </c>
      <c r="DK569" s="6">
        <f t="shared" si="642"/>
        <v>0.78831592776102744</v>
      </c>
      <c r="DL569" s="6">
        <f t="shared" si="625"/>
        <v>0.48346054165165642</v>
      </c>
      <c r="DM569" s="6">
        <f t="shared" si="591"/>
        <v>0.22212267917782524</v>
      </c>
      <c r="DN569" s="6">
        <f t="shared" si="608"/>
        <v>0.13725627990813238</v>
      </c>
      <c r="DX569">
        <f t="shared" si="614"/>
        <v>108335.5</v>
      </c>
      <c r="DY569">
        <f t="shared" si="615"/>
        <v>100727.01664258901</v>
      </c>
      <c r="DZ569">
        <f t="shared" si="616"/>
        <v>115943.98335741099</v>
      </c>
    </row>
    <row r="570" spans="1:130" x14ac:dyDescent="0.25">
      <c r="A570" s="1">
        <v>69</v>
      </c>
      <c r="B570" s="1">
        <v>569</v>
      </c>
      <c r="C570" s="7">
        <v>20220108</v>
      </c>
      <c r="D570" s="7">
        <v>105200</v>
      </c>
      <c r="E570" s="7">
        <v>1338922</v>
      </c>
      <c r="F570" s="7"/>
      <c r="G570" s="7">
        <f t="shared" si="578"/>
        <v>140854594400</v>
      </c>
      <c r="H570" s="36">
        <f t="shared" si="621"/>
        <v>225220135289</v>
      </c>
      <c r="I570" s="36">
        <f t="shared" si="617"/>
        <v>378835813385</v>
      </c>
      <c r="K570" s="2">
        <f t="shared" si="579"/>
        <v>-2.0696881771154862E-2</v>
      </c>
      <c r="M570" s="1">
        <f t="shared" si="587"/>
        <v>568</v>
      </c>
      <c r="N570" s="2">
        <f t="shared" si="580"/>
        <v>1.6260520871780326E-2</v>
      </c>
      <c r="O570" s="8">
        <f t="shared" si="581"/>
        <v>0.71177944862155385</v>
      </c>
      <c r="P570" s="2">
        <f t="shared" si="582"/>
        <v>0.67563272550483877</v>
      </c>
      <c r="Q570" s="2">
        <f t="shared" si="583"/>
        <v>0.69783231339302088</v>
      </c>
      <c r="R570" s="2">
        <f t="shared" si="584"/>
        <v>3.8231166303532294E-2</v>
      </c>
      <c r="V570" s="1">
        <f t="shared" si="585"/>
        <v>2.0696881771154862E-2</v>
      </c>
      <c r="W570" s="1">
        <f t="shared" si="586"/>
        <v>0</v>
      </c>
      <c r="X570" s="2">
        <f t="shared" si="565"/>
        <v>9.4990758166190892E-3</v>
      </c>
      <c r="Y570" s="2">
        <f t="shared" si="566"/>
        <v>9.2956720585825377E-3</v>
      </c>
      <c r="Z570" s="2">
        <f t="shared" si="567"/>
        <v>1.3934415592578771E-2</v>
      </c>
      <c r="AA570" s="2">
        <f t="shared" si="568"/>
        <v>1.4089797959553075E-2</v>
      </c>
      <c r="AB570" s="3">
        <f t="shared" si="618"/>
        <v>0.68169890251286414</v>
      </c>
      <c r="AC570" s="3">
        <f t="shared" si="619"/>
        <v>0.65974487961198514</v>
      </c>
      <c r="AD570" s="4">
        <f t="shared" si="569"/>
        <v>49.181701715963683</v>
      </c>
      <c r="AE570" s="5">
        <f t="shared" si="631"/>
        <v>46.46525808903889</v>
      </c>
      <c r="AF570" s="5">
        <f t="shared" si="632"/>
        <v>30.764846797531554</v>
      </c>
      <c r="AG570" s="5">
        <f t="shared" si="633"/>
        <v>62.165669380546227</v>
      </c>
      <c r="AH570" s="5"/>
      <c r="AI570" s="6">
        <f t="shared" si="620"/>
        <v>-5.0823509495176222E-2</v>
      </c>
      <c r="AJ570" s="6">
        <f t="shared" si="609"/>
        <v>-0.15937841988641652</v>
      </c>
      <c r="AK570" s="6">
        <f t="shared" si="634"/>
        <v>-0.46899209792751406</v>
      </c>
      <c r="AL570" s="6">
        <f t="shared" si="635"/>
        <v>0.15023525815468106</v>
      </c>
      <c r="AM570" s="6"/>
      <c r="AT570" s="5"/>
      <c r="AU570" s="5"/>
      <c r="AV570" s="12"/>
      <c r="AW570" s="5"/>
      <c r="AX570" s="5"/>
      <c r="AY570" s="5"/>
      <c r="BE570" s="5">
        <f t="shared" si="596"/>
        <v>-2200</v>
      </c>
      <c r="BF570" s="6">
        <f t="shared" si="597"/>
        <v>2200</v>
      </c>
      <c r="BG570" s="6">
        <f t="shared" si="598"/>
        <v>0</v>
      </c>
      <c r="BH570" s="6">
        <f t="shared" si="599"/>
        <v>1036.4285714285713</v>
      </c>
      <c r="BI570" s="6">
        <f t="shared" si="600"/>
        <v>1015</v>
      </c>
      <c r="BJ570" s="6">
        <f t="shared" si="601"/>
        <v>49.477715877437326</v>
      </c>
      <c r="BK570" s="6">
        <f t="shared" si="636"/>
        <v>44.354461828674594</v>
      </c>
      <c r="BL570" s="6">
        <f t="shared" si="637"/>
        <v>17.985210091374832</v>
      </c>
      <c r="BM570" s="6">
        <f t="shared" si="638"/>
        <v>62.812938044784431</v>
      </c>
      <c r="BQ570" s="2">
        <f t="shared" si="570"/>
        <v>107586.25</v>
      </c>
      <c r="BR570" s="2">
        <f t="shared" si="602"/>
        <v>110266.375</v>
      </c>
      <c r="BS570" s="2">
        <f t="shared" si="571"/>
        <v>105464.1598687403</v>
      </c>
      <c r="BT570" s="5">
        <f t="shared" si="603"/>
        <v>115918.81746810731</v>
      </c>
      <c r="BU570" s="5"/>
      <c r="BV570" s="2">
        <f t="shared" si="626"/>
        <v>-0.7421267339009554</v>
      </c>
      <c r="BW570" s="2">
        <f t="shared" si="572"/>
        <v>-0.78143544487788152</v>
      </c>
      <c r="BX570" s="2">
        <f t="shared" si="573"/>
        <v>-1.3390312531449178</v>
      </c>
      <c r="BY570" s="2">
        <f t="shared" si="574"/>
        <v>-0.22383963661084516</v>
      </c>
      <c r="BZ570" s="2"/>
      <c r="CA570" s="2">
        <f t="shared" si="604"/>
        <v>0.18843271286925439</v>
      </c>
      <c r="CB570" s="2">
        <f t="shared" si="575"/>
        <v>0.17917352672307899</v>
      </c>
      <c r="CC570" s="2">
        <f t="shared" si="576"/>
        <v>-7.2025236037041834E-2</v>
      </c>
      <c r="CD570" s="2">
        <f t="shared" si="577"/>
        <v>0.43037228948319983</v>
      </c>
      <c r="CE570" s="5"/>
      <c r="CF570" s="8">
        <f t="shared" si="627"/>
        <v>-1.3306853062184645E-2</v>
      </c>
      <c r="CG570" s="8">
        <f t="shared" si="628"/>
        <v>4.0563522805146732E-3</v>
      </c>
      <c r="CH570" s="5">
        <f t="shared" si="629"/>
        <v>110320</v>
      </c>
      <c r="CI570" s="5">
        <f t="shared" si="630"/>
        <v>107875</v>
      </c>
      <c r="CJ570" s="5"/>
      <c r="CK570" s="5">
        <f t="shared" si="592"/>
        <v>111479.81340750679</v>
      </c>
      <c r="CL570" s="5">
        <f t="shared" si="610"/>
        <v>108600.1692935882</v>
      </c>
      <c r="CM570" s="5">
        <f t="shared" si="639"/>
        <v>115570.92018306558</v>
      </c>
      <c r="CN570" s="5">
        <f t="shared" si="622"/>
        <v>109968.52999911491</v>
      </c>
      <c r="CO570" s="5">
        <f t="shared" si="588"/>
        <v>91189.46443235231</v>
      </c>
      <c r="CP570" s="5">
        <f t="shared" si="605"/>
        <v>73617.254281850095</v>
      </c>
      <c r="CQ570" s="5"/>
      <c r="CR570" s="5"/>
      <c r="CS570" s="32">
        <f t="shared" si="593"/>
        <v>-5.6331395035183363E-2</v>
      </c>
      <c r="CT570" s="32">
        <f t="shared" si="611"/>
        <v>-3.1309060710542957E-2</v>
      </c>
      <c r="CU570" s="32">
        <f t="shared" si="640"/>
        <v>-8.973641610396399E-2</v>
      </c>
      <c r="CV570" s="32">
        <f t="shared" si="623"/>
        <v>-4.336267838765584E-2</v>
      </c>
      <c r="CW570" s="32">
        <f t="shared" si="589"/>
        <v>0.15364204247565483</v>
      </c>
      <c r="CX570" s="32">
        <f t="shared" si="606"/>
        <v>0.42901281807159775</v>
      </c>
      <c r="CY570" s="32"/>
      <c r="DA570" s="6">
        <f t="shared" si="594"/>
        <v>-8.1124310304668476E-2</v>
      </c>
      <c r="DB570" s="6">
        <f t="shared" si="612"/>
        <v>-3.7683996301894764E-2</v>
      </c>
      <c r="DC570" s="6">
        <f t="shared" si="641"/>
        <v>-3.1531825940151276E-2</v>
      </c>
      <c r="DD570" s="6">
        <f t="shared" si="624"/>
        <v>7.0895821633037565E-2</v>
      </c>
      <c r="DE570" s="6">
        <f t="shared" si="590"/>
        <v>0.76057961887976144</v>
      </c>
      <c r="DF570" s="6">
        <f t="shared" si="607"/>
        <v>1.5909159577281455</v>
      </c>
      <c r="DI570" s="6">
        <f t="shared" si="595"/>
        <v>0.13052834914269898</v>
      </c>
      <c r="DJ570" s="6">
        <f t="shared" si="613"/>
        <v>0.30624431251779033</v>
      </c>
      <c r="DK570" s="6">
        <f t="shared" si="642"/>
        <v>0.76929486682399817</v>
      </c>
      <c r="DL570" s="6">
        <f t="shared" si="625"/>
        <v>0.42059592710817539</v>
      </c>
      <c r="DM570" s="6">
        <f t="shared" si="591"/>
        <v>0.20461196597919562</v>
      </c>
      <c r="DN570" s="6">
        <f t="shared" si="608"/>
        <v>0.14209970529482432</v>
      </c>
      <c r="DX570">
        <f t="shared" si="614"/>
        <v>108195.5</v>
      </c>
      <c r="DY570">
        <f t="shared" si="615"/>
        <v>100465.40433435653</v>
      </c>
      <c r="DZ570">
        <f t="shared" si="616"/>
        <v>115925.59566564347</v>
      </c>
    </row>
    <row r="571" spans="1:130" x14ac:dyDescent="0.25">
      <c r="A571" s="1">
        <v>70</v>
      </c>
      <c r="B571" s="1">
        <v>570</v>
      </c>
      <c r="C571" s="7">
        <v>20220109</v>
      </c>
      <c r="D571" s="7">
        <v>102080</v>
      </c>
      <c r="E571" s="7">
        <v>2890242</v>
      </c>
      <c r="F571" s="7"/>
      <c r="G571" s="7">
        <f t="shared" si="578"/>
        <v>295035903360</v>
      </c>
      <c r="H571" s="36">
        <f t="shared" si="621"/>
        <v>232880632243</v>
      </c>
      <c r="I571" s="36">
        <f t="shared" si="617"/>
        <v>380926608212</v>
      </c>
      <c r="K571" s="2">
        <f t="shared" si="579"/>
        <v>-3.0106480707129721E-2</v>
      </c>
      <c r="M571" s="1">
        <f t="shared" si="587"/>
        <v>569</v>
      </c>
      <c r="N571" s="2">
        <f t="shared" si="580"/>
        <v>1.6636618239243194E-2</v>
      </c>
      <c r="O571" s="8">
        <f t="shared" si="581"/>
        <v>0.71303258145363413</v>
      </c>
      <c r="P571" s="2">
        <f t="shared" si="582"/>
        <v>0.68023152934881659</v>
      </c>
      <c r="Q571" s="2">
        <f t="shared" si="583"/>
        <v>0.70203447775014438</v>
      </c>
      <c r="R571" s="2">
        <f t="shared" si="584"/>
        <v>3.7399855948795357E-2</v>
      </c>
      <c r="V571" s="1">
        <f t="shared" si="585"/>
        <v>3.0106480707129721E-2</v>
      </c>
      <c r="W571" s="1">
        <f t="shared" si="586"/>
        <v>0</v>
      </c>
      <c r="X571" s="2">
        <f t="shared" ref="X571:X634" si="643">AVERAGE(V558:V571)</f>
        <v>1.1649538724271213E-2</v>
      </c>
      <c r="Y571" s="2">
        <f t="shared" ref="Y571:Y634" si="644">AVERAGE(W558:W571)</f>
        <v>7.6757249883411581E-3</v>
      </c>
      <c r="Z571" s="2">
        <f t="shared" ref="Z571:Z634" si="645">_xlfn.STDEV.S(V558:V571)</f>
        <v>1.4659921863833296E-2</v>
      </c>
      <c r="AA571" s="2">
        <f t="shared" ref="AA571:AA634" si="646">_xlfn.STDEV.S(W558:W571)</f>
        <v>1.3731886547334015E-2</v>
      </c>
      <c r="AB571" s="3">
        <f t="shared" si="618"/>
        <v>0.79465217021457413</v>
      </c>
      <c r="AC571" s="3">
        <f t="shared" si="619"/>
        <v>0.55897090045732767</v>
      </c>
      <c r="AD571" s="4">
        <f t="shared" ref="AD571:AD634" si="647">(AC571/(AB571+AC571))*100</f>
        <v>41.294427715380891</v>
      </c>
      <c r="AE571" s="5">
        <f t="shared" si="631"/>
        <v>46.326297726446818</v>
      </c>
      <c r="AF571" s="5">
        <f t="shared" si="632"/>
        <v>30.488167381706106</v>
      </c>
      <c r="AG571" s="5">
        <f t="shared" si="633"/>
        <v>62.16442807118753</v>
      </c>
      <c r="AH571" s="5"/>
      <c r="AI571" s="6">
        <f t="shared" si="620"/>
        <v>-0.12825929904162855</v>
      </c>
      <c r="AJ571" s="6">
        <f t="shared" si="609"/>
        <v>-0.15212891562000577</v>
      </c>
      <c r="AK571" s="6">
        <f t="shared" si="634"/>
        <v>-0.45727381222203167</v>
      </c>
      <c r="AL571" s="6">
        <f t="shared" si="635"/>
        <v>0.15301598098202016</v>
      </c>
      <c r="AM571" s="6"/>
      <c r="AT571" s="5"/>
      <c r="AU571" s="5"/>
      <c r="AV571" s="12"/>
      <c r="AW571" s="5"/>
      <c r="AX571" s="5"/>
      <c r="AY571" s="5"/>
      <c r="BE571" s="5">
        <f t="shared" si="596"/>
        <v>-3120</v>
      </c>
      <c r="BF571" s="6">
        <f t="shared" si="597"/>
        <v>3120</v>
      </c>
      <c r="BG571" s="6">
        <f t="shared" si="598"/>
        <v>0</v>
      </c>
      <c r="BH571" s="6">
        <f t="shared" si="599"/>
        <v>1259.2857142857142</v>
      </c>
      <c r="BI571" s="6">
        <f t="shared" si="600"/>
        <v>842.14285714285711</v>
      </c>
      <c r="BJ571" s="6">
        <f t="shared" si="601"/>
        <v>40.074779061862678</v>
      </c>
      <c r="BK571" s="6">
        <f t="shared" si="636"/>
        <v>44.658793813643193</v>
      </c>
      <c r="BL571" s="6">
        <f t="shared" si="637"/>
        <v>18.65533043865047</v>
      </c>
      <c r="BM571" s="6">
        <f t="shared" si="638"/>
        <v>62.861218176138095</v>
      </c>
      <c r="BQ571" s="2">
        <f t="shared" si="570"/>
        <v>107507.5</v>
      </c>
      <c r="BR571" s="2">
        <f t="shared" si="602"/>
        <v>109871.8125</v>
      </c>
      <c r="BS571" s="2">
        <f t="shared" si="571"/>
        <v>104792.22860941602</v>
      </c>
      <c r="BT571" s="5">
        <f t="shared" si="603"/>
        <v>115101.6767351177</v>
      </c>
      <c r="BU571" s="5"/>
      <c r="BV571" s="2">
        <f t="shared" si="626"/>
        <v>-0.79054902596528054</v>
      </c>
      <c r="BW571" s="2">
        <f t="shared" si="572"/>
        <v>-0.77598577124870538</v>
      </c>
      <c r="BX571" s="2">
        <f t="shared" si="573"/>
        <v>-1.3308450626609236</v>
      </c>
      <c r="BY571" s="2">
        <f t="shared" si="574"/>
        <v>-0.22112647983648703</v>
      </c>
      <c r="BZ571" s="2"/>
      <c r="CA571" s="2">
        <f t="shared" si="604"/>
        <v>0.34265132798046233</v>
      </c>
      <c r="CB571" s="2">
        <f t="shared" si="575"/>
        <v>0.19025336385030617</v>
      </c>
      <c r="CC571" s="2">
        <f t="shared" si="576"/>
        <v>-6.955256040057689E-2</v>
      </c>
      <c r="CD571" s="2">
        <f t="shared" si="577"/>
        <v>0.45005928810118923</v>
      </c>
      <c r="CE571" s="5"/>
      <c r="CF571" s="8">
        <f t="shared" si="627"/>
        <v>-1.6855322968970896E-2</v>
      </c>
      <c r="CG571" s="8">
        <f t="shared" si="628"/>
        <v>4.0563522805146732E-3</v>
      </c>
      <c r="CH571" s="5">
        <f t="shared" si="629"/>
        <v>108145</v>
      </c>
      <c r="CI571" s="5">
        <f t="shared" si="630"/>
        <v>107875</v>
      </c>
      <c r="CJ571" s="5"/>
      <c r="CK571" s="5">
        <f t="shared" si="592"/>
        <v>109777.95151423878</v>
      </c>
      <c r="CL571" s="5">
        <f t="shared" si="610"/>
        <v>108143.33003652173</v>
      </c>
      <c r="CM571" s="5">
        <f t="shared" si="639"/>
        <v>115409.08451153515</v>
      </c>
      <c r="CN571" s="5">
        <f t="shared" si="622"/>
        <v>110045.32016976242</v>
      </c>
      <c r="CO571" s="5">
        <f t="shared" si="588"/>
        <v>91302.348604971616</v>
      </c>
      <c r="CP571" s="5">
        <f t="shared" si="605"/>
        <v>73748.171471659953</v>
      </c>
      <c r="CQ571" s="5"/>
      <c r="CR571" s="5"/>
      <c r="CS571" s="32">
        <f t="shared" si="593"/>
        <v>-7.0122929131541611E-2</v>
      </c>
      <c r="CT571" s="32">
        <f t="shared" si="611"/>
        <v>-5.6067535875527819E-2</v>
      </c>
      <c r="CU571" s="32">
        <f t="shared" si="640"/>
        <v>-0.11549424005874431</v>
      </c>
      <c r="CV571" s="32">
        <f t="shared" si="623"/>
        <v>-7.2382179973438654E-2</v>
      </c>
      <c r="CW571" s="32">
        <f t="shared" si="589"/>
        <v>0.11804352855871136</v>
      </c>
      <c r="CX571" s="32">
        <f t="shared" si="606"/>
        <v>0.38416991178184579</v>
      </c>
      <c r="CY571" s="32"/>
      <c r="DA571" s="6">
        <f t="shared" si="594"/>
        <v>-0.12299409486913566</v>
      </c>
      <c r="DB571" s="6">
        <f t="shared" si="612"/>
        <v>-5.572604924077515E-2</v>
      </c>
      <c r="DC571" s="6">
        <f t="shared" si="641"/>
        <v>-5.9979014231178768E-2</v>
      </c>
      <c r="DD571" s="6">
        <f t="shared" si="624"/>
        <v>7.472994463005274E-3</v>
      </c>
      <c r="DE571" s="6">
        <f t="shared" si="590"/>
        <v>0.72418827207219261</v>
      </c>
      <c r="DF571" s="6">
        <f t="shared" si="607"/>
        <v>1.5099774087330382</v>
      </c>
      <c r="DI571" s="6">
        <f t="shared" si="595"/>
        <v>6.2994992617946957E-2</v>
      </c>
      <c r="DJ571" s="6">
        <f t="shared" si="613"/>
        <v>0.14699403611823569</v>
      </c>
      <c r="DK571" s="6">
        <f t="shared" si="642"/>
        <v>0.71248168889416363</v>
      </c>
      <c r="DL571" s="6">
        <f t="shared" si="625"/>
        <v>0.31270979997298748</v>
      </c>
      <c r="DM571" s="6">
        <f t="shared" si="591"/>
        <v>0.19551241463305802</v>
      </c>
      <c r="DN571" s="6">
        <f t="shared" si="608"/>
        <v>0.15566487903394247</v>
      </c>
      <c r="DX571">
        <f t="shared" si="614"/>
        <v>107837.5</v>
      </c>
      <c r="DY571">
        <f t="shared" si="615"/>
        <v>99682.538626700916</v>
      </c>
      <c r="DZ571">
        <f t="shared" si="616"/>
        <v>115992.46137329908</v>
      </c>
    </row>
    <row r="572" spans="1:130" x14ac:dyDescent="0.25">
      <c r="A572" s="1">
        <v>71</v>
      </c>
      <c r="B572" s="1">
        <v>571</v>
      </c>
      <c r="C572" s="7">
        <v>20220111</v>
      </c>
      <c r="D572" s="7">
        <v>103150</v>
      </c>
      <c r="E572" s="7">
        <v>1260342</v>
      </c>
      <c r="F572" s="7"/>
      <c r="G572" s="7">
        <f t="shared" si="578"/>
        <v>130004277300</v>
      </c>
      <c r="H572" s="36">
        <f t="shared" si="621"/>
        <v>229385502773</v>
      </c>
      <c r="I572" s="36">
        <f t="shared" si="617"/>
        <v>375462783417.79999</v>
      </c>
      <c r="K572" s="2">
        <f t="shared" si="579"/>
        <v>1.042741992078104E-2</v>
      </c>
      <c r="M572" s="1">
        <f t="shared" si="587"/>
        <v>570</v>
      </c>
      <c r="N572" s="2">
        <f t="shared" si="580"/>
        <v>1.6891894163793181E-2</v>
      </c>
      <c r="O572" s="8">
        <f t="shared" si="581"/>
        <v>0.7142857142857143</v>
      </c>
      <c r="P572" s="2">
        <f t="shared" si="582"/>
        <v>0.68333731061306957</v>
      </c>
      <c r="Q572" s="2">
        <f t="shared" si="583"/>
        <v>0.70484098455056554</v>
      </c>
      <c r="R572" s="2">
        <f t="shared" si="584"/>
        <v>3.4054184936897713E-2</v>
      </c>
      <c r="V572" s="1">
        <f t="shared" si="585"/>
        <v>0</v>
      </c>
      <c r="W572" s="1">
        <f t="shared" si="586"/>
        <v>1.042741992078104E-2</v>
      </c>
      <c r="X572" s="2">
        <f t="shared" si="643"/>
        <v>9.2124780176445244E-3</v>
      </c>
      <c r="Y572" s="2">
        <f t="shared" si="644"/>
        <v>8.4205406969683743E-3</v>
      </c>
      <c r="Z572" s="2">
        <f t="shared" si="645"/>
        <v>1.3420893921191581E-2</v>
      </c>
      <c r="AA572" s="2">
        <f t="shared" si="646"/>
        <v>1.3565311447506915E-2</v>
      </c>
      <c r="AB572" s="3">
        <f t="shared" si="618"/>
        <v>0.6864280480675008</v>
      </c>
      <c r="AC572" s="3">
        <f t="shared" si="619"/>
        <v>0.6207406832900938</v>
      </c>
      <c r="AD572" s="4">
        <f t="shared" si="647"/>
        <v>47.48741829567841</v>
      </c>
      <c r="AE572" s="5">
        <f t="shared" si="631"/>
        <v>46.794951774863605</v>
      </c>
      <c r="AF572" s="5">
        <f t="shared" si="632"/>
        <v>31.43238999617833</v>
      </c>
      <c r="AG572" s="5">
        <f t="shared" si="633"/>
        <v>62.157513553548881</v>
      </c>
      <c r="AH572" s="5"/>
      <c r="AI572" s="6">
        <f t="shared" si="620"/>
        <v>-8.5414491098328535E-2</v>
      </c>
      <c r="AJ572" s="6">
        <f t="shared" si="609"/>
        <v>-0.14407862850414616</v>
      </c>
      <c r="AK572" s="6">
        <f t="shared" si="634"/>
        <v>-0.44723830746642385</v>
      </c>
      <c r="AL572" s="6">
        <f t="shared" si="635"/>
        <v>0.15908105045813153</v>
      </c>
      <c r="AM572" s="6"/>
      <c r="AT572" s="5"/>
      <c r="AU572" s="5"/>
      <c r="AV572" s="12"/>
      <c r="AW572" s="5"/>
      <c r="AX572" s="5"/>
      <c r="AY572" s="5"/>
      <c r="BE572" s="5">
        <f t="shared" si="596"/>
        <v>1070</v>
      </c>
      <c r="BF572" s="6">
        <f t="shared" si="597"/>
        <v>0</v>
      </c>
      <c r="BG572" s="6">
        <f t="shared" si="598"/>
        <v>1070</v>
      </c>
      <c r="BH572" s="6">
        <f t="shared" si="599"/>
        <v>1000.7142857142857</v>
      </c>
      <c r="BI572" s="6">
        <f t="shared" si="600"/>
        <v>918.57142857142856</v>
      </c>
      <c r="BJ572" s="6">
        <f t="shared" si="601"/>
        <v>47.860066989207297</v>
      </c>
      <c r="BK572" s="6">
        <f t="shared" si="636"/>
        <v>45.814095470856415</v>
      </c>
      <c r="BL572" s="6">
        <f t="shared" si="637"/>
        <v>21.538442722305394</v>
      </c>
      <c r="BM572" s="6">
        <f t="shared" si="638"/>
        <v>62.807052394842131</v>
      </c>
      <c r="BQ572" s="2">
        <f t="shared" ref="BQ572:BQ635" si="648">(_xlfn.PERCENTILE.EXC(D553:D572,0.25)+_xlfn.PERCENTILE.EXC(D553:D572,0.75))*0.5</f>
        <v>107197.5</v>
      </c>
      <c r="BR572" s="2">
        <f t="shared" si="602"/>
        <v>109478.5625</v>
      </c>
      <c r="BS572" s="2">
        <f t="shared" ref="BS572:BS635" si="649">BR572-2*_xlfn.STDEV.S(BR553:BR572)</f>
        <v>104178.35049457739</v>
      </c>
      <c r="BT572" s="5">
        <f t="shared" si="603"/>
        <v>114225.53558507166</v>
      </c>
      <c r="BU572" s="5"/>
      <c r="BV572" s="2">
        <f t="shared" si="626"/>
        <v>-0.88741908808998193</v>
      </c>
      <c r="BW572" s="2">
        <f t="shared" si="572"/>
        <v>-0.78306829993645066</v>
      </c>
      <c r="BX572" s="2">
        <f t="shared" si="573"/>
        <v>-1.3399161985209438</v>
      </c>
      <c r="BY572" s="2">
        <f t="shared" si="574"/>
        <v>-0.22622040135195765</v>
      </c>
      <c r="BZ572" s="2"/>
      <c r="CA572" s="2">
        <f t="shared" si="604"/>
        <v>0.21809216169171736</v>
      </c>
      <c r="CB572" s="2">
        <f t="shared" si="575"/>
        <v>0.1976531711245299</v>
      </c>
      <c r="CC572" s="2">
        <f t="shared" si="576"/>
        <v>-5.6102981750436154E-2</v>
      </c>
      <c r="CD572" s="2">
        <f t="shared" si="577"/>
        <v>0.45140932399949596</v>
      </c>
      <c r="CE572" s="5"/>
      <c r="CF572" s="8">
        <f t="shared" si="627"/>
        <v>-1.3974795030462797E-2</v>
      </c>
      <c r="CG572" s="8">
        <f t="shared" si="628"/>
        <v>4.0563522805146732E-3</v>
      </c>
      <c r="CH572" s="5">
        <f t="shared" si="629"/>
        <v>108145</v>
      </c>
      <c r="CI572" s="5">
        <f t="shared" si="630"/>
        <v>107875</v>
      </c>
      <c r="CJ572" s="5"/>
      <c r="CK572" s="5">
        <f t="shared" si="592"/>
        <v>108241.48912955608</v>
      </c>
      <c r="CL572" s="5">
        <f t="shared" si="610"/>
        <v>108004.47440484137</v>
      </c>
      <c r="CM572" s="5">
        <f t="shared" si="639"/>
        <v>115474.65087793238</v>
      </c>
      <c r="CN572" s="5">
        <f t="shared" si="622"/>
        <v>110209.06020503303</v>
      </c>
      <c r="CO572" s="5">
        <f t="shared" si="588"/>
        <v>91430.240887283231</v>
      </c>
      <c r="CP572" s="5">
        <f t="shared" si="605"/>
        <v>73890.414504527173</v>
      </c>
      <c r="CQ572" s="5"/>
      <c r="CR572" s="5"/>
      <c r="CS572" s="32">
        <f t="shared" si="593"/>
        <v>-4.703823986994482E-2</v>
      </c>
      <c r="CT572" s="32">
        <f t="shared" si="611"/>
        <v>-4.494697494332478E-2</v>
      </c>
      <c r="CU572" s="32">
        <f t="shared" si="640"/>
        <v>-0.10673035843131229</v>
      </c>
      <c r="CV572" s="32">
        <f t="shared" si="623"/>
        <v>-6.4051541605566253E-2</v>
      </c>
      <c r="CW572" s="32">
        <f t="shared" si="589"/>
        <v>0.12818252472029568</v>
      </c>
      <c r="CX572" s="32">
        <f t="shared" si="606"/>
        <v>0.39598621406678025</v>
      </c>
      <c r="CY572" s="32"/>
      <c r="DA572" s="6">
        <f t="shared" si="594"/>
        <v>-0.10054038621113194</v>
      </c>
      <c r="DB572" s="6">
        <f t="shared" si="612"/>
        <v>-6.85959889891206E-3</v>
      </c>
      <c r="DC572" s="6">
        <f t="shared" si="641"/>
        <v>-2.7915014000117973E-2</v>
      </c>
      <c r="DD572" s="6">
        <f t="shared" si="624"/>
        <v>-1.2907133528758686E-2</v>
      </c>
      <c r="DE572" s="6">
        <f t="shared" si="590"/>
        <v>0.71144246168134018</v>
      </c>
      <c r="DF572" s="6">
        <f t="shared" si="607"/>
        <v>1.4830494362784084</v>
      </c>
      <c r="DI572" s="6">
        <f t="shared" si="595"/>
        <v>0.18753923777633083</v>
      </c>
      <c r="DJ572" s="6">
        <f t="shared" si="613"/>
        <v>0.23541024409805092</v>
      </c>
      <c r="DK572" s="6">
        <f t="shared" si="642"/>
        <v>0.53236247797471603</v>
      </c>
      <c r="DL572" s="6">
        <f t="shared" si="625"/>
        <v>0.25493787794847844</v>
      </c>
      <c r="DM572" s="6">
        <f t="shared" si="591"/>
        <v>0.17873666653711692</v>
      </c>
      <c r="DN572" s="6">
        <f t="shared" si="608"/>
        <v>0.14625934968048668</v>
      </c>
      <c r="DX572">
        <f t="shared" si="614"/>
        <v>107598.5</v>
      </c>
      <c r="DY572">
        <f t="shared" si="615"/>
        <v>99192.089886283211</v>
      </c>
      <c r="DZ572">
        <f t="shared" si="616"/>
        <v>116004.91011371679</v>
      </c>
    </row>
    <row r="573" spans="1:130" x14ac:dyDescent="0.25">
      <c r="A573" s="1">
        <v>72</v>
      </c>
      <c r="B573" s="1">
        <v>572</v>
      </c>
      <c r="C573" s="7">
        <v>20220112</v>
      </c>
      <c r="D573" s="7">
        <v>104150</v>
      </c>
      <c r="E573" s="7">
        <v>1845898</v>
      </c>
      <c r="F573" s="7"/>
      <c r="G573" s="7">
        <f t="shared" si="578"/>
        <v>192250276700</v>
      </c>
      <c r="H573" s="36">
        <f t="shared" si="621"/>
        <v>229564246632</v>
      </c>
      <c r="I573" s="36">
        <f t="shared" si="617"/>
        <v>372133829357.79999</v>
      </c>
      <c r="K573" s="2">
        <f t="shared" si="579"/>
        <v>9.6479281897201112E-3</v>
      </c>
      <c r="M573" s="1">
        <f t="shared" si="587"/>
        <v>571</v>
      </c>
      <c r="N573" s="2">
        <f t="shared" si="580"/>
        <v>1.6897097958547897E-2</v>
      </c>
      <c r="O573" s="8">
        <f t="shared" si="581"/>
        <v>0.71553884711779447</v>
      </c>
      <c r="P573" s="2">
        <f t="shared" si="582"/>
        <v>0.68340048865740044</v>
      </c>
      <c r="Q573" s="2">
        <f t="shared" si="583"/>
        <v>0.7048978131389414</v>
      </c>
      <c r="R573" s="2">
        <f t="shared" si="584"/>
        <v>3.2201536504724904E-2</v>
      </c>
      <c r="V573" s="1">
        <f t="shared" si="585"/>
        <v>0</v>
      </c>
      <c r="W573" s="1">
        <f t="shared" si="586"/>
        <v>9.6479281897201112E-3</v>
      </c>
      <c r="X573" s="2">
        <f t="shared" si="643"/>
        <v>9.2124780176445244E-3</v>
      </c>
      <c r="Y573" s="2">
        <f t="shared" si="644"/>
        <v>8.1843191584167387E-3</v>
      </c>
      <c r="Z573" s="2">
        <f t="shared" si="645"/>
        <v>1.3420893921191581E-2</v>
      </c>
      <c r="AA573" s="2">
        <f t="shared" si="646"/>
        <v>1.3508952733252005E-2</v>
      </c>
      <c r="AB573" s="3">
        <f t="shared" si="618"/>
        <v>0.6864280480675008</v>
      </c>
      <c r="AC573" s="3">
        <f t="shared" si="619"/>
        <v>0.60584408873318563</v>
      </c>
      <c r="AD573" s="4">
        <f t="shared" si="647"/>
        <v>46.88208245618376</v>
      </c>
      <c r="AE573" s="5">
        <f t="shared" si="631"/>
        <v>47.359066922230582</v>
      </c>
      <c r="AF573" s="5">
        <f t="shared" si="632"/>
        <v>32.927007306159808</v>
      </c>
      <c r="AG573" s="5">
        <f t="shared" si="633"/>
        <v>61.791126538301356</v>
      </c>
      <c r="AH573" s="5"/>
      <c r="AI573" s="6">
        <f t="shared" si="620"/>
        <v>5.529697631440453E-3</v>
      </c>
      <c r="AJ573" s="6">
        <f t="shared" si="609"/>
        <v>-0.1217635805779643</v>
      </c>
      <c r="AK573" s="6">
        <f t="shared" si="634"/>
        <v>-0.39742523927618723</v>
      </c>
      <c r="AL573" s="6">
        <f t="shared" si="635"/>
        <v>0.1538980781202586</v>
      </c>
      <c r="AM573" s="6"/>
      <c r="AT573" s="5"/>
      <c r="AU573" s="5"/>
      <c r="AV573" s="12"/>
      <c r="AW573" s="5"/>
      <c r="AX573" s="5"/>
      <c r="AY573" s="5"/>
      <c r="BE573" s="5">
        <f t="shared" si="596"/>
        <v>1000</v>
      </c>
      <c r="BF573" s="6">
        <f t="shared" si="597"/>
        <v>0</v>
      </c>
      <c r="BG573" s="6">
        <f t="shared" si="598"/>
        <v>1000</v>
      </c>
      <c r="BH573" s="6">
        <f t="shared" si="599"/>
        <v>1000.7142857142857</v>
      </c>
      <c r="BI573" s="6">
        <f t="shared" si="600"/>
        <v>892.85714285714289</v>
      </c>
      <c r="BJ573" s="6">
        <f t="shared" si="601"/>
        <v>47.152018106374953</v>
      </c>
      <c r="BK573" s="6">
        <f t="shared" si="636"/>
        <v>47.102695696365508</v>
      </c>
      <c r="BL573" s="6">
        <f t="shared" si="637"/>
        <v>25.725060448056155</v>
      </c>
      <c r="BM573" s="6">
        <f t="shared" si="638"/>
        <v>62.067040370182056</v>
      </c>
      <c r="BQ573" s="2">
        <f t="shared" si="648"/>
        <v>107197.5</v>
      </c>
      <c r="BR573" s="2">
        <f t="shared" si="602"/>
        <v>109097.5625</v>
      </c>
      <c r="BS573" s="2">
        <f t="shared" si="649"/>
        <v>103633.59163637712</v>
      </c>
      <c r="BT573" s="5">
        <f t="shared" si="603"/>
        <v>113222.73813222592</v>
      </c>
      <c r="BU573" s="5"/>
      <c r="BV573" s="2">
        <f t="shared" si="626"/>
        <v>-0.7355099692517082</v>
      </c>
      <c r="BW573" s="2">
        <f t="shared" ref="BW573:BW636" si="650">AVERAGE(BV554:BV573)</f>
        <v>-0.76566128887924134</v>
      </c>
      <c r="BX573" s="2">
        <f t="shared" ref="BX573:BX636" si="651">BW573-2*_xlfn.STDEV.S(BV554:BV573)</f>
        <v>-1.3044181926604832</v>
      </c>
      <c r="BY573" s="2">
        <f t="shared" ref="BY573:BY636" si="652">BW573+2*_xlfn.STDEV.S(BV554:BV573)</f>
        <v>-0.22690438509799937</v>
      </c>
      <c r="BZ573" s="2"/>
      <c r="CA573" s="2">
        <f t="shared" si="604"/>
        <v>0.12445809520496046</v>
      </c>
      <c r="CB573" s="2">
        <f t="shared" ref="CB573:CB636" si="653">AVERAGE(CA554:CA573)</f>
        <v>0.20476364434367414</v>
      </c>
      <c r="CC573" s="2">
        <f t="shared" ref="CC573:CC636" si="654">CB573-2*_xlfn.STDEV.S(CA554:CA573)</f>
        <v>-3.0903429433138341E-2</v>
      </c>
      <c r="CD573" s="2">
        <f t="shared" ref="CD573:CD636" si="655">CB573+2*_xlfn.STDEV.S(CA554:CA573)</f>
        <v>0.44043071812048662</v>
      </c>
      <c r="CE573" s="5"/>
      <c r="CF573" s="8">
        <f t="shared" si="627"/>
        <v>-1.3974795030462797E-2</v>
      </c>
      <c r="CG573" s="8">
        <f t="shared" si="628"/>
        <v>4.0563522805146732E-3</v>
      </c>
      <c r="CH573" s="5">
        <f t="shared" si="629"/>
        <v>105995</v>
      </c>
      <c r="CI573" s="5">
        <f t="shared" si="630"/>
        <v>107875</v>
      </c>
      <c r="CJ573" s="5"/>
      <c r="CK573" s="5">
        <f t="shared" si="592"/>
        <v>107135.48582214511</v>
      </c>
      <c r="CL573" s="5">
        <f t="shared" si="610"/>
        <v>108014.21456577863</v>
      </c>
      <c r="CM573" s="5">
        <f t="shared" si="639"/>
        <v>115542.33465637617</v>
      </c>
      <c r="CN573" s="5">
        <f t="shared" si="622"/>
        <v>110304.38305440469</v>
      </c>
      <c r="CO573" s="5">
        <f t="shared" si="588"/>
        <v>91529.440248369428</v>
      </c>
      <c r="CP573" s="5">
        <f t="shared" si="605"/>
        <v>74012.271820699651</v>
      </c>
      <c r="CQ573" s="5"/>
      <c r="CR573" s="5"/>
      <c r="CS573" s="32">
        <f t="shared" si="593"/>
        <v>-2.7866451523833047E-2</v>
      </c>
      <c r="CT573" s="32">
        <f t="shared" si="611"/>
        <v>-3.5775055915676757E-2</v>
      </c>
      <c r="CU573" s="32">
        <f t="shared" si="640"/>
        <v>-9.859879229770685E-2</v>
      </c>
      <c r="CV573" s="32">
        <f t="shared" si="623"/>
        <v>-5.5794546725937533E-2</v>
      </c>
      <c r="CW573" s="32">
        <f t="shared" si="589"/>
        <v>0.13788525000681839</v>
      </c>
      <c r="CX573" s="32">
        <f t="shared" si="606"/>
        <v>0.40719906899103542</v>
      </c>
      <c r="CY573" s="32"/>
      <c r="DA573" s="6">
        <f t="shared" si="594"/>
        <v>-9.220669135553472E-2</v>
      </c>
      <c r="DB573" s="6">
        <f t="shared" si="612"/>
        <v>3.7566776811587231E-2</v>
      </c>
      <c r="DC573" s="6">
        <f t="shared" si="641"/>
        <v>-5.4102594725533276E-2</v>
      </c>
      <c r="DD573" s="6">
        <f t="shared" si="624"/>
        <v>1.0229774598687562E-2</v>
      </c>
      <c r="DE573" s="6">
        <f t="shared" si="590"/>
        <v>0.73942490106447067</v>
      </c>
      <c r="DF573" s="6">
        <f t="shared" si="607"/>
        <v>1.5110628521357798</v>
      </c>
      <c r="DI573" s="6">
        <f t="shared" si="595"/>
        <v>0.29267672141062068</v>
      </c>
      <c r="DJ573" s="6">
        <f t="shared" si="613"/>
        <v>0.29341480444975243</v>
      </c>
      <c r="DK573" s="6">
        <f t="shared" si="642"/>
        <v>0.59457297751950078</v>
      </c>
      <c r="DL573" s="6">
        <f t="shared" si="625"/>
        <v>0.4359021757013205</v>
      </c>
      <c r="DM573" s="6">
        <f t="shared" si="591"/>
        <v>0.16817484647514302</v>
      </c>
      <c r="DN573" s="6">
        <f t="shared" si="608"/>
        <v>0.13632905770923773</v>
      </c>
      <c r="DX573">
        <f t="shared" si="614"/>
        <v>107613</v>
      </c>
      <c r="DY573">
        <f t="shared" si="615"/>
        <v>99231.470068060371</v>
      </c>
      <c r="DZ573">
        <f t="shared" si="616"/>
        <v>115994.52993193963</v>
      </c>
    </row>
    <row r="574" spans="1:130" x14ac:dyDescent="0.25">
      <c r="A574" s="1">
        <v>73</v>
      </c>
      <c r="B574" s="1">
        <v>573</v>
      </c>
      <c r="C574" s="7">
        <v>20220115</v>
      </c>
      <c r="D574" s="7">
        <v>102750</v>
      </c>
      <c r="E574" s="7">
        <v>1634740</v>
      </c>
      <c r="F574" s="7"/>
      <c r="G574" s="7">
        <f t="shared" si="578"/>
        <v>167969535000</v>
      </c>
      <c r="H574" s="36">
        <f t="shared" si="621"/>
        <v>220352936750.5</v>
      </c>
      <c r="I574" s="36">
        <f t="shared" si="617"/>
        <v>369770981582.20001</v>
      </c>
      <c r="K574" s="2">
        <f t="shared" si="579"/>
        <v>-1.3533314330636982E-2</v>
      </c>
      <c r="M574" s="1">
        <f t="shared" si="587"/>
        <v>572</v>
      </c>
      <c r="N574" s="2">
        <f t="shared" si="580"/>
        <v>1.7092618478914363E-2</v>
      </c>
      <c r="O574" s="8">
        <f t="shared" si="581"/>
        <v>0.71679197994987465</v>
      </c>
      <c r="P574" s="2">
        <f t="shared" si="582"/>
        <v>0.6857703666898527</v>
      </c>
      <c r="Q574" s="2">
        <f t="shared" si="583"/>
        <v>0.70702200806592996</v>
      </c>
      <c r="R574" s="2">
        <f t="shared" si="584"/>
        <v>3.3391491292474207E-2</v>
      </c>
      <c r="V574" s="1">
        <f t="shared" si="585"/>
        <v>1.3533314330636982E-2</v>
      </c>
      <c r="W574" s="1">
        <f t="shared" si="586"/>
        <v>0</v>
      </c>
      <c r="X574" s="2">
        <f t="shared" si="643"/>
        <v>1.0179143326975738E-2</v>
      </c>
      <c r="Y574" s="2">
        <f t="shared" si="644"/>
        <v>5.471557714194524E-3</v>
      </c>
      <c r="Z574" s="2">
        <f t="shared" si="645"/>
        <v>1.3191730530626992E-2</v>
      </c>
      <c r="AA574" s="2">
        <f t="shared" si="646"/>
        <v>1.0556247610703607E-2</v>
      </c>
      <c r="AB574" s="3">
        <f t="shared" si="618"/>
        <v>0.77163062900223833</v>
      </c>
      <c r="AC574" s="3">
        <f t="shared" si="619"/>
        <v>0.5183241162936143</v>
      </c>
      <c r="AD574" s="4">
        <f t="shared" si="647"/>
        <v>40.181573670224843</v>
      </c>
      <c r="AE574" s="5">
        <f t="shared" si="631"/>
        <v>47.699254632205303</v>
      </c>
      <c r="AF574" s="5">
        <f t="shared" si="632"/>
        <v>34.376719602842847</v>
      </c>
      <c r="AG574" s="5">
        <f t="shared" si="633"/>
        <v>61.021789661567759</v>
      </c>
      <c r="AH574" s="5"/>
      <c r="AI574" s="6">
        <f t="shared" si="620"/>
        <v>4.9890712838050133E-2</v>
      </c>
      <c r="AJ574" s="6">
        <f t="shared" si="609"/>
        <v>-9.6973480323179567E-2</v>
      </c>
      <c r="AK574" s="6">
        <f t="shared" si="634"/>
        <v>-0.33673296020176963</v>
      </c>
      <c r="AL574" s="6">
        <f t="shared" si="635"/>
        <v>0.14278599955541049</v>
      </c>
      <c r="AM574" s="6"/>
      <c r="AT574" s="5"/>
      <c r="AU574" s="5"/>
      <c r="AV574" s="12"/>
      <c r="AW574" s="5"/>
      <c r="AX574" s="5"/>
      <c r="AY574" s="5"/>
      <c r="BE574" s="5">
        <f t="shared" si="596"/>
        <v>-1400</v>
      </c>
      <c r="BF574" s="6">
        <f t="shared" si="597"/>
        <v>1400</v>
      </c>
      <c r="BG574" s="6">
        <f t="shared" si="598"/>
        <v>0</v>
      </c>
      <c r="BH574" s="6">
        <f t="shared" si="599"/>
        <v>1100.7142857142858</v>
      </c>
      <c r="BI574" s="6">
        <f t="shared" si="600"/>
        <v>600.71428571428567</v>
      </c>
      <c r="BJ574" s="6">
        <f t="shared" si="601"/>
        <v>35.306465155331658</v>
      </c>
      <c r="BK574" s="6">
        <f t="shared" si="636"/>
        <v>47.899432566697541</v>
      </c>
      <c r="BL574" s="6">
        <f t="shared" si="637"/>
        <v>29.962617730649495</v>
      </c>
      <c r="BM574" s="6">
        <f t="shared" si="638"/>
        <v>60.45520295193117</v>
      </c>
      <c r="BQ574" s="2">
        <f t="shared" si="648"/>
        <v>107197.5</v>
      </c>
      <c r="BR574" s="2">
        <f t="shared" si="602"/>
        <v>108755.6875</v>
      </c>
      <c r="BS574" s="2">
        <f t="shared" si="649"/>
        <v>103190.68080769837</v>
      </c>
      <c r="BT574" s="5">
        <f t="shared" si="603"/>
        <v>112241.76445688751</v>
      </c>
      <c r="BU574" s="5"/>
      <c r="BV574" s="2">
        <f t="shared" si="626"/>
        <v>-0.53892446353096446</v>
      </c>
      <c r="BW574" s="2">
        <f t="shared" si="650"/>
        <v>-0.73657759238001952</v>
      </c>
      <c r="BX574" s="2">
        <f t="shared" si="651"/>
        <v>-1.2571526323617894</v>
      </c>
      <c r="BY574" s="2">
        <f t="shared" si="652"/>
        <v>-0.21600255239824961</v>
      </c>
      <c r="BZ574" s="2"/>
      <c r="CA574" s="2">
        <f t="shared" si="604"/>
        <v>0.16155379650886351</v>
      </c>
      <c r="CB574" s="2">
        <f t="shared" si="653"/>
        <v>0.21421771971026177</v>
      </c>
      <c r="CC574" s="2">
        <f t="shared" si="654"/>
        <v>3.9896068418358022E-3</v>
      </c>
      <c r="CD574" s="2">
        <f t="shared" si="655"/>
        <v>0.42444583257868773</v>
      </c>
      <c r="CE574" s="5"/>
      <c r="CF574" s="8">
        <f t="shared" si="627"/>
        <v>-9.8395303931743394E-3</v>
      </c>
      <c r="CG574" s="8">
        <f t="shared" si="628"/>
        <v>4.0563522805146732E-3</v>
      </c>
      <c r="CH574" s="5">
        <f t="shared" si="629"/>
        <v>105970</v>
      </c>
      <c r="CI574" s="5">
        <f t="shared" si="630"/>
        <v>107875</v>
      </c>
      <c r="CJ574" s="5"/>
      <c r="CK574" s="5">
        <f t="shared" si="592"/>
        <v>105708.44118871915</v>
      </c>
      <c r="CL574" s="5">
        <f t="shared" si="610"/>
        <v>108468.1759550893</v>
      </c>
      <c r="CM574" s="5">
        <f t="shared" si="639"/>
        <v>115502.77439326564</v>
      </c>
      <c r="CN574" s="5">
        <f t="shared" si="622"/>
        <v>110412.46105835728</v>
      </c>
      <c r="CO574" s="5">
        <f t="shared" si="588"/>
        <v>91604.760557783069</v>
      </c>
      <c r="CP574" s="5">
        <f t="shared" si="605"/>
        <v>74121.252751673688</v>
      </c>
      <c r="CQ574" s="5"/>
      <c r="CR574" s="5"/>
      <c r="CS574" s="32">
        <f t="shared" si="593"/>
        <v>-2.7986801767680092E-2</v>
      </c>
      <c r="CT574" s="32">
        <f t="shared" si="611"/>
        <v>-5.2717545074758898E-2</v>
      </c>
      <c r="CU574" s="32">
        <f t="shared" si="640"/>
        <v>-0.11041097895921359</v>
      </c>
      <c r="CV574" s="32">
        <f t="shared" si="623"/>
        <v>-6.9398517023430584E-2</v>
      </c>
      <c r="CW574" s="32">
        <f t="shared" si="589"/>
        <v>0.12166659652133105</v>
      </c>
      <c r="CX574" s="32">
        <f t="shared" si="606"/>
        <v>0.38624208557618944</v>
      </c>
      <c r="CY574" s="32"/>
      <c r="DA574" s="6">
        <f t="shared" si="594"/>
        <v>-6.7362995704464981E-2</v>
      </c>
      <c r="DB574" s="6">
        <f t="shared" si="612"/>
        <v>-2.2518272501161188E-2</v>
      </c>
      <c r="DC574" s="6">
        <f t="shared" si="641"/>
        <v>-8.3249240081356785E-2</v>
      </c>
      <c r="DD574" s="6">
        <f t="shared" si="624"/>
        <v>-3.8190798732389987E-2</v>
      </c>
      <c r="DE574" s="6">
        <f t="shared" si="590"/>
        <v>0.72328035696849657</v>
      </c>
      <c r="DF574" s="6">
        <f t="shared" si="607"/>
        <v>1.5247270980668177</v>
      </c>
      <c r="DI574" s="6">
        <f t="shared" si="595"/>
        <v>0.21057233783204468</v>
      </c>
      <c r="DJ574" s="6">
        <f t="shared" si="613"/>
        <v>0.18905271278245064</v>
      </c>
      <c r="DK574" s="6">
        <f t="shared" si="642"/>
        <v>0.54187687647850069</v>
      </c>
      <c r="DL574" s="6">
        <f t="shared" si="625"/>
        <v>0.41340393896794747</v>
      </c>
      <c r="DM574" s="6">
        <f t="shared" si="591"/>
        <v>0.15105154745069976</v>
      </c>
      <c r="DN574" s="6">
        <f t="shared" si="608"/>
        <v>0.13728841503866523</v>
      </c>
      <c r="DX574">
        <f t="shared" si="614"/>
        <v>107735</v>
      </c>
      <c r="DY574">
        <f t="shared" si="615"/>
        <v>99719.171908030956</v>
      </c>
      <c r="DZ574">
        <f t="shared" si="616"/>
        <v>115750.82809196904</v>
      </c>
    </row>
    <row r="575" spans="1:130" x14ac:dyDescent="0.25">
      <c r="A575" s="1">
        <v>74</v>
      </c>
      <c r="B575" s="1">
        <v>574</v>
      </c>
      <c r="C575" s="7">
        <v>20220116</v>
      </c>
      <c r="D575" s="7">
        <v>102670</v>
      </c>
      <c r="E575" s="7">
        <v>2005676</v>
      </c>
      <c r="F575" s="7"/>
      <c r="G575" s="7">
        <f t="shared" si="578"/>
        <v>205922754920</v>
      </c>
      <c r="H575" s="36">
        <f t="shared" si="621"/>
        <v>216055809446</v>
      </c>
      <c r="I575" s="36">
        <f t="shared" si="617"/>
        <v>363446940473.59998</v>
      </c>
      <c r="K575" s="2">
        <f t="shared" si="579"/>
        <v>-7.7889206547063303E-4</v>
      </c>
      <c r="M575" s="1">
        <f t="shared" si="587"/>
        <v>573</v>
      </c>
      <c r="N575" s="2">
        <f t="shared" si="580"/>
        <v>1.7294036789375637E-2</v>
      </c>
      <c r="O575" s="8">
        <f t="shared" si="581"/>
        <v>0.71804511278195493</v>
      </c>
      <c r="P575" s="2">
        <f t="shared" si="582"/>
        <v>0.68820374751543778</v>
      </c>
      <c r="Q575" s="2">
        <f t="shared" si="583"/>
        <v>0.70918795162045112</v>
      </c>
      <c r="R575" s="2">
        <f t="shared" si="584"/>
        <v>3.2274746092102236E-2</v>
      </c>
      <c r="V575" s="1">
        <f t="shared" si="585"/>
        <v>7.7889206547063303E-4</v>
      </c>
      <c r="W575" s="1">
        <f t="shared" si="586"/>
        <v>0</v>
      </c>
      <c r="X575" s="2">
        <f t="shared" si="643"/>
        <v>1.0234778474509354E-2</v>
      </c>
      <c r="Y575" s="2">
        <f t="shared" si="644"/>
        <v>2.7013749532661508E-3</v>
      </c>
      <c r="Z575" s="2">
        <f t="shared" si="645"/>
        <v>1.3147065300602934E-2</v>
      </c>
      <c r="AA575" s="2">
        <f t="shared" si="646"/>
        <v>4.4852502881018805E-3</v>
      </c>
      <c r="AB575" s="3">
        <f t="shared" si="618"/>
        <v>0.77848388522417844</v>
      </c>
      <c r="AC575" s="3">
        <f t="shared" si="619"/>
        <v>0.60227964544858192</v>
      </c>
      <c r="AD575" s="4">
        <f t="shared" si="647"/>
        <v>43.619318737012733</v>
      </c>
      <c r="AE575" s="5">
        <f t="shared" si="631"/>
        <v>48.131191570240887</v>
      </c>
      <c r="AF575" s="5">
        <f t="shared" si="632"/>
        <v>36.041813764840199</v>
      </c>
      <c r="AG575" s="5">
        <f t="shared" si="633"/>
        <v>60.220569375641574</v>
      </c>
      <c r="AH575" s="5"/>
      <c r="AI575" s="6">
        <f t="shared" si="620"/>
        <v>-5.3948961500332092E-2</v>
      </c>
      <c r="AJ575" s="6">
        <f t="shared" si="609"/>
        <v>-8.5474371643614835E-2</v>
      </c>
      <c r="AK575" s="6">
        <f t="shared" si="634"/>
        <v>-0.30898946871774646</v>
      </c>
      <c r="AL575" s="6">
        <f t="shared" si="635"/>
        <v>0.13804072543051676</v>
      </c>
      <c r="AM575" s="6"/>
      <c r="AT575" s="5"/>
      <c r="AU575" s="5"/>
      <c r="AV575" s="12"/>
      <c r="AW575" s="5"/>
      <c r="AX575" s="5"/>
      <c r="AY575" s="5"/>
      <c r="BE575" s="5">
        <f t="shared" si="596"/>
        <v>-80</v>
      </c>
      <c r="BF575" s="6">
        <f t="shared" si="597"/>
        <v>80</v>
      </c>
      <c r="BG575" s="6">
        <f t="shared" si="598"/>
        <v>0</v>
      </c>
      <c r="BH575" s="6">
        <f t="shared" si="599"/>
        <v>1106.4285714285713</v>
      </c>
      <c r="BI575" s="6">
        <f t="shared" si="600"/>
        <v>290.71428571428572</v>
      </c>
      <c r="BJ575" s="6">
        <f t="shared" si="601"/>
        <v>20.807770961145195</v>
      </c>
      <c r="BK575" s="6">
        <f t="shared" si="636"/>
        <v>47.390702726845483</v>
      </c>
      <c r="BL575" s="6">
        <f t="shared" si="637"/>
        <v>27.021431616133707</v>
      </c>
      <c r="BM575" s="6">
        <f t="shared" si="638"/>
        <v>61.649192504343723</v>
      </c>
      <c r="BQ575" s="2">
        <f t="shared" si="648"/>
        <v>107042.5</v>
      </c>
      <c r="BR575" s="2">
        <f t="shared" si="602"/>
        <v>108446.1875</v>
      </c>
      <c r="BS575" s="2">
        <f t="shared" si="649"/>
        <v>102847.04577866592</v>
      </c>
      <c r="BT575" s="5">
        <f t="shared" si="603"/>
        <v>111300.65162555473</v>
      </c>
      <c r="BU575" s="5"/>
      <c r="BV575" s="2">
        <f t="shared" si="626"/>
        <v>-0.36149851079895212</v>
      </c>
      <c r="BW575" s="2">
        <f t="shared" si="650"/>
        <v>-0.73066210843677282</v>
      </c>
      <c r="BX575" s="2">
        <f t="shared" si="651"/>
        <v>-1.266001882581232</v>
      </c>
      <c r="BY575" s="2">
        <f t="shared" si="652"/>
        <v>-0.1953223342923136</v>
      </c>
      <c r="BZ575" s="2"/>
      <c r="CA575" s="2">
        <f t="shared" si="604"/>
        <v>6.2668136162910282E-2</v>
      </c>
      <c r="CB575" s="2">
        <f t="shared" si="653"/>
        <v>0.20113215264788303</v>
      </c>
      <c r="CC575" s="2">
        <f t="shared" si="654"/>
        <v>-1.2772575012248627E-2</v>
      </c>
      <c r="CD575" s="2">
        <f t="shared" si="655"/>
        <v>0.41503688030801467</v>
      </c>
      <c r="CE575" s="5"/>
      <c r="CF575" s="8">
        <f t="shared" si="627"/>
        <v>-9.8395303931743394E-3</v>
      </c>
      <c r="CG575" s="8">
        <f t="shared" si="628"/>
        <v>4.0563522805146732E-3</v>
      </c>
      <c r="CH575" s="5">
        <f t="shared" si="629"/>
        <v>104740</v>
      </c>
      <c r="CI575" s="5">
        <f t="shared" si="630"/>
        <v>107875</v>
      </c>
      <c r="CJ575" s="5"/>
      <c r="CK575" s="5">
        <f t="shared" si="592"/>
        <v>104990.30812915642</v>
      </c>
      <c r="CL575" s="5">
        <f t="shared" si="610"/>
        <v>108411.79903426526</v>
      </c>
      <c r="CM575" s="5">
        <f t="shared" si="639"/>
        <v>115453.10580128452</v>
      </c>
      <c r="CN575" s="5">
        <f t="shared" si="622"/>
        <v>110428.54665395719</v>
      </c>
      <c r="CO575" s="5">
        <f t="shared" si="588"/>
        <v>91743.577946620848</v>
      </c>
      <c r="CP575" s="5">
        <f t="shared" si="605"/>
        <v>74232.527466060987</v>
      </c>
      <c r="CQ575" s="5"/>
      <c r="CR575" s="5"/>
      <c r="CS575" s="32">
        <f t="shared" si="593"/>
        <v>-2.2100212586308787E-2</v>
      </c>
      <c r="CT575" s="32">
        <f t="shared" si="611"/>
        <v>-5.2962860919321897E-2</v>
      </c>
      <c r="CU575" s="32">
        <f t="shared" si="640"/>
        <v>-0.11072119465791186</v>
      </c>
      <c r="CV575" s="32">
        <f t="shared" si="623"/>
        <v>-7.0258523624961322E-2</v>
      </c>
      <c r="CW575" s="32">
        <f t="shared" si="589"/>
        <v>0.11909740494028331</v>
      </c>
      <c r="CX575" s="32">
        <f t="shared" si="606"/>
        <v>0.38308641110112518</v>
      </c>
      <c r="CY575" s="32"/>
      <c r="DA575" s="6">
        <f t="shared" si="594"/>
        <v>-6.7686866603601015E-2</v>
      </c>
      <c r="DB575" s="6">
        <f t="shared" si="612"/>
        <v>-2.7190991605247846E-2</v>
      </c>
      <c r="DC575" s="6">
        <f t="shared" si="641"/>
        <v>-0.12207022979549127</v>
      </c>
      <c r="DD575" s="6">
        <f t="shared" si="624"/>
        <v>-7.5755447614371668E-2</v>
      </c>
      <c r="DE575" s="6">
        <f t="shared" si="590"/>
        <v>0.68606217979648998</v>
      </c>
      <c r="DF575" s="6">
        <f t="shared" si="607"/>
        <v>1.5076876851295666</v>
      </c>
      <c r="DI575" s="6">
        <f t="shared" si="595"/>
        <v>0.24995236092820736</v>
      </c>
      <c r="DJ575" s="6">
        <f t="shared" si="613"/>
        <v>0.20006399356297333</v>
      </c>
      <c r="DK575" s="6">
        <f t="shared" si="642"/>
        <v>0.43179705870103524</v>
      </c>
      <c r="DL575" s="6">
        <f t="shared" si="625"/>
        <v>0.25241364330664057</v>
      </c>
      <c r="DM575" s="6">
        <f t="shared" si="591"/>
        <v>0.1348656956725035</v>
      </c>
      <c r="DN575" s="6">
        <f t="shared" si="608"/>
        <v>0.12307740236551938</v>
      </c>
      <c r="DX575">
        <f t="shared" si="614"/>
        <v>107614</v>
      </c>
      <c r="DY575">
        <f t="shared" si="615"/>
        <v>99372.241935120881</v>
      </c>
      <c r="DZ575">
        <f t="shared" si="616"/>
        <v>115855.75806487912</v>
      </c>
    </row>
    <row r="576" spans="1:130" x14ac:dyDescent="0.25">
      <c r="A576" s="1">
        <v>75</v>
      </c>
      <c r="B576" s="1">
        <v>575</v>
      </c>
      <c r="C576" s="7">
        <v>20220117</v>
      </c>
      <c r="D576" s="7">
        <v>101540</v>
      </c>
      <c r="E576" s="7">
        <v>1598449</v>
      </c>
      <c r="F576" s="7"/>
      <c r="G576" s="7">
        <f t="shared" si="578"/>
        <v>162306511460</v>
      </c>
      <c r="H576" s="36">
        <f t="shared" si="621"/>
        <v>217142208069</v>
      </c>
      <c r="I576" s="36">
        <f t="shared" si="617"/>
        <v>352041498142.79999</v>
      </c>
      <c r="K576" s="2">
        <f t="shared" si="579"/>
        <v>-1.1067151791625131E-2</v>
      </c>
      <c r="M576" s="1">
        <f t="shared" si="587"/>
        <v>574</v>
      </c>
      <c r="N576" s="2">
        <f t="shared" si="580"/>
        <v>1.7598097183880321E-2</v>
      </c>
      <c r="O576" s="8">
        <f t="shared" si="581"/>
        <v>0.7192982456140351</v>
      </c>
      <c r="P576" s="2">
        <f t="shared" si="582"/>
        <v>0.69186163144852264</v>
      </c>
      <c r="Q576" s="2">
        <f t="shared" si="583"/>
        <v>0.71241506888910433</v>
      </c>
      <c r="R576" s="2">
        <f t="shared" si="584"/>
        <v>3.1094498098597323E-2</v>
      </c>
      <c r="V576" s="1">
        <f t="shared" si="585"/>
        <v>1.1067151791625131E-2</v>
      </c>
      <c r="W576" s="1">
        <f t="shared" si="586"/>
        <v>0</v>
      </c>
      <c r="X576" s="2">
        <f t="shared" si="643"/>
        <v>1.1025289316768291E-2</v>
      </c>
      <c r="Y576" s="2">
        <f t="shared" si="644"/>
        <v>1.8611389634563406E-3</v>
      </c>
      <c r="Z576" s="2">
        <f t="shared" si="645"/>
        <v>1.2812802160551679E-2</v>
      </c>
      <c r="AA576" s="2">
        <f t="shared" si="646"/>
        <v>3.6880475533562712E-3</v>
      </c>
      <c r="AB576" s="3">
        <f t="shared" si="618"/>
        <v>0.86049009253519737</v>
      </c>
      <c r="AC576" s="3">
        <f t="shared" si="619"/>
        <v>0.50464071748820849</v>
      </c>
      <c r="AD576" s="4">
        <f t="shared" si="647"/>
        <v>36.966473379906809</v>
      </c>
      <c r="AE576" s="5">
        <f t="shared" si="631"/>
        <v>48.053269011777516</v>
      </c>
      <c r="AF576" s="5">
        <f t="shared" si="632"/>
        <v>35.686282888993773</v>
      </c>
      <c r="AG576" s="5">
        <f t="shared" si="633"/>
        <v>60.420255134561259</v>
      </c>
      <c r="AH576" s="5"/>
      <c r="AI576" s="6">
        <f t="shared" si="620"/>
        <v>-8.828908184647509E-2</v>
      </c>
      <c r="AJ576" s="6">
        <f t="shared" si="609"/>
        <v>-7.4334447151052502E-2</v>
      </c>
      <c r="AK576" s="6">
        <f t="shared" si="634"/>
        <v>-0.27111372058151573</v>
      </c>
      <c r="AL576" s="6">
        <f t="shared" si="635"/>
        <v>0.12244482627941075</v>
      </c>
      <c r="AM576" s="6"/>
      <c r="AT576" s="5"/>
      <c r="AU576" s="5"/>
      <c r="AV576" s="12"/>
      <c r="AW576" s="5"/>
      <c r="AX576" s="5"/>
      <c r="AY576" s="5"/>
      <c r="BE576" s="5">
        <f t="shared" si="596"/>
        <v>-1130</v>
      </c>
      <c r="BF576" s="6">
        <f t="shared" si="597"/>
        <v>1130</v>
      </c>
      <c r="BG576" s="6">
        <f t="shared" si="598"/>
        <v>0</v>
      </c>
      <c r="BH576" s="6">
        <f t="shared" si="599"/>
        <v>1187.1428571428571</v>
      </c>
      <c r="BI576" s="6">
        <f t="shared" si="600"/>
        <v>194.28571428571428</v>
      </c>
      <c r="BJ576" s="6">
        <f t="shared" si="601"/>
        <v>14.064115822130299</v>
      </c>
      <c r="BK576" s="6">
        <f t="shared" si="636"/>
        <v>46.250620142871711</v>
      </c>
      <c r="BL576" s="6">
        <f t="shared" si="637"/>
        <v>21.352086709969516</v>
      </c>
      <c r="BM576" s="6">
        <f t="shared" si="638"/>
        <v>63.679593545903245</v>
      </c>
      <c r="BQ576" s="2">
        <f t="shared" si="648"/>
        <v>106648.75</v>
      </c>
      <c r="BR576" s="2">
        <f t="shared" si="602"/>
        <v>108148.6875</v>
      </c>
      <c r="BS576" s="2">
        <f t="shared" si="649"/>
        <v>102581.66015899829</v>
      </c>
      <c r="BT576" s="5">
        <f t="shared" si="603"/>
        <v>110345.32210820721</v>
      </c>
      <c r="BU576" s="5"/>
      <c r="BV576" s="2">
        <f t="shared" si="626"/>
        <v>-0.3818695483872645</v>
      </c>
      <c r="BW576" s="2">
        <f t="shared" si="650"/>
        <v>-0.73573269650024231</v>
      </c>
      <c r="BX576" s="2">
        <f t="shared" si="651"/>
        <v>-1.2547914199208581</v>
      </c>
      <c r="BY576" s="2">
        <f t="shared" si="652"/>
        <v>-0.21667397307962666</v>
      </c>
      <c r="BZ576" s="2"/>
      <c r="CA576" s="2">
        <f t="shared" si="604"/>
        <v>0.16249361389088657</v>
      </c>
      <c r="CB576" s="2">
        <f t="shared" si="653"/>
        <v>0.19049841465840084</v>
      </c>
      <c r="CC576" s="2">
        <f t="shared" si="654"/>
        <v>-7.5340958152234627E-3</v>
      </c>
      <c r="CD576" s="2">
        <f t="shared" si="655"/>
        <v>0.38853092513202514</v>
      </c>
      <c r="CE576" s="5"/>
      <c r="CF576" s="8">
        <f t="shared" si="627"/>
        <v>-9.8395303931743394E-3</v>
      </c>
      <c r="CG576" s="8">
        <f t="shared" si="628"/>
        <v>4.0563522805146732E-3</v>
      </c>
      <c r="CH576" s="5">
        <f t="shared" si="629"/>
        <v>104470</v>
      </c>
      <c r="CI576" s="5">
        <f t="shared" si="630"/>
        <v>107875</v>
      </c>
      <c r="CJ576" s="5"/>
      <c r="CK576" s="5">
        <f t="shared" si="592"/>
        <v>104200.96768278831</v>
      </c>
      <c r="CL576" s="5">
        <f t="shared" si="610"/>
        <v>108234.74292391536</v>
      </c>
      <c r="CM576" s="5">
        <f t="shared" si="639"/>
        <v>115284.82807255485</v>
      </c>
      <c r="CN576" s="5">
        <f t="shared" si="622"/>
        <v>110382.50593854547</v>
      </c>
      <c r="CO576" s="5">
        <f t="shared" si="588"/>
        <v>91848.940320823909</v>
      </c>
      <c r="CP576" s="5">
        <f t="shared" si="605"/>
        <v>74361.025971825933</v>
      </c>
      <c r="CQ576" s="5"/>
      <c r="CR576" s="5"/>
      <c r="CS576" s="32">
        <f t="shared" si="593"/>
        <v>-2.5536880721577448E-2</v>
      </c>
      <c r="CT576" s="32">
        <f t="shared" si="611"/>
        <v>-6.1853918095610805E-2</v>
      </c>
      <c r="CU576" s="32">
        <f t="shared" si="640"/>
        <v>-0.11922495182023873</v>
      </c>
      <c r="CV576" s="32">
        <f t="shared" si="623"/>
        <v>-8.0107856433957569E-2</v>
      </c>
      <c r="CW576" s="32">
        <f t="shared" si="589"/>
        <v>0.10551084906723673</v>
      </c>
      <c r="CX576" s="32">
        <f t="shared" si="606"/>
        <v>0.36550025598721159</v>
      </c>
      <c r="CY576" s="32"/>
      <c r="DA576" s="6">
        <f t="shared" si="594"/>
        <v>-5.4989429454174767E-2</v>
      </c>
      <c r="DB576" s="6">
        <f t="shared" si="612"/>
        <v>-6.0937402380252137E-2</v>
      </c>
      <c r="DC576" s="6">
        <f t="shared" si="641"/>
        <v>-0.16812168021403542</v>
      </c>
      <c r="DD576" s="6">
        <f t="shared" si="624"/>
        <v>-8.365732432374666E-2</v>
      </c>
      <c r="DE576" s="6">
        <f t="shared" si="590"/>
        <v>0.63555115867852963</v>
      </c>
      <c r="DF576" s="6">
        <f t="shared" si="607"/>
        <v>1.4015769846510475</v>
      </c>
      <c r="DI576" s="6">
        <f t="shared" si="595"/>
        <v>0.17335063685924559</v>
      </c>
      <c r="DJ576" s="6">
        <f t="shared" si="613"/>
        <v>0.15905058766998076</v>
      </c>
      <c r="DK576" s="6">
        <f t="shared" si="642"/>
        <v>0.35907511438197348</v>
      </c>
      <c r="DL576" s="6">
        <f t="shared" si="625"/>
        <v>0.2601946442342305</v>
      </c>
      <c r="DM576" s="6">
        <f t="shared" si="591"/>
        <v>0.16821068659837241</v>
      </c>
      <c r="DN576" s="6">
        <f t="shared" si="608"/>
        <v>0.14109526521194088</v>
      </c>
      <c r="DX576">
        <f t="shared" si="614"/>
        <v>107416</v>
      </c>
      <c r="DY576">
        <f t="shared" si="615"/>
        <v>98798.885865906152</v>
      </c>
      <c r="DZ576">
        <f t="shared" si="616"/>
        <v>116033.11413409385</v>
      </c>
    </row>
    <row r="577" spans="1:130" x14ac:dyDescent="0.25">
      <c r="A577" s="1">
        <v>76</v>
      </c>
      <c r="B577" s="1">
        <v>576</v>
      </c>
      <c r="C577" s="7">
        <v>20220118</v>
      </c>
      <c r="D577" s="7">
        <v>98970</v>
      </c>
      <c r="E577" s="7">
        <v>2424245</v>
      </c>
      <c r="F577" s="7"/>
      <c r="G577" s="7">
        <f t="shared" si="578"/>
        <v>239927527650</v>
      </c>
      <c r="H577" s="36">
        <f t="shared" si="621"/>
        <v>221113086671.5</v>
      </c>
      <c r="I577" s="36">
        <f t="shared" si="617"/>
        <v>346466155273</v>
      </c>
      <c r="K577" s="2">
        <f t="shared" si="579"/>
        <v>-2.5636035610648502E-2</v>
      </c>
      <c r="M577" s="1">
        <f t="shared" si="587"/>
        <v>575</v>
      </c>
      <c r="N577" s="2">
        <f t="shared" si="580"/>
        <v>1.7619097440591251E-2</v>
      </c>
      <c r="O577" s="8">
        <f t="shared" si="581"/>
        <v>0.72055137844611528</v>
      </c>
      <c r="P577" s="2">
        <f t="shared" si="582"/>
        <v>0.69211357060293144</v>
      </c>
      <c r="Q577" s="2">
        <f t="shared" si="583"/>
        <v>0.71263607342329749</v>
      </c>
      <c r="R577" s="2">
        <f t="shared" si="584"/>
        <v>2.8689746997592636E-2</v>
      </c>
      <c r="V577" s="1">
        <f t="shared" si="585"/>
        <v>2.5636035610648502E-2</v>
      </c>
      <c r="W577" s="1">
        <f t="shared" si="586"/>
        <v>0</v>
      </c>
      <c r="X577" s="2">
        <f t="shared" si="643"/>
        <v>1.1997414093441568E-2</v>
      </c>
      <c r="Y577" s="2">
        <f t="shared" si="644"/>
        <v>1.8611389634563406E-3</v>
      </c>
      <c r="Z577" s="2">
        <f t="shared" si="645"/>
        <v>1.3397543474473124E-2</v>
      </c>
      <c r="AA577" s="2">
        <f t="shared" si="646"/>
        <v>3.6880475533562712E-3</v>
      </c>
      <c r="AB577" s="3">
        <f t="shared" si="618"/>
        <v>0.89549357434821708</v>
      </c>
      <c r="AC577" s="3">
        <f t="shared" si="619"/>
        <v>0.50464071748820849</v>
      </c>
      <c r="AD577" s="4">
        <f t="shared" si="647"/>
        <v>36.042308257897055</v>
      </c>
      <c r="AE577" s="5">
        <f t="shared" si="631"/>
        <v>47.888565781917194</v>
      </c>
      <c r="AF577" s="5">
        <f t="shared" si="632"/>
        <v>34.957880133048427</v>
      </c>
      <c r="AG577" s="5">
        <f t="shared" si="633"/>
        <v>60.819251430785961</v>
      </c>
      <c r="AH577" s="5"/>
      <c r="AI577" s="6">
        <f t="shared" si="620"/>
        <v>-0.20158880885336852</v>
      </c>
      <c r="AJ577" s="6">
        <f t="shared" si="609"/>
        <v>-7.5119032658032242E-2</v>
      </c>
      <c r="AK577" s="6">
        <f t="shared" si="634"/>
        <v>-0.27388630069641628</v>
      </c>
      <c r="AL577" s="6">
        <f t="shared" si="635"/>
        <v>0.1236482353803518</v>
      </c>
      <c r="AM577" s="6"/>
      <c r="AT577" s="5"/>
      <c r="AU577" s="5"/>
      <c r="AV577" s="12"/>
      <c r="AW577" s="5"/>
      <c r="AX577" s="5"/>
      <c r="AY577" s="5"/>
      <c r="BE577" s="5">
        <f t="shared" si="596"/>
        <v>-2570</v>
      </c>
      <c r="BF577" s="6">
        <f t="shared" si="597"/>
        <v>2570</v>
      </c>
      <c r="BG577" s="6">
        <f t="shared" si="598"/>
        <v>0</v>
      </c>
      <c r="BH577" s="6">
        <f t="shared" si="599"/>
        <v>1272.1428571428571</v>
      </c>
      <c r="BI577" s="6">
        <f t="shared" si="600"/>
        <v>194.28571428571428</v>
      </c>
      <c r="BJ577" s="6">
        <f t="shared" si="601"/>
        <v>13.248904042864101</v>
      </c>
      <c r="BK577" s="6">
        <f t="shared" si="636"/>
        <v>44.998438854117232</v>
      </c>
      <c r="BL577" s="6">
        <f t="shared" si="637"/>
        <v>16.201057766696191</v>
      </c>
      <c r="BM577" s="6">
        <f t="shared" si="638"/>
        <v>65.15660561531196</v>
      </c>
      <c r="BQ577" s="2">
        <f t="shared" si="648"/>
        <v>106373.75</v>
      </c>
      <c r="BR577" s="2">
        <f t="shared" si="602"/>
        <v>107894.75</v>
      </c>
      <c r="BS577" s="2">
        <f t="shared" si="649"/>
        <v>102428.05685154181</v>
      </c>
      <c r="BT577" s="5">
        <f t="shared" si="603"/>
        <v>109603.25862173017</v>
      </c>
      <c r="BU577" s="5"/>
      <c r="BV577" s="2">
        <f t="shared" si="626"/>
        <v>-0.1703417326958836</v>
      </c>
      <c r="BW577" s="2">
        <f t="shared" si="650"/>
        <v>-0.72204059485243755</v>
      </c>
      <c r="BX577" s="2">
        <f t="shared" si="651"/>
        <v>-1.2859873993851483</v>
      </c>
      <c r="BY577" s="2">
        <f t="shared" si="652"/>
        <v>-0.15809379031972681</v>
      </c>
      <c r="BZ577" s="2"/>
      <c r="CA577" s="2">
        <f t="shared" si="604"/>
        <v>0.36081158599166246</v>
      </c>
      <c r="CB577" s="2">
        <f t="shared" si="653"/>
        <v>0.19759008703983846</v>
      </c>
      <c r="CC577" s="2">
        <f t="shared" si="654"/>
        <v>-1.4402863461279003E-2</v>
      </c>
      <c r="CD577" s="2">
        <f t="shared" si="655"/>
        <v>0.40958303754095593</v>
      </c>
      <c r="CE577" s="5"/>
      <c r="CF577" s="8">
        <f t="shared" si="627"/>
        <v>-9.8395303931743394E-3</v>
      </c>
      <c r="CG577" s="8">
        <f t="shared" si="628"/>
        <v>4.0563522805146732E-3</v>
      </c>
      <c r="CH577" s="5">
        <f t="shared" si="629"/>
        <v>103185</v>
      </c>
      <c r="CI577" s="5">
        <f t="shared" si="630"/>
        <v>107205</v>
      </c>
      <c r="CJ577" s="5"/>
      <c r="CK577" s="5">
        <f t="shared" si="592"/>
        <v>103250.15579007345</v>
      </c>
      <c r="CL577" s="5">
        <f t="shared" si="610"/>
        <v>107699.15550131355</v>
      </c>
      <c r="CM577" s="5">
        <f t="shared" si="639"/>
        <v>114883.79626332484</v>
      </c>
      <c r="CN577" s="5">
        <f t="shared" si="622"/>
        <v>110312.74497999028</v>
      </c>
      <c r="CO577" s="5">
        <f t="shared" si="588"/>
        <v>92033.027981959574</v>
      </c>
      <c r="CP577" s="5">
        <f t="shared" si="605"/>
        <v>74537.74530671387</v>
      </c>
      <c r="CQ577" s="5"/>
      <c r="CR577" s="5"/>
      <c r="CS577" s="32">
        <f t="shared" si="593"/>
        <v>-4.1454230817586257E-2</v>
      </c>
      <c r="CT577" s="32">
        <f t="shared" si="611"/>
        <v>-8.1051290148761557E-2</v>
      </c>
      <c r="CU577" s="32">
        <f t="shared" si="640"/>
        <v>-0.13852080781565457</v>
      </c>
      <c r="CV577" s="32">
        <f t="shared" si="623"/>
        <v>-0.10282352217821933</v>
      </c>
      <c r="CW577" s="32">
        <f t="shared" si="589"/>
        <v>7.5374810219220656E-2</v>
      </c>
      <c r="CX577" s="32">
        <f t="shared" si="606"/>
        <v>0.32778365635759887</v>
      </c>
      <c r="CY577" s="32"/>
      <c r="DA577" s="6">
        <f t="shared" si="594"/>
        <v>-7.7077044122399796E-2</v>
      </c>
      <c r="DB577" s="6">
        <f t="shared" si="612"/>
        <v>-5.2454588098127031E-2</v>
      </c>
      <c r="DC577" s="6">
        <f t="shared" si="641"/>
        <v>-0.20936819181510671</v>
      </c>
      <c r="DD577" s="6">
        <f t="shared" si="624"/>
        <v>-0.1057544968427446</v>
      </c>
      <c r="DE577" s="6">
        <f t="shared" si="590"/>
        <v>0.58385382062555014</v>
      </c>
      <c r="DF577" s="6">
        <f t="shared" si="607"/>
        <v>1.3709136073263737</v>
      </c>
      <c r="DI577" s="6">
        <f t="shared" si="595"/>
        <v>3.104637867635187E-2</v>
      </c>
      <c r="DJ577" s="6">
        <f t="shared" si="613"/>
        <v>7.2876449150253861E-2</v>
      </c>
      <c r="DK577" s="6">
        <f t="shared" si="642"/>
        <v>0.40970668278953321</v>
      </c>
      <c r="DL577" s="6">
        <f t="shared" si="625"/>
        <v>0.22872701637757406</v>
      </c>
      <c r="DM577" s="6">
        <f t="shared" si="591"/>
        <v>0.19312388738413619</v>
      </c>
      <c r="DN577" s="6">
        <f t="shared" si="608"/>
        <v>0.1404240584523162</v>
      </c>
      <c r="DX577">
        <f t="shared" si="614"/>
        <v>106968.5</v>
      </c>
      <c r="DY577">
        <f t="shared" si="615"/>
        <v>97605.284152867142</v>
      </c>
      <c r="DZ577">
        <f t="shared" si="616"/>
        <v>116331.71584713286</v>
      </c>
    </row>
    <row r="578" spans="1:130" x14ac:dyDescent="0.25">
      <c r="A578" s="1">
        <v>77</v>
      </c>
      <c r="B578" s="1">
        <v>577</v>
      </c>
      <c r="C578" s="7">
        <v>20220119</v>
      </c>
      <c r="D578" s="7">
        <v>102110</v>
      </c>
      <c r="E578" s="7">
        <v>1707417</v>
      </c>
      <c r="F578" s="7"/>
      <c r="G578" s="7">
        <f t="shared" ref="G578:G641" si="656">D578*E578</f>
        <v>174344349870</v>
      </c>
      <c r="H578" s="36">
        <f t="shared" si="621"/>
        <v>219120462050</v>
      </c>
      <c r="I578" s="36">
        <f t="shared" si="617"/>
        <v>328776212588</v>
      </c>
      <c r="K578" s="2">
        <f t="shared" si="579"/>
        <v>3.1233889658846953E-2</v>
      </c>
      <c r="M578" s="1">
        <f t="shared" si="587"/>
        <v>576</v>
      </c>
      <c r="N578" s="2">
        <f t="shared" si="580"/>
        <v>1.8154810280371744E-2</v>
      </c>
      <c r="O578" s="8">
        <f t="shared" si="581"/>
        <v>0.72180451127819545</v>
      </c>
      <c r="P578" s="2">
        <f t="shared" si="582"/>
        <v>0.69850961851941495</v>
      </c>
      <c r="Q578" s="2">
        <f t="shared" si="583"/>
        <v>0.71819259190095364</v>
      </c>
      <c r="R578" s="2">
        <f t="shared" si="584"/>
        <v>2.969094067526401E-2</v>
      </c>
      <c r="V578" s="1">
        <f t="shared" si="585"/>
        <v>0</v>
      </c>
      <c r="W578" s="1">
        <f t="shared" si="586"/>
        <v>3.1233889658846953E-2</v>
      </c>
      <c r="X578" s="2">
        <f t="shared" si="643"/>
        <v>1.1997414093441568E-2</v>
      </c>
      <c r="Y578" s="2">
        <f t="shared" si="644"/>
        <v>3.998257272365211E-3</v>
      </c>
      <c r="Z578" s="2">
        <f t="shared" si="645"/>
        <v>1.3397543474473124E-2</v>
      </c>
      <c r="AA578" s="2">
        <f t="shared" si="646"/>
        <v>8.6617619638712489E-3</v>
      </c>
      <c r="AB578" s="3">
        <f t="shared" si="618"/>
        <v>0.89549357434821708</v>
      </c>
      <c r="AC578" s="3">
        <f t="shared" si="619"/>
        <v>0.46159860880986942</v>
      </c>
      <c r="AD578" s="4">
        <f t="shared" si="647"/>
        <v>34.013799102112891</v>
      </c>
      <c r="AE578" s="5">
        <f t="shared" si="631"/>
        <v>47.6576430040245</v>
      </c>
      <c r="AF578" s="5">
        <f t="shared" si="632"/>
        <v>33.892883674432866</v>
      </c>
      <c r="AG578" s="5">
        <f t="shared" si="633"/>
        <v>61.422402333616134</v>
      </c>
      <c r="AH578" s="5"/>
      <c r="AI578" s="6">
        <f t="shared" si="620"/>
        <v>-4.8957747950758988E-2</v>
      </c>
      <c r="AJ578" s="6">
        <f t="shared" si="609"/>
        <v>-6.2063727882852991E-2</v>
      </c>
      <c r="AK578" s="6">
        <f t="shared" si="634"/>
        <v>-0.22733324081524123</v>
      </c>
      <c r="AL578" s="6">
        <f t="shared" si="635"/>
        <v>0.10320578504953523</v>
      </c>
      <c r="AM578" s="6"/>
      <c r="AT578" s="5"/>
      <c r="AU578" s="5"/>
      <c r="AV578" s="12"/>
      <c r="AW578" s="5"/>
      <c r="AX578" s="5"/>
      <c r="AY578" s="5"/>
      <c r="BE578" s="5">
        <f t="shared" si="596"/>
        <v>3140</v>
      </c>
      <c r="BF578" s="6">
        <f t="shared" si="597"/>
        <v>0</v>
      </c>
      <c r="BG578" s="6">
        <f t="shared" si="598"/>
        <v>3140</v>
      </c>
      <c r="BH578" s="6">
        <f t="shared" si="599"/>
        <v>1272.1428571428571</v>
      </c>
      <c r="BI578" s="6">
        <f t="shared" si="600"/>
        <v>407.85714285714283</v>
      </c>
      <c r="BJ578" s="6">
        <f t="shared" si="601"/>
        <v>24.277210884353742</v>
      </c>
      <c r="BK578" s="6">
        <f t="shared" si="636"/>
        <v>44.412358412793466</v>
      </c>
      <c r="BL578" s="6">
        <f t="shared" si="637"/>
        <v>14.392611100578566</v>
      </c>
      <c r="BM578" s="6">
        <f t="shared" si="638"/>
        <v>65.4261815313439</v>
      </c>
      <c r="BQ578" s="2">
        <f t="shared" si="648"/>
        <v>106293.75</v>
      </c>
      <c r="BR578" s="2">
        <f t="shared" si="602"/>
        <v>107712.75</v>
      </c>
      <c r="BS578" s="2">
        <f t="shared" si="649"/>
        <v>102413.06833573397</v>
      </c>
      <c r="BT578" s="5">
        <f t="shared" si="603"/>
        <v>109276.04329335626</v>
      </c>
      <c r="BU578" s="5"/>
      <c r="BV578" s="2">
        <f t="shared" si="626"/>
        <v>-0.42627604916051132</v>
      </c>
      <c r="BW578" s="2">
        <f t="shared" si="650"/>
        <v>-0.73242590638089999</v>
      </c>
      <c r="BX578" s="2">
        <f t="shared" si="651"/>
        <v>-1.264058494617327</v>
      </c>
      <c r="BY578" s="2">
        <f t="shared" si="652"/>
        <v>-0.20079331814447299</v>
      </c>
      <c r="BZ578" s="2"/>
      <c r="CA578" s="2">
        <f t="shared" si="604"/>
        <v>0.26198180928532</v>
      </c>
      <c r="CB578" s="2">
        <f t="shared" si="653"/>
        <v>0.19063593934915896</v>
      </c>
      <c r="CC578" s="2">
        <f t="shared" si="654"/>
        <v>-1.4424159560728345E-3</v>
      </c>
      <c r="CD578" s="2">
        <f t="shared" si="655"/>
        <v>0.38271429465439077</v>
      </c>
      <c r="CE578" s="5"/>
      <c r="CF578" s="8">
        <f t="shared" si="627"/>
        <v>5.6370447585861634E-4</v>
      </c>
      <c r="CG578" s="8">
        <f t="shared" si="628"/>
        <v>4.0563522805146732E-3</v>
      </c>
      <c r="CH578" s="5">
        <f t="shared" si="629"/>
        <v>102085</v>
      </c>
      <c r="CI578" s="5">
        <f t="shared" si="630"/>
        <v>107205</v>
      </c>
      <c r="CJ578" s="5"/>
      <c r="CK578" s="5">
        <f t="shared" si="592"/>
        <v>102793.29024616205</v>
      </c>
      <c r="CL578" s="5">
        <f t="shared" si="610"/>
        <v>107636.22277919954</v>
      </c>
      <c r="CM578" s="5">
        <f t="shared" si="639"/>
        <v>114301.57145437956</v>
      </c>
      <c r="CN578" s="5">
        <f t="shared" si="622"/>
        <v>110284.21204766539</v>
      </c>
      <c r="CO578" s="5">
        <f t="shared" si="588"/>
        <v>92250.207223432648</v>
      </c>
      <c r="CP578" s="5">
        <f t="shared" si="605"/>
        <v>74671.567292618391</v>
      </c>
      <c r="CQ578" s="5"/>
      <c r="CR578" s="5"/>
      <c r="CS578" s="32">
        <f t="shared" si="593"/>
        <v>-6.6472261421515189E-3</v>
      </c>
      <c r="CT578" s="32">
        <f t="shared" si="611"/>
        <v>-5.1341663953925698E-2</v>
      </c>
      <c r="CU578" s="32">
        <f t="shared" si="640"/>
        <v>-0.1066614509254189</v>
      </c>
      <c r="CV578" s="32">
        <f t="shared" si="623"/>
        <v>-7.4119512629173601E-2</v>
      </c>
      <c r="CW578" s="32">
        <f t="shared" si="589"/>
        <v>0.10688098242084876</v>
      </c>
      <c r="CX578" s="32">
        <f t="shared" si="606"/>
        <v>0.36745489216608451</v>
      </c>
      <c r="CY578" s="32"/>
      <c r="DA578" s="6">
        <f t="shared" si="594"/>
        <v>-5.050951850731776E-2</v>
      </c>
      <c r="DB578" s="6">
        <f t="shared" si="612"/>
        <v>-3.4175728168723218E-2</v>
      </c>
      <c r="DC578" s="6">
        <f t="shared" si="641"/>
        <v>-0.22245778102037386</v>
      </c>
      <c r="DD578" s="6">
        <f t="shared" si="624"/>
        <v>-7.3247185145343022E-2</v>
      </c>
      <c r="DE578" s="6">
        <f t="shared" si="590"/>
        <v>0.59358150506343343</v>
      </c>
      <c r="DF578" s="6">
        <f t="shared" si="607"/>
        <v>1.4207330032980967</v>
      </c>
      <c r="DI578" s="6">
        <f t="shared" si="595"/>
        <v>0.39571621185928357</v>
      </c>
      <c r="DJ578" s="6">
        <f t="shared" si="613"/>
        <v>0.25097346683674515</v>
      </c>
      <c r="DK578" s="6">
        <f t="shared" si="642"/>
        <v>0.50062900150062672</v>
      </c>
      <c r="DL578" s="6">
        <f t="shared" si="625"/>
        <v>0.12417920031903104</v>
      </c>
      <c r="DM578" s="6">
        <f t="shared" si="591"/>
        <v>0.17950086095223258</v>
      </c>
      <c r="DN578" s="6">
        <f t="shared" si="608"/>
        <v>0.15521500357844278</v>
      </c>
      <c r="DX578">
        <f t="shared" si="614"/>
        <v>106859</v>
      </c>
      <c r="DY578">
        <f t="shared" si="615"/>
        <v>97323.87147438484</v>
      </c>
      <c r="DZ578">
        <f t="shared" si="616"/>
        <v>116394.12852561516</v>
      </c>
    </row>
    <row r="579" spans="1:130" x14ac:dyDescent="0.25">
      <c r="A579" s="1">
        <v>78</v>
      </c>
      <c r="B579" s="1">
        <v>578</v>
      </c>
      <c r="C579" s="7">
        <v>20220122</v>
      </c>
      <c r="D579" s="7">
        <v>95870</v>
      </c>
      <c r="E579" s="7">
        <v>7859446</v>
      </c>
      <c r="F579" s="7"/>
      <c r="G579" s="7">
        <f t="shared" si="656"/>
        <v>753485088020</v>
      </c>
      <c r="H579" s="36">
        <f t="shared" si="621"/>
        <v>249686355423</v>
      </c>
      <c r="I579" s="36">
        <f t="shared" si="617"/>
        <v>311678416588.40002</v>
      </c>
      <c r="K579" s="2">
        <f t="shared" ref="K579:K642" si="657">LN(D579/D578)</f>
        <v>-6.3057556478541332E-2</v>
      </c>
      <c r="M579" s="1">
        <f t="shared" si="587"/>
        <v>577</v>
      </c>
      <c r="N579" s="2">
        <f t="shared" si="580"/>
        <v>1.8309789860687362E-2</v>
      </c>
      <c r="O579" s="8">
        <f t="shared" si="581"/>
        <v>0.72305764411027573</v>
      </c>
      <c r="P579" s="2">
        <f t="shared" si="582"/>
        <v>0.7003487578517964</v>
      </c>
      <c r="Q579" s="2">
        <f t="shared" si="583"/>
        <v>0.71977116457654255</v>
      </c>
      <c r="R579" s="2">
        <f t="shared" si="584"/>
        <v>2.4548025590860778E-2</v>
      </c>
      <c r="V579" s="1">
        <f t="shared" si="585"/>
        <v>6.3057556478541332E-2</v>
      </c>
      <c r="W579" s="1">
        <f t="shared" si="586"/>
        <v>0</v>
      </c>
      <c r="X579" s="2">
        <f t="shared" si="643"/>
        <v>1.3760310271786905E-2</v>
      </c>
      <c r="Y579" s="2">
        <f t="shared" si="644"/>
        <v>3.998257272365211E-3</v>
      </c>
      <c r="Z579" s="2">
        <f t="shared" si="645"/>
        <v>1.797684417631773E-2</v>
      </c>
      <c r="AA579" s="2">
        <f t="shared" si="646"/>
        <v>8.6617619638712489E-3</v>
      </c>
      <c r="AB579" s="3">
        <f t="shared" si="618"/>
        <v>0.76544637850921649</v>
      </c>
      <c r="AC579" s="3">
        <f t="shared" si="619"/>
        <v>0.46159860880986942</v>
      </c>
      <c r="AD579" s="4">
        <f t="shared" si="647"/>
        <v>37.618719246667148</v>
      </c>
      <c r="AE579" s="5">
        <f t="shared" si="631"/>
        <v>47.288121530321227</v>
      </c>
      <c r="AF579" s="5">
        <f t="shared" si="632"/>
        <v>32.843961224222411</v>
      </c>
      <c r="AG579" s="5">
        <f t="shared" si="633"/>
        <v>61.732281836420043</v>
      </c>
      <c r="AH579" s="5"/>
      <c r="AI579" s="6">
        <f t="shared" si="620"/>
        <v>-0.1912138947274889</v>
      </c>
      <c r="AJ579" s="6">
        <f t="shared" si="609"/>
        <v>-5.7774684756775663E-2</v>
      </c>
      <c r="AK579" s="6">
        <f t="shared" si="634"/>
        <v>-0.20276692189283066</v>
      </c>
      <c r="AL579" s="6">
        <f t="shared" si="635"/>
        <v>8.7217552379279334E-2</v>
      </c>
      <c r="AM579" s="6"/>
      <c r="AT579" s="5"/>
      <c r="AU579" s="5"/>
      <c r="AV579" s="12"/>
      <c r="AW579" s="5"/>
      <c r="AX579" s="5"/>
      <c r="AY579" s="5"/>
      <c r="BE579" s="5">
        <f t="shared" si="596"/>
        <v>-6240</v>
      </c>
      <c r="BF579" s="6">
        <f t="shared" si="597"/>
        <v>6240</v>
      </c>
      <c r="BG579" s="6">
        <f t="shared" si="598"/>
        <v>0</v>
      </c>
      <c r="BH579" s="6">
        <f t="shared" si="599"/>
        <v>1410.7142857142858</v>
      </c>
      <c r="BI579" s="6">
        <f t="shared" si="600"/>
        <v>407.85714285714283</v>
      </c>
      <c r="BJ579" s="6">
        <f t="shared" si="601"/>
        <v>22.427336999214454</v>
      </c>
      <c r="BK579" s="6">
        <f t="shared" si="636"/>
        <v>43.408999471466196</v>
      </c>
      <c r="BL579" s="6">
        <f t="shared" si="637"/>
        <v>11.819000056801624</v>
      </c>
      <c r="BM579" s="6">
        <f t="shared" si="638"/>
        <v>65.521999061731393</v>
      </c>
      <c r="BQ579" s="2">
        <f t="shared" si="648"/>
        <v>106073.75</v>
      </c>
      <c r="BR579" s="2">
        <f t="shared" si="602"/>
        <v>107550.625</v>
      </c>
      <c r="BS579" s="2">
        <f t="shared" si="649"/>
        <v>102476.23449984865</v>
      </c>
      <c r="BT579" s="5">
        <f t="shared" si="603"/>
        <v>109086.02322110371</v>
      </c>
      <c r="BU579" s="5"/>
      <c r="BV579" s="2">
        <f t="shared" si="626"/>
        <v>0.3337858901232944</v>
      </c>
      <c r="BW579" s="2">
        <f t="shared" si="650"/>
        <v>-0.69325251666589904</v>
      </c>
      <c r="BX579" s="2">
        <f t="shared" si="651"/>
        <v>-1.3994178584413626</v>
      </c>
      <c r="BY579" s="2">
        <f t="shared" si="652"/>
        <v>1.2912825109564485E-2</v>
      </c>
      <c r="BZ579" s="2"/>
      <c r="CA579" s="2">
        <f t="shared" si="604"/>
        <v>-0.16595703896766131</v>
      </c>
      <c r="CB579" s="2">
        <f t="shared" si="653"/>
        <v>0.16599989142921284</v>
      </c>
      <c r="CC579" s="2">
        <f t="shared" si="654"/>
        <v>-7.3181157512454659E-2</v>
      </c>
      <c r="CD579" s="2">
        <f t="shared" si="655"/>
        <v>0.40518094037088037</v>
      </c>
      <c r="CE579" s="5"/>
      <c r="CF579" s="8">
        <f t="shared" si="627"/>
        <v>-1.5911833409847191E-2</v>
      </c>
      <c r="CG579" s="8">
        <f t="shared" si="628"/>
        <v>-8.2529107482149852E-3</v>
      </c>
      <c r="CH579" s="5">
        <f t="shared" si="629"/>
        <v>100010</v>
      </c>
      <c r="CI579" s="5">
        <f t="shared" si="630"/>
        <v>105655</v>
      </c>
      <c r="CJ579" s="5"/>
      <c r="CK579" s="5">
        <f t="shared" si="592"/>
        <v>100226.46176690063</v>
      </c>
      <c r="CL579" s="5">
        <f t="shared" si="610"/>
        <v>105734.48700874764</v>
      </c>
      <c r="CM579" s="5">
        <f t="shared" si="639"/>
        <v>112058.65090291228</v>
      </c>
      <c r="CN579" s="5">
        <f t="shared" si="622"/>
        <v>110002.72448088296</v>
      </c>
      <c r="CO579" s="5">
        <f t="shared" si="588"/>
        <v>92401.361305045793</v>
      </c>
      <c r="CP579" s="5">
        <f t="shared" si="605"/>
        <v>74892.508248653598</v>
      </c>
      <c r="CQ579" s="5"/>
      <c r="CR579" s="5"/>
      <c r="CS579" s="32">
        <f t="shared" si="593"/>
        <v>-4.3466183382114831E-2</v>
      </c>
      <c r="CT579" s="32">
        <f t="shared" si="611"/>
        <v>-9.3294886917373865E-2</v>
      </c>
      <c r="CU579" s="32">
        <f t="shared" si="640"/>
        <v>-0.14446587365163033</v>
      </c>
      <c r="CV579" s="32">
        <f t="shared" si="623"/>
        <v>-0.12847613136471947</v>
      </c>
      <c r="CW579" s="32">
        <f t="shared" si="589"/>
        <v>3.7538826765799893E-2</v>
      </c>
      <c r="CX579" s="32">
        <f t="shared" si="606"/>
        <v>0.28010133779600754</v>
      </c>
      <c r="CY579" s="32"/>
      <c r="DA579" s="6">
        <f t="shared" si="594"/>
        <v>-9.2870193214704244E-2</v>
      </c>
      <c r="DB579" s="6">
        <f t="shared" si="612"/>
        <v>-0.13521194486637556</v>
      </c>
      <c r="DC579" s="6">
        <f t="shared" si="641"/>
        <v>-0.27724920107866963</v>
      </c>
      <c r="DD579" s="6">
        <f t="shared" si="624"/>
        <v>-0.11978605822616899</v>
      </c>
      <c r="DE579" s="6">
        <f t="shared" si="590"/>
        <v>0.48715201643136413</v>
      </c>
      <c r="DF579" s="6">
        <f t="shared" si="607"/>
        <v>1.3140408146382354</v>
      </c>
      <c r="DI579" s="6">
        <f t="shared" si="595"/>
        <v>-9.1053686639484238E-2</v>
      </c>
      <c r="DJ579" s="6">
        <f t="shared" si="613"/>
        <v>7.9366106269287851E-3</v>
      </c>
      <c r="DK579" s="6">
        <f t="shared" si="642"/>
        <v>0.47646815221022498</v>
      </c>
      <c r="DL579" s="6">
        <f t="shared" si="625"/>
        <v>0.17902210505390165</v>
      </c>
      <c r="DM579" s="6">
        <f t="shared" si="591"/>
        <v>0.17214557599633748</v>
      </c>
      <c r="DN579" s="6">
        <f t="shared" si="608"/>
        <v>0.16151256784912438</v>
      </c>
      <c r="DX579">
        <f t="shared" si="614"/>
        <v>106369.5</v>
      </c>
      <c r="DY579">
        <f t="shared" si="615"/>
        <v>95700.650999287696</v>
      </c>
      <c r="DZ579">
        <f t="shared" si="616"/>
        <v>117038.3490007123</v>
      </c>
    </row>
    <row r="580" spans="1:130" x14ac:dyDescent="0.25">
      <c r="A580" s="1">
        <v>79</v>
      </c>
      <c r="B580" s="1">
        <v>579</v>
      </c>
      <c r="C580" s="7">
        <v>20220123</v>
      </c>
      <c r="D580" s="7">
        <v>92080</v>
      </c>
      <c r="E580" s="7">
        <v>7516166</v>
      </c>
      <c r="F580" s="7"/>
      <c r="G580" s="7">
        <f t="shared" si="656"/>
        <v>692088565280</v>
      </c>
      <c r="H580" s="36">
        <f t="shared" si="621"/>
        <v>273787286149.5</v>
      </c>
      <c r="I580" s="36">
        <f t="shared" si="617"/>
        <v>304760204584</v>
      </c>
      <c r="K580" s="2">
        <f t="shared" si="657"/>
        <v>-4.0335342675277969E-2</v>
      </c>
      <c r="M580" s="1">
        <f t="shared" si="587"/>
        <v>578</v>
      </c>
      <c r="N580" s="2">
        <f t="shared" ref="N580:N643" si="658">SMALL($K$3:$K$800,M580)</f>
        <v>1.8459779320238078E-2</v>
      </c>
      <c r="O580" s="8">
        <f t="shared" ref="O580:O643" si="659">M580/$T$8</f>
        <v>0.72431077694235591</v>
      </c>
      <c r="P580" s="2">
        <f t="shared" ref="P580:P643" si="660">_xlfn.NORM.DIST(N580,$T$2,$T$3,TRUE)</f>
        <v>0.70212382379897964</v>
      </c>
      <c r="Q580" s="2">
        <f t="shared" ref="Q580:Q643" si="661">(1/PI())*ATAN((N580-$T$2)/$T$7)+0.5</f>
        <v>0.72128669313148908</v>
      </c>
      <c r="R580" s="2">
        <f t="shared" ref="R580:R643" si="662">ABS(O580-P579)</f>
        <v>2.3962019090559505E-2</v>
      </c>
      <c r="V580" s="1">
        <f t="shared" ref="V580:V643" si="663">IF(K580&lt;0,-K580,0)</f>
        <v>4.0335342675277969E-2</v>
      </c>
      <c r="W580" s="1">
        <f t="shared" ref="W580:W643" si="664">IF(K580&gt;=0,K580,0)</f>
        <v>0</v>
      </c>
      <c r="X580" s="2">
        <f t="shared" si="643"/>
        <v>1.6608904665282854E-2</v>
      </c>
      <c r="Y580" s="2">
        <f t="shared" si="644"/>
        <v>3.998257272365211E-3</v>
      </c>
      <c r="Z580" s="2">
        <f t="shared" si="645"/>
        <v>1.8845054062050042E-2</v>
      </c>
      <c r="AA580" s="2">
        <f t="shared" si="646"/>
        <v>8.6617619638712489E-3</v>
      </c>
      <c r="AB580" s="3">
        <f t="shared" si="618"/>
        <v>0.88134025036997266</v>
      </c>
      <c r="AC580" s="3">
        <f t="shared" si="619"/>
        <v>0.46159860880986942</v>
      </c>
      <c r="AD580" s="4">
        <f t="shared" si="647"/>
        <v>34.372272844333082</v>
      </c>
      <c r="AE580" s="5">
        <f t="shared" si="631"/>
        <v>46.405714953585679</v>
      </c>
      <c r="AF580" s="5">
        <f t="shared" si="632"/>
        <v>31.051221615083314</v>
      </c>
      <c r="AG580" s="5">
        <f t="shared" si="633"/>
        <v>61.760208292088045</v>
      </c>
      <c r="AH580" s="5"/>
      <c r="AI580" s="6">
        <f t="shared" si="620"/>
        <v>-0.35835210339027534</v>
      </c>
      <c r="AJ580" s="6">
        <f t="shared" si="609"/>
        <v>-6.6952872108067468E-2</v>
      </c>
      <c r="AK580" s="6">
        <f t="shared" si="634"/>
        <v>-0.25880141968185943</v>
      </c>
      <c r="AL580" s="6">
        <f t="shared" si="635"/>
        <v>0.1248956754657245</v>
      </c>
      <c r="AM580" s="6"/>
      <c r="AT580" s="5"/>
      <c r="AU580" s="5"/>
      <c r="AV580" s="12"/>
      <c r="AW580" s="5"/>
      <c r="AX580" s="5"/>
      <c r="AY580" s="5"/>
      <c r="BE580" s="5">
        <f t="shared" si="596"/>
        <v>-3790</v>
      </c>
      <c r="BF580" s="6">
        <f t="shared" si="597"/>
        <v>3790</v>
      </c>
      <c r="BG580" s="6">
        <f t="shared" si="598"/>
        <v>0</v>
      </c>
      <c r="BH580" s="6">
        <f t="shared" si="599"/>
        <v>1677.8571428571429</v>
      </c>
      <c r="BI580" s="6">
        <f t="shared" si="600"/>
        <v>407.85714285714283</v>
      </c>
      <c r="BJ580" s="6">
        <f t="shared" si="601"/>
        <v>19.554794520547944</v>
      </c>
      <c r="BK580" s="6">
        <f t="shared" si="636"/>
        <v>41.754767828570245</v>
      </c>
      <c r="BL580" s="6">
        <f t="shared" si="637"/>
        <v>8.7659309694309329</v>
      </c>
      <c r="BM580" s="6">
        <f t="shared" si="638"/>
        <v>64.846953629967757</v>
      </c>
      <c r="BQ580" s="2">
        <f t="shared" si="648"/>
        <v>105992.5</v>
      </c>
      <c r="BR580" s="2">
        <f t="shared" si="602"/>
        <v>107434</v>
      </c>
      <c r="BS580" s="2">
        <f t="shared" si="649"/>
        <v>102627.14225212073</v>
      </c>
      <c r="BT580" s="5">
        <f t="shared" si="603"/>
        <v>109072.60952768209</v>
      </c>
      <c r="BU580" s="5"/>
      <c r="BV580" s="2">
        <f t="shared" si="626"/>
        <v>0.26627632067830698</v>
      </c>
      <c r="BW580" s="2">
        <f t="shared" si="650"/>
        <v>-0.63775807997763967</v>
      </c>
      <c r="BX580" s="2">
        <f t="shared" si="651"/>
        <v>-1.4592041628185262</v>
      </c>
      <c r="BY580" s="2">
        <f t="shared" si="652"/>
        <v>0.18368800286324682</v>
      </c>
      <c r="BZ580" s="2"/>
      <c r="CA580" s="2">
        <f t="shared" si="604"/>
        <v>-0.14211187548004461</v>
      </c>
      <c r="CB580" s="2">
        <f t="shared" si="653"/>
        <v>0.14489489840244424</v>
      </c>
      <c r="CC580" s="2">
        <f t="shared" si="654"/>
        <v>-0.12451659985848845</v>
      </c>
      <c r="CD580" s="2">
        <f t="shared" si="655"/>
        <v>0.41430639666337693</v>
      </c>
      <c r="CE580" s="5"/>
      <c r="CF580" s="8">
        <f t="shared" si="627"/>
        <v>-1.5911833409847191E-2</v>
      </c>
      <c r="CG580" s="8">
        <f t="shared" si="628"/>
        <v>-8.2529107482149852E-3</v>
      </c>
      <c r="CH580" s="5">
        <f t="shared" si="629"/>
        <v>98115</v>
      </c>
      <c r="CI580" s="5">
        <f t="shared" si="630"/>
        <v>103760</v>
      </c>
      <c r="CJ580" s="5"/>
      <c r="CK580" s="5">
        <f t="shared" si="592"/>
        <v>98018.148470815155</v>
      </c>
      <c r="CL580" s="5">
        <f t="shared" si="610"/>
        <v>103646.4072064249</v>
      </c>
      <c r="CM580" s="5">
        <f t="shared" si="639"/>
        <v>110117.17230477942</v>
      </c>
      <c r="CN580" s="5">
        <f t="shared" si="622"/>
        <v>109713.37912137565</v>
      </c>
      <c r="CO580" s="5">
        <f t="shared" si="588"/>
        <v>92588.09782574937</v>
      </c>
      <c r="CP580" s="5">
        <f t="shared" si="605"/>
        <v>75141.025951717209</v>
      </c>
      <c r="CQ580" s="5"/>
      <c r="CR580" s="5"/>
      <c r="CS580" s="32">
        <f t="shared" si="593"/>
        <v>-6.0582132630093821E-2</v>
      </c>
      <c r="CT580" s="32">
        <f t="shared" si="611"/>
        <v>-0.11159486872891744</v>
      </c>
      <c r="CU580" s="32">
        <f t="shared" si="640"/>
        <v>-0.16379981366445384</v>
      </c>
      <c r="CV580" s="32">
        <f t="shared" si="623"/>
        <v>-0.16072223153265464</v>
      </c>
      <c r="CW580" s="32">
        <f t="shared" si="589"/>
        <v>-5.4877229112710868E-3</v>
      </c>
      <c r="CX580" s="32">
        <f t="shared" si="606"/>
        <v>0.22542910259392968</v>
      </c>
      <c r="CY580" s="32"/>
      <c r="DA580" s="6">
        <f t="shared" si="594"/>
        <v>-0.10309905518285259</v>
      </c>
      <c r="DB580" s="6">
        <f t="shared" si="612"/>
        <v>-0.21432984619465079</v>
      </c>
      <c r="DC580" s="6">
        <f t="shared" si="641"/>
        <v>-0.29277334705766017</v>
      </c>
      <c r="DD580" s="6">
        <f t="shared" si="624"/>
        <v>-0.11594719766070151</v>
      </c>
      <c r="DE580" s="6">
        <f t="shared" si="590"/>
        <v>0.42017970229480428</v>
      </c>
      <c r="DF580" s="6">
        <f t="shared" si="607"/>
        <v>1.2271419375911832</v>
      </c>
      <c r="DI580" s="6">
        <f t="shared" si="595"/>
        <v>-8.4263217616856595E-2</v>
      </c>
      <c r="DJ580" s="6">
        <f t="shared" si="613"/>
        <v>-4.8662864366257455E-2</v>
      </c>
      <c r="DK580" s="6">
        <f t="shared" si="642"/>
        <v>0.43375978948261507</v>
      </c>
      <c r="DL580" s="6">
        <f t="shared" si="625"/>
        <v>0.29534445365527295</v>
      </c>
      <c r="DM580" s="6">
        <f t="shared" si="591"/>
        <v>0.15519952617402832</v>
      </c>
      <c r="DN580" s="6">
        <f t="shared" si="608"/>
        <v>0.14376490896407701</v>
      </c>
      <c r="DX580">
        <f t="shared" si="614"/>
        <v>105486</v>
      </c>
      <c r="DY580">
        <f t="shared" si="615"/>
        <v>93269.025906551164</v>
      </c>
      <c r="DZ580">
        <f t="shared" si="616"/>
        <v>117702.97409344884</v>
      </c>
    </row>
    <row r="581" spans="1:130" x14ac:dyDescent="0.25">
      <c r="A581" s="1">
        <v>80</v>
      </c>
      <c r="B581" s="1">
        <v>580</v>
      </c>
      <c r="C581" s="7">
        <v>20220124</v>
      </c>
      <c r="D581" s="7">
        <v>87590</v>
      </c>
      <c r="E581" s="7">
        <v>6393316</v>
      </c>
      <c r="F581" s="7"/>
      <c r="G581" s="7">
        <f t="shared" si="656"/>
        <v>559990548440</v>
      </c>
      <c r="H581" s="36">
        <f t="shared" si="621"/>
        <v>281489940164.5</v>
      </c>
      <c r="I581" s="36">
        <f t="shared" si="617"/>
        <v>301338914724.79999</v>
      </c>
      <c r="K581" s="2">
        <f t="shared" si="657"/>
        <v>-4.9990928238629592E-2</v>
      </c>
      <c r="M581" s="1">
        <f t="shared" ref="M581:M644" si="665">M580+1</f>
        <v>579</v>
      </c>
      <c r="N581" s="2">
        <f t="shared" si="658"/>
        <v>1.8517995787332483E-2</v>
      </c>
      <c r="O581" s="8">
        <f t="shared" si="659"/>
        <v>0.72556390977443608</v>
      </c>
      <c r="P581" s="2">
        <f t="shared" si="660"/>
        <v>0.70281149867412784</v>
      </c>
      <c r="Q581" s="2">
        <f t="shared" si="661"/>
        <v>0.7218717046720321</v>
      </c>
      <c r="R581" s="2">
        <f t="shared" si="662"/>
        <v>2.3440085975456437E-2</v>
      </c>
      <c r="V581" s="1">
        <f t="shared" si="663"/>
        <v>4.9990928238629592E-2</v>
      </c>
      <c r="W581" s="1">
        <f t="shared" si="664"/>
        <v>0</v>
      </c>
      <c r="X581" s="2">
        <f t="shared" si="643"/>
        <v>1.8482214615109877E-2</v>
      </c>
      <c r="Y581" s="2">
        <f t="shared" si="644"/>
        <v>3.998257272365211E-3</v>
      </c>
      <c r="Z581" s="2">
        <f t="shared" si="645"/>
        <v>2.0811968509016742E-2</v>
      </c>
      <c r="AA581" s="2">
        <f t="shared" si="646"/>
        <v>8.6617619638712489E-3</v>
      </c>
      <c r="AB581" s="3">
        <f t="shared" si="618"/>
        <v>0.88805701426573347</v>
      </c>
      <c r="AC581" s="3">
        <f t="shared" si="619"/>
        <v>0.46159860880986942</v>
      </c>
      <c r="AD581" s="4">
        <f t="shared" si="647"/>
        <v>34.201214066590993</v>
      </c>
      <c r="AE581" s="5">
        <f t="shared" si="631"/>
        <v>45.434996950321704</v>
      </c>
      <c r="AF581" s="5">
        <f t="shared" si="632"/>
        <v>29.553964797183582</v>
      </c>
      <c r="AG581" s="5">
        <f t="shared" si="633"/>
        <v>61.316029103459826</v>
      </c>
      <c r="AH581" s="5"/>
      <c r="AI581" s="6">
        <f t="shared" si="620"/>
        <v>-0.56376449947742746</v>
      </c>
      <c r="AJ581" s="6">
        <f t="shared" si="609"/>
        <v>-9.1576469309892675E-2</v>
      </c>
      <c r="AK581" s="6">
        <f t="shared" si="634"/>
        <v>-0.38519433381161894</v>
      </c>
      <c r="AL581" s="6">
        <f t="shared" si="635"/>
        <v>0.20204139519183362</v>
      </c>
      <c r="AM581" s="6"/>
      <c r="AT581" s="5"/>
      <c r="AU581" s="5"/>
      <c r="AV581" s="12"/>
      <c r="AW581" s="5"/>
      <c r="AX581" s="5"/>
      <c r="AY581" s="5"/>
      <c r="BE581" s="5">
        <f t="shared" si="596"/>
        <v>-4490</v>
      </c>
      <c r="BF581" s="6">
        <f t="shared" si="597"/>
        <v>4490</v>
      </c>
      <c r="BG581" s="6">
        <f t="shared" si="598"/>
        <v>0</v>
      </c>
      <c r="BH581" s="6">
        <f t="shared" si="599"/>
        <v>1814.2857142857142</v>
      </c>
      <c r="BI581" s="6">
        <f t="shared" si="600"/>
        <v>407.85714285714283</v>
      </c>
      <c r="BJ581" s="6">
        <f t="shared" si="601"/>
        <v>18.354226936676309</v>
      </c>
      <c r="BK581" s="6">
        <f t="shared" si="636"/>
        <v>39.827160315159816</v>
      </c>
      <c r="BL581" s="6">
        <f t="shared" si="637"/>
        <v>6.069661093457114</v>
      </c>
      <c r="BM581" s="6">
        <f t="shared" si="638"/>
        <v>63.457409770351703</v>
      </c>
      <c r="BQ581" s="2">
        <f t="shared" si="648"/>
        <v>105460</v>
      </c>
      <c r="BR581" s="2">
        <f t="shared" si="602"/>
        <v>107290.75</v>
      </c>
      <c r="BS581" s="2">
        <f t="shared" si="649"/>
        <v>102766.64151442319</v>
      </c>
      <c r="BT581" s="5">
        <f t="shared" si="603"/>
        <v>109094.04110677935</v>
      </c>
      <c r="BU581" s="5"/>
      <c r="BV581" s="2">
        <f t="shared" si="626"/>
        <v>-0.15516812308462002</v>
      </c>
      <c r="BW581" s="2">
        <f t="shared" si="650"/>
        <v>-0.58831561350626527</v>
      </c>
      <c r="BX581" s="2">
        <f t="shared" si="651"/>
        <v>-1.4004444965523617</v>
      </c>
      <c r="BY581" s="2">
        <f t="shared" si="652"/>
        <v>0.22381326953983127</v>
      </c>
      <c r="BZ581" s="2"/>
      <c r="CA581" s="2">
        <f t="shared" si="604"/>
        <v>-0.3163234649967121</v>
      </c>
      <c r="CB581" s="2">
        <f t="shared" si="653"/>
        <v>0.12135710175127803</v>
      </c>
      <c r="CC581" s="2">
        <f t="shared" si="654"/>
        <v>-0.21778050242968902</v>
      </c>
      <c r="CD581" s="2">
        <f t="shared" si="655"/>
        <v>0.46049470593224506</v>
      </c>
      <c r="CE581" s="5"/>
      <c r="CF581" s="8">
        <f t="shared" si="627"/>
        <v>-1.5911833409847191E-2</v>
      </c>
      <c r="CG581" s="8">
        <f t="shared" si="628"/>
        <v>-1.2137498912772056E-2</v>
      </c>
      <c r="CH581" s="5">
        <f t="shared" si="629"/>
        <v>95870</v>
      </c>
      <c r="CI581" s="5">
        <f t="shared" si="630"/>
        <v>101515</v>
      </c>
      <c r="CJ581" s="5"/>
      <c r="CK581" s="5">
        <f t="shared" si="592"/>
        <v>95728.512288624886</v>
      </c>
      <c r="CL581" s="5">
        <f t="shared" si="610"/>
        <v>101134.78911358441</v>
      </c>
      <c r="CM581" s="5">
        <f t="shared" si="639"/>
        <v>108513.16803242842</v>
      </c>
      <c r="CN581" s="5">
        <f t="shared" si="622"/>
        <v>109538.02446814327</v>
      </c>
      <c r="CO581" s="5">
        <f t="shared" si="588"/>
        <v>92704.969574664312</v>
      </c>
      <c r="CP581" s="5">
        <f t="shared" si="605"/>
        <v>75411.497259661395</v>
      </c>
      <c r="CQ581" s="5"/>
      <c r="CR581" s="5"/>
      <c r="CS581" s="32">
        <f t="shared" si="593"/>
        <v>-8.5016596352056384E-2</v>
      </c>
      <c r="CT581" s="32">
        <f t="shared" si="611"/>
        <v>-0.13392808975329218</v>
      </c>
      <c r="CU581" s="32">
        <f t="shared" si="640"/>
        <v>-0.19281685727003817</v>
      </c>
      <c r="CV581" s="32">
        <f t="shared" si="623"/>
        <v>-0.20036900039699335</v>
      </c>
      <c r="CW581" s="32">
        <f t="shared" si="589"/>
        <v>-5.5174707441597581E-2</v>
      </c>
      <c r="CX581" s="32">
        <f t="shared" si="606"/>
        <v>0.16149397880809668</v>
      </c>
      <c r="CY581" s="32"/>
      <c r="DA581" s="6">
        <f t="shared" si="594"/>
        <v>-0.1635174033422632</v>
      </c>
      <c r="DB581" s="6">
        <f t="shared" si="612"/>
        <v>-0.27608407829061776</v>
      </c>
      <c r="DC581" s="6">
        <f t="shared" si="641"/>
        <v>-0.31649018592610956</v>
      </c>
      <c r="DD581" s="6">
        <f t="shared" si="624"/>
        <v>-0.13609688532322392</v>
      </c>
      <c r="DE581" s="6">
        <f t="shared" si="590"/>
        <v>0.32557170856736795</v>
      </c>
      <c r="DF581" s="6">
        <f t="shared" si="607"/>
        <v>1.1332739387599593</v>
      </c>
      <c r="DI581" s="6">
        <f t="shared" si="595"/>
        <v>-4.7951443127934791E-2</v>
      </c>
      <c r="DJ581" s="6">
        <f t="shared" si="613"/>
        <v>-9.8766529604425252E-2</v>
      </c>
      <c r="DK581" s="6">
        <f t="shared" si="642"/>
        <v>0.49895466957116347</v>
      </c>
      <c r="DL581" s="6">
        <f t="shared" si="625"/>
        <v>0.33895701389099087</v>
      </c>
      <c r="DM581" s="6">
        <f t="shared" si="591"/>
        <v>0.15372086037890495</v>
      </c>
      <c r="DN581" s="6">
        <f t="shared" si="608"/>
        <v>0.12327743285777198</v>
      </c>
      <c r="DX581">
        <f t="shared" si="614"/>
        <v>104161</v>
      </c>
      <c r="DY581">
        <f t="shared" si="615"/>
        <v>90323.386188363249</v>
      </c>
      <c r="DZ581">
        <f t="shared" si="616"/>
        <v>117998.61381163675</v>
      </c>
    </row>
    <row r="582" spans="1:130" x14ac:dyDescent="0.25">
      <c r="A582" s="1">
        <v>81</v>
      </c>
      <c r="B582" s="1">
        <v>581</v>
      </c>
      <c r="C582" s="7">
        <v>20220125</v>
      </c>
      <c r="D582" s="7">
        <v>87200</v>
      </c>
      <c r="E582" s="7">
        <v>12418430</v>
      </c>
      <c r="F582" s="7"/>
      <c r="G582" s="7">
        <f t="shared" si="656"/>
        <v>1082887096000</v>
      </c>
      <c r="H582" s="36">
        <f t="shared" si="621"/>
        <v>314389802500.5</v>
      </c>
      <c r="I582" s="36">
        <f t="shared" si="617"/>
        <v>309996324676.79999</v>
      </c>
      <c r="K582" s="2">
        <f t="shared" si="657"/>
        <v>-4.4625052600636506E-3</v>
      </c>
      <c r="M582" s="1">
        <f t="shared" si="665"/>
        <v>580</v>
      </c>
      <c r="N582" s="2">
        <f t="shared" si="658"/>
        <v>1.9015266113487531E-2</v>
      </c>
      <c r="O582" s="8">
        <f t="shared" si="659"/>
        <v>0.72681704260651625</v>
      </c>
      <c r="P582" s="2">
        <f t="shared" si="660"/>
        <v>0.70865563623263461</v>
      </c>
      <c r="Q582" s="2">
        <f t="shared" si="661"/>
        <v>0.72679603322854491</v>
      </c>
      <c r="R582" s="2">
        <f t="shared" si="662"/>
        <v>2.4005543932388407E-2</v>
      </c>
      <c r="V582" s="1">
        <f t="shared" si="663"/>
        <v>4.4625052600636506E-3</v>
      </c>
      <c r="W582" s="1">
        <f t="shared" si="664"/>
        <v>0</v>
      </c>
      <c r="X582" s="2">
        <f t="shared" si="643"/>
        <v>1.8547506352084169E-2</v>
      </c>
      <c r="Y582" s="2">
        <f t="shared" si="644"/>
        <v>3.998257272365211E-3</v>
      </c>
      <c r="Z582" s="2">
        <f t="shared" si="645"/>
        <v>2.0762889984579418E-2</v>
      </c>
      <c r="AA582" s="2">
        <f t="shared" si="646"/>
        <v>8.6617619638712489E-3</v>
      </c>
      <c r="AB582" s="3">
        <f t="shared" si="618"/>
        <v>0.89330080570958026</v>
      </c>
      <c r="AC582" s="3">
        <f t="shared" si="619"/>
        <v>0.46159860880986942</v>
      </c>
      <c r="AD582" s="4">
        <f t="shared" si="647"/>
        <v>34.06884702017436</v>
      </c>
      <c r="AE582" s="5">
        <f t="shared" si="631"/>
        <v>44.50984740169006</v>
      </c>
      <c r="AF582" s="5">
        <f t="shared" si="632"/>
        <v>28.228628346691863</v>
      </c>
      <c r="AG582" s="5">
        <f t="shared" si="633"/>
        <v>60.791066456688256</v>
      </c>
      <c r="AH582" s="5"/>
      <c r="AI582" s="6">
        <f t="shared" si="620"/>
        <v>-0.6151097672881688</v>
      </c>
      <c r="AJ582" s="6">
        <f t="shared" si="609"/>
        <v>-0.12380650796847163</v>
      </c>
      <c r="AK582" s="6">
        <f t="shared" si="634"/>
        <v>-0.49320392963553189</v>
      </c>
      <c r="AL582" s="6">
        <f t="shared" si="635"/>
        <v>0.2455909136985886</v>
      </c>
      <c r="AM582" s="6"/>
      <c r="AT582" s="5"/>
      <c r="AU582" s="5"/>
      <c r="AV582" s="12"/>
      <c r="AW582" s="5"/>
      <c r="AX582" s="5"/>
      <c r="AY582" s="5"/>
      <c r="BE582" s="5">
        <f t="shared" si="596"/>
        <v>-390</v>
      </c>
      <c r="BF582" s="6">
        <f t="shared" si="597"/>
        <v>390</v>
      </c>
      <c r="BG582" s="6">
        <f t="shared" si="598"/>
        <v>0</v>
      </c>
      <c r="BH582" s="6">
        <f t="shared" si="599"/>
        <v>1815</v>
      </c>
      <c r="BI582" s="6">
        <f t="shared" si="600"/>
        <v>407.85714285714283</v>
      </c>
      <c r="BJ582" s="6">
        <f t="shared" si="601"/>
        <v>18.348329048843187</v>
      </c>
      <c r="BK582" s="6">
        <f t="shared" si="636"/>
        <v>37.958125694281655</v>
      </c>
      <c r="BL582" s="6">
        <f t="shared" si="637"/>
        <v>3.771157489845038</v>
      </c>
      <c r="BM582" s="6">
        <f t="shared" si="638"/>
        <v>61.889003437387288</v>
      </c>
      <c r="BQ582" s="2">
        <f t="shared" si="648"/>
        <v>103491.25</v>
      </c>
      <c r="BR582" s="2">
        <f t="shared" si="602"/>
        <v>107049.0625</v>
      </c>
      <c r="BS582" s="2">
        <f t="shared" si="649"/>
        <v>102804.16902056284</v>
      </c>
      <c r="BT582" s="5">
        <f t="shared" si="603"/>
        <v>109461.51264606247</v>
      </c>
      <c r="BU582" s="5"/>
      <c r="BV582" s="2">
        <f t="shared" si="626"/>
        <v>6.9308568051603459E-2</v>
      </c>
      <c r="BW582" s="2">
        <f t="shared" si="650"/>
        <v>-0.5313829173672614</v>
      </c>
      <c r="BX582" s="2">
        <f t="shared" si="651"/>
        <v>-1.3609841655462072</v>
      </c>
      <c r="BY582" s="2">
        <f t="shared" si="652"/>
        <v>0.29821833081168447</v>
      </c>
      <c r="BZ582" s="2"/>
      <c r="CA582" s="2">
        <f t="shared" si="604"/>
        <v>-0.30198253473938863</v>
      </c>
      <c r="CB582" s="2">
        <f t="shared" si="653"/>
        <v>0.10228232839001931</v>
      </c>
      <c r="CC582" s="2">
        <f t="shared" si="654"/>
        <v>-0.28610341798849864</v>
      </c>
      <c r="CD582" s="2">
        <f t="shared" si="655"/>
        <v>0.4906680747685373</v>
      </c>
      <c r="CE582" s="5"/>
      <c r="CF582" s="8">
        <f t="shared" si="627"/>
        <v>-1.5911833409847191E-2</v>
      </c>
      <c r="CG582" s="8">
        <f t="shared" si="628"/>
        <v>-1.2137498912772056E-2</v>
      </c>
      <c r="CH582" s="5">
        <f t="shared" si="629"/>
        <v>94975</v>
      </c>
      <c r="CI582" s="5">
        <f t="shared" si="630"/>
        <v>101320</v>
      </c>
      <c r="CJ582" s="5"/>
      <c r="CK582" s="5">
        <f t="shared" si="592"/>
        <v>93189.861587965046</v>
      </c>
      <c r="CL582" s="5">
        <f t="shared" si="610"/>
        <v>97630.352354525952</v>
      </c>
      <c r="CM582" s="5">
        <f t="shared" si="639"/>
        <v>106265.28076065672</v>
      </c>
      <c r="CN582" s="5">
        <f t="shared" si="622"/>
        <v>108996.60661115097</v>
      </c>
      <c r="CO582" s="5">
        <f t="shared" si="588"/>
        <v>92747.569914648251</v>
      </c>
      <c r="CP582" s="5">
        <f t="shared" si="605"/>
        <v>75904.80649658374</v>
      </c>
      <c r="CQ582" s="5"/>
      <c r="CR582" s="5"/>
      <c r="CS582" s="32">
        <f t="shared" si="593"/>
        <v>-6.4275893170106402E-2</v>
      </c>
      <c r="CT582" s="32">
        <f t="shared" si="611"/>
        <v>-0.10683513992298344</v>
      </c>
      <c r="CU582" s="32">
        <f t="shared" si="640"/>
        <v>-0.17941213371089482</v>
      </c>
      <c r="CV582" s="32">
        <f t="shared" si="623"/>
        <v>-0.19997509361838295</v>
      </c>
      <c r="CW582" s="32">
        <f t="shared" si="589"/>
        <v>-5.9813641691674024E-2</v>
      </c>
      <c r="CX582" s="32">
        <f t="shared" si="606"/>
        <v>0.14880735522228927</v>
      </c>
      <c r="CY582" s="32"/>
      <c r="DA582" s="6">
        <f t="shared" si="594"/>
        <v>-0.17762783679204705</v>
      </c>
      <c r="DB582" s="6">
        <f t="shared" si="612"/>
        <v>-0.26852029481345879</v>
      </c>
      <c r="DC582" s="6">
        <f t="shared" si="641"/>
        <v>-0.357305479054633</v>
      </c>
      <c r="DD582" s="6">
        <f t="shared" si="624"/>
        <v>-0.15382297213958029</v>
      </c>
      <c r="DE582" s="6">
        <f t="shared" si="590"/>
        <v>0.28112866943514858</v>
      </c>
      <c r="DF582" s="6">
        <f t="shared" si="607"/>
        <v>1.0806552201771547</v>
      </c>
      <c r="DI582" s="6">
        <f t="shared" si="595"/>
        <v>7.9554188071806337E-2</v>
      </c>
      <c r="DJ582" s="6">
        <f t="shared" si="613"/>
        <v>-2.9482485267158767E-2</v>
      </c>
      <c r="DK582" s="6">
        <f t="shared" si="642"/>
        <v>0.47947506304562609</v>
      </c>
      <c r="DL582" s="6">
        <f t="shared" si="625"/>
        <v>0.33250757974192408</v>
      </c>
      <c r="DM582" s="6">
        <f t="shared" si="591"/>
        <v>0.13955982577825538</v>
      </c>
      <c r="DN582" s="6">
        <f t="shared" si="608"/>
        <v>0.12103875773157022</v>
      </c>
      <c r="DX582">
        <f t="shared" si="614"/>
        <v>102749</v>
      </c>
      <c r="DY582">
        <f t="shared" si="615"/>
        <v>88065.794764085062</v>
      </c>
      <c r="DZ582">
        <f t="shared" si="616"/>
        <v>117432.20523591494</v>
      </c>
    </row>
    <row r="583" spans="1:130" x14ac:dyDescent="0.25">
      <c r="A583" s="1">
        <v>82</v>
      </c>
      <c r="B583" s="1">
        <v>582</v>
      </c>
      <c r="C583" s="7">
        <v>20220126</v>
      </c>
      <c r="D583" s="7">
        <v>88750</v>
      </c>
      <c r="E583" s="7">
        <v>6358433</v>
      </c>
      <c r="F583" s="7"/>
      <c r="G583" s="7">
        <f t="shared" si="656"/>
        <v>564310928750</v>
      </c>
      <c r="H583" s="36">
        <f t="shared" si="621"/>
        <v>329836714039</v>
      </c>
      <c r="I583" s="36">
        <f t="shared" si="617"/>
        <v>311677438061.79999</v>
      </c>
      <c r="K583" s="2">
        <f t="shared" si="657"/>
        <v>1.7619097440591251E-2</v>
      </c>
      <c r="M583" s="1">
        <f t="shared" si="665"/>
        <v>581</v>
      </c>
      <c r="N583" s="2">
        <f t="shared" si="658"/>
        <v>1.9385352097135371E-2</v>
      </c>
      <c r="O583" s="8">
        <f t="shared" si="659"/>
        <v>0.72807017543859653</v>
      </c>
      <c r="P583" s="2">
        <f t="shared" si="660"/>
        <v>0.71296993379653539</v>
      </c>
      <c r="Q583" s="2">
        <f t="shared" si="661"/>
        <v>0.73037753407951278</v>
      </c>
      <c r="R583" s="2">
        <f t="shared" si="662"/>
        <v>1.9414539205961923E-2</v>
      </c>
      <c r="V583" s="1">
        <f t="shared" si="663"/>
        <v>0</v>
      </c>
      <c r="W583" s="1">
        <f t="shared" si="664"/>
        <v>1.7619097440591251E-2</v>
      </c>
      <c r="X583" s="2">
        <f t="shared" si="643"/>
        <v>1.8547506352084169E-2</v>
      </c>
      <c r="Y583" s="2">
        <f t="shared" si="644"/>
        <v>4.9234525149956677E-3</v>
      </c>
      <c r="Z583" s="2">
        <f t="shared" si="645"/>
        <v>2.0762889984579418E-2</v>
      </c>
      <c r="AA583" s="2">
        <f t="shared" si="646"/>
        <v>9.3990043542123407E-3</v>
      </c>
      <c r="AB583" s="3">
        <f t="shared" si="618"/>
        <v>0.89330080570958026</v>
      </c>
      <c r="AC583" s="3">
        <f t="shared" si="619"/>
        <v>0.52382702778397261</v>
      </c>
      <c r="AD583" s="4">
        <f t="shared" si="647"/>
        <v>36.963992619678912</v>
      </c>
      <c r="AE583" s="5">
        <f t="shared" si="631"/>
        <v>43.728113699633525</v>
      </c>
      <c r="AF583" s="5">
        <f t="shared" si="632"/>
        <v>27.581354390616237</v>
      </c>
      <c r="AG583" s="5">
        <f t="shared" si="633"/>
        <v>59.874873008650809</v>
      </c>
      <c r="AH583" s="5"/>
      <c r="AI583" s="6">
        <f t="shared" si="620"/>
        <v>-0.52534581415499537</v>
      </c>
      <c r="AJ583" s="6">
        <f t="shared" si="609"/>
        <v>-0.14896640491132462</v>
      </c>
      <c r="AK583" s="6">
        <f t="shared" si="634"/>
        <v>-0.5558538432243908</v>
      </c>
      <c r="AL583" s="6">
        <f t="shared" si="635"/>
        <v>0.25792103340174155</v>
      </c>
      <c r="AM583" s="6"/>
      <c r="AT583" s="5"/>
      <c r="AU583" s="5"/>
      <c r="AV583" s="12"/>
      <c r="AW583" s="5"/>
      <c r="AX583" s="5"/>
      <c r="AY583" s="5"/>
      <c r="BE583" s="5">
        <f t="shared" si="596"/>
        <v>1550</v>
      </c>
      <c r="BF583" s="6">
        <f t="shared" si="597"/>
        <v>0</v>
      </c>
      <c r="BG583" s="6">
        <f t="shared" si="598"/>
        <v>1550</v>
      </c>
      <c r="BH583" s="6">
        <f t="shared" si="599"/>
        <v>1815</v>
      </c>
      <c r="BI583" s="6">
        <f t="shared" si="600"/>
        <v>482.85714285714283</v>
      </c>
      <c r="BJ583" s="6">
        <f t="shared" si="601"/>
        <v>21.013366490519118</v>
      </c>
      <c r="BK583" s="6">
        <f t="shared" si="636"/>
        <v>36.224671456133521</v>
      </c>
      <c r="BL583" s="6">
        <f t="shared" si="637"/>
        <v>2.307023038600974</v>
      </c>
      <c r="BM583" s="6">
        <f t="shared" si="638"/>
        <v>59.967025348406302</v>
      </c>
      <c r="BQ583" s="2">
        <f t="shared" si="648"/>
        <v>101915</v>
      </c>
      <c r="BR583" s="2">
        <f t="shared" si="602"/>
        <v>106728.5625</v>
      </c>
      <c r="BS583" s="2">
        <f t="shared" si="649"/>
        <v>102742.90647495218</v>
      </c>
      <c r="BT583" s="5">
        <f t="shared" si="603"/>
        <v>109983.38162697804</v>
      </c>
      <c r="BU583" s="5"/>
      <c r="BV583" s="2">
        <f t="shared" si="626"/>
        <v>-0.23767666597298254</v>
      </c>
      <c r="BW583" s="2">
        <f t="shared" si="650"/>
        <v>-0.49306716671750461</v>
      </c>
      <c r="BX583" s="2">
        <f t="shared" si="651"/>
        <v>-1.3012716722031168</v>
      </c>
      <c r="BY583" s="2">
        <f t="shared" si="652"/>
        <v>0.31513733876810757</v>
      </c>
      <c r="BZ583" s="2"/>
      <c r="CA583" s="2">
        <f t="shared" si="604"/>
        <v>-0.32866899255086901</v>
      </c>
      <c r="CB583" s="2">
        <f t="shared" si="653"/>
        <v>7.4625550485166059E-2</v>
      </c>
      <c r="CC583" s="2">
        <f t="shared" si="654"/>
        <v>-0.35383526240875907</v>
      </c>
      <c r="CD583" s="2">
        <f t="shared" si="655"/>
        <v>0.50308636337909118</v>
      </c>
      <c r="CE583" s="5"/>
      <c r="CF583" s="8">
        <f t="shared" si="627"/>
        <v>-1.5911833409847191E-2</v>
      </c>
      <c r="CG583" s="8">
        <f t="shared" si="628"/>
        <v>-1.2137498912772056E-2</v>
      </c>
      <c r="CH583" s="5">
        <f t="shared" si="629"/>
        <v>94935</v>
      </c>
      <c r="CI583" s="5">
        <f t="shared" si="630"/>
        <v>101320</v>
      </c>
      <c r="CJ583" s="5"/>
      <c r="CK583" s="5">
        <f t="shared" si="592"/>
        <v>92218.999514146853</v>
      </c>
      <c r="CL583" s="5">
        <f t="shared" si="610"/>
        <v>96269.507466265903</v>
      </c>
      <c r="CM583" s="5">
        <f t="shared" si="639"/>
        <v>105037.21058756825</v>
      </c>
      <c r="CN583" s="5">
        <f t="shared" si="622"/>
        <v>108854.41048044839</v>
      </c>
      <c r="CO583" s="5">
        <f t="shared" si="588"/>
        <v>92922.484196482794</v>
      </c>
      <c r="CP583" s="5">
        <f t="shared" si="605"/>
        <v>76292.044380177234</v>
      </c>
      <c r="CQ583" s="5"/>
      <c r="CR583" s="5"/>
      <c r="CS583" s="32">
        <f t="shared" si="593"/>
        <v>-3.7616971908426389E-2</v>
      </c>
      <c r="CT583" s="32">
        <f t="shared" si="611"/>
        <v>-7.8108922172483664E-2</v>
      </c>
      <c r="CU583" s="32">
        <f t="shared" si="640"/>
        <v>-0.15506133965724267</v>
      </c>
      <c r="CV583" s="32">
        <f t="shared" si="623"/>
        <v>-0.18469082136143111</v>
      </c>
      <c r="CW583" s="32">
        <f t="shared" si="589"/>
        <v>-4.490284813802603E-2</v>
      </c>
      <c r="CX583" s="32">
        <f t="shared" si="606"/>
        <v>0.16329298449183627</v>
      </c>
      <c r="CY583" s="32"/>
      <c r="DA583" s="6">
        <f t="shared" si="594"/>
        <v>-0.14647542502081876</v>
      </c>
      <c r="DB583" s="6">
        <f t="shared" si="612"/>
        <v>-0.25221543070699048</v>
      </c>
      <c r="DC583" s="6">
        <f t="shared" si="641"/>
        <v>-0.30938843744165889</v>
      </c>
      <c r="DD583" s="6">
        <f t="shared" si="624"/>
        <v>-0.16565766049581651</v>
      </c>
      <c r="DE583" s="6">
        <f t="shared" si="590"/>
        <v>0.32179734293261625</v>
      </c>
      <c r="DF583" s="6">
        <f t="shared" si="607"/>
        <v>1.0501924143754806</v>
      </c>
      <c r="DI583" s="6">
        <f t="shared" si="595"/>
        <v>0.20902146843259539</v>
      </c>
      <c r="DJ583" s="6">
        <f t="shared" si="613"/>
        <v>7.3456898997709755E-2</v>
      </c>
      <c r="DK583" s="6">
        <f t="shared" si="642"/>
        <v>0.38065245151119648</v>
      </c>
      <c r="DL583" s="6">
        <f t="shared" si="625"/>
        <v>0.50417641075492925</v>
      </c>
      <c r="DM583" s="6">
        <f t="shared" si="591"/>
        <v>0.12912928739060414</v>
      </c>
      <c r="DN583" s="6">
        <f t="shared" si="608"/>
        <v>0.1138607374038073</v>
      </c>
      <c r="DX583">
        <f t="shared" si="614"/>
        <v>101483.5</v>
      </c>
      <c r="DY583">
        <f t="shared" si="615"/>
        <v>86557.106899186925</v>
      </c>
      <c r="DZ583">
        <f t="shared" si="616"/>
        <v>116409.89310081307</v>
      </c>
    </row>
    <row r="584" spans="1:130" x14ac:dyDescent="0.25">
      <c r="A584" s="1">
        <v>83</v>
      </c>
      <c r="B584" s="1">
        <v>583</v>
      </c>
      <c r="C584" s="7">
        <v>20220129</v>
      </c>
      <c r="D584" s="7">
        <v>93180</v>
      </c>
      <c r="E584" s="7">
        <v>2559958</v>
      </c>
      <c r="F584" s="7"/>
      <c r="G584" s="7">
        <f t="shared" si="656"/>
        <v>238536886440</v>
      </c>
      <c r="H584" s="36">
        <f t="shared" si="621"/>
        <v>327176137505.5</v>
      </c>
      <c r="I584" s="36">
        <f t="shared" si="617"/>
        <v>309770409097.59998</v>
      </c>
      <c r="K584" s="2">
        <f t="shared" si="657"/>
        <v>4.8709678033125599E-2</v>
      </c>
      <c r="M584" s="1">
        <f t="shared" si="665"/>
        <v>582</v>
      </c>
      <c r="N584" s="2">
        <f t="shared" si="658"/>
        <v>1.9396030033812003E-2</v>
      </c>
      <c r="O584" s="8">
        <f t="shared" si="659"/>
        <v>0.72932330827067671</v>
      </c>
      <c r="P584" s="2">
        <f t="shared" si="660"/>
        <v>0.71309396204232367</v>
      </c>
      <c r="Q584" s="2">
        <f t="shared" si="661"/>
        <v>0.73047982745566875</v>
      </c>
      <c r="R584" s="2">
        <f t="shared" si="662"/>
        <v>1.6353374474141313E-2</v>
      </c>
      <c r="V584" s="1">
        <f t="shared" si="663"/>
        <v>0</v>
      </c>
      <c r="W584" s="1">
        <f t="shared" si="664"/>
        <v>4.8709678033125599E-2</v>
      </c>
      <c r="X584" s="2">
        <f t="shared" si="643"/>
        <v>1.7069157654144535E-2</v>
      </c>
      <c r="Y584" s="2">
        <f t="shared" si="644"/>
        <v>8.4027152316474962E-3</v>
      </c>
      <c r="Z584" s="2">
        <f t="shared" si="645"/>
        <v>2.1327233899809579E-2</v>
      </c>
      <c r="AA584" s="2">
        <f t="shared" si="646"/>
        <v>1.4863367645096401E-2</v>
      </c>
      <c r="AB584" s="3">
        <f t="shared" si="618"/>
        <v>0.80034559260387439</v>
      </c>
      <c r="AC584" s="3">
        <f t="shared" si="619"/>
        <v>0.56533051138109003</v>
      </c>
      <c r="AD584" s="4">
        <f t="shared" si="647"/>
        <v>41.395650823170158</v>
      </c>
      <c r="AE584" s="5">
        <f t="shared" si="631"/>
        <v>42.985556201305215</v>
      </c>
      <c r="AF584" s="5">
        <f t="shared" si="632"/>
        <v>27.934032440607414</v>
      </c>
      <c r="AG584" s="5">
        <f t="shared" si="633"/>
        <v>58.03707996200302</v>
      </c>
      <c r="AH584" s="5"/>
      <c r="AI584" s="6">
        <f t="shared" si="620"/>
        <v>-0.37112940498077485</v>
      </c>
      <c r="AJ584" s="6">
        <f t="shared" si="609"/>
        <v>-0.1678800342382612</v>
      </c>
      <c r="AK584" s="6">
        <f t="shared" si="634"/>
        <v>-0.57935473219966038</v>
      </c>
      <c r="AL584" s="6">
        <f t="shared" si="635"/>
        <v>0.24359466372313798</v>
      </c>
      <c r="AM584" s="6"/>
      <c r="AT584" s="5"/>
      <c r="AU584" s="5"/>
      <c r="AV584" s="12"/>
      <c r="AW584" s="5"/>
      <c r="AX584" s="5"/>
      <c r="AY584" s="5"/>
      <c r="BE584" s="5">
        <f t="shared" si="596"/>
        <v>4430</v>
      </c>
      <c r="BF584" s="6">
        <f t="shared" si="597"/>
        <v>0</v>
      </c>
      <c r="BG584" s="6">
        <f t="shared" si="598"/>
        <v>4430</v>
      </c>
      <c r="BH584" s="6">
        <f t="shared" si="599"/>
        <v>1657.8571428571429</v>
      </c>
      <c r="BI584" s="6">
        <f t="shared" si="600"/>
        <v>799.28571428571433</v>
      </c>
      <c r="BJ584" s="6">
        <f t="shared" si="601"/>
        <v>32.529069767441861</v>
      </c>
      <c r="BK584" s="6">
        <f t="shared" si="636"/>
        <v>34.895445461089118</v>
      </c>
      <c r="BL584" s="6">
        <f t="shared" si="637"/>
        <v>2.7155213097548767</v>
      </c>
      <c r="BM584" s="6">
        <f t="shared" si="638"/>
        <v>57.421392367023088</v>
      </c>
      <c r="BQ584" s="2">
        <f t="shared" si="648"/>
        <v>100163.75</v>
      </c>
      <c r="BR584" s="2">
        <f t="shared" si="602"/>
        <v>106320.5</v>
      </c>
      <c r="BS584" s="2">
        <f t="shared" si="649"/>
        <v>102554.58565846819</v>
      </c>
      <c r="BT584" s="5">
        <f t="shared" si="603"/>
        <v>110613.42260280618</v>
      </c>
      <c r="BU584" s="5"/>
      <c r="BV584" s="2">
        <f t="shared" si="626"/>
        <v>4.2811627572101774E-2</v>
      </c>
      <c r="BW584" s="2">
        <f t="shared" si="650"/>
        <v>-0.4426991270508549</v>
      </c>
      <c r="BX584" s="2">
        <f t="shared" si="651"/>
        <v>-1.2527421409983612</v>
      </c>
      <c r="BY584" s="2">
        <f t="shared" si="652"/>
        <v>0.36734388689665143</v>
      </c>
      <c r="BZ584" s="2"/>
      <c r="CA584" s="2">
        <f t="shared" si="604"/>
        <v>0.11132882412338993</v>
      </c>
      <c r="CB584" s="2">
        <f t="shared" si="653"/>
        <v>7.2883934869577269E-2</v>
      </c>
      <c r="CC584" s="2">
        <f t="shared" si="654"/>
        <v>-0.35463468266819503</v>
      </c>
      <c r="CD584" s="2">
        <f t="shared" si="655"/>
        <v>0.50040255240734954</v>
      </c>
      <c r="CE584" s="5"/>
      <c r="CF584" s="8">
        <f t="shared" si="627"/>
        <v>-7.1739392227078667E-3</v>
      </c>
      <c r="CG584" s="8">
        <f t="shared" si="628"/>
        <v>-7.1739392227078667E-3</v>
      </c>
      <c r="CH584" s="5">
        <f t="shared" si="629"/>
        <v>94655</v>
      </c>
      <c r="CI584" s="5">
        <f t="shared" si="630"/>
        <v>101320</v>
      </c>
      <c r="CJ584" s="5"/>
      <c r="CK584" s="5">
        <f t="shared" si="592"/>
        <v>91928.777620526656</v>
      </c>
      <c r="CL584" s="5">
        <f t="shared" si="610"/>
        <v>95485.346382596894</v>
      </c>
      <c r="CM584" s="5">
        <f t="shared" si="639"/>
        <v>104536.18516353902</v>
      </c>
      <c r="CN584" s="5">
        <f t="shared" si="622"/>
        <v>108832.20765261033</v>
      </c>
      <c r="CO584" s="5">
        <f t="shared" si="588"/>
        <v>93100.089324519577</v>
      </c>
      <c r="CP584" s="5">
        <f t="shared" si="605"/>
        <v>76472.433201252104</v>
      </c>
      <c r="CQ584" s="5"/>
      <c r="CR584" s="5"/>
      <c r="CS584" s="32">
        <f t="shared" si="593"/>
        <v>1.3610780126309008E-2</v>
      </c>
      <c r="CT584" s="32">
        <f t="shared" si="611"/>
        <v>-2.4143457294061421E-2</v>
      </c>
      <c r="CU584" s="32">
        <f t="shared" si="640"/>
        <v>-0.10863401171348586</v>
      </c>
      <c r="CV584" s="32">
        <f t="shared" si="623"/>
        <v>-0.14381962830866934</v>
      </c>
      <c r="CW584" s="32">
        <f t="shared" si="589"/>
        <v>8.5833081429043112E-4</v>
      </c>
      <c r="CX584" s="32">
        <f t="shared" si="606"/>
        <v>0.21847829471802838</v>
      </c>
      <c r="CY584" s="32"/>
      <c r="DA584" s="6">
        <f t="shared" si="594"/>
        <v>-9.6986854922222615E-2</v>
      </c>
      <c r="DB584" s="6">
        <f t="shared" si="612"/>
        <v>-0.16512874269215827</v>
      </c>
      <c r="DC584" s="6">
        <f t="shared" si="641"/>
        <v>-0.25877502171483507</v>
      </c>
      <c r="DD584" s="6">
        <f t="shared" si="624"/>
        <v>-0.1617566729669245</v>
      </c>
      <c r="DE584" s="6">
        <f t="shared" si="590"/>
        <v>0.36786788258692393</v>
      </c>
      <c r="DF584" s="6">
        <f t="shared" si="607"/>
        <v>1.050118573754359</v>
      </c>
      <c r="DI584" s="6">
        <f t="shared" si="595"/>
        <v>0.42159814157668024</v>
      </c>
      <c r="DJ584" s="6">
        <f t="shared" si="613"/>
        <v>0.24345646566323445</v>
      </c>
      <c r="DK584" s="6">
        <f t="shared" si="642"/>
        <v>0.29296885051891997</v>
      </c>
      <c r="DL584" s="6">
        <f t="shared" si="625"/>
        <v>0.64913357358074619</v>
      </c>
      <c r="DM584" s="6">
        <f t="shared" si="591"/>
        <v>0.11062922858957175</v>
      </c>
      <c r="DN584" s="6">
        <f t="shared" si="608"/>
        <v>0.13493083042296156</v>
      </c>
      <c r="DX584">
        <f t="shared" si="614"/>
        <v>100432</v>
      </c>
      <c r="DY584">
        <f t="shared" si="615"/>
        <v>86297.946653560415</v>
      </c>
      <c r="DZ584">
        <f t="shared" si="616"/>
        <v>114566.05334643958</v>
      </c>
    </row>
    <row r="585" spans="1:130" x14ac:dyDescent="0.25">
      <c r="A585" s="1">
        <v>84</v>
      </c>
      <c r="B585" s="1">
        <v>584</v>
      </c>
      <c r="C585" s="7">
        <v>20220130</v>
      </c>
      <c r="D585" s="7">
        <v>96970</v>
      </c>
      <c r="E585" s="7">
        <v>11322907</v>
      </c>
      <c r="F585" s="7"/>
      <c r="G585" s="7">
        <f t="shared" si="656"/>
        <v>1097982291790</v>
      </c>
      <c r="H585" s="36">
        <f t="shared" si="621"/>
        <v>373085053735</v>
      </c>
      <c r="I585" s="36">
        <f t="shared" si="617"/>
        <v>323777923725.40002</v>
      </c>
      <c r="K585" s="2">
        <f t="shared" si="657"/>
        <v>3.9868545927804137E-2</v>
      </c>
      <c r="M585" s="1">
        <f t="shared" si="665"/>
        <v>583</v>
      </c>
      <c r="N585" s="2">
        <f t="shared" si="658"/>
        <v>1.9447705394150392E-2</v>
      </c>
      <c r="O585" s="8">
        <f t="shared" si="659"/>
        <v>0.73057644110275688</v>
      </c>
      <c r="P585" s="2">
        <f t="shared" si="660"/>
        <v>0.71369383167725287</v>
      </c>
      <c r="Q585" s="2">
        <f t="shared" si="661"/>
        <v>0.73097405079338351</v>
      </c>
      <c r="R585" s="2">
        <f t="shared" si="662"/>
        <v>1.7482479060433209E-2</v>
      </c>
      <c r="V585" s="1">
        <f t="shared" si="663"/>
        <v>0</v>
      </c>
      <c r="W585" s="1">
        <f t="shared" si="664"/>
        <v>3.9868545927804137E-2</v>
      </c>
      <c r="X585" s="2">
        <f t="shared" si="643"/>
        <v>1.4918694746492414E-2</v>
      </c>
      <c r="Y585" s="2">
        <f t="shared" si="644"/>
        <v>1.1250468512204934E-2</v>
      </c>
      <c r="Z585" s="2">
        <f t="shared" si="645"/>
        <v>2.1429137705141536E-2</v>
      </c>
      <c r="AA585" s="2">
        <f t="shared" si="646"/>
        <v>1.6820118828975099E-2</v>
      </c>
      <c r="AB585" s="3">
        <f t="shared" si="618"/>
        <v>0.69618735722216862</v>
      </c>
      <c r="AC585" s="3">
        <f t="shared" si="619"/>
        <v>0.66886974025560197</v>
      </c>
      <c r="AD585" s="4">
        <f t="shared" si="647"/>
        <v>48.99939654476573</v>
      </c>
      <c r="AE585" s="5">
        <f t="shared" si="631"/>
        <v>42.923150431845983</v>
      </c>
      <c r="AF585" s="5">
        <f t="shared" si="632"/>
        <v>27.988505927578345</v>
      </c>
      <c r="AG585" s="5">
        <f t="shared" si="633"/>
        <v>57.857794936113621</v>
      </c>
      <c r="AH585" s="5"/>
      <c r="AI585" s="6">
        <f t="shared" si="620"/>
        <v>-0.21797932977891069</v>
      </c>
      <c r="AJ585" s="6">
        <f t="shared" si="609"/>
        <v>-0.17831450089129927</v>
      </c>
      <c r="AK585" s="6">
        <f t="shared" si="634"/>
        <v>-0.58339041478318321</v>
      </c>
      <c r="AL585" s="6">
        <f t="shared" si="635"/>
        <v>0.22676141300058469</v>
      </c>
      <c r="AM585" s="6"/>
      <c r="AT585" s="5"/>
      <c r="AU585" s="5"/>
      <c r="AV585" s="12"/>
      <c r="AW585" s="5"/>
      <c r="AX585" s="5"/>
      <c r="AY585" s="5"/>
      <c r="BE585" s="5">
        <f t="shared" si="596"/>
        <v>3790</v>
      </c>
      <c r="BF585" s="6">
        <f t="shared" si="597"/>
        <v>0</v>
      </c>
      <c r="BG585" s="6">
        <f t="shared" si="598"/>
        <v>3790</v>
      </c>
      <c r="BH585" s="6">
        <f t="shared" si="599"/>
        <v>1435</v>
      </c>
      <c r="BI585" s="6">
        <f t="shared" si="600"/>
        <v>1070</v>
      </c>
      <c r="BJ585" s="6">
        <f t="shared" si="601"/>
        <v>42.714570858283437</v>
      </c>
      <c r="BK585" s="6">
        <f t="shared" si="636"/>
        <v>34.486062234544633</v>
      </c>
      <c r="BL585" s="6">
        <f t="shared" si="637"/>
        <v>2.9619020162264249</v>
      </c>
      <c r="BM585" s="6">
        <f t="shared" si="638"/>
        <v>56.552974387367378</v>
      </c>
      <c r="BQ585" s="2">
        <f t="shared" si="648"/>
        <v>99395</v>
      </c>
      <c r="BR585" s="2">
        <f t="shared" si="602"/>
        <v>105876.9375</v>
      </c>
      <c r="BS585" s="2">
        <f t="shared" si="649"/>
        <v>102276.93938681633</v>
      </c>
      <c r="BT585" s="5">
        <f t="shared" si="603"/>
        <v>111063.56564328447</v>
      </c>
      <c r="BU585" s="5"/>
      <c r="BV585" s="2">
        <f t="shared" si="626"/>
        <v>-0.13294288254939168</v>
      </c>
      <c r="BW585" s="2">
        <f t="shared" si="650"/>
        <v>-0.40076926922420208</v>
      </c>
      <c r="BX585" s="2">
        <f t="shared" si="651"/>
        <v>-1.1818508354664674</v>
      </c>
      <c r="BY585" s="2">
        <f t="shared" si="652"/>
        <v>0.38031229701806335</v>
      </c>
      <c r="BZ585" s="2"/>
      <c r="CA585" s="2">
        <f t="shared" si="604"/>
        <v>1.1285251677452156E-2</v>
      </c>
      <c r="CB585" s="2">
        <f t="shared" si="653"/>
        <v>6.8587415741402452E-2</v>
      </c>
      <c r="CC585" s="2">
        <f t="shared" si="654"/>
        <v>-0.35962821224992125</v>
      </c>
      <c r="CD585" s="2">
        <f t="shared" si="655"/>
        <v>0.49680304373272621</v>
      </c>
      <c r="CE585" s="5"/>
      <c r="CF585" s="8">
        <f t="shared" si="627"/>
        <v>-7.1739392227078667E-3</v>
      </c>
      <c r="CG585" s="8">
        <f t="shared" si="628"/>
        <v>-7.1739392227078667E-3</v>
      </c>
      <c r="CH585" s="5">
        <f t="shared" si="629"/>
        <v>94655</v>
      </c>
      <c r="CI585" s="5">
        <f t="shared" si="630"/>
        <v>101320</v>
      </c>
      <c r="CJ585" s="5"/>
      <c r="CK585" s="5">
        <f t="shared" si="592"/>
        <v>92519.51247105845</v>
      </c>
      <c r="CL585" s="5">
        <f t="shared" si="610"/>
        <v>95398.574125405052</v>
      </c>
      <c r="CM585" s="5">
        <f t="shared" si="639"/>
        <v>103646.78773067697</v>
      </c>
      <c r="CN585" s="5">
        <f t="shared" si="622"/>
        <v>108457.17478899524</v>
      </c>
      <c r="CO585" s="5">
        <f t="shared" ref="CO585:CO648" si="666">AVERAGE(G386:G585)/AVERAGE(E386:E585)</f>
        <v>93231.902820260526</v>
      </c>
      <c r="CP585" s="5">
        <f t="shared" si="605"/>
        <v>76752.658461682717</v>
      </c>
      <c r="CQ585" s="5"/>
      <c r="CR585" s="5"/>
      <c r="CS585" s="32">
        <f t="shared" si="593"/>
        <v>4.8103231524633694E-2</v>
      </c>
      <c r="CT585" s="32">
        <f t="shared" si="611"/>
        <v>1.6472215533633205E-2</v>
      </c>
      <c r="CU585" s="32">
        <f t="shared" si="640"/>
        <v>-6.4418665323486834E-2</v>
      </c>
      <c r="CV585" s="32">
        <f t="shared" si="623"/>
        <v>-0.10591438336231496</v>
      </c>
      <c r="CW585" s="32">
        <f t="shared" ref="CW585:CW648" si="667">D585/CO585-1</f>
        <v>4.0094614253943339E-2</v>
      </c>
      <c r="CX585" s="32">
        <f t="shared" si="606"/>
        <v>0.26340900684776147</v>
      </c>
      <c r="CY585" s="32"/>
      <c r="DA585" s="6">
        <f t="shared" si="594"/>
        <v>-4.6051157202793444E-2</v>
      </c>
      <c r="DB585" s="6">
        <f t="shared" si="612"/>
        <v>-0.12480517559801951</v>
      </c>
      <c r="DC585" s="6">
        <f t="shared" si="641"/>
        <v>-0.23362774168313916</v>
      </c>
      <c r="DD585" s="6">
        <f t="shared" si="624"/>
        <v>-0.13755802785315424</v>
      </c>
      <c r="DE585" s="6">
        <f t="shared" ref="DE585:DE648" si="668">LN(D585/D386)</f>
        <v>0.43079084879143614</v>
      </c>
      <c r="DF585" s="6">
        <f t="shared" si="607"/>
        <v>1.0421760082478955</v>
      </c>
      <c r="DI585" s="6">
        <f t="shared" si="595"/>
        <v>0.62082501171700111</v>
      </c>
      <c r="DJ585" s="6">
        <f t="shared" si="613"/>
        <v>0.39582005879102777</v>
      </c>
      <c r="DK585" s="6">
        <f t="shared" si="642"/>
        <v>0.44710816095904982</v>
      </c>
      <c r="DL585" s="6">
        <f t="shared" si="625"/>
        <v>0.57795633772224408</v>
      </c>
      <c r="DM585" s="6">
        <f t="shared" ref="DM585:DM648" si="669">(D405-(AVERAGE(D386:D585)-2*_xlfn.STDEV.P(D386:D585)))/(4*_xlfn.STDEV.P(D386:D585))</f>
        <v>8.9981756314356204E-2</v>
      </c>
      <c r="DN585" s="6">
        <f t="shared" si="608"/>
        <v>0.13406939800838996</v>
      </c>
      <c r="DX585">
        <f t="shared" si="614"/>
        <v>99785</v>
      </c>
      <c r="DY585">
        <f t="shared" si="615"/>
        <v>86274.721690505408</v>
      </c>
      <c r="DZ585">
        <f t="shared" si="616"/>
        <v>113295.27830949459</v>
      </c>
    </row>
    <row r="586" spans="1:130" x14ac:dyDescent="0.25">
      <c r="A586" s="1">
        <v>85</v>
      </c>
      <c r="B586" s="1">
        <v>585</v>
      </c>
      <c r="C586" s="7">
        <v>20220131</v>
      </c>
      <c r="D586" s="7">
        <v>96400</v>
      </c>
      <c r="E586" s="7">
        <v>4425969</v>
      </c>
      <c r="F586" s="7"/>
      <c r="G586" s="7">
        <f t="shared" si="656"/>
        <v>426663411600</v>
      </c>
      <c r="H586" s="36">
        <f t="shared" si="621"/>
        <v>384711681340</v>
      </c>
      <c r="I586" s="36">
        <f t="shared" si="617"/>
        <v>327658156978</v>
      </c>
      <c r="K586" s="2">
        <f t="shared" si="657"/>
        <v>-5.895450699954982E-3</v>
      </c>
      <c r="M586" s="1">
        <f t="shared" si="665"/>
        <v>584</v>
      </c>
      <c r="N586" s="2">
        <f t="shared" si="658"/>
        <v>1.9835361056145896E-2</v>
      </c>
      <c r="O586" s="8">
        <f t="shared" si="659"/>
        <v>0.73182957393483705</v>
      </c>
      <c r="P586" s="2">
        <f t="shared" si="660"/>
        <v>0.71817480717476823</v>
      </c>
      <c r="Q586" s="2">
        <f t="shared" si="661"/>
        <v>0.73463852083273573</v>
      </c>
      <c r="R586" s="2">
        <f t="shared" si="662"/>
        <v>1.8135742257584186E-2</v>
      </c>
      <c r="V586" s="1">
        <f t="shared" si="663"/>
        <v>5.895450699954982E-3</v>
      </c>
      <c r="W586" s="1">
        <f t="shared" si="664"/>
        <v>0</v>
      </c>
      <c r="X586" s="2">
        <f t="shared" si="643"/>
        <v>1.5339798367917769E-2</v>
      </c>
      <c r="Y586" s="2">
        <f t="shared" si="644"/>
        <v>1.0505652803577719E-2</v>
      </c>
      <c r="Z586" s="2">
        <f t="shared" si="645"/>
        <v>2.1169775517071519E-2</v>
      </c>
      <c r="AA586" s="2">
        <f t="shared" si="646"/>
        <v>1.7088102683252088E-2</v>
      </c>
      <c r="AB586" s="3">
        <f t="shared" si="618"/>
        <v>0.72460845678536379</v>
      </c>
      <c r="AC586" s="3">
        <f t="shared" si="619"/>
        <v>0.61479340324155618</v>
      </c>
      <c r="AD586" s="4">
        <f t="shared" si="647"/>
        <v>45.900593510389761</v>
      </c>
      <c r="AE586" s="5">
        <f t="shared" si="631"/>
        <v>42.595498930304679</v>
      </c>
      <c r="AF586" s="5">
        <f t="shared" si="632"/>
        <v>28.265954403107823</v>
      </c>
      <c r="AG586" s="5">
        <f t="shared" si="633"/>
        <v>56.92504345750153</v>
      </c>
      <c r="AH586" s="5"/>
      <c r="AI586" s="6">
        <f t="shared" si="620"/>
        <v>-0.22770158482631633</v>
      </c>
      <c r="AJ586" s="6">
        <f t="shared" si="609"/>
        <v>-0.19136895548314842</v>
      </c>
      <c r="AK586" s="6">
        <f t="shared" si="634"/>
        <v>-0.58436656476714655</v>
      </c>
      <c r="AL586" s="6">
        <f t="shared" si="635"/>
        <v>0.20162865380084977</v>
      </c>
      <c r="AM586" s="6"/>
      <c r="AT586" s="5"/>
      <c r="AU586" s="5"/>
      <c r="AV586" s="12"/>
      <c r="AW586" s="5"/>
      <c r="AX586" s="5"/>
      <c r="AY586" s="5"/>
      <c r="BE586" s="5">
        <f t="shared" si="596"/>
        <v>-570</v>
      </c>
      <c r="BF586" s="6">
        <f t="shared" si="597"/>
        <v>570</v>
      </c>
      <c r="BG586" s="6">
        <f t="shared" si="598"/>
        <v>0</v>
      </c>
      <c r="BH586" s="6">
        <f t="shared" si="599"/>
        <v>1475.7142857142858</v>
      </c>
      <c r="BI586" s="6">
        <f t="shared" si="600"/>
        <v>993.57142857142856</v>
      </c>
      <c r="BJ586" s="6">
        <f t="shared" si="601"/>
        <v>40.237199884292743</v>
      </c>
      <c r="BK586" s="6">
        <f t="shared" si="636"/>
        <v>33.863408707711038</v>
      </c>
      <c r="BL586" s="6">
        <f t="shared" si="637"/>
        <v>3.3783868176929062</v>
      </c>
      <c r="BM586" s="6">
        <f t="shared" si="638"/>
        <v>55.202924030723729</v>
      </c>
      <c r="BQ586" s="2">
        <f t="shared" si="648"/>
        <v>98876.25</v>
      </c>
      <c r="BR586" s="2">
        <f t="shared" si="602"/>
        <v>105407.4375</v>
      </c>
      <c r="BS586" s="2">
        <f t="shared" si="649"/>
        <v>101909.83042273993</v>
      </c>
      <c r="BT586" s="5">
        <f t="shared" si="603"/>
        <v>111331.0296864564</v>
      </c>
      <c r="BU586" s="5"/>
      <c r="BV586" s="2">
        <f t="shared" si="626"/>
        <v>-0.11648607346720441</v>
      </c>
      <c r="BW586" s="2">
        <f t="shared" si="650"/>
        <v>-0.36599902797113043</v>
      </c>
      <c r="BX586" s="2">
        <f t="shared" si="651"/>
        <v>-1.1317853813166283</v>
      </c>
      <c r="BY586" s="2">
        <f t="shared" si="652"/>
        <v>0.3997873253743674</v>
      </c>
      <c r="BZ586" s="2"/>
      <c r="CA586" s="2">
        <f t="shared" si="604"/>
        <v>4.0049718326676031E-2</v>
      </c>
      <c r="CB586" s="2">
        <f t="shared" si="653"/>
        <v>7.0275620872507757E-2</v>
      </c>
      <c r="CC586" s="2">
        <f t="shared" si="654"/>
        <v>-0.3571713532277902</v>
      </c>
      <c r="CD586" s="2">
        <f t="shared" si="655"/>
        <v>0.49772259497280574</v>
      </c>
      <c r="CE586" s="5"/>
      <c r="CF586" s="8">
        <f t="shared" si="627"/>
        <v>-7.1739392227078667E-3</v>
      </c>
      <c r="CG586" s="8">
        <f t="shared" si="628"/>
        <v>-7.1739392227078667E-3</v>
      </c>
      <c r="CH586" s="5">
        <f t="shared" si="629"/>
        <v>94655</v>
      </c>
      <c r="CI586" s="5">
        <f t="shared" si="630"/>
        <v>101320</v>
      </c>
      <c r="CJ586" s="5"/>
      <c r="CK586" s="5">
        <f t="shared" si="592"/>
        <v>92563.270062894793</v>
      </c>
      <c r="CL586" s="5">
        <f t="shared" si="610"/>
        <v>95137.403739518428</v>
      </c>
      <c r="CM586" s="5">
        <f t="shared" si="639"/>
        <v>103219.21615353844</v>
      </c>
      <c r="CN586" s="5">
        <f t="shared" si="622"/>
        <v>108273.71795518143</v>
      </c>
      <c r="CO586" s="5">
        <f t="shared" si="666"/>
        <v>93328.075335977395</v>
      </c>
      <c r="CP586" s="5">
        <f t="shared" si="605"/>
        <v>77007.880749153817</v>
      </c>
      <c r="CQ586" s="5"/>
      <c r="CR586" s="5"/>
      <c r="CS586" s="32">
        <f t="shared" si="593"/>
        <v>4.1449809784142477E-2</v>
      </c>
      <c r="CT586" s="32">
        <f t="shared" si="611"/>
        <v>1.3271291950939679E-2</v>
      </c>
      <c r="CU586" s="32">
        <f t="shared" si="640"/>
        <v>-6.6065374332962001E-2</v>
      </c>
      <c r="CV586" s="32">
        <f t="shared" si="623"/>
        <v>-0.10966389793778408</v>
      </c>
      <c r="CW586" s="32">
        <f t="shared" si="667"/>
        <v>3.2915332850953938E-2</v>
      </c>
      <c r="CX586" s="32">
        <f t="shared" si="606"/>
        <v>0.25181993144330583</v>
      </c>
      <c r="CY586" s="32"/>
      <c r="DA586" s="6">
        <f t="shared" si="594"/>
        <v>-2.631057229209981E-2</v>
      </c>
      <c r="DB586" s="6">
        <f t="shared" si="612"/>
        <v>-0.10693603735692321</v>
      </c>
      <c r="DC586" s="6">
        <f t="shared" si="641"/>
        <v>-0.20116095625299407</v>
      </c>
      <c r="DD586" s="6">
        <f t="shared" si="624"/>
        <v>-0.10935666976503214</v>
      </c>
      <c r="DE586" s="6">
        <f t="shared" si="668"/>
        <v>0.42062087246636948</v>
      </c>
      <c r="DF586" s="6">
        <f t="shared" si="607"/>
        <v>1.0844495696430319</v>
      </c>
      <c r="DI586" s="6">
        <f t="shared" si="595"/>
        <v>0.6303428357409252</v>
      </c>
      <c r="DJ586" s="6">
        <f t="shared" si="613"/>
        <v>0.39369410714150466</v>
      </c>
      <c r="DK586" s="6">
        <f t="shared" si="642"/>
        <v>0.47432160505578647</v>
      </c>
      <c r="DL586" s="6">
        <f t="shared" si="625"/>
        <v>0.5982351401265471</v>
      </c>
      <c r="DM586" s="6">
        <f t="shared" si="669"/>
        <v>0.12684341009015437</v>
      </c>
      <c r="DN586" s="6">
        <f t="shared" si="608"/>
        <v>0.15025362582972457</v>
      </c>
      <c r="DX586">
        <f t="shared" si="614"/>
        <v>99112</v>
      </c>
      <c r="DY586">
        <f t="shared" si="615"/>
        <v>86356.357170255986</v>
      </c>
      <c r="DZ586">
        <f t="shared" si="616"/>
        <v>111867.64282974401</v>
      </c>
    </row>
    <row r="587" spans="1:130" x14ac:dyDescent="0.25">
      <c r="A587" s="1">
        <v>86</v>
      </c>
      <c r="B587" s="1">
        <v>586</v>
      </c>
      <c r="C587" s="7">
        <v>20220201</v>
      </c>
      <c r="D587" s="7">
        <v>95800</v>
      </c>
      <c r="E587" s="7">
        <v>2868959</v>
      </c>
      <c r="F587" s="7"/>
      <c r="G587" s="7">
        <f t="shared" si="656"/>
        <v>274846272200</v>
      </c>
      <c r="H587" s="36">
        <f t="shared" si="621"/>
        <v>389625526814</v>
      </c>
      <c r="I587" s="36">
        <f t="shared" si="617"/>
        <v>325146892834</v>
      </c>
      <c r="K587" s="2">
        <f t="shared" si="657"/>
        <v>-6.2435166396850473E-3</v>
      </c>
      <c r="M587" s="1">
        <f t="shared" si="665"/>
        <v>585</v>
      </c>
      <c r="N587" s="2">
        <f t="shared" si="658"/>
        <v>1.9897101804838561E-2</v>
      </c>
      <c r="O587" s="8">
        <f t="shared" si="659"/>
        <v>0.73308270676691734</v>
      </c>
      <c r="P587" s="2">
        <f t="shared" si="660"/>
        <v>0.71888534645829738</v>
      </c>
      <c r="Q587" s="2">
        <f t="shared" si="661"/>
        <v>0.73521518783174655</v>
      </c>
      <c r="R587" s="2">
        <f t="shared" si="662"/>
        <v>1.490789959214911E-2</v>
      </c>
      <c r="V587" s="1">
        <f t="shared" si="663"/>
        <v>6.2435166396850473E-3</v>
      </c>
      <c r="W587" s="1">
        <f t="shared" si="664"/>
        <v>0</v>
      </c>
      <c r="X587" s="2">
        <f t="shared" si="643"/>
        <v>1.5785763842180989E-2</v>
      </c>
      <c r="Y587" s="2">
        <f t="shared" si="644"/>
        <v>9.8165150757405679E-3</v>
      </c>
      <c r="Z587" s="2">
        <f t="shared" si="645"/>
        <v>2.0885623828574472E-2</v>
      </c>
      <c r="AA587" s="2">
        <f t="shared" si="646"/>
        <v>1.7318346410401968E-2</v>
      </c>
      <c r="AB587" s="3">
        <f t="shared" si="618"/>
        <v>0.75581959972791635</v>
      </c>
      <c r="AC587" s="3">
        <f t="shared" si="619"/>
        <v>0.56682750437677154</v>
      </c>
      <c r="AD587" s="4">
        <f t="shared" si="647"/>
        <v>42.855535888422963</v>
      </c>
      <c r="AE587" s="5">
        <f t="shared" si="631"/>
        <v>42.104434178102238</v>
      </c>
      <c r="AF587" s="5">
        <f t="shared" si="632"/>
        <v>28.578967028587236</v>
      </c>
      <c r="AG587" s="5">
        <f t="shared" si="633"/>
        <v>55.62990132761724</v>
      </c>
      <c r="AH587" s="5"/>
      <c r="AI587" s="6">
        <f t="shared" si="620"/>
        <v>-0.19917318577360604</v>
      </c>
      <c r="AJ587" s="6">
        <f t="shared" si="609"/>
        <v>-0.19981750509831575</v>
      </c>
      <c r="AK587" s="6">
        <f t="shared" si="634"/>
        <v>-0.58542227830246596</v>
      </c>
      <c r="AL587" s="6">
        <f t="shared" si="635"/>
        <v>0.18578726810583446</v>
      </c>
      <c r="AM587" s="6"/>
      <c r="AT587" s="5"/>
      <c r="AU587" s="5"/>
      <c r="AV587" s="12"/>
      <c r="AW587" s="5"/>
      <c r="AX587" s="5"/>
      <c r="AY587" s="5"/>
      <c r="BE587" s="5">
        <f t="shared" si="596"/>
        <v>-600</v>
      </c>
      <c r="BF587" s="6">
        <f t="shared" si="597"/>
        <v>600</v>
      </c>
      <c r="BG587" s="6">
        <f t="shared" si="598"/>
        <v>0</v>
      </c>
      <c r="BH587" s="6">
        <f t="shared" si="599"/>
        <v>1518.5714285714287</v>
      </c>
      <c r="BI587" s="6">
        <f t="shared" si="600"/>
        <v>922.14285714285711</v>
      </c>
      <c r="BJ587" s="6">
        <f t="shared" si="601"/>
        <v>37.781679836113554</v>
      </c>
      <c r="BK587" s="6">
        <f t="shared" si="636"/>
        <v>33.003801600040269</v>
      </c>
      <c r="BL587" s="6">
        <f t="shared" si="637"/>
        <v>4.0964233017541005</v>
      </c>
      <c r="BM587" s="6">
        <f t="shared" si="638"/>
        <v>53.238966408840582</v>
      </c>
      <c r="BQ587" s="2">
        <f t="shared" si="648"/>
        <v>98442.5</v>
      </c>
      <c r="BR587" s="2">
        <f t="shared" si="602"/>
        <v>104916.25</v>
      </c>
      <c r="BS587" s="2">
        <f t="shared" si="649"/>
        <v>101457.77587706588</v>
      </c>
      <c r="BT587" s="5">
        <f t="shared" si="603"/>
        <v>111440.45155429404</v>
      </c>
      <c r="BU587" s="5"/>
      <c r="BV587" s="2">
        <f t="shared" si="626"/>
        <v>1.3500765082400168E-2</v>
      </c>
      <c r="BW587" s="2">
        <f t="shared" si="650"/>
        <v>-0.31868630413753518</v>
      </c>
      <c r="BX587" s="2">
        <f t="shared" si="651"/>
        <v>-1.0533291969632235</v>
      </c>
      <c r="BY587" s="2">
        <f t="shared" si="652"/>
        <v>0.41595658868815311</v>
      </c>
      <c r="BZ587" s="2"/>
      <c r="CA587" s="2">
        <f t="shared" si="604"/>
        <v>-4.1615221260925248E-2</v>
      </c>
      <c r="CB587" s="2">
        <f t="shared" si="653"/>
        <v>6.0492967539994738E-2</v>
      </c>
      <c r="CC587" s="2">
        <f t="shared" si="654"/>
        <v>-0.36783703155525965</v>
      </c>
      <c r="CD587" s="2">
        <f t="shared" si="655"/>
        <v>0.4888229666352491</v>
      </c>
      <c r="CE587" s="5"/>
      <c r="CF587" s="8">
        <f t="shared" si="627"/>
        <v>-7.1739392227078667E-3</v>
      </c>
      <c r="CG587" s="8">
        <f t="shared" si="628"/>
        <v>-7.1739392227078667E-3</v>
      </c>
      <c r="CH587" s="5">
        <f t="shared" si="629"/>
        <v>92085</v>
      </c>
      <c r="CI587" s="5">
        <f t="shared" si="630"/>
        <v>101320</v>
      </c>
      <c r="CJ587" s="5"/>
      <c r="CK587" s="5">
        <f t="shared" ref="CK587:CK650" si="670">AVERAGE(G578:G587)/AVERAGE(E578:E587)</f>
        <v>92464.809729078697</v>
      </c>
      <c r="CL587" s="5">
        <f t="shared" si="610"/>
        <v>94917.127821949078</v>
      </c>
      <c r="CM587" s="5">
        <f t="shared" si="639"/>
        <v>102769.85950475282</v>
      </c>
      <c r="CN587" s="5">
        <f t="shared" si="622"/>
        <v>108190.95471805453</v>
      </c>
      <c r="CO587" s="5">
        <f t="shared" si="666"/>
        <v>93388.529975709229</v>
      </c>
      <c r="CP587" s="5">
        <f t="shared" si="605"/>
        <v>77298.380107935998</v>
      </c>
      <c r="CQ587" s="5"/>
      <c r="CR587" s="5"/>
      <c r="CS587" s="32">
        <f t="shared" ref="CS587:CS650" si="671">D587/CK587-1</f>
        <v>3.6069833277042163E-2</v>
      </c>
      <c r="CT587" s="32">
        <f t="shared" si="611"/>
        <v>9.3015054111946771E-3</v>
      </c>
      <c r="CU587" s="32">
        <f t="shared" si="640"/>
        <v>-6.7820074274116182E-2</v>
      </c>
      <c r="CV587" s="32">
        <f t="shared" si="623"/>
        <v>-0.11452856433650427</v>
      </c>
      <c r="CW587" s="32">
        <f t="shared" si="667"/>
        <v>2.5821907946489864E-2</v>
      </c>
      <c r="CX587" s="32">
        <f t="shared" si="606"/>
        <v>0.23935326802746926</v>
      </c>
      <c r="CY587" s="32"/>
      <c r="DA587" s="6">
        <f t="shared" ref="DA587:DA650" si="672">LN(D587/D578)</f>
        <v>-6.3787978590631789E-2</v>
      </c>
      <c r="DB587" s="6">
        <f t="shared" si="612"/>
        <v>-0.10963113305418462</v>
      </c>
      <c r="DC587" s="6">
        <f t="shared" si="641"/>
        <v>-0.23154241986182314</v>
      </c>
      <c r="DD587" s="6">
        <f t="shared" si="624"/>
        <v>-0.12125646742225293</v>
      </c>
      <c r="DE587" s="6">
        <f t="shared" si="668"/>
        <v>0.41833462256588627</v>
      </c>
      <c r="DF587" s="6">
        <f t="shared" si="607"/>
        <v>1.1159007513602859</v>
      </c>
      <c r="DI587" s="6">
        <f t="shared" ref="DI587:DI650" si="673">(D587-(AVERAGE(D578:D587)-2*_xlfn.STDEV.P(D578:D587)))/(4*_xlfn.STDEV.P(D578:D587))</f>
        <v>0.62184022404104933</v>
      </c>
      <c r="DJ587" s="6">
        <f t="shared" si="613"/>
        <v>0.388310615433755</v>
      </c>
      <c r="DK587" s="6">
        <f t="shared" si="642"/>
        <v>0.56171648575118738</v>
      </c>
      <c r="DL587" s="6">
        <f t="shared" si="625"/>
        <v>0.58944965554477036</v>
      </c>
      <c r="DM587" s="6">
        <f t="shared" si="669"/>
        <v>0.11715586294919127</v>
      </c>
      <c r="DN587" s="6">
        <f t="shared" si="608"/>
        <v>0.16509347718629727</v>
      </c>
      <c r="DX587">
        <f t="shared" si="614"/>
        <v>98538</v>
      </c>
      <c r="DY587">
        <f t="shared" si="615"/>
        <v>86280.792161344405</v>
      </c>
      <c r="DZ587">
        <f t="shared" si="616"/>
        <v>110795.20783865559</v>
      </c>
    </row>
    <row r="588" spans="1:130" x14ac:dyDescent="0.25">
      <c r="A588" s="1">
        <v>87</v>
      </c>
      <c r="B588" s="1">
        <v>587</v>
      </c>
      <c r="C588" s="7">
        <v>20220202</v>
      </c>
      <c r="D588" s="7">
        <v>96900</v>
      </c>
      <c r="E588" s="7">
        <v>4537301</v>
      </c>
      <c r="F588" s="7"/>
      <c r="G588" s="7">
        <f t="shared" si="656"/>
        <v>439664466900</v>
      </c>
      <c r="H588" s="36">
        <f t="shared" si="621"/>
        <v>402027329884</v>
      </c>
      <c r="I588" s="36">
        <f t="shared" si="617"/>
        <v>327221844484</v>
      </c>
      <c r="K588" s="2">
        <f t="shared" si="657"/>
        <v>1.1416833919905596E-2</v>
      </c>
      <c r="M588" s="1">
        <f t="shared" si="665"/>
        <v>586</v>
      </c>
      <c r="N588" s="2">
        <f t="shared" si="658"/>
        <v>2.0932253221533404E-2</v>
      </c>
      <c r="O588" s="8">
        <f t="shared" si="659"/>
        <v>0.73433583959899751</v>
      </c>
      <c r="P588" s="2">
        <f t="shared" si="660"/>
        <v>0.73066767025434953</v>
      </c>
      <c r="Q588" s="2">
        <f t="shared" si="661"/>
        <v>0.74460546163842412</v>
      </c>
      <c r="R588" s="2">
        <f t="shared" si="662"/>
        <v>1.5450493140700128E-2</v>
      </c>
      <c r="V588" s="1">
        <f t="shared" si="663"/>
        <v>0</v>
      </c>
      <c r="W588" s="1">
        <f t="shared" si="664"/>
        <v>1.1416833919905596E-2</v>
      </c>
      <c r="X588" s="2">
        <f t="shared" si="643"/>
        <v>1.4819098532849776E-2</v>
      </c>
      <c r="Y588" s="2">
        <f t="shared" si="644"/>
        <v>1.0632003212876681E-2</v>
      </c>
      <c r="Z588" s="2">
        <f t="shared" si="645"/>
        <v>2.1306834044518858E-2</v>
      </c>
      <c r="AA588" s="2">
        <f t="shared" si="646"/>
        <v>1.7087812459861761E-2</v>
      </c>
      <c r="AB588" s="3">
        <f t="shared" si="618"/>
        <v>0.69550917334252949</v>
      </c>
      <c r="AC588" s="3">
        <f t="shared" si="619"/>
        <v>0.62219802785468381</v>
      </c>
      <c r="AD588" s="4">
        <f t="shared" si="647"/>
        <v>47.218230824676446</v>
      </c>
      <c r="AE588" s="5">
        <f t="shared" si="631"/>
        <v>41.667895092430335</v>
      </c>
      <c r="AF588" s="5">
        <f t="shared" si="632"/>
        <v>29.53161645210205</v>
      </c>
      <c r="AG588" s="5">
        <f t="shared" si="633"/>
        <v>53.80417373275862</v>
      </c>
      <c r="AH588" s="5"/>
      <c r="AI588" s="6">
        <f t="shared" si="620"/>
        <v>-0.17130334565651667</v>
      </c>
      <c r="AJ588" s="6">
        <f t="shared" si="609"/>
        <v>-0.20445155304681259</v>
      </c>
      <c r="AK588" s="6">
        <f t="shared" si="634"/>
        <v>-0.58613142934540663</v>
      </c>
      <c r="AL588" s="6">
        <f t="shared" si="635"/>
        <v>0.17722832325178148</v>
      </c>
      <c r="AM588" s="6"/>
      <c r="AT588" s="5"/>
      <c r="AU588" s="5"/>
      <c r="AV588" s="12"/>
      <c r="AW588" s="5"/>
      <c r="AX588" s="5"/>
      <c r="AY588" s="5"/>
      <c r="BE588" s="5">
        <f t="shared" ref="BE588:BE651" si="674">D588-D587</f>
        <v>1100</v>
      </c>
      <c r="BF588" s="6">
        <f t="shared" ref="BF588:BF651" si="675">IF(BE588&lt;0,-BE588,0)</f>
        <v>0</v>
      </c>
      <c r="BG588" s="6">
        <f t="shared" ref="BG588:BG651" si="676">IF(BE588&gt;=0,BE588,0)</f>
        <v>1100</v>
      </c>
      <c r="BH588" s="6">
        <f t="shared" ref="BH588:BH651" si="677">AVERAGE(BF575:BF588)</f>
        <v>1418.5714285714287</v>
      </c>
      <c r="BI588" s="6">
        <f t="shared" ref="BI588:BI651" si="678">AVERAGE(BG575:BG588)</f>
        <v>1000.7142857142857</v>
      </c>
      <c r="BJ588" s="6">
        <f t="shared" ref="BJ588:BJ651" si="679">100*(SUM(BG575:BG588)/(SUM(BG575:BG588)+SUM(BF575:BF588)))</f>
        <v>41.364038972542069</v>
      </c>
      <c r="BK588" s="6">
        <f t="shared" si="636"/>
        <v>32.044127867795858</v>
      </c>
      <c r="BL588" s="6">
        <f t="shared" si="637"/>
        <v>5.8403092633044338</v>
      </c>
      <c r="BM588" s="6">
        <f t="shared" si="638"/>
        <v>50.386800890939853</v>
      </c>
      <c r="BQ588" s="2">
        <f t="shared" si="648"/>
        <v>98282.5</v>
      </c>
      <c r="BR588" s="2">
        <f t="shared" si="602"/>
        <v>104442.8125</v>
      </c>
      <c r="BS588" s="2">
        <f t="shared" si="649"/>
        <v>100960.09928005662</v>
      </c>
      <c r="BT588" s="5">
        <f t="shared" si="603"/>
        <v>111456.6526653539</v>
      </c>
      <c r="BU588" s="5"/>
      <c r="BV588" s="2">
        <f t="shared" si="626"/>
        <v>-9.2184328494504975E-2</v>
      </c>
      <c r="BW588" s="2">
        <f t="shared" si="650"/>
        <v>-0.28796863971603759</v>
      </c>
      <c r="BX588" s="2">
        <f t="shared" si="651"/>
        <v>-1.0055051945730127</v>
      </c>
      <c r="BY588" s="2">
        <f t="shared" si="652"/>
        <v>0.4295679151409374</v>
      </c>
      <c r="BZ588" s="2"/>
      <c r="CA588" s="2">
        <f t="shared" si="604"/>
        <v>-0.10948545539949003</v>
      </c>
      <c r="CB588" s="2">
        <f t="shared" si="653"/>
        <v>4.114684965864028E-2</v>
      </c>
      <c r="CC588" s="2">
        <f t="shared" si="654"/>
        <v>-0.38083066072216992</v>
      </c>
      <c r="CD588" s="2">
        <f t="shared" si="655"/>
        <v>0.46312436003945051</v>
      </c>
      <c r="CE588" s="5"/>
      <c r="CF588" s="8">
        <f t="shared" si="627"/>
        <v>-6.4062510275199672E-4</v>
      </c>
      <c r="CG588" s="8">
        <f t="shared" si="628"/>
        <v>-7.1739392227078667E-3</v>
      </c>
      <c r="CH588" s="5">
        <f t="shared" si="629"/>
        <v>92085</v>
      </c>
      <c r="CI588" s="5">
        <f t="shared" si="630"/>
        <v>100705</v>
      </c>
      <c r="CJ588" s="5"/>
      <c r="CK588" s="5">
        <f t="shared" si="670"/>
        <v>92519.976988233713</v>
      </c>
      <c r="CL588" s="5">
        <f t="shared" si="610"/>
        <v>94769.990337182608</v>
      </c>
      <c r="CM588" s="5">
        <f t="shared" si="639"/>
        <v>102290.47485295289</v>
      </c>
      <c r="CN588" s="5">
        <f t="shared" si="622"/>
        <v>108054.48003892576</v>
      </c>
      <c r="CO588" s="5">
        <f t="shared" si="666"/>
        <v>93440.036396845317</v>
      </c>
      <c r="CP588" s="5">
        <f t="shared" si="605"/>
        <v>77555.263689485742</v>
      </c>
      <c r="CQ588" s="5"/>
      <c r="CR588" s="5"/>
      <c r="CS588" s="32">
        <f t="shared" si="671"/>
        <v>4.7341375931419849E-2</v>
      </c>
      <c r="CT588" s="32">
        <f t="shared" si="611"/>
        <v>2.2475571172256403E-2</v>
      </c>
      <c r="CU588" s="32">
        <f t="shared" si="640"/>
        <v>-5.269772049354482E-2</v>
      </c>
      <c r="CV588" s="32">
        <f t="shared" si="623"/>
        <v>-0.10323014867044333</v>
      </c>
      <c r="CW588" s="32">
        <f t="shared" si="667"/>
        <v>3.702870564454841E-2</v>
      </c>
      <c r="CX588" s="32">
        <f t="shared" si="606"/>
        <v>0.2494316361035962</v>
      </c>
      <c r="CY588" s="32"/>
      <c r="DA588" s="6">
        <f t="shared" si="672"/>
        <v>1.0686411807815393E-2</v>
      </c>
      <c r="DB588" s="6">
        <f t="shared" si="612"/>
        <v>-0.10288066317804374</v>
      </c>
      <c r="DC588" s="6">
        <f t="shared" si="641"/>
        <v>-0.21962860920676522</v>
      </c>
      <c r="DD588" s="6">
        <f t="shared" si="624"/>
        <v>-0.12041687628577231</v>
      </c>
      <c r="DE588" s="6">
        <f t="shared" si="668"/>
        <v>0.44509457351991916</v>
      </c>
      <c r="DF588" s="6">
        <f t="shared" si="607"/>
        <v>1.0718226541353879</v>
      </c>
      <c r="DI588" s="6">
        <f t="shared" si="673"/>
        <v>0.75526874705334757</v>
      </c>
      <c r="DJ588" s="6">
        <f t="shared" si="613"/>
        <v>0.45117114474106657</v>
      </c>
      <c r="DK588" s="6">
        <f t="shared" si="642"/>
        <v>0.46479491401512119</v>
      </c>
      <c r="DL588" s="6">
        <f t="shared" si="625"/>
        <v>0.45783937865655044</v>
      </c>
      <c r="DM588" s="6">
        <f t="shared" si="669"/>
        <v>0.11766963016502265</v>
      </c>
      <c r="DN588" s="6">
        <f t="shared" si="608"/>
        <v>0.17649440768615007</v>
      </c>
      <c r="DX588">
        <f t="shared" si="614"/>
        <v>98038</v>
      </c>
      <c r="DY588">
        <f t="shared" si="615"/>
        <v>86385.054277994772</v>
      </c>
      <c r="DZ588">
        <f t="shared" si="616"/>
        <v>109690.94572200523</v>
      </c>
    </row>
    <row r="589" spans="1:130" x14ac:dyDescent="0.25">
      <c r="A589" s="1">
        <v>88</v>
      </c>
      <c r="B589" s="1">
        <v>588</v>
      </c>
      <c r="C589" s="7">
        <v>20220205</v>
      </c>
      <c r="D589" s="7">
        <v>94110</v>
      </c>
      <c r="E589" s="7">
        <v>2015445</v>
      </c>
      <c r="F589" s="7"/>
      <c r="G589" s="7">
        <f t="shared" si="656"/>
        <v>189673528950</v>
      </c>
      <c r="H589" s="36">
        <f t="shared" si="621"/>
        <v>401437240751.5</v>
      </c>
      <c r="I589" s="36">
        <f t="shared" si="617"/>
        <v>322292128115</v>
      </c>
      <c r="K589" s="2">
        <f t="shared" si="657"/>
        <v>-2.921520802602412E-2</v>
      </c>
      <c r="M589" s="1">
        <f t="shared" si="665"/>
        <v>587</v>
      </c>
      <c r="N589" s="2">
        <f t="shared" si="658"/>
        <v>2.1150881511472191E-2</v>
      </c>
      <c r="O589" s="8">
        <f t="shared" si="659"/>
        <v>0.73558897243107768</v>
      </c>
      <c r="P589" s="2">
        <f t="shared" si="660"/>
        <v>0.73312409613281782</v>
      </c>
      <c r="Q589" s="2">
        <f t="shared" si="661"/>
        <v>0.74652302620501421</v>
      </c>
      <c r="R589" s="2">
        <f t="shared" si="662"/>
        <v>4.9213021767281484E-3</v>
      </c>
      <c r="V589" s="1">
        <f t="shared" si="663"/>
        <v>2.921520802602412E-2</v>
      </c>
      <c r="W589" s="1">
        <f t="shared" si="664"/>
        <v>0</v>
      </c>
      <c r="X589" s="2">
        <f t="shared" si="643"/>
        <v>1.6850263958603593E-2</v>
      </c>
      <c r="Y589" s="2">
        <f t="shared" si="644"/>
        <v>1.0632003212876681E-2</v>
      </c>
      <c r="Z589" s="2">
        <f t="shared" si="645"/>
        <v>2.1220666650310176E-2</v>
      </c>
      <c r="AA589" s="2">
        <f t="shared" si="646"/>
        <v>1.7087812459861761E-2</v>
      </c>
      <c r="AB589" s="3">
        <f t="shared" si="618"/>
        <v>0.79404969863928843</v>
      </c>
      <c r="AC589" s="3">
        <f t="shared" si="619"/>
        <v>0.62219802785468381</v>
      </c>
      <c r="AD589" s="4">
        <f t="shared" si="647"/>
        <v>43.932852721676156</v>
      </c>
      <c r="AE589" s="5">
        <f t="shared" si="631"/>
        <v>41.15982047204534</v>
      </c>
      <c r="AF589" s="5">
        <f t="shared" si="632"/>
        <v>30.446576749648514</v>
      </c>
      <c r="AG589" s="5">
        <f t="shared" si="633"/>
        <v>51.873064194442165</v>
      </c>
      <c r="AH589" s="5"/>
      <c r="AI589" s="6">
        <f t="shared" si="620"/>
        <v>-0.22720834712195051</v>
      </c>
      <c r="AJ589" s="6">
        <f t="shared" si="609"/>
        <v>-0.21350713832465043</v>
      </c>
      <c r="AK589" s="6">
        <f t="shared" si="634"/>
        <v>-0.58789204553715968</v>
      </c>
      <c r="AL589" s="6">
        <f t="shared" si="635"/>
        <v>0.16087776888785879</v>
      </c>
      <c r="AM589" s="6"/>
      <c r="AT589" s="5"/>
      <c r="AU589" s="5"/>
      <c r="AV589" s="12"/>
      <c r="AW589" s="5"/>
      <c r="AX589" s="5"/>
      <c r="AY589" s="5"/>
      <c r="BE589" s="5">
        <f t="shared" si="674"/>
        <v>-2790</v>
      </c>
      <c r="BF589" s="6">
        <f t="shared" si="675"/>
        <v>2790</v>
      </c>
      <c r="BG589" s="6">
        <f t="shared" si="676"/>
        <v>0</v>
      </c>
      <c r="BH589" s="6">
        <f t="shared" si="677"/>
        <v>1612.1428571428571</v>
      </c>
      <c r="BI589" s="6">
        <f t="shared" si="678"/>
        <v>1000.7142857142857</v>
      </c>
      <c r="BJ589" s="6">
        <f t="shared" si="679"/>
        <v>38.299617277200653</v>
      </c>
      <c r="BK589" s="6">
        <f t="shared" si="636"/>
        <v>31.244663874619128</v>
      </c>
      <c r="BL589" s="6">
        <f t="shared" si="637"/>
        <v>6.9956962172079464</v>
      </c>
      <c r="BM589" s="6">
        <f t="shared" si="638"/>
        <v>48.218941234806955</v>
      </c>
      <c r="BQ589" s="2">
        <f t="shared" si="648"/>
        <v>97971.25</v>
      </c>
      <c r="BR589" s="2">
        <f t="shared" si="602"/>
        <v>103955.4375</v>
      </c>
      <c r="BS589" s="2">
        <f t="shared" si="649"/>
        <v>100397.91379977936</v>
      </c>
      <c r="BT589" s="5">
        <f t="shared" si="603"/>
        <v>111354.86774455795</v>
      </c>
      <c r="BU589" s="5"/>
      <c r="BV589" s="2">
        <f t="shared" si="626"/>
        <v>-0.25991120848258076</v>
      </c>
      <c r="BW589" s="2">
        <f t="shared" si="650"/>
        <v>-0.26516006161625399</v>
      </c>
      <c r="BX589" s="2">
        <f t="shared" si="651"/>
        <v>-0.95381699196868119</v>
      </c>
      <c r="BY589" s="2">
        <f t="shared" si="652"/>
        <v>0.42349686873617326</v>
      </c>
      <c r="BZ589" s="2"/>
      <c r="CA589" s="2">
        <f t="shared" si="604"/>
        <v>4.1096265181974831E-2</v>
      </c>
      <c r="CB589" s="2">
        <f t="shared" si="653"/>
        <v>3.4037935775021969E-2</v>
      </c>
      <c r="CC589" s="2">
        <f t="shared" si="654"/>
        <v>-0.38261484905911586</v>
      </c>
      <c r="CD589" s="2">
        <f t="shared" si="655"/>
        <v>0.45069072060915977</v>
      </c>
      <c r="CE589" s="5"/>
      <c r="CF589" s="8">
        <f t="shared" si="627"/>
        <v>-6.4062510275199672E-4</v>
      </c>
      <c r="CG589" s="8">
        <f t="shared" si="628"/>
        <v>-7.1739392227078667E-3</v>
      </c>
      <c r="CH589" s="5">
        <f t="shared" si="629"/>
        <v>92085</v>
      </c>
      <c r="CI589" s="5">
        <f t="shared" si="630"/>
        <v>100705</v>
      </c>
      <c r="CJ589" s="5"/>
      <c r="CK589" s="5">
        <f t="shared" si="670"/>
        <v>92137.224361819113</v>
      </c>
      <c r="CL589" s="5">
        <f t="shared" si="610"/>
        <v>94475.537842303354</v>
      </c>
      <c r="CM589" s="5">
        <f t="shared" si="639"/>
        <v>101766.24353641477</v>
      </c>
      <c r="CN589" s="5">
        <f t="shared" si="622"/>
        <v>107970.00562362353</v>
      </c>
      <c r="CO589" s="5">
        <f t="shared" si="666"/>
        <v>93525.818925150801</v>
      </c>
      <c r="CP589" s="5">
        <f t="shared" si="605"/>
        <v>77738.360290966768</v>
      </c>
      <c r="CQ589" s="5"/>
      <c r="CR589" s="5"/>
      <c r="CS589" s="32">
        <f t="shared" si="671"/>
        <v>2.1411277058161371E-2</v>
      </c>
      <c r="CT589" s="32">
        <f t="shared" si="611"/>
        <v>-3.8691268729637018E-3</v>
      </c>
      <c r="CU589" s="32">
        <f t="shared" si="640"/>
        <v>-7.5233626302371626E-2</v>
      </c>
      <c r="CV589" s="32">
        <f t="shared" si="623"/>
        <v>-0.12836903678544398</v>
      </c>
      <c r="CW589" s="32">
        <f t="shared" si="667"/>
        <v>6.2462011192516709E-3</v>
      </c>
      <c r="CX589" s="32">
        <f t="shared" si="606"/>
        <v>0.21059924145242914</v>
      </c>
      <c r="CY589" s="32"/>
      <c r="DA589" s="6">
        <f t="shared" si="672"/>
        <v>2.1806546457069347E-2</v>
      </c>
      <c r="DB589" s="6">
        <f t="shared" si="612"/>
        <v>-0.111398989432913</v>
      </c>
      <c r="DC589" s="6">
        <f t="shared" si="641"/>
        <v>-0.24469271123041081</v>
      </c>
      <c r="DD589" s="6">
        <f t="shared" si="624"/>
        <v>-0.1358133476042003</v>
      </c>
      <c r="DE589" s="6">
        <f t="shared" si="668"/>
        <v>0.43588816640187145</v>
      </c>
      <c r="DF589" s="6">
        <f t="shared" si="607"/>
        <v>1.0188785961461322</v>
      </c>
      <c r="DI589" s="6">
        <f t="shared" si="673"/>
        <v>0.58297529193606146</v>
      </c>
      <c r="DJ589" s="6">
        <f t="shared" si="613"/>
        <v>0.35078175429989633</v>
      </c>
      <c r="DK589" s="6">
        <f t="shared" si="642"/>
        <v>0.52446879414565739</v>
      </c>
      <c r="DL589" s="6">
        <f t="shared" si="625"/>
        <v>0.52372380193644108</v>
      </c>
      <c r="DM589" s="6">
        <f t="shared" si="669"/>
        <v>9.624824821948888E-2</v>
      </c>
      <c r="DN589" s="6">
        <f t="shared" si="608"/>
        <v>0.19414319662906879</v>
      </c>
      <c r="DX589">
        <f t="shared" si="614"/>
        <v>97373.5</v>
      </c>
      <c r="DY589">
        <f t="shared" si="615"/>
        <v>86438.175084845439</v>
      </c>
      <c r="DZ589">
        <f t="shared" si="616"/>
        <v>108308.82491515456</v>
      </c>
    </row>
    <row r="590" spans="1:130" x14ac:dyDescent="0.25">
      <c r="A590" s="1">
        <v>89</v>
      </c>
      <c r="B590" s="1">
        <v>589</v>
      </c>
      <c r="C590" s="7">
        <v>20220206</v>
      </c>
      <c r="D590" s="7">
        <v>90730</v>
      </c>
      <c r="E590" s="7">
        <v>3773069</v>
      </c>
      <c r="F590" s="7"/>
      <c r="G590" s="7">
        <f t="shared" si="656"/>
        <v>342330550370</v>
      </c>
      <c r="H590" s="36">
        <f t="shared" si="621"/>
        <v>411511038550</v>
      </c>
      <c r="I590" s="36">
        <f t="shared" si="617"/>
        <v>324226285322.40002</v>
      </c>
      <c r="K590" s="2">
        <f t="shared" si="657"/>
        <v>-3.6576247689158965E-2</v>
      </c>
      <c r="M590" s="1">
        <f t="shared" si="665"/>
        <v>588</v>
      </c>
      <c r="N590" s="2">
        <f t="shared" si="658"/>
        <v>2.1490345637186801E-2</v>
      </c>
      <c r="O590" s="8">
        <f t="shared" si="659"/>
        <v>0.73684210526315785</v>
      </c>
      <c r="P590" s="2">
        <f t="shared" si="660"/>
        <v>0.73691562493314755</v>
      </c>
      <c r="Q590" s="2">
        <f t="shared" si="661"/>
        <v>0.74945624750474094</v>
      </c>
      <c r="R590" s="2">
        <f t="shared" si="662"/>
        <v>3.7180091303400387E-3</v>
      </c>
      <c r="V590" s="1">
        <f t="shared" si="663"/>
        <v>3.6576247689158965E-2</v>
      </c>
      <c r="W590" s="1">
        <f t="shared" si="664"/>
        <v>0</v>
      </c>
      <c r="X590" s="2">
        <f t="shared" si="643"/>
        <v>1.867234223699887E-2</v>
      </c>
      <c r="Y590" s="2">
        <f t="shared" si="644"/>
        <v>1.0632003212876681E-2</v>
      </c>
      <c r="Z590" s="2">
        <f t="shared" si="645"/>
        <v>2.1773850739525057E-2</v>
      </c>
      <c r="AA590" s="2">
        <f t="shared" si="646"/>
        <v>1.7087812459861761E-2</v>
      </c>
      <c r="AB590" s="3">
        <f t="shared" si="618"/>
        <v>0.85755810767563667</v>
      </c>
      <c r="AC590" s="3">
        <f t="shared" si="619"/>
        <v>0.62219802785468381</v>
      </c>
      <c r="AD590" s="4">
        <f t="shared" si="647"/>
        <v>42.047335565309091</v>
      </c>
      <c r="AE590" s="5">
        <f t="shared" si="631"/>
        <v>40.803102164512609</v>
      </c>
      <c r="AF590" s="5">
        <f t="shared" si="632"/>
        <v>30.760385999689809</v>
      </c>
      <c r="AG590" s="5">
        <f t="shared" si="633"/>
        <v>50.845818329335408</v>
      </c>
      <c r="AH590" s="5"/>
      <c r="AI590" s="6">
        <f t="shared" si="620"/>
        <v>-0.24924395239340161</v>
      </c>
      <c r="AJ590" s="6">
        <f t="shared" si="609"/>
        <v>-0.22342816046956168</v>
      </c>
      <c r="AK590" s="6">
        <f t="shared" si="634"/>
        <v>-0.59009792505434244</v>
      </c>
      <c r="AL590" s="6">
        <f t="shared" si="635"/>
        <v>0.14324160411521911</v>
      </c>
      <c r="AM590" s="6"/>
      <c r="AT590" s="5"/>
      <c r="AU590" s="5"/>
      <c r="AV590" s="12"/>
      <c r="AW590" s="5"/>
      <c r="AX590" s="5"/>
      <c r="AY590" s="5"/>
      <c r="BE590" s="5">
        <f t="shared" si="674"/>
        <v>-3380</v>
      </c>
      <c r="BF590" s="6">
        <f t="shared" si="675"/>
        <v>3380</v>
      </c>
      <c r="BG590" s="6">
        <f t="shared" si="676"/>
        <v>0</v>
      </c>
      <c r="BH590" s="6">
        <f t="shared" si="677"/>
        <v>1772.8571428571429</v>
      </c>
      <c r="BI590" s="6">
        <f t="shared" si="678"/>
        <v>1000.7142857142857</v>
      </c>
      <c r="BJ590" s="6">
        <f t="shared" si="679"/>
        <v>36.080350244656195</v>
      </c>
      <c r="BK590" s="6">
        <f t="shared" si="636"/>
        <v>30.574795592980074</v>
      </c>
      <c r="BL590" s="6">
        <f t="shared" si="637"/>
        <v>7.7481064069680698</v>
      </c>
      <c r="BM590" s="6">
        <f t="shared" si="638"/>
        <v>46.553478023188475</v>
      </c>
      <c r="BQ590" s="2">
        <f t="shared" si="648"/>
        <v>97228.75</v>
      </c>
      <c r="BR590" s="2">
        <f t="shared" si="602"/>
        <v>103437.5625</v>
      </c>
      <c r="BS590" s="2">
        <f t="shared" si="649"/>
        <v>99757.071195626253</v>
      </c>
      <c r="BT590" s="5">
        <f t="shared" si="603"/>
        <v>111207.566668994</v>
      </c>
      <c r="BU590" s="5"/>
      <c r="BV590" s="2">
        <f t="shared" si="626"/>
        <v>-0.44785423531719593</v>
      </c>
      <c r="BW590" s="2">
        <f t="shared" si="650"/>
        <v>-0.25044643668706595</v>
      </c>
      <c r="BX590" s="2">
        <f t="shared" si="651"/>
        <v>-0.90807053122329484</v>
      </c>
      <c r="BY590" s="2">
        <f t="shared" si="652"/>
        <v>0.40717765784916288</v>
      </c>
      <c r="BZ590" s="2"/>
      <c r="CA590" s="2">
        <f t="shared" si="604"/>
        <v>7.1136416246116246E-2</v>
      </c>
      <c r="CB590" s="2">
        <f t="shared" si="653"/>
        <v>2.8173120943865058E-2</v>
      </c>
      <c r="CC590" s="2">
        <f t="shared" si="654"/>
        <v>-0.38258957371133684</v>
      </c>
      <c r="CD590" s="2">
        <f t="shared" si="655"/>
        <v>0.43893581559906691</v>
      </c>
      <c r="CE590" s="5"/>
      <c r="CF590" s="8">
        <f t="shared" si="627"/>
        <v>6.0667151719833168E-3</v>
      </c>
      <c r="CG590" s="8">
        <f t="shared" si="628"/>
        <v>-7.1739392227078667E-3</v>
      </c>
      <c r="CH590" s="5">
        <f t="shared" si="629"/>
        <v>92085</v>
      </c>
      <c r="CI590" s="5">
        <f t="shared" si="630"/>
        <v>98555</v>
      </c>
      <c r="CJ590" s="5"/>
      <c r="CK590" s="5">
        <f t="shared" si="670"/>
        <v>92051.127295234386</v>
      </c>
      <c r="CL590" s="5">
        <f t="shared" si="610"/>
        <v>94149.610574252831</v>
      </c>
      <c r="CM590" s="5">
        <f t="shared" si="639"/>
        <v>101270.80664385084</v>
      </c>
      <c r="CN590" s="5">
        <f t="shared" si="622"/>
        <v>107797.60651798717</v>
      </c>
      <c r="CO590" s="5">
        <f t="shared" si="666"/>
        <v>93615.875257795647</v>
      </c>
      <c r="CP590" s="5">
        <f t="shared" si="605"/>
        <v>77884.603765591542</v>
      </c>
      <c r="CQ590" s="5"/>
      <c r="CR590" s="5"/>
      <c r="CS590" s="32">
        <f t="shared" si="671"/>
        <v>-1.4352103380517511E-2</v>
      </c>
      <c r="CT590" s="32">
        <f t="shared" si="611"/>
        <v>-3.6321027281954521E-2</v>
      </c>
      <c r="CU590" s="32">
        <f t="shared" si="640"/>
        <v>-0.10408534298458538</v>
      </c>
      <c r="CV590" s="32">
        <f t="shared" si="623"/>
        <v>-0.15833010647726442</v>
      </c>
      <c r="CW590" s="32">
        <f t="shared" si="667"/>
        <v>-3.082677216709917E-2</v>
      </c>
      <c r="CX590" s="32">
        <f t="shared" si="606"/>
        <v>0.16492856884871765</v>
      </c>
      <c r="CY590" s="32"/>
      <c r="DA590" s="6">
        <f t="shared" si="672"/>
        <v>3.522122700653995E-2</v>
      </c>
      <c r="DB590" s="6">
        <f t="shared" si="612"/>
        <v>-0.11786875641494222</v>
      </c>
      <c r="DC590" s="6">
        <f t="shared" si="641"/>
        <v>-0.26854273224108355</v>
      </c>
      <c r="DD590" s="6">
        <f t="shared" si="624"/>
        <v>-0.14788017556964522</v>
      </c>
      <c r="DE590" s="6">
        <f t="shared" si="668"/>
        <v>0.40607148612073585</v>
      </c>
      <c r="DF590" s="6">
        <f t="shared" si="607"/>
        <v>0.93351265150292129</v>
      </c>
      <c r="DI590" s="6">
        <f t="shared" si="673"/>
        <v>0.36278400239672098</v>
      </c>
      <c r="DJ590" s="6">
        <f t="shared" si="613"/>
        <v>0.22284828860868172</v>
      </c>
      <c r="DK590" s="6">
        <f t="shared" si="642"/>
        <v>0.67521436402853774</v>
      </c>
      <c r="DL590" s="6">
        <f t="shared" si="625"/>
        <v>0.52532727013179958</v>
      </c>
      <c r="DM590" s="6">
        <f t="shared" si="669"/>
        <v>7.6886803596066478E-2</v>
      </c>
      <c r="DN590" s="6">
        <f t="shared" si="608"/>
        <v>0.17640678256117681</v>
      </c>
      <c r="DX590">
        <f t="shared" si="614"/>
        <v>96650</v>
      </c>
      <c r="DY590">
        <f t="shared" si="615"/>
        <v>85969.928839188389</v>
      </c>
      <c r="DZ590">
        <f t="shared" si="616"/>
        <v>107330.07116081161</v>
      </c>
    </row>
    <row r="591" spans="1:130" x14ac:dyDescent="0.25">
      <c r="A591" s="1">
        <v>90</v>
      </c>
      <c r="B591" s="1">
        <v>590</v>
      </c>
      <c r="C591" s="7">
        <v>20220207</v>
      </c>
      <c r="D591" s="7">
        <v>90000</v>
      </c>
      <c r="E591" s="7">
        <v>2987361</v>
      </c>
      <c r="F591" s="7"/>
      <c r="G591" s="7">
        <f t="shared" si="656"/>
        <v>268862490000</v>
      </c>
      <c r="H591" s="36">
        <f t="shared" si="621"/>
        <v>410202367882</v>
      </c>
      <c r="I591" s="36">
        <f t="shared" si="617"/>
        <v>324144767820</v>
      </c>
      <c r="K591" s="2">
        <f t="shared" si="657"/>
        <v>-8.0783928512724486E-3</v>
      </c>
      <c r="M591" s="1">
        <f t="shared" si="665"/>
        <v>589</v>
      </c>
      <c r="N591" s="2">
        <f t="shared" si="658"/>
        <v>2.1506205220963682E-2</v>
      </c>
      <c r="O591" s="8">
        <f t="shared" si="659"/>
        <v>0.73809523809523814</v>
      </c>
      <c r="P591" s="2">
        <f t="shared" si="660"/>
        <v>0.73709208773434798</v>
      </c>
      <c r="Q591" s="2">
        <f t="shared" si="661"/>
        <v>0.74959198508862168</v>
      </c>
      <c r="R591" s="2">
        <f t="shared" si="662"/>
        <v>1.179613162090587E-3</v>
      </c>
      <c r="V591" s="1">
        <f t="shared" si="663"/>
        <v>8.0783928512724486E-3</v>
      </c>
      <c r="W591" s="1">
        <f t="shared" si="664"/>
        <v>0</v>
      </c>
      <c r="X591" s="2">
        <f t="shared" si="643"/>
        <v>1.7418224897043436E-2</v>
      </c>
      <c r="Y591" s="2">
        <f t="shared" si="644"/>
        <v>1.0632003212876681E-2</v>
      </c>
      <c r="Z591" s="2">
        <f t="shared" si="645"/>
        <v>2.1847419989034351E-2</v>
      </c>
      <c r="AA591" s="2">
        <f t="shared" si="646"/>
        <v>1.7087812459861761E-2</v>
      </c>
      <c r="AB591" s="3">
        <f t="shared" si="618"/>
        <v>0.79726690409146639</v>
      </c>
      <c r="AC591" s="3">
        <f t="shared" si="619"/>
        <v>0.62219802785468381</v>
      </c>
      <c r="AD591" s="4">
        <f t="shared" si="647"/>
        <v>43.833279276693538</v>
      </c>
      <c r="AE591" s="5">
        <f t="shared" si="631"/>
        <v>40.930044742578247</v>
      </c>
      <c r="AF591" s="5">
        <f t="shared" si="632"/>
        <v>30.797398317172252</v>
      </c>
      <c r="AG591" s="5">
        <f t="shared" si="633"/>
        <v>51.062691167984241</v>
      </c>
      <c r="AH591" s="5"/>
      <c r="AI591" s="6">
        <f t="shared" si="620"/>
        <v>-0.21564308231751694</v>
      </c>
      <c r="AJ591" s="6">
        <f t="shared" si="609"/>
        <v>-0.22779734963335613</v>
      </c>
      <c r="AK591" s="6">
        <f t="shared" si="634"/>
        <v>-0.59176484419571163</v>
      </c>
      <c r="AL591" s="6">
        <f t="shared" si="635"/>
        <v>0.13617014492899937</v>
      </c>
      <c r="AM591" s="6"/>
      <c r="AT591" s="5"/>
      <c r="AU591" s="5"/>
      <c r="AV591" s="12"/>
      <c r="AW591" s="5"/>
      <c r="AX591" s="5"/>
      <c r="AY591" s="5"/>
      <c r="BE591" s="5">
        <f t="shared" si="674"/>
        <v>-730</v>
      </c>
      <c r="BF591" s="6">
        <f t="shared" si="675"/>
        <v>730</v>
      </c>
      <c r="BG591" s="6">
        <f t="shared" si="676"/>
        <v>0</v>
      </c>
      <c r="BH591" s="6">
        <f t="shared" si="677"/>
        <v>1641.4285714285713</v>
      </c>
      <c r="BI591" s="6">
        <f t="shared" si="678"/>
        <v>1000.7142857142857</v>
      </c>
      <c r="BJ591" s="6">
        <f t="shared" si="679"/>
        <v>37.875101378751012</v>
      </c>
      <c r="BK591" s="6">
        <f t="shared" si="636"/>
        <v>30.464811708824488</v>
      </c>
      <c r="BL591" s="6">
        <f t="shared" si="637"/>
        <v>7.8103031033601091</v>
      </c>
      <c r="BM591" s="6">
        <f t="shared" si="638"/>
        <v>46.322967732649552</v>
      </c>
      <c r="BQ591" s="2">
        <f t="shared" si="648"/>
        <v>96517.5</v>
      </c>
      <c r="BR591" s="2">
        <f t="shared" ref="BR591:BR654" si="680">AVERAGE(BQ572:BQ591)</f>
        <v>102888.0625</v>
      </c>
      <c r="BS591" s="2">
        <f t="shared" si="649"/>
        <v>99037.235732595684</v>
      </c>
      <c r="BT591" s="5">
        <f t="shared" ref="BT591:BT654" si="681">BR591+2*_xlfn.STDEV.S(BQ572:BQ591)</f>
        <v>110993.36227996042</v>
      </c>
      <c r="BU591" s="5"/>
      <c r="BV591" s="2">
        <f t="shared" si="626"/>
        <v>-0.27348153797774</v>
      </c>
      <c r="BW591" s="2">
        <f t="shared" si="650"/>
        <v>-0.22459306228768897</v>
      </c>
      <c r="BX591" s="2">
        <f t="shared" si="651"/>
        <v>-0.83151484789004571</v>
      </c>
      <c r="BY591" s="2">
        <f t="shared" si="652"/>
        <v>0.38232872331466783</v>
      </c>
      <c r="BZ591" s="2"/>
      <c r="CA591" s="2">
        <f t="shared" ref="CA591:CA654" si="682">_xlfn.SKEW.P(K572:K591)</f>
        <v>-1.6038836237680203E-2</v>
      </c>
      <c r="CB591" s="2">
        <f t="shared" si="653"/>
        <v>1.0238612732957945E-2</v>
      </c>
      <c r="CC591" s="2">
        <f t="shared" si="654"/>
        <v>-0.37311876664407917</v>
      </c>
      <c r="CD591" s="2">
        <f t="shared" si="655"/>
        <v>0.39359599210999507</v>
      </c>
      <c r="CE591" s="5"/>
      <c r="CF591" s="8">
        <f t="shared" si="627"/>
        <v>6.0667151719833168E-3</v>
      </c>
      <c r="CG591" s="8">
        <f t="shared" si="628"/>
        <v>-7.1739392227078667E-3</v>
      </c>
      <c r="CH591" s="5">
        <f t="shared" si="629"/>
        <v>92860</v>
      </c>
      <c r="CI591" s="5">
        <f t="shared" si="630"/>
        <v>98530</v>
      </c>
      <c r="CJ591" s="5"/>
      <c r="CK591" s="5">
        <f t="shared" si="670"/>
        <v>92471.529965777459</v>
      </c>
      <c r="CL591" s="5">
        <f t="shared" si="610"/>
        <v>93746.048626745454</v>
      </c>
      <c r="CM591" s="5">
        <f t="shared" si="639"/>
        <v>100812.33186204977</v>
      </c>
      <c r="CN591" s="5">
        <f t="shared" si="622"/>
        <v>107690.16748199603</v>
      </c>
      <c r="CO591" s="5">
        <f t="shared" si="666"/>
        <v>93722.584051021578</v>
      </c>
      <c r="CP591" s="5">
        <f t="shared" si="605"/>
        <v>78027.296749677378</v>
      </c>
      <c r="CQ591" s="5"/>
      <c r="CR591" s="5"/>
      <c r="CS591" s="32">
        <f t="shared" si="671"/>
        <v>-2.6727469164748774E-2</v>
      </c>
      <c r="CT591" s="32">
        <f t="shared" si="611"/>
        <v>-3.9959536232407333E-2</v>
      </c>
      <c r="CU591" s="32">
        <f t="shared" si="640"/>
        <v>-0.10725207583577401</v>
      </c>
      <c r="CV591" s="32">
        <f t="shared" si="623"/>
        <v>-0.16426910548684515</v>
      </c>
      <c r="CW591" s="32">
        <f t="shared" si="667"/>
        <v>-3.9719178559940671E-2</v>
      </c>
      <c r="CX591" s="32">
        <f t="shared" si="606"/>
        <v>0.15344249703706581</v>
      </c>
      <c r="CY591" s="32"/>
      <c r="DA591" s="6">
        <f t="shared" si="672"/>
        <v>3.1605339415331044E-2</v>
      </c>
      <c r="DB591" s="6">
        <f t="shared" si="612"/>
        <v>-0.13637456918699581</v>
      </c>
      <c r="DC591" s="6">
        <f t="shared" si="641"/>
        <v>-0.23357781345858006</v>
      </c>
      <c r="DD591" s="6">
        <f t="shared" si="624"/>
        <v>-0.14265630040152319</v>
      </c>
      <c r="DE591" s="6">
        <f t="shared" si="668"/>
        <v>0.41652605546758936</v>
      </c>
      <c r="DF591" s="6">
        <f t="shared" si="607"/>
        <v>0.94447113269572702</v>
      </c>
      <c r="DI591" s="6">
        <f t="shared" si="673"/>
        <v>0.28090205597187112</v>
      </c>
      <c r="DJ591" s="6">
        <f t="shared" si="613"/>
        <v>0.21877813564359444</v>
      </c>
      <c r="DK591" s="6">
        <f t="shared" si="642"/>
        <v>0.83431608150973058</v>
      </c>
      <c r="DL591" s="6">
        <f t="shared" si="625"/>
        <v>0.38911245224818997</v>
      </c>
      <c r="DM591" s="6">
        <f t="shared" si="669"/>
        <v>6.971460390534312E-2</v>
      </c>
      <c r="DN591" s="6">
        <f t="shared" si="608"/>
        <v>0.20287632016695675</v>
      </c>
      <c r="DX591">
        <f t="shared" si="614"/>
        <v>96046</v>
      </c>
      <c r="DY591">
        <f t="shared" si="615"/>
        <v>85296.480196771576</v>
      </c>
      <c r="DZ591">
        <f t="shared" si="616"/>
        <v>106795.51980322842</v>
      </c>
    </row>
    <row r="592" spans="1:130" x14ac:dyDescent="0.25">
      <c r="A592" s="1">
        <v>91</v>
      </c>
      <c r="B592" s="1">
        <v>591</v>
      </c>
      <c r="C592" s="7">
        <v>20220208</v>
      </c>
      <c r="D592" s="7">
        <v>89970</v>
      </c>
      <c r="E592" s="7">
        <v>2306939</v>
      </c>
      <c r="F592" s="7"/>
      <c r="G592" s="7">
        <f t="shared" si="656"/>
        <v>207555301830</v>
      </c>
      <c r="H592" s="36">
        <f t="shared" si="621"/>
        <v>414079919108.5</v>
      </c>
      <c r="I592" s="36">
        <f t="shared" si="617"/>
        <v>318642763939.79999</v>
      </c>
      <c r="K592" s="2">
        <f t="shared" si="657"/>
        <v>-3.3338890123761844E-4</v>
      </c>
      <c r="M592" s="1">
        <f t="shared" si="665"/>
        <v>590</v>
      </c>
      <c r="N592" s="2">
        <f t="shared" si="658"/>
        <v>2.1628062882194297E-2</v>
      </c>
      <c r="O592" s="8">
        <f t="shared" si="659"/>
        <v>0.73934837092731831</v>
      </c>
      <c r="P592" s="2">
        <f t="shared" si="660"/>
        <v>0.73844592402229603</v>
      </c>
      <c r="Q592" s="2">
        <f t="shared" si="661"/>
        <v>0.75063108799091616</v>
      </c>
      <c r="R592" s="2">
        <f t="shared" si="662"/>
        <v>2.256283192970332E-3</v>
      </c>
      <c r="V592" s="1">
        <f t="shared" si="663"/>
        <v>3.3338890123761844E-4</v>
      </c>
      <c r="W592" s="1">
        <f t="shared" si="664"/>
        <v>0</v>
      </c>
      <c r="X592" s="2">
        <f t="shared" si="643"/>
        <v>1.7442038389988982E-2</v>
      </c>
      <c r="Y592" s="2">
        <f t="shared" si="644"/>
        <v>8.4010110943876139E-3</v>
      </c>
      <c r="Z592" s="2">
        <f t="shared" si="645"/>
        <v>2.1827146128669334E-2</v>
      </c>
      <c r="AA592" s="2">
        <f t="shared" si="646"/>
        <v>1.6207388049783892E-2</v>
      </c>
      <c r="AB592" s="3">
        <f t="shared" si="618"/>
        <v>0.7990984385759603</v>
      </c>
      <c r="AC592" s="3">
        <f t="shared" si="619"/>
        <v>0.51834453945215631</v>
      </c>
      <c r="AD592" s="4">
        <f t="shared" si="647"/>
        <v>39.344741905109906</v>
      </c>
      <c r="AE592" s="5">
        <f t="shared" si="631"/>
        <v>40.522910923049821</v>
      </c>
      <c r="AF592" s="5">
        <f t="shared" si="632"/>
        <v>30.855996483119778</v>
      </c>
      <c r="AG592" s="5">
        <f t="shared" si="633"/>
        <v>50.18982536297986</v>
      </c>
      <c r="AH592" s="5"/>
      <c r="AI592" s="6">
        <f t="shared" si="620"/>
        <v>-0.23589387193170416</v>
      </c>
      <c r="AJ592" s="6">
        <f t="shared" si="609"/>
        <v>-0.23532131867502493</v>
      </c>
      <c r="AK592" s="6">
        <f t="shared" si="634"/>
        <v>-0.59306397074754003</v>
      </c>
      <c r="AL592" s="6">
        <f t="shared" si="635"/>
        <v>0.12242133339749012</v>
      </c>
      <c r="AM592" s="6"/>
      <c r="AT592" s="5"/>
      <c r="AU592" s="5"/>
      <c r="AV592" s="12"/>
      <c r="AW592" s="5"/>
      <c r="AX592" s="5"/>
      <c r="AY592" s="5"/>
      <c r="BE592" s="5">
        <f t="shared" si="674"/>
        <v>-30</v>
      </c>
      <c r="BF592" s="6">
        <f t="shared" si="675"/>
        <v>30</v>
      </c>
      <c r="BG592" s="6">
        <f t="shared" si="676"/>
        <v>0</v>
      </c>
      <c r="BH592" s="6">
        <f t="shared" si="677"/>
        <v>1643.5714285714287</v>
      </c>
      <c r="BI592" s="6">
        <f t="shared" si="678"/>
        <v>776.42857142857144</v>
      </c>
      <c r="BJ592" s="6">
        <f t="shared" si="679"/>
        <v>32.083825265643448</v>
      </c>
      <c r="BK592" s="6">
        <f t="shared" si="636"/>
        <v>29.675999622646295</v>
      </c>
      <c r="BL592" s="6">
        <f t="shared" si="637"/>
        <v>8.5228790654081124</v>
      </c>
      <c r="BM592" s="6">
        <f t="shared" si="638"/>
        <v>44.483184012713025</v>
      </c>
      <c r="BQ592" s="2">
        <f t="shared" si="648"/>
        <v>95540</v>
      </c>
      <c r="BR592" s="2">
        <f t="shared" si="680"/>
        <v>102305.1875</v>
      </c>
      <c r="BS592" s="2">
        <f t="shared" si="649"/>
        <v>98236.811295674008</v>
      </c>
      <c r="BT592" s="5">
        <f t="shared" si="681"/>
        <v>110774.11966545193</v>
      </c>
      <c r="BU592" s="5"/>
      <c r="BV592" s="2">
        <f t="shared" si="626"/>
        <v>-0.17801529474439404</v>
      </c>
      <c r="BW592" s="2">
        <f t="shared" si="650"/>
        <v>-0.18912287262040958</v>
      </c>
      <c r="BX592" s="2">
        <f t="shared" si="651"/>
        <v>-0.70971973990618531</v>
      </c>
      <c r="BY592" s="2">
        <f t="shared" si="652"/>
        <v>0.33147399466536609</v>
      </c>
      <c r="BZ592" s="2"/>
      <c r="CA592" s="2">
        <f t="shared" si="682"/>
        <v>3.0828912555890969E-2</v>
      </c>
      <c r="CB592" s="2">
        <f t="shared" si="653"/>
        <v>8.754502761665993E-4</v>
      </c>
      <c r="CC592" s="2">
        <f t="shared" si="654"/>
        <v>-0.37005259436794435</v>
      </c>
      <c r="CD592" s="2">
        <f t="shared" si="655"/>
        <v>0.37180349492027753</v>
      </c>
      <c r="CE592" s="5"/>
      <c r="CF592" s="8">
        <f t="shared" si="627"/>
        <v>6.0667151719833168E-3</v>
      </c>
      <c r="CG592" s="8">
        <f t="shared" si="628"/>
        <v>-7.1739392227078667E-3</v>
      </c>
      <c r="CH592" s="5">
        <f t="shared" si="629"/>
        <v>93470</v>
      </c>
      <c r="CI592" s="5">
        <f t="shared" si="630"/>
        <v>97300</v>
      </c>
      <c r="CJ592" s="5"/>
      <c r="CK592" s="5">
        <f t="shared" si="670"/>
        <v>93854.716015660379</v>
      </c>
      <c r="CL592" s="5">
        <f t="shared" si="610"/>
        <v>93513.852602216313</v>
      </c>
      <c r="CM592" s="5">
        <f t="shared" si="639"/>
        <v>100310.87410680212</v>
      </c>
      <c r="CN592" s="5">
        <f t="shared" si="622"/>
        <v>107611.74820082249</v>
      </c>
      <c r="CO592" s="5">
        <f t="shared" si="666"/>
        <v>93771.801726947102</v>
      </c>
      <c r="CP592" s="5">
        <f t="shared" ref="CP592:CP655" si="683">AVERAGE(G193:G592)/AVERAGE(E193:E592)</f>
        <v>78201.221563528365</v>
      </c>
      <c r="CQ592" s="5"/>
      <c r="CR592" s="5"/>
      <c r="CS592" s="32">
        <f t="shared" si="671"/>
        <v>-4.1390738585924458E-2</v>
      </c>
      <c r="CT592" s="32">
        <f t="shared" si="611"/>
        <v>-3.7896552260454297E-2</v>
      </c>
      <c r="CU592" s="32">
        <f t="shared" si="640"/>
        <v>-0.10308826634081636</v>
      </c>
      <c r="CV592" s="32">
        <f t="shared" si="623"/>
        <v>-0.16393886816056435</v>
      </c>
      <c r="CW592" s="32">
        <f t="shared" si="667"/>
        <v>-4.054312337964372E-2</v>
      </c>
      <c r="CX592" s="32">
        <f t="shared" ref="CX592:CX655" si="684">D592/CP592-1</f>
        <v>0.15049353707232083</v>
      </c>
      <c r="CY592" s="32"/>
      <c r="DA592" s="6">
        <f t="shared" si="672"/>
        <v>1.3652853073502339E-2</v>
      </c>
      <c r="DB592" s="6">
        <f t="shared" si="612"/>
        <v>-0.14635588627795354</v>
      </c>
      <c r="DC592" s="6">
        <f t="shared" si="641"/>
        <v>-0.24875474739971595</v>
      </c>
      <c r="DD592" s="6">
        <f t="shared" si="624"/>
        <v>-0.18505945993980447</v>
      </c>
      <c r="DE592" s="6">
        <f t="shared" si="668"/>
        <v>0.42516437295716281</v>
      </c>
      <c r="DF592" s="6">
        <f t="shared" si="607"/>
        <v>0.96518649237115617</v>
      </c>
      <c r="DI592" s="6">
        <f t="shared" si="673"/>
        <v>0.22745725725012594</v>
      </c>
      <c r="DJ592" s="6">
        <f t="shared" si="613"/>
        <v>0.24304234443743547</v>
      </c>
      <c r="DK592" s="6">
        <f t="shared" si="642"/>
        <v>0.88810171028117535</v>
      </c>
      <c r="DL592" s="6">
        <f t="shared" si="625"/>
        <v>0.39839795583790949</v>
      </c>
      <c r="DM592" s="6">
        <f t="shared" si="669"/>
        <v>7.497246943254722E-2</v>
      </c>
      <c r="DN592" s="6">
        <f t="shared" si="608"/>
        <v>0.22094258739858638</v>
      </c>
      <c r="DX592">
        <f t="shared" si="614"/>
        <v>95387</v>
      </c>
      <c r="DY592">
        <f t="shared" si="615"/>
        <v>84846.352771295307</v>
      </c>
      <c r="DZ592">
        <f t="shared" si="616"/>
        <v>105927.64722870469</v>
      </c>
    </row>
    <row r="593" spans="1:130" x14ac:dyDescent="0.25">
      <c r="A593" s="1">
        <v>92</v>
      </c>
      <c r="B593" s="1">
        <v>592</v>
      </c>
      <c r="C593" s="7">
        <v>20220209</v>
      </c>
      <c r="D593" s="7">
        <v>90570</v>
      </c>
      <c r="E593" s="7">
        <v>2777780</v>
      </c>
      <c r="F593" s="7"/>
      <c r="G593" s="7">
        <f t="shared" si="656"/>
        <v>251583534600</v>
      </c>
      <c r="H593" s="36">
        <f t="shared" si="621"/>
        <v>417046582003.5</v>
      </c>
      <c r="I593" s="36">
        <f t="shared" si="617"/>
        <v>318734479161</v>
      </c>
      <c r="K593" s="2">
        <f t="shared" si="657"/>
        <v>6.6467509578296401E-3</v>
      </c>
      <c r="M593" s="1">
        <f t="shared" si="665"/>
        <v>591</v>
      </c>
      <c r="N593" s="2">
        <f t="shared" si="658"/>
        <v>2.2289904320636114E-2</v>
      </c>
      <c r="O593" s="8">
        <f t="shared" si="659"/>
        <v>0.74060150375939848</v>
      </c>
      <c r="P593" s="2">
        <f t="shared" si="660"/>
        <v>0.74573595945682514</v>
      </c>
      <c r="Q593" s="2">
        <f t="shared" si="661"/>
        <v>0.756157696134377</v>
      </c>
      <c r="R593" s="2">
        <f t="shared" si="662"/>
        <v>2.1555797371024532E-3</v>
      </c>
      <c r="V593" s="1">
        <f t="shared" si="663"/>
        <v>0</v>
      </c>
      <c r="W593" s="1">
        <f t="shared" si="664"/>
        <v>6.6467509578296401E-3</v>
      </c>
      <c r="X593" s="2">
        <f t="shared" si="643"/>
        <v>1.2937927212950314E-2</v>
      </c>
      <c r="Y593" s="2">
        <f t="shared" si="644"/>
        <v>8.8757790199468743E-3</v>
      </c>
      <c r="Z593" s="2">
        <f t="shared" si="645"/>
        <v>1.7830283170814844E-2</v>
      </c>
      <c r="AA593" s="2">
        <f t="shared" si="646"/>
        <v>1.6038840676515304E-2</v>
      </c>
      <c r="AB593" s="3">
        <f t="shared" si="618"/>
        <v>0.72561535276834588</v>
      </c>
      <c r="AC593" s="3">
        <f t="shared" si="619"/>
        <v>0.55339280431553484</v>
      </c>
      <c r="AD593" s="4">
        <f t="shared" si="647"/>
        <v>43.267339715585713</v>
      </c>
      <c r="AE593" s="5">
        <f t="shared" si="631"/>
        <v>40.342173786019913</v>
      </c>
      <c r="AF593" s="5">
        <f t="shared" si="632"/>
        <v>31.047881549973997</v>
      </c>
      <c r="AG593" s="5">
        <f t="shared" si="633"/>
        <v>49.636466022065832</v>
      </c>
      <c r="AH593" s="5"/>
      <c r="AI593" s="6">
        <f t="shared" si="620"/>
        <v>-0.24175830481779648</v>
      </c>
      <c r="AJ593" s="6">
        <f t="shared" si="609"/>
        <v>-0.2476857187974868</v>
      </c>
      <c r="AK593" s="6">
        <f t="shared" si="634"/>
        <v>-0.58699732196465226</v>
      </c>
      <c r="AL593" s="6">
        <f t="shared" si="635"/>
        <v>9.1625884369678667E-2</v>
      </c>
      <c r="AM593" s="6"/>
      <c r="AT593" s="5"/>
      <c r="AU593" s="5"/>
      <c r="AV593" s="12"/>
      <c r="AW593" s="5"/>
      <c r="AX593" s="5"/>
      <c r="AY593" s="5"/>
      <c r="BE593" s="5">
        <f t="shared" si="674"/>
        <v>600</v>
      </c>
      <c r="BF593" s="6">
        <f t="shared" si="675"/>
        <v>0</v>
      </c>
      <c r="BG593" s="6">
        <f t="shared" si="676"/>
        <v>600</v>
      </c>
      <c r="BH593" s="6">
        <f t="shared" si="677"/>
        <v>1197.8571428571429</v>
      </c>
      <c r="BI593" s="6">
        <f t="shared" si="678"/>
        <v>819.28571428571433</v>
      </c>
      <c r="BJ593" s="6">
        <f t="shared" si="679"/>
        <v>40.616147308781869</v>
      </c>
      <c r="BK593" s="6">
        <f t="shared" si="636"/>
        <v>29.349206082766635</v>
      </c>
      <c r="BL593" s="6">
        <f t="shared" si="637"/>
        <v>9.152548473857312</v>
      </c>
      <c r="BM593" s="6">
        <f t="shared" si="638"/>
        <v>43.486866409003156</v>
      </c>
      <c r="BQ593" s="2">
        <f t="shared" si="648"/>
        <v>94306.25</v>
      </c>
      <c r="BR593" s="2">
        <f t="shared" si="680"/>
        <v>101660.625</v>
      </c>
      <c r="BS593" s="2">
        <f t="shared" si="649"/>
        <v>97324.75728659764</v>
      </c>
      <c r="BT593" s="5">
        <f t="shared" si="681"/>
        <v>110515.26898300629</v>
      </c>
      <c r="BU593" s="5"/>
      <c r="BV593" s="2">
        <f t="shared" si="626"/>
        <v>-0.14287020029534503</v>
      </c>
      <c r="BW593" s="2">
        <f t="shared" si="650"/>
        <v>-0.15949088417259144</v>
      </c>
      <c r="BX593" s="2">
        <f t="shared" si="651"/>
        <v>-0.6121763383763672</v>
      </c>
      <c r="BY593" s="2">
        <f t="shared" si="652"/>
        <v>0.29319457003118432</v>
      </c>
      <c r="BZ593" s="2"/>
      <c r="CA593" s="2">
        <f t="shared" si="682"/>
        <v>4.253843435089126E-2</v>
      </c>
      <c r="CB593" s="2">
        <f t="shared" si="653"/>
        <v>-3.2205327665368404E-3</v>
      </c>
      <c r="CC593" s="2">
        <f t="shared" si="654"/>
        <v>-0.37019070522841679</v>
      </c>
      <c r="CD593" s="2">
        <f t="shared" si="655"/>
        <v>0.36374963969534313</v>
      </c>
      <c r="CE593" s="5"/>
      <c r="CF593" s="8">
        <f t="shared" si="627"/>
        <v>1.6461491193225861E-3</v>
      </c>
      <c r="CG593" s="8">
        <f t="shared" si="628"/>
        <v>-7.1739392227078667E-3</v>
      </c>
      <c r="CH593" s="5">
        <f t="shared" si="629"/>
        <v>93470</v>
      </c>
      <c r="CI593" s="5">
        <f t="shared" si="630"/>
        <v>97300</v>
      </c>
      <c r="CJ593" s="5"/>
      <c r="CK593" s="5">
        <f t="shared" si="670"/>
        <v>94444.314769208824</v>
      </c>
      <c r="CL593" s="5">
        <f t="shared" si="610"/>
        <v>93203.091682512968</v>
      </c>
      <c r="CM593" s="5">
        <f t="shared" si="639"/>
        <v>99938.898430326342</v>
      </c>
      <c r="CN593" s="5">
        <f t="shared" si="622"/>
        <v>107474.31043542399</v>
      </c>
      <c r="CO593" s="5">
        <f t="shared" si="666"/>
        <v>93848.053516692511</v>
      </c>
      <c r="CP593" s="5">
        <f t="shared" si="683"/>
        <v>78280.018122694702</v>
      </c>
      <c r="CQ593" s="5"/>
      <c r="CR593" s="5"/>
      <c r="CS593" s="32">
        <f t="shared" si="671"/>
        <v>-4.1022212704665106E-2</v>
      </c>
      <c r="CT593" s="32">
        <f t="shared" si="611"/>
        <v>-2.8251119517390344E-2</v>
      </c>
      <c r="CU593" s="32">
        <f t="shared" si="640"/>
        <v>-9.374626474253156E-2</v>
      </c>
      <c r="CV593" s="32">
        <f t="shared" si="623"/>
        <v>-0.15728698669419194</v>
      </c>
      <c r="CW593" s="32">
        <f t="shared" si="667"/>
        <v>-3.4929371402566689E-2</v>
      </c>
      <c r="CX593" s="32">
        <f t="shared" si="684"/>
        <v>0.15700024312771865</v>
      </c>
      <c r="CY593" s="32"/>
      <c r="DA593" s="6">
        <f t="shared" si="672"/>
        <v>-2.8410074001793618E-2</v>
      </c>
      <c r="DB593" s="6">
        <f t="shared" si="612"/>
        <v>-0.12617582098948682</v>
      </c>
      <c r="DC593" s="6">
        <f t="shared" si="641"/>
        <v>-0.2282316119820601</v>
      </c>
      <c r="DD593" s="6">
        <f t="shared" si="624"/>
        <v>-0.17322655177548574</v>
      </c>
      <c r="DE593" s="6">
        <f t="shared" si="668"/>
        <v>0.45069256366398203</v>
      </c>
      <c r="DF593" s="6">
        <f t="shared" ref="DF593:DF656" si="685">LN(D593/D194)</f>
        <v>0.96034442191359415</v>
      </c>
      <c r="DI593" s="6">
        <f t="shared" si="673"/>
        <v>0.24223901316464702</v>
      </c>
      <c r="DJ593" s="6">
        <f t="shared" si="613"/>
        <v>0.29157684707701481</v>
      </c>
      <c r="DK593" s="6">
        <f t="shared" si="642"/>
        <v>0.85985537114309063</v>
      </c>
      <c r="DL593" s="6">
        <f t="shared" si="625"/>
        <v>0.50804377526932298</v>
      </c>
      <c r="DM593" s="6">
        <f t="shared" si="669"/>
        <v>5.8663252322395276E-2</v>
      </c>
      <c r="DN593" s="6">
        <f t="shared" ref="DN593:DN656" si="686">(D213-(AVERAGE(D194:D593)-2*_xlfn.STDEV.P(D194:D593)))/(4*_xlfn.STDEV.P(D194:D593))</f>
        <v>0.24115526049970748</v>
      </c>
      <c r="DX593">
        <f t="shared" si="614"/>
        <v>94708</v>
      </c>
      <c r="DY593">
        <f t="shared" si="615"/>
        <v>84781.079833100302</v>
      </c>
      <c r="DZ593">
        <f t="shared" si="616"/>
        <v>104634.9201668997</v>
      </c>
    </row>
    <row r="594" spans="1:130" x14ac:dyDescent="0.25">
      <c r="A594" s="1">
        <v>93</v>
      </c>
      <c r="B594" s="1">
        <v>593</v>
      </c>
      <c r="C594" s="7">
        <v>20220212</v>
      </c>
      <c r="D594" s="7">
        <v>87990</v>
      </c>
      <c r="E594" s="7">
        <v>1652792</v>
      </c>
      <c r="F594" s="7"/>
      <c r="G594" s="7">
        <f t="shared" si="656"/>
        <v>145429168080</v>
      </c>
      <c r="H594" s="36">
        <f t="shared" si="621"/>
        <v>415919563657.5</v>
      </c>
      <c r="I594" s="36">
        <f t="shared" si="617"/>
        <v>315231498974.40002</v>
      </c>
      <c r="K594" s="2">
        <f t="shared" si="657"/>
        <v>-2.8899860729387754E-2</v>
      </c>
      <c r="M594" s="1">
        <f t="shared" si="665"/>
        <v>592</v>
      </c>
      <c r="N594" s="2">
        <f t="shared" si="658"/>
        <v>2.229338707914336E-2</v>
      </c>
      <c r="O594" s="8">
        <f t="shared" si="659"/>
        <v>0.74185463659147866</v>
      </c>
      <c r="P594" s="2">
        <f t="shared" si="660"/>
        <v>0.74577403751549398</v>
      </c>
      <c r="Q594" s="2">
        <f t="shared" si="661"/>
        <v>0.75618626298840574</v>
      </c>
      <c r="R594" s="2">
        <f t="shared" si="662"/>
        <v>3.8813228653464815E-3</v>
      </c>
      <c r="V594" s="1">
        <f t="shared" si="663"/>
        <v>2.8899860729387754E-2</v>
      </c>
      <c r="W594" s="1">
        <f t="shared" si="664"/>
        <v>0</v>
      </c>
      <c r="X594" s="2">
        <f t="shared" si="643"/>
        <v>1.2121107073958156E-2</v>
      </c>
      <c r="Y594" s="2">
        <f t="shared" si="644"/>
        <v>8.8757790199468743E-3</v>
      </c>
      <c r="Z594" s="2">
        <f t="shared" si="645"/>
        <v>1.6705068758599659E-2</v>
      </c>
      <c r="AA594" s="2">
        <f t="shared" si="646"/>
        <v>1.6038840676515304E-2</v>
      </c>
      <c r="AB594" s="3">
        <f t="shared" si="618"/>
        <v>0.72559456348949725</v>
      </c>
      <c r="AC594" s="3">
        <f t="shared" si="619"/>
        <v>0.55339280431553484</v>
      </c>
      <c r="AD594" s="4">
        <f t="shared" si="647"/>
        <v>43.268043003837832</v>
      </c>
      <c r="AE594" s="5">
        <f t="shared" si="631"/>
        <v>40.496497252700564</v>
      </c>
      <c r="AF594" s="5">
        <f t="shared" si="632"/>
        <v>31.111380508474483</v>
      </c>
      <c r="AG594" s="5">
        <f t="shared" si="633"/>
        <v>49.881613996926646</v>
      </c>
      <c r="AH594" s="5"/>
      <c r="AI594" s="6">
        <f t="shared" si="620"/>
        <v>-0.26482046658400005</v>
      </c>
      <c r="AJ594" s="6">
        <f t="shared" si="609"/>
        <v>-0.26342127776858926</v>
      </c>
      <c r="AK594" s="6">
        <f t="shared" si="634"/>
        <v>-0.57246681684265321</v>
      </c>
      <c r="AL594" s="6">
        <f t="shared" si="635"/>
        <v>4.56242613054747E-2</v>
      </c>
      <c r="AM594" s="6"/>
      <c r="AT594" s="5"/>
      <c r="AU594" s="5"/>
      <c r="AV594" s="12"/>
      <c r="AW594" s="5"/>
      <c r="AX594" s="5"/>
      <c r="AY594" s="5"/>
      <c r="BE594" s="5">
        <f t="shared" si="674"/>
        <v>-2580</v>
      </c>
      <c r="BF594" s="6">
        <f t="shared" si="675"/>
        <v>2580</v>
      </c>
      <c r="BG594" s="6">
        <f t="shared" si="676"/>
        <v>0</v>
      </c>
      <c r="BH594" s="6">
        <f t="shared" si="677"/>
        <v>1111.4285714285713</v>
      </c>
      <c r="BI594" s="6">
        <f t="shared" si="678"/>
        <v>819.28571428571433</v>
      </c>
      <c r="BJ594" s="6">
        <f t="shared" si="679"/>
        <v>42.434332223455421</v>
      </c>
      <c r="BK594" s="6">
        <f t="shared" si="636"/>
        <v>29.705599436172825</v>
      </c>
      <c r="BL594" s="6">
        <f t="shared" si="637"/>
        <v>8.8262976015669778</v>
      </c>
      <c r="BM594" s="6">
        <f t="shared" si="638"/>
        <v>44.321110720396916</v>
      </c>
      <c r="BQ594" s="2">
        <f t="shared" si="648"/>
        <v>93465</v>
      </c>
      <c r="BR594" s="2">
        <f t="shared" si="680"/>
        <v>100974</v>
      </c>
      <c r="BS594" s="2">
        <f t="shared" si="649"/>
        <v>96327.456179504894</v>
      </c>
      <c r="BT594" s="5">
        <f t="shared" si="681"/>
        <v>110144.94527498895</v>
      </c>
      <c r="BU594" s="5"/>
      <c r="BV594" s="2">
        <f t="shared" si="626"/>
        <v>-0.28721365236076446</v>
      </c>
      <c r="BW594" s="2">
        <f t="shared" si="650"/>
        <v>-0.14690534361408142</v>
      </c>
      <c r="BX594" s="2">
        <f t="shared" si="651"/>
        <v>-0.56807287369468185</v>
      </c>
      <c r="BY594" s="2">
        <f t="shared" si="652"/>
        <v>0.27426218646651906</v>
      </c>
      <c r="BZ594" s="2"/>
      <c r="CA594" s="2">
        <f t="shared" si="682"/>
        <v>9.9633982834476428E-2</v>
      </c>
      <c r="CB594" s="2">
        <f t="shared" si="653"/>
        <v>-6.3165234502562005E-3</v>
      </c>
      <c r="CC594" s="2">
        <f t="shared" si="654"/>
        <v>-0.36844634289987716</v>
      </c>
      <c r="CD594" s="2">
        <f t="shared" si="655"/>
        <v>0.35581329599936479</v>
      </c>
      <c r="CE594" s="5"/>
      <c r="CF594" s="8">
        <f t="shared" si="627"/>
        <v>-1.2579706884626684E-2</v>
      </c>
      <c r="CG594" s="8">
        <f t="shared" si="628"/>
        <v>-7.1739392227078667E-3</v>
      </c>
      <c r="CH594" s="5">
        <f t="shared" si="629"/>
        <v>92445</v>
      </c>
      <c r="CI594" s="5">
        <f t="shared" si="630"/>
        <v>97300</v>
      </c>
      <c r="CJ594" s="5"/>
      <c r="CK594" s="5">
        <f t="shared" si="670"/>
        <v>94252.141737405938</v>
      </c>
      <c r="CL594" s="5">
        <f t="shared" si="610"/>
        <v>92932.475511858109</v>
      </c>
      <c r="CM594" s="5">
        <f t="shared" si="639"/>
        <v>99567.632533197</v>
      </c>
      <c r="CN594" s="5">
        <f t="shared" si="622"/>
        <v>107384.98167943253</v>
      </c>
      <c r="CO594" s="5">
        <f t="shared" si="666"/>
        <v>93954.712857855964</v>
      </c>
      <c r="CP594" s="5">
        <f t="shared" si="683"/>
        <v>78501.378521676874</v>
      </c>
      <c r="CQ594" s="5"/>
      <c r="CR594" s="5"/>
      <c r="CS594" s="32">
        <f t="shared" si="671"/>
        <v>-6.6440312357598952E-2</v>
      </c>
      <c r="CT594" s="32">
        <f t="shared" si="611"/>
        <v>-5.3183512917693188E-2</v>
      </c>
      <c r="CU594" s="32">
        <f t="shared" si="640"/>
        <v>-0.11627907823696504</v>
      </c>
      <c r="CV594" s="32">
        <f t="shared" si="623"/>
        <v>-0.18061167750003215</v>
      </c>
      <c r="CW594" s="32">
        <f t="shared" si="667"/>
        <v>-6.3484977777325313E-2</v>
      </c>
      <c r="CX594" s="32">
        <f t="shared" si="684"/>
        <v>0.1208720363516036</v>
      </c>
      <c r="CY594" s="32"/>
      <c r="DA594" s="6">
        <f t="shared" si="672"/>
        <v>-9.7178480658985461E-2</v>
      </c>
      <c r="DB594" s="6">
        <f t="shared" si="612"/>
        <v>-0.15429678965340404</v>
      </c>
      <c r="DC594" s="6">
        <f t="shared" si="641"/>
        <v>-0.22733975820865687</v>
      </c>
      <c r="DD594" s="6">
        <f t="shared" si="624"/>
        <v>-0.16379666722431929</v>
      </c>
      <c r="DE594" s="6">
        <f t="shared" si="668"/>
        <v>0.43909628943359724</v>
      </c>
      <c r="DF594" s="6">
        <f t="shared" si="685"/>
        <v>0.96484226103469894</v>
      </c>
      <c r="DI594" s="6">
        <f t="shared" si="673"/>
        <v>0.11943694498770872</v>
      </c>
      <c r="DJ594" s="6">
        <f t="shared" si="613"/>
        <v>0.18904184763322249</v>
      </c>
      <c r="DK594" s="6">
        <f t="shared" si="642"/>
        <v>0.87602403110641502</v>
      </c>
      <c r="DL594" s="6">
        <f t="shared" si="625"/>
        <v>0.55253770843795769</v>
      </c>
      <c r="DM594" s="6">
        <f t="shared" si="669"/>
        <v>3.1716247249901346E-2</v>
      </c>
      <c r="DN594" s="6">
        <f t="shared" si="686"/>
        <v>0.24149687649330615</v>
      </c>
      <c r="DX594">
        <f t="shared" si="614"/>
        <v>93970</v>
      </c>
      <c r="DY594">
        <f t="shared" si="615"/>
        <v>84354.558252477422</v>
      </c>
      <c r="DZ594">
        <f t="shared" si="616"/>
        <v>103585.44174752258</v>
      </c>
    </row>
    <row r="595" spans="1:130" x14ac:dyDescent="0.25">
      <c r="A595" s="1">
        <v>94</v>
      </c>
      <c r="B595" s="1">
        <v>594</v>
      </c>
      <c r="C595" s="7">
        <v>20220213</v>
      </c>
      <c r="D595" s="7">
        <v>86100</v>
      </c>
      <c r="E595" s="7">
        <v>1861173</v>
      </c>
      <c r="F595" s="7"/>
      <c r="G595" s="7">
        <f t="shared" si="656"/>
        <v>160246995300</v>
      </c>
      <c r="H595" s="36">
        <f t="shared" si="621"/>
        <v>413635775676.5</v>
      </c>
      <c r="I595" s="36">
        <f t="shared" si="617"/>
        <v>307258278151.40002</v>
      </c>
      <c r="K595" s="2">
        <f t="shared" si="657"/>
        <v>-2.1713760223784247E-2</v>
      </c>
      <c r="M595" s="1">
        <f t="shared" si="665"/>
        <v>593</v>
      </c>
      <c r="N595" s="2">
        <f t="shared" si="658"/>
        <v>2.2485489212975069E-2</v>
      </c>
      <c r="O595" s="8">
        <f t="shared" si="659"/>
        <v>0.74310776942355894</v>
      </c>
      <c r="P595" s="2">
        <f t="shared" si="660"/>
        <v>0.7478697088229076</v>
      </c>
      <c r="Q595" s="2">
        <f t="shared" si="661"/>
        <v>0.7577537288352123</v>
      </c>
      <c r="R595" s="2">
        <f t="shared" si="662"/>
        <v>2.6662680919350423E-3</v>
      </c>
      <c r="V595" s="1">
        <f t="shared" si="663"/>
        <v>2.1713760223784247E-2</v>
      </c>
      <c r="W595" s="1">
        <f t="shared" si="664"/>
        <v>0</v>
      </c>
      <c r="X595" s="2">
        <f t="shared" si="643"/>
        <v>1.0101309358612059E-2</v>
      </c>
      <c r="Y595" s="2">
        <f t="shared" si="644"/>
        <v>8.8757790199468743E-3</v>
      </c>
      <c r="Z595" s="2">
        <f t="shared" si="645"/>
        <v>1.3093018307009397E-2</v>
      </c>
      <c r="AA595" s="2">
        <f t="shared" si="646"/>
        <v>1.6038840676515304E-2</v>
      </c>
      <c r="AB595" s="3">
        <f t="shared" si="618"/>
        <v>0.77150349306426047</v>
      </c>
      <c r="AC595" s="3">
        <f t="shared" si="619"/>
        <v>0.55339280431553484</v>
      </c>
      <c r="AD595" s="4">
        <f t="shared" si="647"/>
        <v>41.7687637447521</v>
      </c>
      <c r="AE595" s="5">
        <f t="shared" si="631"/>
        <v>40.403969503087538</v>
      </c>
      <c r="AF595" s="5">
        <f t="shared" si="632"/>
        <v>31.112463503655793</v>
      </c>
      <c r="AG595" s="5">
        <f t="shared" si="633"/>
        <v>49.695475502519287</v>
      </c>
      <c r="AH595" s="5"/>
      <c r="AI595" s="6">
        <f t="shared" si="620"/>
        <v>-0.29943013030759141</v>
      </c>
      <c r="AJ595" s="6">
        <f t="shared" si="609"/>
        <v>-0.27569533620895226</v>
      </c>
      <c r="AK595" s="6">
        <f t="shared" si="634"/>
        <v>-0.56879972780417853</v>
      </c>
      <c r="AL595" s="6">
        <f t="shared" si="635"/>
        <v>1.7409055386274075E-2</v>
      </c>
      <c r="AM595" s="6"/>
      <c r="AT595" s="5"/>
      <c r="AU595" s="5"/>
      <c r="AV595" s="12"/>
      <c r="AW595" s="5"/>
      <c r="AX595" s="5"/>
      <c r="AY595" s="5"/>
      <c r="BE595" s="5">
        <f t="shared" si="674"/>
        <v>-1890</v>
      </c>
      <c r="BF595" s="6">
        <f t="shared" si="675"/>
        <v>1890</v>
      </c>
      <c r="BG595" s="6">
        <f t="shared" si="676"/>
        <v>0</v>
      </c>
      <c r="BH595" s="6">
        <f t="shared" si="677"/>
        <v>925.71428571428567</v>
      </c>
      <c r="BI595" s="6">
        <f t="shared" si="678"/>
        <v>819.28571428571433</v>
      </c>
      <c r="BJ595" s="6">
        <f t="shared" si="679"/>
        <v>46.950470732705689</v>
      </c>
      <c r="BK595" s="6">
        <f t="shared" si="636"/>
        <v>31.012734424750846</v>
      </c>
      <c r="BL595" s="6">
        <f t="shared" si="637"/>
        <v>9.22533047745085</v>
      </c>
      <c r="BM595" s="6">
        <f t="shared" si="638"/>
        <v>46.263917187860841</v>
      </c>
      <c r="BQ595" s="2">
        <f t="shared" si="648"/>
        <v>92915</v>
      </c>
      <c r="BR595" s="2">
        <f t="shared" si="680"/>
        <v>100267.625</v>
      </c>
      <c r="BS595" s="2">
        <f t="shared" si="649"/>
        <v>95277.792216488975</v>
      </c>
      <c r="BT595" s="5">
        <f t="shared" si="681"/>
        <v>109644.4845664512</v>
      </c>
      <c r="BU595" s="5"/>
      <c r="BV595" s="2">
        <f t="shared" si="626"/>
        <v>-0.30485904949374465</v>
      </c>
      <c r="BW595" s="2">
        <f t="shared" si="650"/>
        <v>-0.14407337054882105</v>
      </c>
      <c r="BX595" s="2">
        <f t="shared" si="651"/>
        <v>-0.55989308458041587</v>
      </c>
      <c r="BY595" s="2">
        <f t="shared" si="652"/>
        <v>0.27174634348277382</v>
      </c>
      <c r="BZ595" s="2"/>
      <c r="CA595" s="2">
        <f t="shared" si="682"/>
        <v>0.20166408288346341</v>
      </c>
      <c r="CB595" s="2">
        <f t="shared" si="653"/>
        <v>6.3327388577145841E-4</v>
      </c>
      <c r="CC595" s="2">
        <f t="shared" si="654"/>
        <v>-0.37224643998514872</v>
      </c>
      <c r="CD595" s="2">
        <f t="shared" si="655"/>
        <v>0.37351298775669162</v>
      </c>
      <c r="CE595" s="5"/>
      <c r="CF595" s="8">
        <f t="shared" si="627"/>
        <v>-1.2579706884626684E-2</v>
      </c>
      <c r="CG595" s="8">
        <f t="shared" si="628"/>
        <v>-7.1739392227078667E-3</v>
      </c>
      <c r="CH595" s="5">
        <f t="shared" si="629"/>
        <v>91500</v>
      </c>
      <c r="CI595" s="5">
        <f t="shared" si="630"/>
        <v>95650</v>
      </c>
      <c r="CJ595" s="5"/>
      <c r="CK595" s="5">
        <f t="shared" si="670"/>
        <v>92678.993658255073</v>
      </c>
      <c r="CL595" s="5">
        <f t="shared" si="610"/>
        <v>92571.634714628031</v>
      </c>
      <c r="CM595" s="5">
        <f t="shared" si="639"/>
        <v>99050.979577769554</v>
      </c>
      <c r="CN595" s="5">
        <f t="shared" si="622"/>
        <v>107312.53879332659</v>
      </c>
      <c r="CO595" s="5">
        <f t="shared" si="666"/>
        <v>94026.406675905979</v>
      </c>
      <c r="CP595" s="5">
        <f t="shared" si="683"/>
        <v>78566.70434761334</v>
      </c>
      <c r="CQ595" s="5"/>
      <c r="CR595" s="5"/>
      <c r="CS595" s="32">
        <f t="shared" si="671"/>
        <v>-7.098689140404868E-2</v>
      </c>
      <c r="CT595" s="32">
        <f t="shared" si="611"/>
        <v>-6.99094785846468E-2</v>
      </c>
      <c r="CU595" s="32">
        <f t="shared" si="640"/>
        <v>-0.1307506461114919</v>
      </c>
      <c r="CV595" s="32">
        <f t="shared" si="623"/>
        <v>-0.19767064531181999</v>
      </c>
      <c r="CW595" s="32">
        <f t="shared" si="667"/>
        <v>-8.4299793601887107E-2</v>
      </c>
      <c r="CX595" s="32">
        <f t="shared" si="684"/>
        <v>9.5884073475400955E-2</v>
      </c>
      <c r="CY595" s="32"/>
      <c r="DA595" s="6">
        <f t="shared" si="672"/>
        <v>-0.11299679018281476</v>
      </c>
      <c r="DB595" s="6">
        <f t="shared" si="612"/>
        <v>-0.16494339808556316</v>
      </c>
      <c r="DC595" s="6">
        <f t="shared" si="641"/>
        <v>-0.22643661335645576</v>
      </c>
      <c r="DD595" s="6">
        <f t="shared" si="624"/>
        <v>-0.1859927038017965</v>
      </c>
      <c r="DE595" s="6">
        <f t="shared" si="668"/>
        <v>0.35783705911890984</v>
      </c>
      <c r="DF595" s="6">
        <f t="shared" si="685"/>
        <v>0.88129286563988873</v>
      </c>
      <c r="DI595" s="6">
        <f t="shared" si="673"/>
        <v>9.2472399866618663E-2</v>
      </c>
      <c r="DJ595" s="6">
        <f t="shared" si="613"/>
        <v>0.12245015506628514</v>
      </c>
      <c r="DK595" s="6">
        <f t="shared" si="642"/>
        <v>0.7491650976488744</v>
      </c>
      <c r="DL595" s="6">
        <f t="shared" si="625"/>
        <v>0.59474930261653314</v>
      </c>
      <c r="DM595" s="6">
        <f t="shared" si="669"/>
        <v>5.4458246342817249E-2</v>
      </c>
      <c r="DN595" s="6">
        <f t="shared" si="686"/>
        <v>0.24187611356247854</v>
      </c>
      <c r="DX595">
        <f t="shared" si="614"/>
        <v>93141.5</v>
      </c>
      <c r="DY595">
        <f t="shared" si="615"/>
        <v>83816.241236834234</v>
      </c>
      <c r="DZ595">
        <f t="shared" si="616"/>
        <v>102466.75876316577</v>
      </c>
    </row>
    <row r="596" spans="1:130" x14ac:dyDescent="0.25">
      <c r="A596" s="1">
        <v>95</v>
      </c>
      <c r="B596" s="1">
        <v>595</v>
      </c>
      <c r="C596" s="7">
        <v>20220214</v>
      </c>
      <c r="D596" s="7">
        <v>88400</v>
      </c>
      <c r="E596" s="7">
        <v>1881329</v>
      </c>
      <c r="F596" s="7"/>
      <c r="G596" s="7">
        <f t="shared" si="656"/>
        <v>166309483600</v>
      </c>
      <c r="H596" s="36">
        <f t="shared" si="621"/>
        <v>413835924283.5</v>
      </c>
      <c r="I596" s="36">
        <f t="shared" si="617"/>
        <v>302657066452.59998</v>
      </c>
      <c r="K596" s="2">
        <f t="shared" si="657"/>
        <v>2.6362558209912637E-2</v>
      </c>
      <c r="M596" s="1">
        <f t="shared" si="665"/>
        <v>594</v>
      </c>
      <c r="N596" s="2">
        <f t="shared" si="658"/>
        <v>2.2521759194611704E-2</v>
      </c>
      <c r="O596" s="8">
        <f t="shared" si="659"/>
        <v>0.74436090225563911</v>
      </c>
      <c r="P596" s="2">
        <f t="shared" si="660"/>
        <v>0.74826435841622896</v>
      </c>
      <c r="Q596" s="2">
        <f t="shared" si="661"/>
        <v>0.75804786971997851</v>
      </c>
      <c r="R596" s="2">
        <f t="shared" si="662"/>
        <v>3.5088065672684854E-3</v>
      </c>
      <c r="V596" s="1">
        <f t="shared" si="663"/>
        <v>0</v>
      </c>
      <c r="W596" s="1">
        <f t="shared" si="664"/>
        <v>2.6362558209912637E-2</v>
      </c>
      <c r="X596" s="2">
        <f t="shared" si="643"/>
        <v>9.7825589828932271E-3</v>
      </c>
      <c r="Y596" s="2">
        <f t="shared" si="644"/>
        <v>1.075881889208349E-2</v>
      </c>
      <c r="Z596" s="2">
        <f t="shared" si="645"/>
        <v>1.3293638105118515E-2</v>
      </c>
      <c r="AA596" s="2">
        <f t="shared" si="646"/>
        <v>1.6458674538167611E-2</v>
      </c>
      <c r="AB596" s="3">
        <f t="shared" si="618"/>
        <v>0.73588275124825309</v>
      </c>
      <c r="AC596" s="3">
        <f t="shared" si="619"/>
        <v>0.65368683651492265</v>
      </c>
      <c r="AD596" s="4">
        <f t="shared" si="647"/>
        <v>47.042396600459455</v>
      </c>
      <c r="AE596" s="5">
        <f t="shared" si="631"/>
        <v>40.907765664115168</v>
      </c>
      <c r="AF596" s="5">
        <f t="shared" si="632"/>
        <v>31.313320768667928</v>
      </c>
      <c r="AG596" s="5">
        <f t="shared" si="633"/>
        <v>50.502210559562407</v>
      </c>
      <c r="AH596" s="5"/>
      <c r="AI596" s="6">
        <f t="shared" si="620"/>
        <v>-0.22783227043805049</v>
      </c>
      <c r="AJ596" s="6">
        <f t="shared" si="609"/>
        <v>-0.28267249563853103</v>
      </c>
      <c r="AK596" s="6">
        <f t="shared" si="634"/>
        <v>-0.56337444642605894</v>
      </c>
      <c r="AL596" s="6">
        <f t="shared" si="635"/>
        <v>-1.9705448510031198E-3</v>
      </c>
      <c r="AM596" s="6"/>
      <c r="AT596" s="5"/>
      <c r="AU596" s="5"/>
      <c r="AV596" s="12"/>
      <c r="AW596" s="5"/>
      <c r="AX596" s="5"/>
      <c r="AY596" s="5"/>
      <c r="BE596" s="5">
        <f t="shared" si="674"/>
        <v>2300</v>
      </c>
      <c r="BF596" s="6">
        <f t="shared" si="675"/>
        <v>0</v>
      </c>
      <c r="BG596" s="6">
        <f t="shared" si="676"/>
        <v>2300</v>
      </c>
      <c r="BH596" s="6">
        <f t="shared" si="677"/>
        <v>897.85714285714289</v>
      </c>
      <c r="BI596" s="6">
        <f t="shared" si="678"/>
        <v>983.57142857142856</v>
      </c>
      <c r="BJ596" s="6">
        <f t="shared" si="679"/>
        <v>52.277904328018224</v>
      </c>
      <c r="BK596" s="6">
        <f t="shared" si="636"/>
        <v>32.923423850045239</v>
      </c>
      <c r="BL596" s="6">
        <f t="shared" si="637"/>
        <v>10.696274931365622</v>
      </c>
      <c r="BM596" s="6">
        <f t="shared" si="638"/>
        <v>48.482428093120973</v>
      </c>
      <c r="BQ596" s="2">
        <f t="shared" si="648"/>
        <v>92377.5</v>
      </c>
      <c r="BR596" s="2">
        <f t="shared" si="680"/>
        <v>99554.0625</v>
      </c>
      <c r="BS596" s="2">
        <f t="shared" si="649"/>
        <v>94198.063336279345</v>
      </c>
      <c r="BT596" s="5">
        <f t="shared" si="681"/>
        <v>109057.50221229006</v>
      </c>
      <c r="BU596" s="5"/>
      <c r="BV596" s="2">
        <f t="shared" si="626"/>
        <v>-0.64526768117546984</v>
      </c>
      <c r="BW596" s="2">
        <f t="shared" si="650"/>
        <v>-0.15724327718823133</v>
      </c>
      <c r="BX596" s="2">
        <f t="shared" si="651"/>
        <v>-0.61892976234418784</v>
      </c>
      <c r="BY596" s="2">
        <f t="shared" si="652"/>
        <v>0.30444320796772512</v>
      </c>
      <c r="BZ596" s="2"/>
      <c r="CA596" s="2">
        <f t="shared" si="682"/>
        <v>7.5835531598275843E-2</v>
      </c>
      <c r="CB596" s="2">
        <f t="shared" si="653"/>
        <v>-3.6996302288590777E-3</v>
      </c>
      <c r="CC596" s="2">
        <f t="shared" si="654"/>
        <v>-0.37062647323576992</v>
      </c>
      <c r="CD596" s="2">
        <f t="shared" si="655"/>
        <v>0.36322721277805181</v>
      </c>
      <c r="CE596" s="5"/>
      <c r="CF596" s="8">
        <f t="shared" si="627"/>
        <v>-5.1068447396231641E-3</v>
      </c>
      <c r="CG596" s="8">
        <f t="shared" si="628"/>
        <v>-7.1739392227078667E-3</v>
      </c>
      <c r="CH596" s="5">
        <f t="shared" si="629"/>
        <v>91500</v>
      </c>
      <c r="CI596" s="5">
        <f t="shared" si="630"/>
        <v>95125</v>
      </c>
      <c r="CJ596" s="5"/>
      <c r="CK596" s="5">
        <f t="shared" si="670"/>
        <v>91759.3658181629</v>
      </c>
      <c r="CL596" s="5">
        <f t="shared" si="610"/>
        <v>92324.182632636031</v>
      </c>
      <c r="CM596" s="5">
        <f t="shared" si="639"/>
        <v>98706.48906668766</v>
      </c>
      <c r="CN596" s="5">
        <f t="shared" si="622"/>
        <v>107247.46093583944</v>
      </c>
      <c r="CO596" s="5">
        <f t="shared" si="666"/>
        <v>94158.515749882077</v>
      </c>
      <c r="CP596" s="5">
        <f t="shared" si="683"/>
        <v>78705.09962555315</v>
      </c>
      <c r="CQ596" s="5"/>
      <c r="CR596" s="5"/>
      <c r="CS596" s="32">
        <f t="shared" si="671"/>
        <v>-3.6610604140617786E-2</v>
      </c>
      <c r="CT596" s="32">
        <f t="shared" si="611"/>
        <v>-4.2504385316365134E-2</v>
      </c>
      <c r="CU596" s="32">
        <f t="shared" si="640"/>
        <v>-0.10441551679266425</v>
      </c>
      <c r="CV596" s="32">
        <f t="shared" si="623"/>
        <v>-0.17573806196787156</v>
      </c>
      <c r="CW596" s="32">
        <f t="shared" si="667"/>
        <v>-6.1157673355628384E-2</v>
      </c>
      <c r="CX596" s="32">
        <f t="shared" si="684"/>
        <v>0.1231800788077424</v>
      </c>
      <c r="CY596" s="32"/>
      <c r="DA596" s="6">
        <f t="shared" si="672"/>
        <v>-8.0390715333217164E-2</v>
      </c>
      <c r="DB596" s="6">
        <f t="shared" si="612"/>
        <v>-0.112944804265002</v>
      </c>
      <c r="DC596" s="6">
        <f t="shared" si="641"/>
        <v>-0.2094759125855459</v>
      </c>
      <c r="DD596" s="6">
        <f t="shared" si="624"/>
        <v>-0.14994014729091476</v>
      </c>
      <c r="DE596" s="6">
        <f t="shared" si="668"/>
        <v>0.34112103460734122</v>
      </c>
      <c r="DF596" s="6">
        <f t="shared" si="685"/>
        <v>0.90140397688905827</v>
      </c>
      <c r="DI596" s="6">
        <f t="shared" si="673"/>
        <v>0.29939109899042371</v>
      </c>
      <c r="DJ596" s="6">
        <f t="shared" si="613"/>
        <v>0.26515505850889159</v>
      </c>
      <c r="DK596" s="6">
        <f t="shared" si="642"/>
        <v>0.75463054742408187</v>
      </c>
      <c r="DL596" s="6">
        <f t="shared" si="625"/>
        <v>0.61855682891084485</v>
      </c>
      <c r="DM596" s="6">
        <f t="shared" si="669"/>
        <v>7.3697302031879963E-2</v>
      </c>
      <c r="DN596" s="6">
        <f t="shared" si="686"/>
        <v>0.2593980485050873</v>
      </c>
      <c r="DX596">
        <f t="shared" si="614"/>
        <v>92484.5</v>
      </c>
      <c r="DY596">
        <f t="shared" si="615"/>
        <v>83788.336535575014</v>
      </c>
      <c r="DZ596">
        <f t="shared" si="616"/>
        <v>101180.66346442499</v>
      </c>
    </row>
    <row r="597" spans="1:130" x14ac:dyDescent="0.25">
      <c r="A597" s="1">
        <v>96</v>
      </c>
      <c r="B597" s="1">
        <v>596</v>
      </c>
      <c r="C597" s="7">
        <v>20220216</v>
      </c>
      <c r="D597" s="7">
        <v>89410</v>
      </c>
      <c r="E597" s="7">
        <v>1304298</v>
      </c>
      <c r="F597" s="7"/>
      <c r="G597" s="7">
        <f t="shared" si="656"/>
        <v>116617284180</v>
      </c>
      <c r="H597" s="36">
        <f t="shared" si="621"/>
        <v>407670412110</v>
      </c>
      <c r="I597" s="36">
        <f t="shared" si="617"/>
        <v>297526302036.20001</v>
      </c>
      <c r="K597" s="2">
        <f t="shared" si="657"/>
        <v>1.1360563103628906E-2</v>
      </c>
      <c r="M597" s="1">
        <f t="shared" si="665"/>
        <v>595</v>
      </c>
      <c r="N597" s="2">
        <f t="shared" si="658"/>
        <v>2.2676459639792434E-2</v>
      </c>
      <c r="O597" s="8">
        <f t="shared" si="659"/>
        <v>0.74561403508771928</v>
      </c>
      <c r="P597" s="2">
        <f t="shared" si="660"/>
        <v>0.74994396699594246</v>
      </c>
      <c r="Q597" s="2">
        <f t="shared" si="661"/>
        <v>0.75929605914930587</v>
      </c>
      <c r="R597" s="2">
        <f t="shared" si="662"/>
        <v>2.6503233285096739E-3</v>
      </c>
      <c r="V597" s="1">
        <f t="shared" si="663"/>
        <v>0</v>
      </c>
      <c r="W597" s="1">
        <f t="shared" si="664"/>
        <v>1.1360563103628906E-2</v>
      </c>
      <c r="X597" s="2">
        <f t="shared" si="643"/>
        <v>9.7825589828932271E-3</v>
      </c>
      <c r="Y597" s="2">
        <f t="shared" si="644"/>
        <v>1.0311780725157607E-2</v>
      </c>
      <c r="Z597" s="2">
        <f t="shared" si="645"/>
        <v>1.3293638105118515E-2</v>
      </c>
      <c r="AA597" s="2">
        <f t="shared" si="646"/>
        <v>1.6342592885342514E-2</v>
      </c>
      <c r="AB597" s="3">
        <f t="shared" si="618"/>
        <v>0.73588275124825309</v>
      </c>
      <c r="AC597" s="3">
        <f t="shared" si="619"/>
        <v>0.63097580644049001</v>
      </c>
      <c r="AD597" s="4">
        <f t="shared" si="647"/>
        <v>46.162479862395088</v>
      </c>
      <c r="AE597" s="5">
        <f t="shared" si="631"/>
        <v>41.413774244340075</v>
      </c>
      <c r="AF597" s="5">
        <f t="shared" si="632"/>
        <v>31.83230119074571</v>
      </c>
      <c r="AG597" s="5">
        <f t="shared" si="633"/>
        <v>50.995247297934441</v>
      </c>
      <c r="AH597" s="5"/>
      <c r="AI597" s="6">
        <f t="shared" si="620"/>
        <v>-0.16740842135768183</v>
      </c>
      <c r="AJ597" s="6">
        <f t="shared" ref="AJ597:AJ660" si="687">AVERAGE(AI578:AI597)</f>
        <v>-0.28096347626374674</v>
      </c>
      <c r="AK597" s="6">
        <f t="shared" si="634"/>
        <v>-0.56414924649735765</v>
      </c>
      <c r="AL597" s="6">
        <f t="shared" si="635"/>
        <v>2.2222939698642308E-3</v>
      </c>
      <c r="AM597" s="6"/>
      <c r="AT597" s="5"/>
      <c r="AU597" s="5"/>
      <c r="AV597" s="12"/>
      <c r="AW597" s="5"/>
      <c r="AX597" s="5"/>
      <c r="AY597" s="5"/>
      <c r="BE597" s="5">
        <f t="shared" si="674"/>
        <v>1010</v>
      </c>
      <c r="BF597" s="6">
        <f t="shared" si="675"/>
        <v>0</v>
      </c>
      <c r="BG597" s="6">
        <f t="shared" si="676"/>
        <v>1010</v>
      </c>
      <c r="BH597" s="6">
        <f t="shared" si="677"/>
        <v>897.85714285714289</v>
      </c>
      <c r="BI597" s="6">
        <f t="shared" si="678"/>
        <v>945</v>
      </c>
      <c r="BJ597" s="6">
        <f t="shared" si="679"/>
        <v>51.279069767441868</v>
      </c>
      <c r="BK597" s="6">
        <f t="shared" si="636"/>
        <v>34.824932136274136</v>
      </c>
      <c r="BL597" s="6">
        <f t="shared" si="637"/>
        <v>13.18555506501697</v>
      </c>
      <c r="BM597" s="6">
        <f t="shared" si="638"/>
        <v>49.972496086154152</v>
      </c>
      <c r="BQ597" s="2">
        <f t="shared" si="648"/>
        <v>92170</v>
      </c>
      <c r="BR597" s="2">
        <f t="shared" si="680"/>
        <v>98843.875</v>
      </c>
      <c r="BS597" s="2">
        <f t="shared" si="649"/>
        <v>93113.94591343998</v>
      </c>
      <c r="BT597" s="5">
        <f t="shared" si="681"/>
        <v>108324.3469617971</v>
      </c>
      <c r="BU597" s="5"/>
      <c r="BV597" s="2">
        <f t="shared" si="626"/>
        <v>-0.62058063321169188</v>
      </c>
      <c r="BW597" s="2">
        <f t="shared" si="650"/>
        <v>-0.17975522221402174</v>
      </c>
      <c r="BX597" s="2">
        <f t="shared" si="651"/>
        <v>-0.68589804225130224</v>
      </c>
      <c r="BY597" s="2">
        <f t="shared" si="652"/>
        <v>0.32638759782325877</v>
      </c>
      <c r="BZ597" s="2"/>
      <c r="CA597" s="2">
        <f t="shared" si="682"/>
        <v>-8.703721013372874E-2</v>
      </c>
      <c r="CB597" s="2">
        <f t="shared" si="653"/>
        <v>-2.6092070035128645E-2</v>
      </c>
      <c r="CC597" s="2">
        <f t="shared" si="654"/>
        <v>-0.35168982375479046</v>
      </c>
      <c r="CD597" s="2">
        <f t="shared" si="655"/>
        <v>0.29950568368453317</v>
      </c>
      <c r="CE597" s="5"/>
      <c r="CF597" s="8">
        <f t="shared" si="627"/>
        <v>-5.1068447396231641E-3</v>
      </c>
      <c r="CG597" s="8">
        <f t="shared" si="628"/>
        <v>-7.1739392227078667E-3</v>
      </c>
      <c r="CH597" s="5">
        <f t="shared" si="629"/>
        <v>90105</v>
      </c>
      <c r="CI597" s="5">
        <f t="shared" si="630"/>
        <v>95125</v>
      </c>
      <c r="CJ597" s="5"/>
      <c r="CK597" s="5">
        <f t="shared" si="670"/>
        <v>91175.375598760147</v>
      </c>
      <c r="CL597" s="5">
        <f t="shared" ref="CL597:CL660" si="688">AVERAGE(G578:G597)/AVERAGE(E578:E597)</f>
        <v>92099.260095801015</v>
      </c>
      <c r="CM597" s="5">
        <f t="shared" si="639"/>
        <v>98393.215166991547</v>
      </c>
      <c r="CN597" s="5">
        <f t="shared" si="622"/>
        <v>107222.51512918858</v>
      </c>
      <c r="CO597" s="5">
        <f t="shared" si="666"/>
        <v>94375.47969130447</v>
      </c>
      <c r="CP597" s="5">
        <f t="shared" si="683"/>
        <v>78771.462605402048</v>
      </c>
      <c r="CQ597" s="5"/>
      <c r="CR597" s="5"/>
      <c r="CS597" s="32">
        <f t="shared" si="671"/>
        <v>-1.9362416520543047E-2</v>
      </c>
      <c r="CT597" s="32">
        <f t="shared" ref="CT597:CT660" si="689">D597/CL597-1</f>
        <v>-2.9199584155221947E-2</v>
      </c>
      <c r="CU597" s="32">
        <f t="shared" si="640"/>
        <v>-9.1299132280059814E-2</v>
      </c>
      <c r="CV597" s="32">
        <f t="shared" si="623"/>
        <v>-0.16612663028587715</v>
      </c>
      <c r="CW597" s="32">
        <f t="shared" si="667"/>
        <v>-5.261408691692171E-2</v>
      </c>
      <c r="CX597" s="32">
        <f t="shared" si="684"/>
        <v>0.1350557301175257</v>
      </c>
      <c r="CY597" s="32"/>
      <c r="DA597" s="6">
        <f t="shared" si="672"/>
        <v>-8.044698614949386E-2</v>
      </c>
      <c r="DB597" s="6">
        <f t="shared" ref="DB597:DB660" si="690">LN(D597/D578)</f>
        <v>-0.13281813082021984</v>
      </c>
      <c r="DC597" s="6">
        <f t="shared" si="641"/>
        <v>-0.21926623099338924</v>
      </c>
      <c r="DD597" s="6">
        <f t="shared" si="624"/>
        <v>-0.11093715290728111</v>
      </c>
      <c r="DE597" s="6">
        <f t="shared" si="668"/>
        <v>0.36577561907492384</v>
      </c>
      <c r="DF597" s="6">
        <f t="shared" si="685"/>
        <v>0.86437735985687236</v>
      </c>
      <c r="DI597" s="6">
        <f t="shared" si="673"/>
        <v>0.41395445693404503</v>
      </c>
      <c r="DJ597" s="6">
        <f t="shared" ref="DJ597:DJ660" si="691">(D597-(AVERAGE(D578:D597)-2*_xlfn.STDEV.P(D578:D597)))/(4*_xlfn.STDEV.P(D578:D597))</f>
        <v>0.34278065740514474</v>
      </c>
      <c r="DK597" s="6">
        <f t="shared" si="642"/>
        <v>0.68698393431368399</v>
      </c>
      <c r="DL597" s="6">
        <f t="shared" si="625"/>
        <v>0.57980937184383974</v>
      </c>
      <c r="DM597" s="6">
        <f t="shared" si="669"/>
        <v>7.2627354829478269E-2</v>
      </c>
      <c r="DN597" s="6">
        <f t="shared" si="686"/>
        <v>0.27817305899469241</v>
      </c>
      <c r="DX597">
        <f t="shared" ref="DX597:DX660" si="692">AVERAGE(D578:D597)</f>
        <v>92006.5</v>
      </c>
      <c r="DY597">
        <f t="shared" ref="DY597:DY660" si="693">DX597-2*_xlfn.STDEV.P(D578:D597)</f>
        <v>83748.928262497502</v>
      </c>
      <c r="DZ597">
        <f t="shared" ref="DZ597:DZ660" si="694">DX597+2*_xlfn.STDEV.P(D578:D597)</f>
        <v>100264.0717375025</v>
      </c>
    </row>
    <row r="598" spans="1:130" x14ac:dyDescent="0.25">
      <c r="A598" s="1">
        <v>97</v>
      </c>
      <c r="B598" s="1">
        <v>597</v>
      </c>
      <c r="C598" s="7">
        <v>20220219</v>
      </c>
      <c r="D598" s="7">
        <v>87530</v>
      </c>
      <c r="E598" s="7">
        <v>1589116</v>
      </c>
      <c r="F598" s="7"/>
      <c r="G598" s="7">
        <f t="shared" si="656"/>
        <v>139095323480</v>
      </c>
      <c r="H598" s="36">
        <f t="shared" si="621"/>
        <v>405907960790.5</v>
      </c>
      <c r="I598" s="36">
        <f t="shared" si="617"/>
        <v>295918235039.40002</v>
      </c>
      <c r="K598" s="2">
        <f t="shared" si="657"/>
        <v>-2.1250941002880018E-2</v>
      </c>
      <c r="M598" s="1">
        <f t="shared" si="665"/>
        <v>596</v>
      </c>
      <c r="N598" s="2">
        <f t="shared" si="658"/>
        <v>2.2679258983379334E-2</v>
      </c>
      <c r="O598" s="8">
        <f t="shared" si="659"/>
        <v>0.74686716791979946</v>
      </c>
      <c r="P598" s="2">
        <f t="shared" si="660"/>
        <v>0.74997430507430995</v>
      </c>
      <c r="Q598" s="2">
        <f t="shared" si="661"/>
        <v>0.75931855037245555</v>
      </c>
      <c r="R598" s="2">
        <f t="shared" si="662"/>
        <v>3.0767990761429997E-3</v>
      </c>
      <c r="V598" s="1">
        <f t="shared" si="663"/>
        <v>2.1250941002880018E-2</v>
      </c>
      <c r="W598" s="1">
        <f t="shared" si="664"/>
        <v>0</v>
      </c>
      <c r="X598" s="2">
        <f t="shared" si="643"/>
        <v>1.1300483340241802E-2</v>
      </c>
      <c r="Y598" s="2">
        <f t="shared" si="644"/>
        <v>6.8325180085057795E-3</v>
      </c>
      <c r="Z598" s="2">
        <f t="shared" si="645"/>
        <v>1.3303957155228112E-2</v>
      </c>
      <c r="AA598" s="2">
        <f t="shared" si="646"/>
        <v>1.2198691563310986E-2</v>
      </c>
      <c r="AB598" s="3">
        <f t="shared" si="618"/>
        <v>0.8494076768580846</v>
      </c>
      <c r="AC598" s="3">
        <f t="shared" si="619"/>
        <v>0.5601025300988336</v>
      </c>
      <c r="AD598" s="4">
        <f t="shared" si="647"/>
        <v>39.737387309033736</v>
      </c>
      <c r="AE598" s="5">
        <f t="shared" si="631"/>
        <v>41.699953654686112</v>
      </c>
      <c r="AF598" s="5">
        <f t="shared" si="632"/>
        <v>32.726488198801917</v>
      </c>
      <c r="AG598" s="5">
        <f t="shared" si="633"/>
        <v>50.673419110570308</v>
      </c>
      <c r="AH598" s="5"/>
      <c r="AI598" s="6">
        <f t="shared" si="620"/>
        <v>-0.26304622478680795</v>
      </c>
      <c r="AJ598" s="6">
        <f t="shared" si="687"/>
        <v>-0.29166790010554922</v>
      </c>
      <c r="AK598" s="6">
        <f t="shared" si="634"/>
        <v>-0.55329239329863711</v>
      </c>
      <c r="AL598" s="6">
        <f t="shared" si="635"/>
        <v>-3.0043406912461379E-2</v>
      </c>
      <c r="AM598" s="6"/>
      <c r="AT598" s="5"/>
      <c r="AU598" s="5"/>
      <c r="AV598" s="12"/>
      <c r="AW598" s="5"/>
      <c r="AX598" s="5"/>
      <c r="AY598" s="5"/>
      <c r="BE598" s="5">
        <f t="shared" si="674"/>
        <v>-1880</v>
      </c>
      <c r="BF598" s="6">
        <f t="shared" si="675"/>
        <v>1880</v>
      </c>
      <c r="BG598" s="6">
        <f t="shared" si="676"/>
        <v>0</v>
      </c>
      <c r="BH598" s="6">
        <f t="shared" si="677"/>
        <v>1032.1428571428571</v>
      </c>
      <c r="BI598" s="6">
        <f t="shared" si="678"/>
        <v>628.57142857142856</v>
      </c>
      <c r="BJ598" s="6">
        <f t="shared" si="679"/>
        <v>37.8494623655914</v>
      </c>
      <c r="BK598" s="6">
        <f t="shared" si="636"/>
        <v>35.503544710336016</v>
      </c>
      <c r="BL598" s="6">
        <f t="shared" si="637"/>
        <v>14.412610768106461</v>
      </c>
      <c r="BM598" s="6">
        <f t="shared" si="638"/>
        <v>50.267198469896705</v>
      </c>
      <c r="BQ598" s="2">
        <f t="shared" si="648"/>
        <v>91735</v>
      </c>
      <c r="BR598" s="2">
        <f t="shared" si="680"/>
        <v>98115.9375</v>
      </c>
      <c r="BS598" s="2">
        <f t="shared" si="649"/>
        <v>92018.221587777123</v>
      </c>
      <c r="BT598" s="5">
        <f t="shared" si="681"/>
        <v>107422.01375054303</v>
      </c>
      <c r="BU598" s="5"/>
      <c r="BV598" s="2">
        <f t="shared" si="626"/>
        <v>-0.37465054153668165</v>
      </c>
      <c r="BW598" s="2">
        <f t="shared" si="650"/>
        <v>-0.17717394683283025</v>
      </c>
      <c r="BX598" s="2">
        <f t="shared" si="651"/>
        <v>-0.67852707178700689</v>
      </c>
      <c r="BY598" s="2">
        <f t="shared" si="652"/>
        <v>0.32417917812134633</v>
      </c>
      <c r="BZ598" s="2"/>
      <c r="CA598" s="2">
        <f t="shared" si="682"/>
        <v>6.7763460592951574E-2</v>
      </c>
      <c r="CB598" s="2">
        <f t="shared" si="653"/>
        <v>-3.5802987469747048E-2</v>
      </c>
      <c r="CC598" s="2">
        <f t="shared" si="654"/>
        <v>-0.33580378542094258</v>
      </c>
      <c r="CD598" s="2">
        <f t="shared" si="655"/>
        <v>0.26419781048144853</v>
      </c>
      <c r="CE598" s="5"/>
      <c r="CF598" s="8">
        <f t="shared" si="627"/>
        <v>-5.1068447396231641E-3</v>
      </c>
      <c r="CG598" s="8">
        <f t="shared" si="628"/>
        <v>-7.1739392227078667E-3</v>
      </c>
      <c r="CH598" s="5">
        <f t="shared" si="629"/>
        <v>88415</v>
      </c>
      <c r="CI598" s="5">
        <f t="shared" si="630"/>
        <v>95125</v>
      </c>
      <c r="CJ598" s="5"/>
      <c r="CK598" s="5">
        <f t="shared" si="670"/>
        <v>89741.142198973132</v>
      </c>
      <c r="CL598" s="5">
        <f t="shared" si="688"/>
        <v>91823.798719145343</v>
      </c>
      <c r="CM598" s="5">
        <f t="shared" si="639"/>
        <v>98109.619082689358</v>
      </c>
      <c r="CN598" s="5">
        <f t="shared" si="622"/>
        <v>107217.66003188393</v>
      </c>
      <c r="CO598" s="5">
        <f t="shared" si="666"/>
        <v>94506.04922182452</v>
      </c>
      <c r="CP598" s="5">
        <f t="shared" si="683"/>
        <v>78808.415369635317</v>
      </c>
      <c r="CQ598" s="5"/>
      <c r="CR598" s="5"/>
      <c r="CS598" s="32">
        <f t="shared" si="671"/>
        <v>-2.4639113619376651E-2</v>
      </c>
      <c r="CT598" s="32">
        <f t="shared" si="689"/>
        <v>-4.6761283883260618E-2</v>
      </c>
      <c r="CU598" s="32">
        <f t="shared" si="640"/>
        <v>-0.10783467698282034</v>
      </c>
      <c r="CV598" s="32">
        <f t="shared" si="623"/>
        <v>-0.18362329513654096</v>
      </c>
      <c r="CW598" s="32">
        <f t="shared" si="667"/>
        <v>-7.3815901513884508E-2</v>
      </c>
      <c r="CX598" s="32">
        <f t="shared" si="684"/>
        <v>0.11066818929752387</v>
      </c>
      <c r="CY598" s="32"/>
      <c r="DA598" s="6">
        <f t="shared" si="672"/>
        <v>-7.2482719126349862E-2</v>
      </c>
      <c r="DB598" s="6">
        <f t="shared" si="690"/>
        <v>-9.1011515344558577E-2</v>
      </c>
      <c r="DC598" s="6">
        <f t="shared" si="641"/>
        <v>-0.22831693933532202</v>
      </c>
      <c r="DD598" s="6">
        <f t="shared" si="624"/>
        <v>-0.14294088568642299</v>
      </c>
      <c r="DE598" s="6">
        <f t="shared" si="668"/>
        <v>0.34921155533854209</v>
      </c>
      <c r="DF598" s="6">
        <f t="shared" si="685"/>
        <v>0.81872931527356152</v>
      </c>
      <c r="DI598" s="6">
        <f t="shared" si="673"/>
        <v>0.2656463878730817</v>
      </c>
      <c r="DJ598" s="6">
        <f t="shared" si="691"/>
        <v>0.23408846826101692</v>
      </c>
      <c r="DK598" s="6">
        <f t="shared" si="642"/>
        <v>0.68819290002346933</v>
      </c>
      <c r="DL598" s="6">
        <f t="shared" si="625"/>
        <v>0.47706663440431774</v>
      </c>
      <c r="DM598" s="6">
        <f t="shared" si="669"/>
        <v>7.7463735531101113E-2</v>
      </c>
      <c r="DN598" s="6">
        <f t="shared" si="686"/>
        <v>0.28869523330449559</v>
      </c>
      <c r="DX598">
        <f t="shared" si="692"/>
        <v>91277.5</v>
      </c>
      <c r="DY598">
        <f t="shared" si="693"/>
        <v>84230.983484728073</v>
      </c>
      <c r="DZ598">
        <f t="shared" si="694"/>
        <v>98324.016515271927</v>
      </c>
    </row>
    <row r="599" spans="1:130" x14ac:dyDescent="0.25">
      <c r="A599" s="1">
        <v>98</v>
      </c>
      <c r="B599" s="1">
        <v>598</v>
      </c>
      <c r="C599" s="7">
        <v>20220220</v>
      </c>
      <c r="D599" s="7">
        <v>85170</v>
      </c>
      <c r="E599" s="7">
        <v>2320374</v>
      </c>
      <c r="F599" s="7"/>
      <c r="G599" s="7">
        <f t="shared" si="656"/>
        <v>197626253580</v>
      </c>
      <c r="H599" s="36">
        <f t="shared" si="621"/>
        <v>378115019068.5</v>
      </c>
      <c r="I599" s="36">
        <f t="shared" ref="I599:I662" si="695">AVERAGE(G550:G599)</f>
        <v>293699355588.59998</v>
      </c>
      <c r="K599" s="2">
        <f t="shared" si="657"/>
        <v>-2.73323325913571E-2</v>
      </c>
      <c r="M599" s="1">
        <f t="shared" si="665"/>
        <v>597</v>
      </c>
      <c r="N599" s="2">
        <f t="shared" si="658"/>
        <v>2.2714457281020214E-2</v>
      </c>
      <c r="O599" s="8">
        <f t="shared" si="659"/>
        <v>0.74812030075187974</v>
      </c>
      <c r="P599" s="2">
        <f t="shared" si="660"/>
        <v>0.75035560232098431</v>
      </c>
      <c r="Q599" s="2">
        <f t="shared" si="661"/>
        <v>0.75960106242241188</v>
      </c>
      <c r="R599" s="2">
        <f t="shared" si="662"/>
        <v>1.8540043224302138E-3</v>
      </c>
      <c r="V599" s="1">
        <f t="shared" si="663"/>
        <v>2.73323325913571E-2</v>
      </c>
      <c r="W599" s="1">
        <f t="shared" si="664"/>
        <v>0</v>
      </c>
      <c r="X599" s="2">
        <f t="shared" si="643"/>
        <v>1.3252792811053021E-2</v>
      </c>
      <c r="Y599" s="2">
        <f t="shared" si="644"/>
        <v>3.9847647279483414E-3</v>
      </c>
      <c r="Z599" s="2">
        <f t="shared" si="645"/>
        <v>1.3521767871318919E-2</v>
      </c>
      <c r="AA599" s="2">
        <f t="shared" si="646"/>
        <v>7.7274404426605969E-3</v>
      </c>
      <c r="AB599" s="3">
        <f t="shared" ref="AB599:AB662" si="696">IFERROR(X599/Z599,0)</f>
        <v>0.98010799602347698</v>
      </c>
      <c r="AC599" s="3">
        <f t="shared" ref="AC599:AC662" si="697">IFERROR(Y599/AA599,0)</f>
        <v>0.51566424322726534</v>
      </c>
      <c r="AD599" s="4">
        <f t="shared" si="647"/>
        <v>34.474783639892273</v>
      </c>
      <c r="AE599" s="5">
        <f t="shared" si="631"/>
        <v>41.542756874347361</v>
      </c>
      <c r="AF599" s="5">
        <f t="shared" si="632"/>
        <v>32.167121802386603</v>
      </c>
      <c r="AG599" s="5">
        <f t="shared" si="633"/>
        <v>50.91839194630812</v>
      </c>
      <c r="AH599" s="5"/>
      <c r="AI599" s="6">
        <f t="shared" ref="AI599:AI662" si="698">AVERAGE(K580:K599)/_xlfn.STDEV.S(K580:K599)</f>
        <v>-0.22155458090535871</v>
      </c>
      <c r="AJ599" s="6">
        <f t="shared" si="687"/>
        <v>-0.29318493441444266</v>
      </c>
      <c r="AK599" s="6">
        <f t="shared" si="634"/>
        <v>-0.55270022178645717</v>
      </c>
      <c r="AL599" s="6">
        <f t="shared" si="635"/>
        <v>-3.3669647042428197E-2</v>
      </c>
      <c r="AM599" s="6"/>
      <c r="AT599" s="5"/>
      <c r="AU599" s="5"/>
      <c r="AV599" s="12"/>
      <c r="AW599" s="5"/>
      <c r="AX599" s="5"/>
      <c r="AY599" s="5"/>
      <c r="BE599" s="5">
        <f t="shared" si="674"/>
        <v>-2360</v>
      </c>
      <c r="BF599" s="6">
        <f t="shared" si="675"/>
        <v>2360</v>
      </c>
      <c r="BG599" s="6">
        <f t="shared" si="676"/>
        <v>0</v>
      </c>
      <c r="BH599" s="6">
        <f t="shared" si="677"/>
        <v>1200.7142857142858</v>
      </c>
      <c r="BI599" s="6">
        <f t="shared" si="678"/>
        <v>357.85714285714283</v>
      </c>
      <c r="BJ599" s="6">
        <f t="shared" si="679"/>
        <v>22.96058661778185</v>
      </c>
      <c r="BK599" s="6">
        <f t="shared" si="636"/>
        <v>35.530207191264395</v>
      </c>
      <c r="BL599" s="6">
        <f t="shared" si="637"/>
        <v>14.507638010861324</v>
      </c>
      <c r="BM599" s="6">
        <f t="shared" si="638"/>
        <v>50.246005617546544</v>
      </c>
      <c r="BQ599" s="2">
        <f t="shared" si="648"/>
        <v>90783.75</v>
      </c>
      <c r="BR599" s="2">
        <f t="shared" si="680"/>
        <v>97351.4375</v>
      </c>
      <c r="BS599" s="2">
        <f t="shared" si="649"/>
        <v>90896.239032376063</v>
      </c>
      <c r="BT599" s="5">
        <f t="shared" si="681"/>
        <v>106413.90493279084</v>
      </c>
      <c r="BU599" s="5"/>
      <c r="BV599" s="2">
        <f t="shared" si="626"/>
        <v>-0.43562517335121331</v>
      </c>
      <c r="BW599" s="2">
        <f t="shared" si="650"/>
        <v>-0.21564450000655561</v>
      </c>
      <c r="BX599" s="2">
        <f t="shared" si="651"/>
        <v>-0.66755353901610526</v>
      </c>
      <c r="BY599" s="2">
        <f t="shared" si="652"/>
        <v>0.23626453900299405</v>
      </c>
      <c r="BZ599" s="2"/>
      <c r="CA599" s="2">
        <f t="shared" si="682"/>
        <v>0.34248293427399706</v>
      </c>
      <c r="CB599" s="2">
        <f t="shared" si="653"/>
        <v>-1.0380988807664141E-2</v>
      </c>
      <c r="CC599" s="2">
        <f t="shared" si="654"/>
        <v>-0.34778185153785784</v>
      </c>
      <c r="CD599" s="2">
        <f t="shared" si="655"/>
        <v>0.32701987392252957</v>
      </c>
      <c r="CE599" s="5"/>
      <c r="CF599" s="8">
        <f t="shared" si="627"/>
        <v>-1.2686512597375587E-3</v>
      </c>
      <c r="CG599" s="8">
        <f t="shared" si="628"/>
        <v>-7.1739392227078667E-3</v>
      </c>
      <c r="CH599" s="5">
        <f t="shared" si="629"/>
        <v>87870</v>
      </c>
      <c r="CI599" s="5">
        <f t="shared" si="630"/>
        <v>93960</v>
      </c>
      <c r="CJ599" s="5"/>
      <c r="CK599" s="5">
        <f t="shared" si="670"/>
        <v>88876.630200339525</v>
      </c>
      <c r="CL599" s="5">
        <f t="shared" si="688"/>
        <v>91253.754476092188</v>
      </c>
      <c r="CM599" s="5">
        <f t="shared" si="639"/>
        <v>97688.334887801946</v>
      </c>
      <c r="CN599" s="5">
        <f t="shared" si="622"/>
        <v>107157.23972710609</v>
      </c>
      <c r="CO599" s="5">
        <f t="shared" si="666"/>
        <v>94535.242490873454</v>
      </c>
      <c r="CP599" s="5">
        <f t="shared" si="683"/>
        <v>78990.288999712458</v>
      </c>
      <c r="CQ599" s="5"/>
      <c r="CR599" s="5"/>
      <c r="CS599" s="32">
        <f t="shared" si="671"/>
        <v>-4.1705341347711977E-2</v>
      </c>
      <c r="CT599" s="32">
        <f t="shared" si="689"/>
        <v>-6.666853885651447E-2</v>
      </c>
      <c r="CU599" s="32">
        <f t="shared" si="640"/>
        <v>-0.12814564709470833</v>
      </c>
      <c r="CV599" s="32">
        <f t="shared" si="623"/>
        <v>-0.20518669371383857</v>
      </c>
      <c r="CW599" s="32">
        <f t="shared" si="667"/>
        <v>-9.906614976713668E-2</v>
      </c>
      <c r="CX599" s="32">
        <f t="shared" si="684"/>
        <v>7.8233806693757568E-2</v>
      </c>
      <c r="CY599" s="32"/>
      <c r="DA599" s="6">
        <f t="shared" si="672"/>
        <v>-6.3238804028547993E-2</v>
      </c>
      <c r="DB599" s="6">
        <f t="shared" si="690"/>
        <v>-7.8008505260637684E-2</v>
      </c>
      <c r="DC599" s="6">
        <f t="shared" si="641"/>
        <v>-0.23748196797123014</v>
      </c>
      <c r="DD599" s="6">
        <f t="shared" si="624"/>
        <v>-0.19665997345097502</v>
      </c>
      <c r="DE599" s="6">
        <f t="shared" si="668"/>
        <v>0.3411797891538883</v>
      </c>
      <c r="DF599" s="6">
        <f t="shared" si="685"/>
        <v>0.83069990992308873</v>
      </c>
      <c r="DI599" s="6">
        <f t="shared" si="673"/>
        <v>2.6008858805253374E-2</v>
      </c>
      <c r="DJ599" s="6">
        <f t="shared" si="691"/>
        <v>0.11268670246627452</v>
      </c>
      <c r="DK599" s="6">
        <f t="shared" si="642"/>
        <v>0.71359131163191369</v>
      </c>
      <c r="DL599" s="6">
        <f t="shared" si="625"/>
        <v>0.41700852457261184</v>
      </c>
      <c r="DM599" s="6">
        <f t="shared" si="669"/>
        <v>6.1600880634911787E-2</v>
      </c>
      <c r="DN599" s="6">
        <f t="shared" si="686"/>
        <v>0.31604396620676545</v>
      </c>
      <c r="DX599">
        <f t="shared" si="692"/>
        <v>90742.5</v>
      </c>
      <c r="DY599">
        <f t="shared" si="693"/>
        <v>83548.711359791007</v>
      </c>
      <c r="DZ599">
        <f t="shared" si="694"/>
        <v>97936.288640208993</v>
      </c>
    </row>
    <row r="600" spans="1:130" x14ac:dyDescent="0.25">
      <c r="A600" s="1">
        <v>99</v>
      </c>
      <c r="B600" s="1">
        <v>599</v>
      </c>
      <c r="C600" s="7">
        <v>20220221</v>
      </c>
      <c r="D600" s="7">
        <v>85140</v>
      </c>
      <c r="E600" s="7">
        <v>1821717</v>
      </c>
      <c r="F600" s="7"/>
      <c r="G600" s="7">
        <f t="shared" si="656"/>
        <v>155100985380</v>
      </c>
      <c r="H600" s="36">
        <f t="shared" si="621"/>
        <v>351265640073.5</v>
      </c>
      <c r="I600" s="36">
        <f t="shared" si="695"/>
        <v>290861005936.20001</v>
      </c>
      <c r="K600" s="2">
        <f t="shared" si="657"/>
        <v>-3.5229875298326116E-4</v>
      </c>
      <c r="M600" s="1">
        <f t="shared" si="665"/>
        <v>598</v>
      </c>
      <c r="N600" s="2">
        <f t="shared" si="658"/>
        <v>2.3020423438410795E-2</v>
      </c>
      <c r="O600" s="8">
        <f t="shared" si="659"/>
        <v>0.74937343358395991</v>
      </c>
      <c r="P600" s="2">
        <f t="shared" si="660"/>
        <v>0.75365702944124946</v>
      </c>
      <c r="Q600" s="2">
        <f t="shared" si="661"/>
        <v>0.76203455411264176</v>
      </c>
      <c r="R600" s="2">
        <f t="shared" si="662"/>
        <v>9.8216873702439145E-4</v>
      </c>
      <c r="V600" s="1">
        <f t="shared" si="663"/>
        <v>3.5229875298326116E-4</v>
      </c>
      <c r="W600" s="1">
        <f t="shared" si="664"/>
        <v>0</v>
      </c>
      <c r="X600" s="2">
        <f t="shared" si="643"/>
        <v>1.2856853386269327E-2</v>
      </c>
      <c r="Y600" s="2">
        <f t="shared" si="644"/>
        <v>3.9847647279483414E-3</v>
      </c>
      <c r="Z600" s="2">
        <f t="shared" si="645"/>
        <v>1.3831386254471577E-2</v>
      </c>
      <c r="AA600" s="2">
        <f t="shared" si="646"/>
        <v>7.7274404426605969E-3</v>
      </c>
      <c r="AB600" s="3">
        <f t="shared" si="696"/>
        <v>0.92954192368916089</v>
      </c>
      <c r="AC600" s="3">
        <f t="shared" si="697"/>
        <v>0.51566424322726534</v>
      </c>
      <c r="AD600" s="4">
        <f t="shared" si="647"/>
        <v>35.68101597071896</v>
      </c>
      <c r="AE600" s="5">
        <f t="shared" si="631"/>
        <v>41.60819403066666</v>
      </c>
      <c r="AF600" s="5">
        <f t="shared" si="632"/>
        <v>32.427028452440723</v>
      </c>
      <c r="AG600" s="5">
        <f t="shared" si="633"/>
        <v>50.789359608892596</v>
      </c>
      <c r="AH600" s="5"/>
      <c r="AI600" s="6">
        <f t="shared" si="698"/>
        <v>-0.15387107820729826</v>
      </c>
      <c r="AJ600" s="6">
        <f t="shared" si="687"/>
        <v>-0.28296088315529377</v>
      </c>
      <c r="AK600" s="6">
        <f t="shared" si="634"/>
        <v>-0.54772486621227512</v>
      </c>
      <c r="AL600" s="6">
        <f t="shared" si="635"/>
        <v>-1.819690009831243E-2</v>
      </c>
      <c r="AM600" s="6"/>
      <c r="AT600" s="5"/>
      <c r="AU600" s="5"/>
      <c r="AV600" s="12"/>
      <c r="AW600" s="5"/>
      <c r="AX600" s="5"/>
      <c r="AY600" s="5"/>
      <c r="BE600" s="5">
        <f t="shared" si="674"/>
        <v>-30</v>
      </c>
      <c r="BF600" s="6">
        <f t="shared" si="675"/>
        <v>30</v>
      </c>
      <c r="BG600" s="6">
        <f t="shared" si="676"/>
        <v>0</v>
      </c>
      <c r="BH600" s="6">
        <f t="shared" si="677"/>
        <v>1162.1428571428571</v>
      </c>
      <c r="BI600" s="6">
        <f t="shared" si="678"/>
        <v>357.85714285714283</v>
      </c>
      <c r="BJ600" s="6">
        <f t="shared" si="679"/>
        <v>23.543233082706767</v>
      </c>
      <c r="BK600" s="6">
        <f t="shared" si="636"/>
        <v>35.729629119372333</v>
      </c>
      <c r="BL600" s="6">
        <f t="shared" si="637"/>
        <v>15.277202537517372</v>
      </c>
      <c r="BM600" s="6">
        <f t="shared" si="638"/>
        <v>50.046327726670803</v>
      </c>
      <c r="BQ600" s="2">
        <f t="shared" si="648"/>
        <v>90711.25</v>
      </c>
      <c r="BR600" s="2">
        <f t="shared" si="680"/>
        <v>96587.375</v>
      </c>
      <c r="BS600" s="2">
        <f t="shared" si="649"/>
        <v>89801.357052905441</v>
      </c>
      <c r="BT600" s="5">
        <f t="shared" si="681"/>
        <v>105145.01608775556</v>
      </c>
      <c r="BU600" s="5"/>
      <c r="BV600" s="2">
        <f t="shared" si="626"/>
        <v>-0.19529398872499293</v>
      </c>
      <c r="BW600" s="2">
        <f t="shared" si="650"/>
        <v>-0.23872301547672065</v>
      </c>
      <c r="BX600" s="2">
        <f t="shared" si="651"/>
        <v>-0.63009511226381609</v>
      </c>
      <c r="BY600" s="2">
        <f t="shared" si="652"/>
        <v>0.15264908131037475</v>
      </c>
      <c r="BZ600" s="2"/>
      <c r="CA600" s="2">
        <f t="shared" si="682"/>
        <v>0.28693498789350619</v>
      </c>
      <c r="CB600" s="2">
        <f t="shared" si="653"/>
        <v>1.10713543610134E-2</v>
      </c>
      <c r="CC600" s="2">
        <f t="shared" si="654"/>
        <v>-0.34510027140752575</v>
      </c>
      <c r="CD600" s="2">
        <f t="shared" si="655"/>
        <v>0.36724298012955259</v>
      </c>
      <c r="CE600" s="5"/>
      <c r="CF600" s="8">
        <f t="shared" si="627"/>
        <v>-1.2686512597375587E-3</v>
      </c>
      <c r="CG600" s="8">
        <f t="shared" si="628"/>
        <v>-7.1739392227078667E-3</v>
      </c>
      <c r="CH600" s="5">
        <f t="shared" si="629"/>
        <v>87855</v>
      </c>
      <c r="CI600" s="5">
        <f t="shared" si="630"/>
        <v>93905</v>
      </c>
      <c r="CJ600" s="5"/>
      <c r="CK600" s="5">
        <f t="shared" si="670"/>
        <v>88203.55521924507</v>
      </c>
      <c r="CL600" s="5">
        <f t="shared" si="688"/>
        <v>91028.975020377271</v>
      </c>
      <c r="CM600" s="5">
        <f t="shared" si="639"/>
        <v>97345.499206014094</v>
      </c>
      <c r="CN600" s="5">
        <f t="shared" si="622"/>
        <v>107104.55330682741</v>
      </c>
      <c r="CO600" s="5">
        <f t="shared" si="666"/>
        <v>94584.757915062335</v>
      </c>
      <c r="CP600" s="5">
        <f t="shared" si="683"/>
        <v>79029.07925657781</v>
      </c>
      <c r="CQ600" s="5">
        <f t="shared" ref="CQ600:CQ663" si="699">AVERAGE(G1:G600)/AVERAGE(E1:E600)</f>
        <v>48115.76231050535</v>
      </c>
      <c r="CR600" s="5"/>
      <c r="CS600" s="32">
        <f t="shared" si="671"/>
        <v>-3.4732786128972681E-2</v>
      </c>
      <c r="CT600" s="32">
        <f t="shared" si="689"/>
        <v>-6.4693412389395744E-2</v>
      </c>
      <c r="CU600" s="32">
        <f t="shared" si="640"/>
        <v>-0.12538329255658109</v>
      </c>
      <c r="CV600" s="32">
        <f t="shared" si="623"/>
        <v>-0.20507581263986541</v>
      </c>
      <c r="CW600" s="32">
        <f t="shared" si="667"/>
        <v>-9.9854967367403735E-2</v>
      </c>
      <c r="CX600" s="32">
        <f t="shared" si="684"/>
        <v>7.7324964442294863E-2</v>
      </c>
      <c r="CY600" s="32">
        <f t="shared" ref="CY600:CY663" si="700">D600/CQ600-1</f>
        <v>0.7694825128315792</v>
      </c>
      <c r="DA600" s="6">
        <f t="shared" si="672"/>
        <v>-5.5512709930258829E-2</v>
      </c>
      <c r="DB600" s="6">
        <f t="shared" si="690"/>
        <v>-2.8369875774991362E-2</v>
      </c>
      <c r="DC600" s="6">
        <f t="shared" si="641"/>
        <v>-0.24925033620549791</v>
      </c>
      <c r="DD600" s="6">
        <f t="shared" si="624"/>
        <v>-0.20489011100485935</v>
      </c>
      <c r="DE600" s="6">
        <f t="shared" si="668"/>
        <v>0.33835326233455376</v>
      </c>
      <c r="DF600" s="6">
        <f t="shared" si="685"/>
        <v>0.87885713534380216</v>
      </c>
      <c r="DI600" s="6">
        <f t="shared" si="673"/>
        <v>0.12283922784589714</v>
      </c>
      <c r="DJ600" s="6">
        <f t="shared" si="691"/>
        <v>0.15252094430853744</v>
      </c>
      <c r="DK600" s="6">
        <f t="shared" si="642"/>
        <v>0.66018371808362686</v>
      </c>
      <c r="DL600" s="6">
        <f t="shared" si="625"/>
        <v>0.5351381913761466</v>
      </c>
      <c r="DM600" s="6">
        <f t="shared" si="669"/>
        <v>6.9154154940529719E-2</v>
      </c>
      <c r="DN600" s="6">
        <f t="shared" si="686"/>
        <v>0.33463907252023228</v>
      </c>
      <c r="DX600">
        <f t="shared" si="692"/>
        <v>90395.5</v>
      </c>
      <c r="DY600">
        <f t="shared" si="693"/>
        <v>82833.173704474262</v>
      </c>
      <c r="DZ600">
        <f t="shared" si="694"/>
        <v>97957.826295525738</v>
      </c>
    </row>
    <row r="601" spans="1:130" x14ac:dyDescent="0.25">
      <c r="A601" s="1">
        <v>100</v>
      </c>
      <c r="B601" s="1">
        <v>600</v>
      </c>
      <c r="C601" s="7">
        <v>20220222</v>
      </c>
      <c r="D601" s="7">
        <v>85700</v>
      </c>
      <c r="E601" s="7">
        <v>1702598</v>
      </c>
      <c r="F601" s="7"/>
      <c r="G601" s="7">
        <f t="shared" si="656"/>
        <v>145912648600</v>
      </c>
      <c r="H601" s="36">
        <f t="shared" si="621"/>
        <v>330561745081.5</v>
      </c>
      <c r="I601" s="36">
        <f t="shared" si="695"/>
        <v>290942739622.59998</v>
      </c>
      <c r="K601" s="2">
        <f t="shared" si="657"/>
        <v>6.5558652037279123E-3</v>
      </c>
      <c r="M601" s="1">
        <f t="shared" si="665"/>
        <v>599</v>
      </c>
      <c r="N601" s="2">
        <f t="shared" si="658"/>
        <v>2.3173230311633587E-2</v>
      </c>
      <c r="O601" s="8">
        <f t="shared" si="659"/>
        <v>0.75062656641604009</v>
      </c>
      <c r="P601" s="2">
        <f t="shared" si="660"/>
        <v>0.75529703682001192</v>
      </c>
      <c r="Q601" s="2">
        <f t="shared" si="661"/>
        <v>0.76323507238851407</v>
      </c>
      <c r="R601" s="2">
        <f t="shared" si="662"/>
        <v>3.0304630252093734E-3</v>
      </c>
      <c r="V601" s="1">
        <f t="shared" si="663"/>
        <v>0</v>
      </c>
      <c r="W601" s="1">
        <f t="shared" si="664"/>
        <v>6.5558652037279123E-3</v>
      </c>
      <c r="X601" s="2">
        <f t="shared" si="643"/>
        <v>1.2410887912006108E-2</v>
      </c>
      <c r="Y601" s="2">
        <f t="shared" si="644"/>
        <v>4.453040813928907E-3</v>
      </c>
      <c r="Z601" s="2">
        <f t="shared" si="645"/>
        <v>1.4157825391411426E-2</v>
      </c>
      <c r="AA601" s="2">
        <f t="shared" si="646"/>
        <v>7.6657862166647816E-3</v>
      </c>
      <c r="AB601" s="3">
        <f t="shared" si="696"/>
        <v>0.87660975954223419</v>
      </c>
      <c r="AC601" s="3">
        <f t="shared" si="697"/>
        <v>0.58089812161058796</v>
      </c>
      <c r="AD601" s="4">
        <f t="shared" si="647"/>
        <v>39.855573278349901</v>
      </c>
      <c r="AE601" s="5">
        <f t="shared" si="631"/>
        <v>41.890911991254605</v>
      </c>
      <c r="AF601" s="5">
        <f t="shared" si="632"/>
        <v>33.343763560175717</v>
      </c>
      <c r="AG601" s="5">
        <f t="shared" si="633"/>
        <v>50.438060422333493</v>
      </c>
      <c r="AH601" s="5"/>
      <c r="AI601" s="6">
        <f t="shared" si="698"/>
        <v>-4.7198834061394863E-2</v>
      </c>
      <c r="AJ601" s="6">
        <f t="shared" si="687"/>
        <v>-0.25713259988449211</v>
      </c>
      <c r="AK601" s="6">
        <f t="shared" si="634"/>
        <v>-0.50691815441981669</v>
      </c>
      <c r="AL601" s="6">
        <f t="shared" si="635"/>
        <v>-7.347045349167497E-3</v>
      </c>
      <c r="AM601" s="6"/>
      <c r="AT601" s="5"/>
      <c r="AU601" s="5"/>
      <c r="AV601" s="12"/>
      <c r="AW601" s="5"/>
      <c r="AX601" s="5"/>
      <c r="AY601" s="5"/>
      <c r="BE601" s="5">
        <f t="shared" si="674"/>
        <v>560</v>
      </c>
      <c r="BF601" s="6">
        <f t="shared" si="675"/>
        <v>0</v>
      </c>
      <c r="BG601" s="6">
        <f t="shared" si="676"/>
        <v>560</v>
      </c>
      <c r="BH601" s="6">
        <f t="shared" si="677"/>
        <v>1119.2857142857142</v>
      </c>
      <c r="BI601" s="6">
        <f t="shared" si="678"/>
        <v>397.85714285714283</v>
      </c>
      <c r="BJ601" s="6">
        <f t="shared" si="679"/>
        <v>26.224105461393599</v>
      </c>
      <c r="BK601" s="6">
        <f t="shared" si="636"/>
        <v>36.123123045608203</v>
      </c>
      <c r="BL601" s="6">
        <f t="shared" si="637"/>
        <v>16.806988765459188</v>
      </c>
      <c r="BM601" s="6">
        <f t="shared" si="638"/>
        <v>49.644417041712515</v>
      </c>
      <c r="BQ601" s="2">
        <f t="shared" si="648"/>
        <v>90580</v>
      </c>
      <c r="BR601" s="2">
        <f t="shared" si="680"/>
        <v>95843.375</v>
      </c>
      <c r="BS601" s="2">
        <f t="shared" si="649"/>
        <v>88763.476791369292</v>
      </c>
      <c r="BT601" s="5">
        <f t="shared" si="681"/>
        <v>103712.73141971606</v>
      </c>
      <c r="BU601" s="5"/>
      <c r="BV601" s="2">
        <f t="shared" si="626"/>
        <v>-0.15864441317232991</v>
      </c>
      <c r="BW601" s="2">
        <f t="shared" si="650"/>
        <v>-0.23889682998110612</v>
      </c>
      <c r="BX601" s="2">
        <f t="shared" si="651"/>
        <v>-0.63011574015167782</v>
      </c>
      <c r="BY601" s="2">
        <f t="shared" si="652"/>
        <v>0.15232208018946558</v>
      </c>
      <c r="BZ601" s="2"/>
      <c r="CA601" s="2">
        <f t="shared" si="682"/>
        <v>0.43830063660389074</v>
      </c>
      <c r="CB601" s="2">
        <f t="shared" si="653"/>
        <v>4.8802559441043544E-2</v>
      </c>
      <c r="CC601" s="2">
        <f t="shared" si="654"/>
        <v>-0.32096015063978961</v>
      </c>
      <c r="CD601" s="2">
        <f t="shared" si="655"/>
        <v>0.41856526952187673</v>
      </c>
      <c r="CE601" s="5"/>
      <c r="CF601" s="8">
        <f t="shared" si="627"/>
        <v>-1.2686512597375587E-3</v>
      </c>
      <c r="CG601" s="8">
        <f t="shared" si="628"/>
        <v>-7.1739392227078667E-3</v>
      </c>
      <c r="CH601" s="5">
        <f t="shared" si="629"/>
        <v>87855</v>
      </c>
      <c r="CI601" s="5">
        <f t="shared" si="630"/>
        <v>93625</v>
      </c>
      <c r="CJ601" s="5"/>
      <c r="CK601" s="5">
        <f t="shared" si="670"/>
        <v>87702.508332762693</v>
      </c>
      <c r="CL601" s="5">
        <f t="shared" si="688"/>
        <v>91207.124746854388</v>
      </c>
      <c r="CM601" s="5">
        <f t="shared" si="639"/>
        <v>97110.051448750557</v>
      </c>
      <c r="CN601" s="5">
        <f t="shared" si="622"/>
        <v>107023.01439366153</v>
      </c>
      <c r="CO601" s="5">
        <f t="shared" si="666"/>
        <v>94675.111988878562</v>
      </c>
      <c r="CP601" s="5">
        <f t="shared" si="683"/>
        <v>79082.511165185613</v>
      </c>
      <c r="CQ601" s="5">
        <f t="shared" si="699"/>
        <v>48134.57999420257</v>
      </c>
      <c r="CR601" s="5"/>
      <c r="CS601" s="32">
        <f t="shared" si="671"/>
        <v>-2.2832965337373667E-2</v>
      </c>
      <c r="CT601" s="32">
        <f t="shared" si="689"/>
        <v>-6.038042271521471E-2</v>
      </c>
      <c r="CU601" s="32">
        <f t="shared" si="640"/>
        <v>-0.11749609106913272</v>
      </c>
      <c r="CV601" s="32">
        <f t="shared" si="623"/>
        <v>-0.19923765476488386</v>
      </c>
      <c r="CW601" s="32">
        <f t="shared" si="667"/>
        <v>-9.4799063875761425E-2</v>
      </c>
      <c r="CX601" s="32">
        <f t="shared" si="684"/>
        <v>8.3678284077144838E-2</v>
      </c>
      <c r="CY601" s="32">
        <f t="shared" si="700"/>
        <v>0.78042480084633303</v>
      </c>
      <c r="DA601" s="6">
        <f t="shared" si="672"/>
        <v>-4.8623455825293295E-2</v>
      </c>
      <c r="DB601" s="6">
        <f t="shared" si="690"/>
        <v>-1.7351505311199875E-2</v>
      </c>
      <c r="DC601" s="6">
        <f t="shared" si="641"/>
        <v>-0.23063004323352082</v>
      </c>
      <c r="DD601" s="6">
        <f t="shared" si="624"/>
        <v>-0.19353807353763861</v>
      </c>
      <c r="DE601" s="6">
        <f t="shared" si="668"/>
        <v>0.36152080520517765</v>
      </c>
      <c r="DF601" s="6">
        <f t="shared" si="685"/>
        <v>0.8836703064673177</v>
      </c>
      <c r="DI601" s="6">
        <f t="shared" si="673"/>
        <v>0.25104589147677142</v>
      </c>
      <c r="DJ601" s="6">
        <f t="shared" si="691"/>
        <v>0.20297810267887134</v>
      </c>
      <c r="DK601" s="6">
        <f t="shared" si="642"/>
        <v>0.58422795775654568</v>
      </c>
      <c r="DL601" s="6">
        <f t="shared" si="625"/>
        <v>0.55974989295446287</v>
      </c>
      <c r="DM601" s="6">
        <f t="shared" si="669"/>
        <v>6.8125090167483721E-2</v>
      </c>
      <c r="DN601" s="6">
        <f t="shared" si="686"/>
        <v>0.36291025366388846</v>
      </c>
      <c r="DO601" s="6">
        <f t="shared" ref="DO601:DO632" si="701">(D21-(AVERAGE(D2:D601)-2*_xlfn.STDEV.P(D2:D601)))/(4*_xlfn.STDEV.P(D2:D601))</f>
        <v>0.16539714831534633</v>
      </c>
      <c r="DP601" s="6"/>
      <c r="DX601">
        <f t="shared" si="692"/>
        <v>90301</v>
      </c>
      <c r="DY601">
        <f t="shared" si="693"/>
        <v>82555.779796545481</v>
      </c>
      <c r="DZ601">
        <f t="shared" si="694"/>
        <v>98046.220203454519</v>
      </c>
    </row>
    <row r="602" spans="1:130" x14ac:dyDescent="0.25">
      <c r="A602" s="1">
        <v>1</v>
      </c>
      <c r="B602" s="1">
        <v>601</v>
      </c>
      <c r="C602" s="7">
        <v>20220223</v>
      </c>
      <c r="D602" s="7">
        <v>88460</v>
      </c>
      <c r="E602" s="7">
        <v>1853426</v>
      </c>
      <c r="F602" s="7"/>
      <c r="G602" s="7">
        <f t="shared" si="656"/>
        <v>163954063960</v>
      </c>
      <c r="H602" s="36">
        <f t="shared" si="621"/>
        <v>284615093479.5</v>
      </c>
      <c r="I602" s="36">
        <f t="shared" si="695"/>
        <v>290223683567.79999</v>
      </c>
      <c r="K602" s="2">
        <f t="shared" si="657"/>
        <v>3.1697646836446519E-2</v>
      </c>
      <c r="M602" s="1">
        <f t="shared" si="665"/>
        <v>600</v>
      </c>
      <c r="N602" s="2">
        <f t="shared" si="658"/>
        <v>2.3242636502595847E-2</v>
      </c>
      <c r="O602" s="8">
        <f t="shared" si="659"/>
        <v>0.75187969924812026</v>
      </c>
      <c r="P602" s="2">
        <f t="shared" si="660"/>
        <v>0.75603999615724082</v>
      </c>
      <c r="Q602" s="2">
        <f t="shared" si="661"/>
        <v>0.7637771290432539</v>
      </c>
      <c r="R602" s="2">
        <f t="shared" si="662"/>
        <v>3.4173375718916654E-3</v>
      </c>
      <c r="V602" s="1">
        <f t="shared" si="663"/>
        <v>0</v>
      </c>
      <c r="W602" s="1">
        <f t="shared" si="664"/>
        <v>3.1697646836446519E-2</v>
      </c>
      <c r="X602" s="2">
        <f t="shared" si="643"/>
        <v>1.2410887912006108E-2</v>
      </c>
      <c r="Y602" s="2">
        <f t="shared" si="644"/>
        <v>5.9016703079675442E-3</v>
      </c>
      <c r="Z602" s="2">
        <f t="shared" si="645"/>
        <v>1.4157825391411426E-2</v>
      </c>
      <c r="AA602" s="2">
        <f t="shared" si="646"/>
        <v>1.0481963913534356E-2</v>
      </c>
      <c r="AB602" s="3">
        <f t="shared" si="696"/>
        <v>0.87660975954223419</v>
      </c>
      <c r="AC602" s="3">
        <f t="shared" si="697"/>
        <v>0.56303096983069012</v>
      </c>
      <c r="AD602" s="4">
        <f t="shared" si="647"/>
        <v>39.109130378378083</v>
      </c>
      <c r="AE602" s="5">
        <f t="shared" si="631"/>
        <v>42.142926159164787</v>
      </c>
      <c r="AF602" s="5">
        <f t="shared" si="632"/>
        <v>34.298535865161043</v>
      </c>
      <c r="AG602" s="5">
        <f t="shared" si="633"/>
        <v>49.987316453168532</v>
      </c>
      <c r="AH602" s="5"/>
      <c r="AI602" s="6">
        <f t="shared" si="698"/>
        <v>2.9617722301477724E-2</v>
      </c>
      <c r="AJ602" s="6">
        <f t="shared" si="687"/>
        <v>-0.22489622540500981</v>
      </c>
      <c r="AK602" s="6">
        <f t="shared" si="634"/>
        <v>-0.44478152017132888</v>
      </c>
      <c r="AL602" s="6">
        <f t="shared" si="635"/>
        <v>-5.0109306386907637E-3</v>
      </c>
      <c r="AM602" s="6"/>
      <c r="AT602" s="5"/>
      <c r="AU602" s="5"/>
      <c r="AV602" s="12"/>
      <c r="AW602" s="5"/>
      <c r="AX602" s="5"/>
      <c r="AY602" s="5"/>
      <c r="BE602" s="5">
        <f t="shared" si="674"/>
        <v>2760</v>
      </c>
      <c r="BF602" s="6">
        <f t="shared" si="675"/>
        <v>0</v>
      </c>
      <c r="BG602" s="6">
        <f t="shared" si="676"/>
        <v>2760</v>
      </c>
      <c r="BH602" s="6">
        <f t="shared" si="677"/>
        <v>1119.2857142857142</v>
      </c>
      <c r="BI602" s="6">
        <f t="shared" si="678"/>
        <v>516.42857142857144</v>
      </c>
      <c r="BJ602" s="6">
        <f t="shared" si="679"/>
        <v>31.572052401746724</v>
      </c>
      <c r="BK602" s="6">
        <f t="shared" si="636"/>
        <v>36.78430921325338</v>
      </c>
      <c r="BL602" s="6">
        <f t="shared" si="637"/>
        <v>19.202544999196192</v>
      </c>
      <c r="BM602" s="6">
        <f t="shared" si="638"/>
        <v>49.09154416309341</v>
      </c>
      <c r="BQ602" s="2">
        <f t="shared" si="648"/>
        <v>90761.25</v>
      </c>
      <c r="BR602" s="2">
        <f t="shared" si="680"/>
        <v>95206.875</v>
      </c>
      <c r="BS602" s="2">
        <f t="shared" si="649"/>
        <v>87883.851709337599</v>
      </c>
      <c r="BT602" s="5">
        <f t="shared" si="681"/>
        <v>102510.62338425629</v>
      </c>
      <c r="BU602" s="5"/>
      <c r="BV602" s="2">
        <f t="shared" si="626"/>
        <v>-0.65418329268852649</v>
      </c>
      <c r="BW602" s="2">
        <f t="shared" si="650"/>
        <v>-0.27507142301811266</v>
      </c>
      <c r="BX602" s="2">
        <f t="shared" si="651"/>
        <v>-0.67985814387378452</v>
      </c>
      <c r="BY602" s="2">
        <f t="shared" si="652"/>
        <v>0.1297152978375592</v>
      </c>
      <c r="BZ602" s="2"/>
      <c r="CA602" s="2">
        <f t="shared" si="682"/>
        <v>0.28465801774335242</v>
      </c>
      <c r="CB602" s="2">
        <f t="shared" si="653"/>
        <v>7.8134587065180588E-2</v>
      </c>
      <c r="CC602" s="2">
        <f t="shared" si="654"/>
        <v>-0.26669533330319495</v>
      </c>
      <c r="CD602" s="2">
        <f t="shared" si="655"/>
        <v>0.42296450743355607</v>
      </c>
      <c r="CE602" s="5"/>
      <c r="CF602" s="8">
        <f t="shared" si="627"/>
        <v>1.3988930535293823E-3</v>
      </c>
      <c r="CG602" s="8">
        <f t="shared" si="628"/>
        <v>-7.1739392227078667E-3</v>
      </c>
      <c r="CH602" s="5">
        <f t="shared" si="629"/>
        <v>87275</v>
      </c>
      <c r="CI602" s="5">
        <f t="shared" si="630"/>
        <v>93625</v>
      </c>
      <c r="CJ602" s="5"/>
      <c r="CK602" s="5">
        <f t="shared" si="670"/>
        <v>87498.559962073268</v>
      </c>
      <c r="CL602" s="5">
        <f t="shared" si="688"/>
        <v>91928.53825984952</v>
      </c>
      <c r="CM602" s="5">
        <f t="shared" si="639"/>
        <v>96869.247670474695</v>
      </c>
      <c r="CN602" s="5">
        <f t="shared" si="622"/>
        <v>106951.21806740874</v>
      </c>
      <c r="CO602" s="5">
        <f t="shared" si="666"/>
        <v>94756.164144609342</v>
      </c>
      <c r="CP602" s="5">
        <f t="shared" si="683"/>
        <v>79164.426796503554</v>
      </c>
      <c r="CQ602" s="5">
        <f t="shared" si="699"/>
        <v>51958.846241112842</v>
      </c>
      <c r="CR602" s="5"/>
      <c r="CS602" s="32">
        <f t="shared" si="671"/>
        <v>1.0988066984684908E-2</v>
      </c>
      <c r="CT602" s="32">
        <f t="shared" si="689"/>
        <v>-3.7730810535083092E-2</v>
      </c>
      <c r="CU602" s="32">
        <f t="shared" si="640"/>
        <v>-8.6810291941988527E-2</v>
      </c>
      <c r="CV602" s="32">
        <f t="shared" si="623"/>
        <v>-0.17289394549722825</v>
      </c>
      <c r="CW602" s="32">
        <f t="shared" si="667"/>
        <v>-6.6445958439185437E-2</v>
      </c>
      <c r="CX602" s="32">
        <f t="shared" si="684"/>
        <v>0.11742108898724446</v>
      </c>
      <c r="CY602" s="32">
        <f t="shared" si="700"/>
        <v>0.70250123702718659</v>
      </c>
      <c r="DA602" s="6">
        <f t="shared" si="672"/>
        <v>-2.357255994667647E-2</v>
      </c>
      <c r="DB602" s="6">
        <f t="shared" si="690"/>
        <v>-3.2729559153444544E-3</v>
      </c>
      <c r="DC602" s="6">
        <f t="shared" si="641"/>
        <v>-0.1604933659759922</v>
      </c>
      <c r="DD602" s="6">
        <f t="shared" si="624"/>
        <v>-0.20806319536537815</v>
      </c>
      <c r="DE602" s="6">
        <f t="shared" si="668"/>
        <v>0.40484355137110339</v>
      </c>
      <c r="DF602" s="6">
        <f t="shared" si="685"/>
        <v>0.92777400284972456</v>
      </c>
      <c r="DG602" s="6">
        <f t="shared" ref="DG602:DG633" si="702">LN(D601/D2)</f>
        <v>2.1074457380894334</v>
      </c>
      <c r="DI602" s="6">
        <f t="shared" si="673"/>
        <v>0.6433378079103178</v>
      </c>
      <c r="DJ602" s="6">
        <f t="shared" si="691"/>
        <v>0.37577260177087052</v>
      </c>
      <c r="DK602" s="6">
        <f t="shared" si="642"/>
        <v>0.6246908682425325</v>
      </c>
      <c r="DL602" s="6">
        <f t="shared" si="625"/>
        <v>0.55835835290679492</v>
      </c>
      <c r="DM602" s="6">
        <f t="shared" si="669"/>
        <v>5.0662457983493586E-2</v>
      </c>
      <c r="DN602" s="6">
        <f t="shared" si="686"/>
        <v>0.36473461304405719</v>
      </c>
      <c r="DO602" s="6">
        <f t="shared" si="701"/>
        <v>0.16300876675599679</v>
      </c>
      <c r="DP602" s="6"/>
      <c r="DX602">
        <f t="shared" si="692"/>
        <v>90364</v>
      </c>
      <c r="DY602">
        <f t="shared" si="693"/>
        <v>82700.63415984856</v>
      </c>
      <c r="DZ602">
        <f t="shared" si="694"/>
        <v>98027.36584015144</v>
      </c>
    </row>
    <row r="603" spans="1:130" x14ac:dyDescent="0.25">
      <c r="A603" s="1">
        <v>2</v>
      </c>
      <c r="B603" s="1">
        <v>602</v>
      </c>
      <c r="C603" s="7">
        <v>20220226</v>
      </c>
      <c r="D603" s="7">
        <v>89500</v>
      </c>
      <c r="E603" s="7">
        <v>2061484</v>
      </c>
      <c r="F603" s="7"/>
      <c r="G603" s="7">
        <f t="shared" si="656"/>
        <v>184502818000</v>
      </c>
      <c r="H603" s="36">
        <f t="shared" si="621"/>
        <v>265624687942</v>
      </c>
      <c r="I603" s="36">
        <f t="shared" si="695"/>
        <v>290140231937.40002</v>
      </c>
      <c r="K603" s="2">
        <f t="shared" si="657"/>
        <v>1.1688152840628982E-2</v>
      </c>
      <c r="M603" s="1">
        <f t="shared" si="665"/>
        <v>601</v>
      </c>
      <c r="N603" s="2">
        <f t="shared" si="658"/>
        <v>2.3477881062282605E-2</v>
      </c>
      <c r="O603" s="8">
        <f t="shared" si="659"/>
        <v>0.75313283208020054</v>
      </c>
      <c r="P603" s="2">
        <f t="shared" si="660"/>
        <v>0.75854909584570218</v>
      </c>
      <c r="Q603" s="2">
        <f t="shared" si="661"/>
        <v>0.76559949632281032</v>
      </c>
      <c r="R603" s="2">
        <f t="shared" si="662"/>
        <v>2.9071640770402807E-3</v>
      </c>
      <c r="V603" s="1">
        <f t="shared" si="663"/>
        <v>0</v>
      </c>
      <c r="W603" s="1">
        <f t="shared" si="664"/>
        <v>1.1688152840628982E-2</v>
      </c>
      <c r="X603" s="2">
        <f t="shared" si="643"/>
        <v>1.0324087338718672E-2</v>
      </c>
      <c r="Y603" s="2">
        <f t="shared" si="644"/>
        <v>6.7365383680124706E-3</v>
      </c>
      <c r="Z603" s="2">
        <f t="shared" si="645"/>
        <v>1.363381234846375E-2</v>
      </c>
      <c r="AA603" s="2">
        <f t="shared" si="646"/>
        <v>1.0441138972241411E-2</v>
      </c>
      <c r="AB603" s="3">
        <f t="shared" si="696"/>
        <v>0.75724141383550614</v>
      </c>
      <c r="AC603" s="3">
        <f t="shared" si="697"/>
        <v>0.64519190731222786</v>
      </c>
      <c r="AD603" s="4">
        <f t="shared" si="647"/>
        <v>46.005175260967903</v>
      </c>
      <c r="AE603" s="5">
        <f t="shared" si="631"/>
        <v>42.594985291229236</v>
      </c>
      <c r="AF603" s="5">
        <f t="shared" si="632"/>
        <v>34.968202193522693</v>
      </c>
      <c r="AG603" s="5">
        <f t="shared" si="633"/>
        <v>50.221768388935779</v>
      </c>
      <c r="AH603" s="5"/>
      <c r="AI603" s="6">
        <f t="shared" si="698"/>
        <v>1.7504946321420651E-2</v>
      </c>
      <c r="AJ603" s="6">
        <f t="shared" si="687"/>
        <v>-0.19775368738118898</v>
      </c>
      <c r="AK603" s="6">
        <f t="shared" si="634"/>
        <v>-0.39425699059465036</v>
      </c>
      <c r="AL603" s="6">
        <f t="shared" si="635"/>
        <v>-1.2503841677276306E-3</v>
      </c>
      <c r="AM603" s="6"/>
      <c r="AT603" s="5"/>
      <c r="AU603" s="5"/>
      <c r="AV603" s="12"/>
      <c r="AW603" s="5"/>
      <c r="AX603" s="5"/>
      <c r="AY603" s="5"/>
      <c r="BE603" s="5">
        <f t="shared" si="674"/>
        <v>1040</v>
      </c>
      <c r="BF603" s="6">
        <f t="shared" si="675"/>
        <v>0</v>
      </c>
      <c r="BG603" s="6">
        <f t="shared" si="676"/>
        <v>1040</v>
      </c>
      <c r="BH603" s="6">
        <f t="shared" si="677"/>
        <v>920</v>
      </c>
      <c r="BI603" s="6">
        <f t="shared" si="678"/>
        <v>590.71428571428567</v>
      </c>
      <c r="BJ603" s="6">
        <f t="shared" si="679"/>
        <v>39.101654846335698</v>
      </c>
      <c r="BK603" s="6">
        <f t="shared" si="636"/>
        <v>37.688723631044212</v>
      </c>
      <c r="BL603" s="6">
        <f t="shared" si="637"/>
        <v>21.737477490572616</v>
      </c>
      <c r="BM603" s="6">
        <f t="shared" si="638"/>
        <v>48.854595929374327</v>
      </c>
      <c r="BQ603" s="2">
        <f t="shared" si="648"/>
        <v>90761.25</v>
      </c>
      <c r="BR603" s="2">
        <f t="shared" si="680"/>
        <v>94649.1875</v>
      </c>
      <c r="BS603" s="2">
        <f t="shared" si="649"/>
        <v>87139.852427086123</v>
      </c>
      <c r="BT603" s="5">
        <f t="shared" si="681"/>
        <v>101484.5729988408</v>
      </c>
      <c r="BU603" s="5"/>
      <c r="BV603" s="2">
        <f t="shared" si="626"/>
        <v>-0.56064728784194573</v>
      </c>
      <c r="BW603" s="2">
        <f t="shared" si="650"/>
        <v>-0.29121995411156076</v>
      </c>
      <c r="BX603" s="2">
        <f t="shared" si="651"/>
        <v>-0.71504665160056269</v>
      </c>
      <c r="BY603" s="2">
        <f t="shared" si="652"/>
        <v>0.13260674337744111</v>
      </c>
      <c r="BZ603" s="2"/>
      <c r="CA603" s="2">
        <f t="shared" si="682"/>
        <v>0.31551672855923424</v>
      </c>
      <c r="CB603" s="2">
        <f t="shared" si="653"/>
        <v>0.11034387312068576</v>
      </c>
      <c r="CC603" s="2">
        <f t="shared" si="654"/>
        <v>-0.19224976369930313</v>
      </c>
      <c r="CD603" s="2">
        <f t="shared" si="655"/>
        <v>0.41293750994067469</v>
      </c>
      <c r="CE603" s="5"/>
      <c r="CF603" s="8">
        <f t="shared" si="627"/>
        <v>2.1826571225447098E-3</v>
      </c>
      <c r="CG603" s="8">
        <f t="shared" si="628"/>
        <v>-7.1739392227078667E-3</v>
      </c>
      <c r="CH603" s="5">
        <f t="shared" si="629"/>
        <v>87320</v>
      </c>
      <c r="CI603" s="5">
        <f t="shared" si="630"/>
        <v>93625</v>
      </c>
      <c r="CJ603" s="5"/>
      <c r="CK603" s="5">
        <f t="shared" si="670"/>
        <v>87254.445758264192</v>
      </c>
      <c r="CL603" s="5">
        <f t="shared" si="688"/>
        <v>92192.38893172887</v>
      </c>
      <c r="CM603" s="5">
        <f t="shared" si="639"/>
        <v>96683.364034481143</v>
      </c>
      <c r="CN603" s="5">
        <f t="shared" si="622"/>
        <v>106817.72029146597</v>
      </c>
      <c r="CO603" s="5">
        <f t="shared" si="666"/>
        <v>94790.890438604227</v>
      </c>
      <c r="CP603" s="5">
        <f t="shared" si="683"/>
        <v>79272.901497600033</v>
      </c>
      <c r="CQ603" s="5">
        <f t="shared" si="699"/>
        <v>53653.949053319964</v>
      </c>
      <c r="CR603" s="5"/>
      <c r="CS603" s="32">
        <f t="shared" si="671"/>
        <v>2.5735700023320929E-2</v>
      </c>
      <c r="CT603" s="32">
        <f t="shared" si="689"/>
        <v>-2.9204026090729251E-2</v>
      </c>
      <c r="CU603" s="32">
        <f t="shared" si="640"/>
        <v>-7.4297828858326365E-2</v>
      </c>
      <c r="CV603" s="32">
        <f t="shared" si="623"/>
        <v>-0.1621240393842176</v>
      </c>
      <c r="CW603" s="32">
        <f t="shared" si="667"/>
        <v>-5.5816444113172659E-2</v>
      </c>
      <c r="CX603" s="32">
        <f t="shared" si="684"/>
        <v>0.12901128013725582</v>
      </c>
      <c r="CY603" s="32">
        <f t="shared" si="700"/>
        <v>0.66809715928005819</v>
      </c>
      <c r="DA603" s="6">
        <f t="shared" si="672"/>
        <v>1.701545362334032E-2</v>
      </c>
      <c r="DB603" s="6">
        <f t="shared" si="690"/>
        <v>-4.0294481107840993E-2</v>
      </c>
      <c r="DC603" s="6">
        <f t="shared" si="641"/>
        <v>-0.11402676561458412</v>
      </c>
      <c r="DD603" s="6">
        <f t="shared" si="624"/>
        <v>-0.23571227760458754</v>
      </c>
      <c r="DE603" s="6">
        <f t="shared" si="668"/>
        <v>0.43950151765348838</v>
      </c>
      <c r="DF603" s="6">
        <f t="shared" si="685"/>
        <v>0.87458421246029161</v>
      </c>
      <c r="DG603" s="6">
        <f t="shared" si="702"/>
        <v>2.0903684589677871</v>
      </c>
      <c r="DI603" s="6">
        <f t="shared" si="673"/>
        <v>0.83774283996822552</v>
      </c>
      <c r="DJ603" s="6">
        <f t="shared" si="691"/>
        <v>0.44099132544249176</v>
      </c>
      <c r="DK603" s="6">
        <f t="shared" si="642"/>
        <v>0.65956688012605225</v>
      </c>
      <c r="DL603" s="6">
        <f t="shared" si="625"/>
        <v>0.50814946419080664</v>
      </c>
      <c r="DM603" s="6">
        <f t="shared" si="669"/>
        <v>1.5848392894817185E-2</v>
      </c>
      <c r="DN603" s="6">
        <f t="shared" si="686"/>
        <v>0.39658372627932009</v>
      </c>
      <c r="DO603" s="6">
        <f t="shared" si="701"/>
        <v>0.16107356138508136</v>
      </c>
      <c r="DP603" s="6"/>
      <c r="DX603">
        <f t="shared" si="692"/>
        <v>90401.5</v>
      </c>
      <c r="DY603">
        <f t="shared" si="693"/>
        <v>82762.792583165661</v>
      </c>
      <c r="DZ603">
        <f t="shared" si="694"/>
        <v>98040.207416834339</v>
      </c>
    </row>
    <row r="604" spans="1:130" x14ac:dyDescent="0.25">
      <c r="A604" s="1">
        <v>3</v>
      </c>
      <c r="B604" s="1">
        <v>603</v>
      </c>
      <c r="C604" s="7">
        <v>20220227</v>
      </c>
      <c r="D604" s="7">
        <v>88700</v>
      </c>
      <c r="E604" s="7">
        <v>2456410</v>
      </c>
      <c r="F604" s="7"/>
      <c r="G604" s="7">
        <f t="shared" si="656"/>
        <v>217883567000</v>
      </c>
      <c r="H604" s="36">
        <f t="shared" si="621"/>
        <v>264592021970</v>
      </c>
      <c r="I604" s="36">
        <f t="shared" si="695"/>
        <v>287453988624.79999</v>
      </c>
      <c r="K604" s="2">
        <f t="shared" si="657"/>
        <v>-8.9787359652758712E-3</v>
      </c>
      <c r="M604" s="1">
        <f t="shared" si="665"/>
        <v>602</v>
      </c>
      <c r="N604" s="2">
        <f t="shared" si="658"/>
        <v>2.3728849963231626E-2</v>
      </c>
      <c r="O604" s="8">
        <f t="shared" si="659"/>
        <v>0.75438596491228072</v>
      </c>
      <c r="P604" s="2">
        <f t="shared" si="660"/>
        <v>0.76121038138804686</v>
      </c>
      <c r="Q604" s="2">
        <f t="shared" si="661"/>
        <v>0.76751862125599257</v>
      </c>
      <c r="R604" s="2">
        <f t="shared" si="662"/>
        <v>4.1631309334214661E-3</v>
      </c>
      <c r="V604" s="1">
        <f t="shared" si="663"/>
        <v>8.9787359652758712E-3</v>
      </c>
      <c r="W604" s="1">
        <f t="shared" si="664"/>
        <v>0</v>
      </c>
      <c r="X604" s="2">
        <f t="shared" si="643"/>
        <v>8.3528365012984513E-3</v>
      </c>
      <c r="Y604" s="2">
        <f t="shared" si="644"/>
        <v>6.7365383680124706E-3</v>
      </c>
      <c r="Z604" s="2">
        <f t="shared" si="645"/>
        <v>1.1349968953352893E-2</v>
      </c>
      <c r="AA604" s="2">
        <f t="shared" si="646"/>
        <v>1.0441138972241411E-2</v>
      </c>
      <c r="AB604" s="3">
        <f t="shared" si="696"/>
        <v>0.73593474445856877</v>
      </c>
      <c r="AC604" s="3">
        <f t="shared" si="697"/>
        <v>0.64519190731222786</v>
      </c>
      <c r="AD604" s="4">
        <f t="shared" si="647"/>
        <v>46.714898049719196</v>
      </c>
      <c r="AE604" s="5">
        <f t="shared" si="631"/>
        <v>42.860947652556682</v>
      </c>
      <c r="AF604" s="5">
        <f t="shared" si="632"/>
        <v>35.041704111127267</v>
      </c>
      <c r="AG604" s="5">
        <f t="shared" si="633"/>
        <v>50.680191193986097</v>
      </c>
      <c r="AH604" s="5"/>
      <c r="AI604" s="6">
        <f t="shared" si="698"/>
        <v>-0.11601899695809161</v>
      </c>
      <c r="AJ604" s="6">
        <f t="shared" si="687"/>
        <v>-0.18499816698005481</v>
      </c>
      <c r="AK604" s="6">
        <f t="shared" si="634"/>
        <v>-0.36667556063031526</v>
      </c>
      <c r="AL604" s="6">
        <f t="shared" si="635"/>
        <v>-3.3207733297943298E-3</v>
      </c>
      <c r="AM604" s="6"/>
      <c r="AT604" s="5"/>
      <c r="AU604" s="5"/>
      <c r="AV604" s="12"/>
      <c r="AW604" s="5"/>
      <c r="AX604" s="5"/>
      <c r="AY604" s="5"/>
      <c r="BE604" s="5">
        <f t="shared" si="674"/>
        <v>-800</v>
      </c>
      <c r="BF604" s="6">
        <f t="shared" si="675"/>
        <v>800</v>
      </c>
      <c r="BG604" s="6">
        <f t="shared" si="676"/>
        <v>0</v>
      </c>
      <c r="BH604" s="6">
        <f t="shared" si="677"/>
        <v>735.71428571428567</v>
      </c>
      <c r="BI604" s="6">
        <f t="shared" si="678"/>
        <v>590.71428571428567</v>
      </c>
      <c r="BJ604" s="6">
        <f t="shared" si="679"/>
        <v>44.534194938072162</v>
      </c>
      <c r="BK604" s="6">
        <f t="shared" si="636"/>
        <v>38.288979889575721</v>
      </c>
      <c r="BL604" s="6">
        <f t="shared" si="637"/>
        <v>22.251963486948696</v>
      </c>
      <c r="BM604" s="6">
        <f t="shared" si="638"/>
        <v>49.514891371414635</v>
      </c>
      <c r="BQ604" s="2">
        <f t="shared" si="648"/>
        <v>90455</v>
      </c>
      <c r="BR604" s="2">
        <f t="shared" si="680"/>
        <v>94163.75</v>
      </c>
      <c r="BS604" s="2">
        <f t="shared" si="649"/>
        <v>86524.600079275348</v>
      </c>
      <c r="BT604" s="5">
        <f t="shared" si="681"/>
        <v>100723.59063911055</v>
      </c>
      <c r="BU604" s="5"/>
      <c r="BV604" s="2">
        <f t="shared" si="626"/>
        <v>-0.55730725486475885</v>
      </c>
      <c r="BW604" s="2">
        <f t="shared" si="650"/>
        <v>-0.32122589823340375</v>
      </c>
      <c r="BX604" s="2">
        <f t="shared" si="651"/>
        <v>-0.7301928382312558</v>
      </c>
      <c r="BY604" s="2">
        <f t="shared" si="652"/>
        <v>8.7741041764448302E-2</v>
      </c>
      <c r="BZ604" s="2"/>
      <c r="CA604" s="2">
        <f t="shared" si="682"/>
        <v>0.23871471709597797</v>
      </c>
      <c r="CB604" s="2">
        <f t="shared" si="653"/>
        <v>0.11671316776931517</v>
      </c>
      <c r="CC604" s="2">
        <f t="shared" si="654"/>
        <v>-0.19128223996363336</v>
      </c>
      <c r="CD604" s="2">
        <f t="shared" si="655"/>
        <v>0.42470857550226371</v>
      </c>
      <c r="CE604" s="5"/>
      <c r="CF604" s="8">
        <f t="shared" si="627"/>
        <v>2.1826571225447098E-3</v>
      </c>
      <c r="CG604" s="8">
        <f t="shared" si="628"/>
        <v>-7.1739392227078667E-3</v>
      </c>
      <c r="CH604" s="5">
        <f t="shared" si="629"/>
        <v>87320</v>
      </c>
      <c r="CI604" s="5">
        <f t="shared" si="630"/>
        <v>91055</v>
      </c>
      <c r="CJ604" s="5"/>
      <c r="CK604" s="5">
        <f t="shared" si="670"/>
        <v>87378.314049095789</v>
      </c>
      <c r="CL604" s="5">
        <f t="shared" si="688"/>
        <v>91999.292693257405</v>
      </c>
      <c r="CM604" s="5">
        <f t="shared" si="639"/>
        <v>96466.279834857924</v>
      </c>
      <c r="CN604" s="5">
        <f t="shared" si="622"/>
        <v>106471.98512743041</v>
      </c>
      <c r="CO604" s="5">
        <f t="shared" si="666"/>
        <v>94847.650808893828</v>
      </c>
      <c r="CP604" s="5">
        <f t="shared" si="683"/>
        <v>79450.252721906785</v>
      </c>
      <c r="CQ604" s="5">
        <f t="shared" si="699"/>
        <v>55111.679890648804</v>
      </c>
      <c r="CR604" s="5"/>
      <c r="CS604" s="32">
        <f t="shared" si="671"/>
        <v>1.512601799757296E-2</v>
      </c>
      <c r="CT604" s="32">
        <f t="shared" si="689"/>
        <v>-3.5862152813042281E-2</v>
      </c>
      <c r="CU604" s="32">
        <f t="shared" si="640"/>
        <v>-8.0507715733965646E-2</v>
      </c>
      <c r="CV604" s="32">
        <f t="shared" si="623"/>
        <v>-0.16691700738142623</v>
      </c>
      <c r="CW604" s="32">
        <f t="shared" si="667"/>
        <v>-6.4816057714287223E-2</v>
      </c>
      <c r="CX604" s="32">
        <f t="shared" si="684"/>
        <v>0.1164218735775373</v>
      </c>
      <c r="CY604" s="32">
        <f t="shared" si="700"/>
        <v>0.60945919587274955</v>
      </c>
      <c r="DA604" s="6">
        <f t="shared" si="672"/>
        <v>2.9750477881848664E-2</v>
      </c>
      <c r="DB604" s="6">
        <f t="shared" si="690"/>
        <v>-8.914176300092104E-2</v>
      </c>
      <c r="DC604" s="6">
        <f t="shared" si="641"/>
        <v>-0.16955723656197133</v>
      </c>
      <c r="DD604" s="6">
        <f t="shared" si="624"/>
        <v>-0.22418021784835437</v>
      </c>
      <c r="DE604" s="6">
        <f t="shared" si="668"/>
        <v>0.45687708277119249</v>
      </c>
      <c r="DF604" s="6">
        <f t="shared" si="685"/>
        <v>0.86136349957831893</v>
      </c>
      <c r="DG604" s="6">
        <f t="shared" si="702"/>
        <v>2.0532838630219921</v>
      </c>
      <c r="DI604" s="6">
        <f t="shared" si="673"/>
        <v>0.69633377496991067</v>
      </c>
      <c r="DJ604" s="6">
        <f t="shared" si="691"/>
        <v>0.40230785623834098</v>
      </c>
      <c r="DK604" s="6">
        <f t="shared" si="642"/>
        <v>0.62582961530057502</v>
      </c>
      <c r="DL604" s="6">
        <f t="shared" si="625"/>
        <v>0.60308509918083164</v>
      </c>
      <c r="DM604" s="6">
        <f t="shared" si="669"/>
        <v>8.5082152403724003E-3</v>
      </c>
      <c r="DN604" s="6">
        <f t="shared" si="686"/>
        <v>0.38934214352339064</v>
      </c>
      <c r="DO604" s="6">
        <f t="shared" si="701"/>
        <v>0.15972521428968786</v>
      </c>
      <c r="DP604" s="6"/>
      <c r="DX604">
        <f t="shared" si="692"/>
        <v>90177.5</v>
      </c>
      <c r="DY604">
        <f t="shared" si="693"/>
        <v>82615.479436684924</v>
      </c>
      <c r="DZ604">
        <f t="shared" si="694"/>
        <v>97739.520563315076</v>
      </c>
    </row>
    <row r="605" spans="1:130" x14ac:dyDescent="0.25">
      <c r="A605" s="1">
        <v>4</v>
      </c>
      <c r="B605" s="1">
        <v>604</v>
      </c>
      <c r="C605" s="7">
        <v>20220228</v>
      </c>
      <c r="D605" s="7">
        <v>89060</v>
      </c>
      <c r="E605" s="7">
        <v>1306868</v>
      </c>
      <c r="F605" s="7"/>
      <c r="G605" s="7">
        <f t="shared" si="656"/>
        <v>116389664080</v>
      </c>
      <c r="H605" s="36">
        <f t="shared" si="621"/>
        <v>215512390584.5</v>
      </c>
      <c r="I605" s="36">
        <f t="shared" si="695"/>
        <v>283944475886.20001</v>
      </c>
      <c r="K605" s="2">
        <f t="shared" si="657"/>
        <v>4.0504105780224059E-3</v>
      </c>
      <c r="M605" s="1">
        <f t="shared" si="665"/>
        <v>603</v>
      </c>
      <c r="N605" s="2">
        <f t="shared" si="658"/>
        <v>2.3922097591418532E-2</v>
      </c>
      <c r="O605" s="8">
        <f t="shared" si="659"/>
        <v>0.75563909774436089</v>
      </c>
      <c r="P605" s="2">
        <f t="shared" si="660"/>
        <v>0.76324860333840783</v>
      </c>
      <c r="Q605" s="2">
        <f t="shared" si="661"/>
        <v>0.7689789654302448</v>
      </c>
      <c r="R605" s="2">
        <f t="shared" si="662"/>
        <v>5.5712836436859758E-3</v>
      </c>
      <c r="V605" s="1">
        <f t="shared" si="663"/>
        <v>0</v>
      </c>
      <c r="W605" s="1">
        <f t="shared" si="664"/>
        <v>4.0504105780224059E-3</v>
      </c>
      <c r="X605" s="2">
        <f t="shared" si="643"/>
        <v>7.7758084404932768E-3</v>
      </c>
      <c r="Y605" s="2">
        <f t="shared" si="644"/>
        <v>7.0258534092997862E-3</v>
      </c>
      <c r="Z605" s="2">
        <f t="shared" si="645"/>
        <v>1.1568247115025885E-2</v>
      </c>
      <c r="AA605" s="2">
        <f t="shared" si="646"/>
        <v>1.029521348120423E-2</v>
      </c>
      <c r="AB605" s="3">
        <f t="shared" si="696"/>
        <v>0.67216825186880336</v>
      </c>
      <c r="AC605" s="3">
        <f t="shared" si="697"/>
        <v>0.68243882675446699</v>
      </c>
      <c r="AD605" s="4">
        <f t="shared" si="647"/>
        <v>50.379097933553616</v>
      </c>
      <c r="AE605" s="5">
        <f t="shared" si="631"/>
        <v>42.929932721996082</v>
      </c>
      <c r="AF605" s="5">
        <f t="shared" si="632"/>
        <v>34.862264233906203</v>
      </c>
      <c r="AG605" s="5">
        <f t="shared" si="633"/>
        <v>50.997601210085961</v>
      </c>
      <c r="AH605" s="5"/>
      <c r="AI605" s="6">
        <f t="shared" si="698"/>
        <v>-0.22566130941662468</v>
      </c>
      <c r="AJ605" s="6">
        <f t="shared" si="687"/>
        <v>-0.18538226596194049</v>
      </c>
      <c r="AK605" s="6">
        <f t="shared" si="634"/>
        <v>-0.36738544198371675</v>
      </c>
      <c r="AL605" s="6">
        <f t="shared" si="635"/>
        <v>-3.379089940164226E-3</v>
      </c>
      <c r="AM605" s="6"/>
      <c r="AT605" s="5"/>
      <c r="AU605" s="5"/>
      <c r="AV605" s="12"/>
      <c r="AW605" s="5"/>
      <c r="AX605" s="5"/>
      <c r="AY605" s="5"/>
      <c r="BE605" s="5">
        <f t="shared" si="674"/>
        <v>360</v>
      </c>
      <c r="BF605" s="6">
        <f t="shared" si="675"/>
        <v>0</v>
      </c>
      <c r="BG605" s="6">
        <f t="shared" si="676"/>
        <v>360</v>
      </c>
      <c r="BH605" s="6">
        <f t="shared" si="677"/>
        <v>683.57142857142856</v>
      </c>
      <c r="BI605" s="6">
        <f t="shared" si="678"/>
        <v>616.42857142857144</v>
      </c>
      <c r="BJ605" s="6">
        <f t="shared" si="679"/>
        <v>47.417582417582416</v>
      </c>
      <c r="BK605" s="6">
        <f t="shared" si="636"/>
        <v>38.524130467540665</v>
      </c>
      <c r="BL605" s="6">
        <f t="shared" si="637"/>
        <v>22.081102096690316</v>
      </c>
      <c r="BM605" s="6">
        <f t="shared" si="638"/>
        <v>50.034250327135908</v>
      </c>
      <c r="BQ605" s="2">
        <f t="shared" si="648"/>
        <v>89167.5</v>
      </c>
      <c r="BR605" s="2">
        <f t="shared" si="680"/>
        <v>93652.375</v>
      </c>
      <c r="BS605" s="2">
        <f t="shared" si="649"/>
        <v>85928.754009625045</v>
      </c>
      <c r="BT605" s="5">
        <f t="shared" si="681"/>
        <v>100088.55756320019</v>
      </c>
      <c r="BU605" s="5"/>
      <c r="BV605" s="2">
        <f t="shared" si="626"/>
        <v>-0.63715338639800212</v>
      </c>
      <c r="BW605" s="2">
        <f t="shared" si="650"/>
        <v>-0.34643642342583425</v>
      </c>
      <c r="BX605" s="2">
        <f t="shared" si="651"/>
        <v>-0.76848769811737783</v>
      </c>
      <c r="BY605" s="2">
        <f t="shared" si="652"/>
        <v>7.5614851265709382E-2</v>
      </c>
      <c r="BZ605" s="2"/>
      <c r="CA605" s="2">
        <f t="shared" si="682"/>
        <v>2.536387691105485E-2</v>
      </c>
      <c r="CB605" s="2">
        <f t="shared" si="653"/>
        <v>0.11741709903099531</v>
      </c>
      <c r="CC605" s="2">
        <f t="shared" si="654"/>
        <v>-0.1896266318475712</v>
      </c>
      <c r="CD605" s="2">
        <f t="shared" si="655"/>
        <v>0.4244608299095618</v>
      </c>
      <c r="CE605" s="5"/>
      <c r="CF605" s="8">
        <f t="shared" si="627"/>
        <v>2.1826571225447098E-3</v>
      </c>
      <c r="CG605" s="8">
        <f t="shared" si="628"/>
        <v>-6.4062510275199672E-4</v>
      </c>
      <c r="CH605" s="5">
        <f t="shared" si="629"/>
        <v>87320</v>
      </c>
      <c r="CI605" s="5">
        <f t="shared" si="630"/>
        <v>91055</v>
      </c>
      <c r="CJ605" s="5"/>
      <c r="CK605" s="5">
        <f t="shared" si="670"/>
        <v>87628.450687029239</v>
      </c>
      <c r="CL605" s="5">
        <f t="shared" si="688"/>
        <v>90733.639111764118</v>
      </c>
      <c r="CM605" s="5">
        <f t="shared" si="639"/>
        <v>96238.315870458828</v>
      </c>
      <c r="CN605" s="5">
        <f t="shared" si="622"/>
        <v>106319.89729577272</v>
      </c>
      <c r="CO605" s="5">
        <f t="shared" si="666"/>
        <v>94993.188492751418</v>
      </c>
      <c r="CP605" s="5">
        <f t="shared" si="683"/>
        <v>79512.193405559985</v>
      </c>
      <c r="CQ605" s="5">
        <f t="shared" si="699"/>
        <v>56427.100330094385</v>
      </c>
      <c r="CR605" s="5"/>
      <c r="CS605" s="32">
        <f t="shared" si="671"/>
        <v>1.6336581347120127E-2</v>
      </c>
      <c r="CT605" s="32">
        <f t="shared" si="689"/>
        <v>-1.8445629737197655E-2</v>
      </c>
      <c r="CU605" s="32">
        <f t="shared" si="640"/>
        <v>-7.4588959766515139E-2</v>
      </c>
      <c r="CV605" s="32">
        <f t="shared" si="623"/>
        <v>-0.16233929616915621</v>
      </c>
      <c r="CW605" s="32">
        <f t="shared" si="667"/>
        <v>-6.2459094034980844E-2</v>
      </c>
      <c r="CX605" s="32">
        <f t="shared" si="684"/>
        <v>0.12007977877984644</v>
      </c>
      <c r="CY605" s="32">
        <f t="shared" si="700"/>
        <v>0.5783196279625491</v>
      </c>
      <c r="DA605" s="6">
        <f t="shared" si="672"/>
        <v>7.4383302499585417E-3</v>
      </c>
      <c r="DB605" s="6">
        <f t="shared" si="690"/>
        <v>-7.9195901722943565E-2</v>
      </c>
      <c r="DC605" s="6">
        <f t="shared" si="641"/>
        <v>-0.16940065302256482</v>
      </c>
      <c r="DD605" s="6">
        <f t="shared" si="624"/>
        <v>-0.22480397308371414</v>
      </c>
      <c r="DE605" s="6">
        <f t="shared" si="668"/>
        <v>0.40048091835956584</v>
      </c>
      <c r="DF605" s="6">
        <f t="shared" si="685"/>
        <v>0.81790767983095281</v>
      </c>
      <c r="DG605" s="6">
        <f t="shared" si="702"/>
        <v>1.9955315492483199</v>
      </c>
      <c r="DI605" s="6">
        <f t="shared" si="673"/>
        <v>0.70560805650135983</v>
      </c>
      <c r="DJ605" s="6">
        <f t="shared" si="691"/>
        <v>0.44766501123870089</v>
      </c>
      <c r="DK605" s="6">
        <f t="shared" si="642"/>
        <v>0.63195887870589795</v>
      </c>
      <c r="DL605" s="6">
        <f t="shared" si="625"/>
        <v>0.64662745849115799</v>
      </c>
      <c r="DM605" s="6">
        <f t="shared" si="669"/>
        <v>-1.5287759721335854E-3</v>
      </c>
      <c r="DN605" s="6">
        <f t="shared" si="686"/>
        <v>0.42887397566872859</v>
      </c>
      <c r="DO605" s="6">
        <f t="shared" si="701"/>
        <v>0.15958925808934335</v>
      </c>
      <c r="DP605" s="6"/>
      <c r="DX605">
        <f t="shared" si="692"/>
        <v>89782</v>
      </c>
      <c r="DY605">
        <f t="shared" si="693"/>
        <v>82884.129024111855</v>
      </c>
      <c r="DZ605">
        <f t="shared" si="694"/>
        <v>96679.870975888145</v>
      </c>
    </row>
    <row r="606" spans="1:130" x14ac:dyDescent="0.25">
      <c r="A606" s="1">
        <v>5</v>
      </c>
      <c r="B606" s="1">
        <v>605</v>
      </c>
      <c r="C606" s="7">
        <v>20220302</v>
      </c>
      <c r="D606" s="7">
        <v>88470</v>
      </c>
      <c r="E606" s="7">
        <v>1220297</v>
      </c>
      <c r="F606" s="7"/>
      <c r="G606" s="7">
        <f t="shared" si="656"/>
        <v>107959675590</v>
      </c>
      <c r="H606" s="36">
        <f t="shared" si="621"/>
        <v>199577203784</v>
      </c>
      <c r="I606" s="36">
        <f t="shared" si="695"/>
        <v>283292098618</v>
      </c>
      <c r="K606" s="2">
        <f t="shared" si="657"/>
        <v>-6.6467883982617645E-3</v>
      </c>
      <c r="M606" s="1">
        <f t="shared" si="665"/>
        <v>604</v>
      </c>
      <c r="N606" s="2">
        <f t="shared" si="658"/>
        <v>2.3969190112996402E-2</v>
      </c>
      <c r="O606" s="8">
        <f t="shared" si="659"/>
        <v>0.75689223057644106</v>
      </c>
      <c r="P606" s="2">
        <f t="shared" si="660"/>
        <v>0.76374384381899074</v>
      </c>
      <c r="Q606" s="2">
        <f t="shared" si="661"/>
        <v>0.76933256534634753</v>
      </c>
      <c r="R606" s="2">
        <f t="shared" si="662"/>
        <v>6.3563727619667665E-3</v>
      </c>
      <c r="V606" s="1">
        <f t="shared" si="663"/>
        <v>6.6467883982617645E-3</v>
      </c>
      <c r="W606" s="1">
        <f t="shared" si="664"/>
        <v>0</v>
      </c>
      <c r="X606" s="2">
        <f t="shared" si="643"/>
        <v>8.2267655474235722E-3</v>
      </c>
      <c r="Y606" s="2">
        <f t="shared" si="644"/>
        <v>7.0258534092997862E-3</v>
      </c>
      <c r="Z606" s="2">
        <f t="shared" si="645"/>
        <v>1.1377286557575189E-2</v>
      </c>
      <c r="AA606" s="2">
        <f t="shared" si="646"/>
        <v>1.029521348120423E-2</v>
      </c>
      <c r="AB606" s="3">
        <f t="shared" si="696"/>
        <v>0.72308678398770332</v>
      </c>
      <c r="AC606" s="3">
        <f t="shared" si="697"/>
        <v>0.68243882675446699</v>
      </c>
      <c r="AD606" s="4">
        <f t="shared" si="647"/>
        <v>48.55399443017717</v>
      </c>
      <c r="AE606" s="5">
        <f t="shared" si="631"/>
        <v>43.062602767985446</v>
      </c>
      <c r="AF606" s="5">
        <f t="shared" si="632"/>
        <v>34.707109482401464</v>
      </c>
      <c r="AG606" s="5">
        <f t="shared" si="633"/>
        <v>51.418096053569428</v>
      </c>
      <c r="AH606" s="5"/>
      <c r="AI606" s="6">
        <f t="shared" si="698"/>
        <v>-0.2276032706945077</v>
      </c>
      <c r="AJ606" s="6">
        <f t="shared" si="687"/>
        <v>-0.18537735025535004</v>
      </c>
      <c r="AK606" s="6">
        <f t="shared" si="634"/>
        <v>-0.36737571889914589</v>
      </c>
      <c r="AL606" s="6">
        <f t="shared" si="635"/>
        <v>-3.3789816115541715E-3</v>
      </c>
      <c r="AM606" s="6"/>
      <c r="AT606" s="5"/>
      <c r="AU606" s="5"/>
      <c r="AV606" s="12"/>
      <c r="AW606" s="5"/>
      <c r="AX606" s="5"/>
      <c r="AY606" s="5"/>
      <c r="BE606" s="5">
        <f t="shared" si="674"/>
        <v>-590</v>
      </c>
      <c r="BF606" s="6">
        <f t="shared" si="675"/>
        <v>590</v>
      </c>
      <c r="BG606" s="6">
        <f t="shared" si="676"/>
        <v>0</v>
      </c>
      <c r="BH606" s="6">
        <f t="shared" si="677"/>
        <v>723.57142857142856</v>
      </c>
      <c r="BI606" s="6">
        <f t="shared" si="678"/>
        <v>616.42857142857144</v>
      </c>
      <c r="BJ606" s="6">
        <f t="shared" si="679"/>
        <v>46.002132196162052</v>
      </c>
      <c r="BK606" s="6">
        <f t="shared" si="636"/>
        <v>38.812377083134137</v>
      </c>
      <c r="BL606" s="6">
        <f t="shared" si="637"/>
        <v>22.044005883192415</v>
      </c>
      <c r="BM606" s="6">
        <f t="shared" si="638"/>
        <v>50.550236923093344</v>
      </c>
      <c r="BQ606" s="2">
        <f t="shared" si="648"/>
        <v>89036.25</v>
      </c>
      <c r="BR606" s="2">
        <f t="shared" si="680"/>
        <v>93160.375</v>
      </c>
      <c r="BS606" s="2">
        <f t="shared" si="649"/>
        <v>85396.439932690409</v>
      </c>
      <c r="BT606" s="5">
        <f t="shared" si="681"/>
        <v>99417.069577768169</v>
      </c>
      <c r="BU606" s="5"/>
      <c r="BV606" s="2">
        <f t="shared" si="626"/>
        <v>-0.63941487941834119</v>
      </c>
      <c r="BW606" s="2">
        <f t="shared" si="650"/>
        <v>-0.37258286372339111</v>
      </c>
      <c r="BX606" s="2">
        <f t="shared" si="651"/>
        <v>-0.79941724751856502</v>
      </c>
      <c r="BY606" s="2">
        <f t="shared" si="652"/>
        <v>5.4251520071782744E-2</v>
      </c>
      <c r="BZ606" s="2"/>
      <c r="CA606" s="2">
        <f t="shared" si="682"/>
        <v>3.1403870392382481E-2</v>
      </c>
      <c r="CB606" s="2">
        <f t="shared" si="653"/>
        <v>0.11698480663428064</v>
      </c>
      <c r="CC606" s="2">
        <f t="shared" si="654"/>
        <v>-0.19054152995655566</v>
      </c>
      <c r="CD606" s="2">
        <f t="shared" si="655"/>
        <v>0.4245111432251169</v>
      </c>
      <c r="CE606" s="5"/>
      <c r="CF606" s="8">
        <f t="shared" si="627"/>
        <v>2.1826571225447098E-3</v>
      </c>
      <c r="CG606" s="8">
        <f t="shared" si="628"/>
        <v>-6.4062510275199672E-4</v>
      </c>
      <c r="CH606" s="5">
        <f t="shared" si="629"/>
        <v>87320</v>
      </c>
      <c r="CI606" s="5">
        <f t="shared" si="630"/>
        <v>91055</v>
      </c>
      <c r="CJ606" s="5"/>
      <c r="CK606" s="5">
        <f t="shared" si="670"/>
        <v>87604.375849228891</v>
      </c>
      <c r="CL606" s="5">
        <f t="shared" si="688"/>
        <v>90105.146017710314</v>
      </c>
      <c r="CM606" s="5">
        <f t="shared" si="639"/>
        <v>96090.287058558053</v>
      </c>
      <c r="CN606" s="5">
        <f t="shared" si="622"/>
        <v>106193.61520517034</v>
      </c>
      <c r="CO606" s="5">
        <f t="shared" si="666"/>
        <v>95322.816145440185</v>
      </c>
      <c r="CP606" s="5">
        <f t="shared" si="683"/>
        <v>79537.310850025766</v>
      </c>
      <c r="CQ606" s="5">
        <f t="shared" si="699"/>
        <v>56909.952327219005</v>
      </c>
      <c r="CR606" s="5"/>
      <c r="CS606" s="32">
        <f t="shared" si="671"/>
        <v>9.881060647711104E-3</v>
      </c>
      <c r="CT606" s="32">
        <f t="shared" si="689"/>
        <v>-1.8147088040775472E-2</v>
      </c>
      <c r="CU606" s="32">
        <f t="shared" si="640"/>
        <v>-7.9303406117563147E-2</v>
      </c>
      <c r="CV606" s="32">
        <f t="shared" si="623"/>
        <v>-0.16689906611548733</v>
      </c>
      <c r="CW606" s="32">
        <f t="shared" si="667"/>
        <v>-7.1890617824219571E-2</v>
      </c>
      <c r="CX606" s="32">
        <f t="shared" si="684"/>
        <v>0.11230816147175959</v>
      </c>
      <c r="CY606" s="32">
        <f t="shared" si="700"/>
        <v>0.55456113354862868</v>
      </c>
      <c r="DA606" s="6">
        <f t="shared" si="672"/>
        <v>-1.0569021251932108E-2</v>
      </c>
      <c r="DB606" s="6">
        <f t="shared" si="690"/>
        <v>-7.9599173481520347E-2</v>
      </c>
      <c r="DC606" s="6">
        <f t="shared" si="641"/>
        <v>-0.19872670040420587</v>
      </c>
      <c r="DD606" s="6">
        <f t="shared" si="624"/>
        <v>-0.228217128914911</v>
      </c>
      <c r="DE606" s="6">
        <f t="shared" si="668"/>
        <v>0.40275599707096338</v>
      </c>
      <c r="DF606" s="6">
        <f t="shared" si="685"/>
        <v>0.76892885638318198</v>
      </c>
      <c r="DG606" s="6">
        <f t="shared" si="702"/>
        <v>1.96222257954767</v>
      </c>
      <c r="DI606" s="6">
        <f t="shared" si="673"/>
        <v>0.61467053365015623</v>
      </c>
      <c r="DJ606" s="6">
        <f t="shared" si="691"/>
        <v>0.42626181393376428</v>
      </c>
      <c r="DK606" s="6">
        <f t="shared" si="642"/>
        <v>0.6100676534499645</v>
      </c>
      <c r="DL606" s="6">
        <f t="shared" si="625"/>
        <v>0.7484156625162488</v>
      </c>
      <c r="DM606" s="6">
        <f t="shared" si="669"/>
        <v>3.0109299333091873E-2</v>
      </c>
      <c r="DN606" s="6">
        <f t="shared" si="686"/>
        <v>0.34573877589883856</v>
      </c>
      <c r="DO606" s="6">
        <f t="shared" si="701"/>
        <v>0.16078224443649983</v>
      </c>
      <c r="DP606" s="6"/>
      <c r="DX606">
        <f t="shared" si="692"/>
        <v>89385.5</v>
      </c>
      <c r="DY606">
        <f t="shared" si="693"/>
        <v>83177.725922280995</v>
      </c>
      <c r="DZ606">
        <f t="shared" si="694"/>
        <v>95593.274077719005</v>
      </c>
    </row>
    <row r="607" spans="1:130" x14ac:dyDescent="0.25">
      <c r="A607" s="1">
        <v>6</v>
      </c>
      <c r="B607" s="1">
        <v>606</v>
      </c>
      <c r="C607" s="7">
        <v>20220305</v>
      </c>
      <c r="D607" s="7">
        <v>89160</v>
      </c>
      <c r="E607" s="7">
        <v>1724719</v>
      </c>
      <c r="F607" s="7"/>
      <c r="G607" s="7">
        <f t="shared" si="656"/>
        <v>153775946040</v>
      </c>
      <c r="H607" s="36">
        <f t="shared" si="621"/>
        <v>193523687476</v>
      </c>
      <c r="I607" s="36">
        <f t="shared" si="695"/>
        <v>283157418426.79999</v>
      </c>
      <c r="K607" s="2">
        <f t="shared" si="657"/>
        <v>7.7689970223734483E-3</v>
      </c>
      <c r="M607" s="1">
        <f t="shared" si="665"/>
        <v>605</v>
      </c>
      <c r="N607" s="2">
        <f t="shared" si="658"/>
        <v>2.4137946969143974E-2</v>
      </c>
      <c r="O607" s="8">
        <f t="shared" si="659"/>
        <v>0.75814536340852134</v>
      </c>
      <c r="P607" s="2">
        <f t="shared" si="660"/>
        <v>0.76551385263363769</v>
      </c>
      <c r="Q607" s="2">
        <f t="shared" si="661"/>
        <v>0.77059244499881707</v>
      </c>
      <c r="R607" s="2">
        <f t="shared" si="662"/>
        <v>5.5984804104693975E-3</v>
      </c>
      <c r="V607" s="1">
        <f t="shared" si="663"/>
        <v>0</v>
      </c>
      <c r="W607" s="1">
        <f t="shared" si="664"/>
        <v>7.7689970223734483E-3</v>
      </c>
      <c r="X607" s="2">
        <f t="shared" si="643"/>
        <v>8.2267655474235722E-3</v>
      </c>
      <c r="Y607" s="2">
        <f t="shared" si="644"/>
        <v>7.1060138424814869E-3</v>
      </c>
      <c r="Z607" s="2">
        <f t="shared" si="645"/>
        <v>1.1377286557575189E-2</v>
      </c>
      <c r="AA607" s="2">
        <f t="shared" si="646"/>
        <v>1.029640359967675E-2</v>
      </c>
      <c r="AB607" s="3">
        <f t="shared" si="696"/>
        <v>0.72308678398770332</v>
      </c>
      <c r="AC607" s="3">
        <f t="shared" si="697"/>
        <v>0.69014523116640225</v>
      </c>
      <c r="AD607" s="4">
        <f t="shared" si="647"/>
        <v>48.834531327196515</v>
      </c>
      <c r="AE607" s="5">
        <f t="shared" si="631"/>
        <v>43.361552539924119</v>
      </c>
      <c r="AF607" s="5">
        <f t="shared" si="632"/>
        <v>34.618403203768459</v>
      </c>
      <c r="AG607" s="5">
        <f t="shared" si="633"/>
        <v>52.10470187607978</v>
      </c>
      <c r="AH607" s="5"/>
      <c r="AI607" s="6">
        <f t="shared" si="698"/>
        <v>-0.18861913496919785</v>
      </c>
      <c r="AJ607" s="6">
        <f t="shared" si="687"/>
        <v>-0.18484964771512966</v>
      </c>
      <c r="AK607" s="6">
        <f t="shared" si="634"/>
        <v>-0.36674076267930655</v>
      </c>
      <c r="AL607" s="6">
        <f t="shared" si="635"/>
        <v>-2.9585327509527581E-3</v>
      </c>
      <c r="AM607" s="6"/>
      <c r="AT607" s="5"/>
      <c r="AU607" s="5"/>
      <c r="AV607" s="12"/>
      <c r="AW607" s="5"/>
      <c r="AX607" s="5"/>
      <c r="AY607" s="5"/>
      <c r="BE607" s="5">
        <f t="shared" si="674"/>
        <v>690</v>
      </c>
      <c r="BF607" s="6">
        <f t="shared" si="675"/>
        <v>0</v>
      </c>
      <c r="BG607" s="6">
        <f t="shared" si="676"/>
        <v>690</v>
      </c>
      <c r="BH607" s="6">
        <f t="shared" si="677"/>
        <v>723.57142857142856</v>
      </c>
      <c r="BI607" s="6">
        <f t="shared" si="678"/>
        <v>622.85714285714289</v>
      </c>
      <c r="BJ607" s="6">
        <f t="shared" si="679"/>
        <v>46.259946949602124</v>
      </c>
      <c r="BK607" s="6">
        <f t="shared" si="636"/>
        <v>39.236290438808552</v>
      </c>
      <c r="BL607" s="6">
        <f t="shared" si="637"/>
        <v>22.151938073596451</v>
      </c>
      <c r="BM607" s="6">
        <f t="shared" si="638"/>
        <v>51.195337094457024</v>
      </c>
      <c r="BQ607" s="2">
        <f t="shared" si="648"/>
        <v>88818.75</v>
      </c>
      <c r="BR607" s="2">
        <f t="shared" si="680"/>
        <v>92679.1875</v>
      </c>
      <c r="BS607" s="2">
        <f t="shared" si="649"/>
        <v>84916.857256062038</v>
      </c>
      <c r="BT607" s="5">
        <f t="shared" si="681"/>
        <v>98701.297872520227</v>
      </c>
      <c r="BU607" s="5"/>
      <c r="BV607" s="2">
        <f t="shared" si="626"/>
        <v>-0.73529481707227884</v>
      </c>
      <c r="BW607" s="2">
        <f t="shared" si="650"/>
        <v>-0.41002264283112505</v>
      </c>
      <c r="BX607" s="2">
        <f t="shared" si="651"/>
        <v>-0.82547565103686082</v>
      </c>
      <c r="BY607" s="2">
        <f t="shared" si="652"/>
        <v>5.4303653746106684E-3</v>
      </c>
      <c r="BZ607" s="2"/>
      <c r="CA607" s="2">
        <f t="shared" si="682"/>
        <v>-6.9019435418121139E-2</v>
      </c>
      <c r="CB607" s="2">
        <f t="shared" si="653"/>
        <v>0.11561459592642084</v>
      </c>
      <c r="CC607" s="2">
        <f t="shared" si="654"/>
        <v>-0.19511466047606765</v>
      </c>
      <c r="CD607" s="2">
        <f t="shared" si="655"/>
        <v>0.42634385232890937</v>
      </c>
      <c r="CE607" s="5"/>
      <c r="CF607" s="8">
        <f t="shared" si="627"/>
        <v>2.1826571225447098E-3</v>
      </c>
      <c r="CG607" s="8">
        <f t="shared" si="628"/>
        <v>6.0667151719833168E-3</v>
      </c>
      <c r="CH607" s="5">
        <f t="shared" si="629"/>
        <v>87320</v>
      </c>
      <c r="CI607" s="5">
        <f t="shared" si="630"/>
        <v>91055</v>
      </c>
      <c r="CJ607" s="5"/>
      <c r="CK607" s="5">
        <f t="shared" si="670"/>
        <v>87622.537359869515</v>
      </c>
      <c r="CL607" s="5">
        <f t="shared" si="688"/>
        <v>89688.771930507544</v>
      </c>
      <c r="CM607" s="5">
        <f t="shared" si="639"/>
        <v>95890.16622980751</v>
      </c>
      <c r="CN607" s="5">
        <f t="shared" si="622"/>
        <v>106021.87905088265</v>
      </c>
      <c r="CO607" s="5">
        <f t="shared" si="666"/>
        <v>95511.614816752393</v>
      </c>
      <c r="CP607" s="5">
        <f t="shared" si="683"/>
        <v>79559.26208301037</v>
      </c>
      <c r="CQ607" s="5">
        <f t="shared" si="699"/>
        <v>57535.666999781883</v>
      </c>
      <c r="CR607" s="5"/>
      <c r="CS607" s="32">
        <f t="shared" si="671"/>
        <v>1.7546429108941108E-2</v>
      </c>
      <c r="CT607" s="32">
        <f t="shared" si="689"/>
        <v>-5.8956312939287825E-3</v>
      </c>
      <c r="CU607" s="32">
        <f t="shared" si="640"/>
        <v>-7.0186198381158249E-2</v>
      </c>
      <c r="CV607" s="32">
        <f t="shared" si="623"/>
        <v>-0.15904150352579771</v>
      </c>
      <c r="CW607" s="32">
        <f t="shared" si="667"/>
        <v>-6.6500967750765527E-2</v>
      </c>
      <c r="CX607" s="32">
        <f t="shared" si="684"/>
        <v>0.12067404429885786</v>
      </c>
      <c r="CY607" s="32">
        <f t="shared" si="700"/>
        <v>0.5496474560786444</v>
      </c>
      <c r="DA607" s="6">
        <f t="shared" si="672"/>
        <v>1.8450916773321471E-2</v>
      </c>
      <c r="DB607" s="6">
        <f t="shared" si="690"/>
        <v>-8.3247010379052411E-2</v>
      </c>
      <c r="DC607" s="6">
        <f t="shared" si="641"/>
        <v>-0.15683885348905871</v>
      </c>
      <c r="DD607" s="6">
        <f t="shared" si="624"/>
        <v>-0.18061904658393604</v>
      </c>
      <c r="DE607" s="6">
        <f t="shared" si="668"/>
        <v>0.40445619596608395</v>
      </c>
      <c r="DF607" s="6">
        <f t="shared" si="685"/>
        <v>0.74391327495731741</v>
      </c>
      <c r="DG607" s="6">
        <f t="shared" si="702"/>
        <v>1.9475127286081344</v>
      </c>
      <c r="DI607" s="6">
        <f t="shared" si="673"/>
        <v>0.72644648624225583</v>
      </c>
      <c r="DJ607" s="6">
        <f t="shared" si="691"/>
        <v>0.50974213708925475</v>
      </c>
      <c r="DK607" s="6">
        <f t="shared" si="642"/>
        <v>0.55050381203067311</v>
      </c>
      <c r="DL607" s="6">
        <f t="shared" si="625"/>
        <v>0.84393418537680087</v>
      </c>
      <c r="DM607" s="6">
        <f t="shared" si="669"/>
        <v>3.7439621511652671E-2</v>
      </c>
      <c r="DN607" s="6">
        <f t="shared" si="686"/>
        <v>0.30399916196056515</v>
      </c>
      <c r="DO607" s="6">
        <f t="shared" si="701"/>
        <v>0.15761481655371581</v>
      </c>
      <c r="DP607" s="6"/>
      <c r="DX607">
        <f t="shared" si="692"/>
        <v>89053.5</v>
      </c>
      <c r="DY607">
        <f t="shared" si="693"/>
        <v>83587.553512885439</v>
      </c>
      <c r="DZ607">
        <f t="shared" si="694"/>
        <v>94519.446487114561</v>
      </c>
    </row>
    <row r="608" spans="1:130" x14ac:dyDescent="0.25">
      <c r="A608" s="1">
        <v>7</v>
      </c>
      <c r="B608" s="1">
        <v>607</v>
      </c>
      <c r="C608" s="7">
        <v>20220306</v>
      </c>
      <c r="D608" s="7">
        <v>91170</v>
      </c>
      <c r="E608" s="7">
        <v>2197111</v>
      </c>
      <c r="F608" s="7"/>
      <c r="G608" s="7">
        <f t="shared" si="656"/>
        <v>200310609870</v>
      </c>
      <c r="H608" s="36">
        <f t="shared" ref="H608:H671" si="703">AVERAGE(G589:G608)</f>
        <v>181555994624.5</v>
      </c>
      <c r="I608" s="36">
        <f t="shared" si="695"/>
        <v>282879693778.20001</v>
      </c>
      <c r="K608" s="2">
        <f t="shared" si="657"/>
        <v>2.229338707914336E-2</v>
      </c>
      <c r="M608" s="1">
        <f t="shared" si="665"/>
        <v>606</v>
      </c>
      <c r="N608" s="2">
        <f t="shared" si="658"/>
        <v>2.4397103580430936E-2</v>
      </c>
      <c r="O608" s="8">
        <f t="shared" si="659"/>
        <v>0.75939849624060152</v>
      </c>
      <c r="P608" s="2">
        <f t="shared" si="660"/>
        <v>0.76821767931284679</v>
      </c>
      <c r="Q608" s="2">
        <f t="shared" si="661"/>
        <v>0.77250534606117771</v>
      </c>
      <c r="R608" s="2">
        <f t="shared" si="662"/>
        <v>6.1153563930361754E-3</v>
      </c>
      <c r="V608" s="1">
        <f t="shared" si="663"/>
        <v>0</v>
      </c>
      <c r="W608" s="1">
        <f t="shared" si="664"/>
        <v>2.229338707914336E-2</v>
      </c>
      <c r="X608" s="2">
        <f t="shared" si="643"/>
        <v>6.162489781038733E-3</v>
      </c>
      <c r="Y608" s="2">
        <f t="shared" si="644"/>
        <v>8.6983986338488688E-3</v>
      </c>
      <c r="Z608" s="2">
        <f t="shared" si="645"/>
        <v>9.8582256446291417E-3</v>
      </c>
      <c r="AA608" s="2">
        <f t="shared" si="646"/>
        <v>1.0823294943720354E-2</v>
      </c>
      <c r="AB608" s="3">
        <f t="shared" si="696"/>
        <v>0.62511145546725422</v>
      </c>
      <c r="AC608" s="3">
        <f t="shared" si="697"/>
        <v>0.8036738053503435</v>
      </c>
      <c r="AD608" s="4">
        <f t="shared" si="647"/>
        <v>56.248746917395763</v>
      </c>
      <c r="AE608" s="5">
        <f t="shared" si="631"/>
        <v>43.813078344560097</v>
      </c>
      <c r="AF608" s="5">
        <f t="shared" si="632"/>
        <v>33.448859157186533</v>
      </c>
      <c r="AG608" s="5">
        <f t="shared" si="633"/>
        <v>54.177297531933661</v>
      </c>
      <c r="AH608" s="5"/>
      <c r="AI608" s="6">
        <f t="shared" si="698"/>
        <v>-0.15519122929896931</v>
      </c>
      <c r="AJ608" s="6">
        <f t="shared" si="687"/>
        <v>-0.18404404189725229</v>
      </c>
      <c r="AK608" s="6">
        <f t="shared" si="634"/>
        <v>-0.36633007136317197</v>
      </c>
      <c r="AL608" s="6">
        <f t="shared" si="635"/>
        <v>-1.7580124313326395E-3</v>
      </c>
      <c r="AM608" s="6"/>
      <c r="AT608" s="5"/>
      <c r="AU608" s="5"/>
      <c r="AV608" s="12"/>
      <c r="AW608" s="5"/>
      <c r="AX608" s="5"/>
      <c r="AY608" s="5"/>
      <c r="BE608" s="5">
        <f t="shared" si="674"/>
        <v>2010</v>
      </c>
      <c r="BF608" s="6">
        <f t="shared" si="675"/>
        <v>0</v>
      </c>
      <c r="BG608" s="6">
        <f t="shared" si="676"/>
        <v>2010</v>
      </c>
      <c r="BH608" s="6">
        <f t="shared" si="677"/>
        <v>539.28571428571433</v>
      </c>
      <c r="BI608" s="6">
        <f t="shared" si="678"/>
        <v>766.42857142857144</v>
      </c>
      <c r="BJ608" s="6">
        <f t="shared" si="679"/>
        <v>58.698030634573307</v>
      </c>
      <c r="BK608" s="6">
        <f t="shared" si="636"/>
        <v>40.102990021910124</v>
      </c>
      <c r="BL608" s="6">
        <f t="shared" si="637"/>
        <v>20.93275344737885</v>
      </c>
      <c r="BM608" s="6">
        <f t="shared" si="638"/>
        <v>53.522155624082018</v>
      </c>
      <c r="BQ608" s="2">
        <f t="shared" si="648"/>
        <v>88818.75</v>
      </c>
      <c r="BR608" s="2">
        <f t="shared" si="680"/>
        <v>92206</v>
      </c>
      <c r="BS608" s="2">
        <f t="shared" si="649"/>
        <v>84491.398395366385</v>
      </c>
      <c r="BT608" s="5">
        <f t="shared" si="681"/>
        <v>97849.633616273903</v>
      </c>
      <c r="BU608" s="5"/>
      <c r="BV608" s="2">
        <f t="shared" si="626"/>
        <v>-0.86681051385823693</v>
      </c>
      <c r="BW608" s="2">
        <f t="shared" si="650"/>
        <v>-0.44875395209931168</v>
      </c>
      <c r="BX608" s="2">
        <f t="shared" si="651"/>
        <v>-0.88343166412676566</v>
      </c>
      <c r="BY608" s="2">
        <f t="shared" si="652"/>
        <v>-1.407624007185776E-2</v>
      </c>
      <c r="BZ608" s="2"/>
      <c r="CA608" s="2">
        <f t="shared" si="682"/>
        <v>-4.8617457623195269E-2</v>
      </c>
      <c r="CB608" s="2">
        <f t="shared" si="653"/>
        <v>0.11865799581523558</v>
      </c>
      <c r="CC608" s="2">
        <f t="shared" si="654"/>
        <v>-0.18387241148629341</v>
      </c>
      <c r="CD608" s="2">
        <f t="shared" si="655"/>
        <v>0.42118840311676453</v>
      </c>
      <c r="CE608" s="5"/>
      <c r="CF608" s="8">
        <f t="shared" si="627"/>
        <v>1.1359455435585324E-2</v>
      </c>
      <c r="CG608" s="8">
        <f t="shared" si="628"/>
        <v>6.0667151719833168E-3</v>
      </c>
      <c r="CH608" s="5">
        <f t="shared" si="629"/>
        <v>88155</v>
      </c>
      <c r="CI608" s="5">
        <f t="shared" si="630"/>
        <v>91055</v>
      </c>
      <c r="CJ608" s="5"/>
      <c r="CK608" s="5">
        <f t="shared" si="670"/>
        <v>88047.997852022963</v>
      </c>
      <c r="CL608" s="5">
        <f t="shared" si="688"/>
        <v>88966.84149155936</v>
      </c>
      <c r="CM608" s="5">
        <f t="shared" si="639"/>
        <v>95703.133004933115</v>
      </c>
      <c r="CN608" s="5">
        <f t="shared" si="622"/>
        <v>105911.25446663173</v>
      </c>
      <c r="CO608" s="5">
        <f t="shared" si="666"/>
        <v>95574.697280875422</v>
      </c>
      <c r="CP608" s="5">
        <f t="shared" si="683"/>
        <v>79592.119802783011</v>
      </c>
      <c r="CQ608" s="5">
        <f t="shared" si="699"/>
        <v>58073.04811522767</v>
      </c>
      <c r="CR608" s="5"/>
      <c r="CS608" s="32">
        <f t="shared" si="671"/>
        <v>3.5457957297609477E-2</v>
      </c>
      <c r="CT608" s="32">
        <f t="shared" si="689"/>
        <v>2.4763816175823905E-2</v>
      </c>
      <c r="CU608" s="32">
        <f t="shared" si="640"/>
        <v>-4.7366610293724132E-2</v>
      </c>
      <c r="CV608" s="32">
        <f t="shared" si="623"/>
        <v>-0.13918496708275785</v>
      </c>
      <c r="CW608" s="32">
        <f t="shared" si="667"/>
        <v>-4.6086437165799965E-2</v>
      </c>
      <c r="CX608" s="32">
        <f t="shared" si="684"/>
        <v>0.14546515692640405</v>
      </c>
      <c r="CY608" s="32">
        <f t="shared" si="700"/>
        <v>0.56991931642888538</v>
      </c>
      <c r="DA608" s="6">
        <f t="shared" si="672"/>
        <v>6.8076636443821836E-2</v>
      </c>
      <c r="DB608" s="6">
        <f t="shared" si="690"/>
        <v>-3.1738415273885073E-2</v>
      </c>
      <c r="DC608" s="6">
        <f t="shared" si="641"/>
        <v>-0.14750049613935845</v>
      </c>
      <c r="DD608" s="6">
        <f t="shared" si="624"/>
        <v>-0.17678543882503081</v>
      </c>
      <c r="DE608" s="6">
        <f t="shared" si="668"/>
        <v>0.45228288505039205</v>
      </c>
      <c r="DF608" s="6">
        <f t="shared" si="685"/>
        <v>0.72102665073480143</v>
      </c>
      <c r="DG608" s="6">
        <f t="shared" si="702"/>
        <v>2.0718437397673162</v>
      </c>
      <c r="DI608" s="6">
        <f t="shared" si="673"/>
        <v>0.90434302527555654</v>
      </c>
      <c r="DJ608" s="6">
        <f t="shared" si="691"/>
        <v>0.78217410738287929</v>
      </c>
      <c r="DK608" s="6">
        <f t="shared" si="642"/>
        <v>0.64412239963468587</v>
      </c>
      <c r="DL608" s="6">
        <f t="shared" si="625"/>
        <v>0.88707195769093738</v>
      </c>
      <c r="DM608" s="6">
        <f t="shared" si="669"/>
        <v>7.2212374847509364E-2</v>
      </c>
      <c r="DN608" s="6">
        <f t="shared" si="686"/>
        <v>0.29489598213467555</v>
      </c>
      <c r="DO608" s="6">
        <f t="shared" si="701"/>
        <v>0.15591061005801865</v>
      </c>
      <c r="DP608" s="6"/>
      <c r="DX608">
        <f t="shared" si="692"/>
        <v>88767</v>
      </c>
      <c r="DY608">
        <f t="shared" si="693"/>
        <v>84508.99060592863</v>
      </c>
      <c r="DZ608">
        <f t="shared" si="694"/>
        <v>93025.00939407137</v>
      </c>
    </row>
    <row r="609" spans="1:130" x14ac:dyDescent="0.25">
      <c r="A609" s="1">
        <v>8</v>
      </c>
      <c r="B609" s="1">
        <v>608</v>
      </c>
      <c r="C609" s="7">
        <v>20220307</v>
      </c>
      <c r="D609" s="7">
        <v>94100</v>
      </c>
      <c r="E609" s="7">
        <v>7617200</v>
      </c>
      <c r="F609" s="7"/>
      <c r="G609" s="7">
        <f t="shared" si="656"/>
        <v>716778520000</v>
      </c>
      <c r="H609" s="36">
        <f t="shared" si="703"/>
        <v>207911244177</v>
      </c>
      <c r="I609" s="36">
        <f t="shared" si="695"/>
        <v>294371919767</v>
      </c>
      <c r="K609" s="2">
        <f t="shared" si="657"/>
        <v>3.1632150994522594E-2</v>
      </c>
      <c r="M609" s="1">
        <f t="shared" si="665"/>
        <v>607</v>
      </c>
      <c r="N609" s="2">
        <f t="shared" si="658"/>
        <v>2.4624628800702247E-2</v>
      </c>
      <c r="O609" s="8">
        <f t="shared" si="659"/>
        <v>0.76065162907268169</v>
      </c>
      <c r="P609" s="2">
        <f t="shared" si="660"/>
        <v>0.77057710129287349</v>
      </c>
      <c r="Q609" s="2">
        <f t="shared" si="661"/>
        <v>0.77416321041050895</v>
      </c>
      <c r="R609" s="2">
        <f t="shared" si="662"/>
        <v>7.5660502401651009E-3</v>
      </c>
      <c r="V609" s="1">
        <f t="shared" si="663"/>
        <v>0</v>
      </c>
      <c r="W609" s="1">
        <f t="shared" si="664"/>
        <v>3.1632150994522594E-2</v>
      </c>
      <c r="X609" s="2">
        <f t="shared" si="643"/>
        <v>4.6115069079112874E-3</v>
      </c>
      <c r="Y609" s="2">
        <f t="shared" si="644"/>
        <v>1.0957837990600483E-2</v>
      </c>
      <c r="Z609" s="2">
        <f t="shared" si="645"/>
        <v>8.8832450969625453E-3</v>
      </c>
      <c r="AA609" s="2">
        <f t="shared" si="646"/>
        <v>1.209479292396126E-2</v>
      </c>
      <c r="AB609" s="3">
        <f t="shared" si="696"/>
        <v>0.5191241328563706</v>
      </c>
      <c r="AC609" s="3">
        <f t="shared" si="697"/>
        <v>0.90599632912206951</v>
      </c>
      <c r="AD609" s="4">
        <f t="shared" si="647"/>
        <v>63.573315610408784</v>
      </c>
      <c r="AE609" s="5">
        <f t="shared" si="631"/>
        <v>44.795101488996728</v>
      </c>
      <c r="AF609" s="5">
        <f t="shared" si="632"/>
        <v>31.173167328814063</v>
      </c>
      <c r="AG609" s="5">
        <f t="shared" si="633"/>
        <v>58.417035649179397</v>
      </c>
      <c r="AH609" s="5"/>
      <c r="AI609" s="6">
        <f t="shared" si="698"/>
        <v>-2.6461175965583362E-4</v>
      </c>
      <c r="AJ609" s="6">
        <f t="shared" si="687"/>
        <v>-0.17269685512913754</v>
      </c>
      <c r="AK609" s="6">
        <f t="shared" si="634"/>
        <v>-0.37120204917641386</v>
      </c>
      <c r="AL609" s="6">
        <f t="shared" si="635"/>
        <v>2.5808338918138773E-2</v>
      </c>
      <c r="AM609" s="6"/>
      <c r="AT609" s="5"/>
      <c r="AU609" s="5"/>
      <c r="AV609" s="12"/>
      <c r="AW609" s="5"/>
      <c r="AX609" s="5"/>
      <c r="AY609" s="5"/>
      <c r="BE609" s="5">
        <f t="shared" si="674"/>
        <v>2930</v>
      </c>
      <c r="BF609" s="6">
        <f t="shared" si="675"/>
        <v>0</v>
      </c>
      <c r="BG609" s="6">
        <f t="shared" si="676"/>
        <v>2930</v>
      </c>
      <c r="BH609" s="6">
        <f t="shared" si="677"/>
        <v>404.28571428571428</v>
      </c>
      <c r="BI609" s="6">
        <f t="shared" si="678"/>
        <v>975.71428571428567</v>
      </c>
      <c r="BJ609" s="6">
        <f t="shared" si="679"/>
        <v>70.703933747412009</v>
      </c>
      <c r="BK609" s="6">
        <f t="shared" si="636"/>
        <v>41.723205845420694</v>
      </c>
      <c r="BL609" s="6">
        <f t="shared" si="637"/>
        <v>18.209362324381924</v>
      </c>
      <c r="BM609" s="6">
        <f t="shared" si="638"/>
        <v>58.182896310147832</v>
      </c>
      <c r="BQ609" s="2">
        <f t="shared" si="648"/>
        <v>88818.75</v>
      </c>
      <c r="BR609" s="2">
        <f t="shared" si="680"/>
        <v>91748.375</v>
      </c>
      <c r="BS609" s="2">
        <f t="shared" si="649"/>
        <v>84128.281922104594</v>
      </c>
      <c r="BT609" s="5">
        <f t="shared" si="681"/>
        <v>96885.183225931745</v>
      </c>
      <c r="BU609" s="5"/>
      <c r="BV609" s="2">
        <f t="shared" si="626"/>
        <v>-0.75378774280784233</v>
      </c>
      <c r="BW609" s="2">
        <f t="shared" si="650"/>
        <v>-0.47344777881557476</v>
      </c>
      <c r="BX609" s="2">
        <f t="shared" si="651"/>
        <v>-0.91893408161953416</v>
      </c>
      <c r="BY609" s="2">
        <f t="shared" si="652"/>
        <v>-2.7961476011615305E-2</v>
      </c>
      <c r="BZ609" s="2"/>
      <c r="CA609" s="2">
        <f t="shared" si="682"/>
        <v>-0.11787664503911177</v>
      </c>
      <c r="CB609" s="2">
        <f t="shared" si="653"/>
        <v>0.11070935030418125</v>
      </c>
      <c r="CC609" s="2">
        <f t="shared" si="654"/>
        <v>-0.2083059998728409</v>
      </c>
      <c r="CD609" s="2">
        <f t="shared" si="655"/>
        <v>0.42972470048120337</v>
      </c>
      <c r="CE609" s="5"/>
      <c r="CF609" s="8">
        <f t="shared" si="627"/>
        <v>1.1359455435585324E-2</v>
      </c>
      <c r="CG609" s="8">
        <f t="shared" si="628"/>
        <v>6.0667151719833168E-3</v>
      </c>
      <c r="CH609" s="5">
        <f t="shared" si="629"/>
        <v>89900</v>
      </c>
      <c r="CI609" s="5">
        <f t="shared" si="630"/>
        <v>91055</v>
      </c>
      <c r="CJ609" s="5"/>
      <c r="CK609" s="5">
        <f t="shared" si="670"/>
        <v>90250.556761315805</v>
      </c>
      <c r="CL609" s="5">
        <f t="shared" si="688"/>
        <v>89585.906127191629</v>
      </c>
      <c r="CM609" s="5">
        <f t="shared" si="639"/>
        <v>95536.910778233461</v>
      </c>
      <c r="CN609" s="5">
        <f t="shared" si="622"/>
        <v>105609.39611304562</v>
      </c>
      <c r="CO609" s="5">
        <f t="shared" si="666"/>
        <v>95676.225834003664</v>
      </c>
      <c r="CP609" s="5">
        <f t="shared" si="683"/>
        <v>79809.987890616001</v>
      </c>
      <c r="CQ609" s="5">
        <f t="shared" si="699"/>
        <v>58532.808427101947</v>
      </c>
      <c r="CR609" s="5"/>
      <c r="CS609" s="32">
        <f t="shared" si="671"/>
        <v>4.2652847548240169E-2</v>
      </c>
      <c r="CT609" s="32">
        <f t="shared" si="689"/>
        <v>5.0388437958079901E-2</v>
      </c>
      <c r="CU609" s="32">
        <f t="shared" si="640"/>
        <v>-1.5040373050882017E-2</v>
      </c>
      <c r="CV609" s="32">
        <f t="shared" si="623"/>
        <v>-0.10898079656402748</v>
      </c>
      <c r="CW609" s="32">
        <f t="shared" si="667"/>
        <v>-1.6474582063243037E-2</v>
      </c>
      <c r="CX609" s="32">
        <f t="shared" si="684"/>
        <v>0.179050423224838</v>
      </c>
      <c r="CY609" s="32">
        <f t="shared" si="700"/>
        <v>0.60764539629418635</v>
      </c>
      <c r="DA609" s="6">
        <f t="shared" si="672"/>
        <v>0.10006108619132768</v>
      </c>
      <c r="DB609" s="6">
        <f t="shared" si="690"/>
        <v>3.6469983409796354E-2</v>
      </c>
      <c r="DC609" s="6">
        <f t="shared" si="641"/>
        <v>-0.15384700536394671</v>
      </c>
      <c r="DD609" s="6">
        <f t="shared" si="624"/>
        <v>-0.14423374753582982</v>
      </c>
      <c r="DE609" s="6">
        <f t="shared" si="668"/>
        <v>0.50658383585762756</v>
      </c>
      <c r="DF609" s="6">
        <f t="shared" si="685"/>
        <v>0.78704921305561704</v>
      </c>
      <c r="DG609" s="6">
        <f t="shared" si="702"/>
        <v>2.1178655264935951</v>
      </c>
      <c r="DI609" s="6">
        <f t="shared" si="673"/>
        <v>1.0377109688861115</v>
      </c>
      <c r="DJ609" s="6">
        <f t="shared" si="691"/>
        <v>1.1266594309680558</v>
      </c>
      <c r="DK609" s="6">
        <f t="shared" si="642"/>
        <v>0.47881994894387042</v>
      </c>
      <c r="DL609" s="6">
        <f t="shared" si="625"/>
        <v>1.0117030299720593</v>
      </c>
      <c r="DM609" s="6">
        <f t="shared" si="669"/>
        <v>5.6290613338427782E-2</v>
      </c>
      <c r="DN609" s="6">
        <f t="shared" si="686"/>
        <v>0.26344869688632555</v>
      </c>
      <c r="DO609" s="6">
        <f t="shared" si="701"/>
        <v>0.15458760627317816</v>
      </c>
      <c r="DP609" s="6"/>
      <c r="DX609">
        <f t="shared" si="692"/>
        <v>88766.5</v>
      </c>
      <c r="DY609">
        <f t="shared" si="693"/>
        <v>84510.998736928872</v>
      </c>
      <c r="DZ609">
        <f t="shared" si="694"/>
        <v>93022.001263071128</v>
      </c>
    </row>
    <row r="610" spans="1:130" x14ac:dyDescent="0.25">
      <c r="A610" s="1">
        <v>9</v>
      </c>
      <c r="B610" s="1">
        <v>609</v>
      </c>
      <c r="C610" s="7">
        <v>20220308</v>
      </c>
      <c r="D610" s="7">
        <v>93950</v>
      </c>
      <c r="E610" s="7">
        <v>2338195</v>
      </c>
      <c r="F610" s="7"/>
      <c r="G610" s="7">
        <f t="shared" si="656"/>
        <v>219673420250</v>
      </c>
      <c r="H610" s="36">
        <f t="shared" si="703"/>
        <v>201778387671</v>
      </c>
      <c r="I610" s="36">
        <f t="shared" si="695"/>
        <v>294563989157</v>
      </c>
      <c r="K610" s="2">
        <f t="shared" si="657"/>
        <v>-1.5953207318596587E-3</v>
      </c>
      <c r="M610" s="1">
        <f t="shared" si="665"/>
        <v>608</v>
      </c>
      <c r="N610" s="2">
        <f t="shared" si="658"/>
        <v>2.472168278034733E-2</v>
      </c>
      <c r="O610" s="8">
        <f t="shared" si="659"/>
        <v>0.76190476190476186</v>
      </c>
      <c r="P610" s="2">
        <f t="shared" si="660"/>
        <v>0.77157943446880095</v>
      </c>
      <c r="Q610" s="2">
        <f t="shared" si="661"/>
        <v>0.77486433320651638</v>
      </c>
      <c r="R610" s="2">
        <f t="shared" si="662"/>
        <v>8.6723393881116273E-3</v>
      </c>
      <c r="V610" s="1">
        <f t="shared" si="663"/>
        <v>1.5953207318596587E-3</v>
      </c>
      <c r="W610" s="1">
        <f t="shared" si="664"/>
        <v>0</v>
      </c>
      <c r="X610" s="2">
        <f t="shared" si="643"/>
        <v>4.7254583887584049E-3</v>
      </c>
      <c r="Y610" s="2">
        <f t="shared" si="644"/>
        <v>9.0747981184638674E-3</v>
      </c>
      <c r="Z610" s="2">
        <f t="shared" si="645"/>
        <v>8.8296099696606005E-3</v>
      </c>
      <c r="AA610" s="2">
        <f t="shared" si="646"/>
        <v>1.1551953769177278E-2</v>
      </c>
      <c r="AB610" s="3">
        <f t="shared" si="696"/>
        <v>0.53518314002493206</v>
      </c>
      <c r="AC610" s="3">
        <f t="shared" si="697"/>
        <v>0.7855639227605884</v>
      </c>
      <c r="AD610" s="4">
        <f t="shared" si="647"/>
        <v>59.478755993126761</v>
      </c>
      <c r="AE610" s="5">
        <f t="shared" si="631"/>
        <v>45.66667251038762</v>
      </c>
      <c r="AF610" s="5">
        <f t="shared" si="632"/>
        <v>30.628034904999851</v>
      </c>
      <c r="AG610" s="5">
        <f t="shared" si="633"/>
        <v>60.70531011577539</v>
      </c>
      <c r="AH610" s="5"/>
      <c r="AI610" s="6">
        <f t="shared" si="698"/>
        <v>9.6033127191584897E-2</v>
      </c>
      <c r="AJ610" s="6">
        <f t="shared" si="687"/>
        <v>-0.15543300114988823</v>
      </c>
      <c r="AK610" s="6">
        <f t="shared" si="634"/>
        <v>-0.38372921432685136</v>
      </c>
      <c r="AL610" s="6">
        <f t="shared" si="635"/>
        <v>7.2863212027074908E-2</v>
      </c>
      <c r="AM610" s="6"/>
      <c r="AT610" s="5"/>
      <c r="AU610" s="5"/>
      <c r="AV610" s="12"/>
      <c r="AW610" s="5"/>
      <c r="AX610" s="5"/>
      <c r="AY610" s="5"/>
      <c r="BE610" s="5">
        <f t="shared" si="674"/>
        <v>-150</v>
      </c>
      <c r="BF610" s="6">
        <f t="shared" si="675"/>
        <v>150</v>
      </c>
      <c r="BG610" s="6">
        <f t="shared" si="676"/>
        <v>0</v>
      </c>
      <c r="BH610" s="6">
        <f t="shared" si="677"/>
        <v>415</v>
      </c>
      <c r="BI610" s="6">
        <f t="shared" si="678"/>
        <v>811.42857142857144</v>
      </c>
      <c r="BJ610" s="6">
        <f t="shared" si="679"/>
        <v>66.161910308677932</v>
      </c>
      <c r="BK610" s="6">
        <f t="shared" si="636"/>
        <v>43.227283848621788</v>
      </c>
      <c r="BL610" s="6">
        <f t="shared" si="637"/>
        <v>17.489977646417675</v>
      </c>
      <c r="BM610" s="6">
        <f t="shared" si="638"/>
        <v>61.243398190164669</v>
      </c>
      <c r="BQ610" s="2">
        <f t="shared" si="648"/>
        <v>88818.75</v>
      </c>
      <c r="BR610" s="2">
        <f t="shared" si="680"/>
        <v>91327.875</v>
      </c>
      <c r="BS610" s="2">
        <f t="shared" si="649"/>
        <v>83849.856901596009</v>
      </c>
      <c r="BT610" s="5">
        <f t="shared" si="681"/>
        <v>95924.191180835536</v>
      </c>
      <c r="BU610" s="5"/>
      <c r="BV610" s="2">
        <f t="shared" si="626"/>
        <v>-0.63105575968967642</v>
      </c>
      <c r="BW610" s="2">
        <f t="shared" si="650"/>
        <v>-0.48260785503419878</v>
      </c>
      <c r="BX610" s="2">
        <f t="shared" si="651"/>
        <v>-0.93338095110547714</v>
      </c>
      <c r="BY610" s="2">
        <f t="shared" si="652"/>
        <v>-3.1834758962920373E-2</v>
      </c>
      <c r="BZ610" s="2"/>
      <c r="CA610" s="2">
        <f t="shared" si="682"/>
        <v>-1.5708390960743539E-2</v>
      </c>
      <c r="CB610" s="2">
        <f t="shared" si="653"/>
        <v>0.10636710994383827</v>
      </c>
      <c r="CC610" s="2">
        <f t="shared" si="654"/>
        <v>-0.21724721444158782</v>
      </c>
      <c r="CD610" s="2">
        <f t="shared" si="655"/>
        <v>0.42998143432926439</v>
      </c>
      <c r="CE610" s="5"/>
      <c r="CF610" s="8">
        <f t="shared" si="627"/>
        <v>1.1359455435585324E-2</v>
      </c>
      <c r="CG610" s="8">
        <f t="shared" si="628"/>
        <v>1.6461491193225861E-3</v>
      </c>
      <c r="CH610" s="5">
        <f t="shared" si="629"/>
        <v>91280</v>
      </c>
      <c r="CI610" s="5">
        <f t="shared" si="630"/>
        <v>91055</v>
      </c>
      <c r="CJ610" s="5"/>
      <c r="CK610" s="5">
        <f t="shared" si="670"/>
        <v>90984.26792366532</v>
      </c>
      <c r="CL610" s="5">
        <f t="shared" si="688"/>
        <v>89716.791009094537</v>
      </c>
      <c r="CM610" s="5">
        <f t="shared" si="639"/>
        <v>95336.792614608305</v>
      </c>
      <c r="CN610" s="5">
        <f t="shared" si="622"/>
        <v>105508.69868161465</v>
      </c>
      <c r="CO610" s="5">
        <f t="shared" si="666"/>
        <v>95749.565276231646</v>
      </c>
      <c r="CP610" s="5">
        <f t="shared" si="683"/>
        <v>79897.538021119602</v>
      </c>
      <c r="CQ610" s="5">
        <f t="shared" si="699"/>
        <v>58778.592047987848</v>
      </c>
      <c r="CR610" s="5"/>
      <c r="CS610" s="32">
        <f t="shared" si="671"/>
        <v>3.2596097589342454E-2</v>
      </c>
      <c r="CT610" s="32">
        <f t="shared" si="689"/>
        <v>4.7184132906362475E-2</v>
      </c>
      <c r="CU610" s="32">
        <f t="shared" si="640"/>
        <v>-1.4546247850127592E-2</v>
      </c>
      <c r="CV610" s="32">
        <f t="shared" si="623"/>
        <v>-0.10955209215966577</v>
      </c>
      <c r="CW610" s="32">
        <f t="shared" si="667"/>
        <v>-1.8794500748280263E-2</v>
      </c>
      <c r="CX610" s="32">
        <f t="shared" si="684"/>
        <v>0.17588103872694871</v>
      </c>
      <c r="CY610" s="32">
        <f t="shared" si="700"/>
        <v>0.59837105188395134</v>
      </c>
      <c r="DA610" s="6">
        <f t="shared" si="672"/>
        <v>9.1909900255740265E-2</v>
      </c>
      <c r="DB610" s="6">
        <f t="shared" si="690"/>
        <v>4.2953055529209236E-2</v>
      </c>
      <c r="DC610" s="6">
        <f t="shared" si="641"/>
        <v>-0.19422488474880359</v>
      </c>
      <c r="DD610" s="6">
        <f t="shared" si="624"/>
        <v>-0.10066617224570742</v>
      </c>
      <c r="DE610" s="6">
        <f t="shared" si="668"/>
        <v>0.50940743526380328</v>
      </c>
      <c r="DF610" s="6">
        <f t="shared" si="685"/>
        <v>0.72240920229311523</v>
      </c>
      <c r="DG610" s="6">
        <f t="shared" si="702"/>
        <v>2.1525113325292113</v>
      </c>
      <c r="DI610" s="6">
        <f t="shared" si="673"/>
        <v>0.92005415947054348</v>
      </c>
      <c r="DJ610" s="6">
        <f t="shared" si="691"/>
        <v>1.028148725579797</v>
      </c>
      <c r="DK610" s="6">
        <f t="shared" si="642"/>
        <v>0.37997869256179906</v>
      </c>
      <c r="DL610" s="6">
        <f t="shared" si="625"/>
        <v>0.98990153187232255</v>
      </c>
      <c r="DM610" s="6">
        <f t="shared" si="669"/>
        <v>5.0941928372043081E-2</v>
      </c>
      <c r="DN610" s="6">
        <f t="shared" si="686"/>
        <v>0.28349496017176884</v>
      </c>
      <c r="DO610" s="6">
        <f t="shared" si="701"/>
        <v>0.1532573531586367</v>
      </c>
      <c r="DP610" s="6"/>
      <c r="DX610">
        <f t="shared" si="692"/>
        <v>88927.5</v>
      </c>
      <c r="DY610">
        <f t="shared" si="693"/>
        <v>84172.684020385233</v>
      </c>
      <c r="DZ610">
        <f t="shared" si="694"/>
        <v>93682.315979614767</v>
      </c>
    </row>
    <row r="611" spans="1:130" x14ac:dyDescent="0.25">
      <c r="A611" s="1">
        <v>10</v>
      </c>
      <c r="B611" s="1">
        <v>610</v>
      </c>
      <c r="C611" s="7">
        <v>20220309</v>
      </c>
      <c r="D611" s="7">
        <v>93550</v>
      </c>
      <c r="E611" s="7">
        <v>2622178</v>
      </c>
      <c r="F611" s="7"/>
      <c r="G611" s="7">
        <f t="shared" si="656"/>
        <v>245304751900</v>
      </c>
      <c r="H611" s="36">
        <f t="shared" si="703"/>
        <v>200600500766</v>
      </c>
      <c r="I611" s="36">
        <f t="shared" si="695"/>
        <v>291351334832.20001</v>
      </c>
      <c r="K611" s="2">
        <f t="shared" si="657"/>
        <v>-4.2666731393756849E-3</v>
      </c>
      <c r="M611" s="1">
        <f t="shared" si="665"/>
        <v>609</v>
      </c>
      <c r="N611" s="2">
        <f t="shared" si="658"/>
        <v>2.4869006511118476E-2</v>
      </c>
      <c r="O611" s="8">
        <f t="shared" si="659"/>
        <v>0.76315789473684215</v>
      </c>
      <c r="P611" s="2">
        <f t="shared" si="660"/>
        <v>0.77309621976855736</v>
      </c>
      <c r="Q611" s="2">
        <f t="shared" si="661"/>
        <v>0.77592174438546646</v>
      </c>
      <c r="R611" s="2">
        <f t="shared" si="662"/>
        <v>8.4215397319588048E-3</v>
      </c>
      <c r="V611" s="1">
        <f t="shared" si="663"/>
        <v>4.2666731393756849E-3</v>
      </c>
      <c r="W611" s="1">
        <f t="shared" si="664"/>
        <v>0</v>
      </c>
      <c r="X611" s="2">
        <f t="shared" si="643"/>
        <v>5.0302207558566691E-3</v>
      </c>
      <c r="Y611" s="2">
        <f t="shared" si="644"/>
        <v>8.2633293253475161E-3</v>
      </c>
      <c r="Z611" s="2">
        <f t="shared" si="645"/>
        <v>8.7269977405566943E-3</v>
      </c>
      <c r="AA611" s="2">
        <f t="shared" si="646"/>
        <v>1.1775880706571909E-2</v>
      </c>
      <c r="AB611" s="3">
        <f t="shared" si="696"/>
        <v>0.57639762326050425</v>
      </c>
      <c r="AC611" s="3">
        <f t="shared" si="697"/>
        <v>0.70171646021650835</v>
      </c>
      <c r="AD611" s="4">
        <f t="shared" si="647"/>
        <v>54.902490261866291</v>
      </c>
      <c r="AE611" s="5">
        <f t="shared" si="631"/>
        <v>46.220133059646265</v>
      </c>
      <c r="AF611" s="5">
        <f t="shared" si="632"/>
        <v>30.659889677218647</v>
      </c>
      <c r="AG611" s="5">
        <f t="shared" si="633"/>
        <v>61.780376442073887</v>
      </c>
      <c r="AH611" s="5"/>
      <c r="AI611" s="6">
        <f t="shared" si="698"/>
        <v>0.10705247450419657</v>
      </c>
      <c r="AJ611" s="6">
        <f t="shared" si="687"/>
        <v>-0.13929822330880257</v>
      </c>
      <c r="AK611" s="6">
        <f t="shared" si="634"/>
        <v>-0.39378750111105687</v>
      </c>
      <c r="AL611" s="6">
        <f t="shared" si="635"/>
        <v>0.11519105449345171</v>
      </c>
      <c r="AM611" s="6"/>
      <c r="AT611" s="5"/>
      <c r="AU611" s="5"/>
      <c r="AV611" s="12"/>
      <c r="AW611" s="5"/>
      <c r="AX611" s="5"/>
      <c r="AY611" s="5"/>
      <c r="BE611" s="5">
        <f t="shared" si="674"/>
        <v>-400</v>
      </c>
      <c r="BF611" s="6">
        <f t="shared" si="675"/>
        <v>400</v>
      </c>
      <c r="BG611" s="6">
        <f t="shared" si="676"/>
        <v>0</v>
      </c>
      <c r="BH611" s="6">
        <f t="shared" si="677"/>
        <v>443.57142857142856</v>
      </c>
      <c r="BI611" s="6">
        <f t="shared" si="678"/>
        <v>739.28571428571433</v>
      </c>
      <c r="BJ611" s="6">
        <f t="shared" si="679"/>
        <v>62.5</v>
      </c>
      <c r="BK611" s="6">
        <f t="shared" si="636"/>
        <v>44.458528779684244</v>
      </c>
      <c r="BL611" s="6">
        <f t="shared" si="637"/>
        <v>17.473484699094428</v>
      </c>
      <c r="BM611" s="6">
        <f t="shared" si="638"/>
        <v>63.348059636097112</v>
      </c>
      <c r="BQ611" s="2">
        <f t="shared" si="648"/>
        <v>89032.5</v>
      </c>
      <c r="BR611" s="2">
        <f t="shared" si="680"/>
        <v>90953.625</v>
      </c>
      <c r="BS611" s="2">
        <f t="shared" si="649"/>
        <v>83666.162549421919</v>
      </c>
      <c r="BT611" s="5">
        <f t="shared" si="681"/>
        <v>94950.580658932638</v>
      </c>
      <c r="BU611" s="5"/>
      <c r="BV611" s="2">
        <f t="shared" si="626"/>
        <v>-0.57749207886201415</v>
      </c>
      <c r="BW611" s="2">
        <f t="shared" si="650"/>
        <v>-0.49780838207841249</v>
      </c>
      <c r="BX611" s="2">
        <f t="shared" si="651"/>
        <v>-0.93929651237611822</v>
      </c>
      <c r="BY611" s="2">
        <f t="shared" si="652"/>
        <v>-5.6320251780706765E-2</v>
      </c>
      <c r="BZ611" s="2"/>
      <c r="CA611" s="2">
        <f t="shared" si="682"/>
        <v>-4.1721216486628819E-2</v>
      </c>
      <c r="CB611" s="2">
        <f t="shared" si="653"/>
        <v>0.10508299093139081</v>
      </c>
      <c r="CC611" s="2">
        <f t="shared" si="654"/>
        <v>-0.22077249997538048</v>
      </c>
      <c r="CD611" s="2">
        <f t="shared" si="655"/>
        <v>0.43093848183816208</v>
      </c>
      <c r="CE611" s="5"/>
      <c r="CF611" s="8">
        <f t="shared" si="627"/>
        <v>1.1326707514623361E-2</v>
      </c>
      <c r="CG611" s="8">
        <f t="shared" si="628"/>
        <v>-2.439300426356223E-3</v>
      </c>
      <c r="CH611" s="5">
        <f t="shared" si="629"/>
        <v>91285</v>
      </c>
      <c r="CI611" s="5">
        <f t="shared" si="630"/>
        <v>91020</v>
      </c>
      <c r="CJ611" s="5"/>
      <c r="CK611" s="5">
        <f t="shared" si="670"/>
        <v>91603.40563317707</v>
      </c>
      <c r="CL611" s="5">
        <f t="shared" si="688"/>
        <v>89923.114031458303</v>
      </c>
      <c r="CM611" s="5">
        <f t="shared" si="639"/>
        <v>94871.73235530137</v>
      </c>
      <c r="CN611" s="5">
        <f t="shared" si="622"/>
        <v>105432.29501262038</v>
      </c>
      <c r="CO611" s="5">
        <f t="shared" si="666"/>
        <v>95797.367507814051</v>
      </c>
      <c r="CP611" s="5">
        <f t="shared" si="683"/>
        <v>79964.421505468374</v>
      </c>
      <c r="CQ611" s="5">
        <f t="shared" si="699"/>
        <v>58955.552984684706</v>
      </c>
      <c r="CR611" s="5"/>
      <c r="CS611" s="32">
        <f t="shared" si="671"/>
        <v>2.1250240134280673E-2</v>
      </c>
      <c r="CT611" s="32">
        <f t="shared" si="689"/>
        <v>4.0333189165055794E-2</v>
      </c>
      <c r="CU611" s="32">
        <f t="shared" si="640"/>
        <v>-1.3931782655252745E-2</v>
      </c>
      <c r="CV611" s="32">
        <f t="shared" si="623"/>
        <v>-0.11270071481606325</v>
      </c>
      <c r="CW611" s="32">
        <f t="shared" si="667"/>
        <v>-2.3459595668228972E-2</v>
      </c>
      <c r="CX611" s="32">
        <f t="shared" si="684"/>
        <v>0.16989528891424022</v>
      </c>
      <c r="CY611" s="32">
        <f t="shared" si="700"/>
        <v>0.58678861046901098</v>
      </c>
      <c r="DA611" s="6">
        <f t="shared" si="672"/>
        <v>5.5945580279917854E-2</v>
      </c>
      <c r="DB611" s="6">
        <f t="shared" si="690"/>
        <v>3.901977129107119E-2</v>
      </c>
      <c r="DC611" s="6">
        <f t="shared" si="641"/>
        <v>-0.21025486174551677</v>
      </c>
      <c r="DD611" s="6">
        <f t="shared" si="624"/>
        <v>-0.10599099564494315</v>
      </c>
      <c r="DE611" s="6">
        <f t="shared" si="668"/>
        <v>0.49071912631433268</v>
      </c>
      <c r="DF611" s="6">
        <f t="shared" si="685"/>
        <v>0.67594344276624885</v>
      </c>
      <c r="DG611" s="6">
        <f t="shared" si="702"/>
        <v>2.1354873417579072</v>
      </c>
      <c r="DI611" s="6">
        <f t="shared" si="673"/>
        <v>0.82562486902154353</v>
      </c>
      <c r="DJ611" s="6">
        <f t="shared" si="691"/>
        <v>0.93152736646388135</v>
      </c>
      <c r="DK611" s="6">
        <f t="shared" si="642"/>
        <v>0.25425849606749895</v>
      </c>
      <c r="DL611" s="6">
        <f t="shared" si="625"/>
        <v>0.92171290204262235</v>
      </c>
      <c r="DM611" s="6">
        <f t="shared" si="669"/>
        <v>3.8352587343326472E-2</v>
      </c>
      <c r="DN611" s="6">
        <f t="shared" si="686"/>
        <v>0.30327338889151201</v>
      </c>
      <c r="DO611" s="6">
        <f t="shared" si="701"/>
        <v>0.15223627787899041</v>
      </c>
      <c r="DP611" s="6"/>
      <c r="DX611">
        <f t="shared" si="692"/>
        <v>89105</v>
      </c>
      <c r="DY611">
        <f t="shared" si="693"/>
        <v>83954.689329758839</v>
      </c>
      <c r="DZ611">
        <f t="shared" si="694"/>
        <v>94255.310670241161</v>
      </c>
    </row>
    <row r="612" spans="1:130" x14ac:dyDescent="0.25">
      <c r="A612" s="1">
        <v>11</v>
      </c>
      <c r="B612" s="1">
        <v>611</v>
      </c>
      <c r="C612" s="7">
        <v>20220312</v>
      </c>
      <c r="D612" s="7">
        <v>91120</v>
      </c>
      <c r="E612" s="7">
        <v>2098216</v>
      </c>
      <c r="F612" s="7"/>
      <c r="G612" s="7">
        <f t="shared" si="656"/>
        <v>191189441920</v>
      </c>
      <c r="H612" s="36">
        <f t="shared" si="703"/>
        <v>199782207770.5</v>
      </c>
      <c r="I612" s="36">
        <f t="shared" si="695"/>
        <v>286677326685</v>
      </c>
      <c r="K612" s="2">
        <f t="shared" si="657"/>
        <v>-2.6318733581171892E-2</v>
      </c>
      <c r="M612" s="1">
        <f t="shared" si="665"/>
        <v>610</v>
      </c>
      <c r="N612" s="2">
        <f t="shared" si="658"/>
        <v>2.4878704234396795E-2</v>
      </c>
      <c r="O612" s="8">
        <f t="shared" si="659"/>
        <v>0.76441102756892232</v>
      </c>
      <c r="P612" s="2">
        <f t="shared" si="660"/>
        <v>0.77319586390820028</v>
      </c>
      <c r="Q612" s="2">
        <f t="shared" si="661"/>
        <v>0.77599106068151991</v>
      </c>
      <c r="R612" s="2">
        <f t="shared" si="662"/>
        <v>8.685192199635039E-3</v>
      </c>
      <c r="V612" s="1">
        <f t="shared" si="663"/>
        <v>2.6318733581171892E-2</v>
      </c>
      <c r="W612" s="1">
        <f t="shared" si="664"/>
        <v>0</v>
      </c>
      <c r="X612" s="2">
        <f t="shared" si="643"/>
        <v>5.3922059400203738E-3</v>
      </c>
      <c r="Y612" s="2">
        <f t="shared" si="644"/>
        <v>8.2633293253475161E-3</v>
      </c>
      <c r="Z612" s="2">
        <f t="shared" si="645"/>
        <v>9.5205886674799636E-3</v>
      </c>
      <c r="AA612" s="2">
        <f t="shared" si="646"/>
        <v>1.1775880706571909E-2</v>
      </c>
      <c r="AB612" s="3">
        <f t="shared" si="696"/>
        <v>0.56637316539457794</v>
      </c>
      <c r="AC612" s="3">
        <f t="shared" si="697"/>
        <v>0.70171646021650835</v>
      </c>
      <c r="AD612" s="4">
        <f t="shared" si="647"/>
        <v>55.336503512388134</v>
      </c>
      <c r="AE612" s="5">
        <f t="shared" si="631"/>
        <v>47.019721140010176</v>
      </c>
      <c r="AF612" s="5">
        <f t="shared" si="632"/>
        <v>31.304318291310466</v>
      </c>
      <c r="AG612" s="5">
        <f t="shared" si="633"/>
        <v>62.735123988709887</v>
      </c>
      <c r="AH612" s="5"/>
      <c r="AI612" s="6">
        <f t="shared" si="698"/>
        <v>3.3174330335320037E-2</v>
      </c>
      <c r="AJ612" s="6">
        <f t="shared" si="687"/>
        <v>-0.12584481319545132</v>
      </c>
      <c r="AK612" s="6">
        <f t="shared" si="634"/>
        <v>-0.38718908785269418</v>
      </c>
      <c r="AL612" s="6">
        <f t="shared" si="635"/>
        <v>0.13549946146179154</v>
      </c>
      <c r="AM612" s="6"/>
      <c r="AT612" s="5"/>
      <c r="AU612" s="5"/>
      <c r="AV612" s="12"/>
      <c r="AW612" s="5"/>
      <c r="AX612" s="5"/>
      <c r="AY612" s="5"/>
      <c r="BE612" s="5">
        <f t="shared" si="674"/>
        <v>-2430</v>
      </c>
      <c r="BF612" s="6">
        <f t="shared" si="675"/>
        <v>2430</v>
      </c>
      <c r="BG612" s="6">
        <f t="shared" si="676"/>
        <v>0</v>
      </c>
      <c r="BH612" s="6">
        <f t="shared" si="677"/>
        <v>482.85714285714283</v>
      </c>
      <c r="BI612" s="6">
        <f t="shared" si="678"/>
        <v>739.28571428571433</v>
      </c>
      <c r="BJ612" s="6">
        <f t="shared" si="679"/>
        <v>60.490940970192874</v>
      </c>
      <c r="BK612" s="6">
        <f t="shared" si="636"/>
        <v>45.878884564911708</v>
      </c>
      <c r="BL612" s="6">
        <f t="shared" si="637"/>
        <v>18.647047115638053</v>
      </c>
      <c r="BM612" s="6">
        <f t="shared" si="638"/>
        <v>64.941170779403265</v>
      </c>
      <c r="BQ612" s="2">
        <f t="shared" si="648"/>
        <v>89313.75</v>
      </c>
      <c r="BR612" s="2">
        <f t="shared" si="680"/>
        <v>90642.3125</v>
      </c>
      <c r="BS612" s="2">
        <f t="shared" si="649"/>
        <v>83595.607673615013</v>
      </c>
      <c r="BT612" s="5">
        <f t="shared" si="681"/>
        <v>94063.620467318469</v>
      </c>
      <c r="BU612" s="5"/>
      <c r="BV612" s="2">
        <f t="shared" si="626"/>
        <v>-0.88324739853340528</v>
      </c>
      <c r="BW612" s="2">
        <f t="shared" si="650"/>
        <v>-0.53306998726786303</v>
      </c>
      <c r="BX612" s="2">
        <f t="shared" si="651"/>
        <v>-0.97963792972839658</v>
      </c>
      <c r="BY612" s="2">
        <f t="shared" si="652"/>
        <v>-8.6502044807329481E-2</v>
      </c>
      <c r="BZ612" s="2"/>
      <c r="CA612" s="2">
        <f t="shared" si="682"/>
        <v>6.4378311392350169E-4</v>
      </c>
      <c r="CB612" s="2">
        <f t="shared" si="653"/>
        <v>0.10357373445929245</v>
      </c>
      <c r="CC612" s="2">
        <f t="shared" si="654"/>
        <v>-0.22400490291503966</v>
      </c>
      <c r="CD612" s="2">
        <f t="shared" si="655"/>
        <v>0.43115237183362459</v>
      </c>
      <c r="CE612" s="5"/>
      <c r="CF612" s="8">
        <f t="shared" si="627"/>
        <v>2.6567087066753509E-3</v>
      </c>
      <c r="CG612" s="8">
        <f t="shared" si="628"/>
        <v>-2.439300426356223E-3</v>
      </c>
      <c r="CH612" s="5">
        <f t="shared" si="629"/>
        <v>91285</v>
      </c>
      <c r="CI612" s="5">
        <f t="shared" si="630"/>
        <v>91020</v>
      </c>
      <c r="CJ612" s="5"/>
      <c r="CK612" s="5">
        <f t="shared" si="670"/>
        <v>91791.05297231437</v>
      </c>
      <c r="CL612" s="5">
        <f t="shared" si="688"/>
        <v>89977.230432324839</v>
      </c>
      <c r="CM612" s="5">
        <f t="shared" si="639"/>
        <v>94321.77509846777</v>
      </c>
      <c r="CN612" s="5">
        <f t="shared" si="622"/>
        <v>105357.51634066603</v>
      </c>
      <c r="CO612" s="5">
        <f t="shared" si="666"/>
        <v>95857.435160093824</v>
      </c>
      <c r="CP612" s="5">
        <f t="shared" si="683"/>
        <v>79990.120730624025</v>
      </c>
      <c r="CQ612" s="5">
        <f t="shared" si="699"/>
        <v>59204.122808449596</v>
      </c>
      <c r="CR612" s="5"/>
      <c r="CS612" s="32">
        <f t="shared" si="671"/>
        <v>-7.3106577447887844E-3</v>
      </c>
      <c r="CT612" s="32">
        <f t="shared" si="689"/>
        <v>1.2700652844995997E-2</v>
      </c>
      <c r="CU612" s="32">
        <f t="shared" si="640"/>
        <v>-3.3945237938167061E-2</v>
      </c>
      <c r="CV612" s="32">
        <f t="shared" si="623"/>
        <v>-0.13513526927333819</v>
      </c>
      <c r="CW612" s="32">
        <f t="shared" si="667"/>
        <v>-4.9421676599021414E-2</v>
      </c>
      <c r="CX612" s="32">
        <f t="shared" si="684"/>
        <v>0.13914067346962922</v>
      </c>
      <c r="CY612" s="32">
        <f t="shared" si="700"/>
        <v>0.53908200438695419</v>
      </c>
      <c r="DA612" s="6">
        <f t="shared" si="672"/>
        <v>1.793869385811692E-2</v>
      </c>
      <c r="DB612" s="6">
        <f t="shared" si="690"/>
        <v>6.0542867520695211E-3</v>
      </c>
      <c r="DC612" s="6">
        <f t="shared" si="641"/>
        <v>-0.22454730658946614</v>
      </c>
      <c r="DD612" s="6">
        <f t="shared" si="624"/>
        <v>-0.16689367468869887</v>
      </c>
      <c r="DE612" s="6">
        <f t="shared" si="668"/>
        <v>0.48130517987239951</v>
      </c>
      <c r="DF612" s="6">
        <f t="shared" si="685"/>
        <v>0.60503286116188804</v>
      </c>
      <c r="DG612" s="6">
        <f t="shared" si="702"/>
        <v>2.0883533953684381</v>
      </c>
      <c r="DI612" s="6">
        <f t="shared" si="673"/>
        <v>0.52826992926246386</v>
      </c>
      <c r="DJ612" s="6">
        <f t="shared" si="691"/>
        <v>0.68775348093049016</v>
      </c>
      <c r="DK612" s="6">
        <f t="shared" si="642"/>
        <v>0.24347102403344875</v>
      </c>
      <c r="DL612" s="6">
        <f t="shared" si="625"/>
        <v>0.85175887617663382</v>
      </c>
      <c r="DM612" s="6">
        <f t="shared" si="669"/>
        <v>6.0225524154666227E-2</v>
      </c>
      <c r="DN612" s="6">
        <f t="shared" si="686"/>
        <v>0.32663865476118453</v>
      </c>
      <c r="DO612" s="6">
        <f t="shared" si="701"/>
        <v>0.15096116708137075</v>
      </c>
      <c r="DP612" s="6"/>
      <c r="DX612">
        <f t="shared" si="692"/>
        <v>89162.5</v>
      </c>
      <c r="DY612">
        <f t="shared" si="693"/>
        <v>83949.547381761469</v>
      </c>
      <c r="DZ612">
        <f t="shared" si="694"/>
        <v>94375.452618238531</v>
      </c>
    </row>
    <row r="613" spans="1:130" x14ac:dyDescent="0.25">
      <c r="A613" s="1">
        <v>12</v>
      </c>
      <c r="B613" s="1">
        <v>612</v>
      </c>
      <c r="C613" s="7">
        <v>20220313</v>
      </c>
      <c r="D613" s="7">
        <v>91200</v>
      </c>
      <c r="E613" s="7">
        <v>1582800</v>
      </c>
      <c r="F613" s="7"/>
      <c r="G613" s="7">
        <f t="shared" si="656"/>
        <v>144351360000</v>
      </c>
      <c r="H613" s="36">
        <f t="shared" si="703"/>
        <v>194420599040.5</v>
      </c>
      <c r="I613" s="36">
        <f t="shared" si="695"/>
        <v>284456899925.40002</v>
      </c>
      <c r="K613" s="2">
        <f t="shared" si="657"/>
        <v>8.7757794135894223E-4</v>
      </c>
      <c r="M613" s="1">
        <f t="shared" si="665"/>
        <v>611</v>
      </c>
      <c r="N613" s="2">
        <f t="shared" si="658"/>
        <v>2.5060977423062965E-2</v>
      </c>
      <c r="O613" s="8">
        <f t="shared" si="659"/>
        <v>0.76566416040100249</v>
      </c>
      <c r="P613" s="2">
        <f t="shared" si="660"/>
        <v>0.77506412273807945</v>
      </c>
      <c r="Q613" s="2">
        <f t="shared" si="661"/>
        <v>0.77728730149671699</v>
      </c>
      <c r="R613" s="2">
        <f t="shared" si="662"/>
        <v>7.5317035071977845E-3</v>
      </c>
      <c r="V613" s="1">
        <f t="shared" si="663"/>
        <v>0</v>
      </c>
      <c r="W613" s="1">
        <f t="shared" si="664"/>
        <v>8.7757794135894223E-4</v>
      </c>
      <c r="X613" s="2">
        <f t="shared" si="643"/>
        <v>3.4398964692091524E-3</v>
      </c>
      <c r="Y613" s="2">
        <f t="shared" si="644"/>
        <v>8.3260134640160115E-3</v>
      </c>
      <c r="Z613" s="2">
        <f t="shared" si="645"/>
        <v>7.1934075969435603E-3</v>
      </c>
      <c r="AA613" s="2">
        <f t="shared" si="646"/>
        <v>1.1730759910954472E-2</v>
      </c>
      <c r="AB613" s="3">
        <f t="shared" si="696"/>
        <v>0.47820124507761047</v>
      </c>
      <c r="AC613" s="3">
        <f t="shared" si="697"/>
        <v>0.70975908868793536</v>
      </c>
      <c r="AD613" s="4">
        <f t="shared" si="647"/>
        <v>59.746025899549302</v>
      </c>
      <c r="AE613" s="5">
        <f t="shared" si="631"/>
        <v>47.843655449208349</v>
      </c>
      <c r="AF613" s="5">
        <f t="shared" si="632"/>
        <v>31.253061580384561</v>
      </c>
      <c r="AG613" s="5">
        <f t="shared" si="633"/>
        <v>64.43424931803213</v>
      </c>
      <c r="AH613" s="5"/>
      <c r="AI613" s="6">
        <f t="shared" si="698"/>
        <v>1.8154883015150992E-2</v>
      </c>
      <c r="AJ613" s="6">
        <f t="shared" si="687"/>
        <v>-0.11284915380380396</v>
      </c>
      <c r="AK613" s="6">
        <f t="shared" si="634"/>
        <v>-0.37576846250386475</v>
      </c>
      <c r="AL613" s="6">
        <f t="shared" si="635"/>
        <v>0.15007015489625686</v>
      </c>
      <c r="AM613" s="6"/>
      <c r="AT613" s="5"/>
      <c r="AU613" s="5"/>
      <c r="AV613" s="12"/>
      <c r="AW613" s="5"/>
      <c r="AX613" s="5"/>
      <c r="AY613" s="5"/>
      <c r="BE613" s="5">
        <f t="shared" si="674"/>
        <v>80</v>
      </c>
      <c r="BF613" s="6">
        <f t="shared" si="675"/>
        <v>0</v>
      </c>
      <c r="BG613" s="6">
        <f t="shared" si="676"/>
        <v>80</v>
      </c>
      <c r="BH613" s="6">
        <f t="shared" si="677"/>
        <v>314.28571428571428</v>
      </c>
      <c r="BI613" s="6">
        <f t="shared" si="678"/>
        <v>745</v>
      </c>
      <c r="BJ613" s="6">
        <f t="shared" si="679"/>
        <v>70.330411328388394</v>
      </c>
      <c r="BK613" s="6">
        <f t="shared" si="636"/>
        <v>47.364597765892043</v>
      </c>
      <c r="BL613" s="6">
        <f t="shared" si="637"/>
        <v>18.170130031390613</v>
      </c>
      <c r="BM613" s="6">
        <f t="shared" si="638"/>
        <v>67.800725180043045</v>
      </c>
      <c r="BQ613" s="2">
        <f t="shared" si="648"/>
        <v>89401.25</v>
      </c>
      <c r="BR613" s="2">
        <f t="shared" si="680"/>
        <v>90397.0625</v>
      </c>
      <c r="BS613" s="2">
        <f t="shared" si="649"/>
        <v>83635.78367567579</v>
      </c>
      <c r="BT613" s="5">
        <f t="shared" si="681"/>
        <v>93388.743979646169</v>
      </c>
      <c r="BU613" s="5"/>
      <c r="BV613" s="2">
        <f t="shared" si="626"/>
        <v>-0.85312781200805077</v>
      </c>
      <c r="BW613" s="2">
        <f t="shared" si="650"/>
        <v>-0.56858286785349832</v>
      </c>
      <c r="BX613" s="2">
        <f t="shared" si="651"/>
        <v>-0.99709725329845922</v>
      </c>
      <c r="BY613" s="2">
        <f t="shared" si="652"/>
        <v>-0.14006848240853748</v>
      </c>
      <c r="BZ613" s="2"/>
      <c r="CA613" s="2">
        <f t="shared" si="682"/>
        <v>4.5473532510180943E-2</v>
      </c>
      <c r="CB613" s="2">
        <f t="shared" si="653"/>
        <v>0.10372048936725695</v>
      </c>
      <c r="CC613" s="2">
        <f t="shared" si="654"/>
        <v>-0.22374562692611652</v>
      </c>
      <c r="CD613" s="2">
        <f t="shared" si="655"/>
        <v>0.43118660566063038</v>
      </c>
      <c r="CE613" s="5"/>
      <c r="CF613" s="8">
        <f t="shared" si="627"/>
        <v>2.6567087066753509E-3</v>
      </c>
      <c r="CG613" s="8">
        <f t="shared" si="628"/>
        <v>-2.439300426356223E-3</v>
      </c>
      <c r="CH613" s="5">
        <f t="shared" si="629"/>
        <v>91285</v>
      </c>
      <c r="CI613" s="5">
        <f t="shared" si="630"/>
        <v>91020</v>
      </c>
      <c r="CJ613" s="5"/>
      <c r="CK613" s="5">
        <f t="shared" si="670"/>
        <v>91941.563674272067</v>
      </c>
      <c r="CL613" s="5">
        <f t="shared" si="688"/>
        <v>89983.914089879181</v>
      </c>
      <c r="CM613" s="5">
        <f t="shared" si="639"/>
        <v>93997.056380806243</v>
      </c>
      <c r="CN613" s="5">
        <f t="shared" ref="CN613:CN676" si="704">AVERAGE(G514:G613)/AVERAGE(E514:E613)</f>
        <v>105261.46044989885</v>
      </c>
      <c r="CO613" s="5">
        <f t="shared" si="666"/>
        <v>95941.287841534053</v>
      </c>
      <c r="CP613" s="5">
        <f t="shared" si="683"/>
        <v>80200.321224405416</v>
      </c>
      <c r="CQ613" s="5">
        <f t="shared" si="699"/>
        <v>59411.381178757074</v>
      </c>
      <c r="CR613" s="5"/>
      <c r="CS613" s="32">
        <f t="shared" si="671"/>
        <v>-8.0655978062246225E-3</v>
      </c>
      <c r="CT613" s="32">
        <f t="shared" si="689"/>
        <v>1.3514481142775647E-2</v>
      </c>
      <c r="CU613" s="32">
        <f t="shared" si="640"/>
        <v>-2.9756850783439925E-2</v>
      </c>
      <c r="CV613" s="32">
        <f t="shared" ref="CV613:CV676" si="705">D613/CN613-1</f>
        <v>-0.13358602844572598</v>
      </c>
      <c r="CW613" s="32">
        <f t="shared" si="667"/>
        <v>-4.9418638713347507E-2</v>
      </c>
      <c r="CX613" s="32">
        <f t="shared" si="684"/>
        <v>0.13715255260408266</v>
      </c>
      <c r="CY613" s="32">
        <f t="shared" si="700"/>
        <v>0.53505941438387494</v>
      </c>
      <c r="DA613" s="6">
        <f t="shared" si="672"/>
        <v>2.77950077647518E-2</v>
      </c>
      <c r="DB613" s="6">
        <f t="shared" si="690"/>
        <v>3.5831725422816388E-2</v>
      </c>
      <c r="DC613" s="6">
        <f t="shared" si="641"/>
        <v>-0.22498396198222997</v>
      </c>
      <c r="DD613" s="6">
        <f t="shared" ref="DD613:DD676" si="706">LN(D613/D514)</f>
        <v>-0.17920999575873947</v>
      </c>
      <c r="DE613" s="6">
        <f t="shared" si="668"/>
        <v>0.51485419541108735</v>
      </c>
      <c r="DF613" s="6">
        <f t="shared" si="685"/>
        <v>0.60103189165213966</v>
      </c>
      <c r="DG613" s="6">
        <f t="shared" si="702"/>
        <v>2.0494026742083769</v>
      </c>
      <c r="DI613" s="6">
        <f t="shared" si="673"/>
        <v>0.5181746713794243</v>
      </c>
      <c r="DJ613" s="6">
        <f t="shared" si="691"/>
        <v>0.69090057920413028</v>
      </c>
      <c r="DK613" s="6">
        <f t="shared" si="642"/>
        <v>0.29493697209337072</v>
      </c>
      <c r="DL613" s="6">
        <f t="shared" ref="DL613:DL676" si="707">(D533-(AVERAGE(D514:D613)-2*_xlfn.STDEV.P(D514:D613)))/(4*_xlfn.STDEV.P(D514:D613))</f>
        <v>0.95011162851787501</v>
      </c>
      <c r="DM613" s="6">
        <f t="shared" si="669"/>
        <v>7.5196117891990807E-2</v>
      </c>
      <c r="DN613" s="6">
        <f t="shared" si="686"/>
        <v>0.33245813639357519</v>
      </c>
      <c r="DO613" s="6">
        <f t="shared" si="701"/>
        <v>0.15026168427793174</v>
      </c>
      <c r="DP613" s="6"/>
      <c r="DX613">
        <f t="shared" si="692"/>
        <v>89194</v>
      </c>
      <c r="DY613">
        <f t="shared" si="693"/>
        <v>83939.956224011839</v>
      </c>
      <c r="DZ613">
        <f t="shared" si="694"/>
        <v>94448.043775988161</v>
      </c>
    </row>
    <row r="614" spans="1:130" x14ac:dyDescent="0.25">
      <c r="A614" s="1">
        <v>13</v>
      </c>
      <c r="B614" s="1">
        <v>613</v>
      </c>
      <c r="C614" s="7">
        <v>20220314</v>
      </c>
      <c r="D614" s="7">
        <v>91120</v>
      </c>
      <c r="E614" s="7">
        <v>1126853</v>
      </c>
      <c r="F614" s="7"/>
      <c r="G614" s="7">
        <f t="shared" si="656"/>
        <v>102678845360</v>
      </c>
      <c r="H614" s="36">
        <f t="shared" si="703"/>
        <v>192283082904.5</v>
      </c>
      <c r="I614" s="36">
        <f t="shared" si="695"/>
        <v>280675508490.40002</v>
      </c>
      <c r="K614" s="2">
        <f t="shared" si="657"/>
        <v>-8.7757794135900761E-4</v>
      </c>
      <c r="M614" s="1">
        <f t="shared" si="665"/>
        <v>612</v>
      </c>
      <c r="N614" s="2">
        <f t="shared" si="658"/>
        <v>2.5093732966440373E-2</v>
      </c>
      <c r="O614" s="8">
        <f t="shared" si="659"/>
        <v>0.76691729323308266</v>
      </c>
      <c r="P614" s="2">
        <f t="shared" si="660"/>
        <v>0.77539893256853931</v>
      </c>
      <c r="Q614" s="2">
        <f t="shared" si="661"/>
        <v>0.77751892273603906</v>
      </c>
      <c r="R614" s="2">
        <f t="shared" si="662"/>
        <v>8.1468295049967887E-3</v>
      </c>
      <c r="V614" s="1">
        <f t="shared" si="663"/>
        <v>8.7757794135900761E-4</v>
      </c>
      <c r="W614" s="1">
        <f t="shared" si="664"/>
        <v>0</v>
      </c>
      <c r="X614" s="2">
        <f t="shared" si="643"/>
        <v>3.4774164112359911E-3</v>
      </c>
      <c r="Y614" s="2">
        <f t="shared" si="644"/>
        <v>8.3260134640160115E-3</v>
      </c>
      <c r="Z614" s="2">
        <f t="shared" si="645"/>
        <v>7.1774163728545864E-3</v>
      </c>
      <c r="AA614" s="2">
        <f t="shared" si="646"/>
        <v>1.1730759910954472E-2</v>
      </c>
      <c r="AB614" s="3">
        <f t="shared" si="696"/>
        <v>0.48449417319410171</v>
      </c>
      <c r="AC614" s="3">
        <f t="shared" si="697"/>
        <v>0.70975908868793536</v>
      </c>
      <c r="AD614" s="4">
        <f t="shared" si="647"/>
        <v>59.43120369371384</v>
      </c>
      <c r="AE614" s="5">
        <f t="shared" si="631"/>
        <v>48.651813483702156</v>
      </c>
      <c r="AF614" s="5">
        <f t="shared" si="632"/>
        <v>31.43676663652219</v>
      </c>
      <c r="AG614" s="5">
        <f t="shared" si="633"/>
        <v>65.866860330882119</v>
      </c>
      <c r="AH614" s="5"/>
      <c r="AI614" s="6">
        <f t="shared" si="698"/>
        <v>9.8090410374478326E-2</v>
      </c>
      <c r="AJ614" s="6">
        <f t="shared" si="687"/>
        <v>-9.4703609955880036E-2</v>
      </c>
      <c r="AK614" s="6">
        <f t="shared" si="634"/>
        <v>-0.36348886108305145</v>
      </c>
      <c r="AL614" s="6">
        <f t="shared" si="635"/>
        <v>0.17408164117129141</v>
      </c>
      <c r="AM614" s="6"/>
      <c r="AT614" s="5"/>
      <c r="AU614" s="5"/>
      <c r="AV614" s="12"/>
      <c r="AW614" s="5"/>
      <c r="AX614" s="5"/>
      <c r="AY614" s="5"/>
      <c r="BE614" s="5">
        <f t="shared" si="674"/>
        <v>-80</v>
      </c>
      <c r="BF614" s="6">
        <f t="shared" si="675"/>
        <v>80</v>
      </c>
      <c r="BG614" s="6">
        <f t="shared" si="676"/>
        <v>0</v>
      </c>
      <c r="BH614" s="6">
        <f t="shared" si="677"/>
        <v>317.85714285714283</v>
      </c>
      <c r="BI614" s="6">
        <f t="shared" si="678"/>
        <v>745</v>
      </c>
      <c r="BJ614" s="6">
        <f t="shared" si="679"/>
        <v>70.094086021505376</v>
      </c>
      <c r="BK614" s="6">
        <f t="shared" si="636"/>
        <v>48.747585455794528</v>
      </c>
      <c r="BL614" s="6">
        <f t="shared" si="637"/>
        <v>17.959431500216702</v>
      </c>
      <c r="BM614" s="6">
        <f t="shared" si="638"/>
        <v>70.299293224698999</v>
      </c>
      <c r="BQ614" s="2">
        <f t="shared" si="648"/>
        <v>89452.5</v>
      </c>
      <c r="BR614" s="2">
        <f t="shared" si="680"/>
        <v>90196.4375</v>
      </c>
      <c r="BS614" s="2">
        <f t="shared" si="649"/>
        <v>83757.77305254346</v>
      </c>
      <c r="BT614" s="5">
        <f t="shared" si="681"/>
        <v>92839.728943372305</v>
      </c>
      <c r="BU614" s="5"/>
      <c r="BV614" s="2">
        <f t="shared" si="626"/>
        <v>-0.59614883961669474</v>
      </c>
      <c r="BW614" s="2">
        <f t="shared" si="650"/>
        <v>-0.58402962721629503</v>
      </c>
      <c r="BX614" s="2">
        <f t="shared" si="651"/>
        <v>-0.99159904601356907</v>
      </c>
      <c r="BY614" s="2">
        <f t="shared" si="652"/>
        <v>-0.17646020841902099</v>
      </c>
      <c r="BZ614" s="2"/>
      <c r="CA614" s="2">
        <f t="shared" si="682"/>
        <v>5.2177806799789062E-2</v>
      </c>
      <c r="CB614" s="2">
        <f t="shared" si="653"/>
        <v>0.10134768056552254</v>
      </c>
      <c r="CC614" s="2">
        <f t="shared" si="654"/>
        <v>-0.22692983888207643</v>
      </c>
      <c r="CD614" s="2">
        <f t="shared" si="655"/>
        <v>0.42962520001312154</v>
      </c>
      <c r="CE614" s="5"/>
      <c r="CF614" s="8">
        <f t="shared" si="627"/>
        <v>2.6567087066753509E-3</v>
      </c>
      <c r="CG614" s="8">
        <f t="shared" si="628"/>
        <v>-2.439300426356223E-3</v>
      </c>
      <c r="CH614" s="5">
        <f t="shared" si="629"/>
        <v>91285</v>
      </c>
      <c r="CI614" s="5">
        <f t="shared" si="630"/>
        <v>89625</v>
      </c>
      <c r="CJ614" s="5"/>
      <c r="CK614" s="5">
        <f t="shared" si="670"/>
        <v>92236.801524197945</v>
      </c>
      <c r="CL614" s="5">
        <f t="shared" si="688"/>
        <v>90091.108211329876</v>
      </c>
      <c r="CM614" s="5">
        <f t="shared" si="639"/>
        <v>93630.934472628898</v>
      </c>
      <c r="CN614" s="5">
        <f t="shared" si="704"/>
        <v>105160.68483617521</v>
      </c>
      <c r="CO614" s="5">
        <f t="shared" si="666"/>
        <v>96069.220966714522</v>
      </c>
      <c r="CP614" s="5">
        <f t="shared" si="683"/>
        <v>80307.506693025804</v>
      </c>
      <c r="CQ614" s="5">
        <f t="shared" si="699"/>
        <v>59643.621498839188</v>
      </c>
      <c r="CR614" s="5"/>
      <c r="CS614" s="32">
        <f t="shared" si="671"/>
        <v>-1.210798190898843E-2</v>
      </c>
      <c r="CT614" s="32">
        <f t="shared" si="689"/>
        <v>1.1420569788714419E-2</v>
      </c>
      <c r="CU614" s="32">
        <f t="shared" si="640"/>
        <v>-2.6817359954502185E-2</v>
      </c>
      <c r="CV614" s="32">
        <f t="shared" si="705"/>
        <v>-0.13351648344672262</v>
      </c>
      <c r="CW614" s="32">
        <f t="shared" si="667"/>
        <v>-5.1517238475674687E-2</v>
      </c>
      <c r="CX614" s="32">
        <f t="shared" si="684"/>
        <v>0.13463863780885132</v>
      </c>
      <c r="CY614" s="32">
        <f t="shared" si="700"/>
        <v>0.52774090020293984</v>
      </c>
      <c r="DA614" s="6">
        <f t="shared" si="672"/>
        <v>2.2867019245370417E-2</v>
      </c>
      <c r="DB614" s="6">
        <f t="shared" si="690"/>
        <v>5.6667907705241591E-2</v>
      </c>
      <c r="DC614" s="6">
        <f t="shared" si="641"/>
        <v>-0.18748452994188231</v>
      </c>
      <c r="DD614" s="6">
        <f t="shared" si="706"/>
        <v>-0.19329058816452863</v>
      </c>
      <c r="DE614" s="6">
        <f t="shared" si="668"/>
        <v>0.47264099341182109</v>
      </c>
      <c r="DF614" s="6">
        <f t="shared" si="685"/>
        <v>0.59510043940810176</v>
      </c>
      <c r="DG614" s="6">
        <f t="shared" si="702"/>
        <v>2.0681025627993179</v>
      </c>
      <c r="DI614" s="6">
        <f t="shared" si="673"/>
        <v>0.4780886495572047</v>
      </c>
      <c r="DJ614" s="6">
        <f t="shared" si="691"/>
        <v>0.66732464696394378</v>
      </c>
      <c r="DK614" s="6">
        <f t="shared" si="642"/>
        <v>0.45329433207282743</v>
      </c>
      <c r="DL614" s="6">
        <f t="shared" si="707"/>
        <v>0.87121253699274104</v>
      </c>
      <c r="DM614" s="6">
        <f t="shared" si="669"/>
        <v>2.9103701794818033E-2</v>
      </c>
      <c r="DN614" s="6">
        <f t="shared" si="686"/>
        <v>0.31373296542671436</v>
      </c>
      <c r="DO614" s="6">
        <f t="shared" si="701"/>
        <v>0.14930085280212735</v>
      </c>
      <c r="DP614" s="6"/>
      <c r="DX614">
        <f t="shared" si="692"/>
        <v>89350.5</v>
      </c>
      <c r="DY614">
        <f t="shared" si="693"/>
        <v>84062.874918737143</v>
      </c>
      <c r="DZ614">
        <f t="shared" si="694"/>
        <v>94638.125081262857</v>
      </c>
    </row>
    <row r="615" spans="1:130" x14ac:dyDescent="0.25">
      <c r="A615" s="1">
        <v>14</v>
      </c>
      <c r="B615" s="1">
        <v>614</v>
      </c>
      <c r="C615" s="7">
        <v>20220315</v>
      </c>
      <c r="D615" s="7">
        <v>93990</v>
      </c>
      <c r="E615" s="7">
        <v>1726932</v>
      </c>
      <c r="F615" s="7"/>
      <c r="G615" s="7">
        <f t="shared" si="656"/>
        <v>162314338680</v>
      </c>
      <c r="H615" s="36">
        <f t="shared" si="703"/>
        <v>192386450073.5</v>
      </c>
      <c r="I615" s="36">
        <f t="shared" si="695"/>
        <v>280325715920</v>
      </c>
      <c r="K615" s="2">
        <f t="shared" si="657"/>
        <v>3.1011074493283379E-2</v>
      </c>
      <c r="M615" s="1">
        <f t="shared" si="665"/>
        <v>613</v>
      </c>
      <c r="N615" s="2">
        <f t="shared" si="658"/>
        <v>2.5663434089413625E-2</v>
      </c>
      <c r="O615" s="8">
        <f t="shared" si="659"/>
        <v>0.76817042606516295</v>
      </c>
      <c r="P615" s="2">
        <f t="shared" si="660"/>
        <v>0.78117671571712266</v>
      </c>
      <c r="Q615" s="2">
        <f t="shared" si="661"/>
        <v>0.7814840511075104</v>
      </c>
      <c r="R615" s="2">
        <f t="shared" si="662"/>
        <v>7.228506503376364E-3</v>
      </c>
      <c r="V615" s="1">
        <f t="shared" si="663"/>
        <v>0</v>
      </c>
      <c r="W615" s="1">
        <f t="shared" si="664"/>
        <v>3.1011074493283379E-2</v>
      </c>
      <c r="X615" s="2">
        <f t="shared" si="643"/>
        <v>3.4774164112359911E-3</v>
      </c>
      <c r="Y615" s="2">
        <f t="shared" si="644"/>
        <v>1.0072814127555688E-2</v>
      </c>
      <c r="Z615" s="2">
        <f t="shared" si="645"/>
        <v>7.1774163728545864E-3</v>
      </c>
      <c r="AA615" s="2">
        <f t="shared" si="646"/>
        <v>1.317836122172697E-2</v>
      </c>
      <c r="AB615" s="3">
        <f t="shared" si="696"/>
        <v>0.48449417319410171</v>
      </c>
      <c r="AC615" s="3">
        <f t="shared" si="697"/>
        <v>0.76434497112955047</v>
      </c>
      <c r="AD615" s="4">
        <f t="shared" si="647"/>
        <v>61.204437305134704</v>
      </c>
      <c r="AE615" s="5">
        <f t="shared" si="631"/>
        <v>49.623597161721285</v>
      </c>
      <c r="AF615" s="5">
        <f t="shared" si="632"/>
        <v>31.859028930953553</v>
      </c>
      <c r="AG615" s="5">
        <f t="shared" si="633"/>
        <v>67.388165392489014</v>
      </c>
      <c r="AH615" s="5"/>
      <c r="AI615" s="6">
        <f t="shared" si="698"/>
        <v>0.24271469178567526</v>
      </c>
      <c r="AJ615" s="6">
        <f t="shared" si="687"/>
        <v>-6.7596368851216726E-2</v>
      </c>
      <c r="AK615" s="6">
        <f t="shared" si="634"/>
        <v>-0.35793493351425476</v>
      </c>
      <c r="AL615" s="6">
        <f t="shared" si="635"/>
        <v>0.22274219581182131</v>
      </c>
      <c r="AM615" s="6"/>
      <c r="AT615" s="5"/>
      <c r="AU615" s="5"/>
      <c r="AV615" s="12"/>
      <c r="AW615" s="5"/>
      <c r="AX615" s="5"/>
      <c r="AY615" s="5"/>
      <c r="BE615" s="5">
        <f t="shared" si="674"/>
        <v>2870</v>
      </c>
      <c r="BF615" s="6">
        <f t="shared" si="675"/>
        <v>0</v>
      </c>
      <c r="BG615" s="6">
        <f t="shared" si="676"/>
        <v>2870</v>
      </c>
      <c r="BH615" s="6">
        <f t="shared" si="677"/>
        <v>317.85714285714283</v>
      </c>
      <c r="BI615" s="6">
        <f t="shared" si="678"/>
        <v>910</v>
      </c>
      <c r="BJ615" s="6">
        <f t="shared" si="679"/>
        <v>74.112856311809196</v>
      </c>
      <c r="BK615" s="6">
        <f t="shared" si="636"/>
        <v>50.105704734749715</v>
      </c>
      <c r="BL615" s="6">
        <f t="shared" si="637"/>
        <v>17.319789598689894</v>
      </c>
      <c r="BM615" s="6">
        <f t="shared" si="638"/>
        <v>73.055845329991584</v>
      </c>
      <c r="BQ615" s="2">
        <f t="shared" si="648"/>
        <v>89803.75</v>
      </c>
      <c r="BR615" s="2">
        <f t="shared" si="680"/>
        <v>90040.875</v>
      </c>
      <c r="BS615" s="2">
        <f t="shared" si="649"/>
        <v>83957.275264486423</v>
      </c>
      <c r="BT615" s="5">
        <f t="shared" si="681"/>
        <v>92356.39828688468</v>
      </c>
      <c r="BU615" s="5"/>
      <c r="BV615" s="2">
        <f t="shared" si="626"/>
        <v>-0.59392701982447704</v>
      </c>
      <c r="BW615" s="2">
        <f t="shared" si="650"/>
        <v>-0.59848302573283152</v>
      </c>
      <c r="BX615" s="2">
        <f t="shared" si="651"/>
        <v>-0.9842889983067189</v>
      </c>
      <c r="BY615" s="2">
        <f t="shared" si="652"/>
        <v>-0.21267705315894414</v>
      </c>
      <c r="BZ615" s="2"/>
      <c r="CA615" s="2">
        <f t="shared" si="682"/>
        <v>-5.4526343427770498E-2</v>
      </c>
      <c r="CB615" s="2">
        <f t="shared" si="653"/>
        <v>8.8538159249960863E-2</v>
      </c>
      <c r="CC615" s="2">
        <f t="shared" si="654"/>
        <v>-0.2432324560171307</v>
      </c>
      <c r="CD615" s="2">
        <f t="shared" si="655"/>
        <v>0.4203087745170524</v>
      </c>
      <c r="CE615" s="5"/>
      <c r="CF615" s="8">
        <f t="shared" si="627"/>
        <v>2.6567087066753509E-3</v>
      </c>
      <c r="CG615" s="8">
        <f t="shared" si="628"/>
        <v>-2.439300426356223E-3</v>
      </c>
      <c r="CH615" s="5">
        <f t="shared" si="629"/>
        <v>91630</v>
      </c>
      <c r="CI615" s="5">
        <f t="shared" si="630"/>
        <v>89620</v>
      </c>
      <c r="CJ615" s="5"/>
      <c r="CK615" s="5">
        <f t="shared" si="670"/>
        <v>92532.80080303445</v>
      </c>
      <c r="CL615" s="5">
        <f t="shared" si="688"/>
        <v>90423.906283543431</v>
      </c>
      <c r="CM615" s="5">
        <f t="shared" si="639"/>
        <v>93457.497755592209</v>
      </c>
      <c r="CN615" s="5">
        <f t="shared" si="704"/>
        <v>105043.54535867317</v>
      </c>
      <c r="CO615" s="5">
        <f t="shared" si="666"/>
        <v>96143.121060301215</v>
      </c>
      <c r="CP615" s="5">
        <f t="shared" si="683"/>
        <v>80372.035027942446</v>
      </c>
      <c r="CQ615" s="5">
        <f t="shared" si="699"/>
        <v>59841.385414323333</v>
      </c>
      <c r="CR615" s="5"/>
      <c r="CS615" s="32">
        <f t="shared" si="671"/>
        <v>1.5747920567835694E-2</v>
      </c>
      <c r="CT615" s="32">
        <f t="shared" si="689"/>
        <v>3.9437510090244432E-2</v>
      </c>
      <c r="CU615" s="32">
        <f t="shared" si="640"/>
        <v>5.6978012165527225E-3</v>
      </c>
      <c r="CV615" s="32">
        <f t="shared" si="705"/>
        <v>-0.10522822055301573</v>
      </c>
      <c r="CW615" s="32">
        <f t="shared" si="667"/>
        <v>-2.2394956982421776E-2</v>
      </c>
      <c r="CX615" s="32">
        <f t="shared" si="684"/>
        <v>0.16943660773704528</v>
      </c>
      <c r="CY615" s="32">
        <f t="shared" si="700"/>
        <v>0.57065213897108458</v>
      </c>
      <c r="DA615" s="6">
        <f t="shared" si="672"/>
        <v>6.0524882136915419E-2</v>
      </c>
      <c r="DB615" s="6">
        <f t="shared" si="690"/>
        <v>6.1316423988612298E-2</v>
      </c>
      <c r="DC615" s="6">
        <f t="shared" si="641"/>
        <v>-0.15601843428226422</v>
      </c>
      <c r="DD615" s="6">
        <f t="shared" si="706"/>
        <v>-0.1696695977727988</v>
      </c>
      <c r="DE615" s="6">
        <f t="shared" si="668"/>
        <v>0.47006746786173609</v>
      </c>
      <c r="DF615" s="6">
        <f t="shared" si="685"/>
        <v>0.58938385418910921</v>
      </c>
      <c r="DG615" s="6">
        <f t="shared" si="702"/>
        <v>2.0794415416798357</v>
      </c>
      <c r="DI615" s="6">
        <f t="shared" si="673"/>
        <v>0.78489053090201599</v>
      </c>
      <c r="DJ615" s="6">
        <f t="shared" si="691"/>
        <v>0.89059661623933351</v>
      </c>
      <c r="DK615" s="6">
        <f t="shared" si="642"/>
        <v>0.60360499654002675</v>
      </c>
      <c r="DL615" s="6">
        <f t="shared" si="707"/>
        <v>0.86916691602519913</v>
      </c>
      <c r="DM615" s="6">
        <f t="shared" si="669"/>
        <v>2.5859895932036615E-2</v>
      </c>
      <c r="DN615" s="6">
        <f t="shared" si="686"/>
        <v>0.31876085332938914</v>
      </c>
      <c r="DO615" s="6">
        <f t="shared" si="701"/>
        <v>0.14937052010530136</v>
      </c>
      <c r="DP615" s="6"/>
      <c r="DX615">
        <f t="shared" si="692"/>
        <v>89745</v>
      </c>
      <c r="DY615">
        <f t="shared" si="693"/>
        <v>84311.005152744445</v>
      </c>
      <c r="DZ615">
        <f t="shared" si="694"/>
        <v>95178.994847255555</v>
      </c>
    </row>
    <row r="616" spans="1:130" x14ac:dyDescent="0.25">
      <c r="A616" s="1">
        <v>15</v>
      </c>
      <c r="B616" s="1">
        <v>615</v>
      </c>
      <c r="C616" s="7">
        <v>20220316</v>
      </c>
      <c r="D616" s="7">
        <v>95340</v>
      </c>
      <c r="E616" s="7">
        <v>1060484</v>
      </c>
      <c r="F616" s="7"/>
      <c r="G616" s="7">
        <f t="shared" si="656"/>
        <v>101106544560</v>
      </c>
      <c r="H616" s="36">
        <f t="shared" si="703"/>
        <v>189126303121.5</v>
      </c>
      <c r="I616" s="36">
        <f t="shared" si="695"/>
        <v>278465229621.20001</v>
      </c>
      <c r="K616" s="2">
        <f t="shared" si="657"/>
        <v>1.4261056144469507E-2</v>
      </c>
      <c r="M616" s="1">
        <f t="shared" si="665"/>
        <v>614</v>
      </c>
      <c r="N616" s="2">
        <f t="shared" si="658"/>
        <v>2.6061302442331073E-2</v>
      </c>
      <c r="O616" s="8">
        <f t="shared" si="659"/>
        <v>0.76942355889724312</v>
      </c>
      <c r="P616" s="2">
        <f t="shared" si="660"/>
        <v>0.78516057871394751</v>
      </c>
      <c r="Q616" s="2">
        <f t="shared" si="661"/>
        <v>0.78418359754339351</v>
      </c>
      <c r="R616" s="2">
        <f t="shared" si="662"/>
        <v>1.175315681987954E-2</v>
      </c>
      <c r="V616" s="1">
        <f t="shared" si="663"/>
        <v>0</v>
      </c>
      <c r="W616" s="1">
        <f t="shared" si="664"/>
        <v>1.4261056144469507E-2</v>
      </c>
      <c r="X616" s="2">
        <f t="shared" si="643"/>
        <v>3.4774164112359911E-3</v>
      </c>
      <c r="Y616" s="2">
        <f t="shared" si="644"/>
        <v>8.8273433638430439E-3</v>
      </c>
      <c r="Z616" s="2">
        <f t="shared" si="645"/>
        <v>7.1774163728545864E-3</v>
      </c>
      <c r="AA616" s="2">
        <f t="shared" si="646"/>
        <v>1.1720760266602452E-2</v>
      </c>
      <c r="AB616" s="3">
        <f t="shared" si="696"/>
        <v>0.48449417319410171</v>
      </c>
      <c r="AC616" s="3">
        <f t="shared" si="697"/>
        <v>0.75313743844723002</v>
      </c>
      <c r="AD616" s="4">
        <f t="shared" si="647"/>
        <v>60.853119083507288</v>
      </c>
      <c r="AE616" s="5">
        <f t="shared" si="631"/>
        <v>50.314133285873673</v>
      </c>
      <c r="AF616" s="5">
        <f t="shared" si="632"/>
        <v>31.909859099805665</v>
      </c>
      <c r="AG616" s="5">
        <f t="shared" si="633"/>
        <v>68.718407471941674</v>
      </c>
      <c r="AH616" s="5"/>
      <c r="AI616" s="6">
        <f t="shared" si="698"/>
        <v>0.21617710290024794</v>
      </c>
      <c r="AJ616" s="6">
        <f t="shared" si="687"/>
        <v>-4.539590018430182E-2</v>
      </c>
      <c r="AK616" s="6">
        <f t="shared" si="634"/>
        <v>-0.35161319938012925</v>
      </c>
      <c r="AL616" s="6">
        <f t="shared" si="635"/>
        <v>0.26082139901152557</v>
      </c>
      <c r="AM616" s="6"/>
      <c r="AT616" s="5"/>
      <c r="AU616" s="5"/>
      <c r="AV616" s="12"/>
      <c r="AW616" s="5"/>
      <c r="AX616" s="5"/>
      <c r="AY616" s="5"/>
      <c r="BE616" s="5">
        <f t="shared" si="674"/>
        <v>1350</v>
      </c>
      <c r="BF616" s="6">
        <f t="shared" si="675"/>
        <v>0</v>
      </c>
      <c r="BG616" s="6">
        <f t="shared" si="676"/>
        <v>1350</v>
      </c>
      <c r="BH616" s="6">
        <f t="shared" si="677"/>
        <v>317.85714285714283</v>
      </c>
      <c r="BI616" s="6">
        <f t="shared" si="678"/>
        <v>809.28571428571433</v>
      </c>
      <c r="BJ616" s="6">
        <f t="shared" si="679"/>
        <v>71.799746514575418</v>
      </c>
      <c r="BK616" s="6">
        <f t="shared" si="636"/>
        <v>51.081796844077566</v>
      </c>
      <c r="BL616" s="6">
        <f t="shared" si="637"/>
        <v>16.891278058982024</v>
      </c>
      <c r="BM616" s="6">
        <f t="shared" si="638"/>
        <v>75.015159993644446</v>
      </c>
      <c r="BQ616" s="2">
        <f t="shared" si="648"/>
        <v>90712.5</v>
      </c>
      <c r="BR616" s="2">
        <f t="shared" si="680"/>
        <v>89957.625</v>
      </c>
      <c r="BS616" s="2">
        <f t="shared" si="649"/>
        <v>84261.541365879122</v>
      </c>
      <c r="BT616" s="5">
        <f t="shared" si="681"/>
        <v>92025.956691688276</v>
      </c>
      <c r="BU616" s="5"/>
      <c r="BV616" s="2">
        <f t="shared" si="626"/>
        <v>-0.37439791090295671</v>
      </c>
      <c r="BW616" s="2">
        <f t="shared" si="650"/>
        <v>-0.584939537219206</v>
      </c>
      <c r="BX616" s="2">
        <f t="shared" si="651"/>
        <v>-0.98266371917423911</v>
      </c>
      <c r="BY616" s="2">
        <f t="shared" si="652"/>
        <v>-0.18721535526417293</v>
      </c>
      <c r="BZ616" s="2"/>
      <c r="CA616" s="2">
        <f t="shared" si="682"/>
        <v>-5.1157479657358382E-2</v>
      </c>
      <c r="CB616" s="2">
        <f t="shared" si="653"/>
        <v>8.218850868717914E-2</v>
      </c>
      <c r="CC616" s="2">
        <f t="shared" si="654"/>
        <v>-0.25541540873207447</v>
      </c>
      <c r="CD616" s="2">
        <f t="shared" si="655"/>
        <v>0.41979242610643275</v>
      </c>
      <c r="CE616" s="5"/>
      <c r="CF616" s="8">
        <f t="shared" si="627"/>
        <v>2.6567087066753509E-3</v>
      </c>
      <c r="CG616" s="8">
        <f t="shared" si="628"/>
        <v>1.3988930535293823E-3</v>
      </c>
      <c r="CH616" s="5">
        <f t="shared" si="629"/>
        <v>93230</v>
      </c>
      <c r="CI616" s="5">
        <f t="shared" si="630"/>
        <v>90240</v>
      </c>
      <c r="CJ616" s="5"/>
      <c r="CK616" s="5">
        <f t="shared" si="670"/>
        <v>92862.118761612524</v>
      </c>
      <c r="CL616" s="5">
        <f t="shared" si="688"/>
        <v>90640.076819841313</v>
      </c>
      <c r="CM616" s="5">
        <f t="shared" si="639"/>
        <v>93276.695313702163</v>
      </c>
      <c r="CN616" s="5">
        <f t="shared" si="704"/>
        <v>104959.79286684684</v>
      </c>
      <c r="CO616" s="5">
        <f t="shared" si="666"/>
        <v>96272.684509511455</v>
      </c>
      <c r="CP616" s="5">
        <f t="shared" si="683"/>
        <v>80440.41571019133</v>
      </c>
      <c r="CQ616" s="5">
        <f t="shared" si="699"/>
        <v>60000.544552264582</v>
      </c>
      <c r="CR616" s="5"/>
      <c r="CS616" s="32">
        <f t="shared" si="671"/>
        <v>2.6683444998153449E-2</v>
      </c>
      <c r="CT616" s="32">
        <f t="shared" si="689"/>
        <v>5.185259484610083E-2</v>
      </c>
      <c r="CU616" s="32">
        <f t="shared" si="640"/>
        <v>2.2120259292620403E-2</v>
      </c>
      <c r="CV616" s="32">
        <f t="shared" si="705"/>
        <v>-9.1652170836985292E-2</v>
      </c>
      <c r="CW616" s="32">
        <f t="shared" si="667"/>
        <v>-9.6879453841272056E-3</v>
      </c>
      <c r="CX616" s="32">
        <f t="shared" si="684"/>
        <v>0.18522510305626105</v>
      </c>
      <c r="CY616" s="32">
        <f t="shared" si="700"/>
        <v>0.5889855785717466</v>
      </c>
      <c r="DA616" s="6">
        <f t="shared" si="672"/>
        <v>6.70169412590116E-2</v>
      </c>
      <c r="DB616" s="6">
        <f t="shared" si="690"/>
        <v>6.4216917029452883E-2</v>
      </c>
      <c r="DC616" s="6">
        <f t="shared" si="641"/>
        <v>-0.11799278919674348</v>
      </c>
      <c r="DD616" s="6">
        <f t="shared" si="706"/>
        <v>-0.14130214983294226</v>
      </c>
      <c r="DE616" s="6">
        <f t="shared" si="668"/>
        <v>0.48025104638954946</v>
      </c>
      <c r="DF616" s="6">
        <f t="shared" si="685"/>
        <v>0.56618405684576634</v>
      </c>
      <c r="DG616" s="6">
        <f t="shared" si="702"/>
        <v>2.1183856679139152</v>
      </c>
      <c r="DI616" s="6">
        <f t="shared" si="673"/>
        <v>0.8864851076436091</v>
      </c>
      <c r="DJ616" s="6">
        <f t="shared" si="691"/>
        <v>0.94388164032315813</v>
      </c>
      <c r="DK616" s="6">
        <f t="shared" si="642"/>
        <v>0.59880095492723018</v>
      </c>
      <c r="DL616" s="6">
        <f t="shared" si="707"/>
        <v>0.91121291564015916</v>
      </c>
      <c r="DM616" s="6">
        <f t="shared" si="669"/>
        <v>2.4522398337186939E-2</v>
      </c>
      <c r="DN616" s="6">
        <f t="shared" si="686"/>
        <v>0.31962891458946646</v>
      </c>
      <c r="DO616" s="6">
        <f t="shared" si="701"/>
        <v>0.14812272484117403</v>
      </c>
      <c r="DP616" s="6"/>
      <c r="DX616">
        <f t="shared" si="692"/>
        <v>90092</v>
      </c>
      <c r="DY616">
        <f t="shared" si="693"/>
        <v>84180.514230753834</v>
      </c>
      <c r="DZ616">
        <f t="shared" si="694"/>
        <v>96003.485769246166</v>
      </c>
    </row>
    <row r="617" spans="1:130" x14ac:dyDescent="0.25">
      <c r="A617" s="1">
        <v>16</v>
      </c>
      <c r="B617" s="1">
        <v>616</v>
      </c>
      <c r="C617" s="7">
        <v>20220319</v>
      </c>
      <c r="D617" s="7">
        <v>98790</v>
      </c>
      <c r="E617" s="7">
        <v>2058064</v>
      </c>
      <c r="F617" s="7"/>
      <c r="G617" s="7">
        <f t="shared" si="656"/>
        <v>203316142560</v>
      </c>
      <c r="H617" s="36">
        <f t="shared" si="703"/>
        <v>193461246040.5</v>
      </c>
      <c r="I617" s="36">
        <f t="shared" si="695"/>
        <v>279000165218</v>
      </c>
      <c r="K617" s="2">
        <f t="shared" si="657"/>
        <v>3.5546935279702915E-2</v>
      </c>
      <c r="M617" s="1">
        <f t="shared" si="665"/>
        <v>615</v>
      </c>
      <c r="N617" s="2">
        <f t="shared" si="658"/>
        <v>2.6321032719094788E-2</v>
      </c>
      <c r="O617" s="8">
        <f t="shared" si="659"/>
        <v>0.77067669172932329</v>
      </c>
      <c r="P617" s="2">
        <f t="shared" si="660"/>
        <v>0.78773837386926227</v>
      </c>
      <c r="Q617" s="2">
        <f t="shared" si="661"/>
        <v>0.78591575032750094</v>
      </c>
      <c r="R617" s="2">
        <f t="shared" si="662"/>
        <v>1.4483886984624217E-2</v>
      </c>
      <c r="V617" s="1">
        <f t="shared" si="663"/>
        <v>0</v>
      </c>
      <c r="W617" s="1">
        <f t="shared" si="664"/>
        <v>3.5546935279702915E-2</v>
      </c>
      <c r="X617" s="2">
        <f t="shared" si="643"/>
        <v>3.4774164112359911E-3</v>
      </c>
      <c r="Y617" s="2">
        <f t="shared" si="644"/>
        <v>1.0531542109491183E-2</v>
      </c>
      <c r="Z617" s="2">
        <f t="shared" si="645"/>
        <v>7.1774163728545864E-3</v>
      </c>
      <c r="AA617" s="2">
        <f t="shared" si="646"/>
        <v>1.3730883578873247E-2</v>
      </c>
      <c r="AB617" s="3">
        <f t="shared" si="696"/>
        <v>0.48449417319410171</v>
      </c>
      <c r="AC617" s="3">
        <f t="shared" si="697"/>
        <v>0.76699667934664684</v>
      </c>
      <c r="AD617" s="4">
        <f t="shared" si="647"/>
        <v>61.286638874707499</v>
      </c>
      <c r="AE617" s="5">
        <f t="shared" si="631"/>
        <v>51.070341236489284</v>
      </c>
      <c r="AF617" s="5">
        <f t="shared" si="632"/>
        <v>32.148730879085548</v>
      </c>
      <c r="AG617" s="5">
        <f t="shared" si="633"/>
        <v>69.99195159389302</v>
      </c>
      <c r="AH617" s="5"/>
      <c r="AI617" s="6">
        <f t="shared" si="698"/>
        <v>0.26507534633989965</v>
      </c>
      <c r="AJ617" s="6">
        <f t="shared" si="687"/>
        <v>-2.377171179942273E-2</v>
      </c>
      <c r="AK617" s="6">
        <f t="shared" si="634"/>
        <v>-0.35386137814427004</v>
      </c>
      <c r="AL617" s="6">
        <f t="shared" si="635"/>
        <v>0.3063179545454246</v>
      </c>
      <c r="AM617" s="6"/>
      <c r="AT617" s="5"/>
      <c r="AU617" s="5"/>
      <c r="AV617" s="12"/>
      <c r="AW617" s="5"/>
      <c r="AX617" s="5"/>
      <c r="AY617" s="5"/>
      <c r="BE617" s="5">
        <f t="shared" si="674"/>
        <v>3450</v>
      </c>
      <c r="BF617" s="6">
        <f t="shared" si="675"/>
        <v>0</v>
      </c>
      <c r="BG617" s="6">
        <f t="shared" si="676"/>
        <v>3450</v>
      </c>
      <c r="BH617" s="6">
        <f t="shared" si="677"/>
        <v>317.85714285714283</v>
      </c>
      <c r="BI617" s="6">
        <f t="shared" si="678"/>
        <v>981.42857142857144</v>
      </c>
      <c r="BJ617" s="6">
        <f t="shared" si="679"/>
        <v>75.53600879604177</v>
      </c>
      <c r="BK617" s="6">
        <f t="shared" si="636"/>
        <v>52.294643795507554</v>
      </c>
      <c r="BL617" s="6">
        <f t="shared" si="637"/>
        <v>16.396367656556556</v>
      </c>
      <c r="BM617" s="6">
        <f t="shared" si="638"/>
        <v>77.423437092773256</v>
      </c>
      <c r="BQ617" s="2">
        <f t="shared" si="648"/>
        <v>91156.25</v>
      </c>
      <c r="BR617" s="2">
        <f t="shared" si="680"/>
        <v>89906.9375</v>
      </c>
      <c r="BS617" s="2">
        <f t="shared" si="649"/>
        <v>84626.56561654032</v>
      </c>
      <c r="BT617" s="5">
        <f t="shared" si="681"/>
        <v>91788.213395957457</v>
      </c>
      <c r="BU617" s="5"/>
      <c r="BV617" s="2">
        <f t="shared" ref="BV617:BV680" si="708">KURT(K598:K617)</f>
        <v>-0.63784385409425193</v>
      </c>
      <c r="BW617" s="2">
        <f t="shared" si="650"/>
        <v>-0.58580269826333375</v>
      </c>
      <c r="BX617" s="2">
        <f t="shared" si="651"/>
        <v>-0.98392729431515269</v>
      </c>
      <c r="BY617" s="2">
        <f t="shared" si="652"/>
        <v>-0.18767810221151487</v>
      </c>
      <c r="BZ617" s="2"/>
      <c r="CA617" s="2">
        <f t="shared" si="682"/>
        <v>1.7173593055424919E-2</v>
      </c>
      <c r="CB617" s="2">
        <f t="shared" si="653"/>
        <v>8.7399048846636837E-2</v>
      </c>
      <c r="CC617" s="2">
        <f t="shared" si="654"/>
        <v>-0.24233274799788607</v>
      </c>
      <c r="CD617" s="2">
        <f t="shared" si="655"/>
        <v>0.41713084569115977</v>
      </c>
      <c r="CE617" s="5"/>
      <c r="CF617" s="8">
        <f t="shared" ref="CF617:CF680" si="709">(MAX(K609:K617)+MIN(K609:K617))*0.5</f>
        <v>4.6141008492655115E-3</v>
      </c>
      <c r="CG617" s="8">
        <f t="shared" ref="CG617:CG680" si="710">(MAX(K592:K617)+MIN(K592:K617))*0.5</f>
        <v>3.3235372751575804E-3</v>
      </c>
      <c r="CH617" s="5">
        <f t="shared" ref="CH617:CH680" si="711">(MAX(D609:D617)+MIN(D609:D617))*0.5</f>
        <v>94955</v>
      </c>
      <c r="CI617" s="5">
        <f t="shared" ref="CI617:CI680" si="712">(MAX(D592:D617)+MIN(D592:D617))*0.5</f>
        <v>91965</v>
      </c>
      <c r="CJ617" s="5"/>
      <c r="CK617" s="5">
        <f t="shared" si="670"/>
        <v>93622.928014711622</v>
      </c>
      <c r="CL617" s="5">
        <f t="shared" si="688"/>
        <v>91072.639655387407</v>
      </c>
      <c r="CM617" s="5">
        <f t="shared" si="639"/>
        <v>93198.522569124587</v>
      </c>
      <c r="CN617" s="5">
        <f t="shared" si="704"/>
        <v>104886.48095350903</v>
      </c>
      <c r="CO617" s="5">
        <f t="shared" si="666"/>
        <v>96367.168350998414</v>
      </c>
      <c r="CP617" s="5">
        <f t="shared" si="683"/>
        <v>80484.232877700066</v>
      </c>
      <c r="CQ617" s="5">
        <f t="shared" si="699"/>
        <v>60140.229130230357</v>
      </c>
      <c r="CR617" s="5"/>
      <c r="CS617" s="32">
        <f t="shared" si="671"/>
        <v>5.5190241267357498E-2</v>
      </c>
      <c r="CT617" s="32">
        <f t="shared" si="689"/>
        <v>8.473851613189809E-2</v>
      </c>
      <c r="CU617" s="32">
        <f t="shared" si="640"/>
        <v>5.999534409709395E-2</v>
      </c>
      <c r="CV617" s="32">
        <f t="shared" si="705"/>
        <v>-5.8124563795893813E-2</v>
      </c>
      <c r="CW617" s="32">
        <f t="shared" si="667"/>
        <v>2.5141671073875438E-2</v>
      </c>
      <c r="CX617" s="32">
        <f t="shared" si="684"/>
        <v>0.22744538237839063</v>
      </c>
      <c r="CY617" s="32">
        <f t="shared" si="700"/>
        <v>0.64266085162521902</v>
      </c>
      <c r="DA617" s="6">
        <f t="shared" si="672"/>
        <v>8.0270489459571145E-2</v>
      </c>
      <c r="DB617" s="6">
        <f t="shared" si="690"/>
        <v>0.12101479331203607</v>
      </c>
      <c r="DC617" s="6">
        <f t="shared" si="641"/>
        <v>-7.8897432974616918E-2</v>
      </c>
      <c r="DD617" s="6">
        <f t="shared" si="706"/>
        <v>-6.7608507819809399E-2</v>
      </c>
      <c r="DE617" s="6">
        <f t="shared" si="668"/>
        <v>0.50366436465782627</v>
      </c>
      <c r="DF617" s="6">
        <f t="shared" si="685"/>
        <v>0.58010292924327511</v>
      </c>
      <c r="DG617" s="6">
        <f t="shared" si="702"/>
        <v>2.1483744790942492</v>
      </c>
      <c r="DI617" s="6">
        <f t="shared" si="673"/>
        <v>1.0753759881429483</v>
      </c>
      <c r="DJ617" s="6">
        <f t="shared" si="691"/>
        <v>1.0871639134026705</v>
      </c>
      <c r="DK617" s="6">
        <f t="shared" si="642"/>
        <v>0.58523242703348077</v>
      </c>
      <c r="DL617" s="6">
        <f t="shared" si="707"/>
        <v>0.81425691764355157</v>
      </c>
      <c r="DM617" s="6">
        <f t="shared" si="669"/>
        <v>3.0823170879395567E-2</v>
      </c>
      <c r="DN617" s="6">
        <f t="shared" si="686"/>
        <v>0.29260303666273124</v>
      </c>
      <c r="DO617" s="6">
        <f t="shared" si="701"/>
        <v>0.14630874160044699</v>
      </c>
      <c r="DP617" s="6"/>
      <c r="DX617">
        <f t="shared" si="692"/>
        <v>90561</v>
      </c>
      <c r="DY617">
        <f t="shared" si="693"/>
        <v>83553.587067968663</v>
      </c>
      <c r="DZ617">
        <f t="shared" si="694"/>
        <v>97568.412932031337</v>
      </c>
    </row>
    <row r="618" spans="1:130" x14ac:dyDescent="0.25">
      <c r="A618" s="1">
        <v>17</v>
      </c>
      <c r="B618" s="1">
        <v>617</v>
      </c>
      <c r="C618" s="7">
        <v>20220326</v>
      </c>
      <c r="D618" s="7">
        <v>102040</v>
      </c>
      <c r="E618" s="7">
        <v>3977059</v>
      </c>
      <c r="F618" s="7"/>
      <c r="G618" s="7">
        <f t="shared" si="656"/>
        <v>405819100360</v>
      </c>
      <c r="H618" s="36">
        <f t="shared" si="703"/>
        <v>206797434884.5</v>
      </c>
      <c r="I618" s="36">
        <f t="shared" si="695"/>
        <v>283283979115.20001</v>
      </c>
      <c r="K618" s="2">
        <f t="shared" si="657"/>
        <v>3.2368508217228018E-2</v>
      </c>
      <c r="M618" s="1">
        <f t="shared" si="665"/>
        <v>616</v>
      </c>
      <c r="N618" s="2">
        <f t="shared" si="658"/>
        <v>2.6362558209912637E-2</v>
      </c>
      <c r="O618" s="8">
        <f t="shared" si="659"/>
        <v>0.77192982456140347</v>
      </c>
      <c r="P618" s="2">
        <f t="shared" si="660"/>
        <v>0.78814882715923629</v>
      </c>
      <c r="Q618" s="2">
        <f t="shared" si="661"/>
        <v>0.78619051085470493</v>
      </c>
      <c r="R618" s="2">
        <f t="shared" si="662"/>
        <v>1.5808549307858799E-2</v>
      </c>
      <c r="V618" s="1">
        <f t="shared" si="663"/>
        <v>0</v>
      </c>
      <c r="W618" s="1">
        <f t="shared" si="664"/>
        <v>3.2368508217228018E-2</v>
      </c>
      <c r="X618" s="2">
        <f t="shared" si="643"/>
        <v>2.8360781280020006E-3</v>
      </c>
      <c r="Y618" s="2">
        <f t="shared" si="644"/>
        <v>1.2843578410721757E-2</v>
      </c>
      <c r="Z618" s="2">
        <f t="shared" si="645"/>
        <v>7.0480137748330021E-3</v>
      </c>
      <c r="AA618" s="2">
        <f t="shared" si="646"/>
        <v>1.4523417890022604E-2</v>
      </c>
      <c r="AB618" s="3">
        <f t="shared" si="696"/>
        <v>0.40239395361698188</v>
      </c>
      <c r="AC618" s="3">
        <f t="shared" si="697"/>
        <v>0.88433580221809394</v>
      </c>
      <c r="AD618" s="4">
        <f t="shared" si="647"/>
        <v>68.727391917984221</v>
      </c>
      <c r="AE618" s="5">
        <f t="shared" ref="AE618:AE681" si="713">AVERAGE(AD599:AD618)</f>
        <v>52.519841466936818</v>
      </c>
      <c r="AF618" s="5">
        <f t="shared" ref="AF618:AF681" si="714">AE618-2*_xlfn.STDEV.S(AD599:AD618)</f>
        <v>32.827767541017508</v>
      </c>
      <c r="AG618" s="5">
        <f t="shared" ref="AG618:AG681" si="715">AE618+2*_xlfn.STDEV.S(AD599:AD618)</f>
        <v>72.211915392856127</v>
      </c>
      <c r="AH618" s="5"/>
      <c r="AI618" s="6">
        <f t="shared" si="698"/>
        <v>0.4100674734563427</v>
      </c>
      <c r="AJ618" s="6">
        <f t="shared" si="687"/>
        <v>9.8839731127347945E-3</v>
      </c>
      <c r="AK618" s="6">
        <f t="shared" ref="AK618:AK681" si="716">AJ618-2*_xlfn.STDEV.S(AI599:AI618)</f>
        <v>-0.3531054237865649</v>
      </c>
      <c r="AL618" s="6">
        <f t="shared" ref="AL618:AL681" si="717">AJ618+2*_xlfn.STDEV.S(AI599:AI618)</f>
        <v>0.37287337001203452</v>
      </c>
      <c r="AM618" s="6"/>
      <c r="AT618" s="5"/>
      <c r="AU618" s="5"/>
      <c r="AV618" s="12"/>
      <c r="AW618" s="5"/>
      <c r="AX618" s="5"/>
      <c r="AY618" s="5"/>
      <c r="BE618" s="5">
        <f t="shared" si="674"/>
        <v>3250</v>
      </c>
      <c r="BF618" s="6">
        <f t="shared" si="675"/>
        <v>0</v>
      </c>
      <c r="BG618" s="6">
        <f t="shared" si="676"/>
        <v>3250</v>
      </c>
      <c r="BH618" s="6">
        <f t="shared" si="677"/>
        <v>260.71428571428572</v>
      </c>
      <c r="BI618" s="6">
        <f t="shared" si="678"/>
        <v>1213.5714285714287</v>
      </c>
      <c r="BJ618" s="6">
        <f t="shared" si="679"/>
        <v>82.315891472868216</v>
      </c>
      <c r="BK618" s="6">
        <f t="shared" si="636"/>
        <v>54.517965250871399</v>
      </c>
      <c r="BL618" s="6">
        <f t="shared" si="637"/>
        <v>16.918949387520534</v>
      </c>
      <c r="BM618" s="6">
        <f t="shared" si="638"/>
        <v>80.837276355217</v>
      </c>
      <c r="BQ618" s="2">
        <f t="shared" si="648"/>
        <v>91253.75</v>
      </c>
      <c r="BR618" s="2">
        <f t="shared" si="680"/>
        <v>89882.875</v>
      </c>
      <c r="BS618" s="2">
        <f t="shared" si="649"/>
        <v>85035.806005990409</v>
      </c>
      <c r="BT618" s="5">
        <f t="shared" si="681"/>
        <v>91675.943910672722</v>
      </c>
      <c r="BU618" s="5"/>
      <c r="BV618" s="2">
        <f t="shared" si="708"/>
        <v>-0.60007468239949002</v>
      </c>
      <c r="BW618" s="2">
        <f t="shared" si="650"/>
        <v>-0.5970739053064742</v>
      </c>
      <c r="BX618" s="2">
        <f t="shared" si="651"/>
        <v>-0.98259278339934841</v>
      </c>
      <c r="BY618" s="2">
        <f t="shared" si="652"/>
        <v>-0.21155502721359998</v>
      </c>
      <c r="BZ618" s="2"/>
      <c r="CA618" s="2">
        <f t="shared" si="682"/>
        <v>-0.10834194381088665</v>
      </c>
      <c r="CB618" s="2">
        <f t="shared" si="653"/>
        <v>7.8593778626444927E-2</v>
      </c>
      <c r="CC618" s="2">
        <f t="shared" si="654"/>
        <v>-0.26255377364428722</v>
      </c>
      <c r="CD618" s="2">
        <f t="shared" si="655"/>
        <v>0.41974133089717713</v>
      </c>
      <c r="CE618" s="5"/>
      <c r="CF618" s="8">
        <f t="shared" si="709"/>
        <v>4.6141008492655115E-3</v>
      </c>
      <c r="CG618" s="8">
        <f t="shared" si="710"/>
        <v>3.3235372751575804E-3</v>
      </c>
      <c r="CH618" s="5">
        <f t="shared" si="711"/>
        <v>96580</v>
      </c>
      <c r="CI618" s="5">
        <f t="shared" si="712"/>
        <v>93590</v>
      </c>
      <c r="CJ618" s="5"/>
      <c r="CK618" s="5">
        <f t="shared" si="670"/>
        <v>95105.855944797877</v>
      </c>
      <c r="CL618" s="5">
        <f t="shared" si="688"/>
        <v>92170.126361997085</v>
      </c>
      <c r="CM618" s="5">
        <f t="shared" si="639"/>
        <v>93268.333749261845</v>
      </c>
      <c r="CN618" s="5">
        <f t="shared" si="704"/>
        <v>104839.77548570573</v>
      </c>
      <c r="CO618" s="5">
        <f t="shared" si="666"/>
        <v>96450.396289601107</v>
      </c>
      <c r="CP618" s="5">
        <f t="shared" si="683"/>
        <v>80549.360296199317</v>
      </c>
      <c r="CQ618" s="5">
        <f t="shared" si="699"/>
        <v>60342.453683220097</v>
      </c>
      <c r="CR618" s="5"/>
      <c r="CS618" s="32">
        <f t="shared" si="671"/>
        <v>7.290974868284561E-2</v>
      </c>
      <c r="CT618" s="32">
        <f t="shared" si="689"/>
        <v>0.10708321695512391</v>
      </c>
      <c r="CU618" s="32">
        <f t="shared" si="640"/>
        <v>9.4047635442051414E-2</v>
      </c>
      <c r="CV618" s="32">
        <f t="shared" si="705"/>
        <v>-2.6705279296286411E-2</v>
      </c>
      <c r="CW618" s="32">
        <f t="shared" si="667"/>
        <v>5.7953144055682193E-2</v>
      </c>
      <c r="CX618" s="32">
        <f t="shared" si="684"/>
        <v>0.26680087370991457</v>
      </c>
      <c r="CY618" s="32">
        <f t="shared" si="700"/>
        <v>0.69101509421011609</v>
      </c>
      <c r="DA618" s="6">
        <f t="shared" si="672"/>
        <v>8.1006846682276729E-2</v>
      </c>
      <c r="DB618" s="6">
        <f t="shared" si="690"/>
        <v>0.18071563412062117</v>
      </c>
      <c r="DC618" s="6">
        <f t="shared" si="641"/>
        <v>-5.1195288801153614E-2</v>
      </c>
      <c r="DD618" s="6">
        <f t="shared" si="706"/>
        <v>-1.0431486256241579E-2</v>
      </c>
      <c r="DE618" s="6">
        <f t="shared" si="668"/>
        <v>0.5520737402493423</v>
      </c>
      <c r="DF618" s="6">
        <f t="shared" si="685"/>
        <v>0.56371571388965214</v>
      </c>
      <c r="DG618" s="6">
        <f t="shared" si="702"/>
        <v>2.1914713442074332</v>
      </c>
      <c r="DI618" s="6">
        <f t="shared" si="673"/>
        <v>1.0634675493494061</v>
      </c>
      <c r="DJ618" s="6">
        <f t="shared" si="691"/>
        <v>1.1358031809243097</v>
      </c>
      <c r="DK618" s="6">
        <f t="shared" si="642"/>
        <v>0.63833455955780305</v>
      </c>
      <c r="DL618" s="6">
        <f t="shared" si="707"/>
        <v>0.87735501899336388</v>
      </c>
      <c r="DM618" s="6">
        <f t="shared" si="669"/>
        <v>4.0013760828435205E-2</v>
      </c>
      <c r="DN618" s="6">
        <f t="shared" si="686"/>
        <v>0.29374360636489311</v>
      </c>
      <c r="DO618" s="6">
        <f t="shared" si="701"/>
        <v>0.14489662009641927</v>
      </c>
      <c r="DP618" s="6"/>
      <c r="DX618">
        <f t="shared" si="692"/>
        <v>91286.5</v>
      </c>
      <c r="DY618">
        <f t="shared" si="693"/>
        <v>82829.873544964867</v>
      </c>
      <c r="DZ618">
        <f t="shared" si="694"/>
        <v>99743.126455035133</v>
      </c>
    </row>
    <row r="619" spans="1:130" x14ac:dyDescent="0.25">
      <c r="A619" s="1">
        <v>18</v>
      </c>
      <c r="B619" s="1">
        <v>618</v>
      </c>
      <c r="C619" s="7">
        <v>20220327</v>
      </c>
      <c r="D619" s="7">
        <v>104340</v>
      </c>
      <c r="E619" s="7">
        <v>2969425</v>
      </c>
      <c r="F619" s="7"/>
      <c r="G619" s="7">
        <f t="shared" si="656"/>
        <v>309829804500</v>
      </c>
      <c r="H619" s="36">
        <f t="shared" si="703"/>
        <v>212407612430.5</v>
      </c>
      <c r="I619" s="36">
        <f t="shared" si="695"/>
        <v>285451068973.20001</v>
      </c>
      <c r="K619" s="2">
        <f t="shared" si="657"/>
        <v>2.2289904320636114E-2</v>
      </c>
      <c r="M619" s="1">
        <f t="shared" si="665"/>
        <v>617</v>
      </c>
      <c r="N619" s="2">
        <f t="shared" si="658"/>
        <v>2.6386755173195029E-2</v>
      </c>
      <c r="O619" s="8">
        <f t="shared" si="659"/>
        <v>0.77318295739348375</v>
      </c>
      <c r="P619" s="2">
        <f t="shared" si="660"/>
        <v>0.7883877846033569</v>
      </c>
      <c r="Q619" s="2">
        <f t="shared" si="661"/>
        <v>0.78635033958846545</v>
      </c>
      <c r="R619" s="2">
        <f t="shared" si="662"/>
        <v>1.4965869765752537E-2</v>
      </c>
      <c r="V619" s="1">
        <f t="shared" si="663"/>
        <v>0</v>
      </c>
      <c r="W619" s="1">
        <f t="shared" si="664"/>
        <v>2.2289904320636114E-2</v>
      </c>
      <c r="X619" s="2">
        <f t="shared" si="643"/>
        <v>2.8360781280020006E-3</v>
      </c>
      <c r="Y619" s="2">
        <f t="shared" si="644"/>
        <v>1.4146399392337019E-2</v>
      </c>
      <c r="Z619" s="2">
        <f t="shared" si="645"/>
        <v>7.0480137748330021E-3</v>
      </c>
      <c r="AA619" s="2">
        <f t="shared" si="646"/>
        <v>1.4492003501208084E-2</v>
      </c>
      <c r="AB619" s="3">
        <f t="shared" si="696"/>
        <v>0.40239395361698188</v>
      </c>
      <c r="AC619" s="3">
        <f t="shared" si="697"/>
        <v>0.97615208215742877</v>
      </c>
      <c r="AD619" s="4">
        <f t="shared" si="647"/>
        <v>70.810263627436029</v>
      </c>
      <c r="AE619" s="5">
        <f t="shared" si="713"/>
        <v>54.336615466313994</v>
      </c>
      <c r="AF619" s="5">
        <f t="shared" si="714"/>
        <v>34.952158810881897</v>
      </c>
      <c r="AG619" s="5">
        <f t="shared" si="715"/>
        <v>73.72107212174609</v>
      </c>
      <c r="AH619" s="5"/>
      <c r="AI619" s="6">
        <f t="shared" si="698"/>
        <v>0.59597890005110721</v>
      </c>
      <c r="AJ619" s="6">
        <f t="shared" si="687"/>
        <v>5.0760647160558094E-2</v>
      </c>
      <c r="AK619" s="6">
        <f t="shared" si="716"/>
        <v>-0.38024590919790929</v>
      </c>
      <c r="AL619" s="6">
        <f t="shared" si="717"/>
        <v>0.48176720351902552</v>
      </c>
      <c r="AM619" s="6"/>
      <c r="AT619" s="5"/>
      <c r="AU619" s="5"/>
      <c r="AV619" s="12"/>
      <c r="AW619" s="5"/>
      <c r="AX619" s="5"/>
      <c r="AY619" s="5"/>
      <c r="BE619" s="5">
        <f t="shared" si="674"/>
        <v>2300</v>
      </c>
      <c r="BF619" s="6">
        <f t="shared" si="675"/>
        <v>0</v>
      </c>
      <c r="BG619" s="6">
        <f t="shared" si="676"/>
        <v>2300</v>
      </c>
      <c r="BH619" s="6">
        <f t="shared" si="677"/>
        <v>260.71428571428572</v>
      </c>
      <c r="BI619" s="6">
        <f t="shared" si="678"/>
        <v>1352.1428571428571</v>
      </c>
      <c r="BJ619" s="6">
        <f t="shared" si="679"/>
        <v>83.835252435783886</v>
      </c>
      <c r="BK619" s="6">
        <f t="shared" si="636"/>
        <v>57.561698541771499</v>
      </c>
      <c r="BL619" s="6">
        <f t="shared" si="637"/>
        <v>20.874235013211639</v>
      </c>
      <c r="BM619" s="6">
        <f t="shared" si="638"/>
        <v>83.242923011763395</v>
      </c>
      <c r="BQ619" s="2">
        <f t="shared" si="648"/>
        <v>91431.25</v>
      </c>
      <c r="BR619" s="2">
        <f t="shared" si="680"/>
        <v>89915.25</v>
      </c>
      <c r="BS619" s="2">
        <f t="shared" si="649"/>
        <v>85505.012375755396</v>
      </c>
      <c r="BT619" s="5">
        <f t="shared" si="681"/>
        <v>91797.948685957279</v>
      </c>
      <c r="BU619" s="5"/>
      <c r="BV619" s="2">
        <f t="shared" si="708"/>
        <v>-0.61838608203981327</v>
      </c>
      <c r="BW619" s="2">
        <f t="shared" si="650"/>
        <v>-0.60621195074090417</v>
      </c>
      <c r="BX619" s="2">
        <f t="shared" si="651"/>
        <v>-0.9842084040320791</v>
      </c>
      <c r="BY619" s="2">
        <f t="shared" si="652"/>
        <v>-0.2282154974497293</v>
      </c>
      <c r="BZ619" s="2"/>
      <c r="CA619" s="2">
        <f t="shared" si="682"/>
        <v>-9.2321114806998686E-2</v>
      </c>
      <c r="CB619" s="2">
        <f t="shared" si="653"/>
        <v>5.6853576172395136E-2</v>
      </c>
      <c r="CC619" s="2">
        <f t="shared" si="654"/>
        <v>-0.26853996216819964</v>
      </c>
      <c r="CD619" s="2">
        <f t="shared" si="655"/>
        <v>0.38224711451298987</v>
      </c>
      <c r="CE619" s="5"/>
      <c r="CF619" s="8">
        <f t="shared" si="709"/>
        <v>4.6141008492655115E-3</v>
      </c>
      <c r="CG619" s="8">
        <f t="shared" si="710"/>
        <v>3.3235372751575804E-3</v>
      </c>
      <c r="CH619" s="5">
        <f t="shared" si="711"/>
        <v>97730</v>
      </c>
      <c r="CI619" s="5">
        <f t="shared" si="712"/>
        <v>94740</v>
      </c>
      <c r="CJ619" s="5"/>
      <c r="CK619" s="5">
        <f t="shared" si="670"/>
        <v>96733.015913206022</v>
      </c>
      <c r="CL619" s="5">
        <f t="shared" si="688"/>
        <v>93320.787510690439</v>
      </c>
      <c r="CM619" s="5">
        <f t="shared" si="639"/>
        <v>93309.955549912193</v>
      </c>
      <c r="CN619" s="5">
        <f t="shared" si="704"/>
        <v>104848.38807580424</v>
      </c>
      <c r="CO619" s="5">
        <f t="shared" si="666"/>
        <v>96547.017516549051</v>
      </c>
      <c r="CP619" s="5">
        <f t="shared" si="683"/>
        <v>80625.647429149758</v>
      </c>
      <c r="CQ619" s="5">
        <f t="shared" si="699"/>
        <v>60481.648073725402</v>
      </c>
      <c r="CR619" s="5"/>
      <c r="CS619" s="32">
        <f t="shared" si="671"/>
        <v>7.8638963284462848E-2</v>
      </c>
      <c r="CT619" s="32">
        <f t="shared" si="689"/>
        <v>0.11807886306196513</v>
      </c>
      <c r="CU619" s="32">
        <f t="shared" si="640"/>
        <v>0.11820865614053111</v>
      </c>
      <c r="CV619" s="32">
        <f t="shared" si="705"/>
        <v>-4.8487924815465711E-3</v>
      </c>
      <c r="CW619" s="32">
        <f t="shared" si="667"/>
        <v>8.071696758644209E-2</v>
      </c>
      <c r="CX619" s="32">
        <f t="shared" si="684"/>
        <v>0.29412914285977498</v>
      </c>
      <c r="CY619" s="32">
        <f t="shared" si="700"/>
        <v>0.7251514025016732</v>
      </c>
      <c r="DA619" s="6">
        <f t="shared" si="672"/>
        <v>0.10489207173477227</v>
      </c>
      <c r="DB619" s="6">
        <f t="shared" si="690"/>
        <v>0.20335783719424042</v>
      </c>
      <c r="DC619" s="6">
        <f t="shared" si="641"/>
        <v>-8.2085027093628422E-3</v>
      </c>
      <c r="DD619" s="6">
        <f t="shared" si="706"/>
        <v>-3.1694786568096212E-2</v>
      </c>
      <c r="DE619" s="6">
        <f t="shared" si="668"/>
        <v>0.55832277719569023</v>
      </c>
      <c r="DF619" s="6">
        <f t="shared" si="685"/>
        <v>0.55331023537214608</v>
      </c>
      <c r="DG619" s="6">
        <f t="shared" si="702"/>
        <v>2.2094511149725617</v>
      </c>
      <c r="DI619" s="6">
        <f t="shared" si="673"/>
        <v>0.99532625442662614</v>
      </c>
      <c r="DJ619" s="6">
        <f t="shared" si="691"/>
        <v>1.1223101082610527</v>
      </c>
      <c r="DK619" s="6">
        <f t="shared" si="642"/>
        <v>0.52354684315887934</v>
      </c>
      <c r="DL619" s="6">
        <f t="shared" si="707"/>
        <v>0.87577771463031706</v>
      </c>
      <c r="DM619" s="6">
        <f t="shared" si="669"/>
        <v>3.6985451292975896E-2</v>
      </c>
      <c r="DN619" s="6">
        <f t="shared" si="686"/>
        <v>0.26189196419561145</v>
      </c>
      <c r="DO619" s="6">
        <f t="shared" si="701"/>
        <v>0.1448262430283333</v>
      </c>
      <c r="DP619" s="6"/>
      <c r="DX619">
        <f t="shared" si="692"/>
        <v>92245</v>
      </c>
      <c r="DY619">
        <f t="shared" si="693"/>
        <v>82527.176169532599</v>
      </c>
      <c r="DZ619">
        <f t="shared" si="694"/>
        <v>101962.8238304674</v>
      </c>
    </row>
    <row r="620" spans="1:130" x14ac:dyDescent="0.25">
      <c r="A620" s="1">
        <v>19</v>
      </c>
      <c r="B620" s="1">
        <v>619</v>
      </c>
      <c r="C620" s="7">
        <v>20220328</v>
      </c>
      <c r="D620" s="7">
        <v>108380</v>
      </c>
      <c r="E620" s="7">
        <v>5118623</v>
      </c>
      <c r="F620" s="7"/>
      <c r="G620" s="7">
        <f t="shared" si="656"/>
        <v>554756360740</v>
      </c>
      <c r="H620" s="36">
        <f t="shared" si="703"/>
        <v>232390381198.5</v>
      </c>
      <c r="I620" s="36">
        <f t="shared" si="695"/>
        <v>293729104300</v>
      </c>
      <c r="K620" s="2">
        <f t="shared" si="657"/>
        <v>3.798877254372153E-2</v>
      </c>
      <c r="M620" s="1">
        <f t="shared" si="665"/>
        <v>618</v>
      </c>
      <c r="N620" s="2">
        <f t="shared" si="658"/>
        <v>2.6472777597388829E-2</v>
      </c>
      <c r="O620" s="8">
        <f t="shared" si="659"/>
        <v>0.77443609022556392</v>
      </c>
      <c r="P620" s="2">
        <f t="shared" si="660"/>
        <v>0.78923602171102081</v>
      </c>
      <c r="Q620" s="2">
        <f t="shared" si="661"/>
        <v>0.78691691321121682</v>
      </c>
      <c r="R620" s="2">
        <f t="shared" si="662"/>
        <v>1.3951694377792978E-2</v>
      </c>
      <c r="V620" s="1">
        <f t="shared" si="663"/>
        <v>0</v>
      </c>
      <c r="W620" s="1">
        <f t="shared" si="664"/>
        <v>3.798877254372153E-2</v>
      </c>
      <c r="X620" s="2">
        <f t="shared" si="643"/>
        <v>2.3613075281261604E-3</v>
      </c>
      <c r="Y620" s="2">
        <f t="shared" si="644"/>
        <v>1.6859883145459987E-2</v>
      </c>
      <c r="Z620" s="2">
        <f t="shared" si="645"/>
        <v>6.9952434547299151E-3</v>
      </c>
      <c r="AA620" s="2">
        <f t="shared" si="646"/>
        <v>1.5179673594978739E-2</v>
      </c>
      <c r="AB620" s="3">
        <f t="shared" si="696"/>
        <v>0.33755902041258262</v>
      </c>
      <c r="AC620" s="3">
        <f t="shared" si="697"/>
        <v>1.1106881211883926</v>
      </c>
      <c r="AD620" s="4">
        <f t="shared" si="647"/>
        <v>76.691891134034933</v>
      </c>
      <c r="AE620" s="5">
        <f t="shared" si="713"/>
        <v>56.387159224479795</v>
      </c>
      <c r="AF620" s="5">
        <f t="shared" si="714"/>
        <v>36.638854179386733</v>
      </c>
      <c r="AG620" s="5">
        <f t="shared" si="715"/>
        <v>76.13546426957285</v>
      </c>
      <c r="AH620" s="5"/>
      <c r="AI620" s="6">
        <f t="shared" si="698"/>
        <v>0.67334537198784694</v>
      </c>
      <c r="AJ620" s="6">
        <f t="shared" si="687"/>
        <v>9.2121469670315356E-2</v>
      </c>
      <c r="AK620" s="6">
        <f t="shared" si="716"/>
        <v>-0.40922720383084027</v>
      </c>
      <c r="AL620" s="6">
        <f t="shared" si="717"/>
        <v>0.59347014317147095</v>
      </c>
      <c r="AM620" s="6"/>
      <c r="AT620" s="5"/>
      <c r="AU620" s="5"/>
      <c r="AV620" s="12"/>
      <c r="AW620" s="5"/>
      <c r="AX620" s="5"/>
      <c r="AY620" s="5"/>
      <c r="BE620" s="5">
        <f t="shared" si="674"/>
        <v>4040</v>
      </c>
      <c r="BF620" s="6">
        <f t="shared" si="675"/>
        <v>0</v>
      </c>
      <c r="BG620" s="6">
        <f t="shared" si="676"/>
        <v>4040</v>
      </c>
      <c r="BH620" s="6">
        <f t="shared" si="677"/>
        <v>218.57142857142858</v>
      </c>
      <c r="BI620" s="6">
        <f t="shared" si="678"/>
        <v>1640.7142857142858</v>
      </c>
      <c r="BJ620" s="6">
        <f t="shared" si="679"/>
        <v>88.244333461390696</v>
      </c>
      <c r="BK620" s="6">
        <f t="shared" si="636"/>
        <v>60.796753560705689</v>
      </c>
      <c r="BL620" s="6">
        <f t="shared" si="637"/>
        <v>25.350088274249892</v>
      </c>
      <c r="BM620" s="6">
        <f t="shared" si="638"/>
        <v>85.609419261224744</v>
      </c>
      <c r="BQ620" s="2">
        <f t="shared" si="648"/>
        <v>92057.5</v>
      </c>
      <c r="BR620" s="2">
        <f t="shared" si="680"/>
        <v>89982.5625</v>
      </c>
      <c r="BS620" s="2">
        <f t="shared" si="649"/>
        <v>86001.224105072237</v>
      </c>
      <c r="BT620" s="5">
        <f t="shared" si="681"/>
        <v>92070.201949329014</v>
      </c>
      <c r="BU620" s="5"/>
      <c r="BV620" s="2">
        <f t="shared" si="708"/>
        <v>-0.72673623259919218</v>
      </c>
      <c r="BW620" s="2">
        <f t="shared" si="650"/>
        <v>-0.63278406293461409</v>
      </c>
      <c r="BX620" s="2">
        <f t="shared" si="651"/>
        <v>-0.96053147913055792</v>
      </c>
      <c r="BY620" s="2">
        <f t="shared" si="652"/>
        <v>-0.30503664673867026</v>
      </c>
      <c r="BZ620" s="2"/>
      <c r="CA620" s="2">
        <f t="shared" si="682"/>
        <v>-0.19653965869994811</v>
      </c>
      <c r="CB620" s="2">
        <f t="shared" si="653"/>
        <v>3.267984384272242E-2</v>
      </c>
      <c r="CC620" s="2">
        <f t="shared" si="654"/>
        <v>-0.29257886259365629</v>
      </c>
      <c r="CD620" s="2">
        <f t="shared" si="655"/>
        <v>0.35793855027910115</v>
      </c>
      <c r="CE620" s="5"/>
      <c r="CF620" s="8">
        <f t="shared" si="709"/>
        <v>5.8350194812748189E-3</v>
      </c>
      <c r="CG620" s="8">
        <f t="shared" si="710"/>
        <v>5.3282199761822153E-3</v>
      </c>
      <c r="CH620" s="5">
        <f t="shared" si="711"/>
        <v>99750</v>
      </c>
      <c r="CI620" s="5">
        <f t="shared" si="712"/>
        <v>96760</v>
      </c>
      <c r="CJ620" s="5"/>
      <c r="CK620" s="5">
        <f t="shared" si="670"/>
        <v>99449.615428258781</v>
      </c>
      <c r="CL620" s="5">
        <f t="shared" si="688"/>
        <v>95205.005138579203</v>
      </c>
      <c r="CM620" s="5">
        <f t="shared" si="639"/>
        <v>93700.530551484029</v>
      </c>
      <c r="CN620" s="5">
        <f t="shared" si="704"/>
        <v>104879.89203553606</v>
      </c>
      <c r="CO620" s="5">
        <f t="shared" si="666"/>
        <v>96703.566476131396</v>
      </c>
      <c r="CP620" s="5">
        <f t="shared" si="683"/>
        <v>80783.578235290654</v>
      </c>
      <c r="CQ620" s="5">
        <f t="shared" si="699"/>
        <v>60678.900643898094</v>
      </c>
      <c r="CR620" s="5"/>
      <c r="CS620" s="32">
        <f t="shared" si="671"/>
        <v>8.9798080498193933E-2</v>
      </c>
      <c r="CT620" s="32">
        <f t="shared" si="689"/>
        <v>0.13838552754913924</v>
      </c>
      <c r="CU620" s="32">
        <f t="shared" si="640"/>
        <v>0.15666367481719101</v>
      </c>
      <c r="CV620" s="32">
        <f t="shared" si="705"/>
        <v>3.3372535922119528E-2</v>
      </c>
      <c r="CW620" s="32">
        <f t="shared" si="667"/>
        <v>0.12074460073559545</v>
      </c>
      <c r="CX620" s="32">
        <f t="shared" si="684"/>
        <v>0.34160930188474525</v>
      </c>
      <c r="CY620" s="32">
        <f t="shared" si="700"/>
        <v>0.78612332870105739</v>
      </c>
      <c r="DA620" s="6">
        <f t="shared" si="672"/>
        <v>0.14714751741786958</v>
      </c>
      <c r="DB620" s="6">
        <f t="shared" si="690"/>
        <v>0.23479074453423399</v>
      </c>
      <c r="DC620" s="6">
        <f t="shared" si="641"/>
        <v>5.9886750541488419E-2</v>
      </c>
      <c r="DD620" s="6">
        <f t="shared" si="706"/>
        <v>-1.7515561057925911E-3</v>
      </c>
      <c r="DE620" s="6">
        <f t="shared" si="668"/>
        <v>0.59179913295754971</v>
      </c>
      <c r="DF620" s="6">
        <f t="shared" si="685"/>
        <v>0.54505175675054773</v>
      </c>
      <c r="DG620" s="6">
        <f t="shared" si="702"/>
        <v>2.2461599504378373</v>
      </c>
      <c r="DI620" s="6">
        <f t="shared" si="673"/>
        <v>0.9895584337698945</v>
      </c>
      <c r="DJ620" s="6">
        <f t="shared" si="691"/>
        <v>1.1540821552197209</v>
      </c>
      <c r="DK620" s="6">
        <f t="shared" si="642"/>
        <v>0.37784177799428453</v>
      </c>
      <c r="DL620" s="6">
        <f t="shared" si="707"/>
        <v>0.86473461860510181</v>
      </c>
      <c r="DM620" s="6">
        <f t="shared" si="669"/>
        <v>8.246357585870849E-2</v>
      </c>
      <c r="DN620" s="6">
        <f t="shared" si="686"/>
        <v>0.27014676045729541</v>
      </c>
      <c r="DO620" s="6">
        <f t="shared" si="701"/>
        <v>0.14285400958329719</v>
      </c>
      <c r="DP620" s="6"/>
      <c r="DX620">
        <f t="shared" si="692"/>
        <v>93407</v>
      </c>
      <c r="DY620">
        <f t="shared" si="693"/>
        <v>81961.190111660952</v>
      </c>
      <c r="DZ620">
        <f t="shared" si="694"/>
        <v>104852.80988833905</v>
      </c>
    </row>
    <row r="621" spans="1:130" x14ac:dyDescent="0.25">
      <c r="A621" s="1">
        <v>20</v>
      </c>
      <c r="B621" s="1">
        <v>620</v>
      </c>
      <c r="C621" s="7">
        <v>20220329</v>
      </c>
      <c r="D621" s="7">
        <v>107700</v>
      </c>
      <c r="E621" s="7">
        <v>3752349</v>
      </c>
      <c r="F621" s="7"/>
      <c r="G621" s="7">
        <f t="shared" si="656"/>
        <v>404127987300</v>
      </c>
      <c r="H621" s="36">
        <f t="shared" si="703"/>
        <v>245301148133.5</v>
      </c>
      <c r="I621" s="36">
        <f t="shared" si="695"/>
        <v>295910945978.79999</v>
      </c>
      <c r="K621" s="2">
        <f t="shared" si="657"/>
        <v>-6.2939859756252856E-3</v>
      </c>
      <c r="M621" s="1">
        <f t="shared" si="665"/>
        <v>619</v>
      </c>
      <c r="N621" s="2">
        <f t="shared" si="658"/>
        <v>2.6636971461281807E-2</v>
      </c>
      <c r="O621" s="8">
        <f t="shared" si="659"/>
        <v>0.77568922305764409</v>
      </c>
      <c r="P621" s="2">
        <f t="shared" si="660"/>
        <v>0.790849532440971</v>
      </c>
      <c r="Q621" s="2">
        <f t="shared" si="661"/>
        <v>0.78799131856055782</v>
      </c>
      <c r="R621" s="2">
        <f t="shared" si="662"/>
        <v>1.3546798653376713E-2</v>
      </c>
      <c r="V621" s="1">
        <f t="shared" si="663"/>
        <v>6.2939859756252856E-3</v>
      </c>
      <c r="W621" s="1">
        <f t="shared" si="664"/>
        <v>0</v>
      </c>
      <c r="X621" s="2">
        <f t="shared" si="643"/>
        <v>2.8108779549565377E-3</v>
      </c>
      <c r="Y621" s="2">
        <f t="shared" si="644"/>
        <v>1.6304954786719027E-2</v>
      </c>
      <c r="Z621" s="2">
        <f t="shared" si="645"/>
        <v>7.0339571937727413E-3</v>
      </c>
      <c r="AA621" s="2">
        <f t="shared" si="646"/>
        <v>1.5671612229319856E-2</v>
      </c>
      <c r="AB621" s="3">
        <f t="shared" si="696"/>
        <v>0.39961544796505821</v>
      </c>
      <c r="AC621" s="3">
        <f t="shared" si="697"/>
        <v>1.0404133632284658</v>
      </c>
      <c r="AD621" s="4">
        <f t="shared" si="647"/>
        <v>72.249482450712279</v>
      </c>
      <c r="AE621" s="5">
        <f t="shared" si="713"/>
        <v>58.006854683097927</v>
      </c>
      <c r="AF621" s="5">
        <f t="shared" si="714"/>
        <v>38.657813801672866</v>
      </c>
      <c r="AG621" s="5">
        <f t="shared" si="715"/>
        <v>77.355895564522996</v>
      </c>
      <c r="AH621" s="5"/>
      <c r="AI621" s="6">
        <f t="shared" si="698"/>
        <v>0.62245266396667975</v>
      </c>
      <c r="AJ621" s="6">
        <f t="shared" si="687"/>
        <v>0.12560404457171909</v>
      </c>
      <c r="AK621" s="6">
        <f t="shared" si="716"/>
        <v>-0.42371787450054182</v>
      </c>
      <c r="AL621" s="6">
        <f t="shared" si="717"/>
        <v>0.67492596364397994</v>
      </c>
      <c r="AM621" s="6"/>
      <c r="AT621" s="5"/>
      <c r="AU621" s="5"/>
      <c r="AV621" s="12"/>
      <c r="AW621" s="5"/>
      <c r="AX621" s="5"/>
      <c r="AY621" s="5"/>
      <c r="BE621" s="5">
        <f t="shared" si="674"/>
        <v>-680</v>
      </c>
      <c r="BF621" s="6">
        <f t="shared" si="675"/>
        <v>680</v>
      </c>
      <c r="BG621" s="6">
        <f t="shared" si="676"/>
        <v>0</v>
      </c>
      <c r="BH621" s="6">
        <f t="shared" si="677"/>
        <v>267.14285714285717</v>
      </c>
      <c r="BI621" s="6">
        <f t="shared" si="678"/>
        <v>1591.4285714285713</v>
      </c>
      <c r="BJ621" s="6">
        <f t="shared" si="679"/>
        <v>85.626441199077632</v>
      </c>
      <c r="BK621" s="6">
        <f t="shared" ref="BK621:BK684" si="718">AVERAGE(BJ602:BJ621)</f>
        <v>63.766870347589887</v>
      </c>
      <c r="BL621" s="6">
        <f t="shared" ref="BL621:BL684" si="719">BK621-2*_xlfn.STDEV.S(BJ602:BJ621)</f>
        <v>30.638642928305082</v>
      </c>
      <c r="BM621" s="6">
        <f t="shared" ref="BM621:BM684" si="720">BK621+1.4*_xlfn.STDEV.S(BJ602:BJ621)</f>
        <v>86.956629541089256</v>
      </c>
      <c r="BQ621" s="2">
        <f t="shared" si="648"/>
        <v>93586.25</v>
      </c>
      <c r="BR621" s="2">
        <f t="shared" si="680"/>
        <v>90132.875</v>
      </c>
      <c r="BS621" s="2">
        <f t="shared" si="649"/>
        <v>86567.386621470912</v>
      </c>
      <c r="BT621" s="5">
        <f t="shared" si="681"/>
        <v>92763.839914547309</v>
      </c>
      <c r="BU621" s="5"/>
      <c r="BV621" s="2">
        <f t="shared" si="708"/>
        <v>-0.94520538029877299</v>
      </c>
      <c r="BW621" s="2">
        <f t="shared" si="650"/>
        <v>-0.67211211129093629</v>
      </c>
      <c r="BX621" s="2">
        <f t="shared" si="651"/>
        <v>-0.94437437503340194</v>
      </c>
      <c r="BY621" s="2">
        <f t="shared" si="652"/>
        <v>-0.39984984754847064</v>
      </c>
      <c r="BZ621" s="2"/>
      <c r="CA621" s="2">
        <f t="shared" si="682"/>
        <v>-0.12776134760152166</v>
      </c>
      <c r="CB621" s="2">
        <f t="shared" si="653"/>
        <v>4.3767446324517942E-3</v>
      </c>
      <c r="CC621" s="2">
        <f t="shared" si="654"/>
        <v>-0.26618200039595163</v>
      </c>
      <c r="CD621" s="2">
        <f t="shared" si="655"/>
        <v>0.27493548966085524</v>
      </c>
      <c r="CE621" s="5"/>
      <c r="CF621" s="8">
        <f t="shared" si="709"/>
        <v>1.5847393284048123E-2</v>
      </c>
      <c r="CG621" s="8">
        <f t="shared" si="710"/>
        <v>5.3282199761822153E-3</v>
      </c>
      <c r="CH621" s="5">
        <f t="shared" si="711"/>
        <v>99750</v>
      </c>
      <c r="CI621" s="5">
        <f t="shared" si="712"/>
        <v>96760</v>
      </c>
      <c r="CJ621" s="5"/>
      <c r="CK621" s="5">
        <f t="shared" si="670"/>
        <v>101272.4146716211</v>
      </c>
      <c r="CL621" s="5">
        <f t="shared" si="688"/>
        <v>96444.840103715658</v>
      </c>
      <c r="CM621" s="5">
        <f t="shared" si="639"/>
        <v>93880.176111680368</v>
      </c>
      <c r="CN621" s="5">
        <f t="shared" si="704"/>
        <v>104892.62286246842</v>
      </c>
      <c r="CO621" s="5">
        <f t="shared" si="666"/>
        <v>96850.604624844127</v>
      </c>
      <c r="CP621" s="5">
        <f t="shared" si="683"/>
        <v>80875.521911973905</v>
      </c>
      <c r="CQ621" s="5">
        <f t="shared" si="699"/>
        <v>60856.683268340559</v>
      </c>
      <c r="CR621" s="5"/>
      <c r="CS621" s="32">
        <f t="shared" si="671"/>
        <v>6.3468273657940832E-2</v>
      </c>
      <c r="CT621" s="32">
        <f t="shared" si="689"/>
        <v>0.11670048790770626</v>
      </c>
      <c r="CU621" s="32">
        <f t="shared" si="640"/>
        <v>0.1472070511657273</v>
      </c>
      <c r="CV621" s="32">
        <f t="shared" si="705"/>
        <v>2.6764295342414313E-2</v>
      </c>
      <c r="CW621" s="32">
        <f t="shared" si="667"/>
        <v>0.11202196844492174</v>
      </c>
      <c r="CX621" s="32">
        <f t="shared" si="684"/>
        <v>0.33167610488155175</v>
      </c>
      <c r="CY621" s="32">
        <f t="shared" si="700"/>
        <v>0.76973167474653881</v>
      </c>
      <c r="DA621" s="6">
        <f t="shared" si="672"/>
        <v>0.16717226502341617</v>
      </c>
      <c r="DB621" s="6">
        <f t="shared" si="690"/>
        <v>0.19679911172216211</v>
      </c>
      <c r="DC621" s="6">
        <f t="shared" si="641"/>
        <v>4.3165344645081982E-2</v>
      </c>
      <c r="DD621" s="6">
        <f t="shared" si="706"/>
        <v>-6.3862496653156915E-3</v>
      </c>
      <c r="DE621" s="6">
        <f t="shared" si="668"/>
        <v>0.60181214025662344</v>
      </c>
      <c r="DF621" s="6">
        <f t="shared" si="685"/>
        <v>0.53325627573106504</v>
      </c>
      <c r="DG621" s="6">
        <f t="shared" si="702"/>
        <v>2.2748021583740705</v>
      </c>
      <c r="DI621" s="6">
        <f t="shared" si="673"/>
        <v>0.85807156598703738</v>
      </c>
      <c r="DJ621" s="6">
        <f t="shared" si="691"/>
        <v>1.0295960354147311</v>
      </c>
      <c r="DK621" s="6">
        <f t="shared" si="642"/>
        <v>0.34769510012817234</v>
      </c>
      <c r="DL621" s="6">
        <f t="shared" si="707"/>
        <v>0.83217645494076187</v>
      </c>
      <c r="DM621" s="6">
        <f t="shared" si="669"/>
        <v>0.12904367661362517</v>
      </c>
      <c r="DN621" s="6">
        <f t="shared" si="686"/>
        <v>0.28917292409254841</v>
      </c>
      <c r="DO621" s="6">
        <f t="shared" si="701"/>
        <v>0.14075854509054159</v>
      </c>
      <c r="DP621" s="6"/>
      <c r="DX621">
        <f t="shared" si="692"/>
        <v>94507</v>
      </c>
      <c r="DY621">
        <f t="shared" si="693"/>
        <v>82051.279868269354</v>
      </c>
      <c r="DZ621">
        <f t="shared" si="694"/>
        <v>106962.72013173065</v>
      </c>
    </row>
    <row r="622" spans="1:130" x14ac:dyDescent="0.25">
      <c r="A622" s="1">
        <v>21</v>
      </c>
      <c r="B622" s="1">
        <v>621</v>
      </c>
      <c r="C622" s="7">
        <v>20220330</v>
      </c>
      <c r="D622" s="7">
        <v>113120</v>
      </c>
      <c r="E622" s="7">
        <v>6770519</v>
      </c>
      <c r="F622" s="7"/>
      <c r="G622" s="7">
        <f t="shared" si="656"/>
        <v>765881109280</v>
      </c>
      <c r="H622" s="36">
        <f t="shared" si="703"/>
        <v>275397500399.5</v>
      </c>
      <c r="I622" s="36">
        <f t="shared" si="695"/>
        <v>308628482618.40002</v>
      </c>
      <c r="K622" s="2">
        <f t="shared" si="657"/>
        <v>4.9099617985919768E-2</v>
      </c>
      <c r="M622" s="1">
        <f t="shared" si="665"/>
        <v>620</v>
      </c>
      <c r="N622" s="2">
        <f t="shared" si="658"/>
        <v>2.672643397848868E-2</v>
      </c>
      <c r="O622" s="8">
        <f t="shared" si="659"/>
        <v>0.77694235588972427</v>
      </c>
      <c r="P622" s="2">
        <f t="shared" si="660"/>
        <v>0.79172559902522721</v>
      </c>
      <c r="Q622" s="2">
        <f t="shared" si="661"/>
        <v>0.78857286079330013</v>
      </c>
      <c r="R622" s="2">
        <f t="shared" si="662"/>
        <v>1.3907176551246736E-2</v>
      </c>
      <c r="V622" s="1">
        <f t="shared" si="663"/>
        <v>0</v>
      </c>
      <c r="W622" s="1">
        <f t="shared" si="664"/>
        <v>4.9099617985919768E-2</v>
      </c>
      <c r="X622" s="2">
        <f t="shared" si="643"/>
        <v>2.8108779549565377E-3</v>
      </c>
      <c r="Y622" s="2">
        <f t="shared" si="644"/>
        <v>1.8219685565774486E-2</v>
      </c>
      <c r="Z622" s="2">
        <f t="shared" si="645"/>
        <v>7.0339571937727413E-3</v>
      </c>
      <c r="AA622" s="2">
        <f t="shared" si="646"/>
        <v>1.7933840992982571E-2</v>
      </c>
      <c r="AB622" s="3">
        <f t="shared" si="696"/>
        <v>0.39961544796505821</v>
      </c>
      <c r="AC622" s="3">
        <f t="shared" si="697"/>
        <v>1.0159388372465088</v>
      </c>
      <c r="AD622" s="4">
        <f t="shared" si="647"/>
        <v>71.769683993056319</v>
      </c>
      <c r="AE622" s="5">
        <f t="shared" si="713"/>
        <v>59.639882363831838</v>
      </c>
      <c r="AF622" s="5">
        <f t="shared" si="714"/>
        <v>41.533259742931818</v>
      </c>
      <c r="AG622" s="5">
        <f t="shared" si="715"/>
        <v>77.746504984731857</v>
      </c>
      <c r="AH622" s="5"/>
      <c r="AI622" s="6">
        <f t="shared" si="698"/>
        <v>0.6232447742681605</v>
      </c>
      <c r="AJ622" s="6">
        <f t="shared" si="687"/>
        <v>0.15528539717005324</v>
      </c>
      <c r="AK622" s="6">
        <f t="shared" si="716"/>
        <v>-0.43483456906720658</v>
      </c>
      <c r="AL622" s="6">
        <f t="shared" si="717"/>
        <v>0.745405363407313</v>
      </c>
      <c r="AM622" s="6"/>
      <c r="AT622" s="5"/>
      <c r="AU622" s="5"/>
      <c r="AV622" s="12"/>
      <c r="AW622" s="5"/>
      <c r="AX622" s="5"/>
      <c r="AY622" s="5"/>
      <c r="BE622" s="5">
        <f t="shared" si="674"/>
        <v>5420</v>
      </c>
      <c r="BF622" s="6">
        <f t="shared" si="675"/>
        <v>0</v>
      </c>
      <c r="BG622" s="6">
        <f t="shared" si="676"/>
        <v>5420</v>
      </c>
      <c r="BH622" s="6">
        <f t="shared" si="677"/>
        <v>267.14285714285717</v>
      </c>
      <c r="BI622" s="6">
        <f t="shared" si="678"/>
        <v>1835</v>
      </c>
      <c r="BJ622" s="6">
        <f t="shared" si="679"/>
        <v>87.291879034998303</v>
      </c>
      <c r="BK622" s="6">
        <f t="shared" si="718"/>
        <v>66.552861679252473</v>
      </c>
      <c r="BL622" s="6">
        <f t="shared" si="719"/>
        <v>35.519052699849212</v>
      </c>
      <c r="BM622" s="6">
        <f t="shared" si="720"/>
        <v>88.276527964834756</v>
      </c>
      <c r="BQ622" s="2">
        <f t="shared" si="648"/>
        <v>95566.25</v>
      </c>
      <c r="BR622" s="2">
        <f t="shared" si="680"/>
        <v>90373.125</v>
      </c>
      <c r="BS622" s="2">
        <f t="shared" si="649"/>
        <v>87223.057120490397</v>
      </c>
      <c r="BT622" s="5">
        <f t="shared" si="681"/>
        <v>93952.35441758197</v>
      </c>
      <c r="BU622" s="5"/>
      <c r="BV622" s="2">
        <f t="shared" si="708"/>
        <v>-0.74952871383201192</v>
      </c>
      <c r="BW622" s="2">
        <f t="shared" si="650"/>
        <v>-0.67687938234811063</v>
      </c>
      <c r="BX622" s="2">
        <f t="shared" si="651"/>
        <v>-0.95115138202119276</v>
      </c>
      <c r="BY622" s="2">
        <f t="shared" si="652"/>
        <v>-0.40260738267502849</v>
      </c>
      <c r="BZ622" s="2"/>
      <c r="CA622" s="2">
        <f t="shared" si="682"/>
        <v>7.8770966375852194E-2</v>
      </c>
      <c r="CB622" s="2">
        <f t="shared" si="653"/>
        <v>-5.9176079359232175E-3</v>
      </c>
      <c r="CC622" s="2">
        <f t="shared" si="654"/>
        <v>-0.24546415245394229</v>
      </c>
      <c r="CD622" s="2">
        <f t="shared" si="655"/>
        <v>0.23362893658209585</v>
      </c>
      <c r="CE622" s="5"/>
      <c r="CF622" s="8">
        <f t="shared" si="709"/>
        <v>2.1402816005147242E-2</v>
      </c>
      <c r="CG622" s="8">
        <f t="shared" si="710"/>
        <v>1.0883642697281334E-2</v>
      </c>
      <c r="CH622" s="5">
        <f t="shared" si="711"/>
        <v>102120</v>
      </c>
      <c r="CI622" s="5">
        <f t="shared" si="712"/>
        <v>99130</v>
      </c>
      <c r="CJ622" s="5"/>
      <c r="CK622" s="5">
        <f t="shared" si="670"/>
        <v>104640.22466893593</v>
      </c>
      <c r="CL622" s="5">
        <f t="shared" si="688"/>
        <v>98733.932116507247</v>
      </c>
      <c r="CM622" s="5">
        <f t="shared" si="639"/>
        <v>94607.170605367428</v>
      </c>
      <c r="CN622" s="5">
        <f t="shared" si="704"/>
        <v>105023.71262385021</v>
      </c>
      <c r="CO622" s="5">
        <f t="shared" si="666"/>
        <v>97015.206598282763</v>
      </c>
      <c r="CP622" s="5">
        <f t="shared" si="683"/>
        <v>81012.53282654348</v>
      </c>
      <c r="CQ622" s="5">
        <f t="shared" si="699"/>
        <v>61096.645098643974</v>
      </c>
      <c r="CR622" s="5"/>
      <c r="CS622" s="32">
        <f t="shared" si="671"/>
        <v>8.1037434293481869E-2</v>
      </c>
      <c r="CT622" s="32">
        <f t="shared" si="689"/>
        <v>0.14570540821282219</v>
      </c>
      <c r="CU622" s="32">
        <f t="shared" si="640"/>
        <v>0.19568103851086183</v>
      </c>
      <c r="CV622" s="32">
        <f t="shared" si="705"/>
        <v>7.7090089217729529E-2</v>
      </c>
      <c r="CW622" s="32">
        <f t="shared" si="667"/>
        <v>0.16600277385795215</v>
      </c>
      <c r="CX622" s="32">
        <f t="shared" si="684"/>
        <v>0.39632716140602642</v>
      </c>
      <c r="CY622" s="32">
        <f t="shared" si="700"/>
        <v>0.8514928244809743</v>
      </c>
      <c r="DA622" s="6">
        <f t="shared" si="672"/>
        <v>0.21539430506797699</v>
      </c>
      <c r="DB622" s="6">
        <f t="shared" si="690"/>
        <v>0.234210576867453</v>
      </c>
      <c r="DC622" s="6">
        <f t="shared" si="641"/>
        <v>8.2617034441281531E-2</v>
      </c>
      <c r="DD622" s="6">
        <f t="shared" si="706"/>
        <v>6.4349948630883863E-2</v>
      </c>
      <c r="DE622" s="6">
        <f t="shared" si="668"/>
        <v>0.69014603080978676</v>
      </c>
      <c r="DF622" s="6">
        <f t="shared" si="685"/>
        <v>0.53360592368524318</v>
      </c>
      <c r="DG622" s="6">
        <f t="shared" si="702"/>
        <v>2.2826368284435992</v>
      </c>
      <c r="DI622" s="6">
        <f t="shared" si="673"/>
        <v>0.92721164506493559</v>
      </c>
      <c r="DJ622" s="6">
        <f t="shared" si="691"/>
        <v>1.0981885377906497</v>
      </c>
      <c r="DK622" s="6">
        <f t="shared" si="642"/>
        <v>0.34934381486663491</v>
      </c>
      <c r="DL622" s="6">
        <f t="shared" si="707"/>
        <v>0.72247726954789648</v>
      </c>
      <c r="DM622" s="6">
        <f t="shared" si="669"/>
        <v>0.16664557706997241</v>
      </c>
      <c r="DN622" s="6">
        <f t="shared" si="686"/>
        <v>0.303253202046534</v>
      </c>
      <c r="DO622" s="6">
        <f t="shared" si="701"/>
        <v>0.13937959595275995</v>
      </c>
      <c r="DP622" s="6"/>
      <c r="DX622">
        <f t="shared" si="692"/>
        <v>95740</v>
      </c>
      <c r="DY622">
        <f t="shared" si="693"/>
        <v>81212.807566497926</v>
      </c>
      <c r="DZ622">
        <f t="shared" si="694"/>
        <v>110267.19243350207</v>
      </c>
    </row>
    <row r="623" spans="1:130" x14ac:dyDescent="0.25">
      <c r="A623" s="1">
        <v>22</v>
      </c>
      <c r="B623" s="1">
        <v>622</v>
      </c>
      <c r="C623" s="7">
        <v>20220403</v>
      </c>
      <c r="D623" s="7">
        <v>115780</v>
      </c>
      <c r="E623" s="7">
        <v>4177362</v>
      </c>
      <c r="F623" s="7"/>
      <c r="G623" s="7">
        <f t="shared" si="656"/>
        <v>483654972360</v>
      </c>
      <c r="H623" s="36">
        <f t="shared" si="703"/>
        <v>290355108117.5</v>
      </c>
      <c r="I623" s="36">
        <f t="shared" si="695"/>
        <v>314456576531.59998</v>
      </c>
      <c r="K623" s="2">
        <f t="shared" si="657"/>
        <v>2.3242636502595847E-2</v>
      </c>
      <c r="M623" s="1">
        <f t="shared" si="665"/>
        <v>621</v>
      </c>
      <c r="N623" s="2">
        <f t="shared" si="658"/>
        <v>2.70231554357044E-2</v>
      </c>
      <c r="O623" s="8">
        <f t="shared" si="659"/>
        <v>0.77819548872180455</v>
      </c>
      <c r="P623" s="2">
        <f t="shared" si="660"/>
        <v>0.79461572022667049</v>
      </c>
      <c r="Q623" s="2">
        <f t="shared" si="661"/>
        <v>0.79048241211618664</v>
      </c>
      <c r="R623" s="2">
        <f t="shared" si="662"/>
        <v>1.353011030342266E-2</v>
      </c>
      <c r="V623" s="1">
        <f t="shared" si="663"/>
        <v>0</v>
      </c>
      <c r="W623" s="1">
        <f t="shared" si="664"/>
        <v>2.3242636502595847E-2</v>
      </c>
      <c r="X623" s="2">
        <f t="shared" si="643"/>
        <v>2.8108779549565377E-3</v>
      </c>
      <c r="Y623" s="2">
        <f t="shared" si="644"/>
        <v>1.7620434530636858E-2</v>
      </c>
      <c r="Z623" s="2">
        <f t="shared" si="645"/>
        <v>7.0339571937727413E-3</v>
      </c>
      <c r="AA623" s="2">
        <f t="shared" si="646"/>
        <v>1.7588026670028699E-2</v>
      </c>
      <c r="AB623" s="3">
        <f t="shared" si="696"/>
        <v>0.39961544796505821</v>
      </c>
      <c r="AC623" s="3">
        <f t="shared" si="697"/>
        <v>1.0018426092486763</v>
      </c>
      <c r="AD623" s="4">
        <f t="shared" si="647"/>
        <v>71.485736165408952</v>
      </c>
      <c r="AE623" s="5">
        <f t="shared" si="713"/>
        <v>60.913910409053884</v>
      </c>
      <c r="AF623" s="5">
        <f t="shared" si="714"/>
        <v>43.266829044275532</v>
      </c>
      <c r="AG623" s="5">
        <f t="shared" si="715"/>
        <v>78.560991773832228</v>
      </c>
      <c r="AH623" s="5"/>
      <c r="AI623" s="6">
        <f t="shared" si="698"/>
        <v>0.64760888523292992</v>
      </c>
      <c r="AJ623" s="6">
        <f t="shared" si="687"/>
        <v>0.18679059411562868</v>
      </c>
      <c r="AK623" s="6">
        <f t="shared" si="716"/>
        <v>-0.43858422312635514</v>
      </c>
      <c r="AL623" s="6">
        <f t="shared" si="717"/>
        <v>0.81216541135761255</v>
      </c>
      <c r="AM623" s="6"/>
      <c r="AT623" s="5"/>
      <c r="AU623" s="5"/>
      <c r="AV623" s="12"/>
      <c r="AW623" s="5"/>
      <c r="AX623" s="5"/>
      <c r="AY623" s="5"/>
      <c r="BE623" s="5">
        <f t="shared" si="674"/>
        <v>2660</v>
      </c>
      <c r="BF623" s="6">
        <f t="shared" si="675"/>
        <v>0</v>
      </c>
      <c r="BG623" s="6">
        <f t="shared" si="676"/>
        <v>2660</v>
      </c>
      <c r="BH623" s="6">
        <f t="shared" si="677"/>
        <v>267.14285714285717</v>
      </c>
      <c r="BI623" s="6">
        <f t="shared" si="678"/>
        <v>1815.7142857142858</v>
      </c>
      <c r="BJ623" s="6">
        <f t="shared" si="679"/>
        <v>87.174211248285332</v>
      </c>
      <c r="BK623" s="6">
        <f t="shared" si="718"/>
        <v>68.956489499349942</v>
      </c>
      <c r="BL623" s="6">
        <f t="shared" si="719"/>
        <v>39.466669877115244</v>
      </c>
      <c r="BM623" s="6">
        <f t="shared" si="720"/>
        <v>89.599363234914222</v>
      </c>
      <c r="BQ623" s="2">
        <f t="shared" si="648"/>
        <v>97442.5</v>
      </c>
      <c r="BR623" s="2">
        <f t="shared" si="680"/>
        <v>90707.1875</v>
      </c>
      <c r="BS623" s="2">
        <f t="shared" si="649"/>
        <v>87974.193595921795</v>
      </c>
      <c r="BT623" s="5">
        <f t="shared" si="681"/>
        <v>95485.321073277228</v>
      </c>
      <c r="BU623" s="5"/>
      <c r="BV623" s="2">
        <f t="shared" si="708"/>
        <v>-0.83251349004967734</v>
      </c>
      <c r="BW623" s="2">
        <f t="shared" si="650"/>
        <v>-0.69047269245849718</v>
      </c>
      <c r="BX623" s="2">
        <f t="shared" si="651"/>
        <v>-0.96742447646803664</v>
      </c>
      <c r="BY623" s="2">
        <f t="shared" si="652"/>
        <v>-0.41352090844895778</v>
      </c>
      <c r="BZ623" s="2"/>
      <c r="CA623" s="2">
        <f t="shared" si="682"/>
        <v>-3.4603108252495894E-3</v>
      </c>
      <c r="CB623" s="2">
        <f t="shared" si="653"/>
        <v>-2.1866459905147413E-2</v>
      </c>
      <c r="CC623" s="2">
        <f t="shared" si="654"/>
        <v>-0.2077729368191672</v>
      </c>
      <c r="CD623" s="2">
        <f t="shared" si="655"/>
        <v>0.16404001700887239</v>
      </c>
      <c r="CE623" s="5"/>
      <c r="CF623" s="8">
        <f t="shared" si="709"/>
        <v>2.1402816005147242E-2</v>
      </c>
      <c r="CG623" s="8">
        <f t="shared" si="710"/>
        <v>1.0883642697281334E-2</v>
      </c>
      <c r="CH623" s="5">
        <f t="shared" si="711"/>
        <v>104885</v>
      </c>
      <c r="CI623" s="5">
        <f t="shared" si="712"/>
        <v>100460</v>
      </c>
      <c r="CJ623" s="5"/>
      <c r="CK623" s="5">
        <f t="shared" si="670"/>
        <v>106711.47964103737</v>
      </c>
      <c r="CL623" s="5">
        <f t="shared" si="688"/>
        <v>100292.49180731662</v>
      </c>
      <c r="CM623" s="5">
        <f t="shared" si="639"/>
        <v>95035.305499159978</v>
      </c>
      <c r="CN623" s="5">
        <f t="shared" si="704"/>
        <v>105150.50349943958</v>
      </c>
      <c r="CO623" s="5">
        <f t="shared" si="666"/>
        <v>97207.791751663433</v>
      </c>
      <c r="CP623" s="5">
        <f t="shared" si="683"/>
        <v>81130.885698393817</v>
      </c>
      <c r="CQ623" s="5">
        <f t="shared" si="699"/>
        <v>61293.643941041628</v>
      </c>
      <c r="CR623" s="5"/>
      <c r="CS623" s="32">
        <f t="shared" si="671"/>
        <v>8.4981675724747463E-2</v>
      </c>
      <c r="CT623" s="32">
        <f t="shared" si="689"/>
        <v>0.15442340611536709</v>
      </c>
      <c r="CU623" s="32">
        <f t="shared" si="640"/>
        <v>0.21828408286669188</v>
      </c>
      <c r="CV623" s="32">
        <f t="shared" si="705"/>
        <v>0.10108840325825996</v>
      </c>
      <c r="CW623" s="32">
        <f t="shared" si="667"/>
        <v>0.19105678581592467</v>
      </c>
      <c r="CX623" s="32">
        <f t="shared" si="684"/>
        <v>0.42707674153114961</v>
      </c>
      <c r="CY623" s="32">
        <f t="shared" si="700"/>
        <v>0.88893974245304808</v>
      </c>
      <c r="DA623" s="6">
        <f t="shared" si="672"/>
        <v>0.23951451951193192</v>
      </c>
      <c r="DB623" s="6">
        <f t="shared" si="690"/>
        <v>0.26643194933532477</v>
      </c>
      <c r="DC623" s="6">
        <f t="shared" si="641"/>
        <v>0.11939298527451458</v>
      </c>
      <c r="DD623" s="6">
        <f t="shared" si="706"/>
        <v>5.1757076218344245E-2</v>
      </c>
      <c r="DE623" s="6">
        <f t="shared" si="668"/>
        <v>0.71479985117684319</v>
      </c>
      <c r="DF623" s="6">
        <f t="shared" si="685"/>
        <v>0.5646668139283062</v>
      </c>
      <c r="DG623" s="6">
        <f t="shared" si="702"/>
        <v>2.3406042652033934</v>
      </c>
      <c r="DI623" s="6">
        <f t="shared" si="673"/>
        <v>0.90445689575426247</v>
      </c>
      <c r="DJ623" s="6">
        <f t="shared" si="691"/>
        <v>1.0629078887262398</v>
      </c>
      <c r="DK623" s="6">
        <f t="shared" si="642"/>
        <v>0.37363464307466876</v>
      </c>
      <c r="DL623" s="6">
        <f t="shared" si="707"/>
        <v>0.75565553327336488</v>
      </c>
      <c r="DM623" s="6">
        <f t="shared" si="669"/>
        <v>0.16996459452419302</v>
      </c>
      <c r="DN623" s="6">
        <f t="shared" si="686"/>
        <v>0.28955756778291203</v>
      </c>
      <c r="DO623" s="6">
        <f t="shared" si="701"/>
        <v>0.14065492967264581</v>
      </c>
      <c r="DP623" s="6"/>
      <c r="DX623">
        <f t="shared" si="692"/>
        <v>97054</v>
      </c>
      <c r="DY623">
        <f t="shared" si="693"/>
        <v>80420.728042865405</v>
      </c>
      <c r="DZ623">
        <f t="shared" si="694"/>
        <v>113687.2719571346</v>
      </c>
    </row>
    <row r="624" spans="1:130" x14ac:dyDescent="0.25">
      <c r="A624" s="1">
        <v>23</v>
      </c>
      <c r="B624" s="1">
        <v>623</v>
      </c>
      <c r="C624" s="7">
        <v>20220404</v>
      </c>
      <c r="D624" s="7">
        <v>111990</v>
      </c>
      <c r="E624" s="7">
        <v>6405920</v>
      </c>
      <c r="F624" s="7"/>
      <c r="G624" s="7">
        <f t="shared" si="656"/>
        <v>717398980800</v>
      </c>
      <c r="H624" s="36">
        <f t="shared" si="703"/>
        <v>315330878807.5</v>
      </c>
      <c r="I624" s="36">
        <f t="shared" si="695"/>
        <v>325445165447.59998</v>
      </c>
      <c r="K624" s="2">
        <f t="shared" si="657"/>
        <v>-3.3282257056256447E-2</v>
      </c>
      <c r="M624" s="1">
        <f t="shared" si="665"/>
        <v>622</v>
      </c>
      <c r="N624" s="2">
        <f t="shared" si="658"/>
        <v>2.7183909707282589E-2</v>
      </c>
      <c r="O624" s="8">
        <f t="shared" si="659"/>
        <v>0.77944862155388472</v>
      </c>
      <c r="P624" s="2">
        <f t="shared" si="660"/>
        <v>0.79617149789461006</v>
      </c>
      <c r="Q624" s="2">
        <f t="shared" si="661"/>
        <v>0.79150472695370722</v>
      </c>
      <c r="R624" s="2">
        <f t="shared" si="662"/>
        <v>1.5167098672785762E-2</v>
      </c>
      <c r="V624" s="1">
        <f t="shared" si="663"/>
        <v>3.3282257056256447E-2</v>
      </c>
      <c r="W624" s="1">
        <f t="shared" si="664"/>
        <v>0</v>
      </c>
      <c r="X624" s="2">
        <f t="shared" si="643"/>
        <v>5.0742305495563083E-3</v>
      </c>
      <c r="Y624" s="2">
        <f t="shared" si="644"/>
        <v>1.7620434530636858E-2</v>
      </c>
      <c r="Z624" s="2">
        <f t="shared" si="645"/>
        <v>1.0736364715222343E-2</v>
      </c>
      <c r="AA624" s="2">
        <f t="shared" si="646"/>
        <v>1.7588026670028699E-2</v>
      </c>
      <c r="AB624" s="3">
        <f t="shared" si="696"/>
        <v>0.47262091817371948</v>
      </c>
      <c r="AC624" s="3">
        <f t="shared" si="697"/>
        <v>1.0018426092486763</v>
      </c>
      <c r="AD624" s="4">
        <f t="shared" si="647"/>
        <v>67.94624557448779</v>
      </c>
      <c r="AE624" s="5">
        <f t="shared" si="713"/>
        <v>61.975477785292313</v>
      </c>
      <c r="AF624" s="5">
        <f t="shared" si="714"/>
        <v>45.403174871827005</v>
      </c>
      <c r="AG624" s="5">
        <f t="shared" si="715"/>
        <v>78.54778069875762</v>
      </c>
      <c r="AH624" s="5"/>
      <c r="AI624" s="6">
        <f t="shared" si="698"/>
        <v>0.53179078855254946</v>
      </c>
      <c r="AJ624" s="6">
        <f t="shared" si="687"/>
        <v>0.21918108339116077</v>
      </c>
      <c r="AK624" s="6">
        <f t="shared" si="716"/>
        <v>-0.40726142113187996</v>
      </c>
      <c r="AL624" s="6">
        <f t="shared" si="717"/>
        <v>0.84562358791420156</v>
      </c>
      <c r="AM624" s="6"/>
      <c r="AT624" s="5"/>
      <c r="AU624" s="5"/>
      <c r="AV624" s="12"/>
      <c r="AW624" s="5"/>
      <c r="AX624" s="5"/>
      <c r="AY624" s="5"/>
      <c r="BE624" s="5">
        <f t="shared" si="674"/>
        <v>-3790</v>
      </c>
      <c r="BF624" s="6">
        <f t="shared" si="675"/>
        <v>3790</v>
      </c>
      <c r="BG624" s="6">
        <f t="shared" si="676"/>
        <v>0</v>
      </c>
      <c r="BH624" s="6">
        <f t="shared" si="677"/>
        <v>527.14285714285711</v>
      </c>
      <c r="BI624" s="6">
        <f t="shared" si="678"/>
        <v>1815.7142857142858</v>
      </c>
      <c r="BJ624" s="6">
        <f t="shared" si="679"/>
        <v>77.5</v>
      </c>
      <c r="BK624" s="6">
        <f t="shared" si="718"/>
        <v>70.604779752446348</v>
      </c>
      <c r="BL624" s="6">
        <f t="shared" si="719"/>
        <v>43.255033958228807</v>
      </c>
      <c r="BM624" s="6">
        <f t="shared" si="720"/>
        <v>89.749601808398623</v>
      </c>
      <c r="BQ624" s="2">
        <f t="shared" si="648"/>
        <v>98996.25</v>
      </c>
      <c r="BR624" s="2">
        <f t="shared" si="680"/>
        <v>91134.25</v>
      </c>
      <c r="BS624" s="2">
        <f t="shared" si="649"/>
        <v>88810.787749308904</v>
      </c>
      <c r="BT624" s="5">
        <f t="shared" si="681"/>
        <v>97176.948475716054</v>
      </c>
      <c r="BU624" s="5"/>
      <c r="BV624" s="2">
        <f t="shared" si="708"/>
        <v>-0.47011207575204628</v>
      </c>
      <c r="BW624" s="2">
        <f t="shared" si="650"/>
        <v>-0.68611293350286151</v>
      </c>
      <c r="BX624" s="2">
        <f t="shared" si="651"/>
        <v>-0.97440426945406244</v>
      </c>
      <c r="BY624" s="2">
        <f t="shared" si="652"/>
        <v>-0.39782159755166058</v>
      </c>
      <c r="BZ624" s="2"/>
      <c r="CA624" s="2">
        <f t="shared" si="682"/>
        <v>-0.28230768465568185</v>
      </c>
      <c r="CB624" s="2">
        <f t="shared" si="653"/>
        <v>-4.79175799927304E-2</v>
      </c>
      <c r="CC624" s="2">
        <f t="shared" si="654"/>
        <v>-0.22592979177914413</v>
      </c>
      <c r="CD624" s="2">
        <f t="shared" si="655"/>
        <v>0.1300946317936833</v>
      </c>
      <c r="CE624" s="5"/>
      <c r="CF624" s="8">
        <f t="shared" si="709"/>
        <v>7.9086804648316605E-3</v>
      </c>
      <c r="CG624" s="8">
        <f t="shared" si="710"/>
        <v>7.9086804648316605E-3</v>
      </c>
      <c r="CH624" s="5">
        <f t="shared" si="711"/>
        <v>105560</v>
      </c>
      <c r="CI624" s="5">
        <f t="shared" si="712"/>
        <v>100460</v>
      </c>
      <c r="CJ624" s="5"/>
      <c r="CK624" s="5">
        <f t="shared" si="670"/>
        <v>108063.07077695805</v>
      </c>
      <c r="CL624" s="5">
        <f t="shared" si="688"/>
        <v>101964.39563378376</v>
      </c>
      <c r="CM624" s="5">
        <f t="shared" si="639"/>
        <v>95599.297722795876</v>
      </c>
      <c r="CN624" s="5">
        <f t="shared" si="704"/>
        <v>105245.41868791866</v>
      </c>
      <c r="CO624" s="5">
        <f t="shared" si="666"/>
        <v>97360.161729678293</v>
      </c>
      <c r="CP624" s="5">
        <f t="shared" si="683"/>
        <v>81279.885746844739</v>
      </c>
      <c r="CQ624" s="5">
        <f t="shared" si="699"/>
        <v>61509.441232949852</v>
      </c>
      <c r="CR624" s="5"/>
      <c r="CS624" s="32">
        <f t="shared" si="671"/>
        <v>3.6339234067733761E-2</v>
      </c>
      <c r="CT624" s="32">
        <f t="shared" si="689"/>
        <v>9.8324560292832874E-2</v>
      </c>
      <c r="CU624" s="32">
        <f t="shared" si="640"/>
        <v>0.17145212012677491</v>
      </c>
      <c r="CV624" s="32">
        <f t="shared" si="705"/>
        <v>6.4084322112688552E-2</v>
      </c>
      <c r="CW624" s="32">
        <f t="shared" si="667"/>
        <v>0.15026513935896735</v>
      </c>
      <c r="CX624" s="32">
        <f t="shared" si="684"/>
        <v>0.37783166119112588</v>
      </c>
      <c r="CY624" s="32">
        <f t="shared" si="700"/>
        <v>0.8206961038041154</v>
      </c>
      <c r="DA624" s="6">
        <f t="shared" si="672"/>
        <v>0.17522118796239211</v>
      </c>
      <c r="DB624" s="6">
        <f t="shared" si="690"/>
        <v>0.22909928170104582</v>
      </c>
      <c r="DC624" s="6">
        <f t="shared" si="641"/>
        <v>8.6889620283728708E-2</v>
      </c>
      <c r="DD624" s="6">
        <f t="shared" si="706"/>
        <v>2.8614881369013667E-3</v>
      </c>
      <c r="DE624" s="6">
        <f t="shared" si="668"/>
        <v>0.68558587602075194</v>
      </c>
      <c r="DF624" s="6">
        <f t="shared" si="685"/>
        <v>0.47478331665674706</v>
      </c>
      <c r="DG624" s="6">
        <f t="shared" si="702"/>
        <v>2.3655931454289951</v>
      </c>
      <c r="DI624" s="6">
        <f t="shared" si="673"/>
        <v>0.73913170885105572</v>
      </c>
      <c r="DJ624" s="6">
        <f t="shared" si="691"/>
        <v>0.89629570896752586</v>
      </c>
      <c r="DK624" s="6">
        <f t="shared" si="642"/>
        <v>0.28660221029745869</v>
      </c>
      <c r="DL624" s="6">
        <f t="shared" si="707"/>
        <v>0.72086686233829189</v>
      </c>
      <c r="DM624" s="6">
        <f t="shared" si="669"/>
        <v>0.18510743982824601</v>
      </c>
      <c r="DN624" s="6">
        <f t="shared" si="686"/>
        <v>0.28151701515152622</v>
      </c>
      <c r="DO624" s="6">
        <f t="shared" si="701"/>
        <v>0.14233652986096249</v>
      </c>
      <c r="DP624" s="6"/>
      <c r="DX624">
        <f t="shared" si="692"/>
        <v>98218.5</v>
      </c>
      <c r="DY624">
        <f t="shared" si="693"/>
        <v>80843.217239710881</v>
      </c>
      <c r="DZ624">
        <f t="shared" si="694"/>
        <v>115593.78276028912</v>
      </c>
    </row>
    <row r="625" spans="1:130" x14ac:dyDescent="0.25">
      <c r="A625" s="1">
        <v>24</v>
      </c>
      <c r="B625" s="1">
        <v>624</v>
      </c>
      <c r="C625" s="7">
        <v>20220405</v>
      </c>
      <c r="D625" s="7">
        <v>114810</v>
      </c>
      <c r="E625" s="7">
        <v>3455162</v>
      </c>
      <c r="F625" s="7"/>
      <c r="G625" s="7">
        <f t="shared" si="656"/>
        <v>396687149220</v>
      </c>
      <c r="H625" s="36">
        <f t="shared" si="703"/>
        <v>329345753064.5</v>
      </c>
      <c r="I625" s="36">
        <f t="shared" si="695"/>
        <v>329260453333.59998</v>
      </c>
      <c r="K625" s="2">
        <f t="shared" si="657"/>
        <v>2.4869006511118476E-2</v>
      </c>
      <c r="M625" s="1">
        <f t="shared" si="665"/>
        <v>623</v>
      </c>
      <c r="N625" s="2">
        <f t="shared" si="658"/>
        <v>2.803312643269534E-2</v>
      </c>
      <c r="O625" s="8">
        <f t="shared" si="659"/>
        <v>0.7807017543859649</v>
      </c>
      <c r="P625" s="2">
        <f t="shared" si="660"/>
        <v>0.80427294773124003</v>
      </c>
      <c r="Q625" s="2">
        <f t="shared" si="661"/>
        <v>0.79676661225792533</v>
      </c>
      <c r="R625" s="2">
        <f t="shared" si="662"/>
        <v>1.5469743508645162E-2</v>
      </c>
      <c r="V625" s="1">
        <f t="shared" si="663"/>
        <v>0</v>
      </c>
      <c r="W625" s="1">
        <f t="shared" si="664"/>
        <v>2.4869006511118476E-2</v>
      </c>
      <c r="X625" s="2">
        <f t="shared" si="643"/>
        <v>4.7694681824580459E-3</v>
      </c>
      <c r="Y625" s="2">
        <f t="shared" si="644"/>
        <v>1.9396792138573891E-2</v>
      </c>
      <c r="Z625" s="2">
        <f t="shared" si="645"/>
        <v>1.0821272497941797E-2</v>
      </c>
      <c r="AA625" s="2">
        <f t="shared" si="646"/>
        <v>1.6914465137825387E-2</v>
      </c>
      <c r="AB625" s="3">
        <f t="shared" si="696"/>
        <v>0.44074929111758321</v>
      </c>
      <c r="AC625" s="3">
        <f t="shared" si="697"/>
        <v>1.1467576409021258</v>
      </c>
      <c r="AD625" s="4">
        <f t="shared" si="647"/>
        <v>72.236386359784959</v>
      </c>
      <c r="AE625" s="5">
        <f t="shared" si="713"/>
        <v>63.06834220660388</v>
      </c>
      <c r="AF625" s="5">
        <f t="shared" si="714"/>
        <v>46.836670894302735</v>
      </c>
      <c r="AG625" s="5">
        <f t="shared" si="715"/>
        <v>79.300013518905018</v>
      </c>
      <c r="AH625" s="5"/>
      <c r="AI625" s="6">
        <f t="shared" si="698"/>
        <v>0.57628533885060751</v>
      </c>
      <c r="AJ625" s="6">
        <f t="shared" si="687"/>
        <v>0.25927841580452238</v>
      </c>
      <c r="AK625" s="6">
        <f t="shared" si="716"/>
        <v>-0.34969419234138921</v>
      </c>
      <c r="AL625" s="6">
        <f t="shared" si="717"/>
        <v>0.86825102395043396</v>
      </c>
      <c r="AM625" s="6"/>
      <c r="AT625" s="5"/>
      <c r="AU625" s="5"/>
      <c r="AV625" s="12"/>
      <c r="AW625" s="5"/>
      <c r="AX625" s="5"/>
      <c r="AY625" s="5"/>
      <c r="BE625" s="5">
        <f t="shared" si="674"/>
        <v>2820</v>
      </c>
      <c r="BF625" s="6">
        <f t="shared" si="675"/>
        <v>0</v>
      </c>
      <c r="BG625" s="6">
        <f t="shared" si="676"/>
        <v>2820</v>
      </c>
      <c r="BH625" s="6">
        <f t="shared" si="677"/>
        <v>498.57142857142856</v>
      </c>
      <c r="BI625" s="6">
        <f t="shared" si="678"/>
        <v>2017.1428571428571</v>
      </c>
      <c r="BJ625" s="6">
        <f t="shared" si="679"/>
        <v>80.181714934696188</v>
      </c>
      <c r="BK625" s="6">
        <f t="shared" si="718"/>
        <v>72.242986378302035</v>
      </c>
      <c r="BL625" s="6">
        <f t="shared" si="719"/>
        <v>46.888912794883403</v>
      </c>
      <c r="BM625" s="6">
        <f t="shared" si="720"/>
        <v>89.990837886695076</v>
      </c>
      <c r="BQ625" s="2">
        <f t="shared" si="648"/>
        <v>99693.75</v>
      </c>
      <c r="BR625" s="2">
        <f t="shared" si="680"/>
        <v>91660.5625</v>
      </c>
      <c r="BS625" s="2">
        <f t="shared" si="649"/>
        <v>89679.286604809779</v>
      </c>
      <c r="BT625" s="5">
        <f t="shared" si="681"/>
        <v>98728.642129899847</v>
      </c>
      <c r="BU625" s="5"/>
      <c r="BV625" s="2">
        <f t="shared" si="708"/>
        <v>-0.43953083378606417</v>
      </c>
      <c r="BW625" s="2">
        <f t="shared" si="650"/>
        <v>-0.67623180587226472</v>
      </c>
      <c r="BX625" s="2">
        <f t="shared" si="651"/>
        <v>-0.98444719853733509</v>
      </c>
      <c r="BY625" s="2">
        <f t="shared" si="652"/>
        <v>-0.36801641320719441</v>
      </c>
      <c r="BZ625" s="2"/>
      <c r="CA625" s="2">
        <f t="shared" si="682"/>
        <v>-0.4096127340742079</v>
      </c>
      <c r="CB625" s="2">
        <f t="shared" si="653"/>
        <v>-6.9666410541993545E-2</v>
      </c>
      <c r="CC625" s="2">
        <f t="shared" si="654"/>
        <v>-0.30653751952836261</v>
      </c>
      <c r="CD625" s="2">
        <f t="shared" si="655"/>
        <v>0.16720469844437549</v>
      </c>
      <c r="CE625" s="5"/>
      <c r="CF625" s="8">
        <f t="shared" si="709"/>
        <v>7.9086804648316605E-3</v>
      </c>
      <c r="CG625" s="8">
        <f t="shared" si="710"/>
        <v>7.9086804648316605E-3</v>
      </c>
      <c r="CH625" s="5">
        <f t="shared" si="711"/>
        <v>107285</v>
      </c>
      <c r="CI625" s="5">
        <f t="shared" si="712"/>
        <v>100460</v>
      </c>
      <c r="CJ625" s="5"/>
      <c r="CK625" s="5">
        <f t="shared" si="670"/>
        <v>109261.08333867782</v>
      </c>
      <c r="CL625" s="5">
        <f t="shared" si="688"/>
        <v>102921.40336682175</v>
      </c>
      <c r="CM625" s="5">
        <f t="shared" si="639"/>
        <v>95903.350775509141</v>
      </c>
      <c r="CN625" s="5">
        <f t="shared" si="704"/>
        <v>105254.56093248217</v>
      </c>
      <c r="CO625" s="5">
        <f t="shared" si="666"/>
        <v>97486.335472224222</v>
      </c>
      <c r="CP625" s="5">
        <f t="shared" si="683"/>
        <v>81380.578860573296</v>
      </c>
      <c r="CQ625" s="5">
        <f t="shared" si="699"/>
        <v>61666.186304526454</v>
      </c>
      <c r="CR625" s="5"/>
      <c r="CS625" s="32">
        <f t="shared" si="671"/>
        <v>5.0785846998442574E-2</v>
      </c>
      <c r="CT625" s="32">
        <f t="shared" si="689"/>
        <v>0.11551141205105964</v>
      </c>
      <c r="CU625" s="32">
        <f t="shared" si="640"/>
        <v>0.19714273872189936</v>
      </c>
      <c r="CV625" s="32">
        <f t="shared" si="705"/>
        <v>9.0784085581311569E-2</v>
      </c>
      <c r="CW625" s="32">
        <f t="shared" si="667"/>
        <v>0.17770351551178809</v>
      </c>
      <c r="CX625" s="32">
        <f t="shared" si="684"/>
        <v>0.41077885666923364</v>
      </c>
      <c r="CY625" s="32">
        <f t="shared" si="700"/>
        <v>0.86179828655258772</v>
      </c>
      <c r="DA625" s="6">
        <f t="shared" si="672"/>
        <v>0.18582913832904099</v>
      </c>
      <c r="DB625" s="6">
        <f t="shared" si="690"/>
        <v>0.26061507661042604</v>
      </c>
      <c r="DC625" s="6">
        <f t="shared" si="641"/>
        <v>0.12282577858647237</v>
      </c>
      <c r="DD625" s="6">
        <f t="shared" si="706"/>
        <v>-1.0311603000644107E-2</v>
      </c>
      <c r="DE625" s="6">
        <f t="shared" si="668"/>
        <v>0.66117531230597382</v>
      </c>
      <c r="DF625" s="6">
        <f t="shared" si="685"/>
        <v>0.61453259916628755</v>
      </c>
      <c r="DG625" s="6">
        <f t="shared" si="702"/>
        <v>2.3193029216099346</v>
      </c>
      <c r="DI625" s="6">
        <f t="shared" si="673"/>
        <v>0.78658534648290845</v>
      </c>
      <c r="DJ625" s="6">
        <f t="shared" si="691"/>
        <v>0.91898129493436886</v>
      </c>
      <c r="DK625" s="6">
        <f t="shared" si="642"/>
        <v>0.23135149650283029</v>
      </c>
      <c r="DL625" s="6">
        <f t="shared" si="707"/>
        <v>0.64831202792179998</v>
      </c>
      <c r="DM625" s="6">
        <f t="shared" si="669"/>
        <v>0.18256533698802241</v>
      </c>
      <c r="DN625" s="6">
        <f t="shared" si="686"/>
        <v>0.28410254951778713</v>
      </c>
      <c r="DO625" s="6">
        <f t="shared" si="701"/>
        <v>0.14331370748351266</v>
      </c>
      <c r="DP625" s="6"/>
      <c r="DX625">
        <f t="shared" si="692"/>
        <v>99506</v>
      </c>
      <c r="DY625">
        <f t="shared" si="693"/>
        <v>81242.654851862433</v>
      </c>
      <c r="DZ625">
        <f t="shared" si="694"/>
        <v>117769.34514813757</v>
      </c>
    </row>
    <row r="626" spans="1:130" x14ac:dyDescent="0.25">
      <c r="A626" s="1">
        <v>25</v>
      </c>
      <c r="B626" s="1">
        <v>625</v>
      </c>
      <c r="C626" s="7">
        <v>20220406</v>
      </c>
      <c r="D626" s="7">
        <v>113040</v>
      </c>
      <c r="E626" s="7">
        <v>2510204</v>
      </c>
      <c r="F626" s="7"/>
      <c r="G626" s="7">
        <f t="shared" si="656"/>
        <v>283753460160</v>
      </c>
      <c r="H626" s="36">
        <f t="shared" si="703"/>
        <v>338135442293</v>
      </c>
      <c r="I626" s="36">
        <f t="shared" si="695"/>
        <v>331689392307.59998</v>
      </c>
      <c r="K626" s="2">
        <f t="shared" si="657"/>
        <v>-1.553684972944854E-2</v>
      </c>
      <c r="M626" s="1">
        <f t="shared" si="665"/>
        <v>624</v>
      </c>
      <c r="N626" s="2">
        <f t="shared" si="658"/>
        <v>2.8170876966696224E-2</v>
      </c>
      <c r="O626" s="8">
        <f t="shared" si="659"/>
        <v>0.78195488721804507</v>
      </c>
      <c r="P626" s="2">
        <f t="shared" si="660"/>
        <v>0.80556840427694576</v>
      </c>
      <c r="Q626" s="2">
        <f t="shared" si="661"/>
        <v>0.79759867206939306</v>
      </c>
      <c r="R626" s="2">
        <f t="shared" si="662"/>
        <v>2.2318060513194959E-2</v>
      </c>
      <c r="V626" s="1">
        <f t="shared" si="663"/>
        <v>1.553684972944854E-2</v>
      </c>
      <c r="W626" s="1">
        <f t="shared" si="664"/>
        <v>0</v>
      </c>
      <c r="X626" s="2">
        <f t="shared" si="643"/>
        <v>3.9993336216206628E-3</v>
      </c>
      <c r="Y626" s="2">
        <f t="shared" si="644"/>
        <v>1.9396792138573891E-2</v>
      </c>
      <c r="Z626" s="2">
        <f t="shared" si="645"/>
        <v>9.4688207572999547E-3</v>
      </c>
      <c r="AA626" s="2">
        <f t="shared" si="646"/>
        <v>1.6914465137825387E-2</v>
      </c>
      <c r="AB626" s="3">
        <f t="shared" si="696"/>
        <v>0.42236871138757065</v>
      </c>
      <c r="AC626" s="3">
        <f t="shared" si="697"/>
        <v>1.1467576409021258</v>
      </c>
      <c r="AD626" s="4">
        <f t="shared" si="647"/>
        <v>73.082555731012803</v>
      </c>
      <c r="AE626" s="5">
        <f t="shared" si="713"/>
        <v>64.29477027164566</v>
      </c>
      <c r="AF626" s="5">
        <f t="shared" si="714"/>
        <v>49.001120783132073</v>
      </c>
      <c r="AG626" s="5">
        <f t="shared" si="715"/>
        <v>79.58841976015924</v>
      </c>
      <c r="AH626" s="5"/>
      <c r="AI626" s="6">
        <f t="shared" si="698"/>
        <v>0.54389704471094635</v>
      </c>
      <c r="AJ626" s="6">
        <f t="shared" si="687"/>
        <v>0.29785343157479505</v>
      </c>
      <c r="AK626" s="6">
        <f t="shared" si="716"/>
        <v>-0.27810702547998334</v>
      </c>
      <c r="AL626" s="6">
        <f t="shared" si="717"/>
        <v>0.87381388862957343</v>
      </c>
      <c r="AM626" s="6"/>
      <c r="AT626" s="5"/>
      <c r="AU626" s="5"/>
      <c r="AV626" s="12"/>
      <c r="AW626" s="5"/>
      <c r="AX626" s="5"/>
      <c r="AY626" s="5"/>
      <c r="BE626" s="5">
        <f t="shared" si="674"/>
        <v>-1770</v>
      </c>
      <c r="BF626" s="6">
        <f t="shared" si="675"/>
        <v>1770</v>
      </c>
      <c r="BG626" s="6">
        <f t="shared" si="676"/>
        <v>0</v>
      </c>
      <c r="BH626" s="6">
        <f t="shared" si="677"/>
        <v>451.42857142857144</v>
      </c>
      <c r="BI626" s="6">
        <f t="shared" si="678"/>
        <v>2017.1428571428571</v>
      </c>
      <c r="BJ626" s="6">
        <f t="shared" si="679"/>
        <v>81.712962962962962</v>
      </c>
      <c r="BK626" s="6">
        <f t="shared" si="718"/>
        <v>74.028527916642091</v>
      </c>
      <c r="BL626" s="6">
        <f t="shared" si="719"/>
        <v>51.593720227876062</v>
      </c>
      <c r="BM626" s="6">
        <f t="shared" si="720"/>
        <v>89.732893298778308</v>
      </c>
      <c r="BQ626" s="2">
        <f t="shared" si="648"/>
        <v>101437.5</v>
      </c>
      <c r="BR626" s="2">
        <f t="shared" si="680"/>
        <v>92280.625</v>
      </c>
      <c r="BS626" s="2">
        <f t="shared" si="649"/>
        <v>90484.926195482374</v>
      </c>
      <c r="BT626" s="5">
        <f t="shared" si="681"/>
        <v>100466.76542548681</v>
      </c>
      <c r="BU626" s="5"/>
      <c r="BV626" s="2">
        <f t="shared" si="708"/>
        <v>-0.60897101145791011</v>
      </c>
      <c r="BW626" s="2">
        <f t="shared" si="650"/>
        <v>-0.67470961247424321</v>
      </c>
      <c r="BX626" s="2">
        <f t="shared" si="651"/>
        <v>-0.98398947083672672</v>
      </c>
      <c r="BY626" s="2">
        <f t="shared" si="652"/>
        <v>-0.36542975411175965</v>
      </c>
      <c r="BZ626" s="2"/>
      <c r="CA626" s="2">
        <f t="shared" si="682"/>
        <v>-0.394577841664847</v>
      </c>
      <c r="CB626" s="2">
        <f t="shared" si="653"/>
        <v>-9.096549614485501E-2</v>
      </c>
      <c r="CC626" s="2">
        <f t="shared" si="654"/>
        <v>-0.36349433430209432</v>
      </c>
      <c r="CD626" s="2">
        <f t="shared" si="655"/>
        <v>0.18156334201238433</v>
      </c>
      <c r="CE626" s="5"/>
      <c r="CF626" s="8">
        <f t="shared" si="709"/>
        <v>7.9086804648316605E-3</v>
      </c>
      <c r="CG626" s="8">
        <f t="shared" si="710"/>
        <v>7.9086804648316605E-3</v>
      </c>
      <c r="CH626" s="5">
        <f t="shared" si="711"/>
        <v>108910</v>
      </c>
      <c r="CI626" s="5">
        <f t="shared" si="712"/>
        <v>100740</v>
      </c>
      <c r="CJ626" s="5"/>
      <c r="CK626" s="5">
        <f t="shared" si="670"/>
        <v>109849.72570079243</v>
      </c>
      <c r="CL626" s="5">
        <f t="shared" si="688"/>
        <v>103580.54194667969</v>
      </c>
      <c r="CM626" s="5">
        <f t="shared" si="639"/>
        <v>96100.405434298533</v>
      </c>
      <c r="CN626" s="5">
        <f t="shared" si="704"/>
        <v>105106.00802493388</v>
      </c>
      <c r="CO626" s="5">
        <f t="shared" si="666"/>
        <v>97719.634554103279</v>
      </c>
      <c r="CP626" s="5">
        <f t="shared" si="683"/>
        <v>81455.81335233651</v>
      </c>
      <c r="CQ626" s="5">
        <f t="shared" si="699"/>
        <v>61860.192503396996</v>
      </c>
      <c r="CR626" s="5"/>
      <c r="CS626" s="32">
        <f t="shared" si="671"/>
        <v>2.9042169007296392E-2</v>
      </c>
      <c r="CT626" s="32">
        <f t="shared" si="689"/>
        <v>9.1324662678341273E-2</v>
      </c>
      <c r="CU626" s="32">
        <f t="shared" si="640"/>
        <v>0.17626975129967226</v>
      </c>
      <c r="CV626" s="32">
        <f t="shared" si="705"/>
        <v>7.5485618036068569E-2</v>
      </c>
      <c r="CW626" s="32">
        <f t="shared" si="667"/>
        <v>0.15677878366823483</v>
      </c>
      <c r="CX626" s="32">
        <f t="shared" si="684"/>
        <v>0.38774625588779443</v>
      </c>
      <c r="CY626" s="32">
        <f t="shared" si="700"/>
        <v>0.82734639879745786</v>
      </c>
      <c r="DA626" s="6">
        <f t="shared" si="672"/>
        <v>0.13474535331988935</v>
      </c>
      <c r="DB626" s="6">
        <f t="shared" si="690"/>
        <v>0.23730922985860384</v>
      </c>
      <c r="DC626" s="6">
        <f t="shared" si="641"/>
        <v>0.1329249644676723</v>
      </c>
      <c r="DD626" s="6">
        <f t="shared" si="706"/>
        <v>-6.0832751357011716E-2</v>
      </c>
      <c r="DE626" s="6">
        <f t="shared" si="668"/>
        <v>0.62874136461797725</v>
      </c>
      <c r="DF626" s="6">
        <f t="shared" si="685"/>
        <v>0.66042584854209063</v>
      </c>
      <c r="DG626" s="6">
        <f t="shared" si="702"/>
        <v>2.3155303521576691</v>
      </c>
      <c r="DI626" s="6">
        <f t="shared" si="673"/>
        <v>0.68492815759791914</v>
      </c>
      <c r="DJ626" s="6">
        <f t="shared" si="691"/>
        <v>0.83378374819436518</v>
      </c>
      <c r="DK626" s="6">
        <f t="shared" si="642"/>
        <v>0.30556064901823188</v>
      </c>
      <c r="DL626" s="6">
        <f t="shared" si="707"/>
        <v>0.59638108101772203</v>
      </c>
      <c r="DM626" s="6">
        <f t="shared" si="669"/>
        <v>0.17464525246741872</v>
      </c>
      <c r="DN626" s="6">
        <f t="shared" si="686"/>
        <v>0.29757787199146712</v>
      </c>
      <c r="DO626" s="6">
        <f t="shared" si="701"/>
        <v>0.14211976881303778</v>
      </c>
      <c r="DP626" s="6"/>
      <c r="DX626">
        <f t="shared" si="692"/>
        <v>100734.5</v>
      </c>
      <c r="DY626">
        <f t="shared" si="693"/>
        <v>82301.157953588554</v>
      </c>
      <c r="DZ626">
        <f t="shared" si="694"/>
        <v>119167.84204641145</v>
      </c>
    </row>
    <row r="627" spans="1:130" x14ac:dyDescent="0.25">
      <c r="A627" s="1">
        <v>26</v>
      </c>
      <c r="B627" s="1">
        <v>626</v>
      </c>
      <c r="C627" s="7">
        <v>20220409</v>
      </c>
      <c r="D627" s="7">
        <v>113570</v>
      </c>
      <c r="E627" s="7">
        <v>2883622</v>
      </c>
      <c r="F627" s="7"/>
      <c r="G627" s="7">
        <f t="shared" si="656"/>
        <v>327492950540</v>
      </c>
      <c r="H627" s="36">
        <f t="shared" si="703"/>
        <v>346821292518</v>
      </c>
      <c r="I627" s="36">
        <f t="shared" si="695"/>
        <v>333440700765.40002</v>
      </c>
      <c r="K627" s="2">
        <f t="shared" si="657"/>
        <v>4.6776485272830353E-3</v>
      </c>
      <c r="M627" s="1">
        <f t="shared" si="665"/>
        <v>625</v>
      </c>
      <c r="N627" s="2">
        <f t="shared" si="658"/>
        <v>2.8641575963384153E-2</v>
      </c>
      <c r="O627" s="8">
        <f t="shared" si="659"/>
        <v>0.78320802005012535</v>
      </c>
      <c r="P627" s="2">
        <f t="shared" si="660"/>
        <v>0.80995549519228094</v>
      </c>
      <c r="Q627" s="2">
        <f t="shared" si="661"/>
        <v>0.80039799829583491</v>
      </c>
      <c r="R627" s="2">
        <f t="shared" si="662"/>
        <v>2.2360384226820407E-2</v>
      </c>
      <c r="V627" s="1">
        <f t="shared" si="663"/>
        <v>0</v>
      </c>
      <c r="W627" s="1">
        <f t="shared" si="664"/>
        <v>4.6776485272830353E-3</v>
      </c>
      <c r="X627" s="2">
        <f t="shared" si="643"/>
        <v>3.9993336216206628E-3</v>
      </c>
      <c r="Y627" s="2">
        <f t="shared" si="644"/>
        <v>1.9668225751854181E-2</v>
      </c>
      <c r="Z627" s="2">
        <f t="shared" si="645"/>
        <v>9.4688207572999547E-3</v>
      </c>
      <c r="AA627" s="2">
        <f t="shared" si="646"/>
        <v>1.662238788955531E-2</v>
      </c>
      <c r="AB627" s="3">
        <f t="shared" si="696"/>
        <v>0.42236871138757065</v>
      </c>
      <c r="AC627" s="3">
        <f t="shared" si="697"/>
        <v>1.1832370825742025</v>
      </c>
      <c r="AD627" s="4">
        <f t="shared" si="647"/>
        <v>73.6941213730058</v>
      </c>
      <c r="AE627" s="5">
        <f t="shared" si="713"/>
        <v>65.537749773936127</v>
      </c>
      <c r="AF627" s="5">
        <f t="shared" si="714"/>
        <v>51.549532952451798</v>
      </c>
      <c r="AG627" s="5">
        <f t="shared" si="715"/>
        <v>79.525966595420456</v>
      </c>
      <c r="AH627" s="5"/>
      <c r="AI627" s="6">
        <f t="shared" si="698"/>
        <v>0.53601460038410642</v>
      </c>
      <c r="AJ627" s="6">
        <f t="shared" si="687"/>
        <v>0.3340851183424603</v>
      </c>
      <c r="AK627" s="6">
        <f t="shared" si="716"/>
        <v>-0.2028712378648248</v>
      </c>
      <c r="AL627" s="6">
        <f t="shared" si="717"/>
        <v>0.87104147454974545</v>
      </c>
      <c r="AM627" s="6"/>
      <c r="AT627" s="5"/>
      <c r="AU627" s="5"/>
      <c r="AV627" s="12"/>
      <c r="AW627" s="5"/>
      <c r="AX627" s="5"/>
      <c r="AY627" s="5"/>
      <c r="BE627" s="5">
        <f t="shared" si="674"/>
        <v>530</v>
      </c>
      <c r="BF627" s="6">
        <f t="shared" si="675"/>
        <v>0</v>
      </c>
      <c r="BG627" s="6">
        <f t="shared" si="676"/>
        <v>530</v>
      </c>
      <c r="BH627" s="6">
        <f t="shared" si="677"/>
        <v>451.42857142857144</v>
      </c>
      <c r="BI627" s="6">
        <f t="shared" si="678"/>
        <v>2049.2857142857142</v>
      </c>
      <c r="BJ627" s="6">
        <f t="shared" si="679"/>
        <v>81.948014852899178</v>
      </c>
      <c r="BK627" s="6">
        <f t="shared" si="718"/>
        <v>75.812931311806935</v>
      </c>
      <c r="BL627" s="6">
        <f t="shared" si="719"/>
        <v>57.352646168154223</v>
      </c>
      <c r="BM627" s="6">
        <f t="shared" si="720"/>
        <v>88.735130912363829</v>
      </c>
      <c r="BQ627" s="2">
        <f t="shared" si="648"/>
        <v>103213.75</v>
      </c>
      <c r="BR627" s="2">
        <f t="shared" si="680"/>
        <v>93000.375</v>
      </c>
      <c r="BS627" s="2">
        <f t="shared" si="649"/>
        <v>91129.959964403213</v>
      </c>
      <c r="BT627" s="5">
        <f t="shared" si="681"/>
        <v>102353.10152689269</v>
      </c>
      <c r="BU627" s="5"/>
      <c r="BV627" s="2">
        <f t="shared" si="708"/>
        <v>-0.64445505146963455</v>
      </c>
      <c r="BW627" s="2">
        <f t="shared" si="650"/>
        <v>-0.67016762419411102</v>
      </c>
      <c r="BX627" s="2">
        <f t="shared" si="651"/>
        <v>-0.97836743106623425</v>
      </c>
      <c r="BY627" s="2">
        <f t="shared" si="652"/>
        <v>-0.36196781732198779</v>
      </c>
      <c r="BZ627" s="2"/>
      <c r="CA627" s="2">
        <f t="shared" si="682"/>
        <v>-0.37287133531663391</v>
      </c>
      <c r="CB627" s="2">
        <f t="shared" si="653"/>
        <v>-0.10615809113978066</v>
      </c>
      <c r="CC627" s="2">
        <f t="shared" si="654"/>
        <v>-0.40604046104468594</v>
      </c>
      <c r="CD627" s="2">
        <f t="shared" si="655"/>
        <v>0.19372427876512466</v>
      </c>
      <c r="CE627" s="5"/>
      <c r="CF627" s="8">
        <f t="shared" si="709"/>
        <v>7.9086804648316605E-3</v>
      </c>
      <c r="CG627" s="8">
        <f t="shared" si="710"/>
        <v>7.9086804648316605E-3</v>
      </c>
      <c r="CH627" s="5">
        <f t="shared" si="711"/>
        <v>110060</v>
      </c>
      <c r="CI627" s="5">
        <f t="shared" si="712"/>
        <v>102120</v>
      </c>
      <c r="CJ627" s="5"/>
      <c r="CK627" s="5">
        <f t="shared" si="670"/>
        <v>110646.71030023742</v>
      </c>
      <c r="CL627" s="5">
        <f t="shared" si="688"/>
        <v>104388.34623163598</v>
      </c>
      <c r="CM627" s="5">
        <f t="shared" ref="CM627:CM690" si="721">AVERAGE(G578:G627)/AVERAGE(E578:E627)</f>
        <v>96351.333942000638</v>
      </c>
      <c r="CN627" s="5">
        <f t="shared" si="704"/>
        <v>104981.05323996735</v>
      </c>
      <c r="CO627" s="5">
        <f t="shared" si="666"/>
        <v>97952.574868115014</v>
      </c>
      <c r="CP627" s="5">
        <f t="shared" si="683"/>
        <v>81569.532744606055</v>
      </c>
      <c r="CQ627" s="5">
        <f t="shared" si="699"/>
        <v>62004.029114904966</v>
      </c>
      <c r="CR627" s="5"/>
      <c r="CS627" s="32">
        <f t="shared" si="671"/>
        <v>2.6420032659175252E-2</v>
      </c>
      <c r="CT627" s="32">
        <f t="shared" si="689"/>
        <v>8.7956693441527234E-2</v>
      </c>
      <c r="CU627" s="32">
        <f t="shared" ref="CU627:CU690" si="722">D627/CM627-1</f>
        <v>0.17870708534626267</v>
      </c>
      <c r="CV627" s="32">
        <f t="shared" si="705"/>
        <v>8.1814255953404302E-2</v>
      </c>
      <c r="CW627" s="32">
        <f t="shared" si="667"/>
        <v>0.15943863806451786</v>
      </c>
      <c r="CX627" s="32">
        <f t="shared" si="684"/>
        <v>0.39230906661666554</v>
      </c>
      <c r="CY627" s="32">
        <f t="shared" si="700"/>
        <v>0.83165516211105772</v>
      </c>
      <c r="DA627" s="6">
        <f t="shared" si="672"/>
        <v>0.10705449362994433</v>
      </c>
      <c r="DB627" s="6">
        <f t="shared" si="690"/>
        <v>0.21969349130674345</v>
      </c>
      <c r="DC627" s="6">
        <f t="shared" ref="DC627:DC690" si="723">LN(D627/D578)</f>
        <v>0.10636872333610825</v>
      </c>
      <c r="DD627" s="6">
        <f t="shared" si="706"/>
        <v>-7.1765578820151416E-2</v>
      </c>
      <c r="DE627" s="6">
        <f t="shared" si="668"/>
        <v>0.58406023637521598</v>
      </c>
      <c r="DF627" s="6">
        <f t="shared" si="685"/>
        <v>0.67675790460760521</v>
      </c>
      <c r="DG627" s="6">
        <f t="shared" si="702"/>
        <v>2.3238041511219389</v>
      </c>
      <c r="DI627" s="6">
        <f t="shared" si="673"/>
        <v>0.67589233220140632</v>
      </c>
      <c r="DJ627" s="6">
        <f t="shared" si="691"/>
        <v>0.81496247640793618</v>
      </c>
      <c r="DK627" s="6">
        <f t="shared" ref="DK627:DK690" si="724">(D597-(AVERAGE(D578:D627)-2*_xlfn.STDEV.P(D578:D627)))/(4*_xlfn.STDEV.P(D578:D627))</f>
        <v>0.33504574041784263</v>
      </c>
      <c r="DL627" s="6">
        <f t="shared" si="707"/>
        <v>0.62042029348126593</v>
      </c>
      <c r="DM627" s="6">
        <f t="shared" si="669"/>
        <v>0.23495085062644364</v>
      </c>
      <c r="DN627" s="6">
        <f t="shared" si="686"/>
        <v>0.26457283585746311</v>
      </c>
      <c r="DO627" s="6">
        <f t="shared" si="701"/>
        <v>0.1401761741852523</v>
      </c>
      <c r="DP627" s="6"/>
      <c r="DX627">
        <f t="shared" si="692"/>
        <v>101955</v>
      </c>
      <c r="DY627">
        <f t="shared" si="693"/>
        <v>83516.295598659868</v>
      </c>
      <c r="DZ627">
        <f t="shared" si="694"/>
        <v>120393.70440134013</v>
      </c>
    </row>
    <row r="628" spans="1:130" x14ac:dyDescent="0.25">
      <c r="A628" s="1">
        <v>27</v>
      </c>
      <c r="B628" s="1">
        <v>627</v>
      </c>
      <c r="C628" s="7">
        <v>20220410</v>
      </c>
      <c r="D628" s="7">
        <v>114600</v>
      </c>
      <c r="E628" s="7">
        <v>2460108</v>
      </c>
      <c r="F628" s="7"/>
      <c r="G628" s="7">
        <f t="shared" si="656"/>
        <v>281928376800</v>
      </c>
      <c r="H628" s="36">
        <f t="shared" si="703"/>
        <v>350902180864.5</v>
      </c>
      <c r="I628" s="36">
        <f t="shared" si="695"/>
        <v>335592381304</v>
      </c>
      <c r="K628" s="2">
        <f t="shared" si="657"/>
        <v>9.0284173770841785E-3</v>
      </c>
      <c r="M628" s="1">
        <f t="shared" si="665"/>
        <v>626</v>
      </c>
      <c r="N628" s="2">
        <f t="shared" si="658"/>
        <v>2.8678537051855069E-2</v>
      </c>
      <c r="O628" s="8">
        <f t="shared" si="659"/>
        <v>0.78446115288220553</v>
      </c>
      <c r="P628" s="2">
        <f t="shared" si="660"/>
        <v>0.81029739081528218</v>
      </c>
      <c r="Q628" s="2">
        <f t="shared" si="661"/>
        <v>0.80061497758082445</v>
      </c>
      <c r="R628" s="2">
        <f t="shared" si="662"/>
        <v>2.5494342310075413E-2</v>
      </c>
      <c r="V628" s="1">
        <f t="shared" si="663"/>
        <v>0</v>
      </c>
      <c r="W628" s="1">
        <f t="shared" si="664"/>
        <v>9.0284173770841785E-3</v>
      </c>
      <c r="X628" s="2">
        <f t="shared" si="643"/>
        <v>3.9366494829521622E-3</v>
      </c>
      <c r="Y628" s="2">
        <f t="shared" si="644"/>
        <v>2.0313112707360192E-2</v>
      </c>
      <c r="Z628" s="2">
        <f t="shared" si="645"/>
        <v>9.4939481355747393E-3</v>
      </c>
      <c r="AA628" s="2">
        <f t="shared" si="646"/>
        <v>1.5962680607716134E-2</v>
      </c>
      <c r="AB628" s="3">
        <f t="shared" si="696"/>
        <v>0.41464830297536143</v>
      </c>
      <c r="AC628" s="3">
        <f t="shared" si="697"/>
        <v>1.2725376900381706</v>
      </c>
      <c r="AD628" s="4">
        <f t="shared" si="647"/>
        <v>75.423675594014028</v>
      </c>
      <c r="AE628" s="5">
        <f t="shared" si="713"/>
        <v>66.496496207767038</v>
      </c>
      <c r="AF628" s="5">
        <f t="shared" si="714"/>
        <v>52.560586081110607</v>
      </c>
      <c r="AG628" s="5">
        <f t="shared" si="715"/>
        <v>80.432406334423462</v>
      </c>
      <c r="AH628" s="5"/>
      <c r="AI628" s="6">
        <f t="shared" si="698"/>
        <v>0.5093563490427091</v>
      </c>
      <c r="AJ628" s="6">
        <f t="shared" si="687"/>
        <v>0.36731249725954418</v>
      </c>
      <c r="AK628" s="6">
        <f t="shared" si="716"/>
        <v>-0.12232272593056337</v>
      </c>
      <c r="AL628" s="6">
        <f t="shared" si="717"/>
        <v>0.85694772044965173</v>
      </c>
      <c r="AM628" s="6"/>
      <c r="AT628" s="5"/>
      <c r="AU628" s="5"/>
      <c r="AV628" s="12"/>
      <c r="AW628" s="5"/>
      <c r="AX628" s="5"/>
      <c r="AY628" s="5"/>
      <c r="BE628" s="5">
        <f t="shared" si="674"/>
        <v>1030</v>
      </c>
      <c r="BF628" s="6">
        <f t="shared" si="675"/>
        <v>0</v>
      </c>
      <c r="BG628" s="6">
        <f t="shared" si="676"/>
        <v>1030</v>
      </c>
      <c r="BH628" s="6">
        <f t="shared" si="677"/>
        <v>445.71428571428572</v>
      </c>
      <c r="BI628" s="6">
        <f t="shared" si="678"/>
        <v>2122.8571428571427</v>
      </c>
      <c r="BJ628" s="6">
        <f t="shared" si="679"/>
        <v>82.647385984427146</v>
      </c>
      <c r="BK628" s="6">
        <f t="shared" si="718"/>
        <v>77.010399079299617</v>
      </c>
      <c r="BL628" s="6">
        <f t="shared" si="719"/>
        <v>60.190445575230619</v>
      </c>
      <c r="BM628" s="6">
        <f t="shared" si="720"/>
        <v>88.784366532147914</v>
      </c>
      <c r="BQ628" s="2">
        <f t="shared" si="648"/>
        <v>103530</v>
      </c>
      <c r="BR628" s="2">
        <f t="shared" si="680"/>
        <v>93735.9375</v>
      </c>
      <c r="BS628" s="2">
        <f t="shared" si="649"/>
        <v>91531.867247424219</v>
      </c>
      <c r="BT628" s="5">
        <f t="shared" si="681"/>
        <v>103975.84976560251</v>
      </c>
      <c r="BU628" s="5"/>
      <c r="BV628" s="2">
        <f t="shared" si="708"/>
        <v>-0.63825909154048199</v>
      </c>
      <c r="BW628" s="2">
        <f t="shared" si="650"/>
        <v>-0.65874005307822325</v>
      </c>
      <c r="BX628" s="2">
        <f t="shared" si="651"/>
        <v>-0.95286740297942618</v>
      </c>
      <c r="BY628" s="2">
        <f t="shared" si="652"/>
        <v>-0.36461270317702033</v>
      </c>
      <c r="BZ628" s="2"/>
      <c r="CA628" s="2">
        <f t="shared" si="682"/>
        <v>-0.29315940526555717</v>
      </c>
      <c r="CB628" s="2">
        <f t="shared" si="653"/>
        <v>-0.11838518852189875</v>
      </c>
      <c r="CC628" s="2">
        <f t="shared" si="654"/>
        <v>-0.42816723371034815</v>
      </c>
      <c r="CD628" s="2">
        <f t="shared" si="655"/>
        <v>0.19139685666655068</v>
      </c>
      <c r="CE628" s="5"/>
      <c r="CF628" s="8">
        <f t="shared" si="709"/>
        <v>7.9086804648316605E-3</v>
      </c>
      <c r="CG628" s="8">
        <f t="shared" si="710"/>
        <v>7.9086804648316605E-3</v>
      </c>
      <c r="CH628" s="5">
        <f t="shared" si="711"/>
        <v>111740</v>
      </c>
      <c r="CI628" s="5">
        <f t="shared" si="712"/>
        <v>102125</v>
      </c>
      <c r="CJ628" s="5"/>
      <c r="CK628" s="5">
        <f t="shared" si="670"/>
        <v>111731.92856116839</v>
      </c>
      <c r="CL628" s="5">
        <f t="shared" si="688"/>
        <v>105200.26213394963</v>
      </c>
      <c r="CM628" s="5">
        <f t="shared" si="721"/>
        <v>96553.082938000487</v>
      </c>
      <c r="CN628" s="5">
        <f t="shared" si="704"/>
        <v>104590.02291278381</v>
      </c>
      <c r="CO628" s="5">
        <f t="shared" si="666"/>
        <v>98163.728771613634</v>
      </c>
      <c r="CP628" s="5">
        <f t="shared" si="683"/>
        <v>81696.602731840292</v>
      </c>
      <c r="CQ628" s="5">
        <f t="shared" si="699"/>
        <v>62160.943496011256</v>
      </c>
      <c r="CR628" s="5"/>
      <c r="CS628" s="32">
        <f t="shared" si="671"/>
        <v>2.5669219852957781E-2</v>
      </c>
      <c r="CT628" s="32">
        <f t="shared" si="689"/>
        <v>8.9350897758047942E-2</v>
      </c>
      <c r="CU628" s="32">
        <f t="shared" si="722"/>
        <v>0.18691186767788603</v>
      </c>
      <c r="CV628" s="32">
        <f t="shared" si="705"/>
        <v>9.5706806523633503E-2</v>
      </c>
      <c r="CW628" s="32">
        <f t="shared" si="667"/>
        <v>0.16743731553460806</v>
      </c>
      <c r="CX628" s="32">
        <f t="shared" si="684"/>
        <v>0.40275110797643965</v>
      </c>
      <c r="CY628" s="32">
        <f t="shared" si="700"/>
        <v>0.84360136051270929</v>
      </c>
      <c r="DA628" s="6">
        <f t="shared" si="672"/>
        <v>9.3793006686392455E-2</v>
      </c>
      <c r="DB628" s="6">
        <f t="shared" si="690"/>
        <v>0.19708975768930523</v>
      </c>
      <c r="DC628" s="6">
        <f t="shared" si="723"/>
        <v>0.17845469719173407</v>
      </c>
      <c r="DD628" s="6">
        <f t="shared" si="706"/>
        <v>-0.10706064030718118</v>
      </c>
      <c r="DE628" s="6">
        <f t="shared" si="668"/>
        <v>0.6037245187565935</v>
      </c>
      <c r="DF628" s="6">
        <f t="shared" si="685"/>
        <v>0.73435707268009909</v>
      </c>
      <c r="DG628" s="6">
        <f t="shared" si="702"/>
        <v>2.3342211297065631</v>
      </c>
      <c r="DI628" s="6">
        <f t="shared" si="673"/>
        <v>0.70411812335996393</v>
      </c>
      <c r="DJ628" s="6">
        <f t="shared" si="691"/>
        <v>0.80965964346342001</v>
      </c>
      <c r="DK628" s="6">
        <f t="shared" si="724"/>
        <v>0.2828327616182183</v>
      </c>
      <c r="DL628" s="6">
        <f t="shared" si="707"/>
        <v>0.67370439537001015</v>
      </c>
      <c r="DM628" s="6">
        <f t="shared" si="669"/>
        <v>0.23766402300837125</v>
      </c>
      <c r="DN628" s="6">
        <f t="shared" si="686"/>
        <v>0.24083715609273879</v>
      </c>
      <c r="DO628" s="6">
        <f t="shared" si="701"/>
        <v>0.13636506309152313</v>
      </c>
      <c r="DP628" s="6"/>
      <c r="DX628">
        <f t="shared" si="692"/>
        <v>103126.5</v>
      </c>
      <c r="DY628">
        <f t="shared" si="693"/>
        <v>84600.514709063384</v>
      </c>
      <c r="DZ628">
        <f t="shared" si="694"/>
        <v>121652.48529093662</v>
      </c>
    </row>
    <row r="629" spans="1:130" x14ac:dyDescent="0.25">
      <c r="A629" s="1">
        <v>28</v>
      </c>
      <c r="B629" s="1">
        <v>628</v>
      </c>
      <c r="C629" s="7">
        <v>20220411</v>
      </c>
      <c r="D629" s="7">
        <v>116800</v>
      </c>
      <c r="E629" s="7">
        <v>2292686</v>
      </c>
      <c r="F629" s="7"/>
      <c r="G629" s="7">
        <f t="shared" si="656"/>
        <v>267785724800</v>
      </c>
      <c r="H629" s="36">
        <f t="shared" si="703"/>
        <v>328452541104.5</v>
      </c>
      <c r="I629" s="36">
        <f t="shared" si="695"/>
        <v>325878394039.59998</v>
      </c>
      <c r="K629" s="2">
        <f t="shared" si="657"/>
        <v>1.9015266113487531E-2</v>
      </c>
      <c r="M629" s="1">
        <f t="shared" si="665"/>
        <v>627</v>
      </c>
      <c r="N629" s="2">
        <f t="shared" si="658"/>
        <v>2.8743903770800161E-2</v>
      </c>
      <c r="O629" s="8">
        <f t="shared" si="659"/>
        <v>0.7857142857142857</v>
      </c>
      <c r="P629" s="2">
        <f t="shared" si="660"/>
        <v>0.81090111591178782</v>
      </c>
      <c r="Q629" s="2">
        <f t="shared" si="661"/>
        <v>0.80099771318396373</v>
      </c>
      <c r="R629" s="2">
        <f t="shared" si="662"/>
        <v>2.4583105100996483E-2</v>
      </c>
      <c r="V629" s="1">
        <f t="shared" si="663"/>
        <v>0</v>
      </c>
      <c r="W629" s="1">
        <f t="shared" si="664"/>
        <v>1.9015266113487531E-2</v>
      </c>
      <c r="X629" s="2">
        <f t="shared" si="643"/>
        <v>3.9366494829521622E-3</v>
      </c>
      <c r="Y629" s="2">
        <f t="shared" si="644"/>
        <v>1.9456269251660493E-2</v>
      </c>
      <c r="Z629" s="2">
        <f t="shared" si="645"/>
        <v>9.4939481355747393E-3</v>
      </c>
      <c r="AA629" s="2">
        <f t="shared" si="646"/>
        <v>1.5663413342253081E-2</v>
      </c>
      <c r="AB629" s="3">
        <f t="shared" si="696"/>
        <v>0.41464830297536143</v>
      </c>
      <c r="AC629" s="3">
        <f t="shared" si="697"/>
        <v>1.2421474698095296</v>
      </c>
      <c r="AD629" s="4">
        <f t="shared" si="647"/>
        <v>74.972877780923881</v>
      </c>
      <c r="AE629" s="5">
        <f t="shared" si="713"/>
        <v>67.066474316292798</v>
      </c>
      <c r="AF629" s="5">
        <f t="shared" si="714"/>
        <v>52.707892679759816</v>
      </c>
      <c r="AG629" s="5">
        <f t="shared" si="715"/>
        <v>81.425055952825772</v>
      </c>
      <c r="AH629" s="5"/>
      <c r="AI629" s="6">
        <f t="shared" si="698"/>
        <v>0.49052402525491073</v>
      </c>
      <c r="AJ629" s="6">
        <f t="shared" si="687"/>
        <v>0.39185192911027256</v>
      </c>
      <c r="AK629" s="6">
        <f t="shared" si="716"/>
        <v>-6.8537396121486904E-2</v>
      </c>
      <c r="AL629" s="6">
        <f t="shared" si="717"/>
        <v>0.85224125434203202</v>
      </c>
      <c r="AM629" s="6"/>
      <c r="AT629" s="5"/>
      <c r="AU629" s="5"/>
      <c r="AV629" s="12"/>
      <c r="AW629" s="5"/>
      <c r="AX629" s="5"/>
      <c r="AY629" s="5"/>
      <c r="BE629" s="5">
        <f t="shared" si="674"/>
        <v>2200</v>
      </c>
      <c r="BF629" s="6">
        <f t="shared" si="675"/>
        <v>0</v>
      </c>
      <c r="BG629" s="6">
        <f t="shared" si="676"/>
        <v>2200</v>
      </c>
      <c r="BH629" s="6">
        <f t="shared" si="677"/>
        <v>445.71428571428572</v>
      </c>
      <c r="BI629" s="6">
        <f t="shared" si="678"/>
        <v>2075</v>
      </c>
      <c r="BJ629" s="6">
        <f t="shared" si="679"/>
        <v>82.317937092660813</v>
      </c>
      <c r="BK629" s="6">
        <f t="shared" si="718"/>
        <v>77.591099246562052</v>
      </c>
      <c r="BL629" s="6">
        <f t="shared" si="719"/>
        <v>60.886352543138841</v>
      </c>
      <c r="BM629" s="6">
        <f t="shared" si="720"/>
        <v>89.284421938958303</v>
      </c>
      <c r="BQ629" s="2">
        <f t="shared" si="648"/>
        <v>103708.75</v>
      </c>
      <c r="BR629" s="2">
        <f t="shared" si="680"/>
        <v>94480.4375</v>
      </c>
      <c r="BS629" s="2">
        <f t="shared" si="649"/>
        <v>91773.406370640616</v>
      </c>
      <c r="BT629" s="5">
        <f t="shared" si="681"/>
        <v>105360.2373867469</v>
      </c>
      <c r="BU629" s="5"/>
      <c r="BV629" s="2">
        <f t="shared" si="708"/>
        <v>-0.50521696162836838</v>
      </c>
      <c r="BW629" s="2">
        <f t="shared" si="650"/>
        <v>-0.64631151401924958</v>
      </c>
      <c r="BX629" s="2">
        <f t="shared" si="651"/>
        <v>-0.94450702386299656</v>
      </c>
      <c r="BY629" s="2">
        <f t="shared" si="652"/>
        <v>-0.34811600417550259</v>
      </c>
      <c r="BZ629" s="2"/>
      <c r="CA629" s="2">
        <f t="shared" si="682"/>
        <v>-0.26166319398908766</v>
      </c>
      <c r="CB629" s="2">
        <f t="shared" si="653"/>
        <v>-0.12557451596939756</v>
      </c>
      <c r="CC629" s="2">
        <f t="shared" si="654"/>
        <v>-0.44191142776361692</v>
      </c>
      <c r="CD629" s="2">
        <f t="shared" si="655"/>
        <v>0.1907623958248218</v>
      </c>
      <c r="CE629" s="5"/>
      <c r="CF629" s="8">
        <f t="shared" si="709"/>
        <v>7.9086804648316605E-3</v>
      </c>
      <c r="CG629" s="8">
        <f t="shared" si="710"/>
        <v>7.9086804648316605E-3</v>
      </c>
      <c r="CH629" s="5">
        <f t="shared" si="711"/>
        <v>112250</v>
      </c>
      <c r="CI629" s="5">
        <f t="shared" si="712"/>
        <v>102635</v>
      </c>
      <c r="CJ629" s="5"/>
      <c r="CK629" s="5">
        <f t="shared" si="670"/>
        <v>112574.81527086638</v>
      </c>
      <c r="CL629" s="5">
        <f t="shared" si="688"/>
        <v>107010.87197107534</v>
      </c>
      <c r="CM629" s="5">
        <f t="shared" si="721"/>
        <v>96860.945066566681</v>
      </c>
      <c r="CN629" s="5">
        <f t="shared" si="704"/>
        <v>103738.9474378568</v>
      </c>
      <c r="CO629" s="5">
        <f t="shared" si="666"/>
        <v>98357.078900228109</v>
      </c>
      <c r="CP629" s="5">
        <f t="shared" si="683"/>
        <v>81857.322162944809</v>
      </c>
      <c r="CQ629" s="5">
        <f t="shared" si="699"/>
        <v>62303.749661781796</v>
      </c>
      <c r="CR629" s="5"/>
      <c r="CS629" s="32">
        <f t="shared" si="671"/>
        <v>3.7532237729792417E-2</v>
      </c>
      <c r="CT629" s="32">
        <f t="shared" si="689"/>
        <v>9.1477883028283635E-2</v>
      </c>
      <c r="CU629" s="32">
        <f t="shared" si="722"/>
        <v>0.20585236825565145</v>
      </c>
      <c r="CV629" s="32">
        <f t="shared" si="705"/>
        <v>0.12590307579481874</v>
      </c>
      <c r="CW629" s="32">
        <f t="shared" si="667"/>
        <v>0.18750984988564068</v>
      </c>
      <c r="CX629" s="32">
        <f t="shared" si="684"/>
        <v>0.42687296522476581</v>
      </c>
      <c r="CY629" s="32">
        <f t="shared" si="700"/>
        <v>0.87468652583597462</v>
      </c>
      <c r="DA629" s="6">
        <f t="shared" si="672"/>
        <v>7.4819500256158619E-2</v>
      </c>
      <c r="DB629" s="6">
        <f t="shared" si="690"/>
        <v>0.21770034453465245</v>
      </c>
      <c r="DC629" s="6">
        <f t="shared" si="723"/>
        <v>0.23780530598049951</v>
      </c>
      <c r="DD629" s="6">
        <f t="shared" si="706"/>
        <v>-7.9779237773448239E-2</v>
      </c>
      <c r="DE629" s="6">
        <f t="shared" si="668"/>
        <v>0.62018957628362625</v>
      </c>
      <c r="DF629" s="6">
        <f t="shared" si="685"/>
        <v>0.71741180255957659</v>
      </c>
      <c r="DG629" s="6">
        <f t="shared" si="702"/>
        <v>2.344340720809762</v>
      </c>
      <c r="DI629" s="6">
        <f t="shared" si="673"/>
        <v>0.84030346102359799</v>
      </c>
      <c r="DJ629" s="6">
        <f t="shared" si="691"/>
        <v>0.83080621190236414</v>
      </c>
      <c r="DK629" s="6">
        <f t="shared" si="724"/>
        <v>0.2208987202000286</v>
      </c>
      <c r="DL629" s="6">
        <f t="shared" si="707"/>
        <v>0.64899287566174757</v>
      </c>
      <c r="DM629" s="6">
        <f t="shared" si="669"/>
        <v>0.22998630604897605</v>
      </c>
      <c r="DN629" s="6">
        <f t="shared" si="686"/>
        <v>0.21946827380346781</v>
      </c>
      <c r="DO629" s="6">
        <f t="shared" si="701"/>
        <v>0.13626919089888478</v>
      </c>
      <c r="DP629" s="6"/>
      <c r="DX629">
        <f t="shared" si="692"/>
        <v>104261.5</v>
      </c>
      <c r="DY629">
        <f t="shared" si="693"/>
        <v>85310.072322909284</v>
      </c>
      <c r="DZ629">
        <f t="shared" si="694"/>
        <v>123212.92767709072</v>
      </c>
    </row>
    <row r="630" spans="1:130" x14ac:dyDescent="0.25">
      <c r="A630" s="1">
        <v>29</v>
      </c>
      <c r="B630" s="1">
        <v>629</v>
      </c>
      <c r="C630" s="7">
        <v>20220412</v>
      </c>
      <c r="D630" s="7">
        <v>110130</v>
      </c>
      <c r="E630" s="7">
        <v>4234248</v>
      </c>
      <c r="F630" s="7"/>
      <c r="G630" s="7">
        <f t="shared" si="656"/>
        <v>466317732240</v>
      </c>
      <c r="H630" s="36">
        <f t="shared" si="703"/>
        <v>340784756704</v>
      </c>
      <c r="I630" s="36">
        <f t="shared" si="695"/>
        <v>321362977378.79999</v>
      </c>
      <c r="K630" s="2">
        <f t="shared" si="657"/>
        <v>-5.8801584217274064E-2</v>
      </c>
      <c r="M630" s="1">
        <f t="shared" si="665"/>
        <v>628</v>
      </c>
      <c r="N630" s="2">
        <f t="shared" si="658"/>
        <v>2.9066399517657063E-2</v>
      </c>
      <c r="O630" s="8">
        <f t="shared" si="659"/>
        <v>0.78696741854636587</v>
      </c>
      <c r="P630" s="2">
        <f t="shared" si="660"/>
        <v>0.81386232317420726</v>
      </c>
      <c r="Q630" s="2">
        <f t="shared" si="661"/>
        <v>0.80286748875835401</v>
      </c>
      <c r="R630" s="2">
        <f t="shared" si="662"/>
        <v>2.3933697365421946E-2</v>
      </c>
      <c r="V630" s="1">
        <f t="shared" si="663"/>
        <v>5.8801584217274064E-2</v>
      </c>
      <c r="W630" s="1">
        <f t="shared" si="664"/>
        <v>0</v>
      </c>
      <c r="X630" s="2">
        <f t="shared" si="643"/>
        <v>8.1367626413288811E-3</v>
      </c>
      <c r="Y630" s="2">
        <f t="shared" si="644"/>
        <v>1.8437622384198386E-2</v>
      </c>
      <c r="Z630" s="2">
        <f t="shared" si="645"/>
        <v>1.7363636211387257E-2</v>
      </c>
      <c r="AA630" s="2">
        <f t="shared" si="646"/>
        <v>1.6470210688693154E-2</v>
      </c>
      <c r="AB630" s="3">
        <f t="shared" si="696"/>
        <v>0.46860937088699806</v>
      </c>
      <c r="AC630" s="3">
        <f t="shared" si="697"/>
        <v>1.1194527339505054</v>
      </c>
      <c r="AD630" s="4">
        <f t="shared" si="647"/>
        <v>70.491747806365041</v>
      </c>
      <c r="AE630" s="5">
        <f t="shared" si="713"/>
        <v>67.617123906954703</v>
      </c>
      <c r="AF630" s="5">
        <f t="shared" si="714"/>
        <v>53.644241552699384</v>
      </c>
      <c r="AG630" s="5">
        <f t="shared" si="715"/>
        <v>81.590006261210021</v>
      </c>
      <c r="AH630" s="5"/>
      <c r="AI630" s="6">
        <f t="shared" si="698"/>
        <v>0.2953667336191298</v>
      </c>
      <c r="AJ630" s="6">
        <f t="shared" si="687"/>
        <v>0.40181860943164976</v>
      </c>
      <c r="AK630" s="6">
        <f t="shared" si="716"/>
        <v>-3.9856671691608947E-2</v>
      </c>
      <c r="AL630" s="6">
        <f t="shared" si="717"/>
        <v>0.84349389055490853</v>
      </c>
      <c r="AM630" s="6"/>
      <c r="AT630" s="5"/>
      <c r="AU630" s="5"/>
      <c r="AV630" s="12"/>
      <c r="AW630" s="5"/>
      <c r="AX630" s="5"/>
      <c r="AY630" s="5"/>
      <c r="BE630" s="5">
        <f t="shared" si="674"/>
        <v>-6670</v>
      </c>
      <c r="BF630" s="6">
        <f t="shared" si="675"/>
        <v>6670</v>
      </c>
      <c r="BG630" s="6">
        <f t="shared" si="676"/>
        <v>0</v>
      </c>
      <c r="BH630" s="6">
        <f t="shared" si="677"/>
        <v>922.14285714285711</v>
      </c>
      <c r="BI630" s="6">
        <f t="shared" si="678"/>
        <v>1978.5714285714287</v>
      </c>
      <c r="BJ630" s="6">
        <f t="shared" si="679"/>
        <v>68.209800541738488</v>
      </c>
      <c r="BK630" s="6">
        <f t="shared" si="718"/>
        <v>77.693493758215084</v>
      </c>
      <c r="BL630" s="6">
        <f t="shared" si="719"/>
        <v>61.260834464747077</v>
      </c>
      <c r="BM630" s="6">
        <f t="shared" si="720"/>
        <v>89.196355263642687</v>
      </c>
      <c r="BQ630" s="2">
        <f t="shared" si="648"/>
        <v>103892.5</v>
      </c>
      <c r="BR630" s="2">
        <f t="shared" si="680"/>
        <v>95234.125</v>
      </c>
      <c r="BS630" s="2">
        <f t="shared" si="649"/>
        <v>91938.559352302895</v>
      </c>
      <c r="BT630" s="5">
        <f t="shared" si="681"/>
        <v>106542.5199690624</v>
      </c>
      <c r="BU630" s="5"/>
      <c r="BV630" s="2">
        <f t="shared" si="708"/>
        <v>0.54396064712102454</v>
      </c>
      <c r="BW630" s="2">
        <f t="shared" si="650"/>
        <v>-0.58756069367871455</v>
      </c>
      <c r="BX630" s="2">
        <f t="shared" si="651"/>
        <v>-1.1979711805279591</v>
      </c>
      <c r="BY630" s="2">
        <f t="shared" si="652"/>
        <v>2.2849793170530042E-2</v>
      </c>
      <c r="BZ630" s="2"/>
      <c r="CA630" s="2">
        <f t="shared" si="682"/>
        <v>-0.74555585987032347</v>
      </c>
      <c r="CB630" s="2">
        <f t="shared" si="653"/>
        <v>-0.16206688941487651</v>
      </c>
      <c r="CC630" s="2">
        <f t="shared" si="654"/>
        <v>-0.57780982196707598</v>
      </c>
      <c r="CD630" s="2">
        <f t="shared" si="655"/>
        <v>0.25367604313732295</v>
      </c>
      <c r="CE630" s="5"/>
      <c r="CF630" s="8">
        <f t="shared" si="709"/>
        <v>-4.8509831156771481E-3</v>
      </c>
      <c r="CG630" s="8">
        <f t="shared" si="710"/>
        <v>-4.8509831156771481E-3</v>
      </c>
      <c r="CH630" s="5">
        <f t="shared" si="711"/>
        <v>113465</v>
      </c>
      <c r="CI630" s="5">
        <f t="shared" si="712"/>
        <v>102635</v>
      </c>
      <c r="CJ630" s="5"/>
      <c r="CK630" s="5">
        <f t="shared" si="670"/>
        <v>112860.35973075981</v>
      </c>
      <c r="CL630" s="5">
        <f t="shared" si="688"/>
        <v>107702.15013004951</v>
      </c>
      <c r="CM630" s="5">
        <f t="shared" si="721"/>
        <v>97419.451684049505</v>
      </c>
      <c r="CN630" s="5">
        <f t="shared" si="704"/>
        <v>103212.41996199558</v>
      </c>
      <c r="CO630" s="5">
        <f t="shared" si="666"/>
        <v>98507.420325333776</v>
      </c>
      <c r="CP630" s="5">
        <f t="shared" si="683"/>
        <v>81980.467928653699</v>
      </c>
      <c r="CQ630" s="5">
        <f t="shared" si="699"/>
        <v>62494.720761783326</v>
      </c>
      <c r="CR630" s="5"/>
      <c r="CS630" s="32">
        <f t="shared" si="671"/>
        <v>-2.4192371327482642E-2</v>
      </c>
      <c r="CT630" s="32">
        <f t="shared" si="689"/>
        <v>2.2542259992199609E-2</v>
      </c>
      <c r="CU630" s="32">
        <f t="shared" si="722"/>
        <v>0.130472386122366</v>
      </c>
      <c r="CV630" s="32">
        <f t="shared" si="705"/>
        <v>6.702274823661325E-2</v>
      </c>
      <c r="CW630" s="32">
        <f t="shared" si="667"/>
        <v>0.11798684440503182</v>
      </c>
      <c r="CX630" s="32">
        <f t="shared" si="684"/>
        <v>0.3433687655435731</v>
      </c>
      <c r="CY630" s="32">
        <f t="shared" si="700"/>
        <v>0.76222885161439957</v>
      </c>
      <c r="DA630" s="6">
        <f t="shared" si="672"/>
        <v>2.2311902014509794E-2</v>
      </c>
      <c r="DB630" s="6">
        <f t="shared" si="690"/>
        <v>0.16316543345675402</v>
      </c>
      <c r="DC630" s="6">
        <f t="shared" si="723"/>
        <v>0.22899465000185498</v>
      </c>
      <c r="DD630" s="6">
        <f t="shared" si="706"/>
        <v>-0.11376962529443485</v>
      </c>
      <c r="DE630" s="6">
        <f t="shared" si="668"/>
        <v>0.56681498064542213</v>
      </c>
      <c r="DF630" s="6">
        <f t="shared" si="685"/>
        <v>0.62468917367922272</v>
      </c>
      <c r="DG630" s="6">
        <f t="shared" si="702"/>
        <v>2.3644179930006421</v>
      </c>
      <c r="DI630" s="6">
        <f t="shared" si="673"/>
        <v>0.20450537489011467</v>
      </c>
      <c r="DJ630" s="6">
        <f t="shared" si="691"/>
        <v>0.63676099855079693</v>
      </c>
      <c r="DK630" s="6">
        <f t="shared" si="724"/>
        <v>0.21637328660361493</v>
      </c>
      <c r="DL630" s="6">
        <f t="shared" si="707"/>
        <v>0.61104935835381335</v>
      </c>
      <c r="DM630" s="6">
        <f t="shared" si="669"/>
        <v>0.28526041763167959</v>
      </c>
      <c r="DN630" s="6">
        <f t="shared" si="686"/>
        <v>0.19118051164250255</v>
      </c>
      <c r="DO630" s="6">
        <f t="shared" si="701"/>
        <v>0.13329467448373461</v>
      </c>
      <c r="DP630" s="6"/>
      <c r="DX630">
        <f t="shared" si="692"/>
        <v>105070.5</v>
      </c>
      <c r="DY630">
        <f t="shared" si="693"/>
        <v>86572.901804558525</v>
      </c>
      <c r="DZ630">
        <f t="shared" si="694"/>
        <v>123568.09819544147</v>
      </c>
    </row>
    <row r="631" spans="1:130" x14ac:dyDescent="0.25">
      <c r="A631" s="1">
        <v>30</v>
      </c>
      <c r="B631" s="1">
        <v>630</v>
      </c>
      <c r="C631" s="7">
        <v>20220413</v>
      </c>
      <c r="D631" s="7">
        <v>114340</v>
      </c>
      <c r="E631" s="7">
        <v>2628389</v>
      </c>
      <c r="F631" s="7"/>
      <c r="G631" s="7">
        <f t="shared" si="656"/>
        <v>300529998260</v>
      </c>
      <c r="H631" s="36">
        <f t="shared" si="703"/>
        <v>343546019022</v>
      </c>
      <c r="I631" s="36">
        <f t="shared" si="695"/>
        <v>316173766375.20001</v>
      </c>
      <c r="K631" s="2">
        <f t="shared" si="657"/>
        <v>3.7514979658972637E-2</v>
      </c>
      <c r="M631" s="1">
        <f t="shared" si="665"/>
        <v>629</v>
      </c>
      <c r="N631" s="2">
        <f t="shared" si="658"/>
        <v>2.9240150726255132E-2</v>
      </c>
      <c r="O631" s="8">
        <f t="shared" si="659"/>
        <v>0.78822055137844615</v>
      </c>
      <c r="P631" s="2">
        <f t="shared" si="660"/>
        <v>0.81544575362229166</v>
      </c>
      <c r="Q631" s="2">
        <f t="shared" si="661"/>
        <v>0.8038622636150845</v>
      </c>
      <c r="R631" s="2">
        <f t="shared" si="662"/>
        <v>2.5641771795761104E-2</v>
      </c>
      <c r="V631" s="1">
        <f t="shared" si="663"/>
        <v>0</v>
      </c>
      <c r="W631" s="1">
        <f t="shared" si="664"/>
        <v>3.7514979658972637E-2</v>
      </c>
      <c r="X631" s="2">
        <f t="shared" si="643"/>
        <v>8.1367626413288811E-3</v>
      </c>
      <c r="Y631" s="2">
        <f t="shared" si="644"/>
        <v>1.8578196982717652E-2</v>
      </c>
      <c r="Z631" s="2">
        <f t="shared" si="645"/>
        <v>1.7363636211387257E-2</v>
      </c>
      <c r="AA631" s="2">
        <f t="shared" si="646"/>
        <v>1.6635046964105324E-2</v>
      </c>
      <c r="AB631" s="3">
        <f t="shared" si="696"/>
        <v>0.46860937088699806</v>
      </c>
      <c r="AC631" s="3">
        <f t="shared" si="697"/>
        <v>1.1168106121254247</v>
      </c>
      <c r="AD631" s="4">
        <f t="shared" si="647"/>
        <v>70.442571942571121</v>
      </c>
      <c r="AE631" s="5">
        <f t="shared" si="713"/>
        <v>68.394127990989944</v>
      </c>
      <c r="AF631" s="5">
        <f t="shared" si="714"/>
        <v>55.731348824439969</v>
      </c>
      <c r="AG631" s="5">
        <f t="shared" si="715"/>
        <v>81.056907157539911</v>
      </c>
      <c r="AH631" s="5"/>
      <c r="AI631" s="6">
        <f t="shared" si="698"/>
        <v>0.36466618401538442</v>
      </c>
      <c r="AJ631" s="6">
        <f t="shared" si="687"/>
        <v>0.41469929490720914</v>
      </c>
      <c r="AK631" s="6">
        <f t="shared" si="716"/>
        <v>-5.2733842882876636E-3</v>
      </c>
      <c r="AL631" s="6">
        <f t="shared" si="717"/>
        <v>0.83467197410270599</v>
      </c>
      <c r="AM631" s="6"/>
      <c r="AT631" s="5"/>
      <c r="AU631" s="5"/>
      <c r="AV631" s="12"/>
      <c r="AW631" s="5"/>
      <c r="AX631" s="5"/>
      <c r="AY631" s="5"/>
      <c r="BE631" s="5">
        <f t="shared" si="674"/>
        <v>4210</v>
      </c>
      <c r="BF631" s="6">
        <f t="shared" si="675"/>
        <v>0</v>
      </c>
      <c r="BG631" s="6">
        <f t="shared" si="676"/>
        <v>4210</v>
      </c>
      <c r="BH631" s="6">
        <f t="shared" si="677"/>
        <v>922.14285714285711</v>
      </c>
      <c r="BI631" s="6">
        <f t="shared" si="678"/>
        <v>2032.8571428571429</v>
      </c>
      <c r="BJ631" s="6">
        <f t="shared" si="679"/>
        <v>68.793811941020067</v>
      </c>
      <c r="BK631" s="6">
        <f t="shared" si="718"/>
        <v>78.008184355266096</v>
      </c>
      <c r="BL631" s="6">
        <f t="shared" si="719"/>
        <v>62.590935881791069</v>
      </c>
      <c r="BM631" s="6">
        <f t="shared" si="720"/>
        <v>88.800258286698607</v>
      </c>
      <c r="BQ631" s="2">
        <f t="shared" si="648"/>
        <v>105175</v>
      </c>
      <c r="BR631" s="2">
        <f t="shared" si="680"/>
        <v>96041.25</v>
      </c>
      <c r="BS631" s="2">
        <f t="shared" si="649"/>
        <v>92111.378963237614</v>
      </c>
      <c r="BT631" s="5">
        <f t="shared" si="681"/>
        <v>107781.96514454138</v>
      </c>
      <c r="BU631" s="5"/>
      <c r="BV631" s="2">
        <f t="shared" si="708"/>
        <v>0.58481239884006175</v>
      </c>
      <c r="BW631" s="2">
        <f t="shared" si="650"/>
        <v>-0.52944546979361073</v>
      </c>
      <c r="BX631" s="2">
        <f t="shared" si="651"/>
        <v>-1.3342552580799552</v>
      </c>
      <c r="BY631" s="2">
        <f t="shared" si="652"/>
        <v>0.27536431849273368</v>
      </c>
      <c r="BZ631" s="2"/>
      <c r="CA631" s="2">
        <f t="shared" si="682"/>
        <v>-0.85893216294683705</v>
      </c>
      <c r="CB631" s="2">
        <f t="shared" si="653"/>
        <v>-0.20292743673788696</v>
      </c>
      <c r="CC631" s="2">
        <f t="shared" si="654"/>
        <v>-0.71770829461110075</v>
      </c>
      <c r="CD631" s="2">
        <f t="shared" si="655"/>
        <v>0.31185342113532688</v>
      </c>
      <c r="CE631" s="5"/>
      <c r="CF631" s="8">
        <f t="shared" si="709"/>
        <v>-1.0643302279150713E-2</v>
      </c>
      <c r="CG631" s="8">
        <f t="shared" si="710"/>
        <v>-4.8509831156771481E-3</v>
      </c>
      <c r="CH631" s="5">
        <f t="shared" si="711"/>
        <v>113465</v>
      </c>
      <c r="CI631" s="5">
        <f t="shared" si="712"/>
        <v>102635</v>
      </c>
      <c r="CJ631" s="5"/>
      <c r="CK631" s="5">
        <f t="shared" si="670"/>
        <v>113475.20995065341</v>
      </c>
      <c r="CL631" s="5">
        <f t="shared" si="688"/>
        <v>108564.16859700398</v>
      </c>
      <c r="CM631" s="5">
        <f t="shared" si="721"/>
        <v>98085.299352972332</v>
      </c>
      <c r="CN631" s="5">
        <f t="shared" si="704"/>
        <v>102911.27829418328</v>
      </c>
      <c r="CO631" s="5">
        <f t="shared" si="666"/>
        <v>98614.229064694242</v>
      </c>
      <c r="CP631" s="5">
        <f t="shared" si="683"/>
        <v>82059.726697147576</v>
      </c>
      <c r="CQ631" s="5">
        <f t="shared" si="699"/>
        <v>62632.552231591755</v>
      </c>
      <c r="CR631" s="5"/>
      <c r="CS631" s="32">
        <f t="shared" si="671"/>
        <v>7.6209601173917729E-3</v>
      </c>
      <c r="CT631" s="32">
        <f t="shared" si="689"/>
        <v>5.3202004654373747E-2</v>
      </c>
      <c r="CU631" s="32">
        <f t="shared" si="722"/>
        <v>0.16572004932699524</v>
      </c>
      <c r="CV631" s="32">
        <f t="shared" si="705"/>
        <v>0.11105412249516955</v>
      </c>
      <c r="CW631" s="32">
        <f t="shared" si="667"/>
        <v>0.15946756451332322</v>
      </c>
      <c r="CX631" s="32">
        <f t="shared" si="684"/>
        <v>0.39337534503358884</v>
      </c>
      <c r="CY631" s="32">
        <f t="shared" si="700"/>
        <v>0.82556826963099694</v>
      </c>
      <c r="DA631" s="6">
        <f t="shared" si="672"/>
        <v>1.0727263687562627E-2</v>
      </c>
      <c r="DB631" s="6">
        <f t="shared" si="690"/>
        <v>0.22699914669689861</v>
      </c>
      <c r="DC631" s="6">
        <f t="shared" si="723"/>
        <v>0.27097213492089123</v>
      </c>
      <c r="DD631" s="6">
        <f t="shared" si="706"/>
        <v>-4.9980556265282028E-2</v>
      </c>
      <c r="DE631" s="6">
        <f t="shared" si="668"/>
        <v>0.57127170050569609</v>
      </c>
      <c r="DF631" s="6">
        <f t="shared" si="685"/>
        <v>0.62432146587229154</v>
      </c>
      <c r="DG631" s="6">
        <f t="shared" si="702"/>
        <v>2.3028575354422642</v>
      </c>
      <c r="DI631" s="6">
        <f t="shared" si="673"/>
        <v>0.5721592066284017</v>
      </c>
      <c r="DJ631" s="6">
        <f t="shared" si="691"/>
        <v>0.72704705649222057</v>
      </c>
      <c r="DK631" s="6">
        <f t="shared" si="724"/>
        <v>0.22405086129637508</v>
      </c>
      <c r="DL631" s="6">
        <f t="shared" si="707"/>
        <v>0.64269759967380924</v>
      </c>
      <c r="DM631" s="6">
        <f t="shared" si="669"/>
        <v>0.29001577219201208</v>
      </c>
      <c r="DN631" s="6">
        <f t="shared" si="686"/>
        <v>0.16729801610958117</v>
      </c>
      <c r="DO631" s="6">
        <f t="shared" si="701"/>
        <v>0.1315723064956773</v>
      </c>
      <c r="DP631" s="6"/>
      <c r="DX631">
        <f t="shared" si="692"/>
        <v>106110</v>
      </c>
      <c r="DY631">
        <f t="shared" si="693"/>
        <v>87986.003751931537</v>
      </c>
      <c r="DZ631">
        <f t="shared" si="694"/>
        <v>124233.99624806846</v>
      </c>
    </row>
    <row r="632" spans="1:130" x14ac:dyDescent="0.25">
      <c r="A632" s="1">
        <v>31</v>
      </c>
      <c r="B632" s="1">
        <v>631</v>
      </c>
      <c r="C632" s="7">
        <v>20220416</v>
      </c>
      <c r="D632" s="7">
        <v>116000</v>
      </c>
      <c r="E632" s="7">
        <v>2481613</v>
      </c>
      <c r="F632" s="7"/>
      <c r="G632" s="7">
        <f t="shared" si="656"/>
        <v>287867108000</v>
      </c>
      <c r="H632" s="36">
        <f t="shared" si="703"/>
        <v>348379902326</v>
      </c>
      <c r="I632" s="36">
        <f t="shared" si="695"/>
        <v>300273366615.20001</v>
      </c>
      <c r="K632" s="2">
        <f t="shared" si="657"/>
        <v>1.4413725270539452E-2</v>
      </c>
      <c r="M632" s="1">
        <f t="shared" si="665"/>
        <v>630</v>
      </c>
      <c r="N632" s="2">
        <f t="shared" si="658"/>
        <v>2.9453785796827319E-2</v>
      </c>
      <c r="O632" s="8">
        <f t="shared" si="659"/>
        <v>0.78947368421052633</v>
      </c>
      <c r="P632" s="2">
        <f t="shared" si="660"/>
        <v>0.8173811336493737</v>
      </c>
      <c r="Q632" s="2">
        <f t="shared" si="661"/>
        <v>0.80507346574050453</v>
      </c>
      <c r="R632" s="2">
        <f t="shared" si="662"/>
        <v>2.5972069411765331E-2</v>
      </c>
      <c r="V632" s="1">
        <f t="shared" si="663"/>
        <v>0</v>
      </c>
      <c r="W632" s="1">
        <f t="shared" si="664"/>
        <v>1.4413725270539452E-2</v>
      </c>
      <c r="X632" s="2">
        <f t="shared" si="643"/>
        <v>8.1367626413288811E-3</v>
      </c>
      <c r="Y632" s="2">
        <f t="shared" si="644"/>
        <v>1.7295712486525609E-2</v>
      </c>
      <c r="Z632" s="2">
        <f t="shared" si="645"/>
        <v>1.7363636211387257E-2</v>
      </c>
      <c r="AA632" s="2">
        <f t="shared" si="646"/>
        <v>1.6175873885343799E-2</v>
      </c>
      <c r="AB632" s="3">
        <f t="shared" si="696"/>
        <v>0.46860937088699806</v>
      </c>
      <c r="AC632" s="3">
        <f t="shared" si="697"/>
        <v>1.0692289399088628</v>
      </c>
      <c r="AD632" s="4">
        <f t="shared" si="647"/>
        <v>69.528046765561214</v>
      </c>
      <c r="AE632" s="5">
        <f t="shared" si="713"/>
        <v>69.103705153648605</v>
      </c>
      <c r="AF632" s="5">
        <f t="shared" si="714"/>
        <v>58.031144409399431</v>
      </c>
      <c r="AG632" s="5">
        <f t="shared" si="715"/>
        <v>80.176265897897778</v>
      </c>
      <c r="AH632" s="5"/>
      <c r="AI632" s="6">
        <f t="shared" si="698"/>
        <v>0.46146525891992385</v>
      </c>
      <c r="AJ632" s="6">
        <f t="shared" si="687"/>
        <v>0.43611384133643938</v>
      </c>
      <c r="AK632" s="6">
        <f t="shared" si="716"/>
        <v>5.6295298966361484E-2</v>
      </c>
      <c r="AL632" s="6">
        <f t="shared" si="717"/>
        <v>0.81593238370651733</v>
      </c>
      <c r="AM632" s="6"/>
      <c r="AT632" s="5"/>
      <c r="AU632" s="5"/>
      <c r="AV632" s="12"/>
      <c r="AW632" s="5"/>
      <c r="AX632" s="5"/>
      <c r="AY632" s="5"/>
      <c r="BE632" s="5">
        <f t="shared" si="674"/>
        <v>1660</v>
      </c>
      <c r="BF632" s="6">
        <f t="shared" si="675"/>
        <v>0</v>
      </c>
      <c r="BG632" s="6">
        <f t="shared" si="676"/>
        <v>1660</v>
      </c>
      <c r="BH632" s="6">
        <f t="shared" si="677"/>
        <v>922.14285714285711</v>
      </c>
      <c r="BI632" s="6">
        <f t="shared" si="678"/>
        <v>1919.2857142857142</v>
      </c>
      <c r="BJ632" s="6">
        <f t="shared" si="679"/>
        <v>67.546505781799908</v>
      </c>
      <c r="BK632" s="6">
        <f t="shared" si="718"/>
        <v>78.360962595846445</v>
      </c>
      <c r="BL632" s="6">
        <f t="shared" si="719"/>
        <v>64.374964199982898</v>
      </c>
      <c r="BM632" s="6">
        <f t="shared" si="720"/>
        <v>88.151161472950932</v>
      </c>
      <c r="BQ632" s="2">
        <f t="shared" si="648"/>
        <v>107068.75</v>
      </c>
      <c r="BR632" s="2">
        <f t="shared" si="680"/>
        <v>96929</v>
      </c>
      <c r="BS632" s="2">
        <f t="shared" si="649"/>
        <v>92333.632481784822</v>
      </c>
      <c r="BT632" s="5">
        <f t="shared" si="681"/>
        <v>109200.8793760798</v>
      </c>
      <c r="BU632" s="5"/>
      <c r="BV632" s="2">
        <f t="shared" si="708"/>
        <v>1.6472977346329678</v>
      </c>
      <c r="BW632" s="2">
        <f t="shared" si="650"/>
        <v>-0.40291821313529219</v>
      </c>
      <c r="BX632" s="2">
        <f t="shared" si="651"/>
        <v>-1.6485012740234652</v>
      </c>
      <c r="BY632" s="2">
        <f t="shared" si="652"/>
        <v>0.84266484775288086</v>
      </c>
      <c r="BZ632" s="2"/>
      <c r="CA632" s="2">
        <f t="shared" si="682"/>
        <v>-1.0947785781172512</v>
      </c>
      <c r="CB632" s="2">
        <f t="shared" si="653"/>
        <v>-0.25769855479944564</v>
      </c>
      <c r="CC632" s="2">
        <f t="shared" si="654"/>
        <v>-0.89886632734357419</v>
      </c>
      <c r="CD632" s="2">
        <f t="shared" si="655"/>
        <v>0.38346921774468284</v>
      </c>
      <c r="CE632" s="5"/>
      <c r="CF632" s="8">
        <f t="shared" si="709"/>
        <v>-1.0643302279150713E-2</v>
      </c>
      <c r="CG632" s="8">
        <f t="shared" si="710"/>
        <v>-4.8509831156771481E-3</v>
      </c>
      <c r="CH632" s="5">
        <f t="shared" si="711"/>
        <v>113465</v>
      </c>
      <c r="CI632" s="5">
        <f t="shared" si="712"/>
        <v>102980</v>
      </c>
      <c r="CJ632" s="5"/>
      <c r="CK632" s="5">
        <f t="shared" si="670"/>
        <v>113733.80478884836</v>
      </c>
      <c r="CL632" s="5">
        <f t="shared" si="688"/>
        <v>109428.82063635022</v>
      </c>
      <c r="CM632" s="5">
        <f t="shared" si="721"/>
        <v>99273.082882014569</v>
      </c>
      <c r="CN632" s="5">
        <f t="shared" si="704"/>
        <v>102705.91459808791</v>
      </c>
      <c r="CO632" s="5">
        <f t="shared" si="666"/>
        <v>98756.9445288016</v>
      </c>
      <c r="CP632" s="5">
        <f t="shared" si="683"/>
        <v>82133.856686979474</v>
      </c>
      <c r="CQ632" s="5">
        <f t="shared" si="699"/>
        <v>62812.912808055495</v>
      </c>
      <c r="CR632" s="5"/>
      <c r="CS632" s="32">
        <f t="shared" si="671"/>
        <v>1.9925432155891931E-2</v>
      </c>
      <c r="CT632" s="32">
        <f t="shared" si="689"/>
        <v>6.00498052107028E-2</v>
      </c>
      <c r="CU632" s="32">
        <f t="shared" si="722"/>
        <v>0.16849398278348282</v>
      </c>
      <c r="CV632" s="32">
        <f t="shared" si="705"/>
        <v>0.12943836247342655</v>
      </c>
      <c r="CW632" s="32">
        <f t="shared" si="667"/>
        <v>0.17460094126514436</v>
      </c>
      <c r="CX632" s="32">
        <f t="shared" si="684"/>
        <v>0.41232866297862847</v>
      </c>
      <c r="CY632" s="32">
        <f t="shared" si="700"/>
        <v>0.84675403216014344</v>
      </c>
      <c r="DA632" s="6">
        <f t="shared" si="672"/>
        <v>1.8983524555060999E-3</v>
      </c>
      <c r="DB632" s="6">
        <f t="shared" si="690"/>
        <v>0.2405352940260789</v>
      </c>
      <c r="DC632" s="6">
        <f t="shared" si="723"/>
        <v>0.26776676275083949</v>
      </c>
      <c r="DD632" s="6">
        <f t="shared" si="706"/>
        <v>-7.1919618863202209E-2</v>
      </c>
      <c r="DE632" s="6">
        <f t="shared" si="668"/>
        <v>0.56106079697553313</v>
      </c>
      <c r="DF632" s="6">
        <f t="shared" si="685"/>
        <v>0.6280700114158142</v>
      </c>
      <c r="DG632" s="6">
        <f t="shared" si="702"/>
        <v>2.3406753160119531</v>
      </c>
      <c r="DI632" s="6">
        <f t="shared" si="673"/>
        <v>0.74903385083523477</v>
      </c>
      <c r="DJ632" s="6">
        <f t="shared" si="691"/>
        <v>0.75088328578223651</v>
      </c>
      <c r="DK632" s="6">
        <f t="shared" si="724"/>
        <v>0.28462081047927595</v>
      </c>
      <c r="DL632" s="6">
        <f t="shared" si="707"/>
        <v>0.61440024409782268</v>
      </c>
      <c r="DM632" s="6">
        <f t="shared" si="669"/>
        <v>0.29262242277575429</v>
      </c>
      <c r="DN632" s="6">
        <f t="shared" si="686"/>
        <v>0.19428561056230315</v>
      </c>
      <c r="DO632" s="6">
        <f t="shared" si="701"/>
        <v>0.12959387486963431</v>
      </c>
      <c r="DP632" s="6"/>
      <c r="DX632">
        <f t="shared" si="692"/>
        <v>107354</v>
      </c>
      <c r="DY632">
        <f t="shared" si="693"/>
        <v>90122.880013185437</v>
      </c>
      <c r="DZ632">
        <f t="shared" si="694"/>
        <v>124585.11998681456</v>
      </c>
    </row>
    <row r="633" spans="1:130" x14ac:dyDescent="0.25">
      <c r="A633" s="1">
        <v>32</v>
      </c>
      <c r="B633" s="1">
        <v>632</v>
      </c>
      <c r="C633" s="7">
        <v>20220417</v>
      </c>
      <c r="D633" s="7">
        <v>120840</v>
      </c>
      <c r="E633" s="7">
        <v>6526599</v>
      </c>
      <c r="F633" s="7"/>
      <c r="G633" s="7">
        <f t="shared" si="656"/>
        <v>788674223160</v>
      </c>
      <c r="H633" s="36">
        <f t="shared" si="703"/>
        <v>380596045484</v>
      </c>
      <c r="I633" s="36">
        <f t="shared" si="695"/>
        <v>304760632503.40002</v>
      </c>
      <c r="K633" s="2">
        <f t="shared" si="657"/>
        <v>4.0877165412106571E-2</v>
      </c>
      <c r="M633" s="1">
        <f t="shared" si="665"/>
        <v>631</v>
      </c>
      <c r="N633" s="2">
        <f t="shared" si="658"/>
        <v>2.9490428510705158E-2</v>
      </c>
      <c r="O633" s="8">
        <f t="shared" si="659"/>
        <v>0.7907268170426065</v>
      </c>
      <c r="P633" s="2">
        <f t="shared" si="660"/>
        <v>0.81771181238102908</v>
      </c>
      <c r="Q633" s="2">
        <f t="shared" si="661"/>
        <v>0.80527990223038415</v>
      </c>
      <c r="R633" s="2">
        <f t="shared" si="662"/>
        <v>2.6654316606767203E-2</v>
      </c>
      <c r="V633" s="1">
        <f t="shared" si="663"/>
        <v>0</v>
      </c>
      <c r="W633" s="1">
        <f t="shared" si="664"/>
        <v>4.0877165412106571E-2</v>
      </c>
      <c r="X633" s="2">
        <f t="shared" si="643"/>
        <v>8.1367626413288811E-3</v>
      </c>
      <c r="Y633" s="2">
        <f t="shared" si="644"/>
        <v>1.8623373993059213E-2</v>
      </c>
      <c r="Z633" s="2">
        <f t="shared" si="645"/>
        <v>1.7363636211387257E-2</v>
      </c>
      <c r="AA633" s="2">
        <f t="shared" si="646"/>
        <v>1.733833242436578E-2</v>
      </c>
      <c r="AB633" s="3">
        <f t="shared" si="696"/>
        <v>0.46860937088699806</v>
      </c>
      <c r="AC633" s="3">
        <f t="shared" si="697"/>
        <v>1.0741156379541754</v>
      </c>
      <c r="AD633" s="4">
        <f t="shared" si="647"/>
        <v>69.624568980119363</v>
      </c>
      <c r="AE633" s="5">
        <f t="shared" si="713"/>
        <v>69.597632307677117</v>
      </c>
      <c r="AF633" s="5">
        <f t="shared" si="714"/>
        <v>59.439063570424508</v>
      </c>
      <c r="AG633" s="5">
        <f t="shared" si="715"/>
        <v>79.756201044929725</v>
      </c>
      <c r="AH633" s="5"/>
      <c r="AI633" s="6">
        <f t="shared" si="698"/>
        <v>0.5254514816994037</v>
      </c>
      <c r="AJ633" s="6">
        <f t="shared" si="687"/>
        <v>0.46147867127065201</v>
      </c>
      <c r="AK633" s="6">
        <f t="shared" si="716"/>
        <v>0.13520170608490645</v>
      </c>
      <c r="AL633" s="6">
        <f t="shared" si="717"/>
        <v>0.78775563645639757</v>
      </c>
      <c r="AM633" s="6"/>
      <c r="AT633" s="5"/>
      <c r="AU633" s="5"/>
      <c r="AV633" s="12"/>
      <c r="AW633" s="5"/>
      <c r="AX633" s="5"/>
      <c r="AY633" s="5"/>
      <c r="BE633" s="5">
        <f t="shared" si="674"/>
        <v>4840</v>
      </c>
      <c r="BF633" s="6">
        <f t="shared" si="675"/>
        <v>0</v>
      </c>
      <c r="BG633" s="6">
        <f t="shared" si="676"/>
        <v>4840</v>
      </c>
      <c r="BH633" s="6">
        <f t="shared" si="677"/>
        <v>922.14285714285711</v>
      </c>
      <c r="BI633" s="6">
        <f t="shared" si="678"/>
        <v>2100.7142857142858</v>
      </c>
      <c r="BJ633" s="6">
        <f t="shared" si="679"/>
        <v>69.494328922495271</v>
      </c>
      <c r="BK633" s="6">
        <f t="shared" si="718"/>
        <v>78.319158475551788</v>
      </c>
      <c r="BL633" s="6">
        <f t="shared" si="719"/>
        <v>64.227494607472863</v>
      </c>
      <c r="BM633" s="6">
        <f t="shared" si="720"/>
        <v>88.183323183207023</v>
      </c>
      <c r="BQ633" s="2">
        <f t="shared" si="648"/>
        <v>108686.25</v>
      </c>
      <c r="BR633" s="2">
        <f t="shared" si="680"/>
        <v>97893.25</v>
      </c>
      <c r="BS633" s="2">
        <f t="shared" si="649"/>
        <v>92608.406771502632</v>
      </c>
      <c r="BT633" s="5">
        <f t="shared" si="681"/>
        <v>110693.87257943154</v>
      </c>
      <c r="BU633" s="5"/>
      <c r="BV633" s="2">
        <f t="shared" si="708"/>
        <v>1.70267339010051</v>
      </c>
      <c r="BW633" s="2">
        <f t="shared" si="650"/>
        <v>-0.27512815302986415</v>
      </c>
      <c r="BX633" s="2">
        <f t="shared" si="651"/>
        <v>-1.8157184599153249</v>
      </c>
      <c r="BY633" s="2">
        <f t="shared" si="652"/>
        <v>1.2654621538555966</v>
      </c>
      <c r="BZ633" s="2"/>
      <c r="CA633" s="2">
        <f t="shared" si="682"/>
        <v>-1.1795371896460909</v>
      </c>
      <c r="CB633" s="2">
        <f t="shared" si="653"/>
        <v>-0.31894909090725926</v>
      </c>
      <c r="CC633" s="2">
        <f t="shared" si="654"/>
        <v>-1.0638329921840117</v>
      </c>
      <c r="CD633" s="2">
        <f t="shared" si="655"/>
        <v>0.42593481036949327</v>
      </c>
      <c r="CE633" s="5"/>
      <c r="CF633" s="8">
        <f t="shared" si="709"/>
        <v>-8.9622094025837463E-3</v>
      </c>
      <c r="CG633" s="8">
        <f t="shared" si="710"/>
        <v>-4.8509831156771481E-3</v>
      </c>
      <c r="CH633" s="5">
        <f t="shared" si="711"/>
        <v>115485</v>
      </c>
      <c r="CI633" s="5">
        <f t="shared" si="712"/>
        <v>105980</v>
      </c>
      <c r="CJ633" s="5"/>
      <c r="CK633" s="5">
        <f t="shared" si="670"/>
        <v>114788.2394687567</v>
      </c>
      <c r="CL633" s="5">
        <f t="shared" si="688"/>
        <v>110934.71483484934</v>
      </c>
      <c r="CM633" s="5">
        <f t="shared" si="721"/>
        <v>100644.70218608849</v>
      </c>
      <c r="CN633" s="5">
        <f t="shared" si="704"/>
        <v>102818.69150739601</v>
      </c>
      <c r="CO633" s="5">
        <f t="shared" si="666"/>
        <v>98982.755602388774</v>
      </c>
      <c r="CP633" s="5">
        <f t="shared" si="683"/>
        <v>82328.262045943673</v>
      </c>
      <c r="CQ633" s="5">
        <f t="shared" si="699"/>
        <v>63037.442421769309</v>
      </c>
      <c r="CR633" s="5"/>
      <c r="CS633" s="32">
        <f t="shared" si="671"/>
        <v>5.272108501054662E-2</v>
      </c>
      <c r="CT633" s="32">
        <f t="shared" si="689"/>
        <v>8.9289319217134677E-2</v>
      </c>
      <c r="CU633" s="32">
        <f t="shared" si="722"/>
        <v>0.20065932309652146</v>
      </c>
      <c r="CV633" s="32">
        <f t="shared" si="705"/>
        <v>0.17527268853939537</v>
      </c>
      <c r="CW633" s="32">
        <f t="shared" si="667"/>
        <v>0.22081870993177066</v>
      </c>
      <c r="CX633" s="32">
        <f t="shared" si="684"/>
        <v>0.46778271515758063</v>
      </c>
      <c r="CY633" s="32">
        <f t="shared" si="700"/>
        <v>0.91695594487299803</v>
      </c>
      <c r="DA633" s="6">
        <f t="shared" si="672"/>
        <v>7.6057774923869156E-2</v>
      </c>
      <c r="DB633" s="6">
        <f t="shared" si="690"/>
        <v>0.28229003737954456</v>
      </c>
      <c r="DC633" s="6">
        <f t="shared" si="723"/>
        <v>0.25993425012982058</v>
      </c>
      <c r="DD633" s="6">
        <f t="shared" si="706"/>
        <v>-7.4450927871283609E-4</v>
      </c>
      <c r="DE633" s="6">
        <f t="shared" si="668"/>
        <v>0.64185388617239469</v>
      </c>
      <c r="DF633" s="6">
        <f t="shared" si="685"/>
        <v>0.69491416058898536</v>
      </c>
      <c r="DG633" s="6">
        <f t="shared" si="702"/>
        <v>2.3483883431255559</v>
      </c>
      <c r="DI633" s="6">
        <f t="shared" si="673"/>
        <v>1.0642809771997961</v>
      </c>
      <c r="DJ633" s="6">
        <f t="shared" si="691"/>
        <v>0.86371730122265367</v>
      </c>
      <c r="DK633" s="6">
        <f t="shared" si="724"/>
        <v>0.3029149122529623</v>
      </c>
      <c r="DL633" s="6">
        <f t="shared" si="707"/>
        <v>0.52214519466894094</v>
      </c>
      <c r="DM633" s="6">
        <f t="shared" si="669"/>
        <v>0.26628557525809532</v>
      </c>
      <c r="DN633" s="6">
        <f t="shared" si="686"/>
        <v>0.21908029210914956</v>
      </c>
      <c r="DO633" s="6">
        <f t="shared" ref="DO633:DO664" si="725">(D53-(AVERAGE(D34:D633)-2*_xlfn.STDEV.P(D34:D633)))/(4*_xlfn.STDEV.P(D34:D633))</f>
        <v>0.12852700616420287</v>
      </c>
      <c r="DP633" s="6"/>
      <c r="DX633">
        <f t="shared" si="692"/>
        <v>108836</v>
      </c>
      <c r="DY633">
        <f t="shared" si="693"/>
        <v>92334.172949639789</v>
      </c>
      <c r="DZ633">
        <f t="shared" si="694"/>
        <v>125337.82705036021</v>
      </c>
    </row>
    <row r="634" spans="1:130" x14ac:dyDescent="0.25">
      <c r="A634" s="1">
        <v>33</v>
      </c>
      <c r="B634" s="1">
        <v>633</v>
      </c>
      <c r="C634" s="7">
        <v>20220418</v>
      </c>
      <c r="D634" s="7">
        <v>124150</v>
      </c>
      <c r="E634" s="7">
        <v>7708925</v>
      </c>
      <c r="F634" s="7"/>
      <c r="G634" s="7">
        <f t="shared" si="656"/>
        <v>957063038750</v>
      </c>
      <c r="H634" s="36">
        <f t="shared" si="703"/>
        <v>423315255153.5</v>
      </c>
      <c r="I634" s="36">
        <f t="shared" si="695"/>
        <v>319131155549.59998</v>
      </c>
      <c r="K634" s="2">
        <f t="shared" si="657"/>
        <v>2.70231554357044E-2</v>
      </c>
      <c r="M634" s="1">
        <f t="shared" si="665"/>
        <v>632</v>
      </c>
      <c r="N634" s="2">
        <f t="shared" si="658"/>
        <v>3.0324987951354122E-2</v>
      </c>
      <c r="O634" s="8">
        <f t="shared" si="659"/>
        <v>0.79197994987468667</v>
      </c>
      <c r="P634" s="2">
        <f t="shared" si="660"/>
        <v>0.82514167119169968</v>
      </c>
      <c r="Q634" s="2">
        <f t="shared" si="661"/>
        <v>0.80988017151852976</v>
      </c>
      <c r="R634" s="2">
        <f t="shared" si="662"/>
        <v>2.5731862506342407E-2</v>
      </c>
      <c r="V634" s="1">
        <f t="shared" si="663"/>
        <v>0</v>
      </c>
      <c r="W634" s="1">
        <f t="shared" si="664"/>
        <v>2.70231554357044E-2</v>
      </c>
      <c r="X634" s="2">
        <f t="shared" si="643"/>
        <v>8.1367626413288811E-3</v>
      </c>
      <c r="Y634" s="2">
        <f t="shared" si="644"/>
        <v>1.7840115628200849E-2</v>
      </c>
      <c r="Z634" s="2">
        <f t="shared" si="645"/>
        <v>1.7363636211387257E-2</v>
      </c>
      <c r="AA634" s="2">
        <f t="shared" si="646"/>
        <v>1.6629398856529545E-2</v>
      </c>
      <c r="AB634" s="3">
        <f t="shared" si="696"/>
        <v>0.46860937088699806</v>
      </c>
      <c r="AC634" s="3">
        <f t="shared" si="697"/>
        <v>1.0728058050755043</v>
      </c>
      <c r="AD634" s="4">
        <f t="shared" si="647"/>
        <v>69.598757155457136</v>
      </c>
      <c r="AE634" s="5">
        <f t="shared" si="713"/>
        <v>70.10600998076427</v>
      </c>
      <c r="AF634" s="5">
        <f t="shared" si="714"/>
        <v>61.142243883359619</v>
      </c>
      <c r="AG634" s="5">
        <f t="shared" si="715"/>
        <v>79.069776078168928</v>
      </c>
      <c r="AH634" s="5"/>
      <c r="AI634" s="6">
        <f t="shared" si="698"/>
        <v>0.57956320656325844</v>
      </c>
      <c r="AJ634" s="6">
        <f t="shared" si="687"/>
        <v>0.48555231108009106</v>
      </c>
      <c r="AK634" s="6">
        <f t="shared" si="716"/>
        <v>0.20421293849320071</v>
      </c>
      <c r="AL634" s="6">
        <f t="shared" si="717"/>
        <v>0.76689168366698146</v>
      </c>
      <c r="AM634" s="6"/>
      <c r="AT634" s="5"/>
      <c r="AU634" s="5"/>
      <c r="AV634" s="12"/>
      <c r="AW634" s="5"/>
      <c r="AX634" s="5"/>
      <c r="AY634" s="5"/>
      <c r="BE634" s="5">
        <f t="shared" si="674"/>
        <v>3310</v>
      </c>
      <c r="BF634" s="6">
        <f t="shared" si="675"/>
        <v>0</v>
      </c>
      <c r="BG634" s="6">
        <f t="shared" si="676"/>
        <v>3310</v>
      </c>
      <c r="BH634" s="6">
        <f t="shared" si="677"/>
        <v>922.14285714285711</v>
      </c>
      <c r="BI634" s="6">
        <f t="shared" si="678"/>
        <v>2048.5714285714284</v>
      </c>
      <c r="BJ634" s="6">
        <f t="shared" si="679"/>
        <v>68.958884347198847</v>
      </c>
      <c r="BK634" s="6">
        <f t="shared" si="718"/>
        <v>78.262398391836456</v>
      </c>
      <c r="BL634" s="6">
        <f t="shared" si="719"/>
        <v>64.022870857144738</v>
      </c>
      <c r="BM634" s="6">
        <f t="shared" si="720"/>
        <v>88.230067666120661</v>
      </c>
      <c r="BQ634" s="2">
        <f t="shared" si="648"/>
        <v>110358.75</v>
      </c>
      <c r="BR634" s="2">
        <f t="shared" si="680"/>
        <v>98938.5625</v>
      </c>
      <c r="BS634" s="2">
        <f t="shared" si="649"/>
        <v>92944.040441816847</v>
      </c>
      <c r="BT634" s="5">
        <f t="shared" si="681"/>
        <v>112241.54651613535</v>
      </c>
      <c r="BU634" s="5"/>
      <c r="BV634" s="2">
        <f t="shared" si="708"/>
        <v>2.1247285671172129</v>
      </c>
      <c r="BW634" s="2">
        <f t="shared" si="650"/>
        <v>-0.13908428269316872</v>
      </c>
      <c r="BX634" s="2">
        <f t="shared" si="651"/>
        <v>-2.0062429542594487</v>
      </c>
      <c r="BY634" s="2">
        <f t="shared" si="652"/>
        <v>1.7280743888731112</v>
      </c>
      <c r="BZ634" s="2"/>
      <c r="CA634" s="2">
        <f t="shared" si="682"/>
        <v>-1.3373255171092118</v>
      </c>
      <c r="CB634" s="2">
        <f t="shared" si="653"/>
        <v>-0.38842425710270934</v>
      </c>
      <c r="CC634" s="2">
        <f t="shared" si="654"/>
        <v>-1.2392277809856882</v>
      </c>
      <c r="CD634" s="2">
        <f t="shared" si="655"/>
        <v>0.46237926678026953</v>
      </c>
      <c r="CE634" s="5"/>
      <c r="CF634" s="8">
        <f t="shared" si="709"/>
        <v>-8.9622094025837463E-3</v>
      </c>
      <c r="CG634" s="8">
        <f t="shared" si="710"/>
        <v>-4.8509831156771481E-3</v>
      </c>
      <c r="CH634" s="5">
        <f t="shared" si="711"/>
        <v>117140</v>
      </c>
      <c r="CI634" s="5">
        <f t="shared" si="712"/>
        <v>107635</v>
      </c>
      <c r="CJ634" s="5"/>
      <c r="CK634" s="5">
        <f t="shared" si="670"/>
        <v>117211.33354209275</v>
      </c>
      <c r="CL634" s="5">
        <f t="shared" si="688"/>
        <v>112586.40010711414</v>
      </c>
      <c r="CM634" s="5">
        <f t="shared" si="721"/>
        <v>101924.20290186764</v>
      </c>
      <c r="CN634" s="5">
        <f t="shared" si="704"/>
        <v>103194.23964446739</v>
      </c>
      <c r="CO634" s="5">
        <f t="shared" si="666"/>
        <v>99270.703908156764</v>
      </c>
      <c r="CP634" s="5">
        <f t="shared" si="683"/>
        <v>82549.285611109488</v>
      </c>
      <c r="CQ634" s="5">
        <f t="shared" si="699"/>
        <v>63296.458450220067</v>
      </c>
      <c r="CR634" s="5"/>
      <c r="CS634" s="32">
        <f t="shared" si="671"/>
        <v>5.9197914128461315E-2</v>
      </c>
      <c r="CT634" s="32">
        <f t="shared" si="689"/>
        <v>0.10270867424381902</v>
      </c>
      <c r="CU634" s="32">
        <f t="shared" si="722"/>
        <v>0.21806201535401071</v>
      </c>
      <c r="CV634" s="32">
        <f t="shared" si="705"/>
        <v>0.20307102826408707</v>
      </c>
      <c r="CW634" s="32">
        <f t="shared" si="667"/>
        <v>0.25062072809376934</v>
      </c>
      <c r="CX634" s="32">
        <f t="shared" si="684"/>
        <v>0.50395002307920511</v>
      </c>
      <c r="CY634" s="32">
        <f t="shared" si="700"/>
        <v>0.96140515661928561</v>
      </c>
      <c r="DA634" s="6">
        <f t="shared" si="672"/>
        <v>7.8211923848455031E-2</v>
      </c>
      <c r="DB634" s="6">
        <f t="shared" si="690"/>
        <v>0.27830211832196555</v>
      </c>
      <c r="DC634" s="6">
        <f t="shared" si="723"/>
        <v>0.24708885963772079</v>
      </c>
      <c r="DD634" s="6">
        <f t="shared" si="706"/>
        <v>2.8182383850689812E-2</v>
      </c>
      <c r="DE634" s="6">
        <f t="shared" si="668"/>
        <v>0.66276369080280673</v>
      </c>
      <c r="DF634" s="6">
        <f t="shared" si="685"/>
        <v>0.71225733723832418</v>
      </c>
      <c r="DG634" s="6">
        <f t="shared" ref="DG634:DG665" si="726">LN(D633/D34)</f>
        <v>2.385572198831011</v>
      </c>
      <c r="DI634" s="6">
        <f t="shared" si="673"/>
        <v>1.0455251767927807</v>
      </c>
      <c r="DJ634" s="6">
        <f t="shared" si="691"/>
        <v>0.93595870588760388</v>
      </c>
      <c r="DK634" s="6">
        <f t="shared" si="724"/>
        <v>0.28172643776619938</v>
      </c>
      <c r="DL634" s="6">
        <f t="shared" si="707"/>
        <v>0.43985113616332544</v>
      </c>
      <c r="DM634" s="6">
        <f t="shared" si="669"/>
        <v>0.26558353537137452</v>
      </c>
      <c r="DN634" s="6">
        <f t="shared" si="686"/>
        <v>0.1901467519834667</v>
      </c>
      <c r="DO634" s="6">
        <f t="shared" si="725"/>
        <v>0.1272744086089829</v>
      </c>
      <c r="DP634" s="6"/>
      <c r="DX634">
        <f t="shared" si="692"/>
        <v>110487.5</v>
      </c>
      <c r="DY634">
        <f t="shared" si="693"/>
        <v>94818.011335719988</v>
      </c>
      <c r="DZ634">
        <f t="shared" si="694"/>
        <v>126156.98866428001</v>
      </c>
    </row>
    <row r="635" spans="1:130" x14ac:dyDescent="0.25">
      <c r="A635" s="1">
        <v>34</v>
      </c>
      <c r="B635" s="1">
        <v>634</v>
      </c>
      <c r="C635" s="7">
        <v>20220419</v>
      </c>
      <c r="D635" s="7">
        <v>125700</v>
      </c>
      <c r="E635" s="7">
        <v>3446223</v>
      </c>
      <c r="F635" s="7"/>
      <c r="G635" s="7">
        <f t="shared" si="656"/>
        <v>433190231100</v>
      </c>
      <c r="H635" s="36">
        <f t="shared" si="703"/>
        <v>436859049774.5</v>
      </c>
      <c r="I635" s="36">
        <f t="shared" si="695"/>
        <v>305835314335.79999</v>
      </c>
      <c r="K635" s="2">
        <f t="shared" si="657"/>
        <v>1.240760364202604E-2</v>
      </c>
      <c r="M635" s="1">
        <f t="shared" si="665"/>
        <v>633</v>
      </c>
      <c r="N635" s="2">
        <f t="shared" si="658"/>
        <v>3.0345769315478843E-2</v>
      </c>
      <c r="O635" s="8">
        <f t="shared" si="659"/>
        <v>0.79323308270676696</v>
      </c>
      <c r="P635" s="2">
        <f t="shared" si="660"/>
        <v>0.82532419541249757</v>
      </c>
      <c r="Q635" s="2">
        <f t="shared" si="661"/>
        <v>0.80999228897074071</v>
      </c>
      <c r="R635" s="2">
        <f t="shared" si="662"/>
        <v>3.1908588484932721E-2</v>
      </c>
      <c r="V635" s="1">
        <f t="shared" si="663"/>
        <v>0</v>
      </c>
      <c r="W635" s="1">
        <f t="shared" si="664"/>
        <v>1.240760364202604E-2</v>
      </c>
      <c r="X635" s="2">
        <f t="shared" ref="X635:X698" si="727">AVERAGE(V622:V635)</f>
        <v>7.6871922144985038E-3</v>
      </c>
      <c r="Y635" s="2">
        <f t="shared" ref="Y635:Y698" si="728">AVERAGE(W622:W635)</f>
        <v>1.8726373031202708E-2</v>
      </c>
      <c r="Z635" s="2">
        <f t="shared" ref="Z635:Z698" si="729">_xlfn.STDEV.S(V622:V635)</f>
        <v>1.7495994492670693E-2</v>
      </c>
      <c r="AA635" s="2">
        <f t="shared" ref="AA635:AA698" si="730">_xlfn.STDEV.S(W622:W635)</f>
        <v>1.5921021209407384E-2</v>
      </c>
      <c r="AB635" s="3">
        <f t="shared" si="696"/>
        <v>0.43936869194367728</v>
      </c>
      <c r="AC635" s="3">
        <f t="shared" si="697"/>
        <v>1.1762042638406702</v>
      </c>
      <c r="AD635" s="4">
        <f t="shared" ref="AD635:AD698" si="731">(AC635/(AB635+AC635))*100</f>
        <v>72.804156545789212</v>
      </c>
      <c r="AE635" s="5">
        <f t="shared" si="713"/>
        <v>70.685995942797007</v>
      </c>
      <c r="AF635" s="5">
        <f t="shared" si="714"/>
        <v>62.699526305158216</v>
      </c>
      <c r="AG635" s="5">
        <f t="shared" si="715"/>
        <v>78.672465580435798</v>
      </c>
      <c r="AH635" s="5"/>
      <c r="AI635" s="6">
        <f t="shared" si="698"/>
        <v>0.54980100543472021</v>
      </c>
      <c r="AJ635" s="6">
        <f t="shared" si="687"/>
        <v>0.50090662676254327</v>
      </c>
      <c r="AK635" s="6">
        <f t="shared" si="716"/>
        <v>0.24281079087933533</v>
      </c>
      <c r="AL635" s="6">
        <f t="shared" si="717"/>
        <v>0.75900246264575122</v>
      </c>
      <c r="AM635" s="6"/>
      <c r="AT635" s="5"/>
      <c r="AU635" s="5"/>
      <c r="AV635" s="12"/>
      <c r="AW635" s="5"/>
      <c r="AX635" s="5"/>
      <c r="AY635" s="5"/>
      <c r="BE635" s="5">
        <f t="shared" si="674"/>
        <v>1550</v>
      </c>
      <c r="BF635" s="6">
        <f t="shared" si="675"/>
        <v>0</v>
      </c>
      <c r="BG635" s="6">
        <f t="shared" si="676"/>
        <v>1550</v>
      </c>
      <c r="BH635" s="6">
        <f t="shared" si="677"/>
        <v>873.57142857142856</v>
      </c>
      <c r="BI635" s="6">
        <f t="shared" si="678"/>
        <v>2159.2857142857142</v>
      </c>
      <c r="BJ635" s="6">
        <f t="shared" si="679"/>
        <v>71.196420160150737</v>
      </c>
      <c r="BK635" s="6">
        <f t="shared" si="718"/>
        <v>78.116576584253522</v>
      </c>
      <c r="BL635" s="6">
        <f t="shared" si="719"/>
        <v>63.640361937579073</v>
      </c>
      <c r="BM635" s="6">
        <f t="shared" si="720"/>
        <v>88.249926836925638</v>
      </c>
      <c r="BQ635" s="2">
        <f t="shared" si="648"/>
        <v>111907.5</v>
      </c>
      <c r="BR635" s="2">
        <f t="shared" si="680"/>
        <v>100043.75</v>
      </c>
      <c r="BS635" s="2">
        <f t="shared" si="649"/>
        <v>93326.645912559863</v>
      </c>
      <c r="BT635" s="5">
        <f t="shared" si="681"/>
        <v>113815.76070822153</v>
      </c>
      <c r="BU635" s="5"/>
      <c r="BV635" s="2">
        <f t="shared" si="708"/>
        <v>2.0802289505475713</v>
      </c>
      <c r="BW635" s="2">
        <f t="shared" si="650"/>
        <v>-5.376484174566265E-3</v>
      </c>
      <c r="BX635" s="2">
        <f t="shared" si="651"/>
        <v>-2.1040352514451008</v>
      </c>
      <c r="BY635" s="2">
        <f t="shared" si="652"/>
        <v>2.0932822830959683</v>
      </c>
      <c r="BZ635" s="2"/>
      <c r="CA635" s="2">
        <f t="shared" si="682"/>
        <v>-1.2779283368071255</v>
      </c>
      <c r="CB635" s="2">
        <f t="shared" si="653"/>
        <v>-0.44959435677167708</v>
      </c>
      <c r="CC635" s="2">
        <f t="shared" si="654"/>
        <v>-1.3722062773969881</v>
      </c>
      <c r="CD635" s="2">
        <f t="shared" si="655"/>
        <v>0.47301756385363386</v>
      </c>
      <c r="CE635" s="5"/>
      <c r="CF635" s="8">
        <f t="shared" si="709"/>
        <v>-8.9622094025837463E-3</v>
      </c>
      <c r="CG635" s="8">
        <f t="shared" si="710"/>
        <v>-4.8509831156771481E-3</v>
      </c>
      <c r="CH635" s="5">
        <f t="shared" si="711"/>
        <v>117915</v>
      </c>
      <c r="CI635" s="5">
        <f t="shared" si="712"/>
        <v>108410</v>
      </c>
      <c r="CJ635" s="5"/>
      <c r="CK635" s="5">
        <f t="shared" si="670"/>
        <v>118221.50815504864</v>
      </c>
      <c r="CL635" s="5">
        <f t="shared" si="688"/>
        <v>113591.46428065134</v>
      </c>
      <c r="CM635" s="5">
        <f t="shared" si="721"/>
        <v>102852.61246234803</v>
      </c>
      <c r="CN635" s="5">
        <f t="shared" si="704"/>
        <v>103259.49014651944</v>
      </c>
      <c r="CO635" s="5">
        <f t="shared" si="666"/>
        <v>99400.664282558282</v>
      </c>
      <c r="CP635" s="5">
        <f t="shared" si="683"/>
        <v>82672.490954105699</v>
      </c>
      <c r="CQ635" s="5">
        <f t="shared" si="699"/>
        <v>63496.790083942156</v>
      </c>
      <c r="CR635" s="5"/>
      <c r="CS635" s="32">
        <f t="shared" si="671"/>
        <v>6.3258301823922336E-2</v>
      </c>
      <c r="CT635" s="32">
        <f t="shared" si="689"/>
        <v>0.10659723242436603</v>
      </c>
      <c r="CU635" s="32">
        <f t="shared" si="722"/>
        <v>0.22213716298179476</v>
      </c>
      <c r="CV635" s="32">
        <f t="shared" si="705"/>
        <v>0.21732152484617862</v>
      </c>
      <c r="CW635" s="32">
        <f t="shared" si="667"/>
        <v>0.26457907406617243</v>
      </c>
      <c r="CX635" s="32">
        <f t="shared" si="684"/>
        <v>0.52045739216664377</v>
      </c>
      <c r="CY635" s="32">
        <f t="shared" si="700"/>
        <v>0.97962762895298794</v>
      </c>
      <c r="DA635" s="6">
        <f t="shared" si="672"/>
        <v>0.10615637721992977</v>
      </c>
      <c r="DB635" s="6">
        <f t="shared" si="690"/>
        <v>0.27644866581952215</v>
      </c>
      <c r="DC635" s="6">
        <f t="shared" si="723"/>
        <v>0.26539191397970185</v>
      </c>
      <c r="DD635" s="6">
        <f t="shared" si="706"/>
        <v>2.5868721596607736E-2</v>
      </c>
      <c r="DE635" s="6">
        <f t="shared" si="668"/>
        <v>0.66754301739782895</v>
      </c>
      <c r="DF635" s="6">
        <f t="shared" si="685"/>
        <v>0.72138624941865215</v>
      </c>
      <c r="DG635" s="6">
        <f t="shared" si="726"/>
        <v>2.3966877862358809</v>
      </c>
      <c r="DI635" s="6">
        <f t="shared" si="673"/>
        <v>0.9578373533372827</v>
      </c>
      <c r="DJ635" s="6">
        <f t="shared" si="691"/>
        <v>0.95190134929212877</v>
      </c>
      <c r="DK635" s="6">
        <f t="shared" si="724"/>
        <v>0.28864805705654989</v>
      </c>
      <c r="DL635" s="6">
        <f t="shared" si="707"/>
        <v>0.54795074610129058</v>
      </c>
      <c r="DM635" s="6">
        <f t="shared" si="669"/>
        <v>0.33644945052205477</v>
      </c>
      <c r="DN635" s="6">
        <f t="shared" si="686"/>
        <v>0.18318982492588792</v>
      </c>
      <c r="DO635" s="6">
        <f t="shared" si="725"/>
        <v>0.12443880176588351</v>
      </c>
      <c r="DP635" s="6"/>
      <c r="DX635">
        <f t="shared" si="692"/>
        <v>112073</v>
      </c>
      <c r="DY635">
        <f t="shared" si="693"/>
        <v>96995.594254978743</v>
      </c>
      <c r="DZ635">
        <f t="shared" si="694"/>
        <v>127150.40574502126</v>
      </c>
    </row>
    <row r="636" spans="1:130" x14ac:dyDescent="0.25">
      <c r="A636" s="1">
        <v>35</v>
      </c>
      <c r="B636" s="1">
        <v>635</v>
      </c>
      <c r="C636" s="7">
        <v>20220420</v>
      </c>
      <c r="D636" s="7">
        <v>124980</v>
      </c>
      <c r="E636" s="7">
        <v>2760664</v>
      </c>
      <c r="F636" s="7"/>
      <c r="G636" s="7">
        <f t="shared" si="656"/>
        <v>345027786720</v>
      </c>
      <c r="H636" s="36">
        <f t="shared" si="703"/>
        <v>449055111882.5</v>
      </c>
      <c r="I636" s="36">
        <f t="shared" si="695"/>
        <v>304202601838.20001</v>
      </c>
      <c r="K636" s="2">
        <f t="shared" si="657"/>
        <v>-5.7443910952660751E-3</v>
      </c>
      <c r="M636" s="1">
        <f t="shared" si="665"/>
        <v>634</v>
      </c>
      <c r="N636" s="2">
        <f t="shared" si="658"/>
        <v>3.0598967635016853E-2</v>
      </c>
      <c r="O636" s="8">
        <f t="shared" si="659"/>
        <v>0.79448621553884713</v>
      </c>
      <c r="P636" s="2">
        <f t="shared" si="660"/>
        <v>0.82753833206681326</v>
      </c>
      <c r="Q636" s="2">
        <f t="shared" si="661"/>
        <v>0.81134903970780248</v>
      </c>
      <c r="R636" s="2">
        <f t="shared" si="662"/>
        <v>3.0837979873650445E-2</v>
      </c>
      <c r="V636" s="1">
        <f t="shared" si="663"/>
        <v>5.7443910952660751E-3</v>
      </c>
      <c r="W636" s="1">
        <f t="shared" si="664"/>
        <v>0</v>
      </c>
      <c r="X636" s="2">
        <f t="shared" si="727"/>
        <v>8.0975058641603662E-3</v>
      </c>
      <c r="Y636" s="2">
        <f t="shared" si="728"/>
        <v>1.5219257460779869E-2</v>
      </c>
      <c r="Z636" s="2">
        <f t="shared" si="729"/>
        <v>1.7368743483867754E-2</v>
      </c>
      <c r="AA636" s="2">
        <f t="shared" si="730"/>
        <v>1.4008708598141803E-2</v>
      </c>
      <c r="AB636" s="3">
        <f t="shared" si="696"/>
        <v>0.46621137975129884</v>
      </c>
      <c r="AC636" s="3">
        <f t="shared" si="697"/>
        <v>1.0864140226886181</v>
      </c>
      <c r="AD636" s="4">
        <f t="shared" si="731"/>
        <v>69.972706937638804</v>
      </c>
      <c r="AE636" s="5">
        <f t="shared" si="713"/>
        <v>71.141975335503588</v>
      </c>
      <c r="AF636" s="5">
        <f t="shared" si="714"/>
        <v>64.610472215364069</v>
      </c>
      <c r="AG636" s="5">
        <f t="shared" si="715"/>
        <v>77.673478455643107</v>
      </c>
      <c r="AH636" s="5"/>
      <c r="AI636" s="6">
        <f t="shared" si="698"/>
        <v>0.50458816654003025</v>
      </c>
      <c r="AJ636" s="6">
        <f t="shared" si="687"/>
        <v>0.51532717994453237</v>
      </c>
      <c r="AK636" s="6">
        <f t="shared" si="716"/>
        <v>0.29470721984596737</v>
      </c>
      <c r="AL636" s="6">
        <f t="shared" si="717"/>
        <v>0.73594714004309736</v>
      </c>
      <c r="AM636" s="6"/>
      <c r="AT636" s="5"/>
      <c r="AU636" s="5"/>
      <c r="AV636" s="12"/>
      <c r="AW636" s="5"/>
      <c r="AX636" s="5"/>
      <c r="AY636" s="5"/>
      <c r="BE636" s="5">
        <f t="shared" si="674"/>
        <v>-720</v>
      </c>
      <c r="BF636" s="6">
        <f t="shared" si="675"/>
        <v>720</v>
      </c>
      <c r="BG636" s="6">
        <f t="shared" si="676"/>
        <v>0</v>
      </c>
      <c r="BH636" s="6">
        <f t="shared" si="677"/>
        <v>925</v>
      </c>
      <c r="BI636" s="6">
        <f t="shared" si="678"/>
        <v>1772.1428571428571</v>
      </c>
      <c r="BJ636" s="6">
        <f t="shared" si="679"/>
        <v>65.704449152542381</v>
      </c>
      <c r="BK636" s="6">
        <f t="shared" si="718"/>
        <v>77.81181171615188</v>
      </c>
      <c r="BL636" s="6">
        <f t="shared" si="719"/>
        <v>62.540823138810865</v>
      </c>
      <c r="BM636" s="6">
        <f t="shared" si="720"/>
        <v>88.501503720290586</v>
      </c>
      <c r="BQ636" s="2">
        <f t="shared" ref="BQ636:BQ699" si="732">(_xlfn.PERCENTILE.EXC(D617:D636,0.25)+_xlfn.PERCENTILE.EXC(D617:D636,0.75))*0.5</f>
        <v>112708.75</v>
      </c>
      <c r="BR636" s="2">
        <f t="shared" si="680"/>
        <v>101143.5625</v>
      </c>
      <c r="BS636" s="2">
        <f t="shared" ref="BS636:BS699" si="733">BR636-2*_xlfn.STDEV.S(BR617:BR636)</f>
        <v>93707.834012434745</v>
      </c>
      <c r="BT636" s="5">
        <f t="shared" si="681"/>
        <v>115286.1638592704</v>
      </c>
      <c r="BU636" s="5"/>
      <c r="BV636" s="2">
        <f t="shared" si="708"/>
        <v>1.549509767920024</v>
      </c>
      <c r="BW636" s="2">
        <f t="shared" si="650"/>
        <v>9.081889976658282E-2</v>
      </c>
      <c r="BX636" s="2">
        <f t="shared" si="651"/>
        <v>-2.110480924743015</v>
      </c>
      <c r="BY636" s="2">
        <f t="shared" si="652"/>
        <v>2.2921187242761802</v>
      </c>
      <c r="BZ636" s="2"/>
      <c r="CA636" s="2">
        <f t="shared" si="682"/>
        <v>-1.1319757930293826</v>
      </c>
      <c r="CB636" s="2">
        <f t="shared" si="653"/>
        <v>-0.50363527244027828</v>
      </c>
      <c r="CC636" s="2">
        <f t="shared" si="654"/>
        <v>-1.4541746937616273</v>
      </c>
      <c r="CD636" s="2">
        <f t="shared" si="655"/>
        <v>0.44690414888107088</v>
      </c>
      <c r="CE636" s="5"/>
      <c r="CF636" s="8">
        <f t="shared" si="709"/>
        <v>-8.9622094025837463E-3</v>
      </c>
      <c r="CG636" s="8">
        <f t="shared" si="710"/>
        <v>-4.8509831156771481E-3</v>
      </c>
      <c r="CH636" s="5">
        <f t="shared" si="711"/>
        <v>117915</v>
      </c>
      <c r="CI636" s="5">
        <f t="shared" si="712"/>
        <v>108410</v>
      </c>
      <c r="CJ636" s="5"/>
      <c r="CK636" s="5">
        <f t="shared" si="670"/>
        <v>119067.63226257423</v>
      </c>
      <c r="CL636" s="5">
        <f t="shared" si="688"/>
        <v>114237.56897550533</v>
      </c>
      <c r="CM636" s="5">
        <f t="shared" si="721"/>
        <v>103462.3983305951</v>
      </c>
      <c r="CN636" s="5">
        <f t="shared" si="704"/>
        <v>103336.150749754</v>
      </c>
      <c r="CO636" s="5">
        <f t="shared" si="666"/>
        <v>99691.902625974093</v>
      </c>
      <c r="CP636" s="5">
        <f t="shared" si="683"/>
        <v>82759.517725034995</v>
      </c>
      <c r="CQ636" s="5">
        <f t="shared" si="699"/>
        <v>63674.612224667624</v>
      </c>
      <c r="CR636" s="5"/>
      <c r="CS636" s="32">
        <f t="shared" si="671"/>
        <v>4.9655541351385057E-2</v>
      </c>
      <c r="CT636" s="32">
        <f t="shared" si="689"/>
        <v>9.4035886099764987E-2</v>
      </c>
      <c r="CU636" s="32">
        <f t="shared" si="722"/>
        <v>0.20797509062808839</v>
      </c>
      <c r="CV636" s="32">
        <f t="shared" si="705"/>
        <v>0.20945089490182633</v>
      </c>
      <c r="CW636" s="32">
        <f t="shared" si="667"/>
        <v>0.25366250124548495</v>
      </c>
      <c r="CX636" s="32">
        <f t="shared" si="684"/>
        <v>0.51015863112253479</v>
      </c>
      <c r="CY636" s="32">
        <f t="shared" si="700"/>
        <v>0.96279169410603171</v>
      </c>
      <c r="DA636" s="6">
        <f t="shared" si="672"/>
        <v>9.5734337597380773E-2</v>
      </c>
      <c r="DB636" s="6">
        <f t="shared" si="690"/>
        <v>0.23515733944455311</v>
      </c>
      <c r="DC636" s="6">
        <f t="shared" si="723"/>
        <v>0.2658910395241208</v>
      </c>
      <c r="DD636" s="6">
        <f t="shared" si="706"/>
        <v>5.8486566631441618E-2</v>
      </c>
      <c r="DE636" s="6">
        <f t="shared" si="668"/>
        <v>0.64610358185972938</v>
      </c>
      <c r="DF636" s="6">
        <f t="shared" si="685"/>
        <v>0.75480583549753089</v>
      </c>
      <c r="DG636" s="6">
        <f t="shared" si="726"/>
        <v>2.4088889215184497</v>
      </c>
      <c r="DI636" s="6">
        <f t="shared" si="673"/>
        <v>0.83312791996129087</v>
      </c>
      <c r="DJ636" s="6">
        <f t="shared" si="691"/>
        <v>0.90817908112750256</v>
      </c>
      <c r="DK636" s="6">
        <f t="shared" si="724"/>
        <v>0.27430899824995936</v>
      </c>
      <c r="DL636" s="6">
        <f t="shared" si="707"/>
        <v>0.55646970509391824</v>
      </c>
      <c r="DM636" s="6">
        <f t="shared" si="669"/>
        <v>8.6916728288732384E-2</v>
      </c>
      <c r="DN636" s="6">
        <f t="shared" si="686"/>
        <v>0.16337296239718707</v>
      </c>
      <c r="DO636" s="6">
        <f t="shared" si="725"/>
        <v>0.12551887232526074</v>
      </c>
      <c r="DP636" s="6"/>
      <c r="DX636">
        <f t="shared" si="692"/>
        <v>113555</v>
      </c>
      <c r="DY636">
        <f t="shared" si="693"/>
        <v>99559.917292134356</v>
      </c>
      <c r="DZ636">
        <f t="shared" si="694"/>
        <v>127550.08270786564</v>
      </c>
    </row>
    <row r="637" spans="1:130" x14ac:dyDescent="0.25">
      <c r="A637" s="1">
        <v>36</v>
      </c>
      <c r="B637" s="1">
        <v>636</v>
      </c>
      <c r="C637" s="7">
        <v>20220424</v>
      </c>
      <c r="D637" s="7">
        <v>124150</v>
      </c>
      <c r="E637" s="7">
        <v>2487273</v>
      </c>
      <c r="F637" s="7"/>
      <c r="G637" s="7">
        <f t="shared" si="656"/>
        <v>308794942950</v>
      </c>
      <c r="H637" s="36">
        <f t="shared" si="703"/>
        <v>454329051902</v>
      </c>
      <c r="I637" s="36">
        <f t="shared" si="695"/>
        <v>304881575253.20001</v>
      </c>
      <c r="K637" s="2">
        <f t="shared" si="657"/>
        <v>-6.6632125467599897E-3</v>
      </c>
      <c r="M637" s="1">
        <f t="shared" si="665"/>
        <v>635</v>
      </c>
      <c r="N637" s="2">
        <f t="shared" si="658"/>
        <v>3.0807547912544992E-2</v>
      </c>
      <c r="O637" s="8">
        <f t="shared" si="659"/>
        <v>0.7957393483709273</v>
      </c>
      <c r="P637" s="2">
        <f t="shared" si="660"/>
        <v>0.82934879054009825</v>
      </c>
      <c r="Q637" s="2">
        <f t="shared" si="661"/>
        <v>0.81245395452646507</v>
      </c>
      <c r="R637" s="2">
        <f t="shared" si="662"/>
        <v>3.1798983695885963E-2</v>
      </c>
      <c r="V637" s="1">
        <f t="shared" si="663"/>
        <v>6.6632125467599897E-3</v>
      </c>
      <c r="W637" s="1">
        <f t="shared" si="664"/>
        <v>0</v>
      </c>
      <c r="X637" s="2">
        <f t="shared" si="727"/>
        <v>8.5734496175003654E-3</v>
      </c>
      <c r="Y637" s="2">
        <f t="shared" si="728"/>
        <v>1.355906913916588E-2</v>
      </c>
      <c r="Z637" s="2">
        <f t="shared" si="729"/>
        <v>1.7220445215410937E-2</v>
      </c>
      <c r="AA637" s="2">
        <f t="shared" si="730"/>
        <v>1.435761644125139E-2</v>
      </c>
      <c r="AB637" s="3">
        <f t="shared" si="696"/>
        <v>0.49786457378162363</v>
      </c>
      <c r="AC637" s="3">
        <f t="shared" si="697"/>
        <v>0.94438162452987851</v>
      </c>
      <c r="AD637" s="4">
        <f t="shared" si="731"/>
        <v>65.4799177585287</v>
      </c>
      <c r="AE637" s="5">
        <f t="shared" si="713"/>
        <v>71.351639279694638</v>
      </c>
      <c r="AF637" s="5">
        <f t="shared" si="714"/>
        <v>65.987242189924842</v>
      </c>
      <c r="AG637" s="5">
        <f t="shared" si="715"/>
        <v>76.716036369464433</v>
      </c>
      <c r="AH637" s="5"/>
      <c r="AI637" s="6">
        <f t="shared" si="698"/>
        <v>0.42851273943486023</v>
      </c>
      <c r="AJ637" s="6">
        <f t="shared" si="687"/>
        <v>0.5234990495992804</v>
      </c>
      <c r="AK637" s="6">
        <f t="shared" si="716"/>
        <v>0.33168075835992616</v>
      </c>
      <c r="AL637" s="6">
        <f t="shared" si="717"/>
        <v>0.71531734083863463</v>
      </c>
      <c r="AM637" s="6"/>
      <c r="AT637" s="5"/>
      <c r="AU637" s="5"/>
      <c r="AV637" s="12"/>
      <c r="AW637" s="5"/>
      <c r="AX637" s="5"/>
      <c r="AY637" s="5"/>
      <c r="BE637" s="5">
        <f t="shared" si="674"/>
        <v>-830</v>
      </c>
      <c r="BF637" s="6">
        <f t="shared" si="675"/>
        <v>830</v>
      </c>
      <c r="BG637" s="6">
        <f t="shared" si="676"/>
        <v>0</v>
      </c>
      <c r="BH637" s="6">
        <f t="shared" si="677"/>
        <v>984.28571428571433</v>
      </c>
      <c r="BI637" s="6">
        <f t="shared" si="678"/>
        <v>1582.1428571428571</v>
      </c>
      <c r="BJ637" s="6">
        <f t="shared" si="679"/>
        <v>61.647648204842753</v>
      </c>
      <c r="BK637" s="6">
        <f t="shared" si="718"/>
        <v>77.117393686591925</v>
      </c>
      <c r="BL637" s="6">
        <f t="shared" si="719"/>
        <v>60.232824195904989</v>
      </c>
      <c r="BM637" s="6">
        <f t="shared" si="720"/>
        <v>88.936592330072784</v>
      </c>
      <c r="BQ637" s="2">
        <f t="shared" si="732"/>
        <v>115212.5</v>
      </c>
      <c r="BR637" s="2">
        <f t="shared" si="680"/>
        <v>102346.375</v>
      </c>
      <c r="BS637" s="2">
        <f t="shared" si="733"/>
        <v>94190.148904262198</v>
      </c>
      <c r="BT637" s="5">
        <f t="shared" si="681"/>
        <v>116995.36279285664</v>
      </c>
      <c r="BU637" s="5"/>
      <c r="BV637" s="2">
        <f t="shared" si="708"/>
        <v>1.2059228847660259</v>
      </c>
      <c r="BW637" s="2">
        <f t="shared" ref="BW637:BW700" si="734">AVERAGE(BV618:BV637)</f>
        <v>0.18300723670959679</v>
      </c>
      <c r="BX637" s="2">
        <f t="shared" ref="BX637:BX700" si="735">BW637-2*_xlfn.STDEV.S(BV618:BV637)</f>
        <v>-2.044084709810734</v>
      </c>
      <c r="BY637" s="2">
        <f t="shared" ref="BY637:BY700" si="736">BW637+2*_xlfn.STDEV.S(BV618:BV637)</f>
        <v>2.4100991832299274</v>
      </c>
      <c r="BZ637" s="2"/>
      <c r="CA637" s="2">
        <f t="shared" si="682"/>
        <v>-0.96254501269205439</v>
      </c>
      <c r="CB637" s="2">
        <f t="shared" ref="CB637:CB700" si="737">AVERAGE(CA618:CA637)</f>
        <v>-0.55262120272765225</v>
      </c>
      <c r="CC637" s="2">
        <f t="shared" ref="CC637:CC700" si="738">CB637-2*_xlfn.STDEV.S(CA618:CA637)</f>
        <v>-1.4910530983083137</v>
      </c>
      <c r="CD637" s="2">
        <f t="shared" ref="CD637:CD700" si="739">CB637+2*_xlfn.STDEV.S(CA618:CA637)</f>
        <v>0.38581069285300917</v>
      </c>
      <c r="CE637" s="5"/>
      <c r="CF637" s="8">
        <f t="shared" si="709"/>
        <v>-8.9622094025837463E-3</v>
      </c>
      <c r="CG637" s="8">
        <f t="shared" si="710"/>
        <v>-4.8509831156771481E-3</v>
      </c>
      <c r="CH637" s="5">
        <f t="shared" si="711"/>
        <v>117915</v>
      </c>
      <c r="CI637" s="5">
        <f t="shared" si="712"/>
        <v>108410</v>
      </c>
      <c r="CJ637" s="5"/>
      <c r="CK637" s="5">
        <f t="shared" si="670"/>
        <v>119837.19335880828</v>
      </c>
      <c r="CL637" s="5">
        <f t="shared" si="688"/>
        <v>114951.66346268567</v>
      </c>
      <c r="CM637" s="5">
        <f t="shared" si="721"/>
        <v>103963.24446808801</v>
      </c>
      <c r="CN637" s="5">
        <f t="shared" si="704"/>
        <v>103343.91868763983</v>
      </c>
      <c r="CO637" s="5">
        <f t="shared" si="666"/>
        <v>99918.960239969034</v>
      </c>
      <c r="CP637" s="5">
        <f t="shared" si="683"/>
        <v>82844.122838492025</v>
      </c>
      <c r="CQ637" s="5">
        <f t="shared" si="699"/>
        <v>63887.156771975257</v>
      </c>
      <c r="CR637" s="5"/>
      <c r="CS637" s="32">
        <f t="shared" si="671"/>
        <v>3.5988882251928311E-2</v>
      </c>
      <c r="CT637" s="32">
        <f t="shared" si="689"/>
        <v>8.0019168581237476E-2</v>
      </c>
      <c r="CU637" s="32">
        <f t="shared" si="722"/>
        <v>0.19417204258288034</v>
      </c>
      <c r="CV637" s="32">
        <f t="shared" si="705"/>
        <v>0.20132855011282458</v>
      </c>
      <c r="CW637" s="32">
        <f t="shared" si="667"/>
        <v>0.24250692463008838</v>
      </c>
      <c r="CX637" s="32">
        <f t="shared" si="684"/>
        <v>0.49859755582222109</v>
      </c>
      <c r="CY637" s="32">
        <f t="shared" si="700"/>
        <v>0.94327007606730184</v>
      </c>
      <c r="DA637" s="6">
        <f t="shared" si="672"/>
        <v>8.0042707673536356E-2</v>
      </c>
      <c r="DB637" s="6">
        <f t="shared" si="690"/>
        <v>0.19612561868056488</v>
      </c>
      <c r="DC637" s="6">
        <f t="shared" si="723"/>
        <v>0.24781099305745513</v>
      </c>
      <c r="DD637" s="6">
        <f t="shared" si="706"/>
        <v>2.7685407115537648E-2</v>
      </c>
      <c r="DE637" s="6">
        <f t="shared" si="668"/>
        <v>0.62128555903259763</v>
      </c>
      <c r="DF637" s="6">
        <f t="shared" si="685"/>
        <v>0.74446167194176283</v>
      </c>
      <c r="DG637" s="6">
        <f t="shared" si="726"/>
        <v>2.4098024431351828</v>
      </c>
      <c r="DI637" s="6">
        <f t="shared" si="673"/>
        <v>0.73947651644431378</v>
      </c>
      <c r="DJ637" s="6">
        <f t="shared" si="691"/>
        <v>0.85949652105433094</v>
      </c>
      <c r="DK637" s="6">
        <f t="shared" si="724"/>
        <v>0.28459754097206613</v>
      </c>
      <c r="DL637" s="6">
        <f t="shared" si="707"/>
        <v>0.60886088809765959</v>
      </c>
      <c r="DM637" s="6">
        <f t="shared" si="669"/>
        <v>0.13122563547799848</v>
      </c>
      <c r="DN637" s="6">
        <f t="shared" si="686"/>
        <v>0.13938075086074261</v>
      </c>
      <c r="DO637" s="6">
        <f t="shared" si="725"/>
        <v>0.12564570679379955</v>
      </c>
      <c r="DP637" s="6"/>
      <c r="DX637">
        <f t="shared" si="692"/>
        <v>114823</v>
      </c>
      <c r="DY637">
        <f t="shared" si="693"/>
        <v>101850.690876332</v>
      </c>
      <c r="DZ637">
        <f t="shared" si="694"/>
        <v>127795.309123668</v>
      </c>
    </row>
    <row r="638" spans="1:130" x14ac:dyDescent="0.25">
      <c r="A638" s="1">
        <v>37</v>
      </c>
      <c r="B638" s="1">
        <v>637</v>
      </c>
      <c r="C638" s="7">
        <v>20220425</v>
      </c>
      <c r="D638" s="7">
        <v>124480</v>
      </c>
      <c r="E638" s="7">
        <v>2370998</v>
      </c>
      <c r="F638" s="7"/>
      <c r="G638" s="7">
        <f t="shared" si="656"/>
        <v>295141831040</v>
      </c>
      <c r="H638" s="36">
        <f t="shared" si="703"/>
        <v>448795188436</v>
      </c>
      <c r="I638" s="36">
        <f t="shared" si="695"/>
        <v>301991122536</v>
      </c>
      <c r="K638" s="2">
        <f t="shared" si="657"/>
        <v>2.6545484759059029E-3</v>
      </c>
      <c r="M638" s="1">
        <f t="shared" si="665"/>
        <v>636</v>
      </c>
      <c r="N638" s="2">
        <f t="shared" si="658"/>
        <v>3.0851036817115592E-2</v>
      </c>
      <c r="O638" s="8">
        <f t="shared" si="659"/>
        <v>0.79699248120300747</v>
      </c>
      <c r="P638" s="2">
        <f t="shared" si="660"/>
        <v>0.8297247320523865</v>
      </c>
      <c r="Q638" s="2">
        <f t="shared" si="661"/>
        <v>0.81268289284260808</v>
      </c>
      <c r="R638" s="2">
        <f t="shared" si="662"/>
        <v>3.2356309337090772E-2</v>
      </c>
      <c r="V638" s="1">
        <f t="shared" si="663"/>
        <v>0</v>
      </c>
      <c r="W638" s="1">
        <f t="shared" si="664"/>
        <v>2.6545484759059029E-3</v>
      </c>
      <c r="X638" s="2">
        <f t="shared" si="727"/>
        <v>6.196145542053476E-3</v>
      </c>
      <c r="Y638" s="2">
        <f t="shared" si="728"/>
        <v>1.374867974458773E-2</v>
      </c>
      <c r="Z638" s="2">
        <f t="shared" si="729"/>
        <v>1.5784426020555301E-2</v>
      </c>
      <c r="AA638" s="2">
        <f t="shared" si="730"/>
        <v>1.4181222234388101E-2</v>
      </c>
      <c r="AB638" s="3">
        <f t="shared" si="696"/>
        <v>0.39254804286101586</v>
      </c>
      <c r="AC638" s="3">
        <f t="shared" si="697"/>
        <v>0.96949892733847032</v>
      </c>
      <c r="AD638" s="4">
        <f t="shared" si="731"/>
        <v>71.179551700517123</v>
      </c>
      <c r="AE638" s="5">
        <f t="shared" si="713"/>
        <v>71.474247268821287</v>
      </c>
      <c r="AF638" s="5">
        <f t="shared" si="714"/>
        <v>66.252191267408563</v>
      </c>
      <c r="AG638" s="5">
        <f t="shared" si="715"/>
        <v>76.696303270234012</v>
      </c>
      <c r="AH638" s="5"/>
      <c r="AI638" s="6">
        <f t="shared" si="698"/>
        <v>0.37851886804968254</v>
      </c>
      <c r="AJ638" s="6">
        <f t="shared" si="687"/>
        <v>0.52192161932894732</v>
      </c>
      <c r="AK638" s="6">
        <f t="shared" si="716"/>
        <v>0.32570719048713692</v>
      </c>
      <c r="AL638" s="6">
        <f t="shared" si="717"/>
        <v>0.71813604817075771</v>
      </c>
      <c r="AM638" s="6"/>
      <c r="AT638" s="5"/>
      <c r="AU638" s="5"/>
      <c r="AV638" s="12"/>
      <c r="AW638" s="5"/>
      <c r="AX638" s="5"/>
      <c r="AY638" s="5"/>
      <c r="BE638" s="5">
        <f t="shared" si="674"/>
        <v>330</v>
      </c>
      <c r="BF638" s="6">
        <f t="shared" si="675"/>
        <v>0</v>
      </c>
      <c r="BG638" s="6">
        <f t="shared" si="676"/>
        <v>330</v>
      </c>
      <c r="BH638" s="6">
        <f t="shared" si="677"/>
        <v>713.57142857142856</v>
      </c>
      <c r="BI638" s="6">
        <f t="shared" si="678"/>
        <v>1605.7142857142858</v>
      </c>
      <c r="BJ638" s="6">
        <f t="shared" si="679"/>
        <v>69.233138281490596</v>
      </c>
      <c r="BK638" s="6">
        <f t="shared" si="718"/>
        <v>76.46325602702305</v>
      </c>
      <c r="BL638" s="6">
        <f t="shared" si="719"/>
        <v>59.413789634920221</v>
      </c>
      <c r="BM638" s="6">
        <f t="shared" si="720"/>
        <v>88.397882501495033</v>
      </c>
      <c r="BQ638" s="2">
        <f t="shared" si="732"/>
        <v>117787.5</v>
      </c>
      <c r="BR638" s="2">
        <f t="shared" si="680"/>
        <v>103673.0625</v>
      </c>
      <c r="BS638" s="2">
        <f t="shared" si="733"/>
        <v>94787.561320159846</v>
      </c>
      <c r="BT638" s="5">
        <f t="shared" si="681"/>
        <v>118887.2942263484</v>
      </c>
      <c r="BU638" s="5"/>
      <c r="BV638" s="2">
        <f t="shared" si="708"/>
        <v>1.188592975853636</v>
      </c>
      <c r="BW638" s="2">
        <f t="shared" si="734"/>
        <v>0.27244061962225302</v>
      </c>
      <c r="BX638" s="2">
        <f t="shared" si="735"/>
        <v>-1.9658729769506529</v>
      </c>
      <c r="BY638" s="2">
        <f t="shared" si="736"/>
        <v>2.510754216195159</v>
      </c>
      <c r="BZ638" s="2"/>
      <c r="CA638" s="2">
        <f t="shared" si="682"/>
        <v>-0.86268793534998822</v>
      </c>
      <c r="CB638" s="2">
        <f t="shared" si="737"/>
        <v>-0.59033850230460738</v>
      </c>
      <c r="CC638" s="2">
        <f t="shared" si="738"/>
        <v>-1.5141081173041246</v>
      </c>
      <c r="CD638" s="2">
        <f t="shared" si="739"/>
        <v>0.33343111269490988</v>
      </c>
      <c r="CE638" s="5"/>
      <c r="CF638" s="8">
        <f t="shared" si="709"/>
        <v>-8.9622094025837463E-3</v>
      </c>
      <c r="CG638" s="8">
        <f t="shared" si="710"/>
        <v>-4.8509831156771481E-3</v>
      </c>
      <c r="CH638" s="5">
        <f t="shared" si="711"/>
        <v>117915</v>
      </c>
      <c r="CI638" s="5">
        <f t="shared" si="712"/>
        <v>108410</v>
      </c>
      <c r="CJ638" s="5"/>
      <c r="CK638" s="5">
        <f t="shared" si="670"/>
        <v>120484.01759474583</v>
      </c>
      <c r="CL638" s="5">
        <f t="shared" si="688"/>
        <v>115906.48323873045</v>
      </c>
      <c r="CM638" s="5">
        <f t="shared" si="721"/>
        <v>104521.81753776614</v>
      </c>
      <c r="CN638" s="5">
        <f t="shared" si="704"/>
        <v>103349.39637952845</v>
      </c>
      <c r="CO638" s="5">
        <f t="shared" si="666"/>
        <v>100147.78917348244</v>
      </c>
      <c r="CP638" s="5">
        <f t="shared" si="683"/>
        <v>82939.519776934205</v>
      </c>
      <c r="CQ638" s="5">
        <f t="shared" si="699"/>
        <v>64076.784632600451</v>
      </c>
      <c r="CR638" s="5"/>
      <c r="CS638" s="32">
        <f t="shared" si="671"/>
        <v>3.3166078663602105E-2</v>
      </c>
      <c r="CT638" s="32">
        <f t="shared" si="689"/>
        <v>7.396925971440993E-2</v>
      </c>
      <c r="CU638" s="32">
        <f t="shared" si="722"/>
        <v>0.19094752590790454</v>
      </c>
      <c r="CV638" s="32">
        <f t="shared" si="705"/>
        <v>0.20445792970937093</v>
      </c>
      <c r="CW638" s="32">
        <f t="shared" si="667"/>
        <v>0.24296303520358031</v>
      </c>
      <c r="CX638" s="32">
        <f t="shared" si="684"/>
        <v>0.50085267354801299</v>
      </c>
      <c r="CY638" s="32">
        <f t="shared" si="700"/>
        <v>0.94266926334921153</v>
      </c>
      <c r="DA638" s="6">
        <f t="shared" si="672"/>
        <v>6.3681990035954747E-2</v>
      </c>
      <c r="DB638" s="6">
        <f t="shared" si="690"/>
        <v>0.17649026283583488</v>
      </c>
      <c r="DC638" s="6">
        <f t="shared" si="723"/>
        <v>0.27968074955938504</v>
      </c>
      <c r="DD638" s="6">
        <f t="shared" si="706"/>
        <v>3.0836932326595741E-2</v>
      </c>
      <c r="DE638" s="6">
        <f t="shared" si="668"/>
        <v>0.61751402247942122</v>
      </c>
      <c r="DF638" s="6">
        <f t="shared" si="685"/>
        <v>0.7958215993057749</v>
      </c>
      <c r="DG638" s="6">
        <f t="shared" si="726"/>
        <v>2.4052791588852709</v>
      </c>
      <c r="DI638" s="6">
        <f t="shared" si="673"/>
        <v>0.70878166587871838</v>
      </c>
      <c r="DJ638" s="6">
        <f t="shared" si="691"/>
        <v>0.84935434822723643</v>
      </c>
      <c r="DK638" s="6">
        <f t="shared" si="724"/>
        <v>0.31900315812722108</v>
      </c>
      <c r="DL638" s="6">
        <f t="shared" si="707"/>
        <v>0.52662435857976442</v>
      </c>
      <c r="DM638" s="6">
        <f t="shared" si="669"/>
        <v>9.0776898225932809E-2</v>
      </c>
      <c r="DN638" s="6">
        <f t="shared" si="686"/>
        <v>0.16362217523088024</v>
      </c>
      <c r="DO638" s="6">
        <f t="shared" si="725"/>
        <v>0.12379509124597482</v>
      </c>
      <c r="DP638" s="6"/>
      <c r="DX638">
        <f t="shared" si="692"/>
        <v>115945</v>
      </c>
      <c r="DY638">
        <f t="shared" si="693"/>
        <v>103729.60888878297</v>
      </c>
      <c r="DZ638">
        <f t="shared" si="694"/>
        <v>128160.39111121703</v>
      </c>
    </row>
    <row r="639" spans="1:130" x14ac:dyDescent="0.25">
      <c r="A639" s="1">
        <v>38</v>
      </c>
      <c r="B639" s="1">
        <v>638</v>
      </c>
      <c r="C639" s="7">
        <v>20220426</v>
      </c>
      <c r="D639" s="7">
        <v>126690</v>
      </c>
      <c r="E639" s="7">
        <v>2506982</v>
      </c>
      <c r="F639" s="7"/>
      <c r="G639" s="7">
        <f t="shared" si="656"/>
        <v>317609549580</v>
      </c>
      <c r="H639" s="36">
        <f t="shared" si="703"/>
        <v>449184175690</v>
      </c>
      <c r="I639" s="36">
        <f t="shared" si="695"/>
        <v>304549842948.59998</v>
      </c>
      <c r="K639" s="2">
        <f t="shared" si="657"/>
        <v>1.7598097183880321E-2</v>
      </c>
      <c r="M639" s="1">
        <f t="shared" si="665"/>
        <v>637</v>
      </c>
      <c r="N639" s="2">
        <f t="shared" si="658"/>
        <v>3.1011074493283379E-2</v>
      </c>
      <c r="O639" s="8">
        <f t="shared" si="659"/>
        <v>0.79824561403508776</v>
      </c>
      <c r="P639" s="2">
        <f t="shared" si="660"/>
        <v>0.83110361089869089</v>
      </c>
      <c r="Q639" s="2">
        <f t="shared" si="661"/>
        <v>0.81352114818419008</v>
      </c>
      <c r="R639" s="2">
        <f t="shared" si="662"/>
        <v>3.1479118017298746E-2</v>
      </c>
      <c r="V639" s="1">
        <f t="shared" si="663"/>
        <v>0</v>
      </c>
      <c r="W639" s="1">
        <f t="shared" si="664"/>
        <v>1.7598097183880321E-2</v>
      </c>
      <c r="X639" s="2">
        <f t="shared" si="727"/>
        <v>6.196145542053476E-3</v>
      </c>
      <c r="Y639" s="2">
        <f t="shared" si="728"/>
        <v>1.3229329078356432E-2</v>
      </c>
      <c r="Z639" s="2">
        <f t="shared" si="729"/>
        <v>1.5784426020555301E-2</v>
      </c>
      <c r="AA639" s="2">
        <f t="shared" si="730"/>
        <v>1.3872418757594139E-2</v>
      </c>
      <c r="AB639" s="3">
        <f t="shared" si="696"/>
        <v>0.39254804286101586</v>
      </c>
      <c r="AC639" s="3">
        <f t="shared" si="697"/>
        <v>0.953642570162059</v>
      </c>
      <c r="AD639" s="4">
        <f t="shared" si="731"/>
        <v>70.840084675713953</v>
      </c>
      <c r="AE639" s="5">
        <f t="shared" si="713"/>
        <v>71.475738321235184</v>
      </c>
      <c r="AF639" s="5">
        <f t="shared" si="714"/>
        <v>66.254463610114328</v>
      </c>
      <c r="AG639" s="5">
        <f t="shared" si="715"/>
        <v>76.69701303235604</v>
      </c>
      <c r="AH639" s="5"/>
      <c r="AI639" s="6">
        <f t="shared" si="698"/>
        <v>0.370931907031194</v>
      </c>
      <c r="AJ639" s="6">
        <f t="shared" si="687"/>
        <v>0.51066926967795168</v>
      </c>
      <c r="AK639" s="6">
        <f t="shared" si="716"/>
        <v>0.30667928548337414</v>
      </c>
      <c r="AL639" s="6">
        <f t="shared" si="717"/>
        <v>0.71465925387252915</v>
      </c>
      <c r="AM639" s="6"/>
      <c r="AT639" s="5"/>
      <c r="AU639" s="5"/>
      <c r="AV639" s="12"/>
      <c r="AW639" s="5"/>
      <c r="AX639" s="5"/>
      <c r="AY639" s="5"/>
      <c r="BE639" s="5">
        <f t="shared" si="674"/>
        <v>2210</v>
      </c>
      <c r="BF639" s="6">
        <f t="shared" si="675"/>
        <v>0</v>
      </c>
      <c r="BG639" s="6">
        <f t="shared" si="676"/>
        <v>2210</v>
      </c>
      <c r="BH639" s="6">
        <f t="shared" si="677"/>
        <v>713.57142857142856</v>
      </c>
      <c r="BI639" s="6">
        <f t="shared" si="678"/>
        <v>1562.1428571428571</v>
      </c>
      <c r="BJ639" s="6">
        <f t="shared" si="679"/>
        <v>68.644067796610159</v>
      </c>
      <c r="BK639" s="6">
        <f t="shared" si="718"/>
        <v>75.70369679506436</v>
      </c>
      <c r="BL639" s="6">
        <f t="shared" si="719"/>
        <v>58.683552604889613</v>
      </c>
      <c r="BM639" s="6">
        <f t="shared" si="720"/>
        <v>87.617797728186687</v>
      </c>
      <c r="BQ639" s="2">
        <f t="shared" si="732"/>
        <v>118605</v>
      </c>
      <c r="BR639" s="2">
        <f t="shared" si="680"/>
        <v>105031.75</v>
      </c>
      <c r="BS639" s="2">
        <f t="shared" si="733"/>
        <v>95419.110783988406</v>
      </c>
      <c r="BT639" s="5">
        <f t="shared" si="681"/>
        <v>120494.27633491353</v>
      </c>
      <c r="BU639" s="5"/>
      <c r="BV639" s="2">
        <f t="shared" si="708"/>
        <v>1.2134551002784493</v>
      </c>
      <c r="BW639" s="2">
        <f t="shared" si="734"/>
        <v>0.36403267873816619</v>
      </c>
      <c r="BX639" s="2">
        <f t="shared" si="735"/>
        <v>-1.8707111911217653</v>
      </c>
      <c r="BY639" s="2">
        <f t="shared" si="736"/>
        <v>2.5987765485980976</v>
      </c>
      <c r="BZ639" s="2"/>
      <c r="CA639" s="2">
        <f t="shared" si="682"/>
        <v>-0.84888312663962362</v>
      </c>
      <c r="CB639" s="2">
        <f t="shared" si="737"/>
        <v>-0.62816660289623871</v>
      </c>
      <c r="CC639" s="2">
        <f t="shared" si="738"/>
        <v>-1.5277125273220742</v>
      </c>
      <c r="CD639" s="2">
        <f t="shared" si="739"/>
        <v>0.27137932152959676</v>
      </c>
      <c r="CE639" s="5"/>
      <c r="CF639" s="8">
        <f t="shared" si="709"/>
        <v>1.7106976432673289E-2</v>
      </c>
      <c r="CG639" s="8">
        <f t="shared" si="710"/>
        <v>-4.8509831156771481E-3</v>
      </c>
      <c r="CH639" s="5">
        <f t="shared" si="711"/>
        <v>120515</v>
      </c>
      <c r="CI639" s="5">
        <f t="shared" si="712"/>
        <v>108905</v>
      </c>
      <c r="CJ639" s="5"/>
      <c r="CK639" s="5">
        <f t="shared" si="670"/>
        <v>121130.13724676473</v>
      </c>
      <c r="CL639" s="5">
        <f t="shared" si="688"/>
        <v>116703.8475888628</v>
      </c>
      <c r="CM639" s="5">
        <f t="shared" si="721"/>
        <v>105049.98020506206</v>
      </c>
      <c r="CN639" s="5">
        <f t="shared" si="704"/>
        <v>103335.60376142393</v>
      </c>
      <c r="CO639" s="5">
        <f t="shared" si="666"/>
        <v>100280.44911936682</v>
      </c>
      <c r="CP639" s="5">
        <f t="shared" si="683"/>
        <v>83027.851078328633</v>
      </c>
      <c r="CQ639" s="5">
        <f t="shared" si="699"/>
        <v>64270.22846021942</v>
      </c>
      <c r="CR639" s="5"/>
      <c r="CS639" s="32">
        <f t="shared" si="671"/>
        <v>4.5899912933383247E-2</v>
      </c>
      <c r="CT639" s="32">
        <f t="shared" si="689"/>
        <v>8.5568322017261389E-2</v>
      </c>
      <c r="CU639" s="32">
        <f t="shared" si="722"/>
        <v>0.20599737146733088</v>
      </c>
      <c r="CV639" s="32">
        <f t="shared" si="705"/>
        <v>0.2260053204169159</v>
      </c>
      <c r="CW639" s="32">
        <f t="shared" si="667"/>
        <v>0.26335692662482102</v>
      </c>
      <c r="CX639" s="32">
        <f t="shared" si="684"/>
        <v>0.52587352743214333</v>
      </c>
      <c r="CY639" s="32">
        <f t="shared" si="700"/>
        <v>0.97120817889134781</v>
      </c>
      <c r="DA639" s="6">
        <f t="shared" si="672"/>
        <v>0.14008167143710928</v>
      </c>
      <c r="DB639" s="6">
        <f t="shared" si="690"/>
        <v>0.15609958747599376</v>
      </c>
      <c r="DC639" s="6">
        <f t="shared" si="723"/>
        <v>0.33385509443242434</v>
      </c>
      <c r="DD639" s="6">
        <f t="shared" si="706"/>
        <v>5.2586135512854772E-2</v>
      </c>
      <c r="DE639" s="6">
        <f t="shared" si="668"/>
        <v>0.5838635156829628</v>
      </c>
      <c r="DF639" s="6">
        <f t="shared" si="685"/>
        <v>0.79851646657047137</v>
      </c>
      <c r="DG639" s="6">
        <f t="shared" si="726"/>
        <v>2.3944575296598059</v>
      </c>
      <c r="DI639" s="6">
        <f t="shared" si="673"/>
        <v>0.75755727369851866</v>
      </c>
      <c r="DJ639" s="6">
        <f t="shared" si="691"/>
        <v>0.90629039082262575</v>
      </c>
      <c r="DK639" s="6">
        <f t="shared" si="724"/>
        <v>0.36637995261525919</v>
      </c>
      <c r="DL639" s="6">
        <f t="shared" si="707"/>
        <v>0.55509615783416089</v>
      </c>
      <c r="DM639" s="6">
        <f t="shared" si="669"/>
        <v>2.44356327454705E-2</v>
      </c>
      <c r="DN639" s="6">
        <f t="shared" si="686"/>
        <v>0.18645867469634561</v>
      </c>
      <c r="DO639" s="6">
        <f t="shared" si="725"/>
        <v>0.12142695259167473</v>
      </c>
      <c r="DP639" s="6"/>
      <c r="DX639">
        <f t="shared" si="692"/>
        <v>117062.5</v>
      </c>
      <c r="DY639">
        <f t="shared" si="693"/>
        <v>105214.44720639716</v>
      </c>
      <c r="DZ639">
        <f t="shared" si="694"/>
        <v>128910.55279360284</v>
      </c>
    </row>
    <row r="640" spans="1:130" x14ac:dyDescent="0.25">
      <c r="A640" s="1">
        <v>39</v>
      </c>
      <c r="B640" s="1">
        <v>639</v>
      </c>
      <c r="C640" s="7">
        <v>20220427</v>
      </c>
      <c r="D640" s="7">
        <v>125850</v>
      </c>
      <c r="E640" s="7">
        <v>2380493</v>
      </c>
      <c r="F640" s="7"/>
      <c r="G640" s="7">
        <f t="shared" si="656"/>
        <v>299585044050</v>
      </c>
      <c r="H640" s="36">
        <f t="shared" si="703"/>
        <v>436425609855.5</v>
      </c>
      <c r="I640" s="36">
        <f t="shared" si="695"/>
        <v>303694932822.20001</v>
      </c>
      <c r="K640" s="2">
        <f t="shared" si="657"/>
        <v>-6.6524360326370635E-3</v>
      </c>
      <c r="M640" s="1">
        <f t="shared" si="665"/>
        <v>638</v>
      </c>
      <c r="N640" s="2">
        <f t="shared" si="658"/>
        <v>3.1233889658846953E-2</v>
      </c>
      <c r="O640" s="8">
        <f t="shared" si="659"/>
        <v>0.79949874686716793</v>
      </c>
      <c r="P640" s="2">
        <f t="shared" si="660"/>
        <v>0.83301139659901635</v>
      </c>
      <c r="Q640" s="2">
        <f t="shared" si="661"/>
        <v>0.81467724458796675</v>
      </c>
      <c r="R640" s="2">
        <f t="shared" si="662"/>
        <v>3.1604864031522961E-2</v>
      </c>
      <c r="V640" s="1">
        <f t="shared" si="663"/>
        <v>6.6524360326370635E-3</v>
      </c>
      <c r="W640" s="1">
        <f t="shared" si="664"/>
        <v>0</v>
      </c>
      <c r="X640" s="2">
        <f t="shared" si="727"/>
        <v>5.5615445637097983E-3</v>
      </c>
      <c r="Y640" s="2">
        <f t="shared" si="728"/>
        <v>1.3229329078356432E-2</v>
      </c>
      <c r="Z640" s="2">
        <f t="shared" si="729"/>
        <v>1.5556959241767886E-2</v>
      </c>
      <c r="AA640" s="2">
        <f t="shared" si="730"/>
        <v>1.3872418757594139E-2</v>
      </c>
      <c r="AB640" s="3">
        <f t="shared" si="696"/>
        <v>0.35749560548940457</v>
      </c>
      <c r="AC640" s="3">
        <f t="shared" si="697"/>
        <v>0.953642570162059</v>
      </c>
      <c r="AD640" s="4">
        <f t="shared" si="731"/>
        <v>72.733948859983727</v>
      </c>
      <c r="AE640" s="5">
        <f t="shared" si="713"/>
        <v>71.277841207532632</v>
      </c>
      <c r="AF640" s="5">
        <f t="shared" si="714"/>
        <v>66.619296169618423</v>
      </c>
      <c r="AG640" s="5">
        <f t="shared" si="715"/>
        <v>75.93638624544684</v>
      </c>
      <c r="AH640" s="5"/>
      <c r="AI640" s="6">
        <f t="shared" si="698"/>
        <v>0.29282080205201505</v>
      </c>
      <c r="AJ640" s="6">
        <f t="shared" si="687"/>
        <v>0.49164304118115998</v>
      </c>
      <c r="AK640" s="6">
        <f t="shared" si="716"/>
        <v>0.28067480560074948</v>
      </c>
      <c r="AL640" s="6">
        <f t="shared" si="717"/>
        <v>0.70261127676157042</v>
      </c>
      <c r="AM640" s="6"/>
      <c r="AT640" s="5"/>
      <c r="AU640" s="5"/>
      <c r="AV640" s="12"/>
      <c r="AW640" s="5"/>
      <c r="AX640" s="5"/>
      <c r="AY640" s="5"/>
      <c r="BE640" s="5">
        <f t="shared" si="674"/>
        <v>-840</v>
      </c>
      <c r="BF640" s="6">
        <f t="shared" si="675"/>
        <v>840</v>
      </c>
      <c r="BG640" s="6">
        <f t="shared" si="676"/>
        <v>0</v>
      </c>
      <c r="BH640" s="6">
        <f t="shared" si="677"/>
        <v>647.14285714285711</v>
      </c>
      <c r="BI640" s="6">
        <f t="shared" si="678"/>
        <v>1562.1428571428571</v>
      </c>
      <c r="BJ640" s="6">
        <f t="shared" si="679"/>
        <v>70.708050436469449</v>
      </c>
      <c r="BK640" s="6">
        <f t="shared" si="718"/>
        <v>74.826882643818294</v>
      </c>
      <c r="BL640" s="6">
        <f t="shared" si="719"/>
        <v>58.746046925584203</v>
      </c>
      <c r="BM640" s="6">
        <f t="shared" si="720"/>
        <v>86.083467646582164</v>
      </c>
      <c r="BQ640" s="2">
        <f t="shared" si="732"/>
        <v>118815</v>
      </c>
      <c r="BR640" s="2">
        <f t="shared" si="680"/>
        <v>106369.625</v>
      </c>
      <c r="BS640" s="2">
        <f t="shared" si="733"/>
        <v>96054.702216268954</v>
      </c>
      <c r="BT640" s="5">
        <f t="shared" si="681"/>
        <v>121735.51203187407</v>
      </c>
      <c r="BU640" s="5"/>
      <c r="BV640" s="2">
        <f t="shared" si="708"/>
        <v>1.2086642154409901</v>
      </c>
      <c r="BW640" s="2">
        <f t="shared" si="734"/>
        <v>0.4608027011401753</v>
      </c>
      <c r="BX640" s="2">
        <f t="shared" si="735"/>
        <v>-1.742458883470611</v>
      </c>
      <c r="BY640" s="2">
        <f t="shared" si="736"/>
        <v>2.6640642857509618</v>
      </c>
      <c r="BZ640" s="2"/>
      <c r="CA640" s="2">
        <f t="shared" si="682"/>
        <v>-0.73256388995317367</v>
      </c>
      <c r="CB640" s="2">
        <f t="shared" si="737"/>
        <v>-0.65496781445889984</v>
      </c>
      <c r="CC640" s="2">
        <f t="shared" si="738"/>
        <v>-1.5320262364440889</v>
      </c>
      <c r="CD640" s="2">
        <f t="shared" si="739"/>
        <v>0.22209060752628917</v>
      </c>
      <c r="CE640" s="5"/>
      <c r="CF640" s="8">
        <f t="shared" si="709"/>
        <v>1.7106976432673289E-2</v>
      </c>
      <c r="CG640" s="8">
        <f t="shared" si="710"/>
        <v>-4.8509831156771481E-3</v>
      </c>
      <c r="CH640" s="5">
        <f t="shared" si="711"/>
        <v>121345</v>
      </c>
      <c r="CI640" s="5">
        <f t="shared" si="712"/>
        <v>110340</v>
      </c>
      <c r="CJ640" s="5"/>
      <c r="CK640" s="5">
        <f t="shared" si="670"/>
        <v>122767.98213782198</v>
      </c>
      <c r="CL640" s="5">
        <f t="shared" si="688"/>
        <v>117571.01751798304</v>
      </c>
      <c r="CM640" s="5">
        <f t="shared" si="721"/>
        <v>105771.23276154384</v>
      </c>
      <c r="CN640" s="5">
        <f t="shared" si="704"/>
        <v>103398.61834615159</v>
      </c>
      <c r="CO640" s="5">
        <f t="shared" si="666"/>
        <v>100434.8244018538</v>
      </c>
      <c r="CP640" s="5">
        <f t="shared" si="683"/>
        <v>83114.095029417047</v>
      </c>
      <c r="CQ640" s="5">
        <f t="shared" si="699"/>
        <v>64392.792402612642</v>
      </c>
      <c r="CR640" s="5"/>
      <c r="CS640" s="32">
        <f t="shared" si="671"/>
        <v>2.5104410844825065E-2</v>
      </c>
      <c r="CT640" s="32">
        <f t="shared" si="689"/>
        <v>7.041686511516887E-2</v>
      </c>
      <c r="CU640" s="32">
        <f t="shared" si="722"/>
        <v>0.18983202440046032</v>
      </c>
      <c r="CV640" s="32">
        <f t="shared" si="705"/>
        <v>0.21713425201376535</v>
      </c>
      <c r="CW640" s="32">
        <f t="shared" si="667"/>
        <v>0.25305142662923896</v>
      </c>
      <c r="CX640" s="32">
        <f t="shared" si="684"/>
        <v>0.51418360454333523</v>
      </c>
      <c r="CY640" s="32">
        <f t="shared" si="700"/>
        <v>0.95441128275862486</v>
      </c>
      <c r="DA640" s="6">
        <f t="shared" si="672"/>
        <v>9.5914255745499694E-2</v>
      </c>
      <c r="DB640" s="6">
        <f t="shared" si="690"/>
        <v>0.15574113741898191</v>
      </c>
      <c r="DC640" s="6">
        <f t="shared" si="723"/>
        <v>0.33528105125105989</v>
      </c>
      <c r="DD640" s="6">
        <f t="shared" si="706"/>
        <v>5.8659926158703836E-2</v>
      </c>
      <c r="DE640" s="6">
        <f t="shared" si="668"/>
        <v>0.52846135137989037</v>
      </c>
      <c r="DF640" s="6">
        <f t="shared" si="685"/>
        <v>0.76043879270496029</v>
      </c>
      <c r="DG640" s="6">
        <f t="shared" si="726"/>
        <v>2.4215231880867019</v>
      </c>
      <c r="DI640" s="6">
        <f t="shared" si="673"/>
        <v>0.69238250264213308</v>
      </c>
      <c r="DJ640" s="6">
        <f t="shared" si="691"/>
        <v>0.83721969603356439</v>
      </c>
      <c r="DK640" s="6">
        <f t="shared" si="724"/>
        <v>0.35434655638886586</v>
      </c>
      <c r="DL640" s="6">
        <f t="shared" si="707"/>
        <v>0.64298100461841556</v>
      </c>
      <c r="DM640" s="6">
        <f t="shared" si="669"/>
        <v>2.6657794042064076E-2</v>
      </c>
      <c r="DN640" s="6">
        <f t="shared" si="686"/>
        <v>0.21080911284955764</v>
      </c>
      <c r="DO640" s="6">
        <f t="shared" si="725"/>
        <v>0.11874911015253498</v>
      </c>
      <c r="DP640" s="6"/>
      <c r="DX640">
        <f t="shared" si="692"/>
        <v>117936</v>
      </c>
      <c r="DY640">
        <f t="shared" si="693"/>
        <v>106201.80995551887</v>
      </c>
      <c r="DZ640">
        <f t="shared" si="694"/>
        <v>129670.19004448113</v>
      </c>
    </row>
    <row r="641" spans="1:130" x14ac:dyDescent="0.25">
      <c r="A641" s="1">
        <v>40</v>
      </c>
      <c r="B641" s="1">
        <v>640</v>
      </c>
      <c r="C641" s="7">
        <v>20220430</v>
      </c>
      <c r="D641" s="7">
        <v>125000</v>
      </c>
      <c r="E641" s="7">
        <v>2391143</v>
      </c>
      <c r="F641" s="7"/>
      <c r="G641" s="7">
        <f t="shared" si="656"/>
        <v>298892875000</v>
      </c>
      <c r="H641" s="36">
        <f t="shared" si="703"/>
        <v>431163854240.5</v>
      </c>
      <c r="I641" s="36">
        <f t="shared" si="695"/>
        <v>304295540522.20001</v>
      </c>
      <c r="K641" s="2">
        <f t="shared" si="657"/>
        <v>-6.7769842790237084E-3</v>
      </c>
      <c r="M641" s="1">
        <f t="shared" si="665"/>
        <v>639</v>
      </c>
      <c r="N641" s="2">
        <f t="shared" si="658"/>
        <v>3.1240861540493898E-2</v>
      </c>
      <c r="O641" s="8">
        <f t="shared" si="659"/>
        <v>0.8007518796992481</v>
      </c>
      <c r="P641" s="2">
        <f t="shared" si="660"/>
        <v>0.83307086607382619</v>
      </c>
      <c r="Q641" s="2">
        <f t="shared" si="661"/>
        <v>0.81471321432391031</v>
      </c>
      <c r="R641" s="2">
        <f t="shared" si="662"/>
        <v>3.2259516899768248E-2</v>
      </c>
      <c r="V641" s="1">
        <f t="shared" si="663"/>
        <v>6.7769842790237084E-3</v>
      </c>
      <c r="W641" s="1">
        <f t="shared" si="664"/>
        <v>0</v>
      </c>
      <c r="X641" s="2">
        <f t="shared" si="727"/>
        <v>6.0456148693543493E-3</v>
      </c>
      <c r="Y641" s="2">
        <f t="shared" si="728"/>
        <v>1.2895211326407644E-2</v>
      </c>
      <c r="Z641" s="2">
        <f t="shared" si="729"/>
        <v>1.5475819177936643E-2</v>
      </c>
      <c r="AA641" s="2">
        <f t="shared" si="730"/>
        <v>1.4147826825847316E-2</v>
      </c>
      <c r="AB641" s="3">
        <f t="shared" si="696"/>
        <v>0.39064910230880573</v>
      </c>
      <c r="AC641" s="3">
        <f t="shared" si="697"/>
        <v>0.91146233871401283</v>
      </c>
      <c r="AD641" s="4">
        <f t="shared" si="731"/>
        <v>69.998796569827562</v>
      </c>
      <c r="AE641" s="5">
        <f t="shared" si="713"/>
        <v>71.165306913488379</v>
      </c>
      <c r="AF641" s="5">
        <f t="shared" si="714"/>
        <v>66.496862159118209</v>
      </c>
      <c r="AG641" s="5">
        <f t="shared" si="715"/>
        <v>75.83375166785855</v>
      </c>
      <c r="AH641" s="5"/>
      <c r="AI641" s="6">
        <f t="shared" si="698"/>
        <v>0.29171509703922555</v>
      </c>
      <c r="AJ641" s="6">
        <f t="shared" si="687"/>
        <v>0.47510616283478735</v>
      </c>
      <c r="AK641" s="6">
        <f t="shared" si="716"/>
        <v>0.25563227442733827</v>
      </c>
      <c r="AL641" s="6">
        <f t="shared" si="717"/>
        <v>0.69458005124223643</v>
      </c>
      <c r="AM641" s="6"/>
      <c r="AT641" s="5"/>
      <c r="AU641" s="5"/>
      <c r="AV641" s="12"/>
      <c r="AW641" s="5"/>
      <c r="AX641" s="5"/>
      <c r="AY641" s="5"/>
      <c r="BE641" s="5">
        <f t="shared" si="674"/>
        <v>-850</v>
      </c>
      <c r="BF641" s="6">
        <f t="shared" si="675"/>
        <v>850</v>
      </c>
      <c r="BG641" s="6">
        <f t="shared" si="676"/>
        <v>0</v>
      </c>
      <c r="BH641" s="6">
        <f t="shared" si="677"/>
        <v>707.85714285714289</v>
      </c>
      <c r="BI641" s="6">
        <f t="shared" si="678"/>
        <v>1524.2857142857142</v>
      </c>
      <c r="BJ641" s="6">
        <f t="shared" si="679"/>
        <v>68.288000000000011</v>
      </c>
      <c r="BK641" s="6">
        <f t="shared" si="718"/>
        <v>73.959960583864401</v>
      </c>
      <c r="BL641" s="6">
        <f t="shared" si="719"/>
        <v>58.472012728121953</v>
      </c>
      <c r="BM641" s="6">
        <f t="shared" si="720"/>
        <v>84.801524082884114</v>
      </c>
      <c r="BQ641" s="2">
        <f t="shared" si="732"/>
        <v>119308.75</v>
      </c>
      <c r="BR641" s="2">
        <f t="shared" si="680"/>
        <v>107655.75</v>
      </c>
      <c r="BS641" s="2">
        <f t="shared" si="733"/>
        <v>96682.748788782832</v>
      </c>
      <c r="BT641" s="5">
        <f t="shared" si="681"/>
        <v>122821.14502235965</v>
      </c>
      <c r="BU641" s="5"/>
      <c r="BV641" s="2">
        <f t="shared" si="708"/>
        <v>1.1955089076334762</v>
      </c>
      <c r="BW641" s="2">
        <f t="shared" si="734"/>
        <v>0.56783841553678771</v>
      </c>
      <c r="BX641" s="2">
        <f t="shared" si="735"/>
        <v>-1.5543262811926746</v>
      </c>
      <c r="BY641" s="2">
        <f t="shared" si="736"/>
        <v>2.69000311226625</v>
      </c>
      <c r="BZ641" s="2"/>
      <c r="CA641" s="2">
        <f t="shared" si="682"/>
        <v>-0.72937601563010424</v>
      </c>
      <c r="CB641" s="2">
        <f t="shared" si="737"/>
        <v>-0.68504854786032898</v>
      </c>
      <c r="CC641" s="2">
        <f t="shared" si="738"/>
        <v>-1.526518742503753</v>
      </c>
      <c r="CD641" s="2">
        <f t="shared" si="739"/>
        <v>0.15642164678309489</v>
      </c>
      <c r="CE641" s="5"/>
      <c r="CF641" s="8">
        <f t="shared" si="709"/>
        <v>1.7050090566541432E-2</v>
      </c>
      <c r="CG641" s="8">
        <f t="shared" si="710"/>
        <v>-4.8509831156771481E-3</v>
      </c>
      <c r="CH641" s="5">
        <f t="shared" si="711"/>
        <v>123765</v>
      </c>
      <c r="CI641" s="5">
        <f t="shared" si="712"/>
        <v>111015</v>
      </c>
      <c r="CJ641" s="5"/>
      <c r="CK641" s="5">
        <f t="shared" si="670"/>
        <v>123552.02017557273</v>
      </c>
      <c r="CL641" s="5">
        <f t="shared" si="688"/>
        <v>118322.99219050808</v>
      </c>
      <c r="CM641" s="5">
        <f t="shared" si="721"/>
        <v>106422.38853019974</v>
      </c>
      <c r="CN641" s="5">
        <f t="shared" si="704"/>
        <v>103452.96920628831</v>
      </c>
      <c r="CO641" s="5">
        <f t="shared" si="666"/>
        <v>100584.93724152543</v>
      </c>
      <c r="CP641" s="5">
        <f t="shared" si="683"/>
        <v>83196.822306380942</v>
      </c>
      <c r="CQ641" s="5">
        <f t="shared" si="699"/>
        <v>64527.81924265642</v>
      </c>
      <c r="CR641" s="5"/>
      <c r="CS641" s="32">
        <f t="shared" si="671"/>
        <v>1.171959650979093E-2</v>
      </c>
      <c r="CT641" s="32">
        <f t="shared" si="689"/>
        <v>5.6430349553208359E-2</v>
      </c>
      <c r="CU641" s="32">
        <f t="shared" si="722"/>
        <v>0.17456487987514446</v>
      </c>
      <c r="CV641" s="32">
        <f t="shared" si="705"/>
        <v>0.20827851495249261</v>
      </c>
      <c r="CW641" s="32">
        <f t="shared" si="667"/>
        <v>0.24273080471133479</v>
      </c>
      <c r="CX641" s="32">
        <f t="shared" si="684"/>
        <v>0.50246123030606271</v>
      </c>
      <c r="CY641" s="32">
        <f t="shared" si="700"/>
        <v>0.93714899197101897</v>
      </c>
      <c r="DA641" s="6">
        <f t="shared" si="672"/>
        <v>7.4723546195936574E-2</v>
      </c>
      <c r="DB641" s="6">
        <f t="shared" si="690"/>
        <v>9.9864535154038439E-2</v>
      </c>
      <c r="DC641" s="6">
        <f t="shared" si="723"/>
        <v>0.32883745587327373</v>
      </c>
      <c r="DD641" s="6">
        <f t="shared" si="706"/>
        <v>9.4926253513455988E-2</v>
      </c>
      <c r="DE641" s="6">
        <f t="shared" si="668"/>
        <v>0.48308076345743189</v>
      </c>
      <c r="DF641" s="6">
        <f t="shared" si="685"/>
        <v>0.73064138498752573</v>
      </c>
      <c r="DG641" s="6">
        <f t="shared" si="726"/>
        <v>2.4257460920157454</v>
      </c>
      <c r="DI641" s="6">
        <f t="shared" si="673"/>
        <v>0.60172776182312326</v>
      </c>
      <c r="DJ641" s="6">
        <f t="shared" si="691"/>
        <v>0.77865450946351533</v>
      </c>
      <c r="DK641" s="6">
        <f t="shared" si="724"/>
        <v>0.33764324313368099</v>
      </c>
      <c r="DL641" s="6">
        <f t="shared" si="707"/>
        <v>0.7345657090712675</v>
      </c>
      <c r="DM641" s="6">
        <f t="shared" si="669"/>
        <v>4.3909161344941154E-2</v>
      </c>
      <c r="DN641" s="6">
        <f t="shared" si="686"/>
        <v>0.19442630908237044</v>
      </c>
      <c r="DO641" s="6">
        <f t="shared" si="725"/>
        <v>0.1179361765926575</v>
      </c>
      <c r="DP641" s="6"/>
      <c r="DX641">
        <f t="shared" si="692"/>
        <v>118801</v>
      </c>
      <c r="DY641">
        <f t="shared" si="693"/>
        <v>107677.90708480775</v>
      </c>
      <c r="DZ641">
        <f t="shared" si="694"/>
        <v>129924.09291519225</v>
      </c>
    </row>
    <row r="642" spans="1:130" x14ac:dyDescent="0.25">
      <c r="A642" s="1">
        <v>41</v>
      </c>
      <c r="B642" s="1">
        <v>641</v>
      </c>
      <c r="C642" s="7">
        <v>20220501</v>
      </c>
      <c r="D642" s="7">
        <v>123810</v>
      </c>
      <c r="E642" s="7">
        <v>3472699</v>
      </c>
      <c r="F642" s="7"/>
      <c r="G642" s="7">
        <f t="shared" ref="G642:G705" si="740">D642*E642</f>
        <v>429954863190</v>
      </c>
      <c r="H642" s="36">
        <f t="shared" si="703"/>
        <v>414367541936</v>
      </c>
      <c r="I642" s="36">
        <f t="shared" si="695"/>
        <v>308743531749.40002</v>
      </c>
      <c r="K642" s="2">
        <f t="shared" si="657"/>
        <v>-9.5656048697009572E-3</v>
      </c>
      <c r="M642" s="1">
        <f t="shared" si="665"/>
        <v>640</v>
      </c>
      <c r="N642" s="2">
        <f t="shared" si="658"/>
        <v>3.1286133803229151E-2</v>
      </c>
      <c r="O642" s="8">
        <f t="shared" si="659"/>
        <v>0.80200501253132828</v>
      </c>
      <c r="P642" s="2">
        <f t="shared" si="660"/>
        <v>0.8334567016859149</v>
      </c>
      <c r="Q642" s="2">
        <f t="shared" si="661"/>
        <v>0.81494648544246129</v>
      </c>
      <c r="R642" s="2">
        <f t="shared" si="662"/>
        <v>3.1065853542497912E-2</v>
      </c>
      <c r="V642" s="1">
        <f t="shared" si="663"/>
        <v>9.5656048697009572E-3</v>
      </c>
      <c r="W642" s="1">
        <f t="shared" si="664"/>
        <v>0</v>
      </c>
      <c r="X642" s="2">
        <f t="shared" si="727"/>
        <v>6.7288723600472744E-3</v>
      </c>
      <c r="Y642" s="2">
        <f t="shared" si="728"/>
        <v>1.2250324370901634E-2</v>
      </c>
      <c r="Z642" s="2">
        <f t="shared" si="729"/>
        <v>1.5399345213952444E-2</v>
      </c>
      <c r="AA642" s="2">
        <f t="shared" si="730"/>
        <v>1.4538027381094741E-2</v>
      </c>
      <c r="AB642" s="3">
        <f t="shared" si="696"/>
        <v>0.43695834248527904</v>
      </c>
      <c r="AC642" s="3">
        <f t="shared" si="697"/>
        <v>0.84264006730596497</v>
      </c>
      <c r="AD642" s="4">
        <f t="shared" si="731"/>
        <v>65.851915793130345</v>
      </c>
      <c r="AE642" s="5">
        <f t="shared" si="713"/>
        <v>70.869418503492085</v>
      </c>
      <c r="AF642" s="5">
        <f t="shared" si="714"/>
        <v>65.645200757222725</v>
      </c>
      <c r="AG642" s="5">
        <f t="shared" si="715"/>
        <v>76.093636249761445</v>
      </c>
      <c r="AH642" s="5"/>
      <c r="AI642" s="6">
        <f t="shared" si="698"/>
        <v>0.18964703337943659</v>
      </c>
      <c r="AJ642" s="6">
        <f t="shared" si="687"/>
        <v>0.45342627579035116</v>
      </c>
      <c r="AK642" s="6">
        <f t="shared" si="716"/>
        <v>0.21109407323097867</v>
      </c>
      <c r="AL642" s="6">
        <f t="shared" si="717"/>
        <v>0.69575847834972371</v>
      </c>
      <c r="AM642" s="6"/>
      <c r="AT642" s="5"/>
      <c r="AU642" s="5"/>
      <c r="AV642" s="12"/>
      <c r="AW642" s="5"/>
      <c r="AX642" s="5"/>
      <c r="AY642" s="5"/>
      <c r="BE642" s="5">
        <f t="shared" si="674"/>
        <v>-1190</v>
      </c>
      <c r="BF642" s="6">
        <f t="shared" si="675"/>
        <v>1190</v>
      </c>
      <c r="BG642" s="6">
        <f t="shared" si="676"/>
        <v>0</v>
      </c>
      <c r="BH642" s="6">
        <f t="shared" si="677"/>
        <v>792.85714285714289</v>
      </c>
      <c r="BI642" s="6">
        <f t="shared" si="678"/>
        <v>1450.7142857142858</v>
      </c>
      <c r="BJ642" s="6">
        <f t="shared" si="679"/>
        <v>64.660936007640885</v>
      </c>
      <c r="BK642" s="6">
        <f t="shared" si="718"/>
        <v>72.828413432496561</v>
      </c>
      <c r="BL642" s="6">
        <f t="shared" si="719"/>
        <v>58.156296367292406</v>
      </c>
      <c r="BM642" s="6">
        <f t="shared" si="720"/>
        <v>83.098895378139474</v>
      </c>
      <c r="BQ642" s="2">
        <f t="shared" si="732"/>
        <v>119630</v>
      </c>
      <c r="BR642" s="2">
        <f t="shared" si="680"/>
        <v>108858.9375</v>
      </c>
      <c r="BS642" s="2">
        <f t="shared" si="733"/>
        <v>97291.898887417818</v>
      </c>
      <c r="BT642" s="5">
        <f t="shared" si="681"/>
        <v>123802.49572479249</v>
      </c>
      <c r="BU642" s="5"/>
      <c r="BV642" s="2">
        <f t="shared" si="708"/>
        <v>1.3958092344156849</v>
      </c>
      <c r="BW642" s="2">
        <f t="shared" si="734"/>
        <v>0.67510531294917264</v>
      </c>
      <c r="BX642" s="2">
        <f t="shared" si="735"/>
        <v>-1.3825875713000553</v>
      </c>
      <c r="BY642" s="2">
        <f t="shared" si="736"/>
        <v>2.7327981971984006</v>
      </c>
      <c r="BZ642" s="2"/>
      <c r="CA642" s="2">
        <f t="shared" si="682"/>
        <v>-0.82735530083311737</v>
      </c>
      <c r="CB642" s="2">
        <f t="shared" si="737"/>
        <v>-0.73035486122077742</v>
      </c>
      <c r="CC642" s="2">
        <f t="shared" si="738"/>
        <v>-1.492501433842476</v>
      </c>
      <c r="CD642" s="2">
        <f t="shared" si="739"/>
        <v>3.1791711400921296E-2</v>
      </c>
      <c r="CE642" s="5"/>
      <c r="CF642" s="8">
        <f t="shared" si="709"/>
        <v>8.7287752830017204E-3</v>
      </c>
      <c r="CG642" s="8">
        <f t="shared" si="710"/>
        <v>-4.8509831156771481E-3</v>
      </c>
      <c r="CH642" s="5">
        <f t="shared" si="711"/>
        <v>125250</v>
      </c>
      <c r="CI642" s="5">
        <f t="shared" si="712"/>
        <v>112740</v>
      </c>
      <c r="CJ642" s="5"/>
      <c r="CK642" s="5">
        <f t="shared" si="670"/>
        <v>124096.70780086286</v>
      </c>
      <c r="CL642" s="5">
        <f t="shared" si="688"/>
        <v>119103.11089875524</v>
      </c>
      <c r="CM642" s="5">
        <f t="shared" si="721"/>
        <v>107104.65756846471</v>
      </c>
      <c r="CN642" s="5">
        <f t="shared" si="704"/>
        <v>103542.98969587767</v>
      </c>
      <c r="CO642" s="5">
        <f t="shared" si="666"/>
        <v>101401.59544488206</v>
      </c>
      <c r="CP642" s="5">
        <f t="shared" si="683"/>
        <v>83299.384465999596</v>
      </c>
      <c r="CQ642" s="5">
        <f t="shared" si="699"/>
        <v>64663.39861613344</v>
      </c>
      <c r="CR642" s="5"/>
      <c r="CS642" s="32">
        <f t="shared" si="671"/>
        <v>-2.3103578325618379E-3</v>
      </c>
      <c r="CT642" s="32">
        <f t="shared" si="689"/>
        <v>3.9519447189300561E-2</v>
      </c>
      <c r="CU642" s="32">
        <f t="shared" si="722"/>
        <v>0.15597213800769305</v>
      </c>
      <c r="CV642" s="32">
        <f t="shared" si="705"/>
        <v>0.19573522421604572</v>
      </c>
      <c r="CW642" s="32">
        <f t="shared" si="667"/>
        <v>0.22098670594683378</v>
      </c>
      <c r="CX642" s="32">
        <f t="shared" si="684"/>
        <v>0.48632550881016012</v>
      </c>
      <c r="CY642" s="32">
        <f t="shared" si="700"/>
        <v>0.91468439101048982</v>
      </c>
      <c r="DA642" s="6">
        <f t="shared" si="672"/>
        <v>2.4280775914128964E-2</v>
      </c>
      <c r="DB642" s="6">
        <f t="shared" si="690"/>
        <v>6.7056293781741577E-2</v>
      </c>
      <c r="DC642" s="6">
        <f t="shared" si="723"/>
        <v>0.31262510004574301</v>
      </c>
      <c r="DD642" s="6">
        <f t="shared" si="706"/>
        <v>7.0517103603856712E-2</v>
      </c>
      <c r="DE642" s="6">
        <f t="shared" si="668"/>
        <v>0.4631938180898334</v>
      </c>
      <c r="DF642" s="6">
        <f t="shared" si="685"/>
        <v>0.74104121136352263</v>
      </c>
      <c r="DG642" s="6">
        <f t="shared" si="726"/>
        <v>2.4221196616892358</v>
      </c>
      <c r="DI642" s="6">
        <f t="shared" si="673"/>
        <v>0.37448382190212093</v>
      </c>
      <c r="DJ642" s="6">
        <f t="shared" si="691"/>
        <v>0.7032657007812263</v>
      </c>
      <c r="DK642" s="6">
        <f t="shared" si="724"/>
        <v>0.28597151307056801</v>
      </c>
      <c r="DL642" s="6">
        <f t="shared" si="707"/>
        <v>0.75865002044739738</v>
      </c>
      <c r="DM642" s="6">
        <f t="shared" si="669"/>
        <v>9.531108236062609E-2</v>
      </c>
      <c r="DN642" s="6">
        <f t="shared" si="686"/>
        <v>0.20835328167634062</v>
      </c>
      <c r="DO642" s="6">
        <f t="shared" si="725"/>
        <v>0.11518005920453531</v>
      </c>
      <c r="DP642" s="6"/>
      <c r="DX642">
        <f t="shared" si="692"/>
        <v>119335.5</v>
      </c>
      <c r="DY642">
        <f t="shared" si="693"/>
        <v>108328.97016539727</v>
      </c>
      <c r="DZ642">
        <f t="shared" si="694"/>
        <v>130342.02983460273</v>
      </c>
    </row>
    <row r="643" spans="1:130" x14ac:dyDescent="0.25">
      <c r="A643" s="1">
        <v>42</v>
      </c>
      <c r="B643" s="1">
        <v>642</v>
      </c>
      <c r="C643" s="7">
        <v>20220502</v>
      </c>
      <c r="D643" s="7">
        <v>124270</v>
      </c>
      <c r="E643" s="7">
        <v>1811172</v>
      </c>
      <c r="F643" s="7"/>
      <c r="G643" s="7">
        <f t="shared" si="740"/>
        <v>225074344440</v>
      </c>
      <c r="H643" s="36">
        <f t="shared" si="703"/>
        <v>401438510540</v>
      </c>
      <c r="I643" s="36">
        <f t="shared" si="695"/>
        <v>308213347946.20001</v>
      </c>
      <c r="K643" s="2">
        <f t="shared" ref="K643:K706" si="741">LN(D643/D642)</f>
        <v>3.7084853853031731E-3</v>
      </c>
      <c r="M643" s="1">
        <f t="shared" si="665"/>
        <v>641</v>
      </c>
      <c r="N643" s="2">
        <f t="shared" si="658"/>
        <v>3.1425237832874008E-2</v>
      </c>
      <c r="O643" s="8">
        <f t="shared" si="659"/>
        <v>0.80325814536340856</v>
      </c>
      <c r="P643" s="2">
        <f t="shared" si="660"/>
        <v>0.83463861928762317</v>
      </c>
      <c r="Q643" s="2">
        <f t="shared" si="661"/>
        <v>0.81565999494687857</v>
      </c>
      <c r="R643" s="2">
        <f t="shared" si="662"/>
        <v>3.0198556322506342E-2</v>
      </c>
      <c r="V643" s="1">
        <f t="shared" si="663"/>
        <v>0</v>
      </c>
      <c r="W643" s="1">
        <f t="shared" si="664"/>
        <v>3.7084853853031731E-3</v>
      </c>
      <c r="X643" s="2">
        <f t="shared" si="727"/>
        <v>6.7288723600472744E-3</v>
      </c>
      <c r="Y643" s="2">
        <f t="shared" si="728"/>
        <v>1.1156982890317036E-2</v>
      </c>
      <c r="Z643" s="2">
        <f t="shared" si="729"/>
        <v>1.5399345213952444E-2</v>
      </c>
      <c r="AA643" s="2">
        <f t="shared" si="730"/>
        <v>1.4565681900396397E-2</v>
      </c>
      <c r="AB643" s="3">
        <f t="shared" si="696"/>
        <v>0.43695834248527904</v>
      </c>
      <c r="AC643" s="3">
        <f t="shared" si="697"/>
        <v>0.76597738208283994</v>
      </c>
      <c r="AD643" s="4">
        <f t="shared" si="731"/>
        <v>63.675669982936377</v>
      </c>
      <c r="AE643" s="5">
        <f t="shared" si="713"/>
        <v>70.478915194368454</v>
      </c>
      <c r="AF643" s="5">
        <f t="shared" si="714"/>
        <v>64.358037098351147</v>
      </c>
      <c r="AG643" s="5">
        <f t="shared" si="715"/>
        <v>76.599793290385762</v>
      </c>
      <c r="AH643" s="5"/>
      <c r="AI643" s="6">
        <f t="shared" si="698"/>
        <v>0.15123594197163104</v>
      </c>
      <c r="AJ643" s="6">
        <f t="shared" si="687"/>
        <v>0.4286076286272863</v>
      </c>
      <c r="AK643" s="6">
        <f t="shared" si="716"/>
        <v>0.16895763547232706</v>
      </c>
      <c r="AL643" s="6">
        <f t="shared" si="717"/>
        <v>0.68825762178224559</v>
      </c>
      <c r="AM643" s="6"/>
      <c r="AT643" s="5"/>
      <c r="AU643" s="5"/>
      <c r="AV643" s="12"/>
      <c r="AW643" s="5"/>
      <c r="AX643" s="5"/>
      <c r="AY643" s="5"/>
      <c r="BE643" s="5">
        <f t="shared" si="674"/>
        <v>460</v>
      </c>
      <c r="BF643" s="6">
        <f t="shared" si="675"/>
        <v>0</v>
      </c>
      <c r="BG643" s="6">
        <f t="shared" si="676"/>
        <v>460</v>
      </c>
      <c r="BH643" s="6">
        <f t="shared" si="677"/>
        <v>792.85714285714289</v>
      </c>
      <c r="BI643" s="6">
        <f t="shared" si="678"/>
        <v>1326.4285714285713</v>
      </c>
      <c r="BJ643" s="6">
        <f t="shared" si="679"/>
        <v>62.588473205257834</v>
      </c>
      <c r="BK643" s="6">
        <f t="shared" si="718"/>
        <v>71.59912653034516</v>
      </c>
      <c r="BL643" s="6">
        <f t="shared" si="719"/>
        <v>57.900345361270496</v>
      </c>
      <c r="BM643" s="6">
        <f t="shared" si="720"/>
        <v>81.188273348697422</v>
      </c>
      <c r="BQ643" s="2">
        <f t="shared" si="732"/>
        <v>119630</v>
      </c>
      <c r="BR643" s="2">
        <f t="shared" si="680"/>
        <v>109968.3125</v>
      </c>
      <c r="BS643" s="2">
        <f t="shared" si="733"/>
        <v>97887.437459231718</v>
      </c>
      <c r="BT643" s="5">
        <f t="shared" si="681"/>
        <v>124635.0572926423</v>
      </c>
      <c r="BU643" s="5"/>
      <c r="BV643" s="2">
        <f t="shared" si="708"/>
        <v>1.5361427063278086</v>
      </c>
      <c r="BW643" s="2">
        <f t="shared" si="734"/>
        <v>0.79353812276804692</v>
      </c>
      <c r="BX643" s="2">
        <f t="shared" si="735"/>
        <v>-1.1692697133250802</v>
      </c>
      <c r="BY643" s="2">
        <f t="shared" si="736"/>
        <v>2.7563459588611741</v>
      </c>
      <c r="BZ643" s="2"/>
      <c r="CA643" s="2">
        <f t="shared" si="682"/>
        <v>-0.77092131999053504</v>
      </c>
      <c r="CB643" s="2">
        <f t="shared" si="737"/>
        <v>-0.76872791167904175</v>
      </c>
      <c r="CC643" s="2">
        <f t="shared" si="738"/>
        <v>-1.4497395850326149</v>
      </c>
      <c r="CD643" s="2">
        <f t="shared" si="739"/>
        <v>-8.7716238325468487E-2</v>
      </c>
      <c r="CE643" s="5"/>
      <c r="CF643" s="8">
        <f t="shared" si="709"/>
        <v>4.0162461570896818E-3</v>
      </c>
      <c r="CG643" s="8">
        <f t="shared" si="710"/>
        <v>-4.8509831156771481E-3</v>
      </c>
      <c r="CH643" s="5">
        <f t="shared" si="711"/>
        <v>125250</v>
      </c>
      <c r="CI643" s="5">
        <f t="shared" si="712"/>
        <v>114365</v>
      </c>
      <c r="CJ643" s="5"/>
      <c r="CK643" s="5">
        <f t="shared" si="670"/>
        <v>124785.01180090789</v>
      </c>
      <c r="CL643" s="5">
        <f t="shared" si="688"/>
        <v>119448.8658571673</v>
      </c>
      <c r="CM643" s="5">
        <f t="shared" si="721"/>
        <v>107642.63108233632</v>
      </c>
      <c r="CN643" s="5">
        <f t="shared" si="704"/>
        <v>103583.30397879661</v>
      </c>
      <c r="CO643" s="5">
        <f t="shared" si="666"/>
        <v>101670.48408588546</v>
      </c>
      <c r="CP643" s="5">
        <f t="shared" si="683"/>
        <v>83353.280356309682</v>
      </c>
      <c r="CQ643" s="5">
        <f t="shared" si="699"/>
        <v>64829.388537994906</v>
      </c>
      <c r="CR643" s="5"/>
      <c r="CS643" s="32">
        <f t="shared" si="671"/>
        <v>-4.1271927892235771E-3</v>
      </c>
      <c r="CT643" s="32">
        <f t="shared" si="689"/>
        <v>4.0361489481177903E-2</v>
      </c>
      <c r="CU643" s="32">
        <f t="shared" si="722"/>
        <v>0.15446825064082037</v>
      </c>
      <c r="CV643" s="32">
        <f t="shared" si="705"/>
        <v>0.19971071810412555</v>
      </c>
      <c r="CW643" s="32">
        <f t="shared" si="667"/>
        <v>0.22228197413738826</v>
      </c>
      <c r="CX643" s="32">
        <f t="shared" si="684"/>
        <v>0.49088313583801257</v>
      </c>
      <c r="CY643" s="32">
        <f t="shared" si="700"/>
        <v>0.91687755819520667</v>
      </c>
      <c r="DA643" s="6">
        <f t="shared" si="672"/>
        <v>9.6610586372753663E-4</v>
      </c>
      <c r="DB643" s="6">
        <f t="shared" si="690"/>
        <v>0.10404703622330107</v>
      </c>
      <c r="DC643" s="6">
        <f t="shared" si="723"/>
        <v>0.34523344616043383</v>
      </c>
      <c r="DD643" s="6">
        <f t="shared" si="706"/>
        <v>8.8101973448985876E-2</v>
      </c>
      <c r="DE643" s="6">
        <f t="shared" si="668"/>
        <v>0.44745459808098609</v>
      </c>
      <c r="DF643" s="6">
        <f t="shared" si="685"/>
        <v>0.75616865337832773</v>
      </c>
      <c r="DG643" s="6">
        <f t="shared" si="726"/>
        <v>2.3845209303868393</v>
      </c>
      <c r="DI643" s="6">
        <f t="shared" si="673"/>
        <v>0.3176250564850831</v>
      </c>
      <c r="DJ643" s="6">
        <f t="shared" si="691"/>
        <v>0.70352148024090233</v>
      </c>
      <c r="DK643" s="6">
        <f t="shared" si="724"/>
        <v>0.27824307975261736</v>
      </c>
      <c r="DL643" s="6">
        <f t="shared" si="707"/>
        <v>0.72472599474216903</v>
      </c>
      <c r="DM643" s="6">
        <f t="shared" si="669"/>
        <v>0.16924999126419579</v>
      </c>
      <c r="DN643" s="6">
        <f t="shared" si="686"/>
        <v>0.21259151824405861</v>
      </c>
      <c r="DO643" s="6">
        <f t="shared" si="725"/>
        <v>0.11640801788779168</v>
      </c>
      <c r="DP643" s="6"/>
      <c r="DX643">
        <f t="shared" si="692"/>
        <v>119760</v>
      </c>
      <c r="DY643">
        <f t="shared" si="693"/>
        <v>108680.08844800646</v>
      </c>
      <c r="DZ643">
        <f t="shared" si="694"/>
        <v>130839.91155199354</v>
      </c>
    </row>
    <row r="644" spans="1:130" x14ac:dyDescent="0.25">
      <c r="A644" s="1">
        <v>43</v>
      </c>
      <c r="B644" s="1">
        <v>643</v>
      </c>
      <c r="C644" s="7">
        <v>20220507</v>
      </c>
      <c r="D644" s="7">
        <v>125590</v>
      </c>
      <c r="E644" s="7">
        <v>2540523</v>
      </c>
      <c r="F644" s="7"/>
      <c r="G644" s="7">
        <f t="shared" si="740"/>
        <v>319064283570</v>
      </c>
      <c r="H644" s="36">
        <f t="shared" si="703"/>
        <v>381521775678.5</v>
      </c>
      <c r="I644" s="36">
        <f t="shared" si="695"/>
        <v>311686050256</v>
      </c>
      <c r="K644" s="2">
        <f t="shared" si="741"/>
        <v>1.0566015212132237E-2</v>
      </c>
      <c r="M644" s="1">
        <f t="shared" si="665"/>
        <v>642</v>
      </c>
      <c r="N644" s="2">
        <f t="shared" ref="N644:N707" si="742">SMALL($K$3:$K$800,M644)</f>
        <v>3.1632150994522594E-2</v>
      </c>
      <c r="O644" s="8">
        <f t="shared" ref="O644:O707" si="743">M644/$T$8</f>
        <v>0.80451127819548873</v>
      </c>
      <c r="P644" s="2">
        <f t="shared" ref="P644:P707" si="744">_xlfn.NORM.DIST(N644,$T$2,$T$3,TRUE)</f>
        <v>0.83638662116391371</v>
      </c>
      <c r="Q644" s="2">
        <f t="shared" ref="Q644:Q707" si="745">(1/PI())*ATAN((N644-$T$2)/$T$7)+0.5</f>
        <v>0.81671234408969928</v>
      </c>
      <c r="R644" s="2">
        <f t="shared" ref="R644:R707" si="746">ABS(O644-P643)</f>
        <v>3.0127341092134441E-2</v>
      </c>
      <c r="V644" s="1">
        <f t="shared" ref="V644:V707" si="747">IF(K644&lt;0,-K644,0)</f>
        <v>0</v>
      </c>
      <c r="W644" s="1">
        <f t="shared" ref="W644:W707" si="748">IF(K644&gt;=0,K644,0)</f>
        <v>1.0566015212132237E-2</v>
      </c>
      <c r="X644" s="2">
        <f t="shared" si="727"/>
        <v>2.5287592016705568E-3</v>
      </c>
      <c r="Y644" s="2">
        <f t="shared" si="728"/>
        <v>1.1911698262612196E-2</v>
      </c>
      <c r="Z644" s="2">
        <f t="shared" si="729"/>
        <v>3.61146597879493E-3</v>
      </c>
      <c r="AA644" s="2">
        <f t="shared" si="730"/>
        <v>1.4212575150693104E-2</v>
      </c>
      <c r="AB644" s="3">
        <f t="shared" si="696"/>
        <v>0.70020296924252079</v>
      </c>
      <c r="AC644" s="3">
        <f t="shared" si="697"/>
        <v>0.83810978209893927</v>
      </c>
      <c r="AD644" s="4">
        <f t="shared" si="731"/>
        <v>54.482404918510852</v>
      </c>
      <c r="AE644" s="5">
        <f t="shared" si="713"/>
        <v>69.805723161569603</v>
      </c>
      <c r="AF644" s="5">
        <f t="shared" si="714"/>
        <v>60.420744889922481</v>
      </c>
      <c r="AG644" s="5">
        <f t="shared" si="715"/>
        <v>79.190701433216731</v>
      </c>
      <c r="AH644" s="5"/>
      <c r="AI644" s="6">
        <f t="shared" si="698"/>
        <v>0.26334720199773581</v>
      </c>
      <c r="AJ644" s="6">
        <f t="shared" si="687"/>
        <v>0.41518544929954554</v>
      </c>
      <c r="AK644" s="6">
        <f t="shared" si="716"/>
        <v>0.15029333177560411</v>
      </c>
      <c r="AL644" s="6">
        <f t="shared" si="717"/>
        <v>0.68007756682348697</v>
      </c>
      <c r="AM644" s="6"/>
      <c r="AT644" s="5"/>
      <c r="AU644" s="5"/>
      <c r="AV644" s="12"/>
      <c r="AW644" s="5"/>
      <c r="AX644" s="5"/>
      <c r="AY644" s="5"/>
      <c r="BE644" s="5">
        <f t="shared" si="674"/>
        <v>1320</v>
      </c>
      <c r="BF644" s="6">
        <f t="shared" si="675"/>
        <v>0</v>
      </c>
      <c r="BG644" s="6">
        <f t="shared" si="676"/>
        <v>1320</v>
      </c>
      <c r="BH644" s="6">
        <f t="shared" si="677"/>
        <v>316.42857142857144</v>
      </c>
      <c r="BI644" s="6">
        <f t="shared" si="678"/>
        <v>1420.7142857142858</v>
      </c>
      <c r="BJ644" s="6">
        <f t="shared" si="679"/>
        <v>81.78453947368422</v>
      </c>
      <c r="BK644" s="6">
        <f t="shared" si="718"/>
        <v>71.813353504029379</v>
      </c>
      <c r="BL644" s="6">
        <f t="shared" si="719"/>
        <v>57.601621201694698</v>
      </c>
      <c r="BM644" s="6">
        <f t="shared" si="720"/>
        <v>81.761566115663655</v>
      </c>
      <c r="BQ644" s="2">
        <f t="shared" si="732"/>
        <v>119823.75</v>
      </c>
      <c r="BR644" s="2">
        <f t="shared" si="680"/>
        <v>111009.6875</v>
      </c>
      <c r="BS644" s="2">
        <f t="shared" si="733"/>
        <v>98501.982874813461</v>
      </c>
      <c r="BT644" s="5">
        <f t="shared" si="681"/>
        <v>125350.22935542642</v>
      </c>
      <c r="BU644" s="5"/>
      <c r="BV644" s="2">
        <f t="shared" si="708"/>
        <v>3.1089553614379257</v>
      </c>
      <c r="BW644" s="2">
        <f t="shared" si="734"/>
        <v>0.97249149462754547</v>
      </c>
      <c r="BX644" s="2">
        <f t="shared" si="735"/>
        <v>-1.1512479251942027</v>
      </c>
      <c r="BY644" s="2">
        <f t="shared" si="736"/>
        <v>3.0962309144492934</v>
      </c>
      <c r="BZ644" s="2"/>
      <c r="CA644" s="2">
        <f t="shared" si="682"/>
        <v>-1.0058280227677785</v>
      </c>
      <c r="CB644" s="2">
        <f t="shared" si="737"/>
        <v>-0.80490392858464654</v>
      </c>
      <c r="CC644" s="2">
        <f t="shared" si="738"/>
        <v>-1.4532017829444839</v>
      </c>
      <c r="CD644" s="2">
        <f t="shared" si="739"/>
        <v>-0.15660607422480921</v>
      </c>
      <c r="CE644" s="5"/>
      <c r="CF644" s="8">
        <f t="shared" si="709"/>
        <v>4.0162461570896818E-3</v>
      </c>
      <c r="CG644" s="8">
        <f t="shared" si="710"/>
        <v>-4.8509831156771481E-3</v>
      </c>
      <c r="CH644" s="5">
        <f t="shared" si="711"/>
        <v>125250</v>
      </c>
      <c r="CI644" s="5">
        <f t="shared" si="712"/>
        <v>115515</v>
      </c>
      <c r="CJ644" s="5"/>
      <c r="CK644" s="5">
        <f t="shared" si="670"/>
        <v>125050.23284547601</v>
      </c>
      <c r="CL644" s="5">
        <f t="shared" si="688"/>
        <v>120449.38463617033</v>
      </c>
      <c r="CM644" s="5">
        <f t="shared" si="721"/>
        <v>108184.63652344201</v>
      </c>
      <c r="CN644" s="5">
        <f t="shared" si="704"/>
        <v>103673.11094571432</v>
      </c>
      <c r="CO644" s="5">
        <f t="shared" si="666"/>
        <v>101923.98996138334</v>
      </c>
      <c r="CP644" s="5">
        <f t="shared" si="683"/>
        <v>83441.966900571191</v>
      </c>
      <c r="CQ644" s="5">
        <f t="shared" si="699"/>
        <v>65059.079136120483</v>
      </c>
      <c r="CR644" s="5"/>
      <c r="CS644" s="32">
        <f t="shared" si="671"/>
        <v>4.3164026346993456E-3</v>
      </c>
      <c r="CT644" s="32">
        <f t="shared" si="689"/>
        <v>4.2678635340125837E-2</v>
      </c>
      <c r="CU644" s="32">
        <f t="shared" si="722"/>
        <v>0.16088572311084581</v>
      </c>
      <c r="CV644" s="32">
        <f t="shared" si="705"/>
        <v>0.21140379462290748</v>
      </c>
      <c r="CW644" s="32">
        <f t="shared" si="667"/>
        <v>0.23219273546476327</v>
      </c>
      <c r="CX644" s="32">
        <f t="shared" si="684"/>
        <v>0.50511792404956224</v>
      </c>
      <c r="CY644" s="32">
        <f t="shared" si="700"/>
        <v>0.93039928734978128</v>
      </c>
      <c r="DA644" s="6">
        <f t="shared" si="672"/>
        <v>-8.7548256616641216E-4</v>
      </c>
      <c r="DB644" s="6">
        <f t="shared" si="690"/>
        <v>8.97440449243148E-2</v>
      </c>
      <c r="DC644" s="6">
        <f t="shared" si="723"/>
        <v>0.37751322159635026</v>
      </c>
      <c r="DD644" s="6">
        <f t="shared" si="706"/>
        <v>0.1284597031639092</v>
      </c>
      <c r="DE644" s="6">
        <f t="shared" si="668"/>
        <v>0.4522467802578064</v>
      </c>
      <c r="DF644" s="6">
        <f t="shared" si="685"/>
        <v>0.76171926995463268</v>
      </c>
      <c r="DG644" s="6">
        <f t="shared" si="726"/>
        <v>2.3554876687165702</v>
      </c>
      <c r="DI644" s="6">
        <f t="shared" si="673"/>
        <v>0.65707687078025068</v>
      </c>
      <c r="DJ644" s="6">
        <f t="shared" si="691"/>
        <v>0.73945663342754642</v>
      </c>
      <c r="DK644" s="6">
        <f t="shared" si="724"/>
        <v>0.2658585881249188</v>
      </c>
      <c r="DL644" s="6">
        <f t="shared" si="707"/>
        <v>0.72236832725844347</v>
      </c>
      <c r="DM644" s="6">
        <f t="shared" si="669"/>
        <v>0.23263620934376872</v>
      </c>
      <c r="DN644" s="6">
        <f t="shared" si="686"/>
        <v>0.23643313732404564</v>
      </c>
      <c r="DO644" s="6">
        <f t="shared" si="725"/>
        <v>0.11853857231071545</v>
      </c>
      <c r="DP644" s="6"/>
      <c r="DX644">
        <f t="shared" si="692"/>
        <v>120440</v>
      </c>
      <c r="DY644">
        <f t="shared" si="693"/>
        <v>109686.48708560779</v>
      </c>
      <c r="DZ644">
        <f t="shared" si="694"/>
        <v>131193.51291439219</v>
      </c>
    </row>
    <row r="645" spans="1:130" x14ac:dyDescent="0.25">
      <c r="A645" s="1">
        <v>44</v>
      </c>
      <c r="B645" s="1">
        <v>644</v>
      </c>
      <c r="C645" s="7">
        <v>20220508</v>
      </c>
      <c r="D645" s="7">
        <v>124300</v>
      </c>
      <c r="E645" s="7">
        <v>2022353</v>
      </c>
      <c r="F645" s="7"/>
      <c r="G645" s="7">
        <f t="shared" si="740"/>
        <v>251378477900</v>
      </c>
      <c r="H645" s="36">
        <f t="shared" si="703"/>
        <v>374256342112.5</v>
      </c>
      <c r="I645" s="36">
        <f t="shared" si="695"/>
        <v>313508679908</v>
      </c>
      <c r="K645" s="2">
        <f t="shared" si="741"/>
        <v>-1.032463451336992E-2</v>
      </c>
      <c r="M645" s="1">
        <f t="shared" ref="M645:M708" si="749">M644+1</f>
        <v>643</v>
      </c>
      <c r="N645" s="2">
        <f t="shared" si="742"/>
        <v>3.1697646836446519E-2</v>
      </c>
      <c r="O645" s="8">
        <f t="shared" si="743"/>
        <v>0.80576441102756891</v>
      </c>
      <c r="P645" s="2">
        <f t="shared" si="744"/>
        <v>0.83693742087071121</v>
      </c>
      <c r="Q645" s="2">
        <f t="shared" si="745"/>
        <v>0.81704323504617471</v>
      </c>
      <c r="R645" s="2">
        <f t="shared" si="746"/>
        <v>3.0622210136344807E-2</v>
      </c>
      <c r="V645" s="1">
        <f t="shared" si="747"/>
        <v>1.032463451336992E-2</v>
      </c>
      <c r="W645" s="1">
        <f t="shared" si="748"/>
        <v>0</v>
      </c>
      <c r="X645" s="2">
        <f t="shared" si="727"/>
        <v>3.2662330954826941E-3</v>
      </c>
      <c r="Y645" s="2">
        <f t="shared" si="728"/>
        <v>9.2320568583998657E-3</v>
      </c>
      <c r="Z645" s="2">
        <f t="shared" si="729"/>
        <v>4.0792328187717617E-3</v>
      </c>
      <c r="AA645" s="2">
        <f t="shared" si="730"/>
        <v>1.2440005706928024E-2</v>
      </c>
      <c r="AB645" s="3">
        <f t="shared" si="696"/>
        <v>0.80069788624277194</v>
      </c>
      <c r="AC645" s="3">
        <f t="shared" si="697"/>
        <v>0.74212641665095025</v>
      </c>
      <c r="AD645" s="4">
        <f t="shared" si="731"/>
        <v>48.101810119209141</v>
      </c>
      <c r="AE645" s="5">
        <f t="shared" si="713"/>
        <v>68.598994349540803</v>
      </c>
      <c r="AF645" s="5">
        <f t="shared" si="714"/>
        <v>55.187314751768383</v>
      </c>
      <c r="AG645" s="5">
        <f t="shared" si="715"/>
        <v>82.010673947313222</v>
      </c>
      <c r="AH645" s="5"/>
      <c r="AI645" s="6">
        <f t="shared" si="698"/>
        <v>0.18423587479768957</v>
      </c>
      <c r="AJ645" s="6">
        <f t="shared" si="687"/>
        <v>0.39558297609689963</v>
      </c>
      <c r="AK645" s="6">
        <f t="shared" si="716"/>
        <v>0.12297506271366176</v>
      </c>
      <c r="AL645" s="6">
        <f t="shared" si="717"/>
        <v>0.6681908894801375</v>
      </c>
      <c r="AM645" s="6"/>
      <c r="AT645" s="5"/>
      <c r="AU645" s="5"/>
      <c r="AV645" s="12"/>
      <c r="AW645" s="5"/>
      <c r="AX645" s="5"/>
      <c r="AY645" s="5"/>
      <c r="BE645" s="5">
        <f t="shared" si="674"/>
        <v>-1290</v>
      </c>
      <c r="BF645" s="6">
        <f t="shared" si="675"/>
        <v>1290</v>
      </c>
      <c r="BG645" s="6">
        <f t="shared" si="676"/>
        <v>0</v>
      </c>
      <c r="BH645" s="6">
        <f t="shared" si="677"/>
        <v>408.57142857142856</v>
      </c>
      <c r="BI645" s="6">
        <f t="shared" si="678"/>
        <v>1120</v>
      </c>
      <c r="BJ645" s="6">
        <f t="shared" si="679"/>
        <v>73.271028037383175</v>
      </c>
      <c r="BK645" s="6">
        <f t="shared" si="718"/>
        <v>71.467819159163724</v>
      </c>
      <c r="BL645" s="6">
        <f t="shared" si="719"/>
        <v>57.78663112403899</v>
      </c>
      <c r="BM645" s="6">
        <f t="shared" si="720"/>
        <v>81.044650783751038</v>
      </c>
      <c r="BQ645" s="2">
        <f t="shared" si="732"/>
        <v>119972.5</v>
      </c>
      <c r="BR645" s="2">
        <f t="shared" si="680"/>
        <v>112023.625</v>
      </c>
      <c r="BS645" s="2">
        <f t="shared" si="733"/>
        <v>99171.650666827438</v>
      </c>
      <c r="BT645" s="5">
        <f t="shared" si="681"/>
        <v>125853.897666852</v>
      </c>
      <c r="BU645" s="5"/>
      <c r="BV645" s="2">
        <f t="shared" si="708"/>
        <v>2.9221108514380258</v>
      </c>
      <c r="BW645" s="2">
        <f t="shared" si="734"/>
        <v>1.1405735788887501</v>
      </c>
      <c r="BX645" s="2">
        <f t="shared" si="735"/>
        <v>-1.0438668613356819</v>
      </c>
      <c r="BY645" s="2">
        <f t="shared" si="736"/>
        <v>3.3250140191131821</v>
      </c>
      <c r="BZ645" s="2"/>
      <c r="CA645" s="2">
        <f t="shared" si="682"/>
        <v>-0.84334722455503819</v>
      </c>
      <c r="CB645" s="2">
        <f t="shared" si="737"/>
        <v>-0.82659065310868807</v>
      </c>
      <c r="CC645" s="2">
        <f t="shared" si="738"/>
        <v>-1.4476584078635049</v>
      </c>
      <c r="CD645" s="2">
        <f t="shared" si="739"/>
        <v>-0.20552289835387139</v>
      </c>
      <c r="CE645" s="5"/>
      <c r="CF645" s="8">
        <f t="shared" si="709"/>
        <v>3.6367313352552002E-3</v>
      </c>
      <c r="CG645" s="8">
        <f t="shared" si="710"/>
        <v>-4.8509831156771481E-3</v>
      </c>
      <c r="CH645" s="5">
        <f t="shared" si="711"/>
        <v>125250</v>
      </c>
      <c r="CI645" s="5">
        <f t="shared" si="712"/>
        <v>117195</v>
      </c>
      <c r="CJ645" s="5"/>
      <c r="CK645" s="5">
        <f t="shared" si="670"/>
        <v>124898.42098745974</v>
      </c>
      <c r="CL645" s="5">
        <f t="shared" si="688"/>
        <v>120889.85054359214</v>
      </c>
      <c r="CM645" s="5">
        <f t="shared" si="721"/>
        <v>108695.64294674431</v>
      </c>
      <c r="CN645" s="5">
        <f t="shared" si="704"/>
        <v>103697.9071835621</v>
      </c>
      <c r="CO645" s="5">
        <f t="shared" si="666"/>
        <v>102119.21610375319</v>
      </c>
      <c r="CP645" s="5">
        <f t="shared" si="683"/>
        <v>83514.79676457234</v>
      </c>
      <c r="CQ645" s="5">
        <f t="shared" si="699"/>
        <v>65321.560318345058</v>
      </c>
      <c r="CR645" s="5"/>
      <c r="CS645" s="32">
        <f t="shared" si="671"/>
        <v>-4.7912614325190672E-3</v>
      </c>
      <c r="CT645" s="32">
        <f t="shared" si="689"/>
        <v>2.8208732503794298E-2</v>
      </c>
      <c r="CU645" s="32">
        <f t="shared" si="722"/>
        <v>0.14356009707676209</v>
      </c>
      <c r="CV645" s="32">
        <f t="shared" si="705"/>
        <v>0.19867414276711348</v>
      </c>
      <c r="CW645" s="32">
        <f t="shared" si="667"/>
        <v>0.21720479986559149</v>
      </c>
      <c r="CX645" s="32">
        <f t="shared" si="684"/>
        <v>0.48835900721163084</v>
      </c>
      <c r="CY645" s="32">
        <f t="shared" si="700"/>
        <v>0.90289392038743599</v>
      </c>
      <c r="DA645" s="6">
        <f t="shared" si="672"/>
        <v>-5.4557259842702372E-3</v>
      </c>
      <c r="DB645" s="6">
        <f t="shared" si="690"/>
        <v>9.4956260140393489E-2</v>
      </c>
      <c r="DC645" s="6">
        <f t="shared" si="723"/>
        <v>0.34082602887306762</v>
      </c>
      <c r="DD645" s="6">
        <f t="shared" si="706"/>
        <v>0.14075197372652448</v>
      </c>
      <c r="DE645" s="6">
        <f t="shared" si="668"/>
        <v>0.44067136384278377</v>
      </c>
      <c r="DF645" s="6">
        <f t="shared" si="685"/>
        <v>0.72890914622828784</v>
      </c>
      <c r="DG645" s="6">
        <f t="shared" si="726"/>
        <v>2.3425758028664196</v>
      </c>
      <c r="DI645" s="6">
        <f t="shared" si="673"/>
        <v>0.32070044380372703</v>
      </c>
      <c r="DJ645" s="6">
        <f t="shared" si="691"/>
        <v>0.66039586052709986</v>
      </c>
      <c r="DK645" s="6">
        <f t="shared" si="724"/>
        <v>0.30143559214651888</v>
      </c>
      <c r="DL645" s="6">
        <f t="shared" si="707"/>
        <v>0.62770052727954639</v>
      </c>
      <c r="DM645" s="6">
        <f t="shared" si="669"/>
        <v>0.24098202577289993</v>
      </c>
      <c r="DN645" s="6">
        <f t="shared" si="686"/>
        <v>0.21994019727673766</v>
      </c>
      <c r="DO645" s="6">
        <f t="shared" si="725"/>
        <v>0.12038636425002663</v>
      </c>
      <c r="DP645" s="6"/>
      <c r="DX645">
        <f t="shared" si="692"/>
        <v>120914.5</v>
      </c>
      <c r="DY645">
        <f t="shared" si="693"/>
        <v>110360.92340246683</v>
      </c>
      <c r="DZ645">
        <f t="shared" si="694"/>
        <v>131468.07659753319</v>
      </c>
    </row>
    <row r="646" spans="1:130" x14ac:dyDescent="0.25">
      <c r="A646" s="1">
        <v>45</v>
      </c>
      <c r="B646" s="1">
        <v>645</v>
      </c>
      <c r="C646" s="7">
        <v>20220509</v>
      </c>
      <c r="D646" s="7">
        <v>119800</v>
      </c>
      <c r="E646" s="7">
        <v>3003521</v>
      </c>
      <c r="F646" s="7"/>
      <c r="G646" s="7">
        <f t="shared" si="740"/>
        <v>359821815800</v>
      </c>
      <c r="H646" s="36">
        <f t="shared" si="703"/>
        <v>378059759894.5</v>
      </c>
      <c r="I646" s="36">
        <f t="shared" si="695"/>
        <v>317378926552</v>
      </c>
      <c r="K646" s="2">
        <f t="shared" si="741"/>
        <v>-3.6874312835316399E-2</v>
      </c>
      <c r="M646" s="1">
        <f t="shared" si="749"/>
        <v>644</v>
      </c>
      <c r="N646" s="2">
        <f t="shared" si="742"/>
        <v>3.2368508217228018E-2</v>
      </c>
      <c r="O646" s="8">
        <f t="shared" si="743"/>
        <v>0.80701754385964908</v>
      </c>
      <c r="P646" s="2">
        <f t="shared" si="744"/>
        <v>0.84250966563152319</v>
      </c>
      <c r="Q646" s="2">
        <f t="shared" si="745"/>
        <v>0.82037229793488087</v>
      </c>
      <c r="R646" s="2">
        <f t="shared" si="746"/>
        <v>2.9919877011062135E-2</v>
      </c>
      <c r="V646" s="1">
        <f t="shared" si="747"/>
        <v>3.6874312835316399E-2</v>
      </c>
      <c r="W646" s="1">
        <f t="shared" si="748"/>
        <v>0</v>
      </c>
      <c r="X646" s="2">
        <f t="shared" si="727"/>
        <v>5.9001125837195795E-3</v>
      </c>
      <c r="Y646" s="2">
        <f t="shared" si="728"/>
        <v>8.2025050533613315E-3</v>
      </c>
      <c r="Z646" s="2">
        <f t="shared" si="729"/>
        <v>9.7587596706040468E-3</v>
      </c>
      <c r="AA646" s="2">
        <f t="shared" si="730"/>
        <v>1.2573905076304697E-2</v>
      </c>
      <c r="AB646" s="3">
        <f t="shared" si="696"/>
        <v>0.60459656584148413</v>
      </c>
      <c r="AC646" s="3">
        <f t="shared" si="697"/>
        <v>0.65234348466800562</v>
      </c>
      <c r="AD646" s="4">
        <f t="shared" si="731"/>
        <v>51.899331587340534</v>
      </c>
      <c r="AE646" s="5">
        <f t="shared" si="713"/>
        <v>67.539833142357196</v>
      </c>
      <c r="AF646" s="5">
        <f t="shared" si="714"/>
        <v>52.386320954630946</v>
      </c>
      <c r="AG646" s="5">
        <f t="shared" si="715"/>
        <v>82.693345330083446</v>
      </c>
      <c r="AH646" s="5"/>
      <c r="AI646" s="6">
        <f t="shared" si="698"/>
        <v>0.12601009989340309</v>
      </c>
      <c r="AJ646" s="6">
        <f t="shared" si="687"/>
        <v>0.3746886288560225</v>
      </c>
      <c r="AK646" s="6">
        <f t="shared" si="716"/>
        <v>8.6340301019395771E-2</v>
      </c>
      <c r="AL646" s="6">
        <f t="shared" si="717"/>
        <v>0.66303695669264928</v>
      </c>
      <c r="AM646" s="6"/>
      <c r="AT646" s="5"/>
      <c r="AU646" s="5"/>
      <c r="AV646" s="12"/>
      <c r="AW646" s="5"/>
      <c r="AX646" s="5"/>
      <c r="AY646" s="5"/>
      <c r="BE646" s="5">
        <f t="shared" si="674"/>
        <v>-4500</v>
      </c>
      <c r="BF646" s="6">
        <f t="shared" si="675"/>
        <v>4500</v>
      </c>
      <c r="BG646" s="6">
        <f t="shared" si="676"/>
        <v>0</v>
      </c>
      <c r="BH646" s="6">
        <f t="shared" si="677"/>
        <v>730</v>
      </c>
      <c r="BI646" s="6">
        <f t="shared" si="678"/>
        <v>1001.4285714285714</v>
      </c>
      <c r="BJ646" s="6">
        <f t="shared" si="679"/>
        <v>57.838283828382842</v>
      </c>
      <c r="BK646" s="6">
        <f t="shared" si="718"/>
        <v>70.274085202434719</v>
      </c>
      <c r="BL646" s="6">
        <f t="shared" si="719"/>
        <v>56.196241091674516</v>
      </c>
      <c r="BM646" s="6">
        <f t="shared" si="720"/>
        <v>80.128576079966862</v>
      </c>
      <c r="BQ646" s="2">
        <f t="shared" si="732"/>
        <v>120597.5</v>
      </c>
      <c r="BR646" s="2">
        <f t="shared" si="680"/>
        <v>112981.625</v>
      </c>
      <c r="BS646" s="2">
        <f t="shared" si="733"/>
        <v>99867.587108548672</v>
      </c>
      <c r="BT646" s="5">
        <f t="shared" si="681"/>
        <v>126371.74790881446</v>
      </c>
      <c r="BU646" s="5"/>
      <c r="BV646" s="2">
        <f t="shared" si="708"/>
        <v>1.8598203624059257</v>
      </c>
      <c r="BW646" s="2">
        <f t="shared" si="734"/>
        <v>1.2640131475819421</v>
      </c>
      <c r="BX646" s="2">
        <f t="shared" si="735"/>
        <v>-0.77856614520723477</v>
      </c>
      <c r="BY646" s="2">
        <f t="shared" si="736"/>
        <v>3.3065924403711189</v>
      </c>
      <c r="BZ646" s="2"/>
      <c r="CA646" s="2">
        <f t="shared" si="682"/>
        <v>-0.81511549459153354</v>
      </c>
      <c r="CB646" s="2">
        <f t="shared" si="737"/>
        <v>-0.84761753575502241</v>
      </c>
      <c r="CC646" s="2">
        <f t="shared" si="738"/>
        <v>-1.4346436725562326</v>
      </c>
      <c r="CD646" s="2">
        <f t="shared" si="739"/>
        <v>-0.26059139895381223</v>
      </c>
      <c r="CE646" s="5"/>
      <c r="CF646" s="8">
        <f t="shared" si="709"/>
        <v>-9.638107825718039E-3</v>
      </c>
      <c r="CG646" s="8">
        <f t="shared" si="710"/>
        <v>-4.8509831156771481E-3</v>
      </c>
      <c r="CH646" s="5">
        <f t="shared" si="711"/>
        <v>123245</v>
      </c>
      <c r="CI646" s="5">
        <f t="shared" si="712"/>
        <v>117195</v>
      </c>
      <c r="CJ646" s="5"/>
      <c r="CK646" s="5">
        <f t="shared" si="670"/>
        <v>124276.56445749309</v>
      </c>
      <c r="CL646" s="5">
        <f t="shared" si="688"/>
        <v>121153.13007623077</v>
      </c>
      <c r="CM646" s="5">
        <f t="shared" si="721"/>
        <v>109187.84621562652</v>
      </c>
      <c r="CN646" s="5">
        <f t="shared" si="704"/>
        <v>103807.21446664573</v>
      </c>
      <c r="CO646" s="5">
        <f t="shared" si="666"/>
        <v>102371.60583557333</v>
      </c>
      <c r="CP646" s="5">
        <f t="shared" si="683"/>
        <v>83610.851932363657</v>
      </c>
      <c r="CQ646" s="5">
        <f t="shared" si="699"/>
        <v>65458.796098541163</v>
      </c>
      <c r="CR646" s="5"/>
      <c r="CS646" s="32">
        <f t="shared" si="671"/>
        <v>-3.6020986555548307E-2</v>
      </c>
      <c r="CT646" s="32">
        <f t="shared" si="689"/>
        <v>-1.1168758705444648E-2</v>
      </c>
      <c r="CU646" s="32">
        <f t="shared" si="722"/>
        <v>9.7191712742610292E-2</v>
      </c>
      <c r="CV646" s="32">
        <f t="shared" si="705"/>
        <v>0.15406237047708182</v>
      </c>
      <c r="CW646" s="32">
        <f t="shared" si="667"/>
        <v>0.17024636882632982</v>
      </c>
      <c r="CX646" s="32">
        <f t="shared" si="684"/>
        <v>0.43282836176470574</v>
      </c>
      <c r="CY646" s="32">
        <f t="shared" si="700"/>
        <v>0.83015892653531265</v>
      </c>
      <c r="DA646" s="6">
        <f t="shared" si="672"/>
        <v>-3.5666826272826656E-2</v>
      </c>
      <c r="DB646" s="6">
        <f t="shared" si="690"/>
        <v>5.3404298777793971E-2</v>
      </c>
      <c r="DC646" s="6">
        <f t="shared" si="723"/>
        <v>0.29259115293412236</v>
      </c>
      <c r="DD646" s="6">
        <f t="shared" si="706"/>
        <v>9.4475803452205173E-2</v>
      </c>
      <c r="DE646" s="6">
        <f t="shared" si="668"/>
        <v>0.35453080970454925</v>
      </c>
      <c r="DF646" s="6">
        <f t="shared" si="685"/>
        <v>0.74265546562164941</v>
      </c>
      <c r="DG646" s="6">
        <f t="shared" si="726"/>
        <v>2.3328314471794847</v>
      </c>
      <c r="DI646" s="6">
        <f t="shared" si="673"/>
        <v>-0.15520362310950714</v>
      </c>
      <c r="DJ646" s="6">
        <f t="shared" si="691"/>
        <v>0.42692340715667254</v>
      </c>
      <c r="DK646" s="6">
        <f t="shared" si="724"/>
        <v>0.31262585414711996</v>
      </c>
      <c r="DL646" s="6">
        <f t="shared" si="707"/>
        <v>0.62322148979387459</v>
      </c>
      <c r="DM646" s="6">
        <f t="shared" si="669"/>
        <v>0.21760053777815661</v>
      </c>
      <c r="DN646" s="6">
        <f t="shared" si="686"/>
        <v>0.19220961999769498</v>
      </c>
      <c r="DO646" s="6">
        <f t="shared" si="725"/>
        <v>0.12060466904283826</v>
      </c>
      <c r="DP646" s="6"/>
      <c r="DX646">
        <f t="shared" si="692"/>
        <v>121252.5</v>
      </c>
      <c r="DY646">
        <f t="shared" si="693"/>
        <v>111314.29719466341</v>
      </c>
      <c r="DZ646">
        <f t="shared" si="694"/>
        <v>131190.70280533659</v>
      </c>
    </row>
    <row r="647" spans="1:130" x14ac:dyDescent="0.25">
      <c r="A647" s="1">
        <v>46</v>
      </c>
      <c r="B647" s="1">
        <v>646</v>
      </c>
      <c r="C647" s="7">
        <v>20220510</v>
      </c>
      <c r="D647" s="7">
        <v>122200</v>
      </c>
      <c r="E647" s="7">
        <v>1884552</v>
      </c>
      <c r="F647" s="7"/>
      <c r="G647" s="7">
        <f t="shared" si="740"/>
        <v>230292254400</v>
      </c>
      <c r="H647" s="36">
        <f t="shared" si="703"/>
        <v>373199725087.5</v>
      </c>
      <c r="I647" s="36">
        <f t="shared" si="695"/>
        <v>319652425956.40002</v>
      </c>
      <c r="K647" s="2">
        <f t="shared" si="741"/>
        <v>1.9835361056145896E-2</v>
      </c>
      <c r="M647" s="1">
        <f t="shared" si="749"/>
        <v>645</v>
      </c>
      <c r="N647" s="2">
        <f t="shared" si="742"/>
        <v>3.269538283814212E-2</v>
      </c>
      <c r="O647" s="8">
        <f t="shared" si="743"/>
        <v>0.80827067669172936</v>
      </c>
      <c r="P647" s="2">
        <f t="shared" si="744"/>
        <v>0.8451788373646596</v>
      </c>
      <c r="Q647" s="2">
        <f t="shared" si="745"/>
        <v>0.82195551046192139</v>
      </c>
      <c r="R647" s="2">
        <f t="shared" si="746"/>
        <v>3.4238988939793824E-2</v>
      </c>
      <c r="V647" s="1">
        <f t="shared" si="747"/>
        <v>0</v>
      </c>
      <c r="W647" s="1">
        <f t="shared" si="748"/>
        <v>1.9835361056145896E-2</v>
      </c>
      <c r="X647" s="2">
        <f t="shared" si="727"/>
        <v>5.9001125837195795E-3</v>
      </c>
      <c r="Y647" s="2">
        <f t="shared" si="728"/>
        <v>6.6995190279355698E-3</v>
      </c>
      <c r="Z647" s="2">
        <f t="shared" si="729"/>
        <v>9.7587596706040468E-3</v>
      </c>
      <c r="AA647" s="2">
        <f t="shared" si="730"/>
        <v>9.1626521463215611E-3</v>
      </c>
      <c r="AB647" s="3">
        <f t="shared" si="696"/>
        <v>0.60459656584148413</v>
      </c>
      <c r="AC647" s="3">
        <f t="shared" si="697"/>
        <v>0.73117683842501424</v>
      </c>
      <c r="AD647" s="4">
        <f t="shared" si="731"/>
        <v>54.738089266459014</v>
      </c>
      <c r="AE647" s="5">
        <f t="shared" si="713"/>
        <v>66.59203153702984</v>
      </c>
      <c r="AF647" s="5">
        <f t="shared" si="714"/>
        <v>50.705723296489381</v>
      </c>
      <c r="AG647" s="5">
        <f t="shared" si="715"/>
        <v>82.478339777570298</v>
      </c>
      <c r="AH647" s="5"/>
      <c r="AI647" s="6">
        <f t="shared" si="698"/>
        <v>0.1567958437457625</v>
      </c>
      <c r="AJ647" s="6">
        <f t="shared" si="687"/>
        <v>0.35572769102410529</v>
      </c>
      <c r="AK647" s="6">
        <f t="shared" si="716"/>
        <v>6.2219525717204682E-2</v>
      </c>
      <c r="AL647" s="6">
        <f t="shared" si="717"/>
        <v>0.64923585633100589</v>
      </c>
      <c r="AM647" s="6"/>
      <c r="AT647" s="5"/>
      <c r="AU647" s="5"/>
      <c r="AV647" s="12"/>
      <c r="AW647" s="5"/>
      <c r="AX647" s="5"/>
      <c r="AY647" s="5"/>
      <c r="BE647" s="5">
        <f t="shared" si="674"/>
        <v>2400</v>
      </c>
      <c r="BF647" s="6">
        <f t="shared" si="675"/>
        <v>0</v>
      </c>
      <c r="BG647" s="6">
        <f t="shared" si="676"/>
        <v>2400</v>
      </c>
      <c r="BH647" s="6">
        <f t="shared" si="677"/>
        <v>730</v>
      </c>
      <c r="BI647" s="6">
        <f t="shared" si="678"/>
        <v>827.14285714285711</v>
      </c>
      <c r="BJ647" s="6">
        <f t="shared" si="679"/>
        <v>53.11926605504587</v>
      </c>
      <c r="BK647" s="6">
        <f t="shared" si="718"/>
        <v>68.832647762542052</v>
      </c>
      <c r="BL647" s="6">
        <f t="shared" si="719"/>
        <v>53.909445065746617</v>
      </c>
      <c r="BM647" s="6">
        <f t="shared" si="720"/>
        <v>79.278889650298851</v>
      </c>
      <c r="BQ647" s="2">
        <f t="shared" si="732"/>
        <v>121272.5</v>
      </c>
      <c r="BR647" s="2">
        <f t="shared" si="680"/>
        <v>113884.5625</v>
      </c>
      <c r="BS647" s="2">
        <f t="shared" si="733"/>
        <v>100586.60943745155</v>
      </c>
      <c r="BT647" s="5">
        <f t="shared" si="681"/>
        <v>126932.44527529206</v>
      </c>
      <c r="BU647" s="5"/>
      <c r="BV647" s="2">
        <f t="shared" si="708"/>
        <v>1.7411719879588246</v>
      </c>
      <c r="BW647" s="2">
        <f t="shared" si="734"/>
        <v>1.3832944995533649</v>
      </c>
      <c r="BX647" s="2">
        <f t="shared" si="735"/>
        <v>-0.45881454164564617</v>
      </c>
      <c r="BY647" s="2">
        <f t="shared" si="736"/>
        <v>3.2254035407523762</v>
      </c>
      <c r="BZ647" s="2"/>
      <c r="CA647" s="2">
        <f t="shared" si="682"/>
        <v>-0.86260126428681116</v>
      </c>
      <c r="CB647" s="2">
        <f t="shared" si="737"/>
        <v>-0.87210403220353139</v>
      </c>
      <c r="CC647" s="2">
        <f t="shared" si="738"/>
        <v>-1.4149420505440591</v>
      </c>
      <c r="CD647" s="2">
        <f t="shared" si="739"/>
        <v>-0.32926601386300358</v>
      </c>
      <c r="CE647" s="5"/>
      <c r="CF647" s="8">
        <f t="shared" si="709"/>
        <v>-8.5194758895852513E-3</v>
      </c>
      <c r="CG647" s="8">
        <f t="shared" si="710"/>
        <v>-4.8509831156771481E-3</v>
      </c>
      <c r="CH647" s="5">
        <f t="shared" si="711"/>
        <v>123245</v>
      </c>
      <c r="CI647" s="5">
        <f t="shared" si="712"/>
        <v>118410</v>
      </c>
      <c r="CJ647" s="5"/>
      <c r="CK647" s="5">
        <f t="shared" si="670"/>
        <v>124128.98698866769</v>
      </c>
      <c r="CL647" s="5">
        <f t="shared" si="688"/>
        <v>121541.32922395022</v>
      </c>
      <c r="CM647" s="5">
        <f t="shared" si="721"/>
        <v>109532.68934576816</v>
      </c>
      <c r="CN647" s="5">
        <f t="shared" si="704"/>
        <v>103864.0452880011</v>
      </c>
      <c r="CO647" s="5">
        <f t="shared" si="666"/>
        <v>102615.07443463225</v>
      </c>
      <c r="CP647" s="5">
        <f t="shared" si="683"/>
        <v>83693.222971104347</v>
      </c>
      <c r="CQ647" s="5">
        <f t="shared" si="699"/>
        <v>65585.27979716254</v>
      </c>
      <c r="CR647" s="5"/>
      <c r="CS647" s="32">
        <f t="shared" si="671"/>
        <v>-1.5540181511702778E-2</v>
      </c>
      <c r="CT647" s="32">
        <f t="shared" si="689"/>
        <v>5.419315225984711E-3</v>
      </c>
      <c r="CU647" s="32">
        <f t="shared" si="722"/>
        <v>0.11564867739387119</v>
      </c>
      <c r="CV647" s="32">
        <f t="shared" si="705"/>
        <v>0.17653803740414453</v>
      </c>
      <c r="CW647" s="32">
        <f t="shared" si="667"/>
        <v>0.19085817238132718</v>
      </c>
      <c r="CX647" s="32">
        <f t="shared" si="684"/>
        <v>0.4600943261820658</v>
      </c>
      <c r="CY647" s="32">
        <f t="shared" si="700"/>
        <v>0.86322297286725647</v>
      </c>
      <c r="DA647" s="6">
        <f t="shared" si="672"/>
        <v>-1.8486013692586525E-2</v>
      </c>
      <c r="DB647" s="6">
        <f t="shared" si="690"/>
        <v>6.4211242456855791E-2</v>
      </c>
      <c r="DC647" s="6">
        <f t="shared" si="723"/>
        <v>0.33367745499314827</v>
      </c>
      <c r="DD647" s="6">
        <f t="shared" si="706"/>
        <v>9.3160282996879076E-2</v>
      </c>
      <c r="DE647" s="6">
        <f t="shared" si="668"/>
        <v>0.3671339381583506</v>
      </c>
      <c r="DF647" s="6">
        <f t="shared" si="685"/>
        <v>0.80014569822200998</v>
      </c>
      <c r="DG647" s="6">
        <f t="shared" si="726"/>
        <v>2.3047856203370802</v>
      </c>
      <c r="DI647" s="6">
        <f t="shared" si="673"/>
        <v>0.23325352576879951</v>
      </c>
      <c r="DJ647" s="6">
        <f t="shared" si="691"/>
        <v>0.52775662223428688</v>
      </c>
      <c r="DK647" s="6">
        <f t="shared" si="724"/>
        <v>0.35986490531967064</v>
      </c>
      <c r="DL647" s="6">
        <f t="shared" si="707"/>
        <v>0.5669152413570876</v>
      </c>
      <c r="DM647" s="6">
        <f t="shared" si="669"/>
        <v>0.25662169649478783</v>
      </c>
      <c r="DN647" s="6">
        <f t="shared" si="686"/>
        <v>0.22266355436113514</v>
      </c>
      <c r="DO647" s="6">
        <f t="shared" si="725"/>
        <v>0.11805515754885872</v>
      </c>
      <c r="DP647" s="6"/>
      <c r="DX647">
        <f t="shared" si="692"/>
        <v>121684</v>
      </c>
      <c r="DY647">
        <f t="shared" si="693"/>
        <v>112388.92087177307</v>
      </c>
      <c r="DZ647">
        <f t="shared" si="694"/>
        <v>130979.07912822693</v>
      </c>
    </row>
    <row r="648" spans="1:130" x14ac:dyDescent="0.25">
      <c r="A648" s="1">
        <v>47</v>
      </c>
      <c r="B648" s="1">
        <v>647</v>
      </c>
      <c r="C648" s="7">
        <v>20220511</v>
      </c>
      <c r="D648" s="7">
        <v>124250</v>
      </c>
      <c r="E648" s="7">
        <v>2203999</v>
      </c>
      <c r="F648" s="7"/>
      <c r="G648" s="7">
        <f t="shared" si="740"/>
        <v>273846875750</v>
      </c>
      <c r="H648" s="36">
        <f t="shared" si="703"/>
        <v>372795650035</v>
      </c>
      <c r="I648" s="36">
        <f t="shared" si="695"/>
        <v>322347457001.79999</v>
      </c>
      <c r="K648" s="2">
        <f t="shared" si="741"/>
        <v>1.6636618239243194E-2</v>
      </c>
      <c r="M648" s="1">
        <f t="shared" si="749"/>
        <v>646</v>
      </c>
      <c r="N648" s="2">
        <f t="shared" si="742"/>
        <v>3.274174705557209E-2</v>
      </c>
      <c r="O648" s="8">
        <f t="shared" si="743"/>
        <v>0.80952380952380953</v>
      </c>
      <c r="P648" s="2">
        <f t="shared" si="744"/>
        <v>0.84555500101162107</v>
      </c>
      <c r="Q648" s="2">
        <f t="shared" si="745"/>
        <v>0.82217805776430453</v>
      </c>
      <c r="R648" s="2">
        <f t="shared" si="746"/>
        <v>3.5655027840850062E-2</v>
      </c>
      <c r="V648" s="1">
        <f t="shared" si="747"/>
        <v>0</v>
      </c>
      <c r="W648" s="1">
        <f t="shared" si="748"/>
        <v>1.6636618239243194E-2</v>
      </c>
      <c r="X648" s="2">
        <f t="shared" si="727"/>
        <v>5.9001125837195795E-3</v>
      </c>
      <c r="Y648" s="2">
        <f t="shared" si="728"/>
        <v>5.9576235139026257E-3</v>
      </c>
      <c r="Z648" s="2">
        <f t="shared" si="729"/>
        <v>9.7587596706040468E-3</v>
      </c>
      <c r="AA648" s="2">
        <f t="shared" si="730"/>
        <v>7.6931265283527242E-3</v>
      </c>
      <c r="AB648" s="3">
        <f t="shared" si="696"/>
        <v>0.60459656584148413</v>
      </c>
      <c r="AC648" s="3">
        <f t="shared" si="697"/>
        <v>0.77440862202721239</v>
      </c>
      <c r="AD648" s="4">
        <f t="shared" si="731"/>
        <v>56.157049214882917</v>
      </c>
      <c r="AE648" s="5">
        <f t="shared" si="713"/>
        <v>65.628700218073305</v>
      </c>
      <c r="AF648" s="5">
        <f t="shared" si="714"/>
        <v>49.660896922549739</v>
      </c>
      <c r="AG648" s="5">
        <f t="shared" si="715"/>
        <v>81.596503513596872</v>
      </c>
      <c r="AH648" s="5"/>
      <c r="AI648" s="6">
        <f t="shared" si="698"/>
        <v>0.171954022415061</v>
      </c>
      <c r="AJ648" s="6">
        <f t="shared" si="687"/>
        <v>0.33885757469272293</v>
      </c>
      <c r="AK648" s="6">
        <f t="shared" si="716"/>
        <v>4.3747448970708314E-2</v>
      </c>
      <c r="AL648" s="6">
        <f t="shared" si="717"/>
        <v>0.63396770041473749</v>
      </c>
      <c r="AM648" s="6"/>
      <c r="AT648" s="5"/>
      <c r="AU648" s="5"/>
      <c r="AV648" s="12"/>
      <c r="AW648" s="5"/>
      <c r="AX648" s="5"/>
      <c r="AY648" s="5"/>
      <c r="BE648" s="5">
        <f t="shared" si="674"/>
        <v>2050</v>
      </c>
      <c r="BF648" s="6">
        <f t="shared" si="675"/>
        <v>0</v>
      </c>
      <c r="BG648" s="6">
        <f t="shared" si="676"/>
        <v>2050</v>
      </c>
      <c r="BH648" s="6">
        <f t="shared" si="677"/>
        <v>730</v>
      </c>
      <c r="BI648" s="6">
        <f t="shared" si="678"/>
        <v>737.14285714285711</v>
      </c>
      <c r="BJ648" s="6">
        <f t="shared" si="679"/>
        <v>50.243427458617326</v>
      </c>
      <c r="BK648" s="6">
        <f t="shared" si="718"/>
        <v>67.212449836251579</v>
      </c>
      <c r="BL648" s="6">
        <f t="shared" si="719"/>
        <v>51.584905382022441</v>
      </c>
      <c r="BM648" s="6">
        <f t="shared" si="720"/>
        <v>78.151730954211985</v>
      </c>
      <c r="BQ648" s="2">
        <f t="shared" si="732"/>
        <v>122527.5</v>
      </c>
      <c r="BR648" s="2">
        <f t="shared" si="680"/>
        <v>114834.4375</v>
      </c>
      <c r="BS648" s="2">
        <f t="shared" si="733"/>
        <v>101421.55506687154</v>
      </c>
      <c r="BT648" s="5">
        <f t="shared" si="681"/>
        <v>127467.83156918176</v>
      </c>
      <c r="BU648" s="5"/>
      <c r="BV648" s="2">
        <f t="shared" si="708"/>
        <v>1.6858057356336058</v>
      </c>
      <c r="BW648" s="2">
        <f t="shared" si="734"/>
        <v>1.4994977409120689</v>
      </c>
      <c r="BX648" s="2">
        <f t="shared" si="735"/>
        <v>-8.0192930251379524E-2</v>
      </c>
      <c r="BY648" s="2">
        <f t="shared" si="736"/>
        <v>3.0791884120755171</v>
      </c>
      <c r="BZ648" s="2"/>
      <c r="CA648" s="2">
        <f t="shared" si="682"/>
        <v>-0.88719310838200349</v>
      </c>
      <c r="CB648" s="2">
        <f t="shared" si="737"/>
        <v>-0.90180571735935366</v>
      </c>
      <c r="CC648" s="2">
        <f t="shared" si="738"/>
        <v>-1.3713193042661822</v>
      </c>
      <c r="CD648" s="2">
        <f t="shared" si="739"/>
        <v>-0.43229213045252507</v>
      </c>
      <c r="CE648" s="5"/>
      <c r="CF648" s="8">
        <f t="shared" si="709"/>
        <v>-8.5194758895852513E-3</v>
      </c>
      <c r="CG648" s="8">
        <f t="shared" si="710"/>
        <v>-8.9622094025837463E-3</v>
      </c>
      <c r="CH648" s="5">
        <f t="shared" si="711"/>
        <v>122825</v>
      </c>
      <c r="CI648" s="5">
        <f t="shared" si="712"/>
        <v>118410</v>
      </c>
      <c r="CJ648" s="5"/>
      <c r="CK648" s="5">
        <f t="shared" si="670"/>
        <v>124105.63445173821</v>
      </c>
      <c r="CL648" s="5">
        <f t="shared" si="688"/>
        <v>121918.17995585156</v>
      </c>
      <c r="CM648" s="5">
        <f t="shared" si="721"/>
        <v>109992.67126094681</v>
      </c>
      <c r="CN648" s="5">
        <f t="shared" si="704"/>
        <v>103965.64810627489</v>
      </c>
      <c r="CO648" s="5">
        <f t="shared" si="666"/>
        <v>102793.00457435114</v>
      </c>
      <c r="CP648" s="5">
        <f t="shared" si="683"/>
        <v>83772.203622708999</v>
      </c>
      <c r="CQ648" s="5">
        <f t="shared" si="699"/>
        <v>65740.158278586692</v>
      </c>
      <c r="CR648" s="5"/>
      <c r="CS648" s="32">
        <f t="shared" si="671"/>
        <v>1.1632473328029302E-3</v>
      </c>
      <c r="CT648" s="32">
        <f t="shared" si="689"/>
        <v>1.9126106090107564E-2</v>
      </c>
      <c r="CU648" s="32">
        <f t="shared" si="722"/>
        <v>0.12962071541320319</v>
      </c>
      <c r="CV648" s="32">
        <f t="shared" si="705"/>
        <v>0.19510629004101632</v>
      </c>
      <c r="CW648" s="32">
        <f t="shared" si="667"/>
        <v>0.20873984095025455</v>
      </c>
      <c r="CX648" s="32">
        <f t="shared" si="684"/>
        <v>0.48318886965888841</v>
      </c>
      <c r="CY648" s="32">
        <f t="shared" si="700"/>
        <v>0.89001674552510934</v>
      </c>
      <c r="DA648" s="6">
        <f t="shared" si="672"/>
        <v>-1.9447492637223774E-2</v>
      </c>
      <c r="DB648" s="6">
        <f t="shared" si="690"/>
        <v>6.1832594582611387E-2</v>
      </c>
      <c r="DC648" s="6">
        <f t="shared" si="723"/>
        <v>0.37764640582374859</v>
      </c>
      <c r="DD648" s="6">
        <f t="shared" si="706"/>
        <v>0.12199713389706952</v>
      </c>
      <c r="DE648" s="6">
        <f t="shared" si="668"/>
        <v>0.38329813404323049</v>
      </c>
      <c r="DF648" s="6">
        <f t="shared" si="685"/>
        <v>0.85168933544969472</v>
      </c>
      <c r="DG648" s="6">
        <f t="shared" si="726"/>
        <v>2.3549413462417541</v>
      </c>
      <c r="DI648" s="6">
        <f t="shared" si="673"/>
        <v>0.50988606202249331</v>
      </c>
      <c r="DJ648" s="6">
        <f t="shared" si="691"/>
        <v>0.61891353852514297</v>
      </c>
      <c r="DK648" s="6">
        <f t="shared" si="724"/>
        <v>0.4023441139727521</v>
      </c>
      <c r="DL648" s="6">
        <f t="shared" si="707"/>
        <v>0.55592888719916933</v>
      </c>
      <c r="DM648" s="6">
        <f t="shared" si="669"/>
        <v>0.33990332551588831</v>
      </c>
      <c r="DN648" s="6">
        <f t="shared" si="686"/>
        <v>0.24408453961668689</v>
      </c>
      <c r="DO648" s="6">
        <f t="shared" si="725"/>
        <v>0.11570098335959178</v>
      </c>
      <c r="DP648" s="6"/>
      <c r="DX648">
        <f t="shared" si="692"/>
        <v>122166.5</v>
      </c>
      <c r="DY648">
        <f t="shared" si="693"/>
        <v>113405.9331804386</v>
      </c>
      <c r="DZ648">
        <f t="shared" si="694"/>
        <v>130927.0668195614</v>
      </c>
    </row>
    <row r="649" spans="1:130" x14ac:dyDescent="0.25">
      <c r="A649" s="1">
        <v>48</v>
      </c>
      <c r="B649" s="1">
        <v>648</v>
      </c>
      <c r="C649" s="7">
        <v>20220514</v>
      </c>
      <c r="D649" s="7">
        <v>123990</v>
      </c>
      <c r="E649" s="7">
        <v>3402318</v>
      </c>
      <c r="F649" s="7"/>
      <c r="G649" s="7">
        <f t="shared" si="740"/>
        <v>421853408820</v>
      </c>
      <c r="H649" s="36">
        <f t="shared" si="703"/>
        <v>380499034236</v>
      </c>
      <c r="I649" s="36">
        <f t="shared" si="695"/>
        <v>326832000106.59998</v>
      </c>
      <c r="K649" s="2">
        <f t="shared" si="741"/>
        <v>-2.0947477849874029E-3</v>
      </c>
      <c r="M649" s="1">
        <f t="shared" si="749"/>
        <v>647</v>
      </c>
      <c r="N649" s="2">
        <f t="shared" si="742"/>
        <v>3.2784578448238309E-2</v>
      </c>
      <c r="O649" s="8">
        <f t="shared" si="743"/>
        <v>0.81077694235588971</v>
      </c>
      <c r="P649" s="2">
        <f t="shared" si="744"/>
        <v>0.84590196469038481</v>
      </c>
      <c r="Q649" s="2">
        <f t="shared" si="745"/>
        <v>0.82238320613855853</v>
      </c>
      <c r="R649" s="2">
        <f t="shared" si="746"/>
        <v>3.4778058655731359E-2</v>
      </c>
      <c r="V649" s="1">
        <f t="shared" si="747"/>
        <v>2.0947477849874029E-3</v>
      </c>
      <c r="W649" s="1">
        <f t="shared" si="748"/>
        <v>0</v>
      </c>
      <c r="X649" s="2">
        <f t="shared" si="727"/>
        <v>6.0497374255043942E-3</v>
      </c>
      <c r="Y649" s="2">
        <f t="shared" si="728"/>
        <v>5.0713661109007668E-3</v>
      </c>
      <c r="Z649" s="2">
        <f t="shared" si="729"/>
        <v>9.677055021094845E-3</v>
      </c>
      <c r="AA649" s="2">
        <f t="shared" si="730"/>
        <v>7.607128483080032E-3</v>
      </c>
      <c r="AB649" s="3">
        <f t="shared" si="696"/>
        <v>0.62516306999564186</v>
      </c>
      <c r="AC649" s="3">
        <f t="shared" si="697"/>
        <v>0.66665971557870063</v>
      </c>
      <c r="AD649" s="4">
        <f t="shared" si="731"/>
        <v>51.606127637879119</v>
      </c>
      <c r="AE649" s="5">
        <f t="shared" si="713"/>
        <v>64.460362710921061</v>
      </c>
      <c r="AF649" s="5">
        <f t="shared" si="714"/>
        <v>47.960731699226194</v>
      </c>
      <c r="AG649" s="5">
        <f t="shared" si="715"/>
        <v>80.959993722615934</v>
      </c>
      <c r="AH649" s="5"/>
      <c r="AI649" s="6">
        <f t="shared" si="698"/>
        <v>0.12833789992018324</v>
      </c>
      <c r="AJ649" s="6">
        <f t="shared" si="687"/>
        <v>0.32074826842598653</v>
      </c>
      <c r="AK649" s="6">
        <f t="shared" si="716"/>
        <v>2.0420616926090263E-2</v>
      </c>
      <c r="AL649" s="6">
        <f t="shared" si="717"/>
        <v>0.62107591992588285</v>
      </c>
      <c r="AM649" s="6"/>
      <c r="AT649" s="5"/>
      <c r="AU649" s="5"/>
      <c r="AV649" s="12"/>
      <c r="AW649" s="5"/>
      <c r="AX649" s="5"/>
      <c r="AY649" s="5"/>
      <c r="BE649" s="5">
        <f t="shared" si="674"/>
        <v>-260</v>
      </c>
      <c r="BF649" s="6">
        <f t="shared" si="675"/>
        <v>260</v>
      </c>
      <c r="BG649" s="6">
        <f t="shared" si="676"/>
        <v>0</v>
      </c>
      <c r="BH649" s="6">
        <f t="shared" si="677"/>
        <v>748.57142857142856</v>
      </c>
      <c r="BI649" s="6">
        <f t="shared" si="678"/>
        <v>626.42857142857144</v>
      </c>
      <c r="BJ649" s="6">
        <f t="shared" si="679"/>
        <v>45.558441558441558</v>
      </c>
      <c r="BK649" s="6">
        <f t="shared" si="718"/>
        <v>65.374475059540615</v>
      </c>
      <c r="BL649" s="6">
        <f t="shared" si="719"/>
        <v>48.621137635092474</v>
      </c>
      <c r="BM649" s="6">
        <f t="shared" si="720"/>
        <v>77.101811256654315</v>
      </c>
      <c r="BQ649" s="2">
        <f t="shared" si="732"/>
        <v>123087.5</v>
      </c>
      <c r="BR649" s="2">
        <f t="shared" si="680"/>
        <v>115803.375</v>
      </c>
      <c r="BS649" s="2">
        <f t="shared" si="733"/>
        <v>102343.13563260883</v>
      </c>
      <c r="BT649" s="5">
        <f t="shared" si="681"/>
        <v>127800.46138148183</v>
      </c>
      <c r="BU649" s="5"/>
      <c r="BV649" s="2">
        <f t="shared" si="708"/>
        <v>1.6792821892697329</v>
      </c>
      <c r="BW649" s="2">
        <f t="shared" si="734"/>
        <v>1.6087226984569742</v>
      </c>
      <c r="BX649" s="2">
        <f t="shared" si="735"/>
        <v>0.34147561907670454</v>
      </c>
      <c r="BY649" s="2">
        <f t="shared" si="736"/>
        <v>2.8759697778372439</v>
      </c>
      <c r="BZ649" s="2"/>
      <c r="CA649" s="2">
        <f t="shared" si="682"/>
        <v>-0.79000765445700438</v>
      </c>
      <c r="CB649" s="2">
        <f t="shared" si="737"/>
        <v>-0.92822294038274955</v>
      </c>
      <c r="CC649" s="2">
        <f t="shared" si="738"/>
        <v>-1.2940998977200937</v>
      </c>
      <c r="CD649" s="2">
        <f t="shared" si="739"/>
        <v>-0.5623459830454054</v>
      </c>
      <c r="CE649" s="5"/>
      <c r="CF649" s="8">
        <f t="shared" si="709"/>
        <v>-8.5194758895852513E-3</v>
      </c>
      <c r="CG649" s="8">
        <f t="shared" si="710"/>
        <v>-8.9622094025837463E-3</v>
      </c>
      <c r="CH649" s="5">
        <f t="shared" si="711"/>
        <v>122695</v>
      </c>
      <c r="CI649" s="5">
        <f t="shared" si="712"/>
        <v>118410</v>
      </c>
      <c r="CJ649" s="5"/>
      <c r="CK649" s="5">
        <f t="shared" si="670"/>
        <v>123831.97359049119</v>
      </c>
      <c r="CL649" s="5">
        <f t="shared" si="688"/>
        <v>122219.84966727608</v>
      </c>
      <c r="CM649" s="5">
        <f t="shared" si="721"/>
        <v>110705.48819686803</v>
      </c>
      <c r="CN649" s="5">
        <f t="shared" si="704"/>
        <v>104137.67983407578</v>
      </c>
      <c r="CO649" s="5">
        <f t="shared" ref="CO649:CO712" si="750">AVERAGE(G450:G649)/AVERAGE(E450:E649)</f>
        <v>103015.40082798475</v>
      </c>
      <c r="CP649" s="5">
        <f t="shared" si="683"/>
        <v>83891.754390011192</v>
      </c>
      <c r="CQ649" s="5">
        <f t="shared" si="699"/>
        <v>65913.325570224799</v>
      </c>
      <c r="CR649" s="5"/>
      <c r="CS649" s="32">
        <f t="shared" si="671"/>
        <v>1.2761357582120603E-3</v>
      </c>
      <c r="CT649" s="32">
        <f t="shared" si="689"/>
        <v>1.4483329324515459E-2</v>
      </c>
      <c r="CU649" s="32">
        <f t="shared" si="722"/>
        <v>0.11999867413536047</v>
      </c>
      <c r="CV649" s="32">
        <f t="shared" si="705"/>
        <v>0.19063532236895653</v>
      </c>
      <c r="CW649" s="32">
        <f t="shared" ref="CW649:CW712" si="751">D649/CO649-1</f>
        <v>0.20360644140033646</v>
      </c>
      <c r="CX649" s="32">
        <f t="shared" si="684"/>
        <v>0.47797600493098313</v>
      </c>
      <c r="CY649" s="32">
        <f t="shared" si="700"/>
        <v>0.88110672504150411</v>
      </c>
      <c r="DA649" s="6">
        <f t="shared" si="672"/>
        <v>-1.4889804389574181E-2</v>
      </c>
      <c r="DB649" s="6">
        <f t="shared" si="690"/>
        <v>0.11853943101489808</v>
      </c>
      <c r="DC649" s="6">
        <f t="shared" si="723"/>
        <v>0.37590395679174443</v>
      </c>
      <c r="DD649" s="6">
        <f t="shared" si="706"/>
        <v>0.13806969006753103</v>
      </c>
      <c r="DE649" s="6">
        <f t="shared" ref="DE649:DE712" si="752">LN(D649/D450)</f>
        <v>0.34025387595773737</v>
      </c>
      <c r="DF649" s="6">
        <f t="shared" si="685"/>
        <v>0.89855766838661411</v>
      </c>
      <c r="DG649" s="6">
        <f t="shared" si="726"/>
        <v>2.3598618710407964</v>
      </c>
      <c r="DI649" s="6">
        <f t="shared" si="673"/>
        <v>0.5125490399219178</v>
      </c>
      <c r="DJ649" s="6">
        <f t="shared" si="691"/>
        <v>0.58678949601351749</v>
      </c>
      <c r="DK649" s="6">
        <f t="shared" si="724"/>
        <v>0.42755918397622455</v>
      </c>
      <c r="DL649" s="6">
        <f t="shared" si="707"/>
        <v>0.56243281799533329</v>
      </c>
      <c r="DM649" s="6">
        <f t="shared" ref="DM649:DM712" si="753">(D469-(AVERAGE(D450:D649)-2*_xlfn.STDEV.P(D450:D649)))/(4*_xlfn.STDEV.P(D450:D649))</f>
        <v>0.2744079372216745</v>
      </c>
      <c r="DN649" s="6">
        <f t="shared" si="686"/>
        <v>0.25605523774468403</v>
      </c>
      <c r="DO649" s="6">
        <f t="shared" si="725"/>
        <v>0.11254937922086521</v>
      </c>
      <c r="DP649" s="6"/>
      <c r="DX649">
        <f t="shared" si="692"/>
        <v>122526</v>
      </c>
      <c r="DY649">
        <f t="shared" si="693"/>
        <v>114091.79962296365</v>
      </c>
      <c r="DZ649">
        <f t="shared" si="694"/>
        <v>130960.20037703635</v>
      </c>
    </row>
    <row r="650" spans="1:130" x14ac:dyDescent="0.25">
      <c r="A650" s="1">
        <v>49</v>
      </c>
      <c r="B650" s="1">
        <v>649</v>
      </c>
      <c r="C650" s="7">
        <v>20220515</v>
      </c>
      <c r="D650" s="7">
        <v>122200</v>
      </c>
      <c r="E650" s="7">
        <v>2255179</v>
      </c>
      <c r="F650" s="7"/>
      <c r="G650" s="7">
        <f t="shared" si="740"/>
        <v>275582873800</v>
      </c>
      <c r="H650" s="36">
        <f t="shared" si="703"/>
        <v>370962291314</v>
      </c>
      <c r="I650" s="36">
        <f t="shared" si="695"/>
        <v>329241637875</v>
      </c>
      <c r="K650" s="2">
        <f t="shared" si="741"/>
        <v>-1.4541870454255701E-2</v>
      </c>
      <c r="M650" s="1">
        <f t="shared" si="749"/>
        <v>648</v>
      </c>
      <c r="N650" s="2">
        <f t="shared" si="742"/>
        <v>3.3058259798698579E-2</v>
      </c>
      <c r="O650" s="8">
        <f t="shared" si="743"/>
        <v>0.81203007518796988</v>
      </c>
      <c r="P650" s="2">
        <f t="shared" si="744"/>
        <v>0.84810678972951459</v>
      </c>
      <c r="Q650" s="2">
        <f t="shared" si="745"/>
        <v>0.82368411680165421</v>
      </c>
      <c r="R650" s="2">
        <f t="shared" si="746"/>
        <v>3.3871889502414931E-2</v>
      </c>
      <c r="V650" s="1">
        <f t="shared" si="747"/>
        <v>1.4541870454255701E-2</v>
      </c>
      <c r="W650" s="1">
        <f t="shared" si="748"/>
        <v>0</v>
      </c>
      <c r="X650" s="2">
        <f t="shared" si="727"/>
        <v>6.6781288082893671E-3</v>
      </c>
      <c r="Y650" s="2">
        <f t="shared" si="728"/>
        <v>5.0713661109007668E-3</v>
      </c>
      <c r="Z650" s="2">
        <f t="shared" si="729"/>
        <v>9.9378257459298552E-3</v>
      </c>
      <c r="AA650" s="2">
        <f t="shared" si="730"/>
        <v>7.607128483080032E-3</v>
      </c>
      <c r="AB650" s="3">
        <f t="shared" si="696"/>
        <v>0.67199093433736923</v>
      </c>
      <c r="AC650" s="3">
        <f t="shared" si="697"/>
        <v>0.66665971557870063</v>
      </c>
      <c r="AD650" s="4">
        <f t="shared" si="731"/>
        <v>49.800873410885707</v>
      </c>
      <c r="AE650" s="5">
        <f t="shared" si="713"/>
        <v>63.425818991147082</v>
      </c>
      <c r="AF650" s="5">
        <f t="shared" si="714"/>
        <v>45.952548770693213</v>
      </c>
      <c r="AG650" s="5">
        <f t="shared" si="715"/>
        <v>80.899089211600952</v>
      </c>
      <c r="AH650" s="5"/>
      <c r="AI650" s="6">
        <f t="shared" si="698"/>
        <v>0.27725611487319696</v>
      </c>
      <c r="AJ650" s="6">
        <f t="shared" si="687"/>
        <v>0.31984273748868985</v>
      </c>
      <c r="AK650" s="6">
        <f t="shared" si="716"/>
        <v>1.9083955983505541E-2</v>
      </c>
      <c r="AL650" s="6">
        <f t="shared" si="717"/>
        <v>0.62060151899387417</v>
      </c>
      <c r="AM650" s="6"/>
      <c r="AT650" s="5"/>
      <c r="AU650" s="5"/>
      <c r="AV650" s="12"/>
      <c r="AW650" s="5"/>
      <c r="AX650" s="5"/>
      <c r="AY650" s="5"/>
      <c r="BE650" s="5">
        <f t="shared" si="674"/>
        <v>-1790</v>
      </c>
      <c r="BF650" s="6">
        <f t="shared" si="675"/>
        <v>1790</v>
      </c>
      <c r="BG650" s="6">
        <f t="shared" si="676"/>
        <v>0</v>
      </c>
      <c r="BH650" s="6">
        <f t="shared" si="677"/>
        <v>825</v>
      </c>
      <c r="BI650" s="6">
        <f t="shared" si="678"/>
        <v>626.42857142857144</v>
      </c>
      <c r="BJ650" s="6">
        <f t="shared" si="679"/>
        <v>43.159448818897637</v>
      </c>
      <c r="BK650" s="6">
        <f t="shared" si="718"/>
        <v>64.121957473398567</v>
      </c>
      <c r="BL650" s="6">
        <f t="shared" si="719"/>
        <v>44.724207686465192</v>
      </c>
      <c r="BM650" s="6">
        <f t="shared" si="720"/>
        <v>77.700382324251933</v>
      </c>
      <c r="BQ650" s="2">
        <f t="shared" si="732"/>
        <v>123597.5</v>
      </c>
      <c r="BR650" s="2">
        <f t="shared" si="680"/>
        <v>116788.625</v>
      </c>
      <c r="BS650" s="2">
        <f t="shared" si="733"/>
        <v>103348.87105812083</v>
      </c>
      <c r="BT650" s="5">
        <f t="shared" si="681"/>
        <v>127868.55448687899</v>
      </c>
      <c r="BU650" s="5"/>
      <c r="BV650" s="2">
        <f t="shared" si="708"/>
        <v>0.25804311094903065</v>
      </c>
      <c r="BW650" s="2">
        <f t="shared" si="734"/>
        <v>1.5944268216483746</v>
      </c>
      <c r="BX650" s="2">
        <f t="shared" si="735"/>
        <v>0.27138195299675094</v>
      </c>
      <c r="BY650" s="2">
        <f t="shared" si="736"/>
        <v>2.9174716902999984</v>
      </c>
      <c r="BZ650" s="2"/>
      <c r="CA650" s="2">
        <f t="shared" si="682"/>
        <v>1.2211201851615972E-2</v>
      </c>
      <c r="CB650" s="2">
        <f t="shared" si="737"/>
        <v>-0.89033458729665238</v>
      </c>
      <c r="CC650" s="2">
        <f t="shared" si="738"/>
        <v>-1.4444012411171359</v>
      </c>
      <c r="CD650" s="2">
        <f t="shared" si="739"/>
        <v>-0.3362679334761689</v>
      </c>
      <c r="CE650" s="5"/>
      <c r="CF650" s="8">
        <f t="shared" si="709"/>
        <v>-8.5194758895852513E-3</v>
      </c>
      <c r="CG650" s="8">
        <f t="shared" si="710"/>
        <v>-8.9622094025837463E-3</v>
      </c>
      <c r="CH650" s="5">
        <f t="shared" si="711"/>
        <v>122695</v>
      </c>
      <c r="CI650" s="5">
        <f t="shared" si="712"/>
        <v>118410</v>
      </c>
      <c r="CJ650" s="5"/>
      <c r="CK650" s="5">
        <f t="shared" si="670"/>
        <v>123492.43165021302</v>
      </c>
      <c r="CL650" s="5">
        <f t="shared" si="688"/>
        <v>123068.25528901437</v>
      </c>
      <c r="CM650" s="5">
        <f t="shared" si="721"/>
        <v>111195.16643020982</v>
      </c>
      <c r="CN650" s="5">
        <f t="shared" si="704"/>
        <v>104238.91512136509</v>
      </c>
      <c r="CO650" s="5">
        <f t="shared" si="750"/>
        <v>103247.65234403707</v>
      </c>
      <c r="CP650" s="5">
        <f t="shared" si="683"/>
        <v>83970.843971129812</v>
      </c>
      <c r="CQ650" s="5">
        <f t="shared" si="699"/>
        <v>66064.660653496932</v>
      </c>
      <c r="CR650" s="5"/>
      <c r="CS650" s="32">
        <f t="shared" si="671"/>
        <v>-1.0465674964387994E-2</v>
      </c>
      <c r="CT650" s="32">
        <f t="shared" si="689"/>
        <v>-7.0550710821027929E-3</v>
      </c>
      <c r="CU650" s="32">
        <f t="shared" si="722"/>
        <v>9.8968632568189996E-2</v>
      </c>
      <c r="CV650" s="32">
        <f t="shared" si="705"/>
        <v>0.17230690532151893</v>
      </c>
      <c r="CW650" s="32">
        <f t="shared" si="751"/>
        <v>0.18356202030445012</v>
      </c>
      <c r="CX650" s="32">
        <f t="shared" si="684"/>
        <v>0.45526702151539444</v>
      </c>
      <c r="CY650" s="32">
        <f t="shared" si="700"/>
        <v>0.84970298479133577</v>
      </c>
      <c r="DA650" s="6">
        <f t="shared" si="672"/>
        <v>-2.2654690564806151E-2</v>
      </c>
      <c r="DB650" s="6">
        <f t="shared" si="690"/>
        <v>6.648258090166978E-2</v>
      </c>
      <c r="DC650" s="6">
        <f t="shared" si="723"/>
        <v>0.35480622113376092</v>
      </c>
      <c r="DD650" s="6">
        <f t="shared" si="706"/>
        <v>0.11211175013199066</v>
      </c>
      <c r="DE650" s="6">
        <f t="shared" si="752"/>
        <v>0.31769706165494455</v>
      </c>
      <c r="DF650" s="6">
        <f t="shared" si="685"/>
        <v>0.92746862984580092</v>
      </c>
      <c r="DG650" s="6">
        <f t="shared" si="726"/>
        <v>2.3778538818225465</v>
      </c>
      <c r="DI650" s="6">
        <f t="shared" si="673"/>
        <v>0.29129415548408188</v>
      </c>
      <c r="DJ650" s="6">
        <f t="shared" si="691"/>
        <v>0.42554987055580634</v>
      </c>
      <c r="DK650" s="6">
        <f t="shared" si="724"/>
        <v>0.48465607656072468</v>
      </c>
      <c r="DL650" s="6">
        <f t="shared" si="707"/>
        <v>0.51582444373581593</v>
      </c>
      <c r="DM650" s="6">
        <f t="shared" si="753"/>
        <v>0.36137871123032483</v>
      </c>
      <c r="DN650" s="6">
        <f t="shared" si="686"/>
        <v>0.27609138086687235</v>
      </c>
      <c r="DO650" s="6">
        <f t="shared" si="725"/>
        <v>0.11034417427023878</v>
      </c>
      <c r="DP650" s="6"/>
      <c r="DX650">
        <f t="shared" si="692"/>
        <v>123129.5</v>
      </c>
      <c r="DY650">
        <f t="shared" si="693"/>
        <v>116887.06625986306</v>
      </c>
      <c r="DZ650">
        <f t="shared" si="694"/>
        <v>129371.93374013694</v>
      </c>
    </row>
    <row r="651" spans="1:130" x14ac:dyDescent="0.25">
      <c r="A651" s="1">
        <v>50</v>
      </c>
      <c r="B651" s="1">
        <v>650</v>
      </c>
      <c r="C651" s="7">
        <v>20220516</v>
      </c>
      <c r="D651" s="7">
        <v>122480</v>
      </c>
      <c r="E651" s="7">
        <v>1818237</v>
      </c>
      <c r="F651" s="7"/>
      <c r="G651" s="7">
        <f t="shared" si="740"/>
        <v>222697667760</v>
      </c>
      <c r="H651" s="36">
        <f t="shared" si="703"/>
        <v>367070674789</v>
      </c>
      <c r="I651" s="36">
        <f t="shared" si="695"/>
        <v>330777338258.20001</v>
      </c>
      <c r="K651" s="2">
        <f t="shared" si="741"/>
        <v>2.2887046119333438E-3</v>
      </c>
      <c r="M651" s="1">
        <f t="shared" si="749"/>
        <v>649</v>
      </c>
      <c r="N651" s="2">
        <f t="shared" si="742"/>
        <v>3.3271548029351158E-2</v>
      </c>
      <c r="O651" s="8">
        <f t="shared" si="743"/>
        <v>0.81328320802005016</v>
      </c>
      <c r="P651" s="2">
        <f t="shared" si="744"/>
        <v>0.84981047519612507</v>
      </c>
      <c r="Q651" s="2">
        <f t="shared" si="745"/>
        <v>0.82468617675301303</v>
      </c>
      <c r="R651" s="2">
        <f t="shared" si="746"/>
        <v>3.4823581709464424E-2</v>
      </c>
      <c r="V651" s="1">
        <f t="shared" si="747"/>
        <v>0</v>
      </c>
      <c r="W651" s="1">
        <f t="shared" si="748"/>
        <v>2.2887046119333438E-3</v>
      </c>
      <c r="X651" s="2">
        <f t="shared" si="727"/>
        <v>6.2021850549493687E-3</v>
      </c>
      <c r="Y651" s="2">
        <f t="shared" si="728"/>
        <v>5.2348450117531481E-3</v>
      </c>
      <c r="Z651" s="2">
        <f t="shared" si="729"/>
        <v>1.0096880000698237E-2</v>
      </c>
      <c r="AA651" s="2">
        <f t="shared" si="730"/>
        <v>7.5137798780632471E-3</v>
      </c>
      <c r="AB651" s="3">
        <f t="shared" si="696"/>
        <v>0.61426748208560111</v>
      </c>
      <c r="AC651" s="3">
        <f t="shared" si="697"/>
        <v>0.69669927742180315</v>
      </c>
      <c r="AD651" s="4">
        <f t="shared" si="731"/>
        <v>53.143931558080695</v>
      </c>
      <c r="AE651" s="5">
        <f t="shared" si="713"/>
        <v>62.560886971922571</v>
      </c>
      <c r="AF651" s="5">
        <f t="shared" si="714"/>
        <v>44.839253999861711</v>
      </c>
      <c r="AG651" s="5">
        <f t="shared" si="715"/>
        <v>80.282519943983431</v>
      </c>
      <c r="AH651" s="5"/>
      <c r="AI651" s="6">
        <f t="shared" si="698"/>
        <v>0.20055442891579381</v>
      </c>
      <c r="AJ651" s="6">
        <f t="shared" si="687"/>
        <v>0.31163714973371037</v>
      </c>
      <c r="AK651" s="6">
        <f t="shared" si="716"/>
        <v>7.0963606948854507E-3</v>
      </c>
      <c r="AL651" s="6">
        <f t="shared" si="717"/>
        <v>0.61617793877253524</v>
      </c>
      <c r="AM651" s="6"/>
      <c r="AT651" s="5"/>
      <c r="AU651" s="5"/>
      <c r="AV651" s="12"/>
      <c r="AW651" s="5"/>
      <c r="AX651" s="5"/>
      <c r="AY651" s="5"/>
      <c r="BE651" s="5">
        <f t="shared" si="674"/>
        <v>280</v>
      </c>
      <c r="BF651" s="6">
        <f t="shared" si="675"/>
        <v>0</v>
      </c>
      <c r="BG651" s="6">
        <f t="shared" si="676"/>
        <v>280</v>
      </c>
      <c r="BH651" s="6">
        <f t="shared" si="677"/>
        <v>765.71428571428567</v>
      </c>
      <c r="BI651" s="6">
        <f t="shared" si="678"/>
        <v>646.42857142857144</v>
      </c>
      <c r="BJ651" s="6">
        <f t="shared" si="679"/>
        <v>45.776428932726354</v>
      </c>
      <c r="BK651" s="6">
        <f t="shared" si="718"/>
        <v>62.971088322983881</v>
      </c>
      <c r="BL651" s="6">
        <f t="shared" si="719"/>
        <v>42.067613381314672</v>
      </c>
      <c r="BM651" s="6">
        <f t="shared" si="720"/>
        <v>77.60352078215233</v>
      </c>
      <c r="BQ651" s="2">
        <f t="shared" si="732"/>
        <v>123632.5</v>
      </c>
      <c r="BR651" s="2">
        <f t="shared" si="680"/>
        <v>117711.5</v>
      </c>
      <c r="BS651" s="2">
        <f t="shared" si="733"/>
        <v>104365.87916754028</v>
      </c>
      <c r="BT651" s="5">
        <f t="shared" si="681"/>
        <v>127743.67300147774</v>
      </c>
      <c r="BU651" s="5"/>
      <c r="BV651" s="2">
        <f t="shared" si="708"/>
        <v>0.88324205132811073</v>
      </c>
      <c r="BW651" s="2">
        <f t="shared" si="734"/>
        <v>1.6093483042727772</v>
      </c>
      <c r="BX651" s="2">
        <f t="shared" si="735"/>
        <v>0.32817810126309999</v>
      </c>
      <c r="BY651" s="2">
        <f t="shared" si="736"/>
        <v>2.8905185072824544</v>
      </c>
      <c r="BZ651" s="2"/>
      <c r="CA651" s="2">
        <f t="shared" si="682"/>
        <v>-2.8466611324676528E-2</v>
      </c>
      <c r="CB651" s="2">
        <f t="shared" si="737"/>
        <v>-0.8488113097155443</v>
      </c>
      <c r="CC651" s="2">
        <f t="shared" si="738"/>
        <v>-1.5240186407261345</v>
      </c>
      <c r="CD651" s="2">
        <f t="shared" si="739"/>
        <v>-0.17360397870495414</v>
      </c>
      <c r="CE651" s="5"/>
      <c r="CF651" s="8">
        <f t="shared" si="709"/>
        <v>-8.5194758895852513E-3</v>
      </c>
      <c r="CG651" s="8">
        <f t="shared" si="710"/>
        <v>-8.9622094025837463E-3</v>
      </c>
      <c r="CH651" s="5">
        <f t="shared" si="711"/>
        <v>122695</v>
      </c>
      <c r="CI651" s="5">
        <f t="shared" si="712"/>
        <v>118410</v>
      </c>
      <c r="CJ651" s="5"/>
      <c r="CK651" s="5">
        <f t="shared" ref="CK651:CK714" si="754">AVERAGE(G642:G651)/AVERAGE(E642:E651)</f>
        <v>123269.382217647</v>
      </c>
      <c r="CL651" s="5">
        <f t="shared" si="688"/>
        <v>123435.99789163485</v>
      </c>
      <c r="CM651" s="5">
        <f t="shared" si="721"/>
        <v>111626.62900350703</v>
      </c>
      <c r="CN651" s="5">
        <f t="shared" si="704"/>
        <v>104328.4353983028</v>
      </c>
      <c r="CO651" s="5">
        <f t="shared" si="750"/>
        <v>103544.93955167514</v>
      </c>
      <c r="CP651" s="5">
        <f t="shared" si="683"/>
        <v>84055.882736775166</v>
      </c>
      <c r="CQ651" s="5">
        <f t="shared" si="699"/>
        <v>66167.804546895088</v>
      </c>
      <c r="CR651" s="5"/>
      <c r="CS651" s="32">
        <f t="shared" ref="CS651:CS714" si="755">D651/CK651-1</f>
        <v>-6.4037168309422077E-3</v>
      </c>
      <c r="CT651" s="32">
        <f t="shared" si="689"/>
        <v>-7.7448872935278468E-3</v>
      </c>
      <c r="CU651" s="32">
        <f t="shared" si="722"/>
        <v>9.7229228306733084E-2</v>
      </c>
      <c r="CV651" s="32">
        <f t="shared" si="705"/>
        <v>0.17398482525304404</v>
      </c>
      <c r="CW651" s="32">
        <f t="shared" si="751"/>
        <v>0.18286804290300562</v>
      </c>
      <c r="CX651" s="32">
        <f t="shared" si="684"/>
        <v>0.45712585499282321</v>
      </c>
      <c r="CY651" s="32">
        <f t="shared" si="700"/>
        <v>0.85105129055921425</v>
      </c>
      <c r="DA651" s="6">
        <f t="shared" ref="DA651:DA714" si="756">LN(D651/D642)</f>
        <v>-1.0800381083171863E-2</v>
      </c>
      <c r="DB651" s="6">
        <f t="shared" si="690"/>
        <v>5.4357560243063582E-2</v>
      </c>
      <c r="DC651" s="6">
        <f t="shared" si="723"/>
        <v>0.32539727890924758</v>
      </c>
      <c r="DD651" s="6">
        <f t="shared" si="706"/>
        <v>0.12646488251217333</v>
      </c>
      <c r="DE651" s="6">
        <f t="shared" si="752"/>
        <v>0.31370912606861867</v>
      </c>
      <c r="DF651" s="6">
        <f t="shared" si="685"/>
        <v>0.87749561045291502</v>
      </c>
      <c r="DG651" s="6">
        <f t="shared" si="726"/>
        <v>2.3697092416760257</v>
      </c>
      <c r="DI651" s="6">
        <f t="shared" ref="DI651:DI714" si="757">(D651-(AVERAGE(D642:D651)-2*_xlfn.STDEV.P(D642:D651)))/(4*_xlfn.STDEV.P(D642:D651))</f>
        <v>0.36989436130570852</v>
      </c>
      <c r="DJ651" s="6">
        <f t="shared" si="691"/>
        <v>0.38970516124084709</v>
      </c>
      <c r="DK651" s="6">
        <f t="shared" si="724"/>
        <v>0.45870414715458502</v>
      </c>
      <c r="DL651" s="6">
        <f t="shared" si="707"/>
        <v>0.45236353589545364</v>
      </c>
      <c r="DM651" s="6">
        <f t="shared" si="753"/>
        <v>0.34742557449952544</v>
      </c>
      <c r="DN651" s="6">
        <f t="shared" si="686"/>
        <v>0.30318844133780687</v>
      </c>
      <c r="DO651" s="6">
        <f t="shared" si="725"/>
        <v>0.11017548575015143</v>
      </c>
      <c r="DP651" s="6"/>
      <c r="DX651">
        <f t="shared" si="692"/>
        <v>123536.5</v>
      </c>
      <c r="DY651">
        <f t="shared" si="693"/>
        <v>118747.06464705912</v>
      </c>
      <c r="DZ651">
        <f t="shared" si="694"/>
        <v>128325.93535294088</v>
      </c>
    </row>
    <row r="652" spans="1:130" x14ac:dyDescent="0.25">
      <c r="A652" s="1">
        <v>51</v>
      </c>
      <c r="B652" s="1">
        <v>651</v>
      </c>
      <c r="C652" s="7">
        <v>20220517</v>
      </c>
      <c r="D652" s="7">
        <v>122730</v>
      </c>
      <c r="E652" s="7">
        <v>1876382</v>
      </c>
      <c r="F652" s="7"/>
      <c r="G652" s="7">
        <f t="shared" si="740"/>
        <v>230288362860</v>
      </c>
      <c r="H652" s="36">
        <f t="shared" si="703"/>
        <v>364191737532</v>
      </c>
      <c r="I652" s="36">
        <f t="shared" si="695"/>
        <v>332104024236.20001</v>
      </c>
      <c r="K652" s="2">
        <f t="shared" si="741"/>
        <v>2.0390692599885673E-3</v>
      </c>
      <c r="M652" s="1">
        <f t="shared" si="749"/>
        <v>650</v>
      </c>
      <c r="N652" s="2">
        <f t="shared" si="742"/>
        <v>3.3316346462902519E-2</v>
      </c>
      <c r="O652" s="8">
        <f t="shared" si="743"/>
        <v>0.81453634085213034</v>
      </c>
      <c r="P652" s="2">
        <f t="shared" si="744"/>
        <v>0.85016668742644264</v>
      </c>
      <c r="Q652" s="2">
        <f t="shared" si="745"/>
        <v>0.82489534976062928</v>
      </c>
      <c r="R652" s="2">
        <f t="shared" si="746"/>
        <v>3.5274134343994734E-2</v>
      </c>
      <c r="V652" s="1">
        <f t="shared" si="747"/>
        <v>0</v>
      </c>
      <c r="W652" s="1">
        <f t="shared" si="748"/>
        <v>2.0390692599885673E-3</v>
      </c>
      <c r="X652" s="2">
        <f t="shared" si="727"/>
        <v>6.2021850549493687E-3</v>
      </c>
      <c r="Y652" s="2">
        <f t="shared" si="728"/>
        <v>5.1908822106161946E-3</v>
      </c>
      <c r="Z652" s="2">
        <f t="shared" si="729"/>
        <v>1.0096880000698237E-2</v>
      </c>
      <c r="AA652" s="2">
        <f t="shared" si="730"/>
        <v>7.5318173258013274E-3</v>
      </c>
      <c r="AB652" s="3">
        <f t="shared" si="696"/>
        <v>0.61426748208560111</v>
      </c>
      <c r="AC652" s="3">
        <f t="shared" si="697"/>
        <v>0.68919385402963484</v>
      </c>
      <c r="AD652" s="4">
        <f t="shared" si="731"/>
        <v>52.874130972205904</v>
      </c>
      <c r="AE652" s="5">
        <f t="shared" si="713"/>
        <v>61.728191182254818</v>
      </c>
      <c r="AF652" s="5">
        <f t="shared" si="714"/>
        <v>43.820876664800686</v>
      </c>
      <c r="AG652" s="5">
        <f t="shared" si="715"/>
        <v>79.635505699708943</v>
      </c>
      <c r="AH652" s="5"/>
      <c r="AI652" s="6">
        <f t="shared" si="698"/>
        <v>0.16635625142042368</v>
      </c>
      <c r="AJ652" s="6">
        <f t="shared" si="687"/>
        <v>0.29688169935873532</v>
      </c>
      <c r="AK652" s="6">
        <f t="shared" si="716"/>
        <v>-5.6837520004482389E-3</v>
      </c>
      <c r="AL652" s="6">
        <f t="shared" si="717"/>
        <v>0.59944715071791888</v>
      </c>
      <c r="AM652" s="6"/>
      <c r="AT652" s="5"/>
      <c r="AU652" s="5"/>
      <c r="AV652" s="12"/>
      <c r="AW652" s="5"/>
      <c r="AX652" s="5"/>
      <c r="AY652" s="5"/>
      <c r="BE652" s="5">
        <f t="shared" ref="BE652:BE671" si="758">D652-D651</f>
        <v>250</v>
      </c>
      <c r="BF652" s="6">
        <f t="shared" ref="BF652:BF671" si="759">IF(BE652&lt;0,-BE652,0)</f>
        <v>0</v>
      </c>
      <c r="BG652" s="6">
        <f t="shared" ref="BG652:BG671" si="760">IF(BE652&gt;=0,BE652,0)</f>
        <v>250</v>
      </c>
      <c r="BH652" s="6">
        <f t="shared" ref="BH652:BH671" si="761">AVERAGE(BF639:BF652)</f>
        <v>765.71428571428567</v>
      </c>
      <c r="BI652" s="6">
        <f t="shared" ref="BI652:BI671" si="762">AVERAGE(BG639:BG652)</f>
        <v>640.71428571428567</v>
      </c>
      <c r="BJ652" s="6">
        <f t="shared" ref="BJ652:BJ715" si="763">100*(SUM(BG639:BG652)/(SUM(BG639:BG652)+SUM(BF639:BF652)))</f>
        <v>45.556119857795835</v>
      </c>
      <c r="BK652" s="6">
        <f t="shared" si="718"/>
        <v>61.871569026783689</v>
      </c>
      <c r="BL652" s="6">
        <f t="shared" si="719"/>
        <v>39.706136787929324</v>
      </c>
      <c r="BM652" s="6">
        <f t="shared" si="720"/>
        <v>77.38737159398174</v>
      </c>
      <c r="BQ652" s="2">
        <f t="shared" si="732"/>
        <v>123768.75</v>
      </c>
      <c r="BR652" s="2">
        <f t="shared" si="680"/>
        <v>118546.5</v>
      </c>
      <c r="BS652" s="2">
        <f t="shared" si="733"/>
        <v>105371.50751863417</v>
      </c>
      <c r="BT652" s="5">
        <f t="shared" si="681"/>
        <v>127579.06100391653</v>
      </c>
      <c r="BU652" s="5"/>
      <c r="BV652" s="2">
        <f t="shared" si="708"/>
        <v>1.0796611970426735</v>
      </c>
      <c r="BW652" s="2">
        <f t="shared" si="734"/>
        <v>1.5809664773932623</v>
      </c>
      <c r="BX652" s="2">
        <f t="shared" si="735"/>
        <v>0.27836552597740805</v>
      </c>
      <c r="BY652" s="2">
        <f t="shared" si="736"/>
        <v>2.8835674288091164</v>
      </c>
      <c r="BZ652" s="2"/>
      <c r="CA652" s="2">
        <f t="shared" si="682"/>
        <v>6.8256850725612134E-2</v>
      </c>
      <c r="CB652" s="2">
        <f t="shared" si="737"/>
        <v>-0.79065953827340119</v>
      </c>
      <c r="CC652" s="2">
        <f t="shared" si="738"/>
        <v>-1.5691100921062069</v>
      </c>
      <c r="CD652" s="2">
        <f t="shared" si="739"/>
        <v>-1.2208984440595483E-2</v>
      </c>
      <c r="CE652" s="5"/>
      <c r="CF652" s="8">
        <f t="shared" si="709"/>
        <v>-8.5194758895852513E-3</v>
      </c>
      <c r="CG652" s="8">
        <f t="shared" si="710"/>
        <v>-8.9622094025837463E-3</v>
      </c>
      <c r="CH652" s="5">
        <f t="shared" si="711"/>
        <v>122695</v>
      </c>
      <c r="CI652" s="5">
        <f t="shared" si="712"/>
        <v>118410</v>
      </c>
      <c r="CJ652" s="5"/>
      <c r="CK652" s="5">
        <f t="shared" si="754"/>
        <v>123142.75148613591</v>
      </c>
      <c r="CL652" s="5">
        <f t="shared" si="688"/>
        <v>123726.95217948424</v>
      </c>
      <c r="CM652" s="5">
        <f t="shared" si="721"/>
        <v>112056.98061694161</v>
      </c>
      <c r="CN652" s="5">
        <f t="shared" si="704"/>
        <v>104421.92126646395</v>
      </c>
      <c r="CO652" s="5">
        <f t="shared" si="750"/>
        <v>103791.72982794234</v>
      </c>
      <c r="CP652" s="5">
        <f t="shared" si="683"/>
        <v>84208.36004431844</v>
      </c>
      <c r="CQ652" s="5">
        <f t="shared" si="699"/>
        <v>66297.883846220298</v>
      </c>
      <c r="CR652" s="5"/>
      <c r="CS652" s="32">
        <f t="shared" si="755"/>
        <v>-3.3518130881002861E-3</v>
      </c>
      <c r="CT652" s="32">
        <f t="shared" si="689"/>
        <v>-8.0576799308692548E-3</v>
      </c>
      <c r="CU652" s="32">
        <f t="shared" si="722"/>
        <v>9.5246358810463727E-2</v>
      </c>
      <c r="CV652" s="32">
        <f t="shared" si="705"/>
        <v>0.17532792455348023</v>
      </c>
      <c r="CW652" s="32">
        <f t="shared" si="751"/>
        <v>0.18246415396922289</v>
      </c>
      <c r="CX652" s="32">
        <f t="shared" si="684"/>
        <v>0.45745624229480075</v>
      </c>
      <c r="CY652" s="32">
        <f t="shared" si="700"/>
        <v>0.85119030774308713</v>
      </c>
      <c r="DA652" s="6">
        <f t="shared" si="756"/>
        <v>-1.2469797208486379E-2</v>
      </c>
      <c r="DB652" s="6">
        <f t="shared" si="690"/>
        <v>1.5519464090945612E-2</v>
      </c>
      <c r="DC652" s="6">
        <f t="shared" si="723"/>
        <v>0.31574819532860726</v>
      </c>
      <c r="DD652" s="6">
        <f t="shared" si="706"/>
        <v>0.16694298219324408</v>
      </c>
      <c r="DE652" s="6">
        <f t="shared" si="752"/>
        <v>0.32698426859553309</v>
      </c>
      <c r="DF652" s="6">
        <f t="shared" si="685"/>
        <v>0.83373784288199959</v>
      </c>
      <c r="DG652" s="6">
        <f t="shared" si="726"/>
        <v>2.3817006415276438</v>
      </c>
      <c r="DI652" s="6">
        <f t="shared" si="757"/>
        <v>0.42735519696463159</v>
      </c>
      <c r="DJ652" s="6">
        <f t="shared" si="691"/>
        <v>0.32965767445363969</v>
      </c>
      <c r="DK652" s="6">
        <f t="shared" si="724"/>
        <v>0.54519547268256463</v>
      </c>
      <c r="DL652" s="6">
        <f t="shared" si="707"/>
        <v>0.47059415910881902</v>
      </c>
      <c r="DM652" s="6">
        <f t="shared" si="753"/>
        <v>0.41383002522927292</v>
      </c>
      <c r="DN652" s="6">
        <f t="shared" si="686"/>
        <v>0.30653149977359906</v>
      </c>
      <c r="DO652" s="6">
        <f t="shared" si="725"/>
        <v>0.10986608224113008</v>
      </c>
      <c r="DP652" s="6"/>
      <c r="DX652">
        <f t="shared" si="692"/>
        <v>123873</v>
      </c>
      <c r="DY652">
        <f t="shared" si="693"/>
        <v>120517.99120716502</v>
      </c>
      <c r="DZ652">
        <f t="shared" si="694"/>
        <v>127228.00879283498</v>
      </c>
    </row>
    <row r="653" spans="1:130" x14ac:dyDescent="0.25">
      <c r="A653" s="1">
        <v>52</v>
      </c>
      <c r="B653" s="1">
        <v>652</v>
      </c>
      <c r="C653" s="7">
        <v>20220518</v>
      </c>
      <c r="D653" s="7">
        <v>122240</v>
      </c>
      <c r="E653" s="7">
        <v>1457095</v>
      </c>
      <c r="F653" s="7"/>
      <c r="G653" s="7">
        <f t="shared" si="740"/>
        <v>178115292800</v>
      </c>
      <c r="H653" s="36">
        <f t="shared" si="703"/>
        <v>333663791014</v>
      </c>
      <c r="I653" s="36">
        <f t="shared" si="695"/>
        <v>331976273732.20001</v>
      </c>
      <c r="K653" s="2">
        <f t="shared" si="741"/>
        <v>-4.0004951912065443E-3</v>
      </c>
      <c r="M653" s="1">
        <f t="shared" si="749"/>
        <v>651</v>
      </c>
      <c r="N653" s="2">
        <f t="shared" si="742"/>
        <v>3.3387016032736978E-2</v>
      </c>
      <c r="O653" s="8">
        <f t="shared" si="743"/>
        <v>0.81578947368421051</v>
      </c>
      <c r="P653" s="2">
        <f t="shared" si="744"/>
        <v>0.85072746605618688</v>
      </c>
      <c r="Q653" s="2">
        <f t="shared" si="745"/>
        <v>0.82522441145160197</v>
      </c>
      <c r="R653" s="2">
        <f t="shared" si="746"/>
        <v>3.4377213742232127E-2</v>
      </c>
      <c r="V653" s="1">
        <f t="shared" si="747"/>
        <v>4.0004951912065443E-3</v>
      </c>
      <c r="W653" s="1">
        <f t="shared" si="748"/>
        <v>0</v>
      </c>
      <c r="X653" s="2">
        <f t="shared" si="727"/>
        <v>6.4879347114641219E-3</v>
      </c>
      <c r="Y653" s="2">
        <f t="shared" si="728"/>
        <v>3.933875268910458E-3</v>
      </c>
      <c r="Z653" s="2">
        <f t="shared" si="729"/>
        <v>9.9635798841580837E-3</v>
      </c>
      <c r="AA653" s="2">
        <f t="shared" si="730"/>
        <v>6.7274002487581527E-3</v>
      </c>
      <c r="AB653" s="3">
        <f t="shared" si="696"/>
        <v>0.65116502169865909</v>
      </c>
      <c r="AC653" s="3">
        <f t="shared" si="697"/>
        <v>0.58475415813658971</v>
      </c>
      <c r="AD653" s="4">
        <f t="shared" si="731"/>
        <v>47.31330071393009</v>
      </c>
      <c r="AE653" s="5">
        <f t="shared" si="713"/>
        <v>60.612627768945359</v>
      </c>
      <c r="AF653" s="5">
        <f t="shared" si="714"/>
        <v>42.010204394651481</v>
      </c>
      <c r="AG653" s="5">
        <f t="shared" si="715"/>
        <v>79.215051143239236</v>
      </c>
      <c r="AH653" s="5"/>
      <c r="AI653" s="6">
        <f t="shared" si="698"/>
        <v>3.9911801835124917E-2</v>
      </c>
      <c r="AJ653" s="6">
        <f t="shared" si="687"/>
        <v>0.27260471536552139</v>
      </c>
      <c r="AK653" s="6">
        <f t="shared" si="716"/>
        <v>-3.0656416678094767E-2</v>
      </c>
      <c r="AL653" s="6">
        <f t="shared" si="717"/>
        <v>0.5758658474091376</v>
      </c>
      <c r="AM653" s="6"/>
      <c r="AT653" s="5"/>
      <c r="AU653" s="5"/>
      <c r="AV653" s="12"/>
      <c r="AW653" s="5"/>
      <c r="AX653" s="5"/>
      <c r="AY653" s="5"/>
      <c r="BE653" s="5">
        <f t="shared" si="758"/>
        <v>-490</v>
      </c>
      <c r="BF653" s="6">
        <f t="shared" si="759"/>
        <v>490</v>
      </c>
      <c r="BG653" s="6">
        <f t="shared" si="760"/>
        <v>0</v>
      </c>
      <c r="BH653" s="6">
        <f t="shared" si="761"/>
        <v>800.71428571428567</v>
      </c>
      <c r="BI653" s="6">
        <f t="shared" si="762"/>
        <v>482.85714285714283</v>
      </c>
      <c r="BJ653" s="6">
        <f t="shared" si="763"/>
        <v>37.618252643294383</v>
      </c>
      <c r="BK653" s="6">
        <f t="shared" si="718"/>
        <v>60.277765212823638</v>
      </c>
      <c r="BL653" s="6">
        <f t="shared" si="719"/>
        <v>35.94231128319764</v>
      </c>
      <c r="BM653" s="6">
        <f t="shared" si="720"/>
        <v>77.312582963561837</v>
      </c>
      <c r="BQ653" s="2">
        <f t="shared" si="732"/>
        <v>123768.75</v>
      </c>
      <c r="BR653" s="2">
        <f t="shared" si="680"/>
        <v>119300.625</v>
      </c>
      <c r="BS653" s="2">
        <f t="shared" si="733"/>
        <v>106372.03714625104</v>
      </c>
      <c r="BT653" s="5">
        <f t="shared" si="681"/>
        <v>127329.6811359484</v>
      </c>
      <c r="BU653" s="5"/>
      <c r="BV653" s="2">
        <f t="shared" si="708"/>
        <v>1.2276902544008079</v>
      </c>
      <c r="BW653" s="2">
        <f t="shared" si="734"/>
        <v>1.5572173206082776</v>
      </c>
      <c r="BX653" s="2">
        <f t="shared" si="735"/>
        <v>0.24666380543264887</v>
      </c>
      <c r="BY653" s="2">
        <f t="shared" si="736"/>
        <v>2.8677708357839062</v>
      </c>
      <c r="BZ653" s="2"/>
      <c r="CA653" s="2">
        <f t="shared" si="682"/>
        <v>-0.40290720086644843</v>
      </c>
      <c r="CB653" s="2">
        <f t="shared" si="737"/>
        <v>-0.75182803883441907</v>
      </c>
      <c r="CC653" s="2">
        <f t="shared" si="738"/>
        <v>-1.5260710780704922</v>
      </c>
      <c r="CD653" s="2">
        <f t="shared" si="739"/>
        <v>2.2415000401654117E-2</v>
      </c>
      <c r="CE653" s="5"/>
      <c r="CF653" s="8">
        <f t="shared" si="709"/>
        <v>-8.5194758895852513E-3</v>
      </c>
      <c r="CG653" s="8">
        <f t="shared" si="710"/>
        <v>-8.9622094025837463E-3</v>
      </c>
      <c r="CH653" s="5">
        <f t="shared" si="711"/>
        <v>122050</v>
      </c>
      <c r="CI653" s="5">
        <f t="shared" si="712"/>
        <v>118410</v>
      </c>
      <c r="CJ653" s="5"/>
      <c r="CK653" s="5">
        <f t="shared" si="754"/>
        <v>122993.31185556513</v>
      </c>
      <c r="CL653" s="5">
        <f t="shared" si="688"/>
        <v>124036.89868600485</v>
      </c>
      <c r="CM653" s="5">
        <f t="shared" si="721"/>
        <v>112472.60663724165</v>
      </c>
      <c r="CN653" s="5">
        <f t="shared" si="704"/>
        <v>104512.58302307365</v>
      </c>
      <c r="CO653" s="5">
        <f t="shared" si="750"/>
        <v>104005.60075854314</v>
      </c>
      <c r="CP653" s="5">
        <f t="shared" si="683"/>
        <v>84288.314539917119</v>
      </c>
      <c r="CQ653" s="5">
        <f t="shared" si="699"/>
        <v>66376.515174046523</v>
      </c>
      <c r="CR653" s="5"/>
      <c r="CS653" s="32">
        <f t="shared" si="755"/>
        <v>-6.1248196686480849E-3</v>
      </c>
      <c r="CT653" s="32">
        <f t="shared" si="689"/>
        <v>-1.4486807595485263E-2</v>
      </c>
      <c r="CU653" s="32">
        <f t="shared" si="722"/>
        <v>8.6842420166015621E-2</v>
      </c>
      <c r="CV653" s="32">
        <f t="shared" si="705"/>
        <v>0.16961992962141803</v>
      </c>
      <c r="CW653" s="32">
        <f t="shared" si="751"/>
        <v>0.17532132027956271</v>
      </c>
      <c r="CX653" s="32">
        <f t="shared" si="684"/>
        <v>0.4502603435273318</v>
      </c>
      <c r="CY653" s="32">
        <f t="shared" si="700"/>
        <v>0.84161521103470527</v>
      </c>
      <c r="DA653" s="6">
        <f t="shared" si="756"/>
        <v>-2.7036307611824996E-2</v>
      </c>
      <c r="DB653" s="6">
        <f t="shared" si="690"/>
        <v>-1.5504186535965199E-2</v>
      </c>
      <c r="DC653" s="6">
        <f t="shared" si="723"/>
        <v>0.32072643610267665</v>
      </c>
      <c r="DD653" s="6">
        <f t="shared" si="706"/>
        <v>0.1977209345228165</v>
      </c>
      <c r="DE653" s="6">
        <f t="shared" si="752"/>
        <v>0.31824923632221458</v>
      </c>
      <c r="DF653" s="6">
        <f t="shared" si="685"/>
        <v>0.88098128576689527</v>
      </c>
      <c r="DG653" s="6">
        <f t="shared" si="726"/>
        <v>2.3837102552728213</v>
      </c>
      <c r="DI653" s="6">
        <f t="shared" si="757"/>
        <v>0.37932863887537377</v>
      </c>
      <c r="DJ653" s="6">
        <f t="shared" si="691"/>
        <v>0.22978469702250656</v>
      </c>
      <c r="DK653" s="6">
        <f t="shared" si="724"/>
        <v>0.58366947338992026</v>
      </c>
      <c r="DL653" s="6">
        <f t="shared" si="707"/>
        <v>0.48645468061364994</v>
      </c>
      <c r="DM653" s="6">
        <f t="shared" si="753"/>
        <v>0.47688635826079695</v>
      </c>
      <c r="DN653" s="6">
        <f t="shared" si="686"/>
        <v>0.30488273549778844</v>
      </c>
      <c r="DO653" s="6">
        <f t="shared" si="725"/>
        <v>0.10848130237302757</v>
      </c>
      <c r="DP653" s="6"/>
      <c r="DX653">
        <f t="shared" si="692"/>
        <v>123943</v>
      </c>
      <c r="DY653">
        <f t="shared" si="693"/>
        <v>120791.8091140015</v>
      </c>
      <c r="DZ653">
        <f t="shared" si="694"/>
        <v>127094.1908859985</v>
      </c>
    </row>
    <row r="654" spans="1:130" x14ac:dyDescent="0.25">
      <c r="A654" s="1">
        <v>53</v>
      </c>
      <c r="B654" s="1">
        <v>653</v>
      </c>
      <c r="C654" s="7">
        <v>20220521</v>
      </c>
      <c r="D654" s="7">
        <v>117500</v>
      </c>
      <c r="E654" s="7">
        <v>5372016</v>
      </c>
      <c r="F654" s="7"/>
      <c r="G654" s="7">
        <f t="shared" si="740"/>
        <v>631211880000</v>
      </c>
      <c r="H654" s="36">
        <f t="shared" si="703"/>
        <v>317371233076.5</v>
      </c>
      <c r="I654" s="36">
        <f t="shared" si="695"/>
        <v>340242839992.20001</v>
      </c>
      <c r="K654" s="2">
        <f t="shared" si="741"/>
        <v>-3.9547991833996675E-2</v>
      </c>
      <c r="M654" s="1">
        <f t="shared" si="749"/>
        <v>652</v>
      </c>
      <c r="N654" s="2">
        <f t="shared" si="742"/>
        <v>3.3405123192555349E-2</v>
      </c>
      <c r="O654" s="8">
        <f t="shared" si="743"/>
        <v>0.81704260651629068</v>
      </c>
      <c r="P654" s="2">
        <f t="shared" si="744"/>
        <v>0.85087092453766366</v>
      </c>
      <c r="Q654" s="2">
        <f t="shared" si="745"/>
        <v>0.82530854602805215</v>
      </c>
      <c r="R654" s="2">
        <f t="shared" si="746"/>
        <v>3.3684859539896195E-2</v>
      </c>
      <c r="V654" s="1">
        <f t="shared" si="747"/>
        <v>3.9547991833996675E-2</v>
      </c>
      <c r="W654" s="1">
        <f t="shared" si="748"/>
        <v>0</v>
      </c>
      <c r="X654" s="2">
        <f t="shared" si="727"/>
        <v>8.8376172687040927E-3</v>
      </c>
      <c r="Y654" s="2">
        <f t="shared" si="728"/>
        <v>3.933875268910458E-3</v>
      </c>
      <c r="Z654" s="2">
        <f t="shared" si="729"/>
        <v>1.3319142430199632E-2</v>
      </c>
      <c r="AA654" s="2">
        <f t="shared" si="730"/>
        <v>6.7274002487581527E-3</v>
      </c>
      <c r="AB654" s="3">
        <f t="shared" si="696"/>
        <v>0.66352749923792442</v>
      </c>
      <c r="AC654" s="3">
        <f t="shared" si="697"/>
        <v>0.58475415813658971</v>
      </c>
      <c r="AD654" s="4">
        <f t="shared" si="731"/>
        <v>46.844728886467138</v>
      </c>
      <c r="AE654" s="5">
        <f t="shared" si="713"/>
        <v>59.47492635549586</v>
      </c>
      <c r="AF654" s="5">
        <f t="shared" si="714"/>
        <v>40.409082184380402</v>
      </c>
      <c r="AG654" s="5">
        <f t="shared" si="715"/>
        <v>78.540770526611311</v>
      </c>
      <c r="AH654" s="5"/>
      <c r="AI654" s="6">
        <f t="shared" si="698"/>
        <v>-0.1760383349833973</v>
      </c>
      <c r="AJ654" s="6">
        <f t="shared" si="687"/>
        <v>0.23482463828818859</v>
      </c>
      <c r="AK654" s="6">
        <f t="shared" si="716"/>
        <v>-9.4562393482354429E-2</v>
      </c>
      <c r="AL654" s="6">
        <f t="shared" si="717"/>
        <v>0.56421167005873163</v>
      </c>
      <c r="AM654" s="6"/>
      <c r="AT654" s="5"/>
      <c r="AU654" s="5"/>
      <c r="AV654" s="12"/>
      <c r="AW654" s="5"/>
      <c r="AX654" s="5"/>
      <c r="AY654" s="5"/>
      <c r="BE654" s="5">
        <f t="shared" si="758"/>
        <v>-4740</v>
      </c>
      <c r="BF654" s="6">
        <f t="shared" si="759"/>
        <v>4740</v>
      </c>
      <c r="BG654" s="6">
        <f t="shared" si="760"/>
        <v>0</v>
      </c>
      <c r="BH654" s="6">
        <f t="shared" si="761"/>
        <v>1079.2857142857142</v>
      </c>
      <c r="BI654" s="6">
        <f t="shared" si="762"/>
        <v>482.85714285714283</v>
      </c>
      <c r="BJ654" s="6">
        <f t="shared" si="763"/>
        <v>30.909922267946961</v>
      </c>
      <c r="BK654" s="6">
        <f t="shared" si="718"/>
        <v>58.375317108861054</v>
      </c>
      <c r="BL654" s="6">
        <f t="shared" si="719"/>
        <v>31.12312181589321</v>
      </c>
      <c r="BM654" s="6">
        <f t="shared" si="720"/>
        <v>77.451853813938541</v>
      </c>
      <c r="BQ654" s="2">
        <f t="shared" si="732"/>
        <v>123647.5</v>
      </c>
      <c r="BR654" s="2">
        <f t="shared" si="680"/>
        <v>119965.0625</v>
      </c>
      <c r="BS654" s="2">
        <f t="shared" si="733"/>
        <v>107355.25460735256</v>
      </c>
      <c r="BT654" s="5">
        <f t="shared" si="681"/>
        <v>127018.55624400449</v>
      </c>
      <c r="BU654" s="5"/>
      <c r="BV654" s="2">
        <f t="shared" si="708"/>
        <v>1.1440000912801231</v>
      </c>
      <c r="BW654" s="2">
        <f t="shared" si="734"/>
        <v>1.5081808968164228</v>
      </c>
      <c r="BX654" s="2">
        <f t="shared" si="735"/>
        <v>0.21374316086635381</v>
      </c>
      <c r="BY654" s="2">
        <f t="shared" si="736"/>
        <v>2.8026186327664915</v>
      </c>
      <c r="BZ654" s="2"/>
      <c r="CA654" s="2">
        <f t="shared" si="682"/>
        <v>-0.82474995309694032</v>
      </c>
      <c r="CB654" s="2">
        <f t="shared" si="737"/>
        <v>-0.72619926063380569</v>
      </c>
      <c r="CC654" s="2">
        <f t="shared" si="738"/>
        <v>-1.4512069878011375</v>
      </c>
      <c r="CD654" s="2">
        <f t="shared" si="739"/>
        <v>-1.1915334664738264E-3</v>
      </c>
      <c r="CE654" s="5"/>
      <c r="CF654" s="8">
        <f t="shared" si="709"/>
        <v>-9.8563153889253893E-3</v>
      </c>
      <c r="CG654" s="8">
        <f t="shared" si="710"/>
        <v>-8.9622094025837463E-3</v>
      </c>
      <c r="CH654" s="5">
        <f t="shared" si="711"/>
        <v>120875</v>
      </c>
      <c r="CI654" s="5">
        <f t="shared" si="712"/>
        <v>118410</v>
      </c>
      <c r="CJ654" s="5"/>
      <c r="CK654" s="5">
        <f t="shared" si="754"/>
        <v>121565.90823948715</v>
      </c>
      <c r="CL654" s="5">
        <f t="shared" si="688"/>
        <v>123337.60717441468</v>
      </c>
      <c r="CM654" s="5">
        <f t="shared" si="721"/>
        <v>113040.07815149147</v>
      </c>
      <c r="CN654" s="5">
        <f t="shared" si="704"/>
        <v>104794.81150987749</v>
      </c>
      <c r="CO654" s="5">
        <f t="shared" si="750"/>
        <v>104305.61591366136</v>
      </c>
      <c r="CP654" s="5">
        <f t="shared" si="683"/>
        <v>84427.198368685175</v>
      </c>
      <c r="CQ654" s="5">
        <f t="shared" si="699"/>
        <v>66538.288829040626</v>
      </c>
      <c r="CR654" s="5"/>
      <c r="CS654" s="32">
        <f t="shared" si="755"/>
        <v>-3.34461223411191E-2</v>
      </c>
      <c r="CT654" s="32">
        <f t="shared" si="689"/>
        <v>-4.7330309936689297E-2</v>
      </c>
      <c r="CU654" s="32">
        <f t="shared" si="722"/>
        <v>3.9454341517099145E-2</v>
      </c>
      <c r="CV654" s="32">
        <f t="shared" si="705"/>
        <v>0.12123871694663979</v>
      </c>
      <c r="CW654" s="32">
        <f t="shared" si="751"/>
        <v>0.12649735079710611</v>
      </c>
      <c r="CX654" s="32">
        <f t="shared" si="684"/>
        <v>0.39173160154964748</v>
      </c>
      <c r="CY654" s="32">
        <f t="shared" si="700"/>
        <v>0.76590053738678576</v>
      </c>
      <c r="DA654" s="6">
        <f t="shared" si="756"/>
        <v>-5.6259664932451749E-2</v>
      </c>
      <c r="DB654" s="6">
        <f t="shared" si="690"/>
        <v>-6.7459782011988115E-2</v>
      </c>
      <c r="DC654" s="6">
        <f t="shared" si="723"/>
        <v>0.2771280336906573</v>
      </c>
      <c r="DD654" s="6">
        <f t="shared" si="706"/>
        <v>0.11162120770670848</v>
      </c>
      <c r="DE654" s="6">
        <f t="shared" si="752"/>
        <v>0.23340882537380461</v>
      </c>
      <c r="DF654" s="6">
        <f t="shared" si="685"/>
        <v>0.85354903682810979</v>
      </c>
      <c r="DG654" s="6">
        <f t="shared" si="726"/>
        <v>2.3826300730669066</v>
      </c>
      <c r="DI654" s="6">
        <f t="shared" si="757"/>
        <v>-8.3494530622066923E-2</v>
      </c>
      <c r="DJ654" s="6">
        <f t="shared" si="691"/>
        <v>-0.22453707589407682</v>
      </c>
      <c r="DK654" s="6">
        <f t="shared" si="724"/>
        <v>0.50179156888566856</v>
      </c>
      <c r="DL654" s="6">
        <f t="shared" si="707"/>
        <v>0.45658768192350779</v>
      </c>
      <c r="DM654" s="6">
        <f t="shared" si="753"/>
        <v>0.4443254067209369</v>
      </c>
      <c r="DN654" s="6">
        <f t="shared" si="686"/>
        <v>0.27743520869329102</v>
      </c>
      <c r="DO654" s="6">
        <f t="shared" si="725"/>
        <v>0.10690785692884804</v>
      </c>
      <c r="DP654" s="6"/>
      <c r="DX654">
        <f t="shared" si="692"/>
        <v>123610.5</v>
      </c>
      <c r="DY654">
        <f t="shared" si="693"/>
        <v>119393.66955522279</v>
      </c>
      <c r="DZ654">
        <f t="shared" si="694"/>
        <v>127827.33044477721</v>
      </c>
    </row>
    <row r="655" spans="1:130" x14ac:dyDescent="0.25">
      <c r="A655" s="1">
        <v>54</v>
      </c>
      <c r="B655" s="1">
        <v>654</v>
      </c>
      <c r="C655" s="7">
        <v>20220522</v>
      </c>
      <c r="D655" s="7">
        <v>119800</v>
      </c>
      <c r="E655" s="7">
        <v>2663695</v>
      </c>
      <c r="F655" s="7"/>
      <c r="G655" s="7">
        <f t="shared" si="740"/>
        <v>319110661000</v>
      </c>
      <c r="H655" s="36">
        <f t="shared" si="703"/>
        <v>311667254571.5</v>
      </c>
      <c r="I655" s="36">
        <f t="shared" si="695"/>
        <v>344297259930.59998</v>
      </c>
      <c r="K655" s="2">
        <f t="shared" si="741"/>
        <v>1.9385352097135371E-2</v>
      </c>
      <c r="M655" s="1">
        <f t="shared" si="749"/>
        <v>653</v>
      </c>
      <c r="N655" s="2">
        <f t="shared" si="742"/>
        <v>3.3584600043368357E-2</v>
      </c>
      <c r="O655" s="8">
        <f t="shared" si="743"/>
        <v>0.81829573934837097</v>
      </c>
      <c r="P655" s="2">
        <f t="shared" si="744"/>
        <v>0.85228789398058413</v>
      </c>
      <c r="Q655" s="2">
        <f t="shared" si="745"/>
        <v>0.82613856488491277</v>
      </c>
      <c r="R655" s="2">
        <f t="shared" si="746"/>
        <v>3.2575185189292699E-2</v>
      </c>
      <c r="V655" s="1">
        <f t="shared" si="747"/>
        <v>0</v>
      </c>
      <c r="W655" s="1">
        <f t="shared" si="748"/>
        <v>1.9385352097135371E-2</v>
      </c>
      <c r="X655" s="2">
        <f t="shared" si="727"/>
        <v>8.3535469630595417E-3</v>
      </c>
      <c r="Y655" s="2">
        <f t="shared" si="728"/>
        <v>5.3185432758486991E-3</v>
      </c>
      <c r="Z655" s="2">
        <f t="shared" si="729"/>
        <v>1.3521410229722901E-2</v>
      </c>
      <c r="AA655" s="2">
        <f t="shared" si="730"/>
        <v>7.7696815501546472E-3</v>
      </c>
      <c r="AB655" s="3">
        <f t="shared" si="696"/>
        <v>0.61780145865974023</v>
      </c>
      <c r="AC655" s="3">
        <f t="shared" si="697"/>
        <v>0.68452525904910988</v>
      </c>
      <c r="AD655" s="4">
        <f t="shared" si="731"/>
        <v>52.561715101213437</v>
      </c>
      <c r="AE655" s="5">
        <f t="shared" si="713"/>
        <v>58.462804283267062</v>
      </c>
      <c r="AF655" s="5">
        <f t="shared" si="714"/>
        <v>40.246029151851673</v>
      </c>
      <c r="AG655" s="5">
        <f t="shared" si="715"/>
        <v>76.679579414682451</v>
      </c>
      <c r="AH655" s="5"/>
      <c r="AI655" s="6">
        <f t="shared" si="698"/>
        <v>-0.14962968485794498</v>
      </c>
      <c r="AJ655" s="6">
        <f t="shared" si="687"/>
        <v>0.19985310377355534</v>
      </c>
      <c r="AK655" s="6">
        <f t="shared" si="716"/>
        <v>-0.13715852479893872</v>
      </c>
      <c r="AL655" s="6">
        <f t="shared" si="717"/>
        <v>0.53686473234604937</v>
      </c>
      <c r="AM655" s="6"/>
      <c r="AT655" s="5"/>
      <c r="AU655" s="5"/>
      <c r="AV655" s="12"/>
      <c r="AW655" s="5"/>
      <c r="AX655" s="5"/>
      <c r="AY655" s="5"/>
      <c r="BE655" s="5">
        <f t="shared" si="758"/>
        <v>2300</v>
      </c>
      <c r="BF655" s="6">
        <f t="shared" si="759"/>
        <v>0</v>
      </c>
      <c r="BG655" s="6">
        <f t="shared" si="760"/>
        <v>2300</v>
      </c>
      <c r="BH655" s="6">
        <f t="shared" si="761"/>
        <v>1018.5714285714286</v>
      </c>
      <c r="BI655" s="6">
        <f t="shared" si="762"/>
        <v>647.14285714285711</v>
      </c>
      <c r="BJ655" s="6">
        <f t="shared" si="763"/>
        <v>38.850771869639793</v>
      </c>
      <c r="BK655" s="6">
        <f t="shared" si="718"/>
        <v>56.758034694335514</v>
      </c>
      <c r="BL655" s="6">
        <f t="shared" si="719"/>
        <v>28.877630938523506</v>
      </c>
      <c r="BM655" s="6">
        <f t="shared" si="720"/>
        <v>76.27431732340392</v>
      </c>
      <c r="BQ655" s="2">
        <f t="shared" si="732"/>
        <v>123532.5</v>
      </c>
      <c r="BR655" s="2">
        <f t="shared" ref="BR655:BR718" si="764">AVERAGE(BQ636:BQ655)</f>
        <v>120546.3125</v>
      </c>
      <c r="BS655" s="2">
        <f t="shared" si="733"/>
        <v>108323.97430790143</v>
      </c>
      <c r="BT655" s="5">
        <f t="shared" ref="BT655:BT718" si="765">BR655+2*_xlfn.STDEV.S(BQ636:BQ655)</f>
        <v>126656.9794824492</v>
      </c>
      <c r="BU655" s="5"/>
      <c r="BV655" s="2">
        <f t="shared" si="708"/>
        <v>0.9488054552708336</v>
      </c>
      <c r="BW655" s="2">
        <f t="shared" si="734"/>
        <v>1.4516097220525859</v>
      </c>
      <c r="BX655" s="2">
        <f t="shared" si="735"/>
        <v>0.16355864830725753</v>
      </c>
      <c r="BY655" s="2">
        <f t="shared" si="736"/>
        <v>2.7396607957979144</v>
      </c>
      <c r="BZ655" s="2"/>
      <c r="CA655" s="2">
        <f t="shared" ref="CA655:CA718" si="766">_xlfn.SKEW.P(K636:K655)</f>
        <v>-0.73148562644555337</v>
      </c>
      <c r="CB655" s="2">
        <f t="shared" si="737"/>
        <v>-0.69887712511572686</v>
      </c>
      <c r="CC655" s="2">
        <f t="shared" si="738"/>
        <v>-1.3759396599763807</v>
      </c>
      <c r="CD655" s="2">
        <f t="shared" si="739"/>
        <v>-2.1814590255073041E-2</v>
      </c>
      <c r="CE655" s="5"/>
      <c r="CF655" s="8">
        <f t="shared" si="709"/>
        <v>-9.8563153889253893E-3</v>
      </c>
      <c r="CG655" s="8">
        <f t="shared" si="710"/>
        <v>-8.9622094025837463E-3</v>
      </c>
      <c r="CH655" s="5">
        <f t="shared" si="711"/>
        <v>120875</v>
      </c>
      <c r="CI655" s="5">
        <f t="shared" si="712"/>
        <v>118410</v>
      </c>
      <c r="CJ655" s="5"/>
      <c r="CK655" s="5">
        <f t="shared" si="754"/>
        <v>121171.36985843464</v>
      </c>
      <c r="CL655" s="5">
        <f t="shared" si="688"/>
        <v>122991.040667391</v>
      </c>
      <c r="CM655" s="5">
        <f t="shared" si="721"/>
        <v>113365.03085999817</v>
      </c>
      <c r="CN655" s="5">
        <f t="shared" si="704"/>
        <v>104925.58206001439</v>
      </c>
      <c r="CO655" s="5">
        <f t="shared" si="750"/>
        <v>104611.10450325765</v>
      </c>
      <c r="CP655" s="5">
        <f t="shared" si="683"/>
        <v>84512.297389875734</v>
      </c>
      <c r="CQ655" s="5">
        <f t="shared" si="699"/>
        <v>66667.408964758302</v>
      </c>
      <c r="CR655" s="5"/>
      <c r="CS655" s="32">
        <f t="shared" si="755"/>
        <v>-1.1317606296246563E-2</v>
      </c>
      <c r="CT655" s="32">
        <f t="shared" si="689"/>
        <v>-2.5945309919123694E-2</v>
      </c>
      <c r="CU655" s="32">
        <f t="shared" si="722"/>
        <v>5.6763263690624344E-2</v>
      </c>
      <c r="CV655" s="32">
        <f t="shared" si="705"/>
        <v>0.14176159567528424</v>
      </c>
      <c r="CW655" s="32">
        <f t="shared" si="751"/>
        <v>0.1451939119548189</v>
      </c>
      <c r="CX655" s="32">
        <f t="shared" si="684"/>
        <v>0.41754518218021608</v>
      </c>
      <c r="CY655" s="32">
        <f t="shared" si="700"/>
        <v>0.79697999157772315</v>
      </c>
      <c r="DA655" s="6">
        <f t="shared" si="756"/>
        <v>0</v>
      </c>
      <c r="DB655" s="6">
        <f t="shared" si="690"/>
        <v>-4.2330038819586663E-2</v>
      </c>
      <c r="DC655" s="6">
        <f t="shared" si="723"/>
        <v>0.3031601741860544</v>
      </c>
      <c r="DD655" s="6">
        <f t="shared" si="706"/>
        <v>0.12711273276522775</v>
      </c>
      <c r="DE655" s="6">
        <f t="shared" si="752"/>
        <v>0.39508511040544592</v>
      </c>
      <c r="DF655" s="6">
        <f t="shared" si="685"/>
        <v>0.91025721726381814</v>
      </c>
      <c r="DG655" s="6">
        <f t="shared" si="726"/>
        <v>2.3655173398693061</v>
      </c>
      <c r="DI655" s="6">
        <f t="shared" si="757"/>
        <v>0.25726788545683782</v>
      </c>
      <c r="DJ655" s="6">
        <f t="shared" si="691"/>
        <v>0.10158353605099571</v>
      </c>
      <c r="DK655" s="6">
        <f t="shared" si="724"/>
        <v>0.54568582474266203</v>
      </c>
      <c r="DL655" s="6">
        <f t="shared" si="707"/>
        <v>0.45256095054096507</v>
      </c>
      <c r="DM655" s="6">
        <f t="shared" si="753"/>
        <v>0.51859920387406144</v>
      </c>
      <c r="DN655" s="6">
        <f t="shared" si="686"/>
        <v>0.26924167494555834</v>
      </c>
      <c r="DO655" s="6">
        <f t="shared" si="725"/>
        <v>0.10584090011138474</v>
      </c>
      <c r="DP655" s="6"/>
      <c r="DX655">
        <f t="shared" si="692"/>
        <v>123315.5</v>
      </c>
      <c r="DY655">
        <f t="shared" si="693"/>
        <v>118903.65922771458</v>
      </c>
      <c r="DZ655">
        <f t="shared" si="694"/>
        <v>127727.34077228542</v>
      </c>
    </row>
    <row r="656" spans="1:130" x14ac:dyDescent="0.25">
      <c r="A656" s="1">
        <v>55</v>
      </c>
      <c r="B656" s="1">
        <v>655</v>
      </c>
      <c r="C656" s="7">
        <v>20220523</v>
      </c>
      <c r="D656" s="7">
        <v>119000</v>
      </c>
      <c r="E656" s="7">
        <v>2297800</v>
      </c>
      <c r="F656" s="7"/>
      <c r="G656" s="7">
        <f t="shared" si="740"/>
        <v>273438200000</v>
      </c>
      <c r="H656" s="36">
        <f t="shared" si="703"/>
        <v>308087775235.5</v>
      </c>
      <c r="I656" s="36">
        <f t="shared" si="695"/>
        <v>347606830418.79999</v>
      </c>
      <c r="K656" s="2">
        <f t="shared" si="741"/>
        <v>-6.700192569819562E-3</v>
      </c>
      <c r="M656" s="1">
        <f t="shared" si="749"/>
        <v>654</v>
      </c>
      <c r="N656" s="2">
        <f t="shared" si="742"/>
        <v>3.3921044663079707E-2</v>
      </c>
      <c r="O656" s="8">
        <f t="shared" si="743"/>
        <v>0.81954887218045114</v>
      </c>
      <c r="P656" s="2">
        <f t="shared" si="744"/>
        <v>0.85491975789862773</v>
      </c>
      <c r="Q656" s="2">
        <f t="shared" si="745"/>
        <v>0.82767554519803976</v>
      </c>
      <c r="R656" s="2">
        <f t="shared" si="746"/>
        <v>3.2739021800132995E-2</v>
      </c>
      <c r="V656" s="1">
        <f t="shared" si="747"/>
        <v>6.700192569819562E-3</v>
      </c>
      <c r="W656" s="1">
        <f t="shared" si="748"/>
        <v>0</v>
      </c>
      <c r="X656" s="2">
        <f t="shared" si="727"/>
        <v>8.1488746559251566E-3</v>
      </c>
      <c r="Y656" s="2">
        <f t="shared" si="728"/>
        <v>5.3185432758486991E-3</v>
      </c>
      <c r="Z656" s="2">
        <f t="shared" si="729"/>
        <v>1.3523338731018375E-2</v>
      </c>
      <c r="AA656" s="2">
        <f t="shared" si="730"/>
        <v>7.7696815501546472E-3</v>
      </c>
      <c r="AB656" s="3">
        <f t="shared" si="696"/>
        <v>0.60257861006129698</v>
      </c>
      <c r="AC656" s="3">
        <f t="shared" si="697"/>
        <v>0.68452525904910988</v>
      </c>
      <c r="AD656" s="4">
        <f t="shared" si="731"/>
        <v>53.183373578250958</v>
      </c>
      <c r="AE656" s="5">
        <f t="shared" si="713"/>
        <v>57.623337615297658</v>
      </c>
      <c r="AF656" s="5">
        <f t="shared" si="714"/>
        <v>40.105874445084197</v>
      </c>
      <c r="AG656" s="5">
        <f t="shared" si="715"/>
        <v>75.140800785511118</v>
      </c>
      <c r="AH656" s="5"/>
      <c r="AI656" s="6">
        <f t="shared" si="698"/>
        <v>-0.15249182101971151</v>
      </c>
      <c r="AJ656" s="6">
        <f t="shared" si="687"/>
        <v>0.16699910439556831</v>
      </c>
      <c r="AK656" s="6">
        <f t="shared" si="716"/>
        <v>-0.17302744613521848</v>
      </c>
      <c r="AL656" s="6">
        <f t="shared" si="717"/>
        <v>0.5070256549263551</v>
      </c>
      <c r="AM656" s="6"/>
      <c r="AT656" s="5"/>
      <c r="AU656" s="5"/>
      <c r="AV656" s="12"/>
      <c r="AW656" s="5"/>
      <c r="AX656" s="5"/>
      <c r="AY656" s="5"/>
      <c r="BE656" s="5">
        <f t="shared" si="758"/>
        <v>-800</v>
      </c>
      <c r="BF656" s="6">
        <f t="shared" si="759"/>
        <v>800</v>
      </c>
      <c r="BG656" s="6">
        <f t="shared" si="760"/>
        <v>0</v>
      </c>
      <c r="BH656" s="6">
        <f t="shared" si="761"/>
        <v>990.71428571428567</v>
      </c>
      <c r="BI656" s="6">
        <f t="shared" si="762"/>
        <v>647.14285714285711</v>
      </c>
      <c r="BJ656" s="6">
        <f t="shared" si="763"/>
        <v>39.511556912341909</v>
      </c>
      <c r="BK656" s="6">
        <f t="shared" si="718"/>
        <v>55.448390082325474</v>
      </c>
      <c r="BL656" s="6">
        <f t="shared" si="719"/>
        <v>26.885054645476739</v>
      </c>
      <c r="BM656" s="6">
        <f t="shared" si="720"/>
        <v>75.442724888119585</v>
      </c>
      <c r="BQ656" s="2">
        <f t="shared" si="732"/>
        <v>123317.5</v>
      </c>
      <c r="BR656" s="2">
        <f t="shared" si="764"/>
        <v>121076.75</v>
      </c>
      <c r="BS656" s="2">
        <f t="shared" si="733"/>
        <v>109312.90800096374</v>
      </c>
      <c r="BT656" s="5">
        <f t="shared" si="765"/>
        <v>126060.74559643296</v>
      </c>
      <c r="BU656" s="5"/>
      <c r="BV656" s="2">
        <f t="shared" si="708"/>
        <v>0.9242433353351629</v>
      </c>
      <c r="BW656" s="2">
        <f t="shared" si="734"/>
        <v>1.420346400423343</v>
      </c>
      <c r="BX656" s="2">
        <f t="shared" si="735"/>
        <v>0.11210596444908805</v>
      </c>
      <c r="BY656" s="2">
        <f t="shared" si="736"/>
        <v>2.7285868363975982</v>
      </c>
      <c r="BZ656" s="2"/>
      <c r="CA656" s="2">
        <f t="shared" si="766"/>
        <v>-0.72126182126047234</v>
      </c>
      <c r="CB656" s="2">
        <f t="shared" si="737"/>
        <v>-0.67834142652728158</v>
      </c>
      <c r="CC656" s="2">
        <f t="shared" si="738"/>
        <v>-1.3242935645088867</v>
      </c>
      <c r="CD656" s="2">
        <f t="shared" si="739"/>
        <v>-3.2389288545676465E-2</v>
      </c>
      <c r="CE656" s="5"/>
      <c r="CF656" s="8">
        <f t="shared" si="709"/>
        <v>-1.0081319868430652E-2</v>
      </c>
      <c r="CG656" s="8">
        <f t="shared" si="710"/>
        <v>6.6458678905494811E-4</v>
      </c>
      <c r="CH656" s="5">
        <f t="shared" si="711"/>
        <v>120875</v>
      </c>
      <c r="CI656" s="5">
        <f t="shared" si="712"/>
        <v>120515</v>
      </c>
      <c r="CJ656" s="5"/>
      <c r="CK656" s="5">
        <f t="shared" si="754"/>
        <v>121136.87157956716</v>
      </c>
      <c r="CL656" s="5">
        <f t="shared" si="688"/>
        <v>122699.08686332886</v>
      </c>
      <c r="CM656" s="5">
        <f t="shared" si="721"/>
        <v>113648.34423004242</v>
      </c>
      <c r="CN656" s="5">
        <f t="shared" si="704"/>
        <v>105030.71212725018</v>
      </c>
      <c r="CO656" s="5">
        <f t="shared" si="750"/>
        <v>104964.53809181435</v>
      </c>
      <c r="CP656" s="5">
        <f t="shared" ref="CP656:CP719" si="767">AVERAGE(G257:G656)/AVERAGE(E257:E656)</f>
        <v>84581.710252692676</v>
      </c>
      <c r="CQ656" s="5">
        <f t="shared" si="699"/>
        <v>66758.045481715671</v>
      </c>
      <c r="CR656" s="5"/>
      <c r="CS656" s="32">
        <f t="shared" si="755"/>
        <v>-1.7640141698422429E-2</v>
      </c>
      <c r="CT656" s="32">
        <f t="shared" si="689"/>
        <v>-3.014763155857203E-2</v>
      </c>
      <c r="CU656" s="32">
        <f t="shared" si="722"/>
        <v>4.7089606154973707E-2</v>
      </c>
      <c r="CV656" s="32">
        <f t="shared" si="705"/>
        <v>0.13300193428970841</v>
      </c>
      <c r="CW656" s="32">
        <f t="shared" si="751"/>
        <v>0.13371622610208211</v>
      </c>
      <c r="CX656" s="32">
        <f t="shared" ref="CX656:CX719" si="768">D656/CP656-1</f>
        <v>0.40692354936404951</v>
      </c>
      <c r="CY656" s="32">
        <f t="shared" si="700"/>
        <v>0.78255668124065814</v>
      </c>
      <c r="DA656" s="6">
        <f t="shared" si="756"/>
        <v>-2.6535553625965609E-2</v>
      </c>
      <c r="DB656" s="6">
        <f t="shared" si="690"/>
        <v>-4.236701884264623E-2</v>
      </c>
      <c r="DC656" s="6">
        <f t="shared" si="723"/>
        <v>0.28869098459386133</v>
      </c>
      <c r="DD656" s="6">
        <f t="shared" si="706"/>
        <v>9.7733281212028983E-2</v>
      </c>
      <c r="DE656" s="6">
        <f t="shared" si="752"/>
        <v>0.35427686125471952</v>
      </c>
      <c r="DF656" s="6">
        <f t="shared" si="685"/>
        <v>0.95084448111634412</v>
      </c>
      <c r="DG656" s="6">
        <f t="shared" si="726"/>
        <v>2.3598417145433785</v>
      </c>
      <c r="DI656" s="6">
        <f t="shared" si="757"/>
        <v>0.18076306038979914</v>
      </c>
      <c r="DJ656" s="6">
        <f t="shared" si="691"/>
        <v>7.45130967449191E-2</v>
      </c>
      <c r="DK656" s="6">
        <f t="shared" si="724"/>
        <v>0.49829704685106024</v>
      </c>
      <c r="DL656" s="6">
        <f t="shared" si="707"/>
        <v>0.42901474085888464</v>
      </c>
      <c r="DM656" s="6">
        <f t="shared" si="753"/>
        <v>0.59961423146552306</v>
      </c>
      <c r="DN656" s="6">
        <f t="shared" si="686"/>
        <v>0.2647670241306741</v>
      </c>
      <c r="DO656" s="6">
        <f t="shared" si="725"/>
        <v>0.10578018431800958</v>
      </c>
      <c r="DP656" s="6"/>
      <c r="DX656">
        <f t="shared" si="692"/>
        <v>123016.5</v>
      </c>
      <c r="DY656">
        <f t="shared" si="693"/>
        <v>118296.61324288389</v>
      </c>
      <c r="DZ656">
        <f t="shared" si="694"/>
        <v>127736.38675711611</v>
      </c>
    </row>
    <row r="657" spans="1:130" x14ac:dyDescent="0.25">
      <c r="A657" s="1">
        <v>56</v>
      </c>
      <c r="B657" s="1">
        <v>656</v>
      </c>
      <c r="C657" s="7">
        <v>20220524</v>
      </c>
      <c r="D657" s="7">
        <v>117790</v>
      </c>
      <c r="E657" s="7">
        <v>1663993</v>
      </c>
      <c r="F657" s="7"/>
      <c r="G657" s="7">
        <f t="shared" si="740"/>
        <v>196001735470</v>
      </c>
      <c r="H657" s="36">
        <f t="shared" si="703"/>
        <v>302448114861.5</v>
      </c>
      <c r="I657" s="36">
        <f t="shared" si="695"/>
        <v>348451346207.40002</v>
      </c>
      <c r="K657" s="2">
        <f t="shared" si="741"/>
        <v>-1.0220115140836291E-2</v>
      </c>
      <c r="M657" s="1">
        <f t="shared" si="749"/>
        <v>655</v>
      </c>
      <c r="N657" s="2">
        <f t="shared" si="742"/>
        <v>3.3959507571261136E-2</v>
      </c>
      <c r="O657" s="8">
        <f t="shared" si="743"/>
        <v>0.82080200501253131</v>
      </c>
      <c r="P657" s="2">
        <f t="shared" si="744"/>
        <v>0.85521861403827426</v>
      </c>
      <c r="Q657" s="2">
        <f t="shared" si="745"/>
        <v>0.82784969830903932</v>
      </c>
      <c r="R657" s="2">
        <f t="shared" si="746"/>
        <v>3.411775288609642E-2</v>
      </c>
      <c r="V657" s="1">
        <f t="shared" si="747"/>
        <v>1.0220115140836291E-2</v>
      </c>
      <c r="W657" s="1">
        <f t="shared" si="748"/>
        <v>0</v>
      </c>
      <c r="X657" s="2">
        <f t="shared" si="727"/>
        <v>8.8788828802706058E-3</v>
      </c>
      <c r="Y657" s="2">
        <f t="shared" si="728"/>
        <v>5.0536514626127581E-3</v>
      </c>
      <c r="Z657" s="2">
        <f t="shared" si="729"/>
        <v>1.3323992490477728E-2</v>
      </c>
      <c r="AA657" s="2">
        <f t="shared" si="730"/>
        <v>7.8910642590633521E-3</v>
      </c>
      <c r="AB657" s="3">
        <f t="shared" si="696"/>
        <v>0.66638305947831233</v>
      </c>
      <c r="AC657" s="3">
        <f t="shared" si="697"/>
        <v>0.64042710801757086</v>
      </c>
      <c r="AD657" s="4">
        <f t="shared" si="731"/>
        <v>49.006896636315652</v>
      </c>
      <c r="AE657" s="5">
        <f t="shared" si="713"/>
        <v>56.799686559187002</v>
      </c>
      <c r="AF657" s="5">
        <f t="shared" si="714"/>
        <v>39.288538933976412</v>
      </c>
      <c r="AG657" s="5">
        <f t="shared" si="715"/>
        <v>74.310834184397592</v>
      </c>
      <c r="AH657" s="5"/>
      <c r="AI657" s="6">
        <f t="shared" si="698"/>
        <v>-0.16285969056016109</v>
      </c>
      <c r="AJ657" s="6">
        <f t="shared" si="687"/>
        <v>0.13743048289581722</v>
      </c>
      <c r="AK657" s="6">
        <f t="shared" si="716"/>
        <v>-0.20962241381958896</v>
      </c>
      <c r="AL657" s="6">
        <f t="shared" si="717"/>
        <v>0.4844833796112234</v>
      </c>
      <c r="AM657" s="6"/>
      <c r="AT657" s="5"/>
      <c r="AU657" s="5"/>
      <c r="AV657" s="12"/>
      <c r="AW657" s="5"/>
      <c r="AX657" s="5"/>
      <c r="AY657" s="5"/>
      <c r="BE657" s="5">
        <f t="shared" si="758"/>
        <v>-1210</v>
      </c>
      <c r="BF657" s="6">
        <f t="shared" si="759"/>
        <v>1210</v>
      </c>
      <c r="BG657" s="6">
        <f t="shared" si="760"/>
        <v>0</v>
      </c>
      <c r="BH657" s="6">
        <f t="shared" si="761"/>
        <v>1077.1428571428571</v>
      </c>
      <c r="BI657" s="6">
        <f t="shared" si="762"/>
        <v>614.28571428571433</v>
      </c>
      <c r="BJ657" s="6">
        <f t="shared" si="763"/>
        <v>36.317567567567565</v>
      </c>
      <c r="BK657" s="6">
        <f t="shared" si="718"/>
        <v>54.181886050461706</v>
      </c>
      <c r="BL657" s="6">
        <f t="shared" si="719"/>
        <v>24.549643500239274</v>
      </c>
      <c r="BM657" s="6">
        <f t="shared" si="720"/>
        <v>74.924455835617408</v>
      </c>
      <c r="BQ657" s="2">
        <f t="shared" si="732"/>
        <v>122417.5</v>
      </c>
      <c r="BR657" s="2">
        <f t="shared" si="764"/>
        <v>121437</v>
      </c>
      <c r="BS657" s="2">
        <f t="shared" si="733"/>
        <v>110198.87966240778</v>
      </c>
      <c r="BT657" s="5">
        <f t="shared" si="765"/>
        <v>125612.20472236801</v>
      </c>
      <c r="BU657" s="5"/>
      <c r="BV657" s="2">
        <f t="shared" si="708"/>
        <v>0.8111576705610295</v>
      </c>
      <c r="BW657" s="2">
        <f t="shared" si="734"/>
        <v>1.4006081397130932</v>
      </c>
      <c r="BX657" s="2">
        <f t="shared" si="735"/>
        <v>6.7078322958989967E-2</v>
      </c>
      <c r="BY657" s="2">
        <f t="shared" si="736"/>
        <v>2.7341379564671966</v>
      </c>
      <c r="BZ657" s="2"/>
      <c r="CA657" s="2">
        <f t="shared" si="766"/>
        <v>-0.68326132841918352</v>
      </c>
      <c r="CB657" s="2">
        <f t="shared" si="737"/>
        <v>-0.66437724231363782</v>
      </c>
      <c r="CC657" s="2">
        <f t="shared" si="738"/>
        <v>-1.2963848771617492</v>
      </c>
      <c r="CD657" s="2">
        <f t="shared" si="739"/>
        <v>-3.2369607465526529E-2</v>
      </c>
      <c r="CE657" s="5"/>
      <c r="CF657" s="8">
        <f t="shared" si="709"/>
        <v>-1.0081319868430652E-2</v>
      </c>
      <c r="CG657" s="8">
        <f t="shared" si="710"/>
        <v>6.6458678905494811E-4</v>
      </c>
      <c r="CH657" s="5">
        <f t="shared" si="711"/>
        <v>120745</v>
      </c>
      <c r="CI657" s="5">
        <f t="shared" si="712"/>
        <v>121345</v>
      </c>
      <c r="CJ657" s="5"/>
      <c r="CK657" s="5">
        <f t="shared" si="754"/>
        <v>120834.09367121627</v>
      </c>
      <c r="CL657" s="5">
        <f t="shared" si="688"/>
        <v>122460.65245737688</v>
      </c>
      <c r="CM657" s="5">
        <f t="shared" si="721"/>
        <v>113969.70976055</v>
      </c>
      <c r="CN657" s="5">
        <f t="shared" si="704"/>
        <v>105087.06208077795</v>
      </c>
      <c r="CO657" s="5">
        <f t="shared" si="750"/>
        <v>105322.77452151963</v>
      </c>
      <c r="CP657" s="5">
        <f t="shared" si="767"/>
        <v>84739.696040863346</v>
      </c>
      <c r="CQ657" s="5">
        <f t="shared" si="699"/>
        <v>66844.898416492753</v>
      </c>
      <c r="CR657" s="5"/>
      <c r="CS657" s="32">
        <f t="shared" si="755"/>
        <v>-2.5192340826415194E-2</v>
      </c>
      <c r="CT657" s="32">
        <f t="shared" si="689"/>
        <v>-3.8140025907525965E-2</v>
      </c>
      <c r="CU657" s="32">
        <f t="shared" si="722"/>
        <v>3.3520224342734606E-2</v>
      </c>
      <c r="CV657" s="32">
        <f t="shared" si="705"/>
        <v>0.12088013184208735</v>
      </c>
      <c r="CW657" s="32">
        <f t="shared" si="751"/>
        <v>0.11837160134756086</v>
      </c>
      <c r="CX657" s="32">
        <f t="shared" si="768"/>
        <v>0.39002150707738048</v>
      </c>
      <c r="CY657" s="32">
        <f t="shared" si="700"/>
        <v>0.762138963336916</v>
      </c>
      <c r="DA657" s="6">
        <f t="shared" si="756"/>
        <v>-5.3392287006045022E-2</v>
      </c>
      <c r="DB657" s="6">
        <f t="shared" si="690"/>
        <v>-5.5241682459388375E-2</v>
      </c>
      <c r="DC657" s="6">
        <f t="shared" si="723"/>
        <v>0.25617748237388177</v>
      </c>
      <c r="DD657" s="6">
        <f t="shared" si="706"/>
        <v>0.12163201596396628</v>
      </c>
      <c r="DE657" s="6">
        <f t="shared" si="752"/>
        <v>0.36218413070644007</v>
      </c>
      <c r="DF657" s="6">
        <f t="shared" ref="DF657:DF720" si="769">LN(D657/D258)</f>
        <v>0.89036821670353661</v>
      </c>
      <c r="DG657" s="6">
        <f t="shared" si="726"/>
        <v>2.3394176237119222</v>
      </c>
      <c r="DI657" s="6">
        <f t="shared" si="757"/>
        <v>0.13757987380941075</v>
      </c>
      <c r="DJ657" s="6">
        <f t="shared" si="691"/>
        <v>2.8369983026881023E-2</v>
      </c>
      <c r="DK657" s="6">
        <f t="shared" si="724"/>
        <v>0.49731271989922482</v>
      </c>
      <c r="DL657" s="6">
        <f t="shared" si="707"/>
        <v>0.37930763676308138</v>
      </c>
      <c r="DM657" s="6">
        <f t="shared" si="753"/>
        <v>0.58915152539363724</v>
      </c>
      <c r="DN657" s="6">
        <f t="shared" ref="DN657:DN720" si="770">(D277-(AVERAGE(D258:D657)-2*_xlfn.STDEV.P(D258:D657)))/(4*_xlfn.STDEV.P(D258:D657))</f>
        <v>0.27933864858993546</v>
      </c>
      <c r="DO657" s="6">
        <f t="shared" si="725"/>
        <v>0.10439239703476119</v>
      </c>
      <c r="DP657" s="6"/>
      <c r="DX657">
        <f t="shared" si="692"/>
        <v>122698.5</v>
      </c>
      <c r="DY657">
        <f t="shared" si="693"/>
        <v>117494.73876412454</v>
      </c>
      <c r="DZ657">
        <f t="shared" si="694"/>
        <v>127902.26123587546</v>
      </c>
    </row>
    <row r="658" spans="1:130" x14ac:dyDescent="0.25">
      <c r="A658" s="1">
        <v>57</v>
      </c>
      <c r="B658" s="1">
        <v>657</v>
      </c>
      <c r="C658" s="7">
        <v>20220525</v>
      </c>
      <c r="D658" s="7">
        <v>118100</v>
      </c>
      <c r="E658" s="7">
        <v>2563604</v>
      </c>
      <c r="F658" s="7"/>
      <c r="G658" s="7">
        <f t="shared" si="740"/>
        <v>302761632400</v>
      </c>
      <c r="H658" s="36">
        <f t="shared" si="703"/>
        <v>302829104929.5</v>
      </c>
      <c r="I658" s="36">
        <f t="shared" si="695"/>
        <v>350500366658</v>
      </c>
      <c r="K658" s="2">
        <f t="shared" si="741"/>
        <v>2.6283452326234416E-3</v>
      </c>
      <c r="M658" s="1">
        <f t="shared" si="749"/>
        <v>656</v>
      </c>
      <c r="N658" s="2">
        <f t="shared" si="742"/>
        <v>3.4108056580906723E-2</v>
      </c>
      <c r="O658" s="8">
        <f t="shared" si="743"/>
        <v>0.82205513784461148</v>
      </c>
      <c r="P658" s="2">
        <f t="shared" si="744"/>
        <v>0.85636894268397157</v>
      </c>
      <c r="Q658" s="2">
        <f t="shared" si="745"/>
        <v>0.82851933433938552</v>
      </c>
      <c r="R658" s="2">
        <f t="shared" si="746"/>
        <v>3.3163476193662778E-2</v>
      </c>
      <c r="V658" s="1">
        <f t="shared" si="747"/>
        <v>0</v>
      </c>
      <c r="W658" s="1">
        <f t="shared" si="748"/>
        <v>2.6283452326234416E-3</v>
      </c>
      <c r="X658" s="2">
        <f t="shared" si="727"/>
        <v>8.8788828802706058E-3</v>
      </c>
      <c r="Y658" s="2">
        <f t="shared" si="728"/>
        <v>4.4866750355049877E-3</v>
      </c>
      <c r="Z658" s="2">
        <f t="shared" si="729"/>
        <v>1.3323992490477728E-2</v>
      </c>
      <c r="AA658" s="2">
        <f t="shared" si="730"/>
        <v>7.748404904168925E-3</v>
      </c>
      <c r="AB658" s="3">
        <f t="shared" si="696"/>
        <v>0.66638305947831233</v>
      </c>
      <c r="AC658" s="3">
        <f t="shared" si="697"/>
        <v>0.57904498938755677</v>
      </c>
      <c r="AD658" s="4">
        <f t="shared" si="731"/>
        <v>46.493652516888126</v>
      </c>
      <c r="AE658" s="5">
        <f t="shared" si="713"/>
        <v>55.565391600005569</v>
      </c>
      <c r="AF658" s="5">
        <f t="shared" si="714"/>
        <v>38.860488328371751</v>
      </c>
      <c r="AG658" s="5">
        <f t="shared" si="715"/>
        <v>72.270294871639379</v>
      </c>
      <c r="AH658" s="5"/>
      <c r="AI658" s="6">
        <f t="shared" si="698"/>
        <v>-0.16294538541254913</v>
      </c>
      <c r="AJ658" s="6">
        <f t="shared" si="687"/>
        <v>0.11035727022270565</v>
      </c>
      <c r="AK658" s="6">
        <f t="shared" si="716"/>
        <v>-0.24194643047051856</v>
      </c>
      <c r="AL658" s="6">
        <f t="shared" si="717"/>
        <v>0.46266097091592984</v>
      </c>
      <c r="AM658" s="6"/>
      <c r="AT658" s="5"/>
      <c r="AU658" s="5"/>
      <c r="AV658" s="12"/>
      <c r="AW658" s="5"/>
      <c r="AX658" s="5"/>
      <c r="AY658" s="5"/>
      <c r="BE658" s="5">
        <f t="shared" si="758"/>
        <v>310</v>
      </c>
      <c r="BF658" s="6">
        <f t="shared" si="759"/>
        <v>0</v>
      </c>
      <c r="BG658" s="6">
        <f t="shared" si="760"/>
        <v>310</v>
      </c>
      <c r="BH658" s="6">
        <f t="shared" si="761"/>
        <v>1077.1428571428571</v>
      </c>
      <c r="BI658" s="6">
        <f t="shared" si="762"/>
        <v>542.14285714285711</v>
      </c>
      <c r="BJ658" s="6">
        <f t="shared" si="763"/>
        <v>33.480370533745038</v>
      </c>
      <c r="BK658" s="6">
        <f t="shared" si="718"/>
        <v>52.394247663074452</v>
      </c>
      <c r="BL658" s="6">
        <f t="shared" si="719"/>
        <v>22.275426570528289</v>
      </c>
      <c r="BM658" s="6">
        <f t="shared" si="720"/>
        <v>73.477422427856766</v>
      </c>
      <c r="BQ658" s="2">
        <f t="shared" si="732"/>
        <v>122046.25</v>
      </c>
      <c r="BR658" s="2">
        <f t="shared" si="764"/>
        <v>121649.9375</v>
      </c>
      <c r="BS658" s="2">
        <f t="shared" si="733"/>
        <v>110985.94271139869</v>
      </c>
      <c r="BT658" s="5">
        <f t="shared" si="765"/>
        <v>125459.87123293318</v>
      </c>
      <c r="BU658" s="5"/>
      <c r="BV658" s="2">
        <f t="shared" si="708"/>
        <v>0.81133003531659931</v>
      </c>
      <c r="BW658" s="2">
        <f t="shared" si="734"/>
        <v>1.3817449926862413</v>
      </c>
      <c r="BX658" s="2">
        <f t="shared" si="735"/>
        <v>2.5114856059556434E-2</v>
      </c>
      <c r="BY658" s="2">
        <f t="shared" si="736"/>
        <v>2.7383751293129261</v>
      </c>
      <c r="BZ658" s="2"/>
      <c r="CA658" s="2">
        <f t="shared" si="766"/>
        <v>-0.68309674559503775</v>
      </c>
      <c r="CB658" s="2">
        <f t="shared" si="737"/>
        <v>-0.65539768282589028</v>
      </c>
      <c r="CC658" s="2">
        <f t="shared" si="738"/>
        <v>-1.2806084647923215</v>
      </c>
      <c r="CD658" s="2">
        <f t="shared" si="739"/>
        <v>-3.0186900859459076E-2</v>
      </c>
      <c r="CE658" s="5"/>
      <c r="CF658" s="8">
        <f t="shared" si="709"/>
        <v>-1.0081319868430652E-2</v>
      </c>
      <c r="CG658" s="8">
        <f t="shared" si="710"/>
        <v>6.6458678905494811E-4</v>
      </c>
      <c r="CH658" s="5">
        <f t="shared" si="711"/>
        <v>120115</v>
      </c>
      <c r="CI658" s="5">
        <f t="shared" si="712"/>
        <v>122095</v>
      </c>
      <c r="CJ658" s="5"/>
      <c r="CK658" s="5">
        <f t="shared" si="754"/>
        <v>120261.07022580205</v>
      </c>
      <c r="CL658" s="5">
        <f t="shared" si="688"/>
        <v>122138.66057157336</v>
      </c>
      <c r="CM658" s="5">
        <f t="shared" si="721"/>
        <v>114365.71112240911</v>
      </c>
      <c r="CN658" s="5">
        <f t="shared" si="704"/>
        <v>105203.25231131214</v>
      </c>
      <c r="CO658" s="5">
        <f t="shared" si="750"/>
        <v>105608.68726277408</v>
      </c>
      <c r="CP658" s="5">
        <f t="shared" si="767"/>
        <v>84802.080909667478</v>
      </c>
      <c r="CQ658" s="5">
        <f t="shared" si="699"/>
        <v>66958.492642248049</v>
      </c>
      <c r="CR658" s="5"/>
      <c r="CS658" s="32">
        <f t="shared" si="755"/>
        <v>-1.7969823665666906E-2</v>
      </c>
      <c r="CT658" s="32">
        <f t="shared" si="689"/>
        <v>-3.3066193395879795E-2</v>
      </c>
      <c r="CU658" s="32">
        <f t="shared" si="722"/>
        <v>3.2652172062253682E-2</v>
      </c>
      <c r="CV658" s="32">
        <f t="shared" si="705"/>
        <v>0.12258886874071595</v>
      </c>
      <c r="CW658" s="32">
        <f t="shared" si="751"/>
        <v>0.11827921604730496</v>
      </c>
      <c r="CX658" s="32">
        <f t="shared" si="768"/>
        <v>0.39265450485586539</v>
      </c>
      <c r="CY658" s="32">
        <f t="shared" si="700"/>
        <v>0.76377925099054234</v>
      </c>
      <c r="DA658" s="6">
        <f t="shared" si="756"/>
        <v>-4.8669193988434008E-2</v>
      </c>
      <c r="DB658" s="6">
        <f t="shared" si="690"/>
        <v>-7.0211434410645243E-2</v>
      </c>
      <c r="DC658" s="6">
        <f t="shared" si="723"/>
        <v>0.22717367661198273</v>
      </c>
      <c r="DD658" s="6">
        <f t="shared" si="706"/>
        <v>0.11130533146714687</v>
      </c>
      <c r="DE658" s="6">
        <f t="shared" si="752"/>
        <v>0.39892431044592658</v>
      </c>
      <c r="DF658" s="6">
        <f t="shared" si="769"/>
        <v>0.84731667700980873</v>
      </c>
      <c r="DG658" s="6">
        <f t="shared" si="726"/>
        <v>2.3388049646776876</v>
      </c>
      <c r="DI658" s="6">
        <f t="shared" si="757"/>
        <v>0.22716910774027521</v>
      </c>
      <c r="DJ658" s="6">
        <f t="shared" si="691"/>
        <v>0.11106111296756577</v>
      </c>
      <c r="DK658" s="6">
        <f t="shared" si="724"/>
        <v>0.50816845370964947</v>
      </c>
      <c r="DL658" s="6">
        <f t="shared" si="707"/>
        <v>0.43583899570643431</v>
      </c>
      <c r="DM658" s="6">
        <f t="shared" si="753"/>
        <v>0.57760075960089252</v>
      </c>
      <c r="DN658" s="6">
        <f t="shared" si="770"/>
        <v>0.27901932118704409</v>
      </c>
      <c r="DO658" s="6">
        <f t="shared" si="725"/>
        <v>0.10247298031494846</v>
      </c>
      <c r="DP658" s="6"/>
      <c r="DX658">
        <f t="shared" si="692"/>
        <v>122379.5</v>
      </c>
      <c r="DY658">
        <f t="shared" si="693"/>
        <v>116877.99302463407</v>
      </c>
      <c r="DZ658">
        <f t="shared" si="694"/>
        <v>127881.00697536593</v>
      </c>
    </row>
    <row r="659" spans="1:130" x14ac:dyDescent="0.25">
      <c r="A659" s="1">
        <v>58</v>
      </c>
      <c r="B659" s="1">
        <v>658</v>
      </c>
      <c r="C659" s="7">
        <v>20220528</v>
      </c>
      <c r="D659" s="7">
        <v>118660</v>
      </c>
      <c r="E659" s="7">
        <v>1341596</v>
      </c>
      <c r="F659" s="7"/>
      <c r="G659" s="7">
        <f t="shared" si="740"/>
        <v>159193781360</v>
      </c>
      <c r="H659" s="36">
        <f t="shared" si="703"/>
        <v>294908316518.5</v>
      </c>
      <c r="I659" s="36">
        <f t="shared" si="695"/>
        <v>339348671885.20001</v>
      </c>
      <c r="K659" s="2">
        <f t="shared" si="741"/>
        <v>4.7305376271804854E-3</v>
      </c>
      <c r="M659" s="1">
        <f t="shared" si="749"/>
        <v>657</v>
      </c>
      <c r="N659" s="2">
        <f t="shared" si="742"/>
        <v>3.4197584833556678E-2</v>
      </c>
      <c r="O659" s="8">
        <f t="shared" si="743"/>
        <v>0.82330827067669177</v>
      </c>
      <c r="P659" s="2">
        <f t="shared" si="744"/>
        <v>0.85705924141602519</v>
      </c>
      <c r="Q659" s="2">
        <f t="shared" si="745"/>
        <v>0.82892065044325558</v>
      </c>
      <c r="R659" s="2">
        <f t="shared" si="746"/>
        <v>3.3060672007279801E-2</v>
      </c>
      <c r="V659" s="1">
        <f t="shared" si="747"/>
        <v>0</v>
      </c>
      <c r="W659" s="1">
        <f t="shared" si="748"/>
        <v>4.7305376271804854E-3</v>
      </c>
      <c r="X659" s="2">
        <f t="shared" si="727"/>
        <v>8.1414089864584697E-3</v>
      </c>
      <c r="Y659" s="2">
        <f t="shared" si="728"/>
        <v>4.8245705803035928E-3</v>
      </c>
      <c r="Z659" s="2">
        <f t="shared" si="729"/>
        <v>1.3522073980439371E-2</v>
      </c>
      <c r="AA659" s="2">
        <f t="shared" si="730"/>
        <v>7.6400861340644296E-3</v>
      </c>
      <c r="AB659" s="3">
        <f t="shared" si="696"/>
        <v>0.60208286082708828</v>
      </c>
      <c r="AC659" s="3">
        <f t="shared" si="697"/>
        <v>0.63148117647424762</v>
      </c>
      <c r="AD659" s="4">
        <f t="shared" si="731"/>
        <v>51.191600709739959</v>
      </c>
      <c r="AE659" s="5">
        <f t="shared" si="713"/>
        <v>54.582967401706867</v>
      </c>
      <c r="AF659" s="5">
        <f t="shared" si="714"/>
        <v>39.420575073239945</v>
      </c>
      <c r="AG659" s="5">
        <f t="shared" si="715"/>
        <v>69.745359730173789</v>
      </c>
      <c r="AH659" s="5"/>
      <c r="AI659" s="6">
        <f t="shared" si="698"/>
        <v>-0.21067123234424115</v>
      </c>
      <c r="AJ659" s="6">
        <f t="shared" si="687"/>
        <v>8.1277113253933872E-2</v>
      </c>
      <c r="AK659" s="6">
        <f t="shared" si="716"/>
        <v>-0.27643699215960854</v>
      </c>
      <c r="AL659" s="6">
        <f t="shared" si="717"/>
        <v>0.43899121866747631</v>
      </c>
      <c r="AM659" s="6"/>
      <c r="AT659" s="5"/>
      <c r="AU659" s="5"/>
      <c r="AV659" s="12"/>
      <c r="AW659" s="5"/>
      <c r="AX659" s="5"/>
      <c r="AY659" s="5"/>
      <c r="BE659" s="5">
        <f t="shared" si="758"/>
        <v>560</v>
      </c>
      <c r="BF659" s="6">
        <f t="shared" si="759"/>
        <v>0</v>
      </c>
      <c r="BG659" s="6">
        <f t="shared" si="760"/>
        <v>560</v>
      </c>
      <c r="BH659" s="6">
        <f t="shared" si="761"/>
        <v>985</v>
      </c>
      <c r="BI659" s="6">
        <f t="shared" si="762"/>
        <v>582.14285714285711</v>
      </c>
      <c r="BJ659" s="6">
        <f t="shared" si="763"/>
        <v>37.146763901549676</v>
      </c>
      <c r="BK659" s="6">
        <f t="shared" si="718"/>
        <v>50.819382468321422</v>
      </c>
      <c r="BL659" s="6">
        <f t="shared" si="719"/>
        <v>20.985610813134752</v>
      </c>
      <c r="BM659" s="6">
        <f t="shared" si="720"/>
        <v>71.703022626952091</v>
      </c>
      <c r="BQ659" s="2">
        <f t="shared" si="732"/>
        <v>121732.5</v>
      </c>
      <c r="BR659" s="2">
        <f t="shared" si="764"/>
        <v>121806.3125</v>
      </c>
      <c r="BS659" s="2">
        <f t="shared" si="733"/>
        <v>111746.42024201689</v>
      </c>
      <c r="BT659" s="5">
        <f t="shared" si="765"/>
        <v>125336.48875501155</v>
      </c>
      <c r="BU659" s="5"/>
      <c r="BV659" s="2">
        <f t="shared" si="708"/>
        <v>1.1430791412234447</v>
      </c>
      <c r="BW659" s="2">
        <f t="shared" si="734"/>
        <v>1.3782261947334908</v>
      </c>
      <c r="BX659" s="2">
        <f t="shared" si="735"/>
        <v>1.9394841725756784E-2</v>
      </c>
      <c r="BY659" s="2">
        <f t="shared" si="736"/>
        <v>2.7370575477412249</v>
      </c>
      <c r="BZ659" s="2"/>
      <c r="CA659" s="2">
        <f t="shared" si="766"/>
        <v>-0.75164679806069246</v>
      </c>
      <c r="CB659" s="2">
        <f t="shared" si="737"/>
        <v>-0.65053586639694383</v>
      </c>
      <c r="CC659" s="2">
        <f t="shared" si="738"/>
        <v>-1.2709050279705001</v>
      </c>
      <c r="CD659" s="2">
        <f t="shared" si="739"/>
        <v>-3.016670482338768E-2</v>
      </c>
      <c r="CE659" s="5"/>
      <c r="CF659" s="8">
        <f t="shared" si="709"/>
        <v>-1.0081319868430652E-2</v>
      </c>
      <c r="CG659" s="8">
        <f t="shared" si="710"/>
        <v>-6.2624181991461376E-3</v>
      </c>
      <c r="CH659" s="5">
        <f t="shared" si="711"/>
        <v>120115</v>
      </c>
      <c r="CI659" s="5">
        <f t="shared" si="712"/>
        <v>122095</v>
      </c>
      <c r="CJ659" s="5"/>
      <c r="CK659" s="5">
        <f t="shared" si="754"/>
        <v>119624.63733070974</v>
      </c>
      <c r="CL659" s="5">
        <f t="shared" si="688"/>
        <v>121806.642887781</v>
      </c>
      <c r="CM659" s="5">
        <f t="shared" si="721"/>
        <v>115455.31398650575</v>
      </c>
      <c r="CN659" s="5">
        <f t="shared" si="704"/>
        <v>105261.18463526052</v>
      </c>
      <c r="CO659" s="5">
        <f t="shared" si="750"/>
        <v>106022.45858288031</v>
      </c>
      <c r="CP659" s="5">
        <f t="shared" si="767"/>
        <v>84849.014863161676</v>
      </c>
      <c r="CQ659" s="5">
        <f t="shared" si="699"/>
        <v>67026.746972371067</v>
      </c>
      <c r="CR659" s="5"/>
      <c r="CS659" s="32">
        <f t="shared" si="755"/>
        <v>-8.0638683822542578E-3</v>
      </c>
      <c r="CT659" s="32">
        <f t="shared" si="689"/>
        <v>-2.5833097548546347E-2</v>
      </c>
      <c r="CU659" s="32">
        <f t="shared" si="722"/>
        <v>2.7756938185355517E-2</v>
      </c>
      <c r="CV659" s="32">
        <f t="shared" si="705"/>
        <v>0.12729113216013643</v>
      </c>
      <c r="CW659" s="32">
        <f t="shared" si="751"/>
        <v>0.11919683419943161</v>
      </c>
      <c r="CX659" s="32">
        <f t="shared" si="768"/>
        <v>0.3984841213697794</v>
      </c>
      <c r="CY659" s="32">
        <f t="shared" si="700"/>
        <v>0.77033804204928136</v>
      </c>
      <c r="DA659" s="6">
        <f t="shared" si="756"/>
        <v>-2.9396785906997767E-2</v>
      </c>
      <c r="DB659" s="6">
        <f t="shared" si="690"/>
        <v>-5.8828460750827684E-2</v>
      </c>
      <c r="DC659" s="6">
        <f t="shared" si="723"/>
        <v>0.2334995349710228</v>
      </c>
      <c r="DD659" s="6">
        <f t="shared" si="706"/>
        <v>7.8057208875216472E-2</v>
      </c>
      <c r="DE659" s="6">
        <f t="shared" si="752"/>
        <v>0.39636288717278972</v>
      </c>
      <c r="DF659" s="6">
        <f t="shared" si="769"/>
        <v>0.80534161415486583</v>
      </c>
      <c r="DG659" s="6">
        <f t="shared" si="726"/>
        <v>2.3579420721663595</v>
      </c>
      <c r="DI659" s="6">
        <f t="shared" si="757"/>
        <v>0.32841462254945952</v>
      </c>
      <c r="DJ659" s="6">
        <f t="shared" si="691"/>
        <v>0.19017770529791417</v>
      </c>
      <c r="DK659" s="6">
        <f t="shared" si="724"/>
        <v>0.54782439783708281</v>
      </c>
      <c r="DL659" s="6">
        <f t="shared" si="707"/>
        <v>0.31787276826722238</v>
      </c>
      <c r="DM659" s="6">
        <f t="shared" si="753"/>
        <v>0.57112677536989387</v>
      </c>
      <c r="DN659" s="6">
        <f t="shared" si="770"/>
        <v>0.24327370849401422</v>
      </c>
      <c r="DO659" s="6">
        <f t="shared" si="725"/>
        <v>9.8701224417366951E-2</v>
      </c>
      <c r="DP659" s="6"/>
      <c r="DX659">
        <f t="shared" si="692"/>
        <v>121978</v>
      </c>
      <c r="DY659">
        <f t="shared" si="693"/>
        <v>116623.31756310424</v>
      </c>
      <c r="DZ659">
        <f t="shared" si="694"/>
        <v>127332.68243689576</v>
      </c>
    </row>
    <row r="660" spans="1:130" x14ac:dyDescent="0.25">
      <c r="A660" s="1">
        <v>59</v>
      </c>
      <c r="B660" s="1">
        <v>659</v>
      </c>
      <c r="C660" s="7">
        <v>20220529</v>
      </c>
      <c r="D660" s="7">
        <v>120500</v>
      </c>
      <c r="E660" s="7">
        <v>2669335</v>
      </c>
      <c r="F660" s="7"/>
      <c r="G660" s="7">
        <f t="shared" si="740"/>
        <v>321654867500</v>
      </c>
      <c r="H660" s="36">
        <f t="shared" si="703"/>
        <v>296011807691</v>
      </c>
      <c r="I660" s="36">
        <f t="shared" si="695"/>
        <v>341388300830.20001</v>
      </c>
      <c r="K660" s="2">
        <f t="shared" si="741"/>
        <v>1.5387492100212521E-2</v>
      </c>
      <c r="M660" s="1">
        <f t="shared" si="749"/>
        <v>658</v>
      </c>
      <c r="N660" s="2">
        <f t="shared" si="742"/>
        <v>3.4266837363588418E-2</v>
      </c>
      <c r="O660" s="8">
        <f t="shared" si="743"/>
        <v>0.82456140350877194</v>
      </c>
      <c r="P660" s="2">
        <f t="shared" si="744"/>
        <v>0.85759166589936697</v>
      </c>
      <c r="Q660" s="2">
        <f t="shared" si="745"/>
        <v>0.82922991907990007</v>
      </c>
      <c r="R660" s="2">
        <f t="shared" si="746"/>
        <v>3.2497837907253246E-2</v>
      </c>
      <c r="V660" s="1">
        <f t="shared" si="747"/>
        <v>0</v>
      </c>
      <c r="W660" s="1">
        <f t="shared" si="748"/>
        <v>1.5387492100212521E-2</v>
      </c>
      <c r="X660" s="2">
        <f t="shared" si="727"/>
        <v>5.5075294982215844E-3</v>
      </c>
      <c r="Y660" s="2">
        <f t="shared" si="728"/>
        <v>5.9236771588902018E-3</v>
      </c>
      <c r="Z660" s="2">
        <f t="shared" si="729"/>
        <v>1.08151765944524E-2</v>
      </c>
      <c r="AA660" s="2">
        <f t="shared" si="730"/>
        <v>7.9913811539641649E-3</v>
      </c>
      <c r="AB660" s="3">
        <f t="shared" si="696"/>
        <v>0.50924082932188541</v>
      </c>
      <c r="AC660" s="3">
        <f t="shared" si="697"/>
        <v>0.74125824369567606</v>
      </c>
      <c r="AD660" s="4">
        <f t="shared" si="731"/>
        <v>59.276992657576024</v>
      </c>
      <c r="AE660" s="5">
        <f t="shared" si="713"/>
        <v>53.910119591586479</v>
      </c>
      <c r="AF660" s="5">
        <f t="shared" si="714"/>
        <v>41.132363985818081</v>
      </c>
      <c r="AG660" s="5">
        <f t="shared" si="715"/>
        <v>66.687875197354884</v>
      </c>
      <c r="AH660" s="5"/>
      <c r="AI660" s="6">
        <f t="shared" si="698"/>
        <v>-0.13523284347996234</v>
      </c>
      <c r="AJ660" s="6">
        <f t="shared" si="687"/>
        <v>5.9874430977335004E-2</v>
      </c>
      <c r="AK660" s="6">
        <f t="shared" si="716"/>
        <v>-0.29576328938251162</v>
      </c>
      <c r="AL660" s="6">
        <f t="shared" si="717"/>
        <v>0.41551215133718167</v>
      </c>
      <c r="AM660" s="6"/>
      <c r="AT660" s="5"/>
      <c r="AU660" s="5"/>
      <c r="AV660" s="12"/>
      <c r="AW660" s="5"/>
      <c r="AX660" s="5"/>
      <c r="AY660" s="5"/>
      <c r="BE660" s="5">
        <f t="shared" si="758"/>
        <v>1840</v>
      </c>
      <c r="BF660" s="6">
        <f t="shared" si="759"/>
        <v>0</v>
      </c>
      <c r="BG660" s="6">
        <f t="shared" si="760"/>
        <v>1840</v>
      </c>
      <c r="BH660" s="6">
        <f t="shared" si="761"/>
        <v>663.57142857142856</v>
      </c>
      <c r="BI660" s="6">
        <f t="shared" si="762"/>
        <v>713.57142857142856</v>
      </c>
      <c r="BJ660" s="6">
        <f t="shared" si="763"/>
        <v>51.815352697095442</v>
      </c>
      <c r="BK660" s="6">
        <f t="shared" si="718"/>
        <v>49.874747581352707</v>
      </c>
      <c r="BL660" s="6">
        <f t="shared" si="719"/>
        <v>21.533435667167236</v>
      </c>
      <c r="BM660" s="6">
        <f t="shared" si="720"/>
        <v>69.713665921282541</v>
      </c>
      <c r="BQ660" s="2">
        <f t="shared" si="732"/>
        <v>121692.5</v>
      </c>
      <c r="BR660" s="2">
        <f t="shared" si="764"/>
        <v>121950.1875</v>
      </c>
      <c r="BS660" s="2">
        <f t="shared" si="733"/>
        <v>112509.47351345097</v>
      </c>
      <c r="BT660" s="5">
        <f t="shared" si="765"/>
        <v>125189.62177027736</v>
      </c>
      <c r="BU660" s="5"/>
      <c r="BV660" s="2">
        <f t="shared" si="708"/>
        <v>0.95405499104424685</v>
      </c>
      <c r="BW660" s="2">
        <f t="shared" si="734"/>
        <v>1.3654957335136537</v>
      </c>
      <c r="BX660" s="2">
        <f t="shared" si="735"/>
        <v>-4.7471355055299647E-3</v>
      </c>
      <c r="BY660" s="2">
        <f t="shared" si="736"/>
        <v>2.7357386025328374</v>
      </c>
      <c r="BZ660" s="2"/>
      <c r="CA660" s="2">
        <f t="shared" si="766"/>
        <v>-0.80724012905645137</v>
      </c>
      <c r="CB660" s="2">
        <f t="shared" si="737"/>
        <v>-0.65426967835210759</v>
      </c>
      <c r="CC660" s="2">
        <f t="shared" si="738"/>
        <v>-1.2776093781276603</v>
      </c>
      <c r="CD660" s="2">
        <f t="shared" si="739"/>
        <v>-3.0929978576554995E-2</v>
      </c>
      <c r="CE660" s="5"/>
      <c r="CF660" s="8">
        <f t="shared" si="709"/>
        <v>-1.0081319868430652E-2</v>
      </c>
      <c r="CG660" s="8">
        <f t="shared" si="710"/>
        <v>-9.8563153889253893E-3</v>
      </c>
      <c r="CH660" s="5">
        <f t="shared" si="711"/>
        <v>120115</v>
      </c>
      <c r="CI660" s="5">
        <f t="shared" si="712"/>
        <v>122095</v>
      </c>
      <c r="CJ660" s="5"/>
      <c r="CK660" s="5">
        <f t="shared" si="754"/>
        <v>119478.31699099211</v>
      </c>
      <c r="CL660" s="5">
        <f t="shared" si="688"/>
        <v>121537.44303919187</v>
      </c>
      <c r="CM660" s="5">
        <f t="shared" si="721"/>
        <v>115888.12428514112</v>
      </c>
      <c r="CN660" s="5">
        <f t="shared" si="704"/>
        <v>105367.50632078497</v>
      </c>
      <c r="CO660" s="5">
        <f t="shared" si="750"/>
        <v>106315.86549810637</v>
      </c>
      <c r="CP660" s="5">
        <f t="shared" si="767"/>
        <v>85015.403863480824</v>
      </c>
      <c r="CQ660" s="5">
        <f t="shared" si="699"/>
        <v>67140.331982426971</v>
      </c>
      <c r="CR660" s="5"/>
      <c r="CS660" s="32">
        <f t="shared" si="755"/>
        <v>8.5512002071883586E-3</v>
      </c>
      <c r="CT660" s="32">
        <f t="shared" si="689"/>
        <v>-8.5359952723156329E-3</v>
      </c>
      <c r="CU660" s="32">
        <f t="shared" si="722"/>
        <v>3.9795930284551195E-2</v>
      </c>
      <c r="CV660" s="32">
        <f t="shared" si="705"/>
        <v>0.14361632164991223</v>
      </c>
      <c r="CW660" s="32">
        <f t="shared" si="751"/>
        <v>0.13341503110037944</v>
      </c>
      <c r="CX660" s="32">
        <f t="shared" si="768"/>
        <v>0.41739019664602117</v>
      </c>
      <c r="CY660" s="32">
        <f t="shared" si="700"/>
        <v>0.79474834934595151</v>
      </c>
      <c r="DA660" s="6">
        <f t="shared" si="756"/>
        <v>-1.6297998418718582E-2</v>
      </c>
      <c r="DB660" s="6">
        <f t="shared" si="690"/>
        <v>-3.666398437159147E-2</v>
      </c>
      <c r="DC660" s="6">
        <f t="shared" si="723"/>
        <v>0.25315370021061101</v>
      </c>
      <c r="DD660" s="6">
        <f t="shared" si="706"/>
        <v>5.466214232243171E-2</v>
      </c>
      <c r="DE660" s="6">
        <f t="shared" si="752"/>
        <v>0.39646013173054712</v>
      </c>
      <c r="DF660" s="6">
        <f t="shared" si="769"/>
        <v>0.84948559059057671</v>
      </c>
      <c r="DG660" s="6">
        <f t="shared" si="726"/>
        <v>2.3828923636310133</v>
      </c>
      <c r="DI660" s="6">
        <f t="shared" si="757"/>
        <v>0.58134650676676169</v>
      </c>
      <c r="DJ660" s="6">
        <f t="shared" si="691"/>
        <v>0.38089879513988528</v>
      </c>
      <c r="DK660" s="6">
        <f t="shared" si="724"/>
        <v>0.37748469889353126</v>
      </c>
      <c r="DL660" s="6">
        <f t="shared" si="707"/>
        <v>0.2469155475608584</v>
      </c>
      <c r="DM660" s="6">
        <f t="shared" si="753"/>
        <v>0.52773853885123656</v>
      </c>
      <c r="DN660" s="6">
        <f t="shared" si="770"/>
        <v>0.21370554728530436</v>
      </c>
      <c r="DO660" s="6">
        <f t="shared" si="725"/>
        <v>9.8967681504741514E-2</v>
      </c>
      <c r="DP660" s="6"/>
      <c r="DX660">
        <f t="shared" si="692"/>
        <v>121710.5</v>
      </c>
      <c r="DY660">
        <f t="shared" si="693"/>
        <v>116628.68742966646</v>
      </c>
      <c r="DZ660">
        <f t="shared" si="694"/>
        <v>126792.31257033354</v>
      </c>
    </row>
    <row r="661" spans="1:130" x14ac:dyDescent="0.25">
      <c r="A661" s="1">
        <v>60</v>
      </c>
      <c r="B661" s="1">
        <v>660</v>
      </c>
      <c r="C661" s="7">
        <v>20220530</v>
      </c>
      <c r="D661" s="7">
        <v>125460</v>
      </c>
      <c r="E661" s="7">
        <v>10073046</v>
      </c>
      <c r="F661" s="7"/>
      <c r="G661" s="7">
        <f t="shared" si="740"/>
        <v>1263764351160</v>
      </c>
      <c r="H661" s="36">
        <f t="shared" si="703"/>
        <v>344255381499</v>
      </c>
      <c r="I661" s="36">
        <f t="shared" si="695"/>
        <v>361757492815.40002</v>
      </c>
      <c r="K661" s="2">
        <f t="shared" si="741"/>
        <v>4.0337229737887469E-2</v>
      </c>
      <c r="M661" s="1">
        <f t="shared" si="749"/>
        <v>659</v>
      </c>
      <c r="N661" s="2">
        <f t="shared" si="742"/>
        <v>3.4583945462583844E-2</v>
      </c>
      <c r="O661" s="8">
        <f t="shared" si="743"/>
        <v>0.82581453634085211</v>
      </c>
      <c r="P661" s="2">
        <f t="shared" si="744"/>
        <v>0.86001249398880431</v>
      </c>
      <c r="Q661" s="2">
        <f t="shared" si="745"/>
        <v>0.83063326302967844</v>
      </c>
      <c r="R661" s="2">
        <f t="shared" si="746"/>
        <v>3.1777129558514861E-2</v>
      </c>
      <c r="V661" s="1">
        <f t="shared" si="747"/>
        <v>0</v>
      </c>
      <c r="W661" s="1">
        <f t="shared" si="748"/>
        <v>4.0337229737887469E-2</v>
      </c>
      <c r="X661" s="2">
        <f t="shared" si="727"/>
        <v>5.5075294982215844E-3</v>
      </c>
      <c r="Y661" s="2">
        <f t="shared" si="728"/>
        <v>7.3880963504431713E-3</v>
      </c>
      <c r="Z661" s="2">
        <f t="shared" si="729"/>
        <v>1.08151765944524E-2</v>
      </c>
      <c r="AA661" s="2">
        <f t="shared" si="730"/>
        <v>1.1737325629123862E-2</v>
      </c>
      <c r="AB661" s="3">
        <f t="shared" si="696"/>
        <v>0.50924082932188541</v>
      </c>
      <c r="AC661" s="3">
        <f t="shared" si="697"/>
        <v>0.62945312960484501</v>
      </c>
      <c r="AD661" s="4">
        <f t="shared" si="731"/>
        <v>55.278516643588105</v>
      </c>
      <c r="AE661" s="5">
        <f t="shared" si="713"/>
        <v>53.174105595274511</v>
      </c>
      <c r="AF661" s="5">
        <f t="shared" si="714"/>
        <v>42.835317276266835</v>
      </c>
      <c r="AG661" s="5">
        <f t="shared" si="715"/>
        <v>63.512893914282188</v>
      </c>
      <c r="AH661" s="5"/>
      <c r="AI661" s="6">
        <f t="shared" si="698"/>
        <v>9.8719899355928058E-3</v>
      </c>
      <c r="AJ661" s="6">
        <f t="shared" ref="AJ661:AJ724" si="771">AVERAGE(AI642:AI661)</f>
        <v>4.5782275622153382E-2</v>
      </c>
      <c r="AK661" s="6">
        <f t="shared" si="716"/>
        <v>-0.29311679846987915</v>
      </c>
      <c r="AL661" s="6">
        <f t="shared" si="717"/>
        <v>0.38468134971418588</v>
      </c>
      <c r="AM661" s="6"/>
      <c r="AT661" s="5"/>
      <c r="AU661" s="5"/>
      <c r="AV661" s="12"/>
      <c r="AW661" s="5"/>
      <c r="AX661" s="5"/>
      <c r="AY661" s="5"/>
      <c r="BE661" s="5">
        <f t="shared" si="758"/>
        <v>4960</v>
      </c>
      <c r="BF661" s="6">
        <f t="shared" si="759"/>
        <v>0</v>
      </c>
      <c r="BG661" s="6">
        <f t="shared" si="760"/>
        <v>4960</v>
      </c>
      <c r="BH661" s="6">
        <f t="shared" si="761"/>
        <v>663.57142857142856</v>
      </c>
      <c r="BI661" s="6">
        <f t="shared" si="762"/>
        <v>896.42857142857144</v>
      </c>
      <c r="BJ661" s="6">
        <f t="shared" si="763"/>
        <v>57.463369963369956</v>
      </c>
      <c r="BK661" s="6">
        <f t="shared" si="718"/>
        <v>49.333516079521203</v>
      </c>
      <c r="BL661" s="6">
        <f t="shared" si="719"/>
        <v>22.080228459071687</v>
      </c>
      <c r="BM661" s="6">
        <f t="shared" si="720"/>
        <v>68.410817413835872</v>
      </c>
      <c r="BQ661" s="2">
        <f t="shared" si="732"/>
        <v>121692.5</v>
      </c>
      <c r="BR661" s="2">
        <f t="shared" si="764"/>
        <v>122069.375</v>
      </c>
      <c r="BS661" s="2">
        <f t="shared" si="733"/>
        <v>113256.28136820254</v>
      </c>
      <c r="BT661" s="5">
        <f t="shared" si="765"/>
        <v>125065.90934689229</v>
      </c>
      <c r="BU661" s="5"/>
      <c r="BV661" s="2">
        <f t="shared" si="708"/>
        <v>0.97363984179021301</v>
      </c>
      <c r="BW661" s="2">
        <f t="shared" si="734"/>
        <v>1.3544022802214906</v>
      </c>
      <c r="BX661" s="2">
        <f t="shared" si="735"/>
        <v>-2.5195711967904044E-2</v>
      </c>
      <c r="BY661" s="2">
        <f t="shared" si="736"/>
        <v>2.7340002724108849</v>
      </c>
      <c r="BZ661" s="2"/>
      <c r="CA661" s="2">
        <f t="shared" si="766"/>
        <v>-0.26637156743074852</v>
      </c>
      <c r="CB661" s="2">
        <f t="shared" si="737"/>
        <v>-0.63111945594213981</v>
      </c>
      <c r="CC661" s="2">
        <f t="shared" si="738"/>
        <v>-1.276708397648896</v>
      </c>
      <c r="CD661" s="2">
        <f t="shared" si="739"/>
        <v>1.4469485764616374E-2</v>
      </c>
      <c r="CE661" s="5"/>
      <c r="CF661" s="8">
        <f t="shared" si="709"/>
        <v>3.9461895194539687E-4</v>
      </c>
      <c r="CG661" s="8">
        <f t="shared" si="710"/>
        <v>3.9461895194539687E-4</v>
      </c>
      <c r="CH661" s="5">
        <f t="shared" si="711"/>
        <v>121480</v>
      </c>
      <c r="CI661" s="5">
        <f t="shared" si="712"/>
        <v>122095</v>
      </c>
      <c r="CJ661" s="5"/>
      <c r="CK661" s="5">
        <f t="shared" si="754"/>
        <v>121191.83985039727</v>
      </c>
      <c r="CL661" s="5">
        <f t="shared" ref="CL661:CL724" si="772">AVERAGE(G642:G661)/AVERAGE(E642:E661)</f>
        <v>122091.28064622782</v>
      </c>
      <c r="CM661" s="5">
        <f t="shared" si="721"/>
        <v>116889.73617943289</v>
      </c>
      <c r="CN661" s="5">
        <f t="shared" si="704"/>
        <v>105923.33301221044</v>
      </c>
      <c r="CO661" s="5">
        <f t="shared" si="750"/>
        <v>106750.69432650716</v>
      </c>
      <c r="CP661" s="5">
        <f t="shared" si="767"/>
        <v>85281.991549527564</v>
      </c>
      <c r="CQ661" s="5">
        <f t="shared" si="699"/>
        <v>67405.645495106699</v>
      </c>
      <c r="CR661" s="5"/>
      <c r="CS661" s="32">
        <f t="shared" si="755"/>
        <v>3.5218213989254288E-2</v>
      </c>
      <c r="CT661" s="32">
        <f t="shared" ref="CT661:CT724" si="773">D661/CL661-1</f>
        <v>2.7591809471909645E-2</v>
      </c>
      <c r="CU661" s="32">
        <f t="shared" si="722"/>
        <v>7.3319216046576097E-2</v>
      </c>
      <c r="CV661" s="32">
        <f t="shared" si="705"/>
        <v>0.18444158083221796</v>
      </c>
      <c r="CW661" s="32">
        <f t="shared" si="751"/>
        <v>0.1752616766713353</v>
      </c>
      <c r="CX661" s="32">
        <f t="shared" si="768"/>
        <v>0.47111949100225958</v>
      </c>
      <c r="CY661" s="32">
        <f t="shared" si="700"/>
        <v>0.8612684305368421</v>
      </c>
      <c r="DA661" s="6">
        <f t="shared" si="756"/>
        <v>2.2000162059180223E-2</v>
      </c>
      <c r="DB661" s="6">
        <f t="shared" ref="DB661:DB724" si="774">LN(D661/D642)</f>
        <v>1.3238850235996994E-2</v>
      </c>
      <c r="DC661" s="6">
        <f t="shared" si="723"/>
        <v>0.31980966352967055</v>
      </c>
      <c r="DD661" s="6">
        <f t="shared" si="706"/>
        <v>8.3236068202981697E-2</v>
      </c>
      <c r="DE661" s="6">
        <f t="shared" si="752"/>
        <v>0.40259977663487795</v>
      </c>
      <c r="DF661" s="6">
        <f t="shared" si="769"/>
        <v>0.86263891062118181</v>
      </c>
      <c r="DG661" s="6">
        <f t="shared" si="726"/>
        <v>2.3952707806503031</v>
      </c>
      <c r="DI661" s="6">
        <f t="shared" si="757"/>
        <v>1.0400153634570892</v>
      </c>
      <c r="DJ661" s="6">
        <f t="shared" ref="DJ661:DJ724" si="775">(D661-(AVERAGE(D642:D661)-2*_xlfn.STDEV.P(D642:D661)))/(4*_xlfn.STDEV.P(D642:D661))</f>
        <v>0.86215273722781449</v>
      </c>
      <c r="DK661" s="6">
        <f t="shared" si="724"/>
        <v>0.4614639168165835</v>
      </c>
      <c r="DL661" s="6">
        <f t="shared" si="707"/>
        <v>0.16479711370251768</v>
      </c>
      <c r="DM661" s="6">
        <f t="shared" si="753"/>
        <v>0.41949467945890045</v>
      </c>
      <c r="DN661" s="6">
        <f t="shared" si="770"/>
        <v>0.22632019664814565</v>
      </c>
      <c r="DO661" s="6">
        <f t="shared" si="725"/>
        <v>9.8050489890986317E-2</v>
      </c>
      <c r="DP661" s="6"/>
      <c r="DX661">
        <f t="shared" ref="DX661:DX724" si="776">AVERAGE(D642:D661)</f>
        <v>121733.5</v>
      </c>
      <c r="DY661">
        <f t="shared" ref="DY661:DY724" si="777">DX661-2*_xlfn.STDEV.P(D642:D661)</f>
        <v>116588.57133188419</v>
      </c>
      <c r="DZ661">
        <f t="shared" ref="DZ661:DZ724" si="778">DX661+2*_xlfn.STDEV.P(D642:D661)</f>
        <v>126878.42866811581</v>
      </c>
    </row>
    <row r="662" spans="1:130" x14ac:dyDescent="0.25">
      <c r="A662" s="1">
        <v>61</v>
      </c>
      <c r="B662" s="1">
        <v>661</v>
      </c>
      <c r="C662" s="7">
        <v>20220531</v>
      </c>
      <c r="D662" s="7">
        <v>126000</v>
      </c>
      <c r="E662" s="7">
        <v>4000846</v>
      </c>
      <c r="F662" s="7"/>
      <c r="G662" s="7">
        <f t="shared" si="740"/>
        <v>504106596000</v>
      </c>
      <c r="H662" s="36">
        <f t="shared" si="703"/>
        <v>347962968139.5</v>
      </c>
      <c r="I662" s="36">
        <f t="shared" si="695"/>
        <v>368015835897</v>
      </c>
      <c r="K662" s="2">
        <f t="shared" si="741"/>
        <v>4.2949242828808709E-3</v>
      </c>
      <c r="M662" s="1">
        <f t="shared" si="749"/>
        <v>660</v>
      </c>
      <c r="N662" s="2">
        <f t="shared" si="742"/>
        <v>3.4854247735964579E-2</v>
      </c>
      <c r="O662" s="8">
        <f t="shared" si="743"/>
        <v>0.82706766917293228</v>
      </c>
      <c r="P662" s="2">
        <f t="shared" si="744"/>
        <v>0.86205380222171546</v>
      </c>
      <c r="Q662" s="2">
        <f t="shared" si="745"/>
        <v>0.83181310571481981</v>
      </c>
      <c r="R662" s="2">
        <f t="shared" si="746"/>
        <v>3.294482481587202E-2</v>
      </c>
      <c r="V662" s="1">
        <f t="shared" si="747"/>
        <v>0</v>
      </c>
      <c r="W662" s="1">
        <f t="shared" si="748"/>
        <v>4.2949242828808709E-3</v>
      </c>
      <c r="X662" s="2">
        <f t="shared" si="727"/>
        <v>5.5075294982215844E-3</v>
      </c>
      <c r="Y662" s="2">
        <f t="shared" si="728"/>
        <v>6.5065467821315767E-3</v>
      </c>
      <c r="Z662" s="2">
        <f t="shared" si="729"/>
        <v>1.08151765944524E-2</v>
      </c>
      <c r="AA662" s="2">
        <f t="shared" si="730"/>
        <v>1.1449203228393101E-2</v>
      </c>
      <c r="AB662" s="3">
        <f t="shared" si="696"/>
        <v>0.50924082932188541</v>
      </c>
      <c r="AC662" s="3">
        <f t="shared" si="697"/>
        <v>0.56829690698439739</v>
      </c>
      <c r="AD662" s="4">
        <f t="shared" si="731"/>
        <v>52.740325265310503</v>
      </c>
      <c r="AE662" s="5">
        <f t="shared" si="713"/>
        <v>52.51852606888351</v>
      </c>
      <c r="AF662" s="5">
        <f t="shared" si="714"/>
        <v>44.07558211732777</v>
      </c>
      <c r="AG662" s="5">
        <f t="shared" si="715"/>
        <v>60.961470020439251</v>
      </c>
      <c r="AH662" s="5"/>
      <c r="AI662" s="6">
        <f t="shared" si="698"/>
        <v>4.7440274599675973E-2</v>
      </c>
      <c r="AJ662" s="6">
        <f t="shared" si="771"/>
        <v>3.8671937683165347E-2</v>
      </c>
      <c r="AK662" s="6">
        <f t="shared" si="716"/>
        <v>-0.29341692449587031</v>
      </c>
      <c r="AL662" s="6">
        <f t="shared" si="717"/>
        <v>0.37076079986220101</v>
      </c>
      <c r="AM662" s="6"/>
      <c r="AT662" s="5"/>
      <c r="AU662" s="5"/>
      <c r="AV662" s="12"/>
      <c r="AW662" s="5"/>
      <c r="AX662" s="5"/>
      <c r="AY662" s="5"/>
      <c r="BE662" s="5">
        <f t="shared" si="758"/>
        <v>540</v>
      </c>
      <c r="BF662" s="6">
        <f t="shared" si="759"/>
        <v>0</v>
      </c>
      <c r="BG662" s="6">
        <f t="shared" si="760"/>
        <v>540</v>
      </c>
      <c r="BH662" s="6">
        <f t="shared" si="761"/>
        <v>663.57142857142856</v>
      </c>
      <c r="BI662" s="6">
        <f t="shared" si="762"/>
        <v>788.57142857142856</v>
      </c>
      <c r="BJ662" s="6">
        <f t="shared" si="763"/>
        <v>54.30398425971471</v>
      </c>
      <c r="BK662" s="6">
        <f t="shared" si="718"/>
        <v>48.8156684921249</v>
      </c>
      <c r="BL662" s="6">
        <f t="shared" si="719"/>
        <v>22.408191724376984</v>
      </c>
      <c r="BM662" s="6">
        <f t="shared" si="720"/>
        <v>67.300902229548441</v>
      </c>
      <c r="BQ662" s="2">
        <f t="shared" si="732"/>
        <v>121732.5</v>
      </c>
      <c r="BR662" s="2">
        <f t="shared" si="764"/>
        <v>122174.5</v>
      </c>
      <c r="BS662" s="2">
        <f t="shared" si="733"/>
        <v>113997.22233863187</v>
      </c>
      <c r="BT662" s="5">
        <f t="shared" si="765"/>
        <v>124950.07751221539</v>
      </c>
      <c r="BU662" s="5"/>
      <c r="BV662" s="2">
        <f t="shared" si="708"/>
        <v>1.155532985294264</v>
      </c>
      <c r="BW662" s="2">
        <f t="shared" si="734"/>
        <v>1.3423884677654194</v>
      </c>
      <c r="BX662" s="2">
        <f t="shared" si="735"/>
        <v>-3.9873467352935954E-2</v>
      </c>
      <c r="BY662" s="2">
        <f t="shared" si="736"/>
        <v>2.7246504028837748</v>
      </c>
      <c r="BZ662" s="2"/>
      <c r="CA662" s="2">
        <f t="shared" si="766"/>
        <v>-0.37875496605799341</v>
      </c>
      <c r="CB662" s="2">
        <f t="shared" si="737"/>
        <v>-0.6086894392033837</v>
      </c>
      <c r="CC662" s="2">
        <f t="shared" si="738"/>
        <v>-1.256738552639951</v>
      </c>
      <c r="CD662" s="2">
        <f t="shared" si="739"/>
        <v>3.9359674233183761E-2</v>
      </c>
      <c r="CE662" s="5"/>
      <c r="CF662" s="8">
        <f t="shared" si="709"/>
        <v>3.9461895194539687E-4</v>
      </c>
      <c r="CG662" s="8">
        <f t="shared" si="710"/>
        <v>3.9461895194539687E-4</v>
      </c>
      <c r="CH662" s="5">
        <f t="shared" si="711"/>
        <v>121750</v>
      </c>
      <c r="CI662" s="5">
        <f t="shared" si="712"/>
        <v>122095</v>
      </c>
      <c r="CJ662" s="5"/>
      <c r="CK662" s="5">
        <f t="shared" si="754"/>
        <v>121671.28505517369</v>
      </c>
      <c r="CL662" s="5">
        <f t="shared" si="772"/>
        <v>122261.15722434263</v>
      </c>
      <c r="CM662" s="5">
        <f t="shared" si="721"/>
        <v>117467.59593017319</v>
      </c>
      <c r="CN662" s="5">
        <f t="shared" si="704"/>
        <v>106070.10723441782</v>
      </c>
      <c r="CO662" s="5">
        <f t="shared" si="750"/>
        <v>107079.86026285456</v>
      </c>
      <c r="CP662" s="5">
        <f t="shared" si="767"/>
        <v>85432.636640299199</v>
      </c>
      <c r="CQ662" s="5">
        <f t="shared" si="699"/>
        <v>67542.364738186021</v>
      </c>
      <c r="CR662" s="5"/>
      <c r="CS662" s="32">
        <f t="shared" si="755"/>
        <v>3.5577128513629042E-2</v>
      </c>
      <c r="CT662" s="32">
        <f t="shared" si="773"/>
        <v>3.0580790011637049E-2</v>
      </c>
      <c r="CU662" s="32">
        <f t="shared" si="722"/>
        <v>7.2636236421308675E-2</v>
      </c>
      <c r="CV662" s="32">
        <f t="shared" si="705"/>
        <v>0.18789358552769797</v>
      </c>
      <c r="CW662" s="32">
        <f t="shared" si="751"/>
        <v>0.17669186054876396</v>
      </c>
      <c r="CX662" s="32">
        <f t="shared" si="768"/>
        <v>0.47484620579490433</v>
      </c>
      <c r="CY662" s="32">
        <f t="shared" si="700"/>
        <v>0.86549583344339354</v>
      </c>
      <c r="DA662" s="6">
        <f t="shared" si="756"/>
        <v>3.0295581533267647E-2</v>
      </c>
      <c r="DB662" s="6">
        <f t="shared" si="774"/>
        <v>1.382528913357489E-2</v>
      </c>
      <c r="DC662" s="6">
        <f t="shared" si="723"/>
        <v>0.32322700987119229</v>
      </c>
      <c r="DD662" s="6">
        <f t="shared" si="706"/>
        <v>9.9557281223085284E-2</v>
      </c>
      <c r="DE662" s="6">
        <f t="shared" si="752"/>
        <v>0.36179004460550279</v>
      </c>
      <c r="DF662" s="6">
        <f t="shared" si="769"/>
        <v>0.85766000441884183</v>
      </c>
      <c r="DG662" s="6">
        <f t="shared" si="726"/>
        <v>2.4563063346040011</v>
      </c>
      <c r="DI662" s="6">
        <f t="shared" si="757"/>
        <v>0.96814923192948499</v>
      </c>
      <c r="DJ662" s="6">
        <f t="shared" si="775"/>
        <v>0.88463996719321125</v>
      </c>
      <c r="DK662" s="6">
        <f t="shared" si="724"/>
        <v>0.48448573950782642</v>
      </c>
      <c r="DL662" s="6">
        <f t="shared" si="707"/>
        <v>0.1585674051308735</v>
      </c>
      <c r="DM662" s="6">
        <f t="shared" si="753"/>
        <v>0.34689428700535446</v>
      </c>
      <c r="DN662" s="6">
        <f t="shared" si="770"/>
        <v>0.23424856186383047</v>
      </c>
      <c r="DO662" s="6">
        <f t="shared" si="725"/>
        <v>9.6484751116244244E-2</v>
      </c>
      <c r="DP662" s="6"/>
      <c r="DX662">
        <f t="shared" si="776"/>
        <v>121843</v>
      </c>
      <c r="DY662">
        <f t="shared" si="777"/>
        <v>116439.24537936816</v>
      </c>
      <c r="DZ662">
        <f t="shared" si="778"/>
        <v>127246.75462063184</v>
      </c>
    </row>
    <row r="663" spans="1:130" x14ac:dyDescent="0.25">
      <c r="A663" s="1">
        <v>62</v>
      </c>
      <c r="B663" s="1">
        <v>662</v>
      </c>
      <c r="C663" s="7">
        <v>20220601</v>
      </c>
      <c r="D663" s="7">
        <v>123890</v>
      </c>
      <c r="E663" s="7">
        <v>2723534</v>
      </c>
      <c r="F663" s="7"/>
      <c r="G663" s="7">
        <f t="shared" si="740"/>
        <v>337418627260</v>
      </c>
      <c r="H663" s="36">
        <f t="shared" si="703"/>
        <v>353580182280.5</v>
      </c>
      <c r="I663" s="36">
        <f t="shared" ref="I663:I726" si="779">AVERAGE(G614:G663)</f>
        <v>371877181242.20001</v>
      </c>
      <c r="K663" s="2">
        <f t="shared" si="741"/>
        <v>-1.6887831823830503E-2</v>
      </c>
      <c r="M663" s="1">
        <f t="shared" si="749"/>
        <v>661</v>
      </c>
      <c r="N663" s="2">
        <f t="shared" si="742"/>
        <v>3.488725900044054E-2</v>
      </c>
      <c r="O663" s="8">
        <f t="shared" si="743"/>
        <v>0.82832080200501257</v>
      </c>
      <c r="P663" s="2">
        <f t="shared" si="744"/>
        <v>0.86230170309078191</v>
      </c>
      <c r="Q663" s="2">
        <f t="shared" si="745"/>
        <v>0.83195617784056508</v>
      </c>
      <c r="R663" s="2">
        <f t="shared" si="746"/>
        <v>3.3733000216702891E-2</v>
      </c>
      <c r="V663" s="1">
        <f t="shared" si="747"/>
        <v>1.6887831823830503E-2</v>
      </c>
      <c r="W663" s="1">
        <f t="shared" si="748"/>
        <v>0</v>
      </c>
      <c r="X663" s="2">
        <f t="shared" si="727"/>
        <v>6.5641783581389486E-3</v>
      </c>
      <c r="Y663" s="2">
        <f t="shared" si="728"/>
        <v>6.5065467821315767E-3</v>
      </c>
      <c r="Z663" s="2">
        <f t="shared" si="729"/>
        <v>1.1172829985884548E-2</v>
      </c>
      <c r="AA663" s="2">
        <f t="shared" si="730"/>
        <v>1.1449203228393101E-2</v>
      </c>
      <c r="AB663" s="3">
        <f t="shared" ref="AB663:AB726" si="780">IFERROR(X663/Z663,0)</f>
        <v>0.58751259675766609</v>
      </c>
      <c r="AC663" s="3">
        <f t="shared" ref="AC663:AC726" si="781">IFERROR(Y663/AA663,0)</f>
        <v>0.56829690698439739</v>
      </c>
      <c r="AD663" s="4">
        <f t="shared" si="731"/>
        <v>49.168734566074441</v>
      </c>
      <c r="AE663" s="5">
        <f t="shared" si="713"/>
        <v>51.793179298040414</v>
      </c>
      <c r="AF663" s="5">
        <f t="shared" si="714"/>
        <v>45.068325611708204</v>
      </c>
      <c r="AG663" s="5">
        <f t="shared" si="715"/>
        <v>58.518032984372624</v>
      </c>
      <c r="AH663" s="5"/>
      <c r="AI663" s="6">
        <f t="shared" ref="AI663:AI726" si="782">AVERAGE(K644:K663)/_xlfn.STDEV.S(K644:K663)</f>
        <v>-8.1091699731755135E-3</v>
      </c>
      <c r="AJ663" s="6">
        <f t="shared" si="771"/>
        <v>3.0704682085925011E-2</v>
      </c>
      <c r="AK663" s="6">
        <f t="shared" si="716"/>
        <v>-0.29763807289591482</v>
      </c>
      <c r="AL663" s="6">
        <f t="shared" si="717"/>
        <v>0.35904743706776487</v>
      </c>
      <c r="AM663" s="6"/>
      <c r="AT663" s="5"/>
      <c r="AU663" s="5"/>
      <c r="AV663" s="12"/>
      <c r="AW663" s="5"/>
      <c r="AX663" s="5"/>
      <c r="AY663" s="5"/>
      <c r="BE663" s="5">
        <f t="shared" si="758"/>
        <v>-2110</v>
      </c>
      <c r="BF663" s="6">
        <f t="shared" si="759"/>
        <v>2110</v>
      </c>
      <c r="BG663" s="6">
        <f t="shared" si="760"/>
        <v>0</v>
      </c>
      <c r="BH663" s="6">
        <f t="shared" si="761"/>
        <v>795.71428571428567</v>
      </c>
      <c r="BI663" s="6">
        <f t="shared" si="762"/>
        <v>788.57142857142856</v>
      </c>
      <c r="BJ663" s="6">
        <f t="shared" si="763"/>
        <v>49.774571686203792</v>
      </c>
      <c r="BK663" s="6">
        <f t="shared" si="718"/>
        <v>48.1749734161722</v>
      </c>
      <c r="BL663" s="6">
        <f t="shared" si="719"/>
        <v>22.564716503227348</v>
      </c>
      <c r="BM663" s="6">
        <f t="shared" si="720"/>
        <v>66.102153255233588</v>
      </c>
      <c r="BQ663" s="2">
        <f t="shared" si="732"/>
        <v>121692.5</v>
      </c>
      <c r="BR663" s="2">
        <f t="shared" si="764"/>
        <v>122277.625</v>
      </c>
      <c r="BS663" s="2">
        <f t="shared" si="733"/>
        <v>114747.46340274616</v>
      </c>
      <c r="BT663" s="5">
        <f t="shared" si="765"/>
        <v>124796.53635371906</v>
      </c>
      <c r="BU663" s="5"/>
      <c r="BV663" s="2">
        <f t="shared" si="708"/>
        <v>0.73136858620248812</v>
      </c>
      <c r="BW663" s="2">
        <f t="shared" si="734"/>
        <v>1.3021497617591535</v>
      </c>
      <c r="BX663" s="2">
        <f t="shared" si="735"/>
        <v>-0.10302861564572741</v>
      </c>
      <c r="BY663" s="2">
        <f t="shared" si="736"/>
        <v>2.7073281391640345</v>
      </c>
      <c r="BZ663" s="2"/>
      <c r="CA663" s="2">
        <f t="shared" si="766"/>
        <v>-0.23210546857855743</v>
      </c>
      <c r="CB663" s="2">
        <f t="shared" si="737"/>
        <v>-0.5817486466327848</v>
      </c>
      <c r="CC663" s="2">
        <f t="shared" si="738"/>
        <v>-1.2459975745243677</v>
      </c>
      <c r="CD663" s="2">
        <f t="shared" si="739"/>
        <v>8.2500281258798047E-2</v>
      </c>
      <c r="CE663" s="5"/>
      <c r="CF663" s="8">
        <f t="shared" si="709"/>
        <v>1.1724698957028483E-2</v>
      </c>
      <c r="CG663" s="8">
        <f t="shared" si="710"/>
        <v>3.9461895194539687E-4</v>
      </c>
      <c r="CH663" s="5">
        <f t="shared" si="711"/>
        <v>121895</v>
      </c>
      <c r="CI663" s="5">
        <f t="shared" si="712"/>
        <v>122095</v>
      </c>
      <c r="CJ663" s="5"/>
      <c r="CK663" s="5">
        <f t="shared" si="754"/>
        <v>121818.70243584402</v>
      </c>
      <c r="CL663" s="5">
        <f t="shared" si="772"/>
        <v>122274.95281309017</v>
      </c>
      <c r="CM663" s="5">
        <f t="shared" si="721"/>
        <v>117841.94999567042</v>
      </c>
      <c r="CN663" s="5">
        <f t="shared" si="704"/>
        <v>106169.2481138758</v>
      </c>
      <c r="CO663" s="5">
        <f t="shared" si="750"/>
        <v>107342.17805912087</v>
      </c>
      <c r="CP663" s="5">
        <f t="shared" si="767"/>
        <v>85526.0112173753</v>
      </c>
      <c r="CQ663" s="5">
        <f t="shared" si="699"/>
        <v>67662.300304587741</v>
      </c>
      <c r="CR663" s="5"/>
      <c r="CS663" s="32">
        <f t="shared" si="755"/>
        <v>1.7003116292810816E-2</v>
      </c>
      <c r="CT663" s="32">
        <f t="shared" si="773"/>
        <v>1.3208323943322942E-2</v>
      </c>
      <c r="CU663" s="32">
        <f t="shared" si="722"/>
        <v>5.1323403970757298E-2</v>
      </c>
      <c r="CV663" s="32">
        <f t="shared" si="705"/>
        <v>0.16691040203201912</v>
      </c>
      <c r="CW663" s="32">
        <f t="shared" si="751"/>
        <v>0.1541595507011706</v>
      </c>
      <c r="CX663" s="32">
        <f t="shared" si="768"/>
        <v>0.44856515855881218</v>
      </c>
      <c r="CY663" s="32">
        <f t="shared" si="700"/>
        <v>0.83100484970653321</v>
      </c>
      <c r="DA663" s="6">
        <f t="shared" si="756"/>
        <v>5.2955741543433826E-2</v>
      </c>
      <c r="DB663" s="6">
        <f t="shared" si="774"/>
        <v>-1.3628557902387943E-2</v>
      </c>
      <c r="DC663" s="6">
        <f t="shared" si="723"/>
        <v>0.30721675598872078</v>
      </c>
      <c r="DD663" s="6">
        <f t="shared" si="706"/>
        <v>8.1355216065131755E-2</v>
      </c>
      <c r="DE663" s="6">
        <f t="shared" si="752"/>
        <v>0.3078754452210114</v>
      </c>
      <c r="DF663" s="6">
        <f t="shared" si="769"/>
        <v>0.79672454961243777</v>
      </c>
      <c r="DG663" s="6">
        <f t="shared" si="726"/>
        <v>2.4319227218350266</v>
      </c>
      <c r="DI663" s="6">
        <f t="shared" si="757"/>
        <v>0.762165753501995</v>
      </c>
      <c r="DJ663" s="6">
        <f t="shared" si="775"/>
        <v>0.69229100093844065</v>
      </c>
      <c r="DK663" s="6">
        <f t="shared" si="724"/>
        <v>0.60130215466110026</v>
      </c>
      <c r="DL663" s="6">
        <f t="shared" si="707"/>
        <v>0.18701265851724039</v>
      </c>
      <c r="DM663" s="6">
        <f t="shared" si="753"/>
        <v>0.37240507338589746</v>
      </c>
      <c r="DN663" s="6">
        <f t="shared" si="770"/>
        <v>0.2579638876235047</v>
      </c>
      <c r="DO663" s="6">
        <f t="shared" si="725"/>
        <v>9.4183451300023188E-2</v>
      </c>
      <c r="DP663" s="6"/>
      <c r="DX663">
        <f t="shared" si="776"/>
        <v>121824</v>
      </c>
      <c r="DY663">
        <f t="shared" si="777"/>
        <v>116451.93373086296</v>
      </c>
      <c r="DZ663">
        <f t="shared" si="778"/>
        <v>127196.06626913704</v>
      </c>
    </row>
    <row r="664" spans="1:130" x14ac:dyDescent="0.25">
      <c r="A664" s="1">
        <v>63</v>
      </c>
      <c r="B664" s="1">
        <v>663</v>
      </c>
      <c r="C664" s="7">
        <v>20220606</v>
      </c>
      <c r="D664" s="7">
        <v>118460</v>
      </c>
      <c r="E664" s="7">
        <v>4827776</v>
      </c>
      <c r="F664" s="7"/>
      <c r="G664" s="7">
        <f t="shared" si="740"/>
        <v>571898344960</v>
      </c>
      <c r="H664" s="36">
        <f t="shared" si="703"/>
        <v>366221885350</v>
      </c>
      <c r="I664" s="36">
        <f t="shared" si="779"/>
        <v>381261571234.20001</v>
      </c>
      <c r="K664" s="2">
        <f t="shared" si="741"/>
        <v>-4.4818724278828409E-2</v>
      </c>
      <c r="M664" s="1">
        <f t="shared" si="749"/>
        <v>662</v>
      </c>
      <c r="N664" s="2">
        <f t="shared" si="742"/>
        <v>3.4935908737034345E-2</v>
      </c>
      <c r="O664" s="8">
        <f t="shared" si="743"/>
        <v>0.82957393483709274</v>
      </c>
      <c r="P664" s="2">
        <f t="shared" si="744"/>
        <v>0.86266648790217504</v>
      </c>
      <c r="Q664" s="2">
        <f t="shared" si="745"/>
        <v>0.83216662643740202</v>
      </c>
      <c r="R664" s="2">
        <f t="shared" si="746"/>
        <v>3.2727768253689171E-2</v>
      </c>
      <c r="V664" s="1">
        <f t="shared" si="747"/>
        <v>4.4818724278828409E-2</v>
      </c>
      <c r="W664" s="1">
        <f t="shared" si="748"/>
        <v>0</v>
      </c>
      <c r="X664" s="2">
        <f t="shared" si="727"/>
        <v>8.7268107741798554E-3</v>
      </c>
      <c r="Y664" s="2">
        <f t="shared" si="728"/>
        <v>6.5065467821315767E-3</v>
      </c>
      <c r="Z664" s="2">
        <f t="shared" si="729"/>
        <v>1.508210017893395E-2</v>
      </c>
      <c r="AA664" s="2">
        <f t="shared" si="730"/>
        <v>1.1449203228393101E-2</v>
      </c>
      <c r="AB664" s="3">
        <f t="shared" si="780"/>
        <v>0.57862039574363133</v>
      </c>
      <c r="AC664" s="3">
        <f t="shared" si="781"/>
        <v>0.56829690698439739</v>
      </c>
      <c r="AD664" s="4">
        <f t="shared" si="731"/>
        <v>49.549946245702344</v>
      </c>
      <c r="AE664" s="5">
        <f t="shared" si="713"/>
        <v>51.54655636439999</v>
      </c>
      <c r="AF664" s="5">
        <f t="shared" si="714"/>
        <v>44.875391802628904</v>
      </c>
      <c r="AG664" s="5">
        <f t="shared" si="715"/>
        <v>58.217720926171076</v>
      </c>
      <c r="AH664" s="5"/>
      <c r="AI664" s="6">
        <f t="shared" si="782"/>
        <v>-0.13815252736837119</v>
      </c>
      <c r="AJ664" s="6">
        <f t="shared" si="771"/>
        <v>1.0629695617619676E-2</v>
      </c>
      <c r="AK664" s="6">
        <f t="shared" si="716"/>
        <v>-0.30673534276389558</v>
      </c>
      <c r="AL664" s="6">
        <f t="shared" si="717"/>
        <v>0.32799473399913492</v>
      </c>
      <c r="AM664" s="6"/>
      <c r="AT664" s="5"/>
      <c r="AU664" s="5"/>
      <c r="AV664" s="12"/>
      <c r="AW664" s="5"/>
      <c r="AX664" s="5"/>
      <c r="AY664" s="5"/>
      <c r="BE664" s="5">
        <f t="shared" si="758"/>
        <v>-5430</v>
      </c>
      <c r="BF664" s="6">
        <f t="shared" si="759"/>
        <v>5430</v>
      </c>
      <c r="BG664" s="6">
        <f t="shared" si="760"/>
        <v>0</v>
      </c>
      <c r="BH664" s="6">
        <f t="shared" si="761"/>
        <v>1055.7142857142858</v>
      </c>
      <c r="BI664" s="6">
        <f t="shared" si="762"/>
        <v>788.57142857142856</v>
      </c>
      <c r="BJ664" s="6">
        <f t="shared" si="763"/>
        <v>42.757552285050352</v>
      </c>
      <c r="BK664" s="6">
        <f t="shared" si="718"/>
        <v>46.223624056740519</v>
      </c>
      <c r="BL664" s="6">
        <f t="shared" si="719"/>
        <v>26.01916797901254</v>
      </c>
      <c r="BM664" s="6">
        <f t="shared" si="720"/>
        <v>60.366743311150103</v>
      </c>
      <c r="BQ664" s="2">
        <f t="shared" si="732"/>
        <v>121355</v>
      </c>
      <c r="BR664" s="2">
        <f t="shared" si="764"/>
        <v>122354.1875</v>
      </c>
      <c r="BS664" s="2">
        <f t="shared" si="733"/>
        <v>115485.35572577531</v>
      </c>
      <c r="BT664" s="5">
        <f t="shared" si="765"/>
        <v>124641.49073787068</v>
      </c>
      <c r="BU664" s="5"/>
      <c r="BV664" s="2">
        <f t="shared" si="708"/>
        <v>0.26973464508630629</v>
      </c>
      <c r="BW664" s="2">
        <f t="shared" si="734"/>
        <v>1.1601887259415724</v>
      </c>
      <c r="BX664" s="2">
        <f t="shared" si="735"/>
        <v>-3.4296459606496521E-2</v>
      </c>
      <c r="BY664" s="2">
        <f t="shared" si="736"/>
        <v>2.3546739114896411</v>
      </c>
      <c r="BZ664" s="2"/>
      <c r="CA664" s="2">
        <f t="shared" si="766"/>
        <v>-0.27514206804822433</v>
      </c>
      <c r="CB664" s="2">
        <f t="shared" si="737"/>
        <v>-0.54521434889680709</v>
      </c>
      <c r="CC664" s="2">
        <f t="shared" si="738"/>
        <v>-1.1913845578602564</v>
      </c>
      <c r="CD664" s="2">
        <f t="shared" si="739"/>
        <v>0.10095586006664214</v>
      </c>
      <c r="CE664" s="5"/>
      <c r="CF664" s="8">
        <f t="shared" si="709"/>
        <v>-2.2407472704704702E-3</v>
      </c>
      <c r="CG664" s="8">
        <f t="shared" si="710"/>
        <v>-2.2407472704704702E-3</v>
      </c>
      <c r="CH664" s="5">
        <f t="shared" si="711"/>
        <v>121895</v>
      </c>
      <c r="CI664" s="5">
        <f t="shared" si="712"/>
        <v>122095</v>
      </c>
      <c r="CJ664" s="5"/>
      <c r="CK664" s="5">
        <f t="shared" si="754"/>
        <v>122019.27761012313</v>
      </c>
      <c r="CL664" s="5">
        <f t="shared" si="772"/>
        <v>121828.52400839062</v>
      </c>
      <c r="CM664" s="5">
        <f t="shared" si="721"/>
        <v>118046.89185982011</v>
      </c>
      <c r="CN664" s="5">
        <f t="shared" si="704"/>
        <v>106293.84844923826</v>
      </c>
      <c r="CO664" s="5">
        <f t="shared" si="750"/>
        <v>107585.04059737964</v>
      </c>
      <c r="CP664" s="5">
        <f t="shared" si="767"/>
        <v>85679.329373296321</v>
      </c>
      <c r="CQ664" s="5">
        <f t="shared" ref="CQ664:CQ727" si="783">AVERAGE(G65:G664)/AVERAGE(E65:E664)</f>
        <v>67845.504041190608</v>
      </c>
      <c r="CR664" s="5"/>
      <c r="CS664" s="32">
        <f t="shared" si="755"/>
        <v>-2.9169797427384903E-2</v>
      </c>
      <c r="CT664" s="32">
        <f t="shared" si="773"/>
        <v>-2.7649715333977309E-2</v>
      </c>
      <c r="CU664" s="32">
        <f t="shared" si="722"/>
        <v>3.4995257704069083E-3</v>
      </c>
      <c r="CV664" s="32">
        <f t="shared" si="705"/>
        <v>0.11445772006807919</v>
      </c>
      <c r="CW664" s="32">
        <f t="shared" si="751"/>
        <v>0.10108244921632004</v>
      </c>
      <c r="CX664" s="32">
        <f t="shared" si="768"/>
        <v>0.38259718961946532</v>
      </c>
      <c r="CY664" s="32">
        <f t="shared" ref="CY664:CY727" si="784">D664/CQ664-1</f>
        <v>0.74602579307363004</v>
      </c>
      <c r="DA664" s="6">
        <f t="shared" si="756"/>
        <v>-1.1248334832529841E-2</v>
      </c>
      <c r="DB664" s="6">
        <f t="shared" si="774"/>
        <v>-4.8122647667846304E-2</v>
      </c>
      <c r="DC664" s="6">
        <f t="shared" si="723"/>
        <v>0.23138695721660901</v>
      </c>
      <c r="DD664" s="6">
        <f t="shared" si="706"/>
        <v>7.4913501768010066E-2</v>
      </c>
      <c r="DE664" s="6">
        <f t="shared" si="752"/>
        <v>0.25583489285911548</v>
      </c>
      <c r="DF664" s="6">
        <f t="shared" si="769"/>
        <v>0.77943743871016657</v>
      </c>
      <c r="DG664" s="6">
        <f t="shared" si="726"/>
        <v>2.3768151825814248</v>
      </c>
      <c r="DI664" s="6">
        <f t="shared" si="757"/>
        <v>0.30678654392077148</v>
      </c>
      <c r="DJ664" s="6">
        <f t="shared" si="775"/>
        <v>0.21468194312366048</v>
      </c>
      <c r="DK664" s="6">
        <f t="shared" si="724"/>
        <v>0.69749783794755438</v>
      </c>
      <c r="DL664" s="6">
        <f t="shared" si="707"/>
        <v>0.26666676716399174</v>
      </c>
      <c r="DM664" s="6">
        <f t="shared" si="753"/>
        <v>0.43693131596523643</v>
      </c>
      <c r="DN664" s="6">
        <f t="shared" si="770"/>
        <v>0.22414642848900965</v>
      </c>
      <c r="DO664" s="6">
        <f t="shared" si="725"/>
        <v>9.2145524955780544E-2</v>
      </c>
      <c r="DP664" s="6"/>
      <c r="DX664">
        <f t="shared" si="776"/>
        <v>121467.5</v>
      </c>
      <c r="DY664">
        <f t="shared" si="777"/>
        <v>116197.06595715306</v>
      </c>
      <c r="DZ664">
        <f t="shared" si="778"/>
        <v>126737.93404284694</v>
      </c>
    </row>
    <row r="665" spans="1:130" x14ac:dyDescent="0.25">
      <c r="A665" s="1">
        <v>64</v>
      </c>
      <c r="B665" s="1">
        <v>664</v>
      </c>
      <c r="C665" s="7">
        <v>20220607</v>
      </c>
      <c r="D665" s="7">
        <v>118800</v>
      </c>
      <c r="E665" s="7">
        <v>2358142</v>
      </c>
      <c r="F665" s="7"/>
      <c r="G665" s="7">
        <f t="shared" si="740"/>
        <v>280147269600</v>
      </c>
      <c r="H665" s="36">
        <f t="shared" si="703"/>
        <v>367660324935</v>
      </c>
      <c r="I665" s="36">
        <f t="shared" si="779"/>
        <v>383618229852.59998</v>
      </c>
      <c r="K665" s="2">
        <f t="shared" si="741"/>
        <v>2.8660560797253323E-3</v>
      </c>
      <c r="M665" s="1">
        <f t="shared" si="749"/>
        <v>663</v>
      </c>
      <c r="N665" s="2">
        <f t="shared" si="742"/>
        <v>3.4984298626919062E-2</v>
      </c>
      <c r="O665" s="8">
        <f t="shared" si="743"/>
        <v>0.83082706766917291</v>
      </c>
      <c r="P665" s="2">
        <f t="shared" si="744"/>
        <v>0.8630286691223249</v>
      </c>
      <c r="Q665" s="2">
        <f t="shared" si="745"/>
        <v>0.83237547795588129</v>
      </c>
      <c r="R665" s="2">
        <f t="shared" si="746"/>
        <v>3.1839420233002125E-2</v>
      </c>
      <c r="V665" s="1">
        <f t="shared" si="747"/>
        <v>0</v>
      </c>
      <c r="W665" s="1">
        <f t="shared" si="748"/>
        <v>2.8660560797253323E-3</v>
      </c>
      <c r="X665" s="2">
        <f t="shared" si="727"/>
        <v>8.7268107741798554E-3</v>
      </c>
      <c r="Y665" s="2">
        <f t="shared" si="728"/>
        <v>6.5477861726881475E-3</v>
      </c>
      <c r="Z665" s="2">
        <f t="shared" si="729"/>
        <v>1.508210017893395E-2</v>
      </c>
      <c r="AA665" s="2">
        <f t="shared" si="730"/>
        <v>1.1433871676546593E-2</v>
      </c>
      <c r="AB665" s="3">
        <f t="shared" si="780"/>
        <v>0.57862039574363133</v>
      </c>
      <c r="AC665" s="3">
        <f t="shared" si="781"/>
        <v>0.57266570396439809</v>
      </c>
      <c r="AD665" s="4">
        <f t="shared" si="731"/>
        <v>49.741389573766966</v>
      </c>
      <c r="AE665" s="5">
        <f t="shared" si="713"/>
        <v>51.628535337127879</v>
      </c>
      <c r="AF665" s="5">
        <f t="shared" si="714"/>
        <v>45.096766602583699</v>
      </c>
      <c r="AG665" s="5">
        <f t="shared" si="715"/>
        <v>58.160304071672059</v>
      </c>
      <c r="AH665" s="5"/>
      <c r="AI665" s="6">
        <f t="shared" si="782"/>
        <v>-0.10716269870009516</v>
      </c>
      <c r="AJ665" s="6">
        <f t="shared" si="771"/>
        <v>-3.9402330572695715E-3</v>
      </c>
      <c r="AK665" s="6">
        <f t="shared" si="716"/>
        <v>-0.31442812834316125</v>
      </c>
      <c r="AL665" s="6">
        <f t="shared" si="717"/>
        <v>0.30654766222862206</v>
      </c>
      <c r="AM665" s="6"/>
      <c r="AT665" s="5"/>
      <c r="AU665" s="5"/>
      <c r="AV665" s="12"/>
      <c r="AW665" s="5"/>
      <c r="AX665" s="5"/>
      <c r="AY665" s="5"/>
      <c r="BE665" s="5">
        <f t="shared" si="758"/>
        <v>340</v>
      </c>
      <c r="BF665" s="6">
        <f t="shared" si="759"/>
        <v>0</v>
      </c>
      <c r="BG665" s="6">
        <f t="shared" si="760"/>
        <v>340</v>
      </c>
      <c r="BH665" s="6">
        <f t="shared" si="761"/>
        <v>1055.7142857142858</v>
      </c>
      <c r="BI665" s="6">
        <f t="shared" si="762"/>
        <v>792.85714285714289</v>
      </c>
      <c r="BJ665" s="6">
        <f t="shared" si="763"/>
        <v>42.890262751159199</v>
      </c>
      <c r="BK665" s="6">
        <f t="shared" si="718"/>
        <v>44.704585792429313</v>
      </c>
      <c r="BL665" s="6">
        <f t="shared" si="719"/>
        <v>28.99374537691984</v>
      </c>
      <c r="BM665" s="6">
        <f t="shared" si="720"/>
        <v>55.702174083285939</v>
      </c>
      <c r="BQ665" s="2">
        <f t="shared" si="732"/>
        <v>121147.5</v>
      </c>
      <c r="BR665" s="2">
        <f t="shared" si="764"/>
        <v>122412.9375</v>
      </c>
      <c r="BS665" s="2">
        <f t="shared" si="733"/>
        <v>116213.78311538158</v>
      </c>
      <c r="BT665" s="5">
        <f t="shared" si="765"/>
        <v>124493.69999229509</v>
      </c>
      <c r="BU665" s="5"/>
      <c r="BV665" s="2">
        <f t="shared" si="708"/>
        <v>0.349759684019888</v>
      </c>
      <c r="BW665" s="2">
        <f t="shared" si="734"/>
        <v>1.0315711675706654</v>
      </c>
      <c r="BX665" s="2">
        <f t="shared" si="735"/>
        <v>0.1140399597726206</v>
      </c>
      <c r="BY665" s="2">
        <f t="shared" si="736"/>
        <v>1.9491023753687102</v>
      </c>
      <c r="BZ665" s="2"/>
      <c r="CA665" s="2">
        <f t="shared" si="766"/>
        <v>-0.36933517978366504</v>
      </c>
      <c r="CB665" s="2">
        <f t="shared" si="737"/>
        <v>-0.52151374665823846</v>
      </c>
      <c r="CC665" s="2">
        <f t="shared" si="738"/>
        <v>-1.1563136089723605</v>
      </c>
      <c r="CD665" s="2">
        <f t="shared" si="739"/>
        <v>0.11328611565588365</v>
      </c>
      <c r="CE665" s="5"/>
      <c r="CF665" s="8">
        <f t="shared" si="709"/>
        <v>-2.2407472704704702E-3</v>
      </c>
      <c r="CG665" s="8">
        <f t="shared" si="710"/>
        <v>-2.2407472704704702E-3</v>
      </c>
      <c r="CH665" s="5">
        <f t="shared" si="711"/>
        <v>121895</v>
      </c>
      <c r="CI665" s="5">
        <f t="shared" si="712"/>
        <v>121750</v>
      </c>
      <c r="CJ665" s="5"/>
      <c r="CK665" s="5">
        <f t="shared" si="754"/>
        <v>121970.60869263184</v>
      </c>
      <c r="CL665" s="5">
        <f t="shared" si="772"/>
        <v>121627.72089846966</v>
      </c>
      <c r="CM665" s="5">
        <f t="shared" si="721"/>
        <v>118314.107131047</v>
      </c>
      <c r="CN665" s="5">
        <f t="shared" si="704"/>
        <v>106369.38845494915</v>
      </c>
      <c r="CO665" s="5">
        <f t="shared" si="750"/>
        <v>107826.67159464274</v>
      </c>
      <c r="CP665" s="5">
        <f t="shared" si="767"/>
        <v>85828.779943465895</v>
      </c>
      <c r="CQ665" s="5">
        <f t="shared" si="783"/>
        <v>68216.166986013326</v>
      </c>
      <c r="CR665" s="5"/>
      <c r="CS665" s="32">
        <f t="shared" si="755"/>
        <v>-2.5994858323793668E-2</v>
      </c>
      <c r="CT665" s="32">
        <f t="shared" si="773"/>
        <v>-2.3248983682183311E-2</v>
      </c>
      <c r="CU665" s="32">
        <f t="shared" si="722"/>
        <v>4.1068041735277117E-3</v>
      </c>
      <c r="CV665" s="32">
        <f t="shared" si="705"/>
        <v>0.11686267755798574</v>
      </c>
      <c r="CW665" s="32">
        <f t="shared" si="751"/>
        <v>0.10176821970921757</v>
      </c>
      <c r="CX665" s="32">
        <f t="shared" si="768"/>
        <v>0.38415109801457903</v>
      </c>
      <c r="CY665" s="32">
        <f t="shared" si="784"/>
        <v>0.74152265143185359</v>
      </c>
      <c r="DA665" s="6">
        <f t="shared" si="756"/>
        <v>-1.6820861829848262E-3</v>
      </c>
      <c r="DB665" s="6">
        <f t="shared" si="774"/>
        <v>-8.3822787528043882E-3</v>
      </c>
      <c r="DC665" s="6">
        <f t="shared" si="723"/>
        <v>0.21999195715186495</v>
      </c>
      <c r="DD665" s="6">
        <f t="shared" si="706"/>
        <v>7.823457901407016E-2</v>
      </c>
      <c r="DE665" s="6">
        <f t="shared" si="752"/>
        <v>0.26790145195570336</v>
      </c>
      <c r="DF665" s="6">
        <f t="shared" si="769"/>
        <v>0.83172576053392888</v>
      </c>
      <c r="DG665" s="6">
        <f t="shared" si="726"/>
        <v>2.2980369507313356</v>
      </c>
      <c r="DI665" s="6">
        <f t="shared" si="757"/>
        <v>0.3460818795758015</v>
      </c>
      <c r="DJ665" s="6">
        <f t="shared" si="775"/>
        <v>0.27102264517212693</v>
      </c>
      <c r="DK665" s="6">
        <f t="shared" si="724"/>
        <v>0.75401007656343066</v>
      </c>
      <c r="DL665" s="6">
        <f t="shared" si="707"/>
        <v>0.33388865720763333</v>
      </c>
      <c r="DM665" s="6">
        <f t="shared" si="753"/>
        <v>0.54133249560817787</v>
      </c>
      <c r="DN665" s="6">
        <f t="shared" si="770"/>
        <v>0.20708695216001671</v>
      </c>
      <c r="DO665" s="6">
        <f t="shared" ref="DO665:DO696" si="785">(D85-(AVERAGE(D66:D665)-2*_xlfn.STDEV.P(D66:D665)))/(4*_xlfn.STDEV.P(D66:D665))</f>
        <v>9.0884984755056908E-2</v>
      </c>
      <c r="DP665" s="6"/>
      <c r="DX665">
        <f t="shared" si="776"/>
        <v>121192.5</v>
      </c>
      <c r="DY665">
        <f t="shared" si="777"/>
        <v>115968.18425533065</v>
      </c>
      <c r="DZ665">
        <f t="shared" si="778"/>
        <v>126416.81574466935</v>
      </c>
    </row>
    <row r="666" spans="1:130" x14ac:dyDescent="0.25">
      <c r="A666" s="1">
        <v>65</v>
      </c>
      <c r="B666" s="1">
        <v>665</v>
      </c>
      <c r="C666" s="7">
        <v>20220608</v>
      </c>
      <c r="D666" s="7">
        <v>119690</v>
      </c>
      <c r="E666" s="7">
        <v>2327500</v>
      </c>
      <c r="F666" s="7"/>
      <c r="G666" s="7">
        <f t="shared" si="740"/>
        <v>278578475000</v>
      </c>
      <c r="H666" s="36">
        <f t="shared" si="703"/>
        <v>363598157895</v>
      </c>
      <c r="I666" s="36">
        <f t="shared" si="779"/>
        <v>387167668461.40002</v>
      </c>
      <c r="K666" s="2">
        <f t="shared" si="741"/>
        <v>7.4636599567344886E-3</v>
      </c>
      <c r="M666" s="1">
        <f t="shared" si="749"/>
        <v>664</v>
      </c>
      <c r="N666" s="2">
        <f t="shared" si="742"/>
        <v>3.5546935279702915E-2</v>
      </c>
      <c r="O666" s="8">
        <f t="shared" si="743"/>
        <v>0.83208020050125309</v>
      </c>
      <c r="P666" s="2">
        <f t="shared" si="744"/>
        <v>0.86719190297396986</v>
      </c>
      <c r="Q666" s="2">
        <f t="shared" si="745"/>
        <v>0.83476966191238988</v>
      </c>
      <c r="R666" s="2">
        <f t="shared" si="746"/>
        <v>3.0948468621071812E-2</v>
      </c>
      <c r="V666" s="1">
        <f t="shared" si="747"/>
        <v>0</v>
      </c>
      <c r="W666" s="1">
        <f t="shared" si="748"/>
        <v>7.4636599567344886E-3</v>
      </c>
      <c r="X666" s="2">
        <f t="shared" si="727"/>
        <v>8.7268107741798554E-3</v>
      </c>
      <c r="Y666" s="2">
        <f t="shared" si="728"/>
        <v>6.9352569367414282E-3</v>
      </c>
      <c r="Z666" s="2">
        <f t="shared" si="729"/>
        <v>1.508210017893395E-2</v>
      </c>
      <c r="AA666" s="2">
        <f t="shared" si="730"/>
        <v>1.1361009252269672E-2</v>
      </c>
      <c r="AB666" s="3">
        <f t="shared" si="780"/>
        <v>0.57862039574363133</v>
      </c>
      <c r="AC666" s="3">
        <f t="shared" si="781"/>
        <v>0.61044373635695448</v>
      </c>
      <c r="AD666" s="4">
        <f t="shared" si="731"/>
        <v>51.338167545139243</v>
      </c>
      <c r="AE666" s="5">
        <f t="shared" si="713"/>
        <v>51.600477135017819</v>
      </c>
      <c r="AF666" s="5">
        <f t="shared" si="714"/>
        <v>45.068785149840608</v>
      </c>
      <c r="AG666" s="5">
        <f t="shared" si="715"/>
        <v>58.13216912019503</v>
      </c>
      <c r="AH666" s="5"/>
      <c r="AI666" s="6">
        <f t="shared" si="782"/>
        <v>-2.3480835590578017E-3</v>
      </c>
      <c r="AJ666" s="6">
        <f t="shared" si="771"/>
        <v>-1.0358142229892606E-2</v>
      </c>
      <c r="AK666" s="6">
        <f t="shared" si="716"/>
        <v>-0.31478327331041628</v>
      </c>
      <c r="AL666" s="6">
        <f t="shared" si="717"/>
        <v>0.29406698885063104</v>
      </c>
      <c r="AM666" s="6"/>
      <c r="AT666" s="5"/>
      <c r="AU666" s="5"/>
      <c r="AV666" s="12"/>
      <c r="AW666" s="5"/>
      <c r="AX666" s="5"/>
      <c r="AY666" s="5"/>
      <c r="BE666" s="5">
        <f t="shared" si="758"/>
        <v>890</v>
      </c>
      <c r="BF666" s="6">
        <f t="shared" si="759"/>
        <v>0</v>
      </c>
      <c r="BG666" s="6">
        <f t="shared" si="760"/>
        <v>890</v>
      </c>
      <c r="BH666" s="6">
        <f t="shared" si="761"/>
        <v>1055.7142857142858</v>
      </c>
      <c r="BI666" s="6">
        <f t="shared" si="762"/>
        <v>838.57142857142856</v>
      </c>
      <c r="BJ666" s="6">
        <f t="shared" si="763"/>
        <v>44.268476621417797</v>
      </c>
      <c r="BK666" s="6">
        <f t="shared" si="718"/>
        <v>44.026095432081057</v>
      </c>
      <c r="BL666" s="6">
        <f t="shared" si="719"/>
        <v>29.582491202669907</v>
      </c>
      <c r="BM666" s="6">
        <f t="shared" si="720"/>
        <v>54.136618392668865</v>
      </c>
      <c r="BQ666" s="2">
        <f t="shared" si="732"/>
        <v>121147.5</v>
      </c>
      <c r="BR666" s="2">
        <f t="shared" si="764"/>
        <v>122440.4375</v>
      </c>
      <c r="BS666" s="2">
        <f t="shared" si="733"/>
        <v>116922.4464613193</v>
      </c>
      <c r="BT666" s="5">
        <f t="shared" si="765"/>
        <v>124432.83691881114</v>
      </c>
      <c r="BU666" s="5"/>
      <c r="BV666" s="2">
        <f t="shared" si="708"/>
        <v>1.2407313647745379</v>
      </c>
      <c r="BW666" s="2">
        <f t="shared" si="734"/>
        <v>1.0006167176890961</v>
      </c>
      <c r="BX666" s="2">
        <f t="shared" si="735"/>
        <v>0.16239310638574556</v>
      </c>
      <c r="BY666" s="2">
        <f t="shared" si="736"/>
        <v>1.8388403289924466</v>
      </c>
      <c r="BZ666" s="2"/>
      <c r="CA666" s="2">
        <f t="shared" si="766"/>
        <v>-0.50921647588926222</v>
      </c>
      <c r="CB666" s="2">
        <f t="shared" si="737"/>
        <v>-0.50621879572312489</v>
      </c>
      <c r="CC666" s="2">
        <f t="shared" si="738"/>
        <v>-1.1257911670395058</v>
      </c>
      <c r="CD666" s="2">
        <f t="shared" si="739"/>
        <v>0.11335357559325587</v>
      </c>
      <c r="CE666" s="5"/>
      <c r="CF666" s="8">
        <f t="shared" si="709"/>
        <v>-2.2407472704704702E-3</v>
      </c>
      <c r="CG666" s="8">
        <f t="shared" si="710"/>
        <v>-2.2407472704704702E-3</v>
      </c>
      <c r="CH666" s="5">
        <f t="shared" si="711"/>
        <v>122050</v>
      </c>
      <c r="CI666" s="5">
        <f t="shared" si="712"/>
        <v>121750</v>
      </c>
      <c r="CJ666" s="5"/>
      <c r="CK666" s="5">
        <f t="shared" si="754"/>
        <v>122014.53851925296</v>
      </c>
      <c r="CL666" s="5">
        <f t="shared" si="772"/>
        <v>121644.10668202057</v>
      </c>
      <c r="CM666" s="5">
        <f t="shared" si="721"/>
        <v>118482.82499489583</v>
      </c>
      <c r="CN666" s="5">
        <f t="shared" si="704"/>
        <v>106448.82308564731</v>
      </c>
      <c r="CO666" s="5">
        <f t="shared" si="750"/>
        <v>108007.51256826299</v>
      </c>
      <c r="CP666" s="5">
        <f t="shared" si="767"/>
        <v>85942.263689028274</v>
      </c>
      <c r="CQ666" s="5">
        <f t="shared" si="783"/>
        <v>68389.290489489314</v>
      </c>
      <c r="CR666" s="5"/>
      <c r="CS666" s="32">
        <f t="shared" si="755"/>
        <v>-1.9051324108283807E-2</v>
      </c>
      <c r="CT666" s="32">
        <f t="shared" si="773"/>
        <v>-1.6064129494810953E-2</v>
      </c>
      <c r="CU666" s="32">
        <f t="shared" si="722"/>
        <v>1.018860754844586E-2</v>
      </c>
      <c r="CV666" s="32">
        <f t="shared" si="705"/>
        <v>0.12439007337543795</v>
      </c>
      <c r="CW666" s="32">
        <f t="shared" si="751"/>
        <v>0.10816365597118471</v>
      </c>
      <c r="CX666" s="32">
        <f t="shared" si="768"/>
        <v>0.39267916462014374</v>
      </c>
      <c r="CY666" s="32">
        <f t="shared" si="784"/>
        <v>0.75012782181729243</v>
      </c>
      <c r="DA666" s="6">
        <f t="shared" si="756"/>
        <v>1.6001688914585917E-2</v>
      </c>
      <c r="DB666" s="6">
        <f t="shared" si="774"/>
        <v>-2.0753979852215804E-2</v>
      </c>
      <c r="DC666" s="6">
        <f t="shared" si="723"/>
        <v>0.1919086818288965</v>
      </c>
      <c r="DD666" s="6">
        <f t="shared" si="706"/>
        <v>0.10946282791185595</v>
      </c>
      <c r="DE666" s="6">
        <f t="shared" si="752"/>
        <v>0.25284335271782599</v>
      </c>
      <c r="DF666" s="6">
        <f t="shared" si="769"/>
        <v>0.78121487293130909</v>
      </c>
      <c r="DG666" s="6">
        <f t="shared" ref="DG666:DG697" si="786">LN(D665/D66)</f>
        <v>2.285062742301843</v>
      </c>
      <c r="DI666" s="6">
        <f t="shared" si="757"/>
        <v>0.41291127183668819</v>
      </c>
      <c r="DJ666" s="6">
        <f t="shared" si="775"/>
        <v>0.3568942051474317</v>
      </c>
      <c r="DK666" s="6">
        <f t="shared" si="724"/>
        <v>0.73799073730321185</v>
      </c>
      <c r="DL666" s="6">
        <f t="shared" si="707"/>
        <v>0.32266741942504301</v>
      </c>
      <c r="DM666" s="6">
        <f t="shared" si="753"/>
        <v>0.57710586732362357</v>
      </c>
      <c r="DN666" s="6">
        <f t="shared" si="770"/>
        <v>0.22149918133895302</v>
      </c>
      <c r="DO666" s="6">
        <f t="shared" si="785"/>
        <v>8.886167406067251E-2</v>
      </c>
      <c r="DP666" s="6"/>
      <c r="DX666">
        <f t="shared" si="776"/>
        <v>121187</v>
      </c>
      <c r="DY666">
        <f t="shared" si="777"/>
        <v>115956.60383909593</v>
      </c>
      <c r="DZ666">
        <f t="shared" si="778"/>
        <v>126417.39616090407</v>
      </c>
    </row>
    <row r="667" spans="1:130" x14ac:dyDescent="0.25">
      <c r="A667" s="1">
        <v>66</v>
      </c>
      <c r="B667" s="1">
        <v>666</v>
      </c>
      <c r="C667" s="7">
        <v>20220611</v>
      </c>
      <c r="D667" s="7">
        <v>120300</v>
      </c>
      <c r="E667" s="7">
        <v>1921409</v>
      </c>
      <c r="F667" s="7"/>
      <c r="G667" s="7">
        <f t="shared" si="740"/>
        <v>231145502700</v>
      </c>
      <c r="H667" s="36">
        <f t="shared" si="703"/>
        <v>363640820310</v>
      </c>
      <c r="I667" s="36">
        <f t="shared" si="779"/>
        <v>387724255664.20001</v>
      </c>
      <c r="K667" s="2">
        <f t="shared" si="741"/>
        <v>5.0835560953541668E-3</v>
      </c>
      <c r="M667" s="1">
        <f t="shared" si="749"/>
        <v>665</v>
      </c>
      <c r="N667" s="2">
        <f t="shared" si="742"/>
        <v>3.5810314195676013E-2</v>
      </c>
      <c r="O667" s="8">
        <f t="shared" si="743"/>
        <v>0.83333333333333337</v>
      </c>
      <c r="P667" s="2">
        <f t="shared" si="744"/>
        <v>0.8691105237537371</v>
      </c>
      <c r="Q667" s="2">
        <f t="shared" si="745"/>
        <v>0.83586918221852091</v>
      </c>
      <c r="R667" s="2">
        <f t="shared" si="746"/>
        <v>3.3858569640636493E-2</v>
      </c>
      <c r="V667" s="1">
        <f t="shared" si="747"/>
        <v>0</v>
      </c>
      <c r="W667" s="1">
        <f t="shared" si="748"/>
        <v>5.0835560953541668E-3</v>
      </c>
      <c r="X667" s="2">
        <f t="shared" si="727"/>
        <v>8.4410611176651031E-3</v>
      </c>
      <c r="Y667" s="2">
        <f t="shared" si="728"/>
        <v>7.298368086409583E-3</v>
      </c>
      <c r="Z667" s="2">
        <f t="shared" si="729"/>
        <v>1.5215838718175577E-2</v>
      </c>
      <c r="AA667" s="2">
        <f t="shared" si="730"/>
        <v>1.1202431114310135E-2</v>
      </c>
      <c r="AB667" s="3">
        <f t="shared" si="780"/>
        <v>0.55475490204704347</v>
      </c>
      <c r="AC667" s="3">
        <f t="shared" si="781"/>
        <v>0.65149859096982532</v>
      </c>
      <c r="AD667" s="4">
        <f t="shared" si="731"/>
        <v>54.010089482966947</v>
      </c>
      <c r="AE667" s="5">
        <f t="shared" si="713"/>
        <v>51.564077145843214</v>
      </c>
      <c r="AF667" s="5">
        <f t="shared" si="714"/>
        <v>45.09822557585008</v>
      </c>
      <c r="AG667" s="5">
        <f t="shared" si="715"/>
        <v>58.029928715836348</v>
      </c>
      <c r="AH667" s="5"/>
      <c r="AI667" s="6">
        <f t="shared" si="782"/>
        <v>-4.1144451483618665E-2</v>
      </c>
      <c r="AJ667" s="6">
        <f t="shared" si="771"/>
        <v>-2.0255156991361677E-2</v>
      </c>
      <c r="AK667" s="6">
        <f t="shared" si="716"/>
        <v>-0.31449922354863435</v>
      </c>
      <c r="AL667" s="6">
        <f t="shared" si="717"/>
        <v>0.27398890956591104</v>
      </c>
      <c r="AM667" s="6"/>
      <c r="AT667" s="5"/>
      <c r="AU667" s="5"/>
      <c r="AV667" s="12"/>
      <c r="AW667" s="5"/>
      <c r="AX667" s="5"/>
      <c r="AY667" s="5"/>
      <c r="BE667" s="5">
        <f t="shared" si="758"/>
        <v>610</v>
      </c>
      <c r="BF667" s="6">
        <f t="shared" si="759"/>
        <v>0</v>
      </c>
      <c r="BG667" s="6">
        <f t="shared" si="760"/>
        <v>610</v>
      </c>
      <c r="BH667" s="6">
        <f t="shared" si="761"/>
        <v>1020.7142857142857</v>
      </c>
      <c r="BI667" s="6">
        <f t="shared" si="762"/>
        <v>882.14285714285711</v>
      </c>
      <c r="BJ667" s="6">
        <f t="shared" si="763"/>
        <v>46.358858858858859</v>
      </c>
      <c r="BK667" s="6">
        <f t="shared" si="718"/>
        <v>43.688075072271701</v>
      </c>
      <c r="BL667" s="6">
        <f t="shared" si="719"/>
        <v>29.83618963838358</v>
      </c>
      <c r="BM667" s="6">
        <f t="shared" si="720"/>
        <v>53.384394875993387</v>
      </c>
      <c r="BQ667" s="2">
        <f t="shared" si="732"/>
        <v>121147.5</v>
      </c>
      <c r="BR667" s="2">
        <f t="shared" si="764"/>
        <v>122434.1875</v>
      </c>
      <c r="BS667" s="2">
        <f t="shared" si="733"/>
        <v>117614.7082158284</v>
      </c>
      <c r="BT667" s="5">
        <f t="shared" si="765"/>
        <v>124442.73195776432</v>
      </c>
      <c r="BU667" s="5"/>
      <c r="BV667" s="2">
        <f t="shared" si="708"/>
        <v>1.5822805523210235</v>
      </c>
      <c r="BW667" s="2">
        <f t="shared" si="734"/>
        <v>0.99267214590720587</v>
      </c>
      <c r="BX667" s="2">
        <f t="shared" si="735"/>
        <v>0.18142388215117944</v>
      </c>
      <c r="BY667" s="2">
        <f t="shared" si="736"/>
        <v>1.8039204096632324</v>
      </c>
      <c r="BZ667" s="2"/>
      <c r="CA667" s="2">
        <f t="shared" si="766"/>
        <v>-0.49301138431448466</v>
      </c>
      <c r="CB667" s="2">
        <f t="shared" si="737"/>
        <v>-0.48773930172450858</v>
      </c>
      <c r="CC667" s="2">
        <f t="shared" si="738"/>
        <v>-1.0841704904172875</v>
      </c>
      <c r="CD667" s="2">
        <f t="shared" si="739"/>
        <v>0.10869188696827042</v>
      </c>
      <c r="CE667" s="5"/>
      <c r="CF667" s="8">
        <f t="shared" si="709"/>
        <v>-2.2407472704704702E-3</v>
      </c>
      <c r="CG667" s="8">
        <f t="shared" si="710"/>
        <v>-2.2407472704704702E-3</v>
      </c>
      <c r="CH667" s="5">
        <f t="shared" si="711"/>
        <v>122230</v>
      </c>
      <c r="CI667" s="5">
        <f t="shared" si="712"/>
        <v>121750</v>
      </c>
      <c r="CJ667" s="5"/>
      <c r="CK667" s="5">
        <f t="shared" si="754"/>
        <v>122121.85301154476</v>
      </c>
      <c r="CL667" s="5">
        <f t="shared" si="772"/>
        <v>121583.41894985852</v>
      </c>
      <c r="CM667" s="5">
        <f t="shared" si="721"/>
        <v>118752.47843588983</v>
      </c>
      <c r="CN667" s="5">
        <f t="shared" si="704"/>
        <v>106529.49865251432</v>
      </c>
      <c r="CO667" s="5">
        <f t="shared" si="750"/>
        <v>108113.21443673607</v>
      </c>
      <c r="CP667" s="5">
        <f t="shared" si="767"/>
        <v>86041.309555896456</v>
      </c>
      <c r="CQ667" s="5">
        <f t="shared" si="783"/>
        <v>68512.401045222083</v>
      </c>
      <c r="CR667" s="5"/>
      <c r="CS667" s="32">
        <f t="shared" si="755"/>
        <v>-1.4918321058988049E-2</v>
      </c>
      <c r="CT667" s="32">
        <f t="shared" si="773"/>
        <v>-1.0555871523795557E-2</v>
      </c>
      <c r="CU667" s="32">
        <f t="shared" si="722"/>
        <v>1.3031488559168247E-2</v>
      </c>
      <c r="CV667" s="32">
        <f t="shared" si="705"/>
        <v>0.12926467806258346</v>
      </c>
      <c r="CW667" s="32">
        <f t="shared" si="751"/>
        <v>0.11272244218023131</v>
      </c>
      <c r="CX667" s="32">
        <f t="shared" si="768"/>
        <v>0.39816560929779321</v>
      </c>
      <c r="CY667" s="32">
        <f t="shared" si="784"/>
        <v>0.75588649886310599</v>
      </c>
      <c r="DA667" s="6">
        <f t="shared" si="756"/>
        <v>1.8456899777316474E-2</v>
      </c>
      <c r="DB667" s="6">
        <f t="shared" si="774"/>
        <v>-3.2307041996104971E-2</v>
      </c>
      <c r="DC667" s="6">
        <f t="shared" si="723"/>
        <v>0.16462372970702252</v>
      </c>
      <c r="DD667" s="6">
        <f t="shared" si="706"/>
        <v>0.11809480494963361</v>
      </c>
      <c r="DE667" s="6">
        <f t="shared" si="752"/>
        <v>0.21414426637437048</v>
      </c>
      <c r="DF667" s="6">
        <f t="shared" si="769"/>
        <v>0.7465865394961072</v>
      </c>
      <c r="DG667" s="6">
        <f t="shared" si="786"/>
        <v>2.3083946783645981</v>
      </c>
      <c r="DI667" s="6">
        <f t="shared" si="757"/>
        <v>0.43969450728429915</v>
      </c>
      <c r="DJ667" s="6">
        <f t="shared" si="775"/>
        <v>0.42417224117428465</v>
      </c>
      <c r="DK667" s="6">
        <f t="shared" si="724"/>
        <v>0.71089665047290085</v>
      </c>
      <c r="DL667" s="6">
        <f t="shared" si="707"/>
        <v>0.31056005112076074</v>
      </c>
      <c r="DM667" s="6">
        <f t="shared" si="753"/>
        <v>0.49016288632436922</v>
      </c>
      <c r="DN667" s="6">
        <f t="shared" si="770"/>
        <v>0.21134077576657595</v>
      </c>
      <c r="DO667" s="6">
        <f t="shared" si="785"/>
        <v>9.165593388567507E-2</v>
      </c>
      <c r="DP667" s="6"/>
      <c r="DX667">
        <f t="shared" si="776"/>
        <v>121092</v>
      </c>
      <c r="DY667">
        <f t="shared" si="777"/>
        <v>115869.63808224669</v>
      </c>
      <c r="DZ667">
        <f t="shared" si="778"/>
        <v>126314.36191775331</v>
      </c>
    </row>
    <row r="668" spans="1:130" x14ac:dyDescent="0.25">
      <c r="A668" s="1">
        <v>67</v>
      </c>
      <c r="B668" s="1">
        <v>667</v>
      </c>
      <c r="C668" s="7">
        <v>20220612</v>
      </c>
      <c r="D668" s="7">
        <v>125580</v>
      </c>
      <c r="E668" s="7">
        <v>5442729</v>
      </c>
      <c r="F668" s="7"/>
      <c r="G668" s="7">
        <f t="shared" si="740"/>
        <v>683497907820</v>
      </c>
      <c r="H668" s="36">
        <f t="shared" si="703"/>
        <v>384123371913.5</v>
      </c>
      <c r="I668" s="36">
        <f t="shared" si="779"/>
        <v>393277831813.40002</v>
      </c>
      <c r="K668" s="2">
        <f t="shared" si="741"/>
        <v>4.2954382705330148E-2</v>
      </c>
      <c r="M668" s="1">
        <f t="shared" si="749"/>
        <v>666</v>
      </c>
      <c r="N668" s="2">
        <f t="shared" si="742"/>
        <v>3.5835508915135421E-2</v>
      </c>
      <c r="O668" s="8">
        <f t="shared" si="743"/>
        <v>0.83458646616541354</v>
      </c>
      <c r="P668" s="2">
        <f t="shared" si="744"/>
        <v>0.8692930492875528</v>
      </c>
      <c r="Q668" s="2">
        <f t="shared" si="745"/>
        <v>0.8359736646074245</v>
      </c>
      <c r="R668" s="2">
        <f t="shared" si="746"/>
        <v>3.4524057588323553E-2</v>
      </c>
      <c r="V668" s="1">
        <f t="shared" si="747"/>
        <v>0</v>
      </c>
      <c r="W668" s="1">
        <f t="shared" si="748"/>
        <v>4.2954382705330148E-2</v>
      </c>
      <c r="X668" s="2">
        <f t="shared" si="727"/>
        <v>5.6162045580939119E-3</v>
      </c>
      <c r="Y668" s="2">
        <f t="shared" si="728"/>
        <v>1.0366538279647451E-2</v>
      </c>
      <c r="Z668" s="2">
        <f t="shared" si="729"/>
        <v>1.2408668473534862E-2</v>
      </c>
      <c r="AA668" s="2">
        <f t="shared" si="730"/>
        <v>1.4458752639081121E-2</v>
      </c>
      <c r="AB668" s="3">
        <f t="shared" si="780"/>
        <v>0.4526033208214178</v>
      </c>
      <c r="AC668" s="3">
        <f t="shared" si="781"/>
        <v>0.7169732091292117</v>
      </c>
      <c r="AD668" s="4">
        <f t="shared" si="731"/>
        <v>61.301949104559817</v>
      </c>
      <c r="AE668" s="5">
        <f t="shared" si="713"/>
        <v>51.821322140327062</v>
      </c>
      <c r="AF668" s="5">
        <f t="shared" si="714"/>
        <v>44.268119520758006</v>
      </c>
      <c r="AG668" s="5">
        <f t="shared" si="715"/>
        <v>59.374524759896119</v>
      </c>
      <c r="AH668" s="5"/>
      <c r="AI668" s="6">
        <f t="shared" si="782"/>
        <v>2.5221523707395367E-2</v>
      </c>
      <c r="AJ668" s="6">
        <f t="shared" si="771"/>
        <v>-2.7591781926744958E-2</v>
      </c>
      <c r="AK668" s="6">
        <f t="shared" si="716"/>
        <v>-0.30867996789249452</v>
      </c>
      <c r="AL668" s="6">
        <f t="shared" si="717"/>
        <v>0.25349640403900464</v>
      </c>
      <c r="AM668" s="6"/>
      <c r="AT668" s="5"/>
      <c r="AU668" s="5"/>
      <c r="AV668" s="12"/>
      <c r="AW668" s="5"/>
      <c r="AX668" s="5"/>
      <c r="AY668" s="5"/>
      <c r="BE668" s="5">
        <f t="shared" si="758"/>
        <v>5280</v>
      </c>
      <c r="BF668" s="6">
        <f t="shared" si="759"/>
        <v>0</v>
      </c>
      <c r="BG668" s="6">
        <f t="shared" si="760"/>
        <v>5280</v>
      </c>
      <c r="BH668" s="6">
        <f t="shared" si="761"/>
        <v>682.14285714285711</v>
      </c>
      <c r="BI668" s="6">
        <f t="shared" si="762"/>
        <v>1259.2857142857142</v>
      </c>
      <c r="BJ668" s="6">
        <f t="shared" si="763"/>
        <v>64.863870493009571</v>
      </c>
      <c r="BK668" s="6">
        <f t="shared" si="718"/>
        <v>44.419097223991322</v>
      </c>
      <c r="BL668" s="6">
        <f t="shared" si="719"/>
        <v>27.83655239411803</v>
      </c>
      <c r="BM668" s="6">
        <f t="shared" si="720"/>
        <v>56.026878604902628</v>
      </c>
      <c r="BQ668" s="2">
        <f t="shared" si="732"/>
        <v>121147.5</v>
      </c>
      <c r="BR668" s="2">
        <f t="shared" si="764"/>
        <v>122365.1875</v>
      </c>
      <c r="BS668" s="2">
        <f t="shared" si="733"/>
        <v>118243.42728492693</v>
      </c>
      <c r="BT668" s="5">
        <f t="shared" si="765"/>
        <v>124453.46702274871</v>
      </c>
      <c r="BU668" s="5"/>
      <c r="BV668" s="2">
        <f t="shared" si="708"/>
        <v>1.1548841318406824</v>
      </c>
      <c r="BW668" s="2">
        <f t="shared" si="734"/>
        <v>0.96612606571755999</v>
      </c>
      <c r="BX668" s="2">
        <f t="shared" si="735"/>
        <v>0.21809391631293196</v>
      </c>
      <c r="BY668" s="2">
        <f t="shared" si="736"/>
        <v>1.7141582151221879</v>
      </c>
      <c r="BZ668" s="2"/>
      <c r="CA668" s="2">
        <f t="shared" si="766"/>
        <v>-0.10409948308187503</v>
      </c>
      <c r="CB668" s="2">
        <f t="shared" si="737"/>
        <v>-0.44858462045950215</v>
      </c>
      <c r="CC668" s="2">
        <f t="shared" si="738"/>
        <v>-1.0373697495286713</v>
      </c>
      <c r="CD668" s="2">
        <f t="shared" si="739"/>
        <v>0.1402005086096671</v>
      </c>
      <c r="CE668" s="5"/>
      <c r="CF668" s="8">
        <f t="shared" si="709"/>
        <v>-9.3217078674913065E-4</v>
      </c>
      <c r="CG668" s="8">
        <f t="shared" si="710"/>
        <v>-9.3217078674913065E-4</v>
      </c>
      <c r="CH668" s="5">
        <f t="shared" si="711"/>
        <v>122230</v>
      </c>
      <c r="CI668" s="5">
        <f t="shared" si="712"/>
        <v>121750</v>
      </c>
      <c r="CJ668" s="5"/>
      <c r="CK668" s="5">
        <f t="shared" si="754"/>
        <v>122894.87913852585</v>
      </c>
      <c r="CL668" s="5">
        <f t="shared" si="772"/>
        <v>121835.18099004075</v>
      </c>
      <c r="CM668" s="5">
        <f t="shared" si="721"/>
        <v>119381.60830260681</v>
      </c>
      <c r="CN668" s="5">
        <f t="shared" si="704"/>
        <v>106854.92249987488</v>
      </c>
      <c r="CO668" s="5">
        <f t="shared" si="750"/>
        <v>108440.23955855245</v>
      </c>
      <c r="CP668" s="5">
        <f t="shared" si="767"/>
        <v>86224.07769107027</v>
      </c>
      <c r="CQ668" s="5">
        <f t="shared" si="783"/>
        <v>68719.035429616139</v>
      </c>
      <c r="CR668" s="5"/>
      <c r="CS668" s="32">
        <f t="shared" si="755"/>
        <v>2.1848923895742667E-2</v>
      </c>
      <c r="CT668" s="32">
        <f t="shared" si="773"/>
        <v>3.0736762399239614E-2</v>
      </c>
      <c r="CU668" s="32">
        <f t="shared" si="722"/>
        <v>5.1920825875302334E-2</v>
      </c>
      <c r="CV668" s="32">
        <f t="shared" si="705"/>
        <v>0.17523832372015469</v>
      </c>
      <c r="CW668" s="32">
        <f t="shared" si="751"/>
        <v>0.15805719824321218</v>
      </c>
      <c r="CX668" s="32">
        <f t="shared" si="768"/>
        <v>0.45643773018874056</v>
      </c>
      <c r="CY668" s="32">
        <f t="shared" si="784"/>
        <v>0.82744124993754276</v>
      </c>
      <c r="DA668" s="6">
        <f t="shared" si="756"/>
        <v>5.6680744855466085E-2</v>
      </c>
      <c r="DB668" s="6">
        <f t="shared" si="774"/>
        <v>1.2742088494212616E-2</v>
      </c>
      <c r="DC668" s="6">
        <f t="shared" si="723"/>
        <v>0.18528820809171662</v>
      </c>
      <c r="DD668" s="6">
        <f t="shared" si="706"/>
        <v>0.15638282361119896</v>
      </c>
      <c r="DE668" s="6">
        <f t="shared" si="752"/>
        <v>0.28752282410364599</v>
      </c>
      <c r="DF668" s="6">
        <f t="shared" si="769"/>
        <v>0.76682646492041717</v>
      </c>
      <c r="DG668" s="6">
        <f t="shared" si="786"/>
        <v>2.3275548290446917</v>
      </c>
      <c r="DI668" s="6">
        <f t="shared" si="757"/>
        <v>0.82401879785453569</v>
      </c>
      <c r="DJ668" s="6">
        <f t="shared" si="775"/>
        <v>0.90849410852396617</v>
      </c>
      <c r="DK668" s="6">
        <f t="shared" si="724"/>
        <v>0.72280741471915133</v>
      </c>
      <c r="DL668" s="6">
        <f t="shared" si="707"/>
        <v>0.32834212695630965</v>
      </c>
      <c r="DM668" s="6">
        <f t="shared" si="753"/>
        <v>0.50068853769346966</v>
      </c>
      <c r="DN668" s="6">
        <f t="shared" si="770"/>
        <v>0.21305474934768584</v>
      </c>
      <c r="DO668" s="6">
        <f t="shared" si="785"/>
        <v>9.411953137825757E-2</v>
      </c>
      <c r="DP668" s="6"/>
      <c r="DX668">
        <f t="shared" si="776"/>
        <v>121158.5</v>
      </c>
      <c r="DY668">
        <f t="shared" si="777"/>
        <v>115746.54924264827</v>
      </c>
      <c r="DZ668">
        <f t="shared" si="778"/>
        <v>126570.45075735173</v>
      </c>
    </row>
    <row r="669" spans="1:130" x14ac:dyDescent="0.25">
      <c r="A669" s="1">
        <v>68</v>
      </c>
      <c r="B669" s="1">
        <v>668</v>
      </c>
      <c r="C669" s="7">
        <v>20220613</v>
      </c>
      <c r="D669" s="7">
        <v>131380</v>
      </c>
      <c r="E669" s="7">
        <v>7295237</v>
      </c>
      <c r="F669" s="7"/>
      <c r="G669" s="7">
        <f t="shared" si="740"/>
        <v>958448237060</v>
      </c>
      <c r="H669" s="36">
        <f t="shared" si="703"/>
        <v>410953113325.5</v>
      </c>
      <c r="I669" s="36">
        <f t="shared" si="779"/>
        <v>406250200464.59998</v>
      </c>
      <c r="K669" s="2">
        <f t="shared" si="741"/>
        <v>4.5150881778363509E-2</v>
      </c>
      <c r="M669" s="1">
        <f t="shared" si="749"/>
        <v>667</v>
      </c>
      <c r="N669" s="2">
        <f t="shared" si="742"/>
        <v>3.5960536234010167E-2</v>
      </c>
      <c r="O669" s="8">
        <f t="shared" si="743"/>
        <v>0.83583959899749372</v>
      </c>
      <c r="P669" s="2">
        <f t="shared" si="744"/>
        <v>0.87019621797170288</v>
      </c>
      <c r="Q669" s="2">
        <f t="shared" si="745"/>
        <v>0.83649036633012031</v>
      </c>
      <c r="R669" s="2">
        <f t="shared" si="746"/>
        <v>3.3453450290059084E-2</v>
      </c>
      <c r="V669" s="1">
        <f t="shared" si="747"/>
        <v>0</v>
      </c>
      <c r="W669" s="1">
        <f t="shared" si="748"/>
        <v>4.5150881778363509E-2</v>
      </c>
      <c r="X669" s="2">
        <f t="shared" si="727"/>
        <v>5.6162045580939119E-3</v>
      </c>
      <c r="Y669" s="2">
        <f t="shared" si="728"/>
        <v>1.2206933256878032E-2</v>
      </c>
      <c r="Z669" s="2">
        <f t="shared" si="729"/>
        <v>1.2408668473534862E-2</v>
      </c>
      <c r="AA669" s="2">
        <f t="shared" si="730"/>
        <v>1.7094566525354234E-2</v>
      </c>
      <c r="AB669" s="3">
        <f t="shared" si="780"/>
        <v>0.4526033208214178</v>
      </c>
      <c r="AC669" s="3">
        <f t="shared" si="781"/>
        <v>0.71408264367353302</v>
      </c>
      <c r="AD669" s="4">
        <f t="shared" si="731"/>
        <v>61.206071334084641</v>
      </c>
      <c r="AE669" s="5">
        <f t="shared" si="713"/>
        <v>52.301319325137342</v>
      </c>
      <c r="AF669" s="5">
        <f t="shared" si="714"/>
        <v>43.663448066721486</v>
      </c>
      <c r="AG669" s="5">
        <f t="shared" si="715"/>
        <v>60.939190583553199</v>
      </c>
      <c r="AH669" s="5"/>
      <c r="AI669" s="6">
        <f t="shared" si="782"/>
        <v>0.12409847300084161</v>
      </c>
      <c r="AJ669" s="6">
        <f t="shared" si="771"/>
        <v>-2.7803753272712034E-2</v>
      </c>
      <c r="AK669" s="6">
        <f t="shared" si="716"/>
        <v>-0.30840279986196217</v>
      </c>
      <c r="AL669" s="6">
        <f t="shared" si="717"/>
        <v>0.25279529331653816</v>
      </c>
      <c r="AM669" s="6"/>
      <c r="AT669" s="5"/>
      <c r="AU669" s="5"/>
      <c r="AV669" s="12"/>
      <c r="AW669" s="5"/>
      <c r="AX669" s="5"/>
      <c r="AY669" s="5"/>
      <c r="BE669" s="5">
        <f t="shared" si="758"/>
        <v>5800</v>
      </c>
      <c r="BF669" s="6">
        <f t="shared" si="759"/>
        <v>0</v>
      </c>
      <c r="BG669" s="6">
        <f t="shared" si="760"/>
        <v>5800</v>
      </c>
      <c r="BH669" s="6">
        <f t="shared" si="761"/>
        <v>682.14285714285711</v>
      </c>
      <c r="BI669" s="6">
        <f t="shared" si="762"/>
        <v>1509.2857142857142</v>
      </c>
      <c r="BJ669" s="6">
        <f t="shared" si="763"/>
        <v>68.872229465449806</v>
      </c>
      <c r="BK669" s="6">
        <f t="shared" si="718"/>
        <v>45.584786619341727</v>
      </c>
      <c r="BL669" s="6">
        <f t="shared" si="719"/>
        <v>25.713412325796739</v>
      </c>
      <c r="BM669" s="6">
        <f t="shared" si="720"/>
        <v>59.494748624823217</v>
      </c>
      <c r="BQ669" s="2">
        <f t="shared" si="732"/>
        <v>121147.5</v>
      </c>
      <c r="BR669" s="2">
        <f t="shared" si="764"/>
        <v>122268.1875</v>
      </c>
      <c r="BS669" s="2">
        <f t="shared" si="733"/>
        <v>118823.22483399198</v>
      </c>
      <c r="BT669" s="5">
        <f t="shared" si="765"/>
        <v>124395.06692817021</v>
      </c>
      <c r="BU669" s="5"/>
      <c r="BV669" s="2">
        <f t="shared" si="708"/>
        <v>0.49753562500708792</v>
      </c>
      <c r="BW669" s="2">
        <f t="shared" si="734"/>
        <v>0.90703873750442765</v>
      </c>
      <c r="BX669" s="2">
        <f t="shared" si="735"/>
        <v>0.21133287769285591</v>
      </c>
      <c r="BY669" s="2">
        <f t="shared" si="736"/>
        <v>1.6027445973159993</v>
      </c>
      <c r="BZ669" s="2"/>
      <c r="CA669" s="2">
        <f t="shared" si="766"/>
        <v>-1.1946157246583988E-2</v>
      </c>
      <c r="CB669" s="2">
        <f t="shared" si="737"/>
        <v>-0.40968154559898118</v>
      </c>
      <c r="CC669" s="2">
        <f t="shared" si="738"/>
        <v>-1.0062484137356824</v>
      </c>
      <c r="CD669" s="2">
        <f t="shared" si="739"/>
        <v>0.18688532253772017</v>
      </c>
      <c r="CE669" s="5"/>
      <c r="CF669" s="8">
        <f t="shared" si="709"/>
        <v>1.6607874976755019E-4</v>
      </c>
      <c r="CG669" s="8">
        <f t="shared" si="710"/>
        <v>1.6607874976755019E-4</v>
      </c>
      <c r="CH669" s="5">
        <f t="shared" si="711"/>
        <v>124920</v>
      </c>
      <c r="CI669" s="5">
        <f t="shared" si="712"/>
        <v>124440</v>
      </c>
      <c r="CJ669" s="5"/>
      <c r="CK669" s="5">
        <f t="shared" si="754"/>
        <v>124443.53072581813</v>
      </c>
      <c r="CL669" s="5">
        <f t="shared" si="772"/>
        <v>122765.74301158801</v>
      </c>
      <c r="CM669" s="5">
        <f t="shared" si="721"/>
        <v>120163.64646780015</v>
      </c>
      <c r="CN669" s="5">
        <f t="shared" si="704"/>
        <v>107407.38933063071</v>
      </c>
      <c r="CO669" s="5">
        <f t="shared" si="750"/>
        <v>108822.33271375066</v>
      </c>
      <c r="CP669" s="5">
        <f t="shared" si="767"/>
        <v>86467.400523629331</v>
      </c>
      <c r="CQ669" s="5">
        <f t="shared" si="783"/>
        <v>68981.819065040108</v>
      </c>
      <c r="CR669" s="5"/>
      <c r="CS669" s="32">
        <f t="shared" si="755"/>
        <v>5.5739894502549348E-2</v>
      </c>
      <c r="CT669" s="32">
        <f t="shared" si="773"/>
        <v>7.0168247078493895E-2</v>
      </c>
      <c r="CU669" s="32">
        <f t="shared" si="722"/>
        <v>9.3342319927062656E-2</v>
      </c>
      <c r="CV669" s="32">
        <f t="shared" si="705"/>
        <v>0.22319330931296277</v>
      </c>
      <c r="CW669" s="32">
        <f t="shared" si="751"/>
        <v>0.20728895185132323</v>
      </c>
      <c r="CX669" s="32">
        <f t="shared" si="768"/>
        <v>0.51941655704217915</v>
      </c>
      <c r="CY669" s="32">
        <f t="shared" si="784"/>
        <v>0.9045598069272025</v>
      </c>
      <c r="DA669" s="6">
        <f t="shared" si="756"/>
        <v>8.6444134533617142E-2</v>
      </c>
      <c r="DB669" s="6">
        <f t="shared" si="774"/>
        <v>7.2434840726831887E-2</v>
      </c>
      <c r="DC669" s="6">
        <f t="shared" si="723"/>
        <v>0.19245031732635867</v>
      </c>
      <c r="DD669" s="6">
        <f t="shared" si="706"/>
        <v>0.22223058716071747</v>
      </c>
      <c r="DE669" s="6">
        <f t="shared" si="752"/>
        <v>0.28803733928628367</v>
      </c>
      <c r="DF669" s="6">
        <f t="shared" si="769"/>
        <v>0.7761670325031047</v>
      </c>
      <c r="DG669" s="6">
        <f t="shared" si="786"/>
        <v>2.3941093815006966</v>
      </c>
      <c r="DI669" s="6">
        <f t="shared" si="757"/>
        <v>1.0309420178215203</v>
      </c>
      <c r="DJ669" s="6">
        <f t="shared" si="775"/>
        <v>1.2107446401048292</v>
      </c>
      <c r="DK669" s="6">
        <f t="shared" si="724"/>
        <v>0.8126264008700167</v>
      </c>
      <c r="DL669" s="6">
        <f t="shared" si="707"/>
        <v>0.27830831880853779</v>
      </c>
      <c r="DM669" s="6">
        <f t="shared" si="753"/>
        <v>0.52216005360504558</v>
      </c>
      <c r="DN669" s="6">
        <f t="shared" si="770"/>
        <v>0.21312776962538774</v>
      </c>
      <c r="DO669" s="6">
        <f t="shared" si="785"/>
        <v>9.2860206231814402E-2</v>
      </c>
      <c r="DP669" s="6"/>
      <c r="DX669">
        <f t="shared" si="776"/>
        <v>121528</v>
      </c>
      <c r="DY669">
        <f t="shared" si="777"/>
        <v>114597.24073423409</v>
      </c>
      <c r="DZ669">
        <f t="shared" si="778"/>
        <v>128458.75926576591</v>
      </c>
    </row>
    <row r="670" spans="1:130" x14ac:dyDescent="0.25">
      <c r="A670" s="1">
        <v>69</v>
      </c>
      <c r="B670" s="1">
        <v>669</v>
      </c>
      <c r="C670" s="7">
        <v>20220614</v>
      </c>
      <c r="D670" s="7">
        <v>135960</v>
      </c>
      <c r="E670" s="7">
        <v>5288636</v>
      </c>
      <c r="F670" s="7"/>
      <c r="G670" s="7">
        <f t="shared" si="740"/>
        <v>719042950560</v>
      </c>
      <c r="H670" s="36">
        <f t="shared" si="703"/>
        <v>433126117163.5</v>
      </c>
      <c r="I670" s="36">
        <f t="shared" si="779"/>
        <v>409535932261</v>
      </c>
      <c r="K670" s="2">
        <f t="shared" si="741"/>
        <v>3.4266837363588418E-2</v>
      </c>
      <c r="M670" s="1">
        <f t="shared" si="749"/>
        <v>668</v>
      </c>
      <c r="N670" s="2">
        <f t="shared" si="742"/>
        <v>3.6232167013963715E-2</v>
      </c>
      <c r="O670" s="8">
        <f t="shared" si="743"/>
        <v>0.83709273182957389</v>
      </c>
      <c r="P670" s="2">
        <f t="shared" si="744"/>
        <v>0.87214349785605805</v>
      </c>
      <c r="Q670" s="2">
        <f t="shared" si="745"/>
        <v>0.8376027802132</v>
      </c>
      <c r="R670" s="2">
        <f t="shared" si="746"/>
        <v>3.3103486142128991E-2</v>
      </c>
      <c r="V670" s="1">
        <f t="shared" si="747"/>
        <v>0</v>
      </c>
      <c r="W670" s="1">
        <f t="shared" si="748"/>
        <v>3.4266837363588418E-2</v>
      </c>
      <c r="X670" s="2">
        <f t="shared" si="727"/>
        <v>5.137619374535371E-3</v>
      </c>
      <c r="Y670" s="2">
        <f t="shared" si="728"/>
        <v>1.4654564497134346E-2</v>
      </c>
      <c r="Z670" s="2">
        <f t="shared" si="729"/>
        <v>1.2492569494448597E-2</v>
      </c>
      <c r="AA670" s="2">
        <f t="shared" si="730"/>
        <v>1.7656274171371625E-2</v>
      </c>
      <c r="AB670" s="3">
        <f t="shared" si="780"/>
        <v>0.41125401598273342</v>
      </c>
      <c r="AC670" s="3">
        <f t="shared" si="781"/>
        <v>0.82999189720873645</v>
      </c>
      <c r="AD670" s="4">
        <f t="shared" si="731"/>
        <v>66.867643904234555</v>
      </c>
      <c r="AE670" s="5">
        <f t="shared" si="713"/>
        <v>53.154657849804778</v>
      </c>
      <c r="AF670" s="5">
        <f t="shared" si="714"/>
        <v>42.435538250887646</v>
      </c>
      <c r="AG670" s="5">
        <f t="shared" si="715"/>
        <v>63.87377744872191</v>
      </c>
      <c r="AH670" s="5"/>
      <c r="AI670" s="6">
        <f t="shared" si="782"/>
        <v>0.22275877757176374</v>
      </c>
      <c r="AJ670" s="6">
        <f t="shared" si="771"/>
        <v>-3.05286201377837E-2</v>
      </c>
      <c r="AK670" s="6">
        <f t="shared" si="716"/>
        <v>-0.29947069146586103</v>
      </c>
      <c r="AL670" s="6">
        <f t="shared" si="717"/>
        <v>0.23841345119029364</v>
      </c>
      <c r="AM670" s="6"/>
      <c r="AT670" s="5"/>
      <c r="AU670" s="5"/>
      <c r="AV670" s="12"/>
      <c r="AW670" s="5"/>
      <c r="AX670" s="5"/>
      <c r="AY670" s="5"/>
      <c r="BE670" s="5">
        <f t="shared" si="758"/>
        <v>4580</v>
      </c>
      <c r="BF670" s="6">
        <f t="shared" si="759"/>
        <v>0</v>
      </c>
      <c r="BG670" s="6">
        <f t="shared" si="760"/>
        <v>4580</v>
      </c>
      <c r="BH670" s="6">
        <f t="shared" si="761"/>
        <v>625</v>
      </c>
      <c r="BI670" s="6">
        <f t="shared" si="762"/>
        <v>1836.4285714285713</v>
      </c>
      <c r="BJ670" s="6">
        <f t="shared" si="763"/>
        <v>74.608241439349982</v>
      </c>
      <c r="BK670" s="6">
        <f t="shared" si="718"/>
        <v>47.157226250364346</v>
      </c>
      <c r="BL670" s="6">
        <f t="shared" si="719"/>
        <v>23.481046611566999</v>
      </c>
      <c r="BM670" s="6">
        <f t="shared" si="720"/>
        <v>63.730551997522483</v>
      </c>
      <c r="BQ670" s="2">
        <f t="shared" si="732"/>
        <v>121881.25</v>
      </c>
      <c r="BR670" s="2">
        <f t="shared" si="764"/>
        <v>122182.375</v>
      </c>
      <c r="BS670" s="2">
        <f t="shared" si="733"/>
        <v>119364.01976469693</v>
      </c>
      <c r="BT670" s="5">
        <f t="shared" si="765"/>
        <v>124220.04909653365</v>
      </c>
      <c r="BU670" s="5"/>
      <c r="BV670" s="2">
        <f t="shared" si="708"/>
        <v>0.29943829347198303</v>
      </c>
      <c r="BW670" s="2">
        <f t="shared" si="734"/>
        <v>0.90910849663057536</v>
      </c>
      <c r="BX670" s="2">
        <f t="shared" si="735"/>
        <v>0.22133116817847909</v>
      </c>
      <c r="BY670" s="2">
        <f t="shared" si="736"/>
        <v>1.5968858250826716</v>
      </c>
      <c r="BZ670" s="2"/>
      <c r="CA670" s="2">
        <f t="shared" si="766"/>
        <v>-0.18360599787326409</v>
      </c>
      <c r="CB670" s="2">
        <f t="shared" si="737"/>
        <v>-0.41947240558522514</v>
      </c>
      <c r="CC670" s="2">
        <f t="shared" si="738"/>
        <v>-0.99286243136362273</v>
      </c>
      <c r="CD670" s="2">
        <f t="shared" si="739"/>
        <v>0.15391762019317246</v>
      </c>
      <c r="CE670" s="5"/>
      <c r="CF670" s="8">
        <f t="shared" si="709"/>
        <v>1.6607874976755019E-4</v>
      </c>
      <c r="CG670" s="8">
        <f t="shared" si="710"/>
        <v>1.6607874976755019E-4</v>
      </c>
      <c r="CH670" s="5">
        <f t="shared" si="711"/>
        <v>127210</v>
      </c>
      <c r="CI670" s="5">
        <f t="shared" si="712"/>
        <v>126730</v>
      </c>
      <c r="CJ670" s="5"/>
      <c r="CK670" s="5">
        <f t="shared" si="754"/>
        <v>125987.73277289289</v>
      </c>
      <c r="CL670" s="5">
        <f t="shared" si="772"/>
        <v>123781.07348142842</v>
      </c>
      <c r="CM670" s="5">
        <f t="shared" si="721"/>
        <v>121013.81408570109</v>
      </c>
      <c r="CN670" s="5">
        <f t="shared" si="704"/>
        <v>107879.73334525546</v>
      </c>
      <c r="CO670" s="5">
        <f t="shared" si="750"/>
        <v>109084.58641762708</v>
      </c>
      <c r="CP670" s="5">
        <f t="shared" si="767"/>
        <v>86705.719485053152</v>
      </c>
      <c r="CQ670" s="5">
        <f t="shared" si="783"/>
        <v>69179.938274502201</v>
      </c>
      <c r="CR670" s="5"/>
      <c r="CS670" s="32">
        <f t="shared" si="755"/>
        <v>7.9152684214765845E-2</v>
      </c>
      <c r="CT670" s="32">
        <f t="shared" si="773"/>
        <v>9.8390861995544476E-2</v>
      </c>
      <c r="CU670" s="32">
        <f t="shared" si="722"/>
        <v>0.12350809721371259</v>
      </c>
      <c r="CV670" s="32">
        <f t="shared" si="705"/>
        <v>0.26029232538865466</v>
      </c>
      <c r="CW670" s="32">
        <f t="shared" si="751"/>
        <v>0.24637223704072353</v>
      </c>
      <c r="CX670" s="32">
        <f t="shared" si="768"/>
        <v>0.56806264693343089</v>
      </c>
      <c r="CY670" s="32">
        <f t="shared" si="784"/>
        <v>0.96530964599185065</v>
      </c>
      <c r="DA670" s="6">
        <f t="shared" si="756"/>
        <v>8.0373742159318085E-2</v>
      </c>
      <c r="DB670" s="6">
        <f t="shared" si="774"/>
        <v>0.10441297347848702</v>
      </c>
      <c r="DC670" s="6">
        <f t="shared" si="723"/>
        <v>0.23301114066557232</v>
      </c>
      <c r="DD670" s="6">
        <f t="shared" si="706"/>
        <v>0.28660390523143547</v>
      </c>
      <c r="DE670" s="6">
        <f t="shared" si="752"/>
        <v>0.32739324615734333</v>
      </c>
      <c r="DF670" s="6">
        <f t="shared" si="769"/>
        <v>0.76452805635869947</v>
      </c>
      <c r="DG670" s="6">
        <f t="shared" si="786"/>
        <v>2.4513167110773306</v>
      </c>
      <c r="DI670" s="6">
        <f t="shared" si="757"/>
        <v>1.026797872500401</v>
      </c>
      <c r="DJ670" s="6">
        <f t="shared" si="775"/>
        <v>1.233775003318853</v>
      </c>
      <c r="DK670" s="6">
        <f t="shared" si="724"/>
        <v>0.73735453475870338</v>
      </c>
      <c r="DL670" s="6">
        <f t="shared" si="707"/>
        <v>0.21990427164870435</v>
      </c>
      <c r="DM670" s="6">
        <f t="shared" si="753"/>
        <v>0.48477262375532487</v>
      </c>
      <c r="DN670" s="6">
        <f t="shared" si="770"/>
        <v>0.20516379651626818</v>
      </c>
      <c r="DO670" s="6">
        <f t="shared" si="785"/>
        <v>9.3949743278944245E-2</v>
      </c>
      <c r="DP670" s="6"/>
      <c r="DX670">
        <f t="shared" si="776"/>
        <v>122216</v>
      </c>
      <c r="DY670">
        <f t="shared" si="777"/>
        <v>112850.73139733836</v>
      </c>
      <c r="DZ670">
        <f t="shared" si="778"/>
        <v>131581.26860266164</v>
      </c>
    </row>
    <row r="671" spans="1:130" x14ac:dyDescent="0.25">
      <c r="A671" s="1">
        <v>70</v>
      </c>
      <c r="B671" s="1">
        <v>670</v>
      </c>
      <c r="C671" s="7">
        <v>20220615</v>
      </c>
      <c r="D671" s="7">
        <v>134570</v>
      </c>
      <c r="E671" s="7">
        <v>3967398</v>
      </c>
      <c r="F671" s="7"/>
      <c r="G671" s="7">
        <f t="shared" si="740"/>
        <v>533892748860</v>
      </c>
      <c r="H671" s="36">
        <f t="shared" si="703"/>
        <v>448685871218.5</v>
      </c>
      <c r="I671" s="36">
        <f t="shared" si="779"/>
        <v>412131227492.20001</v>
      </c>
      <c r="K671" s="2">
        <f t="shared" si="741"/>
        <v>-1.0276215074465181E-2</v>
      </c>
      <c r="M671" s="1">
        <f t="shared" si="749"/>
        <v>669</v>
      </c>
      <c r="N671" s="2">
        <f t="shared" si="742"/>
        <v>3.6352787868459656E-2</v>
      </c>
      <c r="O671" s="8">
        <f t="shared" si="743"/>
        <v>0.83834586466165417</v>
      </c>
      <c r="P671" s="2">
        <f t="shared" si="744"/>
        <v>0.87300166885933805</v>
      </c>
      <c r="Q671" s="2">
        <f t="shared" si="745"/>
        <v>0.83809234729662219</v>
      </c>
      <c r="R671" s="2">
        <f t="shared" si="746"/>
        <v>3.3797633194403875E-2</v>
      </c>
      <c r="V671" s="1">
        <f t="shared" si="747"/>
        <v>1.0276215074465181E-2</v>
      </c>
      <c r="W671" s="1">
        <f t="shared" si="748"/>
        <v>0</v>
      </c>
      <c r="X671" s="2">
        <f t="shared" si="727"/>
        <v>5.1416265126517213E-3</v>
      </c>
      <c r="Y671" s="2">
        <f t="shared" si="728"/>
        <v>1.4654564497134346E-2</v>
      </c>
      <c r="Z671" s="2">
        <f t="shared" si="729"/>
        <v>1.2494334042676636E-2</v>
      </c>
      <c r="AA671" s="2">
        <f t="shared" si="730"/>
        <v>1.7656274171371625E-2</v>
      </c>
      <c r="AB671" s="3">
        <f t="shared" si="780"/>
        <v>0.41151665187512798</v>
      </c>
      <c r="AC671" s="3">
        <f t="shared" si="781"/>
        <v>0.82999189720873645</v>
      </c>
      <c r="AD671" s="4">
        <f t="shared" si="731"/>
        <v>66.853498336455687</v>
      </c>
      <c r="AE671" s="5">
        <f t="shared" si="713"/>
        <v>53.840136188723534</v>
      </c>
      <c r="AF671" s="5">
        <f t="shared" si="714"/>
        <v>41.493960576321456</v>
      </c>
      <c r="AG671" s="5">
        <f t="shared" si="715"/>
        <v>66.186311801125612</v>
      </c>
      <c r="AH671" s="5"/>
      <c r="AI671" s="6">
        <f t="shared" si="782"/>
        <v>0.19451603951098143</v>
      </c>
      <c r="AJ671" s="6">
        <f t="shared" si="771"/>
        <v>-3.0830539608024309E-2</v>
      </c>
      <c r="AK671" s="6">
        <f t="shared" si="716"/>
        <v>-0.2986917092218942</v>
      </c>
      <c r="AL671" s="6">
        <f t="shared" si="717"/>
        <v>0.23703063000584559</v>
      </c>
      <c r="AM671" s="6"/>
      <c r="AT671" s="5"/>
      <c r="AU671" s="5"/>
      <c r="AV671" s="12"/>
      <c r="AW671" s="5"/>
      <c r="AX671" s="5"/>
      <c r="AY671" s="5"/>
      <c r="BE671" s="5">
        <f t="shared" si="758"/>
        <v>-1390</v>
      </c>
      <c r="BF671" s="6">
        <f t="shared" si="759"/>
        <v>1390</v>
      </c>
      <c r="BG671" s="6">
        <f t="shared" si="760"/>
        <v>0</v>
      </c>
      <c r="BH671" s="6">
        <f t="shared" si="761"/>
        <v>637.85714285714289</v>
      </c>
      <c r="BI671" s="6">
        <f t="shared" si="762"/>
        <v>1836.4285714285713</v>
      </c>
      <c r="BJ671" s="6">
        <f t="shared" si="763"/>
        <v>74.220554272517319</v>
      </c>
      <c r="BK671" s="6">
        <f t="shared" si="718"/>
        <v>48.579432517353894</v>
      </c>
      <c r="BL671" s="6">
        <f t="shared" si="719"/>
        <v>22.011819665946291</v>
      </c>
      <c r="BM671" s="6">
        <f t="shared" si="720"/>
        <v>67.176761513339216</v>
      </c>
      <c r="BQ671" s="2">
        <f t="shared" si="732"/>
        <v>122122.5</v>
      </c>
      <c r="BR671" s="2">
        <f t="shared" si="764"/>
        <v>122106.875</v>
      </c>
      <c r="BS671" s="2">
        <f t="shared" si="733"/>
        <v>119853.84876383518</v>
      </c>
      <c r="BT671" s="5">
        <f t="shared" si="765"/>
        <v>124026.81289304704</v>
      </c>
      <c r="BU671" s="5"/>
      <c r="BV671" s="2">
        <f t="shared" si="708"/>
        <v>0.13601423073298946</v>
      </c>
      <c r="BW671" s="2">
        <f t="shared" si="734"/>
        <v>0.87174710560081936</v>
      </c>
      <c r="BX671" s="2">
        <f t="shared" si="735"/>
        <v>0.10178236895676418</v>
      </c>
      <c r="BY671" s="2">
        <f t="shared" si="736"/>
        <v>1.6417118422448747</v>
      </c>
      <c r="BZ671" s="2"/>
      <c r="CA671" s="2">
        <f t="shared" si="766"/>
        <v>-0.11248765005900793</v>
      </c>
      <c r="CB671" s="2">
        <f t="shared" si="737"/>
        <v>-0.42367345752194174</v>
      </c>
      <c r="CC671" s="2">
        <f t="shared" si="738"/>
        <v>-0.98612817338389014</v>
      </c>
      <c r="CD671" s="2">
        <f t="shared" si="739"/>
        <v>0.13878125834000665</v>
      </c>
      <c r="CE671" s="5"/>
      <c r="CF671" s="8">
        <f t="shared" si="709"/>
        <v>1.6607874976755019E-4</v>
      </c>
      <c r="CG671" s="8">
        <f t="shared" si="710"/>
        <v>1.6607874976755019E-4</v>
      </c>
      <c r="CH671" s="5">
        <f t="shared" si="711"/>
        <v>127210</v>
      </c>
      <c r="CI671" s="5">
        <f t="shared" si="712"/>
        <v>126730</v>
      </c>
      <c r="CJ671" s="5"/>
      <c r="CK671" s="5">
        <f t="shared" si="754"/>
        <v>126968.10642846036</v>
      </c>
      <c r="CL671" s="5">
        <f t="shared" si="772"/>
        <v>124407.28334792399</v>
      </c>
      <c r="CM671" s="5">
        <f t="shared" si="721"/>
        <v>121626.12385848396</v>
      </c>
      <c r="CN671" s="5">
        <f t="shared" si="704"/>
        <v>108254.79105270324</v>
      </c>
      <c r="CO671" s="5">
        <f t="shared" si="750"/>
        <v>109284.32746725532</v>
      </c>
      <c r="CP671" s="5">
        <f t="shared" si="767"/>
        <v>86854.228476665754</v>
      </c>
      <c r="CQ671" s="5">
        <f t="shared" si="783"/>
        <v>69349.357687125943</v>
      </c>
      <c r="CR671" s="5"/>
      <c r="CS671" s="32">
        <f t="shared" si="755"/>
        <v>5.9872465498435057E-2</v>
      </c>
      <c r="CT671" s="32">
        <f t="shared" si="773"/>
        <v>8.1689081045636325E-2</v>
      </c>
      <c r="CU671" s="32">
        <f t="shared" si="722"/>
        <v>0.10642348642612887</v>
      </c>
      <c r="CV671" s="32">
        <f t="shared" si="705"/>
        <v>0.24308585967789043</v>
      </c>
      <c r="CW671" s="32">
        <f t="shared" si="751"/>
        <v>0.23137510307981701</v>
      </c>
      <c r="CX671" s="32">
        <f t="shared" si="768"/>
        <v>0.54937764528244659</v>
      </c>
      <c r="CY671" s="32">
        <f t="shared" si="784"/>
        <v>0.94046498032643866</v>
      </c>
      <c r="DA671" s="6">
        <f t="shared" si="756"/>
        <v>6.5802602801972102E-2</v>
      </c>
      <c r="DB671" s="6">
        <f t="shared" si="774"/>
        <v>9.2097689144033212E-2</v>
      </c>
      <c r="DC671" s="6">
        <f t="shared" si="723"/>
        <v>0.17363530760518733</v>
      </c>
      <c r="DD671" s="6">
        <f t="shared" si="706"/>
        <v>0.26590027023618923</v>
      </c>
      <c r="DE671" s="6">
        <f t="shared" si="752"/>
        <v>0.28380068461997554</v>
      </c>
      <c r="DF671" s="6">
        <f t="shared" si="769"/>
        <v>0.7465925865498485</v>
      </c>
      <c r="DG671" s="6">
        <f t="shared" si="786"/>
        <v>2.4732071890518501</v>
      </c>
      <c r="DI671" s="6">
        <f t="shared" si="757"/>
        <v>0.86724955281856331</v>
      </c>
      <c r="DJ671" s="6">
        <f t="shared" si="775"/>
        <v>1.0436859549551816</v>
      </c>
      <c r="DK671" s="6">
        <f t="shared" si="724"/>
        <v>0.67222918912254093</v>
      </c>
      <c r="DL671" s="6">
        <f t="shared" si="707"/>
        <v>0.20675809302860618</v>
      </c>
      <c r="DM671" s="6">
        <f t="shared" si="753"/>
        <v>0.42418215954344068</v>
      </c>
      <c r="DN671" s="6">
        <f t="shared" si="770"/>
        <v>0.22666928203764594</v>
      </c>
      <c r="DO671" s="6">
        <f t="shared" si="785"/>
        <v>9.5650175408960536E-2</v>
      </c>
      <c r="DP671" s="6"/>
      <c r="DX671">
        <f t="shared" si="776"/>
        <v>122820.5</v>
      </c>
      <c r="DY671">
        <f t="shared" si="777"/>
        <v>112015.08936458221</v>
      </c>
      <c r="DZ671">
        <f t="shared" si="778"/>
        <v>133625.91063541779</v>
      </c>
    </row>
    <row r="672" spans="1:130" x14ac:dyDescent="0.25">
      <c r="A672" s="1">
        <v>71</v>
      </c>
      <c r="B672" s="1">
        <v>671</v>
      </c>
      <c r="C672" s="7">
        <v>20220618</v>
      </c>
      <c r="D672" s="7">
        <v>127850</v>
      </c>
      <c r="E672" s="7">
        <v>2446173</v>
      </c>
      <c r="F672" s="7"/>
      <c r="G672" s="7">
        <f t="shared" si="740"/>
        <v>312743218050</v>
      </c>
      <c r="H672" s="36">
        <f t="shared" ref="H672:H735" si="787">AVERAGE(G653:G672)</f>
        <v>452808613978</v>
      </c>
      <c r="I672" s="36">
        <f t="shared" si="779"/>
        <v>403068469667.59998</v>
      </c>
      <c r="K672" s="2">
        <f t="shared" si="741"/>
        <v>-5.1226808016254399E-2</v>
      </c>
      <c r="M672" s="1">
        <f t="shared" si="749"/>
        <v>670</v>
      </c>
      <c r="N672" s="2">
        <f t="shared" si="742"/>
        <v>3.6439285106536039E-2</v>
      </c>
      <c r="O672" s="8">
        <f t="shared" si="743"/>
        <v>0.83959899749373434</v>
      </c>
      <c r="P672" s="2">
        <f t="shared" si="744"/>
        <v>0.87361458996616848</v>
      </c>
      <c r="Q672" s="2">
        <f t="shared" si="745"/>
        <v>0.83844176112394253</v>
      </c>
      <c r="R672" s="2">
        <f t="shared" si="746"/>
        <v>3.3402671365603709E-2</v>
      </c>
      <c r="V672" s="1">
        <f t="shared" si="747"/>
        <v>5.1226808016254399E-2</v>
      </c>
      <c r="W672" s="1">
        <f t="shared" si="748"/>
        <v>0</v>
      </c>
      <c r="X672" s="2">
        <f t="shared" si="727"/>
        <v>8.8006842280984633E-3</v>
      </c>
      <c r="Y672" s="2">
        <f t="shared" si="728"/>
        <v>1.4466825551946961E-2</v>
      </c>
      <c r="Z672" s="2">
        <f t="shared" si="729"/>
        <v>1.7407723230983208E-2</v>
      </c>
      <c r="AA672" s="2">
        <f t="shared" si="730"/>
        <v>1.780731288205321E-2</v>
      </c>
      <c r="AB672" s="3">
        <f t="shared" si="780"/>
        <v>0.50556204917335368</v>
      </c>
      <c r="AC672" s="3">
        <f t="shared" si="781"/>
        <v>0.81240924151600091</v>
      </c>
      <c r="AD672" s="4">
        <f t="shared" si="731"/>
        <v>61.640890606279939</v>
      </c>
      <c r="AE672" s="5">
        <f t="shared" si="713"/>
        <v>54.278474170427231</v>
      </c>
      <c r="AF672" s="5">
        <f t="shared" si="714"/>
        <v>41.463112928387091</v>
      </c>
      <c r="AG672" s="5">
        <f t="shared" si="715"/>
        <v>67.093835412467371</v>
      </c>
      <c r="AH672" s="5"/>
      <c r="AI672" s="6">
        <f t="shared" si="782"/>
        <v>7.5003242541968593E-2</v>
      </c>
      <c r="AJ672" s="6">
        <f t="shared" si="771"/>
        <v>-3.5398190051947061E-2</v>
      </c>
      <c r="AK672" s="6">
        <f t="shared" si="716"/>
        <v>-0.29197956922795337</v>
      </c>
      <c r="AL672" s="6">
        <f t="shared" si="717"/>
        <v>0.22118318912405927</v>
      </c>
      <c r="AM672" s="6"/>
      <c r="AT672" s="5"/>
      <c r="AU672" s="5"/>
      <c r="AV672" s="12"/>
      <c r="AW672" s="5"/>
      <c r="AX672" s="5"/>
      <c r="AY672" s="5"/>
      <c r="BE672" s="5">
        <f t="shared" ref="BE672:BE701" si="788">D672-D671</f>
        <v>-6720</v>
      </c>
      <c r="BF672" s="6">
        <f t="shared" ref="BF672:BF701" si="789">IF(BE672&lt;0,-BE672,0)</f>
        <v>6720</v>
      </c>
      <c r="BG672" s="6">
        <f t="shared" ref="BG672:BG701" si="790">IF(BE672&gt;=0,BE672,0)</f>
        <v>0</v>
      </c>
      <c r="BH672" s="6">
        <f t="shared" ref="BH672:BH701" si="791">AVERAGE(BF659:BF672)</f>
        <v>1117.8571428571429</v>
      </c>
      <c r="BI672" s="6">
        <f t="shared" ref="BI672:BI701" si="792">AVERAGE(BG659:BG672)</f>
        <v>1814.2857142857142</v>
      </c>
      <c r="BJ672" s="6">
        <f t="shared" si="763"/>
        <v>61.875761266747865</v>
      </c>
      <c r="BK672" s="6">
        <f t="shared" si="718"/>
        <v>49.395414587801497</v>
      </c>
      <c r="BL672" s="6">
        <f t="shared" si="719"/>
        <v>22.22319133279542</v>
      </c>
      <c r="BM672" s="6">
        <f t="shared" si="720"/>
        <v>68.415970866305742</v>
      </c>
      <c r="BQ672" s="2">
        <f t="shared" si="732"/>
        <v>122295</v>
      </c>
      <c r="BR672" s="2">
        <f t="shared" si="764"/>
        <v>122033.1875</v>
      </c>
      <c r="BS672" s="2">
        <f t="shared" si="733"/>
        <v>120280.64942041521</v>
      </c>
      <c r="BT672" s="5">
        <f t="shared" si="765"/>
        <v>123790.83142144862</v>
      </c>
      <c r="BU672" s="5"/>
      <c r="BV672" s="2">
        <f t="shared" si="708"/>
        <v>-0.17617078535767927</v>
      </c>
      <c r="BW672" s="2">
        <f t="shared" si="734"/>
        <v>0.80895550648080161</v>
      </c>
      <c r="BX672" s="2">
        <f t="shared" si="735"/>
        <v>-8.4537343056486636E-2</v>
      </c>
      <c r="BY672" s="2">
        <f t="shared" si="736"/>
        <v>1.7024483560180899</v>
      </c>
      <c r="BZ672" s="2"/>
      <c r="CA672" s="2">
        <f t="shared" si="766"/>
        <v>-0.2440598996260766</v>
      </c>
      <c r="CB672" s="2">
        <f t="shared" si="737"/>
        <v>-0.43928929503952618</v>
      </c>
      <c r="CC672" s="2">
        <f t="shared" si="738"/>
        <v>-0.96003293830524439</v>
      </c>
      <c r="CD672" s="2">
        <f t="shared" si="739"/>
        <v>8.1454348226192019E-2</v>
      </c>
      <c r="CE672" s="5"/>
      <c r="CF672" s="8">
        <f t="shared" si="709"/>
        <v>-3.0379631189454449E-3</v>
      </c>
      <c r="CG672" s="8">
        <f t="shared" si="710"/>
        <v>-3.0379631189454449E-3</v>
      </c>
      <c r="CH672" s="5">
        <f t="shared" si="711"/>
        <v>127210</v>
      </c>
      <c r="CI672" s="5">
        <f t="shared" si="712"/>
        <v>126730</v>
      </c>
      <c r="CJ672" s="5"/>
      <c r="CK672" s="5">
        <f t="shared" si="754"/>
        <v>127124.34316469118</v>
      </c>
      <c r="CL672" s="5">
        <f t="shared" si="772"/>
        <v>124566.40929795729</v>
      </c>
      <c r="CM672" s="5">
        <f t="shared" si="721"/>
        <v>122067.15996910716</v>
      </c>
      <c r="CN672" s="5">
        <f t="shared" si="704"/>
        <v>108420.43739176304</v>
      </c>
      <c r="CO672" s="5">
        <f t="shared" si="750"/>
        <v>109439.41512211846</v>
      </c>
      <c r="CP672" s="5">
        <f t="shared" si="767"/>
        <v>86982.357933964769</v>
      </c>
      <c r="CQ672" s="5">
        <f t="shared" si="783"/>
        <v>69450.514778869619</v>
      </c>
      <c r="CR672" s="5"/>
      <c r="CS672" s="32">
        <f t="shared" si="755"/>
        <v>5.708244520632233E-3</v>
      </c>
      <c r="CT672" s="32">
        <f t="shared" si="773"/>
        <v>2.6360161784775515E-2</v>
      </c>
      <c r="CU672" s="32">
        <f t="shared" si="722"/>
        <v>4.7374248998308444E-2</v>
      </c>
      <c r="CV672" s="32">
        <f t="shared" si="705"/>
        <v>0.17920572057859152</v>
      </c>
      <c r="CW672" s="32">
        <f t="shared" si="751"/>
        <v>0.16822627256677136</v>
      </c>
      <c r="CX672" s="32">
        <f t="shared" si="768"/>
        <v>0.46983828717383247</v>
      </c>
      <c r="CY672" s="32">
        <f t="shared" si="784"/>
        <v>0.84087908357589991</v>
      </c>
      <c r="DA672" s="6">
        <f t="shared" si="756"/>
        <v>3.1463626609548122E-2</v>
      </c>
      <c r="DB672" s="6">
        <f t="shared" si="774"/>
        <v>4.4871376318985287E-2</v>
      </c>
      <c r="DC672" s="6">
        <f t="shared" si="723"/>
        <v>9.9165863086337167E-2</v>
      </c>
      <c r="DD672" s="6">
        <f t="shared" si="706"/>
        <v>0.20502553403021462</v>
      </c>
      <c r="DE672" s="6">
        <f t="shared" si="752"/>
        <v>0.20176632869117611</v>
      </c>
      <c r="DF672" s="6">
        <f t="shared" si="769"/>
        <v>0.69562711395909815</v>
      </c>
      <c r="DG672" s="6">
        <f t="shared" si="786"/>
        <v>2.4522294980243684</v>
      </c>
      <c r="DI672" s="6">
        <f t="shared" si="757"/>
        <v>0.58821837169080227</v>
      </c>
      <c r="DJ672" s="6">
        <f t="shared" si="775"/>
        <v>0.71648377718857059</v>
      </c>
      <c r="DK672" s="6">
        <f t="shared" si="724"/>
        <v>0.60404174031280822</v>
      </c>
      <c r="DL672" s="6">
        <f t="shared" si="707"/>
        <v>0.20467822615481979</v>
      </c>
      <c r="DM672" s="6">
        <f t="shared" si="753"/>
        <v>0.39169326641612778</v>
      </c>
      <c r="DN672" s="6">
        <f t="shared" si="770"/>
        <v>0.22075345975656277</v>
      </c>
      <c r="DO672" s="6">
        <f t="shared" si="785"/>
        <v>9.4517534480696039E-2</v>
      </c>
      <c r="DP672" s="6"/>
      <c r="DX672">
        <f t="shared" si="776"/>
        <v>123076.5</v>
      </c>
      <c r="DY672">
        <f t="shared" si="777"/>
        <v>112051.42444470334</v>
      </c>
      <c r="DZ672">
        <f t="shared" si="778"/>
        <v>134101.57555529667</v>
      </c>
    </row>
    <row r="673" spans="1:130" x14ac:dyDescent="0.25">
      <c r="A673" s="1">
        <v>72</v>
      </c>
      <c r="B673" s="1">
        <v>672</v>
      </c>
      <c r="C673" s="7">
        <v>20220619</v>
      </c>
      <c r="D673" s="7">
        <v>121800</v>
      </c>
      <c r="E673" s="7">
        <v>18687457</v>
      </c>
      <c r="F673" s="7"/>
      <c r="G673" s="7">
        <f t="shared" si="740"/>
        <v>2276132262600</v>
      </c>
      <c r="H673" s="36">
        <f t="shared" si="787"/>
        <v>557709462468</v>
      </c>
      <c r="I673" s="36">
        <f t="shared" si="779"/>
        <v>438918015472.40002</v>
      </c>
      <c r="K673" s="2">
        <f t="shared" si="741"/>
        <v>-4.8477346461398965E-2</v>
      </c>
      <c r="M673" s="1">
        <f t="shared" si="749"/>
        <v>671</v>
      </c>
      <c r="N673" s="2">
        <f t="shared" si="742"/>
        <v>3.672765971227597E-2</v>
      </c>
      <c r="O673" s="8">
        <f t="shared" si="743"/>
        <v>0.84085213032581452</v>
      </c>
      <c r="P673" s="2">
        <f t="shared" si="744"/>
        <v>0.87564311512189497</v>
      </c>
      <c r="Q673" s="2">
        <f t="shared" si="745"/>
        <v>0.83959679273635146</v>
      </c>
      <c r="R673" s="2">
        <f t="shared" si="746"/>
        <v>3.2762459640353958E-2</v>
      </c>
      <c r="V673" s="1">
        <f t="shared" si="747"/>
        <v>4.8477346461398965E-2</v>
      </c>
      <c r="W673" s="1">
        <f t="shared" si="748"/>
        <v>0</v>
      </c>
      <c r="X673" s="2">
        <f t="shared" si="727"/>
        <v>1.2263351832484103E-2</v>
      </c>
      <c r="Y673" s="2">
        <f t="shared" si="728"/>
        <v>1.4128930007148353E-2</v>
      </c>
      <c r="Z673" s="2">
        <f t="shared" si="729"/>
        <v>2.0130916351719218E-2</v>
      </c>
      <c r="AA673" s="2">
        <f t="shared" si="730"/>
        <v>1.8049505444831835E-2</v>
      </c>
      <c r="AB673" s="3">
        <f t="shared" si="780"/>
        <v>0.60918001039911873</v>
      </c>
      <c r="AC673" s="3">
        <f t="shared" si="781"/>
        <v>0.78278765312065257</v>
      </c>
      <c r="AD673" s="4">
        <f t="shared" si="731"/>
        <v>56.236051571864266</v>
      </c>
      <c r="AE673" s="5">
        <f t="shared" si="713"/>
        <v>54.724611713323938</v>
      </c>
      <c r="AF673" s="5">
        <f t="shared" si="714"/>
        <v>42.315389830607728</v>
      </c>
      <c r="AG673" s="5">
        <f t="shared" si="715"/>
        <v>67.133833596040148</v>
      </c>
      <c r="AH673" s="5"/>
      <c r="AI673" s="6">
        <f t="shared" si="782"/>
        <v>-6.1142557603819161E-3</v>
      </c>
      <c r="AJ673" s="6">
        <f t="shared" si="771"/>
        <v>-3.7699492931722409E-2</v>
      </c>
      <c r="AK673" s="6">
        <f t="shared" si="716"/>
        <v>-0.29225444148022234</v>
      </c>
      <c r="AL673" s="6">
        <f t="shared" si="717"/>
        <v>0.21685545561677749</v>
      </c>
      <c r="AM673" s="6"/>
      <c r="AT673" s="5"/>
      <c r="AU673" s="5"/>
      <c r="AV673" s="12"/>
      <c r="AW673" s="5"/>
      <c r="AX673" s="5"/>
      <c r="AY673" s="5"/>
      <c r="BE673" s="5">
        <f t="shared" si="788"/>
        <v>-6050</v>
      </c>
      <c r="BF673" s="6">
        <f t="shared" si="789"/>
        <v>6050</v>
      </c>
      <c r="BG673" s="6">
        <f t="shared" si="790"/>
        <v>0</v>
      </c>
      <c r="BH673" s="6">
        <f t="shared" si="791"/>
        <v>1550</v>
      </c>
      <c r="BI673" s="6">
        <f t="shared" si="792"/>
        <v>1774.2857142857142</v>
      </c>
      <c r="BJ673" s="6">
        <f t="shared" si="763"/>
        <v>53.373442200257848</v>
      </c>
      <c r="BK673" s="6">
        <f t="shared" si="718"/>
        <v>50.183174065649673</v>
      </c>
      <c r="BL673" s="6">
        <f t="shared" si="719"/>
        <v>23.540201202191827</v>
      </c>
      <c r="BM673" s="6">
        <f t="shared" si="720"/>
        <v>68.833255070070166</v>
      </c>
      <c r="BQ673" s="2">
        <f t="shared" si="732"/>
        <v>122295</v>
      </c>
      <c r="BR673" s="2">
        <f t="shared" si="764"/>
        <v>121959.5</v>
      </c>
      <c r="BS673" s="2">
        <f t="shared" si="733"/>
        <v>120636.05763980573</v>
      </c>
      <c r="BT673" s="5">
        <f t="shared" si="765"/>
        <v>123523.7051537947</v>
      </c>
      <c r="BU673" s="5"/>
      <c r="BV673" s="2">
        <f t="shared" si="708"/>
        <v>-0.60600041541480421</v>
      </c>
      <c r="BW673" s="2">
        <f t="shared" si="734"/>
        <v>0.71727097299002085</v>
      </c>
      <c r="BX673" s="2">
        <f t="shared" si="735"/>
        <v>-0.35395119090465155</v>
      </c>
      <c r="BY673" s="2">
        <f t="shared" si="736"/>
        <v>1.7884931368846932</v>
      </c>
      <c r="BZ673" s="2"/>
      <c r="CA673" s="2">
        <f t="shared" si="766"/>
        <v>-0.23101609580790905</v>
      </c>
      <c r="CB673" s="2">
        <f t="shared" si="737"/>
        <v>-0.43069473978659911</v>
      </c>
      <c r="CC673" s="2">
        <f t="shared" si="738"/>
        <v>-0.9595769703644369</v>
      </c>
      <c r="CD673" s="2">
        <f t="shared" si="739"/>
        <v>9.8187490791238674E-2</v>
      </c>
      <c r="CE673" s="5"/>
      <c r="CF673" s="8">
        <f t="shared" si="709"/>
        <v>-3.0379631189454449E-3</v>
      </c>
      <c r="CG673" s="8">
        <f t="shared" si="710"/>
        <v>-3.0379631189454449E-3</v>
      </c>
      <c r="CH673" s="5">
        <f t="shared" si="711"/>
        <v>127380</v>
      </c>
      <c r="CI673" s="5">
        <f t="shared" si="712"/>
        <v>126730</v>
      </c>
      <c r="CJ673" s="5"/>
      <c r="CK673" s="5">
        <f t="shared" si="754"/>
        <v>125462.21877819761</v>
      </c>
      <c r="CL673" s="5">
        <f t="shared" si="772"/>
        <v>124029.25458837631</v>
      </c>
      <c r="CM673" s="5">
        <f t="shared" si="721"/>
        <v>122185.58912182339</v>
      </c>
      <c r="CN673" s="5">
        <f t="shared" si="704"/>
        <v>109167.89548507307</v>
      </c>
      <c r="CO673" s="5">
        <f t="shared" si="750"/>
        <v>109796.65502663198</v>
      </c>
      <c r="CP673" s="5">
        <f t="shared" si="767"/>
        <v>87395.815454726689</v>
      </c>
      <c r="CQ673" s="5">
        <f t="shared" si="783"/>
        <v>69871.349268676495</v>
      </c>
      <c r="CR673" s="5"/>
      <c r="CS673" s="32">
        <f t="shared" si="755"/>
        <v>-2.9189813585809299E-2</v>
      </c>
      <c r="CT673" s="32">
        <f t="shared" si="773"/>
        <v>-1.7973619173756061E-2</v>
      </c>
      <c r="CU673" s="32">
        <f t="shared" si="722"/>
        <v>-3.1557659507533975E-3</v>
      </c>
      <c r="CV673" s="32">
        <f t="shared" si="705"/>
        <v>0.1157126319857853</v>
      </c>
      <c r="CW673" s="32">
        <f t="shared" si="751"/>
        <v>0.10932341217914621</v>
      </c>
      <c r="CX673" s="32">
        <f t="shared" si="768"/>
        <v>0.39365940309917447</v>
      </c>
      <c r="CY673" s="32">
        <f t="shared" si="784"/>
        <v>0.74320377772643442</v>
      </c>
      <c r="DA673" s="6">
        <f t="shared" si="756"/>
        <v>2.7805004426977559E-2</v>
      </c>
      <c r="DB673" s="6">
        <f t="shared" si="774"/>
        <v>3.5942021691583066E-2</v>
      </c>
      <c r="DC673" s="6">
        <f t="shared" si="723"/>
        <v>8.3970773681194572E-2</v>
      </c>
      <c r="DD673" s="6">
        <f t="shared" si="706"/>
        <v>0.17008150189945265</v>
      </c>
      <c r="DE673" s="6">
        <f t="shared" si="752"/>
        <v>0.16677796216750326</v>
      </c>
      <c r="DF673" s="6">
        <f t="shared" si="769"/>
        <v>0.68801532456288517</v>
      </c>
      <c r="DG673" s="6">
        <f t="shared" si="786"/>
        <v>2.4027591223115552</v>
      </c>
      <c r="DI673" s="6">
        <f t="shared" si="757"/>
        <v>0.35627805876264257</v>
      </c>
      <c r="DJ673" s="6">
        <f t="shared" si="775"/>
        <v>0.44314997986513099</v>
      </c>
      <c r="DK673" s="6">
        <f t="shared" si="724"/>
        <v>0.62153705305312446</v>
      </c>
      <c r="DL673" s="6">
        <f t="shared" si="707"/>
        <v>0.21284401418638579</v>
      </c>
      <c r="DM673" s="6">
        <f t="shared" si="753"/>
        <v>0.48631475575616928</v>
      </c>
      <c r="DN673" s="6">
        <f t="shared" si="770"/>
        <v>0.18853036352056485</v>
      </c>
      <c r="DO673" s="6">
        <f t="shared" si="785"/>
        <v>9.3369660772343627E-2</v>
      </c>
      <c r="DP673" s="6"/>
      <c r="DX673">
        <f t="shared" si="776"/>
        <v>123054.5</v>
      </c>
      <c r="DY673">
        <f t="shared" si="777"/>
        <v>112021.08262368363</v>
      </c>
      <c r="DZ673">
        <f t="shared" si="778"/>
        <v>134087.91737631636</v>
      </c>
    </row>
    <row r="674" spans="1:130" x14ac:dyDescent="0.25">
      <c r="A674" s="1">
        <v>73</v>
      </c>
      <c r="B674" s="1">
        <v>673</v>
      </c>
      <c r="C674" s="7">
        <v>20220620</v>
      </c>
      <c r="D674" s="7">
        <v>121040</v>
      </c>
      <c r="E674" s="7">
        <v>3405802</v>
      </c>
      <c r="F674" s="7"/>
      <c r="G674" s="7">
        <f t="shared" si="740"/>
        <v>412238274080</v>
      </c>
      <c r="H674" s="36">
        <f t="shared" si="787"/>
        <v>546760782172</v>
      </c>
      <c r="I674" s="36">
        <f t="shared" si="779"/>
        <v>432814801338</v>
      </c>
      <c r="K674" s="2">
        <f t="shared" si="741"/>
        <v>-6.2592857956961399E-3</v>
      </c>
      <c r="M674" s="1">
        <f t="shared" si="749"/>
        <v>672</v>
      </c>
      <c r="N674" s="2">
        <f t="shared" si="742"/>
        <v>3.6785756816511125E-2</v>
      </c>
      <c r="O674" s="8">
        <f t="shared" si="743"/>
        <v>0.84210526315789469</v>
      </c>
      <c r="P674" s="2">
        <f t="shared" si="744"/>
        <v>0.87604901878313024</v>
      </c>
      <c r="Q674" s="2">
        <f t="shared" si="745"/>
        <v>0.83982766561500077</v>
      </c>
      <c r="R674" s="2">
        <f t="shared" si="746"/>
        <v>3.3537851964000276E-2</v>
      </c>
      <c r="V674" s="1">
        <f t="shared" si="747"/>
        <v>6.2592857956961399E-3</v>
      </c>
      <c r="W674" s="1">
        <f t="shared" si="748"/>
        <v>0</v>
      </c>
      <c r="X674" s="2">
        <f t="shared" si="727"/>
        <v>1.2710443675033828E-2</v>
      </c>
      <c r="Y674" s="2">
        <f t="shared" si="728"/>
        <v>1.3029823428561741E-2</v>
      </c>
      <c r="Z674" s="2">
        <f t="shared" si="729"/>
        <v>1.9905855045624306E-2</v>
      </c>
      <c r="AA674" s="2">
        <f t="shared" si="730"/>
        <v>1.8431433433234251E-2</v>
      </c>
      <c r="AB674" s="3">
        <f t="shared" si="780"/>
        <v>0.63852789271806887</v>
      </c>
      <c r="AC674" s="3">
        <f t="shared" si="781"/>
        <v>0.70693489335817417</v>
      </c>
      <c r="AD674" s="4">
        <f t="shared" si="731"/>
        <v>52.542136480771781</v>
      </c>
      <c r="AE674" s="5">
        <f t="shared" si="713"/>
        <v>55.009482093039175</v>
      </c>
      <c r="AF674" s="5">
        <f t="shared" si="714"/>
        <v>43.110836757940348</v>
      </c>
      <c r="AG674" s="5">
        <f t="shared" si="715"/>
        <v>66.908127428138002</v>
      </c>
      <c r="AH674" s="5"/>
      <c r="AI674" s="6">
        <f t="shared" si="782"/>
        <v>5.2903273247617136E-2</v>
      </c>
      <c r="AJ674" s="6">
        <f t="shared" si="771"/>
        <v>-2.6252412520171693E-2</v>
      </c>
      <c r="AK674" s="6">
        <f t="shared" si="716"/>
        <v>-0.27514134006784391</v>
      </c>
      <c r="AL674" s="6">
        <f t="shared" si="717"/>
        <v>0.22263651502750051</v>
      </c>
      <c r="AM674" s="6"/>
      <c r="AT674" s="5"/>
      <c r="AU674" s="5"/>
      <c r="AV674" s="12"/>
      <c r="AW674" s="5"/>
      <c r="AX674" s="5"/>
      <c r="AY674" s="5"/>
      <c r="BE674" s="5">
        <f t="shared" si="788"/>
        <v>-760</v>
      </c>
      <c r="BF674" s="6">
        <f t="shared" si="789"/>
        <v>760</v>
      </c>
      <c r="BG674" s="6">
        <f t="shared" si="790"/>
        <v>0</v>
      </c>
      <c r="BH674" s="6">
        <f t="shared" si="791"/>
        <v>1604.2857142857142</v>
      </c>
      <c r="BI674" s="6">
        <f t="shared" si="792"/>
        <v>1642.8571428571429</v>
      </c>
      <c r="BJ674" s="6">
        <f t="shared" si="763"/>
        <v>50.593928728552569</v>
      </c>
      <c r="BK674" s="6">
        <f t="shared" si="718"/>
        <v>51.167374388679953</v>
      </c>
      <c r="BL674" s="6">
        <f t="shared" si="719"/>
        <v>26.115363256963143</v>
      </c>
      <c r="BM674" s="6">
        <f t="shared" si="720"/>
        <v>68.703782180881717</v>
      </c>
      <c r="BQ674" s="2">
        <f t="shared" si="732"/>
        <v>122372.5</v>
      </c>
      <c r="BR674" s="2">
        <f t="shared" si="764"/>
        <v>121895.75</v>
      </c>
      <c r="BS674" s="2">
        <f t="shared" si="733"/>
        <v>120924.1685154891</v>
      </c>
      <c r="BT674" s="5">
        <f t="shared" si="765"/>
        <v>123261.64651492113</v>
      </c>
      <c r="BU674" s="5"/>
      <c r="BV674" s="2">
        <f t="shared" si="708"/>
        <v>-0.17143308004571089</v>
      </c>
      <c r="BW674" s="2">
        <f t="shared" si="734"/>
        <v>0.65149931442372921</v>
      </c>
      <c r="BX674" s="2">
        <f t="shared" si="735"/>
        <v>-0.46976729296983499</v>
      </c>
      <c r="BY674" s="2">
        <f t="shared" si="736"/>
        <v>1.7727659218172933</v>
      </c>
      <c r="BZ674" s="2"/>
      <c r="CA674" s="2">
        <f t="shared" si="766"/>
        <v>-0.3024638871234191</v>
      </c>
      <c r="CB674" s="2">
        <f t="shared" si="737"/>
        <v>-0.40458043648792302</v>
      </c>
      <c r="CC674" s="2">
        <f t="shared" si="738"/>
        <v>-0.9021910365933008</v>
      </c>
      <c r="CD674" s="2">
        <f t="shared" si="739"/>
        <v>9.3030163617454698E-2</v>
      </c>
      <c r="CE674" s="5"/>
      <c r="CF674" s="8">
        <f t="shared" si="709"/>
        <v>-3.0379631189454449E-3</v>
      </c>
      <c r="CG674" s="8">
        <f t="shared" si="710"/>
        <v>-3.0379631189454449E-3</v>
      </c>
      <c r="CH674" s="5">
        <f t="shared" si="711"/>
        <v>127825</v>
      </c>
      <c r="CI674" s="5">
        <f t="shared" si="712"/>
        <v>126730</v>
      </c>
      <c r="CJ674" s="5"/>
      <c r="CK674" s="5">
        <f t="shared" si="754"/>
        <v>125814.94312594035</v>
      </c>
      <c r="CL674" s="5">
        <f t="shared" si="772"/>
        <v>124312.25635607912</v>
      </c>
      <c r="CM674" s="5">
        <f t="shared" si="721"/>
        <v>122533.30499819246</v>
      </c>
      <c r="CN674" s="5">
        <f t="shared" si="704"/>
        <v>109314.7295913798</v>
      </c>
      <c r="CO674" s="5">
        <f t="shared" si="750"/>
        <v>109916.56924292086</v>
      </c>
      <c r="CP674" s="5">
        <f t="shared" si="767"/>
        <v>87481.92837999505</v>
      </c>
      <c r="CQ674" s="5">
        <f t="shared" si="783"/>
        <v>69971.974155266042</v>
      </c>
      <c r="CR674" s="5"/>
      <c r="CS674" s="32">
        <f t="shared" si="755"/>
        <v>-3.7952114488981281E-2</v>
      </c>
      <c r="CT674" s="32">
        <f t="shared" si="773"/>
        <v>-2.6322877984823023E-2</v>
      </c>
      <c r="CU674" s="32">
        <f t="shared" si="722"/>
        <v>-1.2186931530284606E-2</v>
      </c>
      <c r="CV674" s="32">
        <f t="shared" si="705"/>
        <v>0.10726157812812098</v>
      </c>
      <c r="CW674" s="32">
        <f t="shared" si="751"/>
        <v>0.10119885321835165</v>
      </c>
      <c r="CX674" s="32">
        <f t="shared" si="768"/>
        <v>0.38360004450563578</v>
      </c>
      <c r="CY674" s="32">
        <f t="shared" si="784"/>
        <v>0.72983542998823081</v>
      </c>
      <c r="DA674" s="6">
        <f t="shared" si="756"/>
        <v>1.8679662551555971E-2</v>
      </c>
      <c r="DB674" s="6">
        <f t="shared" si="774"/>
        <v>1.0297383798751596E-2</v>
      </c>
      <c r="DC674" s="6">
        <f t="shared" si="723"/>
        <v>5.2842481374379982E-2</v>
      </c>
      <c r="DD674" s="6">
        <f t="shared" si="706"/>
        <v>0.1646011081692271</v>
      </c>
      <c r="DE674" s="6">
        <f t="shared" si="752"/>
        <v>0.12563141737136646</v>
      </c>
      <c r="DF674" s="6">
        <f t="shared" si="769"/>
        <v>0.69237638274608471</v>
      </c>
      <c r="DG674" s="6">
        <f t="shared" si="786"/>
        <v>2.3570811600825756</v>
      </c>
      <c r="DI674" s="6">
        <f t="shared" si="757"/>
        <v>0.3087688082550758</v>
      </c>
      <c r="DJ674" s="6">
        <f t="shared" si="775"/>
        <v>0.39837255246554931</v>
      </c>
      <c r="DK674" s="6">
        <f t="shared" si="724"/>
        <v>0.68232889306919509</v>
      </c>
      <c r="DL674" s="6">
        <f t="shared" si="707"/>
        <v>0.16820812671363897</v>
      </c>
      <c r="DM674" s="6">
        <f t="shared" si="753"/>
        <v>0.47235933933128466</v>
      </c>
      <c r="DN674" s="6">
        <f t="shared" si="770"/>
        <v>0.16643617849871395</v>
      </c>
      <c r="DO674" s="6">
        <f t="shared" si="785"/>
        <v>9.3910645968585685E-2</v>
      </c>
      <c r="DP674" s="6"/>
      <c r="DX674">
        <f t="shared" si="776"/>
        <v>123231.5</v>
      </c>
      <c r="DY674">
        <f t="shared" si="777"/>
        <v>112449.47185127028</v>
      </c>
      <c r="DZ674">
        <f t="shared" si="778"/>
        <v>134013.5281487297</v>
      </c>
    </row>
    <row r="675" spans="1:130" x14ac:dyDescent="0.25">
      <c r="A675" s="1">
        <v>74</v>
      </c>
      <c r="B675" s="1">
        <v>674</v>
      </c>
      <c r="C675" s="7">
        <v>20220621</v>
      </c>
      <c r="D675" s="7">
        <v>119080</v>
      </c>
      <c r="E675" s="7">
        <v>3401361</v>
      </c>
      <c r="F675" s="7"/>
      <c r="G675" s="7">
        <f t="shared" si="740"/>
        <v>405034067880</v>
      </c>
      <c r="H675" s="36">
        <f t="shared" si="787"/>
        <v>551056952516</v>
      </c>
      <c r="I675" s="36">
        <f t="shared" si="779"/>
        <v>432981739711.20001</v>
      </c>
      <c r="K675" s="2">
        <f t="shared" si="741"/>
        <v>-1.6325533332524803E-2</v>
      </c>
      <c r="M675" s="1">
        <f t="shared" si="749"/>
        <v>673</v>
      </c>
      <c r="N675" s="2">
        <f t="shared" si="742"/>
        <v>3.7026767560660735E-2</v>
      </c>
      <c r="O675" s="8">
        <f t="shared" si="743"/>
        <v>0.84335839598997497</v>
      </c>
      <c r="P675" s="2">
        <f t="shared" si="744"/>
        <v>0.87772296923437509</v>
      </c>
      <c r="Q675" s="2">
        <f t="shared" si="745"/>
        <v>0.84077896544016151</v>
      </c>
      <c r="R675" s="2">
        <f t="shared" si="746"/>
        <v>3.2690622793155266E-2</v>
      </c>
      <c r="V675" s="1">
        <f t="shared" si="747"/>
        <v>1.6325533332524803E-2</v>
      </c>
      <c r="W675" s="1">
        <f t="shared" si="748"/>
        <v>0</v>
      </c>
      <c r="X675" s="2">
        <f t="shared" si="727"/>
        <v>1.3876553198785601E-2</v>
      </c>
      <c r="Y675" s="2">
        <f t="shared" si="728"/>
        <v>1.0148592732998353E-2</v>
      </c>
      <c r="Z675" s="2">
        <f t="shared" si="729"/>
        <v>1.9579494731404769E-2</v>
      </c>
      <c r="AA675" s="2">
        <f t="shared" si="730"/>
        <v>1.6925610076473755E-2</v>
      </c>
      <c r="AB675" s="3">
        <f t="shared" si="780"/>
        <v>0.70872887115560412</v>
      </c>
      <c r="AC675" s="3">
        <f t="shared" si="781"/>
        <v>0.59959981868569012</v>
      </c>
      <c r="AD675" s="4">
        <f t="shared" si="731"/>
        <v>45.829448160952893</v>
      </c>
      <c r="AE675" s="5">
        <f t="shared" si="713"/>
        <v>54.67286874602614</v>
      </c>
      <c r="AF675" s="5">
        <f t="shared" si="714"/>
        <v>42.119742461563035</v>
      </c>
      <c r="AG675" s="5">
        <f t="shared" si="715"/>
        <v>67.225995030489244</v>
      </c>
      <c r="AH675" s="5"/>
      <c r="AI675" s="6">
        <f t="shared" si="782"/>
        <v>-1.0768079376344403E-2</v>
      </c>
      <c r="AJ675" s="6">
        <f t="shared" si="771"/>
        <v>-1.9309332246091656E-2</v>
      </c>
      <c r="AK675" s="6">
        <f t="shared" si="716"/>
        <v>-0.26136011103554013</v>
      </c>
      <c r="AL675" s="6">
        <f t="shared" si="717"/>
        <v>0.22274144654335684</v>
      </c>
      <c r="AM675" s="6"/>
      <c r="AT675" s="5"/>
      <c r="AU675" s="5"/>
      <c r="AV675" s="12"/>
      <c r="AW675" s="5"/>
      <c r="AX675" s="5"/>
      <c r="AY675" s="5"/>
      <c r="BE675" s="5">
        <f t="shared" si="788"/>
        <v>-1960</v>
      </c>
      <c r="BF675" s="6">
        <f t="shared" si="789"/>
        <v>1960</v>
      </c>
      <c r="BG675" s="6">
        <f t="shared" si="790"/>
        <v>0</v>
      </c>
      <c r="BH675" s="6">
        <f t="shared" si="791"/>
        <v>1744.2857142857142</v>
      </c>
      <c r="BI675" s="6">
        <f t="shared" si="792"/>
        <v>1288.5714285714287</v>
      </c>
      <c r="BJ675" s="6">
        <f t="shared" si="763"/>
        <v>42.487046632124354</v>
      </c>
      <c r="BK675" s="6">
        <f t="shared" si="718"/>
        <v>51.349188126804179</v>
      </c>
      <c r="BL675" s="6">
        <f t="shared" si="719"/>
        <v>26.622880973132318</v>
      </c>
      <c r="BM675" s="6">
        <f t="shared" si="720"/>
        <v>68.657603134374483</v>
      </c>
      <c r="BQ675" s="2">
        <f t="shared" si="732"/>
        <v>122372.5</v>
      </c>
      <c r="BR675" s="2">
        <f t="shared" si="764"/>
        <v>121837.75</v>
      </c>
      <c r="BS675" s="2">
        <f t="shared" si="733"/>
        <v>121129.03685861181</v>
      </c>
      <c r="BT675" s="5">
        <f t="shared" si="765"/>
        <v>122993.33216132777</v>
      </c>
      <c r="BU675" s="5"/>
      <c r="BV675" s="2">
        <f t="shared" si="708"/>
        <v>-0.22121195192285592</v>
      </c>
      <c r="BW675" s="2">
        <f t="shared" si="734"/>
        <v>0.59299844406404478</v>
      </c>
      <c r="BX675" s="2">
        <f t="shared" si="735"/>
        <v>-0.58367584342067524</v>
      </c>
      <c r="BY675" s="2">
        <f t="shared" si="736"/>
        <v>1.7696727315487648</v>
      </c>
      <c r="BZ675" s="2"/>
      <c r="CA675" s="2">
        <f t="shared" si="766"/>
        <v>-0.135920511003398</v>
      </c>
      <c r="CB675" s="2">
        <f t="shared" si="737"/>
        <v>-0.37480218071581534</v>
      </c>
      <c r="CC675" s="2">
        <f t="shared" si="738"/>
        <v>-0.86119680745106753</v>
      </c>
      <c r="CD675" s="2">
        <f t="shared" si="739"/>
        <v>0.11159244601943685</v>
      </c>
      <c r="CE675" s="5"/>
      <c r="CF675" s="8">
        <f t="shared" si="709"/>
        <v>-3.0379631189454449E-3</v>
      </c>
      <c r="CG675" s="8">
        <f t="shared" si="710"/>
        <v>-3.0379631189454449E-3</v>
      </c>
      <c r="CH675" s="5">
        <f t="shared" si="711"/>
        <v>127520</v>
      </c>
      <c r="CI675" s="5">
        <f t="shared" si="712"/>
        <v>126730</v>
      </c>
      <c r="CJ675" s="5"/>
      <c r="CK675" s="5">
        <f t="shared" si="754"/>
        <v>125697.45870464886</v>
      </c>
      <c r="CL675" s="5">
        <f t="shared" si="772"/>
        <v>124247.12334301962</v>
      </c>
      <c r="CM675" s="5">
        <f t="shared" si="721"/>
        <v>122617.91964891167</v>
      </c>
      <c r="CN675" s="5">
        <f t="shared" si="704"/>
        <v>109448.38760704128</v>
      </c>
      <c r="CO675" s="5">
        <f t="shared" si="750"/>
        <v>109982.43430097905</v>
      </c>
      <c r="CP675" s="5">
        <f t="shared" si="767"/>
        <v>87578.481741966782</v>
      </c>
      <c r="CQ675" s="5">
        <f t="shared" si="783"/>
        <v>70079.402480723438</v>
      </c>
      <c r="CR675" s="5"/>
      <c r="CS675" s="32">
        <f t="shared" si="755"/>
        <v>-5.2645922780331533E-2</v>
      </c>
      <c r="CT675" s="32">
        <f t="shared" si="773"/>
        <v>-4.1587468618925705E-2</v>
      </c>
      <c r="CU675" s="32">
        <f t="shared" si="722"/>
        <v>-2.8853202362604913E-2</v>
      </c>
      <c r="CV675" s="32">
        <f t="shared" si="705"/>
        <v>8.8001409646523365E-2</v>
      </c>
      <c r="CW675" s="32">
        <f t="shared" si="751"/>
        <v>8.2718351860847639E-2</v>
      </c>
      <c r="CX675" s="32">
        <f t="shared" si="768"/>
        <v>0.35969472901855504</v>
      </c>
      <c r="CY675" s="32">
        <f t="shared" si="784"/>
        <v>0.69921540116948111</v>
      </c>
      <c r="DA675" s="6">
        <f t="shared" si="756"/>
        <v>-5.1095307377034167E-3</v>
      </c>
      <c r="DB675" s="6">
        <f t="shared" si="774"/>
        <v>6.7204303604633626E-4</v>
      </c>
      <c r="DC675" s="6">
        <f t="shared" si="723"/>
        <v>5.2053797771303659E-2</v>
      </c>
      <c r="DD675" s="6">
        <f t="shared" si="706"/>
        <v>0.15934272662832732</v>
      </c>
      <c r="DE675" s="6">
        <f t="shared" si="752"/>
        <v>7.2520127222330616E-2</v>
      </c>
      <c r="DF675" s="6">
        <f t="shared" si="769"/>
        <v>0.68046343241443585</v>
      </c>
      <c r="DG675" s="6">
        <f t="shared" si="786"/>
        <v>2.3478784040636915</v>
      </c>
      <c r="DI675" s="6">
        <f t="shared" si="757"/>
        <v>0.22572875050235319</v>
      </c>
      <c r="DJ675" s="6">
        <f t="shared" si="775"/>
        <v>0.31003586871643452</v>
      </c>
      <c r="DK675" s="6">
        <f t="shared" si="724"/>
        <v>0.61628261421114161</v>
      </c>
      <c r="DL675" s="6">
        <f t="shared" si="707"/>
        <v>0.1350601741533983</v>
      </c>
      <c r="DM675" s="6">
        <f t="shared" si="753"/>
        <v>0.38407492439891666</v>
      </c>
      <c r="DN675" s="6">
        <f t="shared" si="770"/>
        <v>0.19218420795050403</v>
      </c>
      <c r="DO675" s="6">
        <f t="shared" si="785"/>
        <v>9.5270322900145435E-2</v>
      </c>
      <c r="DP675" s="6"/>
      <c r="DX675">
        <f t="shared" si="776"/>
        <v>123195.5</v>
      </c>
      <c r="DY675">
        <f t="shared" si="777"/>
        <v>112363.19188953712</v>
      </c>
      <c r="DZ675">
        <f t="shared" si="778"/>
        <v>134027.80811046288</v>
      </c>
    </row>
    <row r="676" spans="1:130" x14ac:dyDescent="0.25">
      <c r="A676" s="1">
        <v>75</v>
      </c>
      <c r="B676" s="1">
        <v>675</v>
      </c>
      <c r="C676" s="7">
        <v>20220622</v>
      </c>
      <c r="D676" s="7">
        <v>118000</v>
      </c>
      <c r="E676" s="7">
        <v>3291328</v>
      </c>
      <c r="F676" s="7"/>
      <c r="G676" s="7">
        <f t="shared" si="740"/>
        <v>388376704000</v>
      </c>
      <c r="H676" s="36">
        <f t="shared" si="787"/>
        <v>556803877716</v>
      </c>
      <c r="I676" s="36">
        <f t="shared" si="779"/>
        <v>435074204588</v>
      </c>
      <c r="K676" s="2">
        <f t="shared" si="741"/>
        <v>-9.1109116819108535E-3</v>
      </c>
      <c r="M676" s="1">
        <f t="shared" si="749"/>
        <v>674</v>
      </c>
      <c r="N676" s="2">
        <f t="shared" si="742"/>
        <v>3.7355392375410933E-2</v>
      </c>
      <c r="O676" s="8">
        <f t="shared" si="743"/>
        <v>0.84461152882205515</v>
      </c>
      <c r="P676" s="2">
        <f t="shared" si="744"/>
        <v>0.87997978038764946</v>
      </c>
      <c r="Q676" s="2">
        <f t="shared" si="745"/>
        <v>0.84205953640206033</v>
      </c>
      <c r="R676" s="2">
        <f t="shared" si="746"/>
        <v>3.3111440412319948E-2</v>
      </c>
      <c r="V676" s="1">
        <f t="shared" si="747"/>
        <v>9.1109116819108535E-3</v>
      </c>
      <c r="W676" s="1">
        <f t="shared" si="748"/>
        <v>0</v>
      </c>
      <c r="X676" s="2">
        <f t="shared" si="727"/>
        <v>1.4527332604636376E-2</v>
      </c>
      <c r="Y676" s="2">
        <f t="shared" si="728"/>
        <v>9.8418124270782913E-3</v>
      </c>
      <c r="Z676" s="2">
        <f t="shared" si="729"/>
        <v>1.9231103408240902E-2</v>
      </c>
      <c r="AA676" s="2">
        <f t="shared" si="730"/>
        <v>1.7078106758568343E-2</v>
      </c>
      <c r="AB676" s="3">
        <f t="shared" si="780"/>
        <v>0.75540816854071569</v>
      </c>
      <c r="AC676" s="3">
        <f t="shared" si="781"/>
        <v>0.57628240449665225</v>
      </c>
      <c r="AD676" s="4">
        <f t="shared" si="731"/>
        <v>43.274497557059867</v>
      </c>
      <c r="AE676" s="5">
        <f t="shared" si="713"/>
        <v>54.177424944966596</v>
      </c>
      <c r="AF676" s="5">
        <f t="shared" si="714"/>
        <v>40.633697467710043</v>
      </c>
      <c r="AG676" s="5">
        <f t="shared" si="715"/>
        <v>67.721152422223156</v>
      </c>
      <c r="AH676" s="5"/>
      <c r="AI676" s="6">
        <f t="shared" si="782"/>
        <v>-1.5055962985343849E-2</v>
      </c>
      <c r="AJ676" s="6">
        <f t="shared" si="771"/>
        <v>-1.2437539344373281E-2</v>
      </c>
      <c r="AK676" s="6">
        <f t="shared" si="716"/>
        <v>-0.24623089739022891</v>
      </c>
      <c r="AL676" s="6">
        <f t="shared" si="717"/>
        <v>0.22135581870148235</v>
      </c>
      <c r="AM676" s="6"/>
      <c r="AT676" s="5"/>
      <c r="AU676" s="5"/>
      <c r="AV676" s="12"/>
      <c r="AW676" s="5"/>
      <c r="AX676" s="5"/>
      <c r="AY676" s="5"/>
      <c r="BE676" s="5">
        <f t="shared" si="788"/>
        <v>-1080</v>
      </c>
      <c r="BF676" s="6">
        <f t="shared" si="789"/>
        <v>1080</v>
      </c>
      <c r="BG676" s="6">
        <f t="shared" si="790"/>
        <v>0</v>
      </c>
      <c r="BH676" s="6">
        <f t="shared" si="791"/>
        <v>1821.4285714285713</v>
      </c>
      <c r="BI676" s="6">
        <f t="shared" si="792"/>
        <v>1250</v>
      </c>
      <c r="BJ676" s="6">
        <f t="shared" si="763"/>
        <v>40.697674418604649</v>
      </c>
      <c r="BK676" s="6">
        <f t="shared" si="718"/>
        <v>51.408494002117308</v>
      </c>
      <c r="BL676" s="6">
        <f t="shared" si="719"/>
        <v>26.796307680816074</v>
      </c>
      <c r="BM676" s="6">
        <f t="shared" si="720"/>
        <v>68.637024427028166</v>
      </c>
      <c r="BQ676" s="2">
        <f t="shared" si="732"/>
        <v>122295</v>
      </c>
      <c r="BR676" s="2">
        <f t="shared" si="764"/>
        <v>121786.625</v>
      </c>
      <c r="BS676" s="2">
        <f t="shared" si="733"/>
        <v>121224.34306843967</v>
      </c>
      <c r="BT676" s="5">
        <f t="shared" si="765"/>
        <v>122739.20049086121</v>
      </c>
      <c r="BU676" s="5"/>
      <c r="BV676" s="2">
        <f t="shared" si="708"/>
        <v>-0.23984612699670915</v>
      </c>
      <c r="BW676" s="2">
        <f t="shared" si="734"/>
        <v>0.53479397094745118</v>
      </c>
      <c r="BX676" s="2">
        <f t="shared" si="735"/>
        <v>-0.68718225305830583</v>
      </c>
      <c r="BY676" s="2">
        <f t="shared" si="736"/>
        <v>1.7567701949532082</v>
      </c>
      <c r="BZ676" s="2"/>
      <c r="CA676" s="2">
        <f t="shared" si="766"/>
        <v>-0.12322006479678585</v>
      </c>
      <c r="CB676" s="2">
        <f t="shared" si="737"/>
        <v>-0.34490009289263102</v>
      </c>
      <c r="CC676" s="2">
        <f t="shared" si="738"/>
        <v>-0.81486768701748669</v>
      </c>
      <c r="CD676" s="2">
        <f t="shared" si="739"/>
        <v>0.12506750123222465</v>
      </c>
      <c r="CE676" s="5"/>
      <c r="CF676" s="8">
        <f t="shared" si="709"/>
        <v>-3.0379631189454449E-3</v>
      </c>
      <c r="CG676" s="8">
        <f t="shared" si="710"/>
        <v>-3.0379631189454449E-3</v>
      </c>
      <c r="CH676" s="5">
        <f t="shared" si="711"/>
        <v>126980</v>
      </c>
      <c r="CI676" s="5">
        <f t="shared" si="712"/>
        <v>126730</v>
      </c>
      <c r="CJ676" s="5"/>
      <c r="CK676" s="5">
        <f t="shared" si="754"/>
        <v>125491.60177454911</v>
      </c>
      <c r="CL676" s="5">
        <f t="shared" si="772"/>
        <v>124152.30967865535</v>
      </c>
      <c r="CM676" s="5">
        <f t="shared" si="721"/>
        <v>122667.78726654753</v>
      </c>
      <c r="CN676" s="5">
        <f t="shared" si="704"/>
        <v>109564.95183321484</v>
      </c>
      <c r="CO676" s="5">
        <f t="shared" si="750"/>
        <v>110003.40380729403</v>
      </c>
      <c r="CP676" s="5">
        <f t="shared" si="767"/>
        <v>87679.84669424055</v>
      </c>
      <c r="CQ676" s="5">
        <f t="shared" si="783"/>
        <v>70224.124651192469</v>
      </c>
      <c r="CR676" s="5"/>
      <c r="CS676" s="32">
        <f t="shared" si="755"/>
        <v>-5.9698032925008637E-2</v>
      </c>
      <c r="CT676" s="32">
        <f t="shared" si="773"/>
        <v>-4.9554532610625035E-2</v>
      </c>
      <c r="CU676" s="32">
        <f t="shared" si="722"/>
        <v>-3.8052265966164289E-2</v>
      </c>
      <c r="CV676" s="32">
        <f t="shared" si="705"/>
        <v>7.6986737324773458E-2</v>
      </c>
      <c r="CW676" s="32">
        <f t="shared" si="751"/>
        <v>7.2694079600614359E-2</v>
      </c>
      <c r="CX676" s="32">
        <f t="shared" si="768"/>
        <v>0.34580527280679085</v>
      </c>
      <c r="CY676" s="32">
        <f t="shared" si="784"/>
        <v>0.68033422397378729</v>
      </c>
      <c r="DA676" s="6">
        <f t="shared" si="756"/>
        <v>-1.930399851496839E-2</v>
      </c>
      <c r="DB676" s="6">
        <f t="shared" si="774"/>
        <v>1.7812464949716767E-3</v>
      </c>
      <c r="DC676" s="6">
        <f t="shared" si="723"/>
        <v>3.8265237562109894E-2</v>
      </c>
      <c r="DD676" s="6">
        <f t="shared" si="706"/>
        <v>0.17586785055706503</v>
      </c>
      <c r="DE676" s="6">
        <f t="shared" si="752"/>
        <v>6.6574490622669902E-2</v>
      </c>
      <c r="DF676" s="6">
        <f t="shared" si="769"/>
        <v>0.64462608675403643</v>
      </c>
      <c r="DG676" s="6">
        <f t="shared" si="786"/>
        <v>2.316708546499501</v>
      </c>
      <c r="DI676" s="6">
        <f t="shared" si="757"/>
        <v>0.19745446933869473</v>
      </c>
      <c r="DJ676" s="6">
        <f t="shared" si="775"/>
        <v>0.2643613492827474</v>
      </c>
      <c r="DK676" s="6">
        <f t="shared" si="724"/>
        <v>0.38185210282327492</v>
      </c>
      <c r="DL676" s="6">
        <f t="shared" si="707"/>
        <v>0.17049958236239268</v>
      </c>
      <c r="DM676" s="6">
        <f t="shared" si="753"/>
        <v>0.3845343699510993</v>
      </c>
      <c r="DN676" s="6">
        <f t="shared" si="770"/>
        <v>0.1871684463259502</v>
      </c>
      <c r="DO676" s="6">
        <f t="shared" si="785"/>
        <v>9.7867295638403823E-2</v>
      </c>
      <c r="DP676" s="6"/>
      <c r="DX676">
        <f t="shared" si="776"/>
        <v>123145.5</v>
      </c>
      <c r="DY676">
        <f t="shared" si="777"/>
        <v>112227.29964463007</v>
      </c>
      <c r="DZ676">
        <f t="shared" si="778"/>
        <v>134063.70035536992</v>
      </c>
    </row>
    <row r="677" spans="1:130" x14ac:dyDescent="0.25">
      <c r="A677" s="1">
        <v>76</v>
      </c>
      <c r="B677" s="1">
        <v>676</v>
      </c>
      <c r="C677" s="7">
        <v>20220625</v>
      </c>
      <c r="D677" s="7">
        <v>117040</v>
      </c>
      <c r="E677" s="7">
        <v>2470813</v>
      </c>
      <c r="F677" s="7"/>
      <c r="G677" s="7">
        <f t="shared" si="740"/>
        <v>289183953520</v>
      </c>
      <c r="H677" s="36">
        <f t="shared" si="787"/>
        <v>561462988618.5</v>
      </c>
      <c r="I677" s="36">
        <f t="shared" si="779"/>
        <v>434308024647.59998</v>
      </c>
      <c r="K677" s="2">
        <f t="shared" si="741"/>
        <v>-8.1688677537958727E-3</v>
      </c>
      <c r="M677" s="1">
        <f t="shared" si="749"/>
        <v>675</v>
      </c>
      <c r="N677" s="2">
        <f t="shared" si="742"/>
        <v>3.7359380278672555E-2</v>
      </c>
      <c r="O677" s="8">
        <f t="shared" si="743"/>
        <v>0.84586466165413532</v>
      </c>
      <c r="P677" s="2">
        <f t="shared" si="744"/>
        <v>0.88000698557439816</v>
      </c>
      <c r="Q677" s="2">
        <f t="shared" si="745"/>
        <v>0.84207496036220142</v>
      </c>
      <c r="R677" s="2">
        <f t="shared" si="746"/>
        <v>3.4115118733514138E-2</v>
      </c>
      <c r="V677" s="1">
        <f t="shared" si="747"/>
        <v>8.1688677537958727E-3</v>
      </c>
      <c r="W677" s="1">
        <f t="shared" si="748"/>
        <v>0</v>
      </c>
      <c r="X677" s="2">
        <f t="shared" si="727"/>
        <v>1.3904549456776763E-2</v>
      </c>
      <c r="Y677" s="2">
        <f t="shared" si="728"/>
        <v>9.8418124270782913E-3</v>
      </c>
      <c r="Z677" s="2">
        <f t="shared" si="729"/>
        <v>1.9289868789053807E-2</v>
      </c>
      <c r="AA677" s="2">
        <f t="shared" si="730"/>
        <v>1.7078106758568343E-2</v>
      </c>
      <c r="AB677" s="3">
        <f t="shared" si="780"/>
        <v>0.72082136010520781</v>
      </c>
      <c r="AC677" s="3">
        <f t="shared" si="781"/>
        <v>0.57628240449665225</v>
      </c>
      <c r="AD677" s="4">
        <f t="shared" si="731"/>
        <v>44.428396572693593</v>
      </c>
      <c r="AE677" s="5">
        <f t="shared" si="713"/>
        <v>53.948499941785499</v>
      </c>
      <c r="AF677" s="5">
        <f t="shared" si="714"/>
        <v>39.891730158865158</v>
      </c>
      <c r="AG677" s="5">
        <f t="shared" si="715"/>
        <v>68.00526972470584</v>
      </c>
      <c r="AH677" s="5"/>
      <c r="AI677" s="6">
        <f t="shared" si="782"/>
        <v>-1.1410137315902132E-2</v>
      </c>
      <c r="AJ677" s="6">
        <f t="shared" si="771"/>
        <v>-4.8650616821603295E-3</v>
      </c>
      <c r="AK677" s="6">
        <f t="shared" si="716"/>
        <v>-0.22769812234221085</v>
      </c>
      <c r="AL677" s="6">
        <f t="shared" si="717"/>
        <v>0.21796799897789018</v>
      </c>
      <c r="AM677" s="6"/>
      <c r="AT677" s="5"/>
      <c r="AU677" s="5"/>
      <c r="AV677" s="12"/>
      <c r="AW677" s="5"/>
      <c r="AX677" s="5"/>
      <c r="AY677" s="5"/>
      <c r="BE677" s="5">
        <f t="shared" si="788"/>
        <v>-960</v>
      </c>
      <c r="BF677" s="6">
        <f t="shared" si="789"/>
        <v>960</v>
      </c>
      <c r="BG677" s="6">
        <f t="shared" si="790"/>
        <v>0</v>
      </c>
      <c r="BH677" s="6">
        <f t="shared" si="791"/>
        <v>1739.2857142857142</v>
      </c>
      <c r="BI677" s="6">
        <f t="shared" si="792"/>
        <v>1250</v>
      </c>
      <c r="BJ677" s="6">
        <f t="shared" si="763"/>
        <v>41.816009557945044</v>
      </c>
      <c r="BK677" s="6">
        <f t="shared" si="718"/>
        <v>51.68341610163619</v>
      </c>
      <c r="BL677" s="6">
        <f t="shared" si="719"/>
        <v>27.665323348414404</v>
      </c>
      <c r="BM677" s="6">
        <f t="shared" si="720"/>
        <v>68.496081028891439</v>
      </c>
      <c r="BQ677" s="2">
        <f t="shared" si="732"/>
        <v>122295</v>
      </c>
      <c r="BR677" s="2">
        <f t="shared" si="764"/>
        <v>121780.5</v>
      </c>
      <c r="BS677" s="2">
        <f t="shared" si="733"/>
        <v>121282.60141512315</v>
      </c>
      <c r="BT677" s="5">
        <f t="shared" si="765"/>
        <v>122717.44260622966</v>
      </c>
      <c r="BU677" s="5"/>
      <c r="BV677" s="2">
        <f t="shared" si="708"/>
        <v>-0.22192861482584014</v>
      </c>
      <c r="BW677" s="2">
        <f t="shared" si="734"/>
        <v>0.48313965667810777</v>
      </c>
      <c r="BX677" s="2">
        <f t="shared" si="735"/>
        <v>-0.77641012093631623</v>
      </c>
      <c r="BY677" s="2">
        <f t="shared" si="736"/>
        <v>1.7426894342925316</v>
      </c>
      <c r="BZ677" s="2"/>
      <c r="CA677" s="2">
        <f t="shared" si="766"/>
        <v>-0.13377640082408671</v>
      </c>
      <c r="CB677" s="2">
        <f t="shared" si="737"/>
        <v>-0.3174258465128762</v>
      </c>
      <c r="CC677" s="2">
        <f t="shared" si="738"/>
        <v>-0.76795033994564155</v>
      </c>
      <c r="CD677" s="2">
        <f t="shared" si="739"/>
        <v>0.13309864691988921</v>
      </c>
      <c r="CE677" s="5"/>
      <c r="CF677" s="8">
        <f t="shared" si="709"/>
        <v>-3.0379631189454449E-3</v>
      </c>
      <c r="CG677" s="8">
        <f t="shared" si="710"/>
        <v>-3.0379631189454449E-3</v>
      </c>
      <c r="CH677" s="5">
        <f t="shared" si="711"/>
        <v>126500</v>
      </c>
      <c r="CI677" s="5">
        <f t="shared" si="712"/>
        <v>126500</v>
      </c>
      <c r="CJ677" s="5"/>
      <c r="CK677" s="5">
        <f t="shared" si="754"/>
        <v>125295.77165647932</v>
      </c>
      <c r="CL677" s="5">
        <f t="shared" si="772"/>
        <v>124075.11563303442</v>
      </c>
      <c r="CM677" s="5">
        <f t="shared" si="721"/>
        <v>122737.47401382275</v>
      </c>
      <c r="CN677" s="5">
        <f t="shared" ref="CN677:CN740" si="793">AVERAGE(G578:G677)/AVERAGE(E578:E677)</f>
        <v>109691.12134987097</v>
      </c>
      <c r="CO677" s="5">
        <f t="shared" si="750"/>
        <v>110022.16940675472</v>
      </c>
      <c r="CP677" s="5">
        <f t="shared" si="767"/>
        <v>87760.83820723652</v>
      </c>
      <c r="CQ677" s="5">
        <f t="shared" si="783"/>
        <v>70304.620221355377</v>
      </c>
      <c r="CR677" s="5"/>
      <c r="CS677" s="32">
        <f t="shared" si="755"/>
        <v>-6.5890265468127596E-2</v>
      </c>
      <c r="CT677" s="32">
        <f t="shared" si="773"/>
        <v>-5.670045598701301E-2</v>
      </c>
      <c r="CU677" s="32">
        <f t="shared" si="722"/>
        <v>-4.6420003830135004E-2</v>
      </c>
      <c r="CV677" s="32">
        <f t="shared" ref="CV677:CV740" si="794">D677/CN677-1</f>
        <v>6.6996111988763651E-2</v>
      </c>
      <c r="CW677" s="32">
        <f t="shared" si="751"/>
        <v>6.3785604583928679E-2</v>
      </c>
      <c r="CX677" s="32">
        <f t="shared" si="768"/>
        <v>0.33362445472118574</v>
      </c>
      <c r="CY677" s="32">
        <f t="shared" si="784"/>
        <v>0.66475545464149333</v>
      </c>
      <c r="DA677" s="6">
        <f t="shared" si="756"/>
        <v>-7.0427248974094525E-2</v>
      </c>
      <c r="DB677" s="6">
        <f t="shared" si="774"/>
        <v>-9.0159664914478028E-3</v>
      </c>
      <c r="DC677" s="6">
        <f t="shared" si="723"/>
        <v>2.1067952431229654E-2</v>
      </c>
      <c r="DD677" s="6">
        <f t="shared" ref="DD677:DD740" si="795">LN(D677/D578)</f>
        <v>0.13646509314442229</v>
      </c>
      <c r="DE677" s="6">
        <f t="shared" si="752"/>
        <v>6.1944485960524612E-2</v>
      </c>
      <c r="DF677" s="6">
        <f t="shared" si="769"/>
        <v>0.63409188083690549</v>
      </c>
      <c r="DG677" s="6">
        <f t="shared" si="786"/>
        <v>2.3079667799668133</v>
      </c>
      <c r="DI677" s="6">
        <f t="shared" si="757"/>
        <v>0.18908332105020517</v>
      </c>
      <c r="DJ677" s="6">
        <f t="shared" si="775"/>
        <v>0.22409130528340065</v>
      </c>
      <c r="DK677" s="6">
        <f t="shared" si="724"/>
        <v>0.50229933189157794</v>
      </c>
      <c r="DL677" s="6">
        <f t="shared" ref="DL677:DL740" si="796">(D597-(AVERAGE(D578:D677)-2*_xlfn.STDEV.P(D578:D677)))/(4*_xlfn.STDEV.P(D578:D677))</f>
        <v>0.18398817569907974</v>
      </c>
      <c r="DM677" s="6">
        <f t="shared" si="753"/>
        <v>0.36252411361611997</v>
      </c>
      <c r="DN677" s="6">
        <f t="shared" si="770"/>
        <v>0.1803207185780267</v>
      </c>
      <c r="DO677" s="6">
        <f t="shared" si="785"/>
        <v>9.7360867972833595E-2</v>
      </c>
      <c r="DP677" s="6"/>
      <c r="DX677">
        <f t="shared" si="776"/>
        <v>123108</v>
      </c>
      <c r="DY677">
        <f t="shared" si="777"/>
        <v>112111.60859190616</v>
      </c>
      <c r="DZ677">
        <f t="shared" si="778"/>
        <v>134104.39140809383</v>
      </c>
    </row>
    <row r="678" spans="1:130" x14ac:dyDescent="0.25">
      <c r="A678" s="1">
        <v>77</v>
      </c>
      <c r="B678" s="1">
        <v>677</v>
      </c>
      <c r="C678" s="7">
        <v>20220626</v>
      </c>
      <c r="D678" s="7">
        <v>116500</v>
      </c>
      <c r="E678" s="7">
        <v>3451132</v>
      </c>
      <c r="F678" s="7"/>
      <c r="G678" s="7">
        <f t="shared" si="740"/>
        <v>402056878000</v>
      </c>
      <c r="H678" s="36">
        <f t="shared" si="787"/>
        <v>566427750898.5</v>
      </c>
      <c r="I678" s="36">
        <f t="shared" si="779"/>
        <v>436710594671.59998</v>
      </c>
      <c r="K678" s="2">
        <f t="shared" si="741"/>
        <v>-4.624483706113602E-3</v>
      </c>
      <c r="M678" s="1">
        <f t="shared" si="749"/>
        <v>676</v>
      </c>
      <c r="N678" s="2">
        <f t="shared" si="742"/>
        <v>3.7460853487812411E-2</v>
      </c>
      <c r="O678" s="8">
        <f t="shared" si="743"/>
        <v>0.84711779448621549</v>
      </c>
      <c r="P678" s="2">
        <f t="shared" si="744"/>
        <v>0.88069776644453301</v>
      </c>
      <c r="Q678" s="2">
        <f t="shared" si="745"/>
        <v>0.84246649983637867</v>
      </c>
      <c r="R678" s="2">
        <f t="shared" si="746"/>
        <v>3.2889191088182668E-2</v>
      </c>
      <c r="V678" s="1">
        <f t="shared" si="747"/>
        <v>4.624483706113602E-3</v>
      </c>
      <c r="W678" s="1">
        <f t="shared" si="748"/>
        <v>0</v>
      </c>
      <c r="X678" s="2">
        <f t="shared" si="727"/>
        <v>1.1033532273011416E-2</v>
      </c>
      <c r="Y678" s="2">
        <f t="shared" si="728"/>
        <v>9.8418124270782913E-3</v>
      </c>
      <c r="Z678" s="2">
        <f t="shared" si="729"/>
        <v>1.7214311024711295E-2</v>
      </c>
      <c r="AA678" s="2">
        <f t="shared" si="730"/>
        <v>1.7078106758568343E-2</v>
      </c>
      <c r="AB678" s="3">
        <f t="shared" si="780"/>
        <v>0.64095113984943597</v>
      </c>
      <c r="AC678" s="3">
        <f t="shared" si="781"/>
        <v>0.57628240449665225</v>
      </c>
      <c r="AD678" s="4">
        <f t="shared" si="731"/>
        <v>47.343618418455414</v>
      </c>
      <c r="AE678" s="5">
        <f t="shared" si="713"/>
        <v>53.990998236863845</v>
      </c>
      <c r="AF678" s="5">
        <f t="shared" si="714"/>
        <v>40.024276305413466</v>
      </c>
      <c r="AG678" s="5">
        <f t="shared" si="715"/>
        <v>67.957720168314225</v>
      </c>
      <c r="AH678" s="5"/>
      <c r="AI678" s="6">
        <f t="shared" si="782"/>
        <v>-2.4359883311291734E-2</v>
      </c>
      <c r="AJ678" s="6">
        <f t="shared" si="771"/>
        <v>2.0642134229025421E-3</v>
      </c>
      <c r="AK678" s="6">
        <f t="shared" si="716"/>
        <v>-0.20834370299553881</v>
      </c>
      <c r="AL678" s="6">
        <f t="shared" si="717"/>
        <v>0.21247212984134392</v>
      </c>
      <c r="AM678" s="6"/>
      <c r="AT678" s="5"/>
      <c r="AU678" s="5"/>
      <c r="AV678" s="12"/>
      <c r="AW678" s="5"/>
      <c r="AX678" s="5"/>
      <c r="AY678" s="5"/>
      <c r="BE678" s="5">
        <f t="shared" si="788"/>
        <v>-540</v>
      </c>
      <c r="BF678" s="6">
        <f t="shared" si="789"/>
        <v>540</v>
      </c>
      <c r="BG678" s="6">
        <f t="shared" si="790"/>
        <v>0</v>
      </c>
      <c r="BH678" s="6">
        <f t="shared" si="791"/>
        <v>1390</v>
      </c>
      <c r="BI678" s="6">
        <f t="shared" si="792"/>
        <v>1250</v>
      </c>
      <c r="BJ678" s="6">
        <f t="shared" si="763"/>
        <v>47.348484848484851</v>
      </c>
      <c r="BK678" s="6">
        <f t="shared" si="718"/>
        <v>52.37682181737317</v>
      </c>
      <c r="BL678" s="6">
        <f t="shared" si="719"/>
        <v>29.814854592921982</v>
      </c>
      <c r="BM678" s="6">
        <f t="shared" si="720"/>
        <v>68.170198874489003</v>
      </c>
      <c r="BQ678" s="2">
        <f t="shared" si="732"/>
        <v>122295</v>
      </c>
      <c r="BR678" s="2">
        <f t="shared" si="764"/>
        <v>121792.9375</v>
      </c>
      <c r="BS678" s="2">
        <f t="shared" si="733"/>
        <v>121318.0273164902</v>
      </c>
      <c r="BT678" s="5">
        <f t="shared" si="765"/>
        <v>122751.09749481188</v>
      </c>
      <c r="BU678" s="5"/>
      <c r="BV678" s="2">
        <f t="shared" si="708"/>
        <v>-0.23301189862795901</v>
      </c>
      <c r="BW678" s="2">
        <f t="shared" si="734"/>
        <v>0.4309225599808798</v>
      </c>
      <c r="BX678" s="2">
        <f t="shared" si="735"/>
        <v>-0.85759706572242334</v>
      </c>
      <c r="BY678" s="2">
        <f t="shared" si="736"/>
        <v>1.7194421856841831</v>
      </c>
      <c r="BZ678" s="2"/>
      <c r="CA678" s="2">
        <f t="shared" si="766"/>
        <v>-9.4069216852857823E-2</v>
      </c>
      <c r="CB678" s="2">
        <f t="shared" si="737"/>
        <v>-0.28797447007576715</v>
      </c>
      <c r="CC678" s="2">
        <f t="shared" si="738"/>
        <v>-0.71420490496312339</v>
      </c>
      <c r="CD678" s="2">
        <f t="shared" si="739"/>
        <v>0.13825596481158914</v>
      </c>
      <c r="CE678" s="5"/>
      <c r="CF678" s="8">
        <f t="shared" si="709"/>
        <v>-8.4799853263329908E-3</v>
      </c>
      <c r="CG678" s="8">
        <f t="shared" si="710"/>
        <v>-3.0379631189454449E-3</v>
      </c>
      <c r="CH678" s="5">
        <f t="shared" si="711"/>
        <v>126230</v>
      </c>
      <c r="CI678" s="5">
        <f t="shared" si="712"/>
        <v>126230</v>
      </c>
      <c r="CJ678" s="5"/>
      <c r="CK678" s="5">
        <f t="shared" si="754"/>
        <v>124701.7460221877</v>
      </c>
      <c r="CL678" s="5">
        <f t="shared" si="772"/>
        <v>123956.67000910919</v>
      </c>
      <c r="CM678" s="5">
        <f t="shared" si="721"/>
        <v>122729.00217340005</v>
      </c>
      <c r="CN678" s="5">
        <f t="shared" si="793"/>
        <v>109794.73850735858</v>
      </c>
      <c r="CO678" s="5">
        <f t="shared" si="750"/>
        <v>110052.4242859316</v>
      </c>
      <c r="CP678" s="5">
        <f t="shared" si="767"/>
        <v>87835.39136912844</v>
      </c>
      <c r="CQ678" s="5">
        <f t="shared" si="783"/>
        <v>70403.131201690529</v>
      </c>
      <c r="CR678" s="5"/>
      <c r="CS678" s="32">
        <f t="shared" si="755"/>
        <v>-6.5770899637029867E-2</v>
      </c>
      <c r="CT678" s="32">
        <f t="shared" si="773"/>
        <v>-6.0155456003789243E-2</v>
      </c>
      <c r="CU678" s="32">
        <f t="shared" si="722"/>
        <v>-5.075411730797974E-2</v>
      </c>
      <c r="CV678" s="32">
        <f t="shared" si="794"/>
        <v>6.1070881754429651E-2</v>
      </c>
      <c r="CW678" s="32">
        <f t="shared" si="751"/>
        <v>5.8586403306452262E-2</v>
      </c>
      <c r="CX678" s="32">
        <f t="shared" si="768"/>
        <v>0.32634463379810619</v>
      </c>
      <c r="CY678" s="32">
        <f t="shared" si="784"/>
        <v>0.65475594638328505</v>
      </c>
      <c r="DA678" s="6">
        <f t="shared" si="756"/>
        <v>-0.12020261445857157</v>
      </c>
      <c r="DB678" s="6">
        <f t="shared" si="774"/>
        <v>-1.8370987824741905E-2</v>
      </c>
      <c r="DC678" s="6">
        <f t="shared" si="723"/>
        <v>-2.571797388371465E-3</v>
      </c>
      <c r="DD678" s="6">
        <f t="shared" si="795"/>
        <v>0.19489816591685002</v>
      </c>
      <c r="DE678" s="6">
        <f t="shared" si="752"/>
        <v>5.8593424292965636E-2</v>
      </c>
      <c r="DF678" s="6">
        <f t="shared" si="769"/>
        <v>0.68528120292966077</v>
      </c>
      <c r="DG678" s="6">
        <f t="shared" si="786"/>
        <v>2.3062372312693591</v>
      </c>
      <c r="DI678" s="6">
        <f t="shared" si="757"/>
        <v>0.22386887994023161</v>
      </c>
      <c r="DJ678" s="6">
        <f t="shared" si="775"/>
        <v>0.20760498377981507</v>
      </c>
      <c r="DK678" s="6">
        <f t="shared" si="724"/>
        <v>0.60964142036827607</v>
      </c>
      <c r="DL678" s="6">
        <f t="shared" si="796"/>
        <v>0.15085669593824896</v>
      </c>
      <c r="DM678" s="6">
        <f t="shared" si="753"/>
        <v>0.30202195361905371</v>
      </c>
      <c r="DN678" s="6">
        <f t="shared" si="770"/>
        <v>0.16565020697744501</v>
      </c>
      <c r="DO678" s="6">
        <f t="shared" si="785"/>
        <v>0.10013724461228078</v>
      </c>
      <c r="DP678" s="6"/>
      <c r="DX678">
        <f t="shared" si="776"/>
        <v>123028</v>
      </c>
      <c r="DY678">
        <f t="shared" si="777"/>
        <v>111865.01903611764</v>
      </c>
      <c r="DZ678">
        <f t="shared" si="778"/>
        <v>134190.98096388235</v>
      </c>
    </row>
    <row r="679" spans="1:130" x14ac:dyDescent="0.25">
      <c r="A679" s="1">
        <v>78</v>
      </c>
      <c r="B679" s="1">
        <v>678</v>
      </c>
      <c r="C679" s="7">
        <v>20220627</v>
      </c>
      <c r="D679" s="7">
        <v>121690</v>
      </c>
      <c r="E679" s="7">
        <v>3390935</v>
      </c>
      <c r="F679" s="7"/>
      <c r="G679" s="7">
        <f t="shared" si="740"/>
        <v>412642880150</v>
      </c>
      <c r="H679" s="36">
        <f t="shared" si="787"/>
        <v>579100205838</v>
      </c>
      <c r="I679" s="36">
        <f t="shared" si="779"/>
        <v>439607737778.59998</v>
      </c>
      <c r="K679" s="2">
        <f t="shared" si="741"/>
        <v>4.3585554342953477E-2</v>
      </c>
      <c r="M679" s="1">
        <f t="shared" si="749"/>
        <v>677</v>
      </c>
      <c r="N679" s="2">
        <f t="shared" si="742"/>
        <v>3.7514979658972637E-2</v>
      </c>
      <c r="O679" s="8">
        <f t="shared" si="743"/>
        <v>0.84837092731829578</v>
      </c>
      <c r="P679" s="2">
        <f t="shared" si="744"/>
        <v>0.88106508151843399</v>
      </c>
      <c r="Q679" s="2">
        <f t="shared" si="745"/>
        <v>0.84267462111630231</v>
      </c>
      <c r="R679" s="2">
        <f t="shared" si="746"/>
        <v>3.2326839126237239E-2</v>
      </c>
      <c r="V679" s="1">
        <f t="shared" si="747"/>
        <v>0</v>
      </c>
      <c r="W679" s="1">
        <f t="shared" si="748"/>
        <v>4.3585554342953477E-2</v>
      </c>
      <c r="X679" s="2">
        <f t="shared" si="727"/>
        <v>1.1033532273011416E-2</v>
      </c>
      <c r="Y679" s="2">
        <f t="shared" si="728"/>
        <v>1.2750348017308871E-2</v>
      </c>
      <c r="Z679" s="2">
        <f t="shared" si="729"/>
        <v>1.7214311024711295E-2</v>
      </c>
      <c r="AA679" s="2">
        <f t="shared" si="730"/>
        <v>1.914147194704648E-2</v>
      </c>
      <c r="AB679" s="3">
        <f t="shared" si="780"/>
        <v>0.64095113984943597</v>
      </c>
      <c r="AC679" s="3">
        <f t="shared" si="781"/>
        <v>0.66611115658094644</v>
      </c>
      <c r="AD679" s="4">
        <f t="shared" si="731"/>
        <v>50.962464329367585</v>
      </c>
      <c r="AE679" s="5">
        <f t="shared" si="713"/>
        <v>53.979541417845226</v>
      </c>
      <c r="AF679" s="5">
        <f t="shared" si="714"/>
        <v>40.002778423016764</v>
      </c>
      <c r="AG679" s="5">
        <f t="shared" si="715"/>
        <v>67.956304412673688</v>
      </c>
      <c r="AH679" s="5"/>
      <c r="AI679" s="6">
        <f t="shared" si="782"/>
        <v>4.2463008296497171E-2</v>
      </c>
      <c r="AJ679" s="6">
        <f t="shared" si="771"/>
        <v>1.4720925454939457E-2</v>
      </c>
      <c r="AK679" s="6">
        <f t="shared" si="716"/>
        <v>-0.17078630475576057</v>
      </c>
      <c r="AL679" s="6">
        <f t="shared" si="717"/>
        <v>0.20022815566563945</v>
      </c>
      <c r="AM679" s="6"/>
      <c r="AT679" s="5"/>
      <c r="AU679" s="5"/>
      <c r="AV679" s="12"/>
      <c r="AW679" s="5"/>
      <c r="AX679" s="5"/>
      <c r="AY679" s="5"/>
      <c r="BE679" s="5">
        <f t="shared" si="788"/>
        <v>5190</v>
      </c>
      <c r="BF679" s="6">
        <f t="shared" si="789"/>
        <v>0</v>
      </c>
      <c r="BG679" s="6">
        <f t="shared" si="790"/>
        <v>5190</v>
      </c>
      <c r="BH679" s="6">
        <f t="shared" si="791"/>
        <v>1390</v>
      </c>
      <c r="BI679" s="6">
        <f t="shared" si="792"/>
        <v>1596.4285714285713</v>
      </c>
      <c r="BJ679" s="6">
        <f t="shared" si="763"/>
        <v>53.456110978234875</v>
      </c>
      <c r="BK679" s="6">
        <f t="shared" si="718"/>
        <v>53.192289171207435</v>
      </c>
      <c r="BL679" s="6">
        <f t="shared" si="719"/>
        <v>31.799414337716222</v>
      </c>
      <c r="BM679" s="6">
        <f t="shared" si="720"/>
        <v>68.167301554651289</v>
      </c>
      <c r="BQ679" s="2">
        <f t="shared" si="732"/>
        <v>122382.5</v>
      </c>
      <c r="BR679" s="2">
        <f t="shared" si="764"/>
        <v>121825.4375</v>
      </c>
      <c r="BS679" s="2">
        <f t="shared" si="733"/>
        <v>121352.91594904341</v>
      </c>
      <c r="BT679" s="5">
        <f t="shared" si="765"/>
        <v>122818.42782532256</v>
      </c>
      <c r="BU679" s="5"/>
      <c r="BV679" s="2">
        <f t="shared" si="708"/>
        <v>-0.56743367553297253</v>
      </c>
      <c r="BW679" s="2">
        <f t="shared" si="734"/>
        <v>0.34539691914305892</v>
      </c>
      <c r="BX679" s="2">
        <f t="shared" si="735"/>
        <v>-0.97086564421979771</v>
      </c>
      <c r="BY679" s="2">
        <f t="shared" si="736"/>
        <v>1.6616594825059154</v>
      </c>
      <c r="BZ679" s="2"/>
      <c r="CA679" s="2">
        <f t="shared" si="766"/>
        <v>-0.10193400903670287</v>
      </c>
      <c r="CB679" s="2">
        <f t="shared" si="737"/>
        <v>-0.25548883062456768</v>
      </c>
      <c r="CC679" s="2">
        <f t="shared" si="738"/>
        <v>-0.62865635677105081</v>
      </c>
      <c r="CD679" s="2">
        <f t="shared" si="739"/>
        <v>0.11767869552191551</v>
      </c>
      <c r="CE679" s="5"/>
      <c r="CF679" s="8">
        <f t="shared" si="709"/>
        <v>-3.8206268366504613E-3</v>
      </c>
      <c r="CG679" s="8">
        <f t="shared" si="710"/>
        <v>-3.0379631189454449E-3</v>
      </c>
      <c r="CH679" s="5">
        <f t="shared" si="711"/>
        <v>125535</v>
      </c>
      <c r="CI679" s="5">
        <f t="shared" si="712"/>
        <v>126230</v>
      </c>
      <c r="CJ679" s="5"/>
      <c r="CK679" s="5">
        <f t="shared" si="754"/>
        <v>123518.39550523397</v>
      </c>
      <c r="CL679" s="5">
        <f t="shared" si="772"/>
        <v>123950.4613649214</v>
      </c>
      <c r="CM679" s="5">
        <f t="shared" si="721"/>
        <v>122785.25532864523</v>
      </c>
      <c r="CN679" s="5">
        <f t="shared" si="793"/>
        <v>110226.08030898328</v>
      </c>
      <c r="CO679" s="5">
        <f t="shared" si="750"/>
        <v>110107.75043490302</v>
      </c>
      <c r="CP679" s="5">
        <f t="shared" si="767"/>
        <v>87912.508799830248</v>
      </c>
      <c r="CQ679" s="5">
        <f t="shared" si="783"/>
        <v>70501.513272744094</v>
      </c>
      <c r="CR679" s="5"/>
      <c r="CS679" s="32">
        <f t="shared" si="755"/>
        <v>-1.4802617033318755E-2</v>
      </c>
      <c r="CT679" s="32">
        <f t="shared" si="773"/>
        <v>-1.8236812836592842E-2</v>
      </c>
      <c r="CU679" s="32">
        <f t="shared" si="722"/>
        <v>-8.9200883747294624E-3</v>
      </c>
      <c r="CV679" s="32">
        <f t="shared" si="794"/>
        <v>0.10400369548550858</v>
      </c>
      <c r="CW679" s="32">
        <f t="shared" si="751"/>
        <v>0.10519013892618334</v>
      </c>
      <c r="CX679" s="32">
        <f t="shared" si="768"/>
        <v>0.38421712292477506</v>
      </c>
      <c r="CY679" s="32">
        <f t="shared" si="784"/>
        <v>0.72606224109299222</v>
      </c>
      <c r="DA679" s="6">
        <f t="shared" si="756"/>
        <v>-0.11088389747920652</v>
      </c>
      <c r="DB679" s="6">
        <f t="shared" si="774"/>
        <v>9.8270744179990918E-3</v>
      </c>
      <c r="DC679" s="6">
        <f t="shared" si="723"/>
        <v>9.9815341171856115E-2</v>
      </c>
      <c r="DD679" s="6">
        <f t="shared" si="795"/>
        <v>0.27881906293508141</v>
      </c>
      <c r="DE679" s="6">
        <f t="shared" si="752"/>
        <v>0.11869766203363451</v>
      </c>
      <c r="DF679" s="6">
        <f t="shared" si="769"/>
        <v>0.77731632198371259</v>
      </c>
      <c r="DG679" s="6">
        <f t="shared" si="786"/>
        <v>2.3299959890462629</v>
      </c>
      <c r="DI679" s="6">
        <f t="shared" si="757"/>
        <v>0.43797115129109732</v>
      </c>
      <c r="DJ679" s="6">
        <f t="shared" si="775"/>
        <v>0.43231293317298247</v>
      </c>
      <c r="DK679" s="6">
        <f t="shared" si="724"/>
        <v>0.59179059382385379</v>
      </c>
      <c r="DL679" s="6">
        <f t="shared" si="796"/>
        <v>0.10778773504677823</v>
      </c>
      <c r="DM679" s="6">
        <f t="shared" si="753"/>
        <v>0.32437918926085829</v>
      </c>
      <c r="DN679" s="6">
        <f t="shared" si="770"/>
        <v>0.14496079025275485</v>
      </c>
      <c r="DO679" s="6">
        <f t="shared" si="785"/>
        <v>9.7528773952328757E-2</v>
      </c>
      <c r="DP679" s="6"/>
      <c r="DX679">
        <f t="shared" si="776"/>
        <v>123179.5</v>
      </c>
      <c r="DY679">
        <f t="shared" si="777"/>
        <v>112176.65950311012</v>
      </c>
      <c r="DZ679">
        <f t="shared" si="778"/>
        <v>134182.3404968899</v>
      </c>
    </row>
    <row r="680" spans="1:130" x14ac:dyDescent="0.25">
      <c r="A680" s="1">
        <v>79</v>
      </c>
      <c r="B680" s="1">
        <v>679</v>
      </c>
      <c r="C680" s="7">
        <v>20220628</v>
      </c>
      <c r="D680" s="7">
        <v>122690</v>
      </c>
      <c r="E680" s="7">
        <v>2733813</v>
      </c>
      <c r="F680" s="7"/>
      <c r="G680" s="7">
        <f t="shared" si="740"/>
        <v>335411516970</v>
      </c>
      <c r="H680" s="36">
        <f t="shared" si="787"/>
        <v>579788038311.5</v>
      </c>
      <c r="I680" s="36">
        <f t="shared" si="779"/>
        <v>436989613473.20001</v>
      </c>
      <c r="K680" s="2">
        <f t="shared" si="741"/>
        <v>8.1840214543827967E-3</v>
      </c>
      <c r="M680" s="1">
        <f t="shared" si="749"/>
        <v>678</v>
      </c>
      <c r="N680" s="2">
        <f t="shared" si="742"/>
        <v>3.7658812612059826E-2</v>
      </c>
      <c r="O680" s="8">
        <f t="shared" si="743"/>
        <v>0.84962406015037595</v>
      </c>
      <c r="P680" s="2">
        <f t="shared" si="744"/>
        <v>0.88203728827849082</v>
      </c>
      <c r="Q680" s="2">
        <f t="shared" si="745"/>
        <v>0.84322523126077065</v>
      </c>
      <c r="R680" s="2">
        <f t="shared" si="746"/>
        <v>3.1441021368058042E-2</v>
      </c>
      <c r="V680" s="1">
        <f t="shared" si="747"/>
        <v>0</v>
      </c>
      <c r="W680" s="1">
        <f t="shared" si="748"/>
        <v>8.1840214543827967E-3</v>
      </c>
      <c r="X680" s="2">
        <f t="shared" si="727"/>
        <v>1.1033532273011416E-2</v>
      </c>
      <c r="Y680" s="2">
        <f t="shared" si="728"/>
        <v>1.2801802409998037E-2</v>
      </c>
      <c r="Z680" s="2">
        <f t="shared" si="729"/>
        <v>1.7214311024711295E-2</v>
      </c>
      <c r="AA680" s="2">
        <f t="shared" si="730"/>
        <v>1.9127130408764449E-2</v>
      </c>
      <c r="AB680" s="3">
        <f t="shared" si="780"/>
        <v>0.64095113984943597</v>
      </c>
      <c r="AC680" s="3">
        <f t="shared" si="781"/>
        <v>0.66930073337775664</v>
      </c>
      <c r="AD680" s="4">
        <f t="shared" si="731"/>
        <v>51.081837550000778</v>
      </c>
      <c r="AE680" s="5">
        <f t="shared" si="713"/>
        <v>53.569783662466463</v>
      </c>
      <c r="AF680" s="5">
        <f t="shared" si="714"/>
        <v>39.767512965823798</v>
      </c>
      <c r="AG680" s="5">
        <f t="shared" si="715"/>
        <v>67.372054359109129</v>
      </c>
      <c r="AH680" s="5"/>
      <c r="AI680" s="6">
        <f t="shared" si="782"/>
        <v>3.0472511537797585E-2</v>
      </c>
      <c r="AJ680" s="6">
        <f t="shared" si="771"/>
        <v>2.300619320582745E-2</v>
      </c>
      <c r="AK680" s="6">
        <f t="shared" si="716"/>
        <v>-0.1485811303348992</v>
      </c>
      <c r="AL680" s="6">
        <f t="shared" si="717"/>
        <v>0.19459351674655409</v>
      </c>
      <c r="AM680" s="6"/>
      <c r="AT680" s="5"/>
      <c r="AU680" s="5"/>
      <c r="AV680" s="12"/>
      <c r="AW680" s="5"/>
      <c r="AX680" s="5"/>
      <c r="AY680" s="5"/>
      <c r="BE680" s="5">
        <f t="shared" si="788"/>
        <v>1000</v>
      </c>
      <c r="BF680" s="6">
        <f t="shared" si="789"/>
        <v>0</v>
      </c>
      <c r="BG680" s="6">
        <f t="shared" si="790"/>
        <v>1000</v>
      </c>
      <c r="BH680" s="6">
        <f t="shared" si="791"/>
        <v>1390</v>
      </c>
      <c r="BI680" s="6">
        <f t="shared" si="792"/>
        <v>1604.2857142857142</v>
      </c>
      <c r="BJ680" s="6">
        <f t="shared" si="763"/>
        <v>53.578244274809158</v>
      </c>
      <c r="BK680" s="6">
        <f t="shared" si="718"/>
        <v>53.280433750093117</v>
      </c>
      <c r="BL680" s="6">
        <f t="shared" si="719"/>
        <v>31.896921593346143</v>
      </c>
      <c r="BM680" s="6">
        <f t="shared" si="720"/>
        <v>68.248892259816003</v>
      </c>
      <c r="BQ680" s="2">
        <f t="shared" si="732"/>
        <v>122382.5</v>
      </c>
      <c r="BR680" s="2">
        <f t="shared" si="764"/>
        <v>121859.9375</v>
      </c>
      <c r="BS680" s="2">
        <f t="shared" si="733"/>
        <v>121379.83414798252</v>
      </c>
      <c r="BT680" s="5">
        <f t="shared" si="765"/>
        <v>122881.02904539587</v>
      </c>
      <c r="BU680" s="5"/>
      <c r="BV680" s="2">
        <f t="shared" si="708"/>
        <v>-0.52134799948282762</v>
      </c>
      <c r="BW680" s="2">
        <f t="shared" si="734"/>
        <v>0.27162676961670529</v>
      </c>
      <c r="BX680" s="2">
        <f t="shared" si="735"/>
        <v>-1.0662065376675347</v>
      </c>
      <c r="BY680" s="2">
        <f t="shared" si="736"/>
        <v>1.6094600769009451</v>
      </c>
      <c r="BZ680" s="2"/>
      <c r="CA680" s="2">
        <f t="shared" si="766"/>
        <v>-7.1048275602832028E-2</v>
      </c>
      <c r="CB680" s="2">
        <f t="shared" si="737"/>
        <v>-0.21867923795188676</v>
      </c>
      <c r="CC680" s="2">
        <f t="shared" si="738"/>
        <v>-0.49548295445026419</v>
      </c>
      <c r="CD680" s="2">
        <f t="shared" si="739"/>
        <v>5.8124478546490665E-2</v>
      </c>
      <c r="CE680" s="5"/>
      <c r="CF680" s="8">
        <f t="shared" si="709"/>
        <v>-3.8206268366504613E-3</v>
      </c>
      <c r="CG680" s="8">
        <f t="shared" si="710"/>
        <v>-3.0379631189454449E-3</v>
      </c>
      <c r="CH680" s="5">
        <f t="shared" si="711"/>
        <v>122175</v>
      </c>
      <c r="CI680" s="5">
        <f t="shared" si="712"/>
        <v>126230</v>
      </c>
      <c r="CJ680" s="5"/>
      <c r="CK680" s="5">
        <f t="shared" si="754"/>
        <v>122077.77639633839</v>
      </c>
      <c r="CL680" s="5">
        <f t="shared" si="772"/>
        <v>124012.11119639111</v>
      </c>
      <c r="CM680" s="5">
        <f t="shared" si="721"/>
        <v>123085.65387599629</v>
      </c>
      <c r="CN680" s="5">
        <f t="shared" si="793"/>
        <v>110723.8518653986</v>
      </c>
      <c r="CO680" s="5">
        <f t="shared" si="750"/>
        <v>110187.78091802333</v>
      </c>
      <c r="CP680" s="5">
        <f t="shared" si="767"/>
        <v>88011.399603156446</v>
      </c>
      <c r="CQ680" s="5">
        <f t="shared" si="783"/>
        <v>70594.073824482126</v>
      </c>
      <c r="CR680" s="5"/>
      <c r="CS680" s="32">
        <f t="shared" si="755"/>
        <v>5.0150291210577791E-3</v>
      </c>
      <c r="CT680" s="32">
        <f t="shared" si="773"/>
        <v>-1.0661145783554593E-2</v>
      </c>
      <c r="CU680" s="32">
        <f t="shared" si="722"/>
        <v>-3.2144597159543542E-3</v>
      </c>
      <c r="CV680" s="32">
        <f t="shared" si="794"/>
        <v>0.10807200014273399</v>
      </c>
      <c r="CW680" s="32">
        <f t="shared" si="751"/>
        <v>0.11346284477112745</v>
      </c>
      <c r="CX680" s="32">
        <f t="shared" si="768"/>
        <v>0.39402396227317626</v>
      </c>
      <c r="CY680" s="32">
        <f t="shared" si="784"/>
        <v>0.73796458191439473</v>
      </c>
      <c r="DA680" s="6">
        <f t="shared" si="756"/>
        <v>-9.2423660950358505E-2</v>
      </c>
      <c r="DB680" s="6">
        <f t="shared" si="774"/>
        <v>-2.232613386550579E-2</v>
      </c>
      <c r="DC680" s="6">
        <f t="shared" si="723"/>
        <v>7.0484382967266307E-2</v>
      </c>
      <c r="DD680" s="6">
        <f t="shared" si="795"/>
        <v>0.33699401262809386</v>
      </c>
      <c r="DE680" s="6">
        <f t="shared" si="752"/>
        <v>0.17105588672876276</v>
      </c>
      <c r="DF680" s="6">
        <f t="shared" si="769"/>
        <v>0.76077866065774813</v>
      </c>
      <c r="DG680" s="6">
        <f t="shared" si="786"/>
        <v>2.3541855133554042</v>
      </c>
      <c r="DI680" s="6">
        <f t="shared" si="757"/>
        <v>0.53176299496939372</v>
      </c>
      <c r="DJ680" s="6">
        <f t="shared" si="775"/>
        <v>0.47261686929092422</v>
      </c>
      <c r="DK680" s="6">
        <f t="shared" si="724"/>
        <v>0.47996655948908179</v>
      </c>
      <c r="DL680" s="6">
        <f t="shared" si="796"/>
        <v>0.10131058756731599</v>
      </c>
      <c r="DM680" s="6">
        <f t="shared" si="753"/>
        <v>0.38084473676935043</v>
      </c>
      <c r="DN680" s="6">
        <f t="shared" si="770"/>
        <v>0.16439778578967273</v>
      </c>
      <c r="DO680" s="6">
        <f t="shared" si="785"/>
        <v>9.4819142912610982E-2</v>
      </c>
      <c r="DP680" s="6"/>
      <c r="DX680">
        <f t="shared" si="776"/>
        <v>123289</v>
      </c>
      <c r="DY680">
        <f t="shared" si="777"/>
        <v>112351.60926911724</v>
      </c>
      <c r="DZ680">
        <f t="shared" si="778"/>
        <v>134226.39073088276</v>
      </c>
    </row>
    <row r="681" spans="1:130" x14ac:dyDescent="0.25">
      <c r="A681" s="1">
        <v>80</v>
      </c>
      <c r="B681" s="1">
        <v>680</v>
      </c>
      <c r="C681" s="7">
        <v>20220629</v>
      </c>
      <c r="D681" s="7">
        <v>122400</v>
      </c>
      <c r="E681" s="7">
        <v>1756301</v>
      </c>
      <c r="F681" s="7"/>
      <c r="G681" s="7">
        <f t="shared" si="740"/>
        <v>214971242400</v>
      </c>
      <c r="H681" s="36">
        <f t="shared" si="787"/>
        <v>527348382873.5</v>
      </c>
      <c r="I681" s="36">
        <f t="shared" si="779"/>
        <v>435278438356</v>
      </c>
      <c r="K681" s="2">
        <f t="shared" si="741"/>
        <v>-2.3664787248658041E-3</v>
      </c>
      <c r="M681" s="1">
        <f t="shared" si="749"/>
        <v>679</v>
      </c>
      <c r="N681" s="2">
        <f t="shared" si="742"/>
        <v>3.7882687465903758E-2</v>
      </c>
      <c r="O681" s="8">
        <f t="shared" si="743"/>
        <v>0.85087719298245612</v>
      </c>
      <c r="P681" s="2">
        <f t="shared" si="744"/>
        <v>0.8835393117021334</v>
      </c>
      <c r="Q681" s="2">
        <f t="shared" si="745"/>
        <v>0.84407524573465376</v>
      </c>
      <c r="R681" s="2">
        <f t="shared" si="746"/>
        <v>3.1160095296034696E-2</v>
      </c>
      <c r="V681" s="1">
        <f t="shared" si="747"/>
        <v>2.3664787248658041E-3</v>
      </c>
      <c r="W681" s="1">
        <f t="shared" si="748"/>
        <v>0</v>
      </c>
      <c r="X681" s="2">
        <f t="shared" si="727"/>
        <v>1.1202566467644687E-2</v>
      </c>
      <c r="Y681" s="2">
        <f t="shared" si="728"/>
        <v>1.2438691260329883E-2</v>
      </c>
      <c r="Z681" s="2">
        <f t="shared" si="729"/>
        <v>1.7108930460846203E-2</v>
      </c>
      <c r="AA681" s="2">
        <f t="shared" si="730"/>
        <v>1.9332080656521717E-2</v>
      </c>
      <c r="AB681" s="3">
        <f t="shared" si="780"/>
        <v>0.65477888832862852</v>
      </c>
      <c r="AC681" s="3">
        <f t="shared" si="781"/>
        <v>0.64342227209432135</v>
      </c>
      <c r="AD681" s="4">
        <f t="shared" si="731"/>
        <v>49.562601830112094</v>
      </c>
      <c r="AE681" s="5">
        <f t="shared" si="713"/>
        <v>53.283987921792665</v>
      </c>
      <c r="AF681" s="5">
        <f t="shared" si="714"/>
        <v>39.394257777392781</v>
      </c>
      <c r="AG681" s="5">
        <f t="shared" si="715"/>
        <v>67.173718066192549</v>
      </c>
      <c r="AH681" s="5"/>
      <c r="AI681" s="6">
        <f t="shared" si="782"/>
        <v>-4.400176305384456E-2</v>
      </c>
      <c r="AJ681" s="6">
        <f t="shared" si="771"/>
        <v>2.0312505556355585E-2</v>
      </c>
      <c r="AK681" s="6">
        <f t="shared" si="716"/>
        <v>-0.15381565985054924</v>
      </c>
      <c r="AL681" s="6">
        <f t="shared" si="717"/>
        <v>0.1944406709632604</v>
      </c>
      <c r="AM681" s="6"/>
      <c r="AT681" s="5"/>
      <c r="AU681" s="5"/>
      <c r="AV681" s="12"/>
      <c r="AW681" s="5"/>
      <c r="AX681" s="5"/>
      <c r="AY681" s="5"/>
      <c r="BE681" s="5">
        <f t="shared" si="788"/>
        <v>-290</v>
      </c>
      <c r="BF681" s="6">
        <f t="shared" si="789"/>
        <v>290</v>
      </c>
      <c r="BG681" s="6">
        <f t="shared" si="790"/>
        <v>0</v>
      </c>
      <c r="BH681" s="6">
        <f t="shared" si="791"/>
        <v>1410.7142857142858</v>
      </c>
      <c r="BI681" s="6">
        <f t="shared" si="792"/>
        <v>1560.7142857142858</v>
      </c>
      <c r="BJ681" s="6">
        <f t="shared" si="763"/>
        <v>52.52403846153846</v>
      </c>
      <c r="BK681" s="6">
        <f t="shared" si="718"/>
        <v>53.033467175001554</v>
      </c>
      <c r="BL681" s="6">
        <f t="shared" si="719"/>
        <v>31.739461883503139</v>
      </c>
      <c r="BM681" s="6">
        <f t="shared" si="720"/>
        <v>67.93927087905044</v>
      </c>
      <c r="BQ681" s="2">
        <f t="shared" si="732"/>
        <v>122382.5</v>
      </c>
      <c r="BR681" s="2">
        <f t="shared" si="764"/>
        <v>121894.4375</v>
      </c>
      <c r="BS681" s="2">
        <f t="shared" si="733"/>
        <v>121406.22564544709</v>
      </c>
      <c r="BT681" s="5">
        <f t="shared" si="765"/>
        <v>122938.08636052682</v>
      </c>
      <c r="BU681" s="5"/>
      <c r="BV681" s="2">
        <f t="shared" ref="BV681:BV744" si="797">KURT(K662:K681)</f>
        <v>-0.15418535495283558</v>
      </c>
      <c r="BW681" s="2">
        <f t="shared" si="734"/>
        <v>0.21523550977955291</v>
      </c>
      <c r="BX681" s="2">
        <f t="shared" si="735"/>
        <v>-1.0927508436888678</v>
      </c>
      <c r="BY681" s="2">
        <f t="shared" si="736"/>
        <v>1.5232218632479735</v>
      </c>
      <c r="BZ681" s="2"/>
      <c r="CA681" s="2">
        <f t="shared" si="766"/>
        <v>1.6689187438647315E-3</v>
      </c>
      <c r="CB681" s="2">
        <f t="shared" si="737"/>
        <v>-0.20527721364315607</v>
      </c>
      <c r="CC681" s="2">
        <f t="shared" si="738"/>
        <v>-0.49786381970649485</v>
      </c>
      <c r="CD681" s="2">
        <f t="shared" si="739"/>
        <v>8.730939242018268E-2</v>
      </c>
      <c r="CE681" s="5"/>
      <c r="CF681" s="8">
        <f t="shared" ref="CF681:CF744" si="798">(MAX(K673:K681)+MIN(K673:K681))*0.5</f>
        <v>-2.4458960592227443E-3</v>
      </c>
      <c r="CG681" s="8">
        <f t="shared" ref="CG681:CG744" si="799">(MAX(K656:K681)+MIN(K656:K681))*0.5</f>
        <v>-3.0379631189454449E-3</v>
      </c>
      <c r="CH681" s="5">
        <f t="shared" ref="CH681:CH744" si="800">(MAX(D673:D681)+MIN(D673:D681))*0.5</f>
        <v>119595</v>
      </c>
      <c r="CI681" s="5">
        <f t="shared" ref="CI681:CI744" si="801">(MAX(D656:D681)+MIN(D656:D681))*0.5</f>
        <v>126230</v>
      </c>
      <c r="CJ681" s="5"/>
      <c r="CK681" s="5">
        <f t="shared" si="754"/>
        <v>120989.83199332343</v>
      </c>
      <c r="CL681" s="5">
        <f t="shared" si="772"/>
        <v>123807.66999342939</v>
      </c>
      <c r="CM681" s="5">
        <f t="shared" si="721"/>
        <v>123208.96952401279</v>
      </c>
      <c r="CN681" s="5">
        <f t="shared" si="793"/>
        <v>111222.3754677524</v>
      </c>
      <c r="CO681" s="5">
        <f t="shared" si="750"/>
        <v>110328.99175262669</v>
      </c>
      <c r="CP681" s="5">
        <f t="shared" si="767"/>
        <v>88079.643920256945</v>
      </c>
      <c r="CQ681" s="5">
        <f t="shared" si="783"/>
        <v>70654.393800845282</v>
      </c>
      <c r="CR681" s="5"/>
      <c r="CS681" s="32">
        <f t="shared" si="755"/>
        <v>1.1655260474734641E-2</v>
      </c>
      <c r="CT681" s="32">
        <f t="shared" si="773"/>
        <v>-1.1369812496302423E-2</v>
      </c>
      <c r="CU681" s="32">
        <f t="shared" si="722"/>
        <v>-6.5658330488278516E-3</v>
      </c>
      <c r="CV681" s="32">
        <f t="shared" si="794"/>
        <v>0.10049798419822831</v>
      </c>
      <c r="CW681" s="32">
        <f t="shared" si="751"/>
        <v>0.10940921380336932</v>
      </c>
      <c r="CX681" s="32">
        <f t="shared" si="768"/>
        <v>0.38965139449036656</v>
      </c>
      <c r="CY681" s="32">
        <f t="shared" si="784"/>
        <v>0.73237633805210933</v>
      </c>
      <c r="DA681" s="6">
        <f t="shared" si="756"/>
        <v>-4.3563331658969931E-2</v>
      </c>
      <c r="DB681" s="6">
        <f t="shared" si="774"/>
        <v>-2.8987536873252298E-2</v>
      </c>
      <c r="DC681" s="6">
        <f t="shared" si="723"/>
        <v>5.3704178971861166E-2</v>
      </c>
      <c r="DD681" s="6">
        <f t="shared" si="795"/>
        <v>0.33909003916329178</v>
      </c>
      <c r="DE681" s="6">
        <f t="shared" si="752"/>
        <v>0.1985306485800041</v>
      </c>
      <c r="DF681" s="6">
        <f t="shared" si="769"/>
        <v>0.74232140539934044</v>
      </c>
      <c r="DG681" s="6">
        <f t="shared" si="786"/>
        <v>2.358196086237724</v>
      </c>
      <c r="DI681" s="6">
        <f t="shared" si="757"/>
        <v>0.62508759090847243</v>
      </c>
      <c r="DJ681" s="6">
        <f t="shared" si="775"/>
        <v>0.46622976168081076</v>
      </c>
      <c r="DK681" s="6">
        <f t="shared" si="724"/>
        <v>0.4863786616267417</v>
      </c>
      <c r="DL681" s="6">
        <f t="shared" si="796"/>
        <v>0.10206984306139039</v>
      </c>
      <c r="DM681" s="6">
        <f t="shared" si="753"/>
        <v>0.3965250209591184</v>
      </c>
      <c r="DN681" s="6">
        <f t="shared" si="770"/>
        <v>0.18342555431830981</v>
      </c>
      <c r="DO681" s="6">
        <f t="shared" si="785"/>
        <v>9.7756957756640478E-2</v>
      </c>
      <c r="DP681" s="6"/>
      <c r="DX681">
        <f t="shared" si="776"/>
        <v>123136</v>
      </c>
      <c r="DY681">
        <f t="shared" si="777"/>
        <v>112238.83082631091</v>
      </c>
      <c r="DZ681">
        <f t="shared" si="778"/>
        <v>134033.16917368909</v>
      </c>
    </row>
    <row r="682" spans="1:130" x14ac:dyDescent="0.25">
      <c r="A682" s="1">
        <v>81</v>
      </c>
      <c r="B682" s="1">
        <v>681</v>
      </c>
      <c r="C682" s="7">
        <v>20220702</v>
      </c>
      <c r="D682" s="7">
        <v>120140</v>
      </c>
      <c r="E682" s="7">
        <v>1229714</v>
      </c>
      <c r="F682" s="7"/>
      <c r="G682" s="7">
        <f t="shared" si="740"/>
        <v>147737839960</v>
      </c>
      <c r="H682" s="36">
        <f t="shared" si="787"/>
        <v>509529945071.5</v>
      </c>
      <c r="I682" s="36">
        <f t="shared" si="779"/>
        <v>432475852995.20001</v>
      </c>
      <c r="K682" s="2">
        <f t="shared" si="741"/>
        <v>-1.8636640656210384E-2</v>
      </c>
      <c r="M682" s="1">
        <f t="shared" si="749"/>
        <v>680</v>
      </c>
      <c r="N682" s="2">
        <f t="shared" si="742"/>
        <v>3.7948887994778593E-2</v>
      </c>
      <c r="O682" s="8">
        <f t="shared" si="743"/>
        <v>0.85213032581453629</v>
      </c>
      <c r="P682" s="2">
        <f t="shared" si="744"/>
        <v>0.88398085474012089</v>
      </c>
      <c r="Q682" s="2">
        <f t="shared" si="745"/>
        <v>0.84432497777722637</v>
      </c>
      <c r="R682" s="2">
        <f t="shared" si="746"/>
        <v>3.1408985887597107E-2</v>
      </c>
      <c r="V682" s="1">
        <f t="shared" si="747"/>
        <v>1.8636640656210384E-2</v>
      </c>
      <c r="W682" s="1">
        <f t="shared" si="748"/>
        <v>0</v>
      </c>
      <c r="X682" s="2">
        <f t="shared" si="727"/>
        <v>1.2533755085945428E-2</v>
      </c>
      <c r="Y682" s="2">
        <f t="shared" si="728"/>
        <v>9.3705210670920139E-3</v>
      </c>
      <c r="Z682" s="2">
        <f t="shared" si="729"/>
        <v>1.6893923803766562E-2</v>
      </c>
      <c r="AA682" s="2">
        <f t="shared" si="730"/>
        <v>1.7431632854915297E-2</v>
      </c>
      <c r="AB682" s="3">
        <f t="shared" si="780"/>
        <v>0.74190905745360247</v>
      </c>
      <c r="AC682" s="3">
        <f t="shared" si="781"/>
        <v>0.5375584229591982</v>
      </c>
      <c r="AD682" s="4">
        <f t="shared" si="731"/>
        <v>42.014231013183959</v>
      </c>
      <c r="AE682" s="5">
        <f t="shared" ref="AE682:AE745" si="802">AVERAGE(AD663:AD682)</f>
        <v>52.747683209186334</v>
      </c>
      <c r="AF682" s="5">
        <f t="shared" ref="AF682:AF745" si="803">AE682-2*_xlfn.STDEV.S(AD663:AD682)</f>
        <v>37.969667792607844</v>
      </c>
      <c r="AG682" s="5">
        <f t="shared" ref="AG682:AG745" si="804">AE682+2*_xlfn.STDEV.S(AD663:AD682)</f>
        <v>67.525698625764818</v>
      </c>
      <c r="AH682" s="5"/>
      <c r="AI682" s="6">
        <f t="shared" si="782"/>
        <v>-8.4176143752828281E-2</v>
      </c>
      <c r="AJ682" s="6">
        <f t="shared" si="771"/>
        <v>1.3731684638730372E-2</v>
      </c>
      <c r="AK682" s="6">
        <f t="shared" ref="AK682:AK745" si="805">AJ682-2*_xlfn.STDEV.S(AI663:AI682)</f>
        <v>-0.16593980116101664</v>
      </c>
      <c r="AL682" s="6">
        <f t="shared" ref="AL682:AL745" si="806">AJ682+2*_xlfn.STDEV.S(AI663:AI682)</f>
        <v>0.19340317043847738</v>
      </c>
      <c r="AM682" s="6"/>
      <c r="AT682" s="5"/>
      <c r="AU682" s="5"/>
      <c r="AV682" s="12"/>
      <c r="AW682" s="5"/>
      <c r="AX682" s="5"/>
      <c r="AY682" s="5"/>
      <c r="BE682" s="5">
        <f t="shared" si="788"/>
        <v>-2260</v>
      </c>
      <c r="BF682" s="6">
        <f t="shared" si="789"/>
        <v>2260</v>
      </c>
      <c r="BG682" s="6">
        <f t="shared" si="790"/>
        <v>0</v>
      </c>
      <c r="BH682" s="6">
        <f t="shared" si="791"/>
        <v>1572.1428571428571</v>
      </c>
      <c r="BI682" s="6">
        <f t="shared" si="792"/>
        <v>1183.5714285714287</v>
      </c>
      <c r="BJ682" s="6">
        <f t="shared" si="763"/>
        <v>42.949714878175222</v>
      </c>
      <c r="BK682" s="6">
        <f t="shared" si="718"/>
        <v>52.465753705924577</v>
      </c>
      <c r="BL682" s="6">
        <f t="shared" si="719"/>
        <v>30.713868045402581</v>
      </c>
      <c r="BM682" s="6">
        <f t="shared" si="720"/>
        <v>67.692073668289979</v>
      </c>
      <c r="BQ682" s="2">
        <f t="shared" si="732"/>
        <v>122013.75</v>
      </c>
      <c r="BR682" s="2">
        <f t="shared" si="764"/>
        <v>121908.5</v>
      </c>
      <c r="BS682" s="2">
        <f t="shared" si="733"/>
        <v>121416.17859590915</v>
      </c>
      <c r="BT682" s="5">
        <f t="shared" si="765"/>
        <v>122950.53956132598</v>
      </c>
      <c r="BU682" s="5"/>
      <c r="BV682" s="2">
        <f t="shared" si="797"/>
        <v>-0.24149846797152241</v>
      </c>
      <c r="BW682" s="2">
        <f t="shared" si="734"/>
        <v>0.14538393711626349</v>
      </c>
      <c r="BX682" s="2">
        <f t="shared" si="735"/>
        <v>-1.0988276009130862</v>
      </c>
      <c r="BY682" s="2">
        <f t="shared" si="736"/>
        <v>1.3895954751456132</v>
      </c>
      <c r="BZ682" s="2"/>
      <c r="CA682" s="2">
        <f t="shared" si="766"/>
        <v>0.11348061358326444</v>
      </c>
      <c r="CB682" s="2">
        <f t="shared" si="737"/>
        <v>-0.18066543466109319</v>
      </c>
      <c r="CC682" s="2">
        <f t="shared" si="738"/>
        <v>-0.49389315013453111</v>
      </c>
      <c r="CD682" s="2">
        <f t="shared" si="739"/>
        <v>0.13256228081234472</v>
      </c>
      <c r="CE682" s="5"/>
      <c r="CF682" s="8">
        <f t="shared" si="798"/>
        <v>1.2474456843371546E-2</v>
      </c>
      <c r="CG682" s="8">
        <f t="shared" si="799"/>
        <v>-3.0379631189454449E-3</v>
      </c>
      <c r="CH682" s="5">
        <f t="shared" si="800"/>
        <v>119595</v>
      </c>
      <c r="CI682" s="5">
        <f t="shared" si="801"/>
        <v>126230</v>
      </c>
      <c r="CJ682" s="5"/>
      <c r="CK682" s="5">
        <f t="shared" si="754"/>
        <v>120583.01422024447</v>
      </c>
      <c r="CL682" s="5">
        <f t="shared" si="772"/>
        <v>123646.5220596577</v>
      </c>
      <c r="CM682" s="5">
        <f t="shared" si="721"/>
        <v>123289.45234173552</v>
      </c>
      <c r="CN682" s="5">
        <f t="shared" si="793"/>
        <v>112169.28675832007</v>
      </c>
      <c r="CO682" s="5">
        <f t="shared" si="750"/>
        <v>110449.65067143466</v>
      </c>
      <c r="CP682" s="5">
        <f t="shared" si="767"/>
        <v>88135.414990828096</v>
      </c>
      <c r="CQ682" s="5">
        <f t="shared" si="783"/>
        <v>70702.541366701698</v>
      </c>
      <c r="CR682" s="5"/>
      <c r="CS682" s="32">
        <f t="shared" si="755"/>
        <v>-3.6739355298857079E-3</v>
      </c>
      <c r="CT682" s="32">
        <f t="shared" si="773"/>
        <v>-2.8359245381490372E-2</v>
      </c>
      <c r="CU682" s="32">
        <f t="shared" si="722"/>
        <v>-2.5545188837450827E-2</v>
      </c>
      <c r="CV682" s="32">
        <f t="shared" si="794"/>
        <v>7.1059676601614052E-2</v>
      </c>
      <c r="CW682" s="32">
        <f t="shared" si="751"/>
        <v>8.7735445695452441E-2</v>
      </c>
      <c r="CX682" s="32">
        <f t="shared" si="768"/>
        <v>0.36312967962427467</v>
      </c>
      <c r="CY682" s="32">
        <f t="shared" si="784"/>
        <v>0.69923170621108022</v>
      </c>
      <c r="DA682" s="6">
        <f t="shared" si="756"/>
        <v>-1.3722625853781296E-2</v>
      </c>
      <c r="DB682" s="6">
        <f t="shared" si="774"/>
        <v>-3.0736345705632079E-2</v>
      </c>
      <c r="DC682" s="6">
        <f t="shared" si="723"/>
        <v>-5.8096270964558602E-3</v>
      </c>
      <c r="DD682" s="6">
        <f t="shared" si="795"/>
        <v>0.30283430106649012</v>
      </c>
      <c r="DE682" s="6">
        <f t="shared" si="752"/>
        <v>0.16663042636750106</v>
      </c>
      <c r="DF682" s="6">
        <f t="shared" si="769"/>
        <v>0.68161633640550778</v>
      </c>
      <c r="DG682" s="6">
        <f t="shared" si="786"/>
        <v>2.3591669717935222</v>
      </c>
      <c r="DI682" s="6">
        <f t="shared" si="757"/>
        <v>0.51188466272966715</v>
      </c>
      <c r="DJ682" s="6">
        <f t="shared" si="775"/>
        <v>0.3758783100443388</v>
      </c>
      <c r="DK682" s="6">
        <f t="shared" si="724"/>
        <v>0.4964367213802135</v>
      </c>
      <c r="DL682" s="6">
        <f t="shared" si="796"/>
        <v>0.13912486372965557</v>
      </c>
      <c r="DM682" s="6">
        <f t="shared" si="753"/>
        <v>0.3838814330932645</v>
      </c>
      <c r="DN682" s="6">
        <f t="shared" si="770"/>
        <v>0.18007679591979553</v>
      </c>
      <c r="DO682" s="6">
        <f t="shared" si="785"/>
        <v>0.10165866440071479</v>
      </c>
      <c r="DP682" s="6"/>
      <c r="DX682">
        <f t="shared" si="776"/>
        <v>122843</v>
      </c>
      <c r="DY682">
        <f t="shared" si="777"/>
        <v>111954.49211324159</v>
      </c>
      <c r="DZ682">
        <f t="shared" si="778"/>
        <v>133731.50788675839</v>
      </c>
    </row>
    <row r="683" spans="1:130" x14ac:dyDescent="0.25">
      <c r="A683" s="1">
        <v>82</v>
      </c>
      <c r="B683" s="1">
        <v>682</v>
      </c>
      <c r="C683" s="7">
        <v>20220703</v>
      </c>
      <c r="D683" s="7">
        <v>122360</v>
      </c>
      <c r="E683" s="7">
        <v>2010852</v>
      </c>
      <c r="F683" s="7"/>
      <c r="G683" s="7">
        <f t="shared" si="740"/>
        <v>246047850720</v>
      </c>
      <c r="H683" s="36">
        <f t="shared" si="787"/>
        <v>504961406244.5</v>
      </c>
      <c r="I683" s="36">
        <f t="shared" si="779"/>
        <v>421623325546.40002</v>
      </c>
      <c r="K683" s="2">
        <f t="shared" si="741"/>
        <v>1.8309789860687362E-2</v>
      </c>
      <c r="M683" s="1">
        <f t="shared" si="749"/>
        <v>681</v>
      </c>
      <c r="N683" s="2">
        <f t="shared" si="742"/>
        <v>3.7978660219111005E-2</v>
      </c>
      <c r="O683" s="8">
        <f t="shared" si="743"/>
        <v>0.85338345864661658</v>
      </c>
      <c r="P683" s="2">
        <f t="shared" si="744"/>
        <v>0.88417904107325151</v>
      </c>
      <c r="Q683" s="2">
        <f t="shared" si="745"/>
        <v>0.84443704974168121</v>
      </c>
      <c r="R683" s="2">
        <f t="shared" si="746"/>
        <v>3.0597396093504314E-2</v>
      </c>
      <c r="V683" s="1">
        <f t="shared" si="747"/>
        <v>0</v>
      </c>
      <c r="W683" s="1">
        <f t="shared" si="748"/>
        <v>1.8309789860687362E-2</v>
      </c>
      <c r="X683" s="2">
        <f t="shared" si="727"/>
        <v>1.2533755085945428E-2</v>
      </c>
      <c r="Y683" s="2">
        <f t="shared" si="728"/>
        <v>7.4533002158294328E-3</v>
      </c>
      <c r="Z683" s="2">
        <f t="shared" si="729"/>
        <v>1.6893923803766562E-2</v>
      </c>
      <c r="AA683" s="2">
        <f t="shared" si="730"/>
        <v>1.4407315782379276E-2</v>
      </c>
      <c r="AB683" s="3">
        <f t="shared" si="780"/>
        <v>0.74190905745360247</v>
      </c>
      <c r="AC683" s="3">
        <f t="shared" si="781"/>
        <v>0.51732746948915476</v>
      </c>
      <c r="AD683" s="4">
        <f t="shared" si="731"/>
        <v>41.082628912071861</v>
      </c>
      <c r="AE683" s="5">
        <f t="shared" si="802"/>
        <v>52.343377926486198</v>
      </c>
      <c r="AF683" s="5">
        <f t="shared" si="803"/>
        <v>36.734024276681289</v>
      </c>
      <c r="AG683" s="5">
        <f t="shared" si="804"/>
        <v>67.952731576291114</v>
      </c>
      <c r="AH683" s="5"/>
      <c r="AI683" s="6">
        <f t="shared" si="782"/>
        <v>-2.1852417714429126E-2</v>
      </c>
      <c r="AJ683" s="6">
        <f t="shared" si="771"/>
        <v>1.304452225166769E-2</v>
      </c>
      <c r="AK683" s="6">
        <f t="shared" si="805"/>
        <v>-0.16708321891948247</v>
      </c>
      <c r="AL683" s="6">
        <f t="shared" si="806"/>
        <v>0.19317226342281785</v>
      </c>
      <c r="AM683" s="6"/>
      <c r="AT683" s="5"/>
      <c r="AU683" s="5"/>
      <c r="AV683" s="12"/>
      <c r="AW683" s="5"/>
      <c r="AX683" s="5"/>
      <c r="AY683" s="5"/>
      <c r="BE683" s="5">
        <f t="shared" si="788"/>
        <v>2220</v>
      </c>
      <c r="BF683" s="6">
        <f t="shared" si="789"/>
        <v>0</v>
      </c>
      <c r="BG683" s="6">
        <f t="shared" si="790"/>
        <v>2220</v>
      </c>
      <c r="BH683" s="6">
        <f t="shared" si="791"/>
        <v>1572.1428571428571</v>
      </c>
      <c r="BI683" s="6">
        <f t="shared" si="792"/>
        <v>927.85714285714289</v>
      </c>
      <c r="BJ683" s="6">
        <f t="shared" si="763"/>
        <v>37.114285714285714</v>
      </c>
      <c r="BK683" s="6">
        <f t="shared" si="718"/>
        <v>51.832739407328667</v>
      </c>
      <c r="BL683" s="6">
        <f t="shared" si="719"/>
        <v>29.03916929235044</v>
      </c>
      <c r="BM683" s="6">
        <f t="shared" si="720"/>
        <v>67.78823848781343</v>
      </c>
      <c r="BQ683" s="2">
        <f t="shared" si="732"/>
        <v>121863.75</v>
      </c>
      <c r="BR683" s="2">
        <f t="shared" si="764"/>
        <v>121917.0625</v>
      </c>
      <c r="BS683" s="2">
        <f t="shared" si="733"/>
        <v>121430.25001313424</v>
      </c>
      <c r="BT683" s="5">
        <f t="shared" si="765"/>
        <v>122954.43274394683</v>
      </c>
      <c r="BU683" s="5"/>
      <c r="BV683" s="2">
        <f t="shared" si="797"/>
        <v>-0.30733499634187611</v>
      </c>
      <c r="BW683" s="2">
        <f t="shared" si="734"/>
        <v>9.3448757989045325E-2</v>
      </c>
      <c r="BX683" s="2">
        <f t="shared" si="735"/>
        <v>-1.1343800776830681</v>
      </c>
      <c r="BY683" s="2">
        <f t="shared" si="736"/>
        <v>1.3212775936611587</v>
      </c>
      <c r="BZ683" s="2"/>
      <c r="CA683" s="2">
        <f t="shared" si="766"/>
        <v>-5.102721501268466E-2</v>
      </c>
      <c r="CB683" s="2">
        <f t="shared" si="737"/>
        <v>-0.17161152198279953</v>
      </c>
      <c r="CC683" s="2">
        <f t="shared" si="738"/>
        <v>-0.48901899129325554</v>
      </c>
      <c r="CD683" s="2">
        <f t="shared" si="739"/>
        <v>0.14579594732765652</v>
      </c>
      <c r="CE683" s="5"/>
      <c r="CF683" s="8">
        <f t="shared" si="798"/>
        <v>1.2474456843371546E-2</v>
      </c>
      <c r="CG683" s="8">
        <f t="shared" si="799"/>
        <v>-3.0379631189454449E-3</v>
      </c>
      <c r="CH683" s="5">
        <f t="shared" si="800"/>
        <v>119595</v>
      </c>
      <c r="CI683" s="5">
        <f t="shared" si="801"/>
        <v>126230</v>
      </c>
      <c r="CJ683" s="5"/>
      <c r="CK683" s="5">
        <f t="shared" si="754"/>
        <v>119876.76272806355</v>
      </c>
      <c r="CL683" s="5">
        <f t="shared" si="772"/>
        <v>123606.74303173089</v>
      </c>
      <c r="CM683" s="5">
        <f t="shared" si="721"/>
        <v>123372.07195583497</v>
      </c>
      <c r="CN683" s="5">
        <f t="shared" si="793"/>
        <v>112694.9245661477</v>
      </c>
      <c r="CO683" s="5">
        <f t="shared" si="750"/>
        <v>110610.02290055343</v>
      </c>
      <c r="CP683" s="5">
        <f t="shared" si="767"/>
        <v>88213.88011549681</v>
      </c>
      <c r="CQ683" s="5">
        <f t="shared" si="783"/>
        <v>70777.762735873883</v>
      </c>
      <c r="CR683" s="5"/>
      <c r="CS683" s="32">
        <f t="shared" si="755"/>
        <v>2.0714917682333356E-2</v>
      </c>
      <c r="CT683" s="32">
        <f t="shared" si="773"/>
        <v>-1.0086367467920798E-2</v>
      </c>
      <c r="CU683" s="32">
        <f t="shared" si="722"/>
        <v>-8.2034121644424252E-3</v>
      </c>
      <c r="CV683" s="32">
        <f t="shared" si="794"/>
        <v>8.5763182956649198E-2</v>
      </c>
      <c r="CW683" s="32">
        <f t="shared" si="751"/>
        <v>0.10622886417816457</v>
      </c>
      <c r="CX683" s="32">
        <f t="shared" si="768"/>
        <v>0.38708330072088781</v>
      </c>
      <c r="CY683" s="32">
        <f t="shared" si="784"/>
        <v>0.7287915761991377</v>
      </c>
      <c r="DA683" s="6">
        <f t="shared" si="756"/>
        <v>1.0846449802602326E-2</v>
      </c>
      <c r="DB683" s="6">
        <f t="shared" si="774"/>
        <v>3.2392168433883657E-2</v>
      </c>
      <c r="DC683" s="6">
        <f t="shared" si="723"/>
        <v>-1.4522992671472917E-2</v>
      </c>
      <c r="DD683" s="6">
        <f t="shared" si="795"/>
        <v>0.27243441289405196</v>
      </c>
      <c r="DE683" s="6">
        <f t="shared" si="752"/>
        <v>0.15548643043136107</v>
      </c>
      <c r="DF683" s="6">
        <f t="shared" si="769"/>
        <v>0.75437130644098793</v>
      </c>
      <c r="DG683" s="6">
        <f t="shared" si="786"/>
        <v>2.3520955098242653</v>
      </c>
      <c r="DI683" s="6">
        <f t="shared" si="757"/>
        <v>0.75778606690847194</v>
      </c>
      <c r="DJ683" s="6">
        <f t="shared" si="775"/>
        <v>0.48131808244096125</v>
      </c>
      <c r="DK683" s="6">
        <f t="shared" si="724"/>
        <v>0.46405018805298398</v>
      </c>
      <c r="DL683" s="6">
        <f t="shared" si="796"/>
        <v>0.14843992371341416</v>
      </c>
      <c r="DM683" s="6">
        <f t="shared" si="753"/>
        <v>0.48608369268762913</v>
      </c>
      <c r="DN683" s="6">
        <f t="shared" si="770"/>
        <v>0.20970629103599248</v>
      </c>
      <c r="DO683" s="6">
        <f t="shared" si="785"/>
        <v>9.936068161566583E-2</v>
      </c>
      <c r="DP683" s="6"/>
      <c r="DX683">
        <f t="shared" si="776"/>
        <v>122766.5</v>
      </c>
      <c r="DY683">
        <f t="shared" si="777"/>
        <v>111886.9958293128</v>
      </c>
      <c r="DZ683">
        <f t="shared" si="778"/>
        <v>133646.0041706872</v>
      </c>
    </row>
    <row r="684" spans="1:130" x14ac:dyDescent="0.25">
      <c r="A684" s="1">
        <v>83</v>
      </c>
      <c r="B684" s="1">
        <v>683</v>
      </c>
      <c r="C684" s="7">
        <v>20220704</v>
      </c>
      <c r="D684" s="7">
        <v>122800</v>
      </c>
      <c r="E684" s="7">
        <v>1536591</v>
      </c>
      <c r="F684" s="7"/>
      <c r="G684" s="7">
        <f t="shared" si="740"/>
        <v>188693374800</v>
      </c>
      <c r="H684" s="36">
        <f t="shared" si="787"/>
        <v>485801157736.5</v>
      </c>
      <c r="I684" s="36">
        <f t="shared" si="779"/>
        <v>406255932267.40002</v>
      </c>
      <c r="K684" s="2">
        <f t="shared" si="741"/>
        <v>3.5894964303394175E-3</v>
      </c>
      <c r="M684" s="1">
        <f t="shared" si="749"/>
        <v>682</v>
      </c>
      <c r="N684" s="2">
        <f t="shared" si="742"/>
        <v>3.798877254372153E-2</v>
      </c>
      <c r="O684" s="8">
        <f t="shared" si="743"/>
        <v>0.85463659147869675</v>
      </c>
      <c r="P684" s="2">
        <f t="shared" si="744"/>
        <v>0.88424630158834927</v>
      </c>
      <c r="Q684" s="2">
        <f t="shared" si="745"/>
        <v>0.84447508195983767</v>
      </c>
      <c r="R684" s="2">
        <f t="shared" si="746"/>
        <v>2.9542449594554765E-2</v>
      </c>
      <c r="V684" s="1">
        <f t="shared" si="747"/>
        <v>0</v>
      </c>
      <c r="W684" s="1">
        <f t="shared" si="748"/>
        <v>3.5894964303394175E-3</v>
      </c>
      <c r="X684" s="2">
        <f t="shared" si="727"/>
        <v>1.2533755085945428E-2</v>
      </c>
      <c r="Y684" s="2">
        <f t="shared" si="728"/>
        <v>5.2620615777402178E-3</v>
      </c>
      <c r="Z684" s="2">
        <f t="shared" si="729"/>
        <v>1.6893923803766562E-2</v>
      </c>
      <c r="AA684" s="2">
        <f t="shared" si="730"/>
        <v>1.2175516274769434E-2</v>
      </c>
      <c r="AB684" s="3">
        <f t="shared" si="780"/>
        <v>0.74190905745360247</v>
      </c>
      <c r="AC684" s="3">
        <f t="shared" si="781"/>
        <v>0.43218385643691032</v>
      </c>
      <c r="AD684" s="4">
        <f t="shared" si="731"/>
        <v>36.810021704739853</v>
      </c>
      <c r="AE684" s="5">
        <f t="shared" si="802"/>
        <v>51.706381699438076</v>
      </c>
      <c r="AF684" s="5">
        <f t="shared" si="803"/>
        <v>34.644801359398592</v>
      </c>
      <c r="AG684" s="5">
        <f t="shared" si="804"/>
        <v>68.767962039477567</v>
      </c>
      <c r="AH684" s="5"/>
      <c r="AI684" s="6">
        <f t="shared" si="782"/>
        <v>6.7980227826420242E-2</v>
      </c>
      <c r="AJ684" s="6">
        <f t="shared" si="771"/>
        <v>2.3351160011407267E-2</v>
      </c>
      <c r="AK684" s="6">
        <f t="shared" si="805"/>
        <v>-0.1434461409936596</v>
      </c>
      <c r="AL684" s="6">
        <f t="shared" si="806"/>
        <v>0.19014846101647415</v>
      </c>
      <c r="AM684" s="6"/>
      <c r="AT684" s="5"/>
      <c r="AU684" s="5"/>
      <c r="AV684" s="12"/>
      <c r="AW684" s="5"/>
      <c r="AX684" s="5"/>
      <c r="AY684" s="5"/>
      <c r="BE684" s="5">
        <f t="shared" si="788"/>
        <v>440</v>
      </c>
      <c r="BF684" s="6">
        <f t="shared" si="789"/>
        <v>0</v>
      </c>
      <c r="BG684" s="6">
        <f t="shared" si="790"/>
        <v>440</v>
      </c>
      <c r="BH684" s="6">
        <f t="shared" si="791"/>
        <v>1572.1428571428571</v>
      </c>
      <c r="BI684" s="6">
        <f t="shared" si="792"/>
        <v>632.14285714285711</v>
      </c>
      <c r="BJ684" s="6">
        <f t="shared" si="763"/>
        <v>28.677900194426442</v>
      </c>
      <c r="BK684" s="6">
        <f t="shared" si="718"/>
        <v>51.128756802797476</v>
      </c>
      <c r="BL684" s="6">
        <f t="shared" si="719"/>
        <v>26.370033892076403</v>
      </c>
      <c r="BM684" s="6">
        <f t="shared" si="720"/>
        <v>68.459862840302222</v>
      </c>
      <c r="BQ684" s="2">
        <f t="shared" si="732"/>
        <v>122058.75</v>
      </c>
      <c r="BR684" s="2">
        <f t="shared" si="764"/>
        <v>121952.25</v>
      </c>
      <c r="BS684" s="2">
        <f t="shared" si="733"/>
        <v>121485.03347696205</v>
      </c>
      <c r="BT684" s="5">
        <f t="shared" si="765"/>
        <v>122956.56162599327</v>
      </c>
      <c r="BU684" s="5"/>
      <c r="BV684" s="2">
        <f t="shared" si="797"/>
        <v>0.18177024760198801</v>
      </c>
      <c r="BW684" s="2">
        <f t="shared" si="734"/>
        <v>8.9050538114829353E-2</v>
      </c>
      <c r="BX684" s="2">
        <f t="shared" si="735"/>
        <v>-1.1367479703461267</v>
      </c>
      <c r="BY684" s="2">
        <f t="shared" si="736"/>
        <v>1.3148490465757856</v>
      </c>
      <c r="BZ684" s="2"/>
      <c r="CA684" s="2">
        <f t="shared" si="766"/>
        <v>-9.3870891944656421E-2</v>
      </c>
      <c r="CB684" s="2">
        <f t="shared" si="737"/>
        <v>-0.1625479631776211</v>
      </c>
      <c r="CC684" s="2">
        <f t="shared" si="738"/>
        <v>-0.4778532294973869</v>
      </c>
      <c r="CD684" s="2">
        <f t="shared" si="739"/>
        <v>0.1527573031421447</v>
      </c>
      <c r="CE684" s="5"/>
      <c r="CF684" s="8">
        <f t="shared" si="798"/>
        <v>1.2474456843371546E-2</v>
      </c>
      <c r="CG684" s="8">
        <f t="shared" si="799"/>
        <v>-3.0379631189454449E-3</v>
      </c>
      <c r="CH684" s="5">
        <f t="shared" si="800"/>
        <v>119650</v>
      </c>
      <c r="CI684" s="5">
        <f t="shared" si="801"/>
        <v>126230</v>
      </c>
      <c r="CJ684" s="5"/>
      <c r="CK684" s="5">
        <f t="shared" si="754"/>
        <v>119897.73640002469</v>
      </c>
      <c r="CL684" s="5">
        <f t="shared" si="772"/>
        <v>123907.81034404064</v>
      </c>
      <c r="CM684" s="5">
        <f t="shared" si="721"/>
        <v>123330.32374318597</v>
      </c>
      <c r="CN684" s="5">
        <f t="shared" si="793"/>
        <v>112898.76464249814</v>
      </c>
      <c r="CO684" s="5">
        <f t="shared" si="750"/>
        <v>110701.63098953576</v>
      </c>
      <c r="CP684" s="5">
        <f t="shared" si="767"/>
        <v>88275.093590839053</v>
      </c>
      <c r="CQ684" s="5">
        <f t="shared" si="783"/>
        <v>70846.87665799183</v>
      </c>
      <c r="CR684" s="5"/>
      <c r="CS684" s="32">
        <f t="shared" si="755"/>
        <v>2.4206158407296785E-2</v>
      </c>
      <c r="CT684" s="32">
        <f t="shared" si="773"/>
        <v>-8.9406014113614374E-3</v>
      </c>
      <c r="CU684" s="32">
        <f t="shared" si="722"/>
        <v>-4.3000271716652216E-3</v>
      </c>
      <c r="CV684" s="32">
        <f t="shared" si="794"/>
        <v>8.7700121333079473E-2</v>
      </c>
      <c r="CW684" s="32">
        <f t="shared" si="751"/>
        <v>0.10928808277095636</v>
      </c>
      <c r="CX684" s="32">
        <f t="shared" si="768"/>
        <v>0.39110586015559723</v>
      </c>
      <c r="CY684" s="32">
        <f t="shared" si="784"/>
        <v>0.73331564908370073</v>
      </c>
      <c r="DA684" s="6">
        <f t="shared" si="756"/>
        <v>3.076147956546655E-2</v>
      </c>
      <c r="DB684" s="6">
        <f t="shared" si="774"/>
        <v>3.3115608784497604E-2</v>
      </c>
      <c r="DC684" s="6">
        <f t="shared" si="723"/>
        <v>-2.3341099883159685E-2</v>
      </c>
      <c r="DD684" s="6">
        <f t="shared" si="795"/>
        <v>0.23615536339658724</v>
      </c>
      <c r="DE684" s="6">
        <f t="shared" si="752"/>
        <v>0.1142672363574669</v>
      </c>
      <c r="DF684" s="6">
        <f t="shared" si="769"/>
        <v>0.78520532497789297</v>
      </c>
      <c r="DG684" s="6">
        <f t="shared" si="786"/>
        <v>2.3777497753552912</v>
      </c>
      <c r="DI684" s="6">
        <f t="shared" si="757"/>
        <v>0.77115621965073966</v>
      </c>
      <c r="DJ684" s="6">
        <f t="shared" si="775"/>
        <v>0.49142434566025023</v>
      </c>
      <c r="DK684" s="6">
        <f t="shared" si="724"/>
        <v>0.17044485524753014</v>
      </c>
      <c r="DL684" s="6">
        <f t="shared" si="796"/>
        <v>0.12870524892309662</v>
      </c>
      <c r="DM684" s="6">
        <f t="shared" si="753"/>
        <v>0.57649484948831109</v>
      </c>
      <c r="DN684" s="6">
        <f t="shared" si="770"/>
        <v>0.23154097785058425</v>
      </c>
      <c r="DO684" s="6">
        <f t="shared" si="785"/>
        <v>9.7020120018295616E-2</v>
      </c>
      <c r="DP684" s="6"/>
      <c r="DX684">
        <f t="shared" si="776"/>
        <v>122983.5</v>
      </c>
      <c r="DY684">
        <f t="shared" si="777"/>
        <v>112284.60795455903</v>
      </c>
      <c r="DZ684">
        <f t="shared" si="778"/>
        <v>133682.39204544097</v>
      </c>
    </row>
    <row r="685" spans="1:130" x14ac:dyDescent="0.25">
      <c r="A685" s="1">
        <v>84</v>
      </c>
      <c r="B685" s="1">
        <v>684</v>
      </c>
      <c r="C685" s="7">
        <v>20220705</v>
      </c>
      <c r="D685" s="7">
        <v>123020</v>
      </c>
      <c r="E685" s="7">
        <v>1966738</v>
      </c>
      <c r="F685" s="7"/>
      <c r="G685" s="7">
        <f t="shared" si="740"/>
        <v>241948108760</v>
      </c>
      <c r="H685" s="36">
        <f t="shared" si="787"/>
        <v>483891199694.5</v>
      </c>
      <c r="I685" s="36">
        <f t="shared" si="779"/>
        <v>402431089820.59998</v>
      </c>
      <c r="K685" s="2">
        <f t="shared" si="741"/>
        <v>1.7899280671801918E-3</v>
      </c>
      <c r="M685" s="1">
        <f t="shared" si="749"/>
        <v>683</v>
      </c>
      <c r="N685" s="2">
        <f t="shared" si="742"/>
        <v>3.8042097648663918E-2</v>
      </c>
      <c r="O685" s="8">
        <f t="shared" si="743"/>
        <v>0.85588972431077692</v>
      </c>
      <c r="P685" s="2">
        <f t="shared" si="744"/>
        <v>0.88460052617458529</v>
      </c>
      <c r="Q685" s="2">
        <f t="shared" si="745"/>
        <v>0.84467535403047733</v>
      </c>
      <c r="R685" s="2">
        <f t="shared" si="746"/>
        <v>2.8356577277572348E-2</v>
      </c>
      <c r="V685" s="1">
        <f t="shared" si="747"/>
        <v>0</v>
      </c>
      <c r="W685" s="1">
        <f t="shared" si="748"/>
        <v>1.7899280671801918E-3</v>
      </c>
      <c r="X685" s="2">
        <f t="shared" si="727"/>
        <v>1.1799739723483629E-2</v>
      </c>
      <c r="Y685" s="2">
        <f t="shared" si="728"/>
        <v>5.3899135825388033E-3</v>
      </c>
      <c r="Z685" s="2">
        <f t="shared" si="729"/>
        <v>1.7219658330514455E-2</v>
      </c>
      <c r="AA685" s="2">
        <f t="shared" si="730"/>
        <v>1.2125304527242158E-2</v>
      </c>
      <c r="AB685" s="3">
        <f t="shared" si="780"/>
        <v>0.68524819116611935</v>
      </c>
      <c r="AC685" s="3">
        <f t="shared" si="781"/>
        <v>0.44451779090819366</v>
      </c>
      <c r="AD685" s="4">
        <f t="shared" si="731"/>
        <v>39.34600598364932</v>
      </c>
      <c r="AE685" s="5">
        <f t="shared" si="802"/>
        <v>51.18661251993219</v>
      </c>
      <c r="AF685" s="5">
        <f t="shared" si="803"/>
        <v>33.261459763595923</v>
      </c>
      <c r="AG685" s="5">
        <f t="shared" si="804"/>
        <v>69.111765276268457</v>
      </c>
      <c r="AH685" s="5"/>
      <c r="AI685" s="6">
        <f t="shared" si="782"/>
        <v>6.595006145264401E-2</v>
      </c>
      <c r="AJ685" s="6">
        <f t="shared" si="771"/>
        <v>3.2006798019044227E-2</v>
      </c>
      <c r="AK685" s="6">
        <f t="shared" si="805"/>
        <v>-0.12388369047179205</v>
      </c>
      <c r="AL685" s="6">
        <f t="shared" si="806"/>
        <v>0.18789728650988052</v>
      </c>
      <c r="AM685" s="6"/>
      <c r="AT685" s="5"/>
      <c r="AU685" s="5"/>
      <c r="AV685" s="12"/>
      <c r="AW685" s="5"/>
      <c r="AX685" s="5"/>
      <c r="AY685" s="5"/>
      <c r="BE685" s="5">
        <f t="shared" si="788"/>
        <v>220</v>
      </c>
      <c r="BF685" s="6">
        <f t="shared" si="789"/>
        <v>0</v>
      </c>
      <c r="BG685" s="6">
        <f t="shared" si="790"/>
        <v>220</v>
      </c>
      <c r="BH685" s="6">
        <f t="shared" si="791"/>
        <v>1472.8571428571429</v>
      </c>
      <c r="BI685" s="6">
        <f t="shared" si="792"/>
        <v>647.85714285714289</v>
      </c>
      <c r="BJ685" s="6">
        <f t="shared" si="763"/>
        <v>30.549006399461099</v>
      </c>
      <c r="BK685" s="6">
        <f t="shared" ref="BK685:BK748" si="807">AVERAGE(BJ666:BJ685)</f>
        <v>50.511693985212574</v>
      </c>
      <c r="BL685" s="6">
        <f t="shared" ref="BL685:BL748" si="808">BK685-2*_xlfn.STDEV.S(BJ666:BJ685)</f>
        <v>24.315023956513034</v>
      </c>
      <c r="BM685" s="6">
        <f t="shared" ref="BM685:BM748" si="809">BK685+1.4*_xlfn.STDEV.S(BJ666:BJ685)</f>
        <v>68.849363005302251</v>
      </c>
      <c r="BQ685" s="2">
        <f t="shared" si="732"/>
        <v>122371.25</v>
      </c>
      <c r="BR685" s="2">
        <f t="shared" si="764"/>
        <v>122013.4375</v>
      </c>
      <c r="BS685" s="2">
        <f t="shared" si="733"/>
        <v>121581.86838032441</v>
      </c>
      <c r="BT685" s="5">
        <f t="shared" si="765"/>
        <v>122958.68700583931</v>
      </c>
      <c r="BU685" s="5"/>
      <c r="BV685" s="2">
        <f t="shared" si="797"/>
        <v>0.18145167602625678</v>
      </c>
      <c r="BW685" s="2">
        <f t="shared" si="734"/>
        <v>8.0635137715147825E-2</v>
      </c>
      <c r="BX685" s="2">
        <f t="shared" si="735"/>
        <v>-1.1399270065567177</v>
      </c>
      <c r="BY685" s="2">
        <f t="shared" si="736"/>
        <v>1.3011972819870132</v>
      </c>
      <c r="BZ685" s="2"/>
      <c r="CA685" s="2">
        <f t="shared" si="766"/>
        <v>-8.7628955536388928E-2</v>
      </c>
      <c r="CB685" s="2">
        <f t="shared" si="737"/>
        <v>-0.14846265196525729</v>
      </c>
      <c r="CC685" s="2">
        <f t="shared" si="738"/>
        <v>-0.44972899225777963</v>
      </c>
      <c r="CD685" s="2">
        <f t="shared" si="739"/>
        <v>0.15280368832726507</v>
      </c>
      <c r="CE685" s="5"/>
      <c r="CF685" s="8">
        <f t="shared" si="798"/>
        <v>1.2474456843371546E-2</v>
      </c>
      <c r="CG685" s="8">
        <f t="shared" si="799"/>
        <v>-3.0379631189454449E-3</v>
      </c>
      <c r="CH685" s="5">
        <f t="shared" si="800"/>
        <v>119760</v>
      </c>
      <c r="CI685" s="5">
        <f t="shared" si="801"/>
        <v>126230</v>
      </c>
      <c r="CJ685" s="5"/>
      <c r="CK685" s="5">
        <f t="shared" si="754"/>
        <v>120272.01318286514</v>
      </c>
      <c r="CL685" s="5">
        <f t="shared" si="772"/>
        <v>124039.80981152231</v>
      </c>
      <c r="CM685" s="5">
        <f t="shared" si="721"/>
        <v>123276.55212705006</v>
      </c>
      <c r="CN685" s="5">
        <f t="shared" si="793"/>
        <v>113540.84908697703</v>
      </c>
      <c r="CO685" s="5">
        <f t="shared" si="750"/>
        <v>110754.66348427031</v>
      </c>
      <c r="CP685" s="5">
        <f t="shared" si="767"/>
        <v>88335.386252916142</v>
      </c>
      <c r="CQ685" s="5">
        <f t="shared" si="783"/>
        <v>70927.050582782773</v>
      </c>
      <c r="CR685" s="5"/>
      <c r="CS685" s="32">
        <f t="shared" si="755"/>
        <v>2.2848098609247858E-2</v>
      </c>
      <c r="CT685" s="32">
        <f t="shared" si="773"/>
        <v>-8.2216331440035928E-3</v>
      </c>
      <c r="CU685" s="32">
        <f t="shared" si="722"/>
        <v>-2.0811105001189434E-3</v>
      </c>
      <c r="CV685" s="32">
        <f t="shared" si="794"/>
        <v>8.3486700947264847E-2</v>
      </c>
      <c r="CW685" s="32">
        <f t="shared" si="751"/>
        <v>0.11074329630798485</v>
      </c>
      <c r="CX685" s="32">
        <f t="shared" si="768"/>
        <v>0.39264687933527709</v>
      </c>
      <c r="CY685" s="32">
        <f t="shared" si="784"/>
        <v>0.73445813676429061</v>
      </c>
      <c r="DA685" s="6">
        <f t="shared" si="756"/>
        <v>4.1662319314557397E-2</v>
      </c>
      <c r="DB685" s="6">
        <f t="shared" si="774"/>
        <v>2.744187689494303E-2</v>
      </c>
      <c r="DC685" s="6">
        <f t="shared" si="723"/>
        <v>-1.580678072071336E-2</v>
      </c>
      <c r="DD685" s="6">
        <f t="shared" si="795"/>
        <v>0.2438407421637222</v>
      </c>
      <c r="DE685" s="6">
        <f t="shared" si="752"/>
        <v>0.10038726361061312</v>
      </c>
      <c r="DF685" s="6">
        <f t="shared" si="769"/>
        <v>0.75882437607837672</v>
      </c>
      <c r="DG685" s="6">
        <f t="shared" si="786"/>
        <v>2.3795200758377724</v>
      </c>
      <c r="DI685" s="6">
        <f t="shared" si="757"/>
        <v>0.74247833895544169</v>
      </c>
      <c r="DJ685" s="6">
        <f t="shared" si="775"/>
        <v>0.49171068197356721</v>
      </c>
      <c r="DK685" s="6">
        <f t="shared" si="724"/>
        <v>0.31606731792086529</v>
      </c>
      <c r="DL685" s="6">
        <f t="shared" si="796"/>
        <v>0.13003811076378108</v>
      </c>
      <c r="DM685" s="6">
        <f t="shared" si="753"/>
        <v>0.52641929431804979</v>
      </c>
      <c r="DN685" s="6">
        <f t="shared" si="770"/>
        <v>0.20009178513724554</v>
      </c>
      <c r="DO685" s="6">
        <f t="shared" si="785"/>
        <v>9.3831381629724653E-2</v>
      </c>
      <c r="DP685" s="6"/>
      <c r="DX685">
        <f t="shared" si="776"/>
        <v>123194.5</v>
      </c>
      <c r="DY685">
        <f t="shared" si="777"/>
        <v>112668.90552747733</v>
      </c>
      <c r="DZ685">
        <f t="shared" si="778"/>
        <v>133720.09447252267</v>
      </c>
    </row>
    <row r="686" spans="1:130" x14ac:dyDescent="0.25">
      <c r="A686" s="1">
        <v>85</v>
      </c>
      <c r="B686" s="1">
        <v>685</v>
      </c>
      <c r="C686" s="7">
        <v>20220706</v>
      </c>
      <c r="D686" s="7">
        <v>123060</v>
      </c>
      <c r="E686" s="7">
        <v>2267789</v>
      </c>
      <c r="F686" s="7"/>
      <c r="G686" s="7">
        <f t="shared" si="740"/>
        <v>279074114340</v>
      </c>
      <c r="H686" s="36">
        <f t="shared" si="787"/>
        <v>483915981661.5</v>
      </c>
      <c r="I686" s="36">
        <f t="shared" si="779"/>
        <v>401112016373</v>
      </c>
      <c r="K686" s="2">
        <f t="shared" si="741"/>
        <v>3.2509753212194091E-4</v>
      </c>
      <c r="M686" s="1">
        <f t="shared" si="749"/>
        <v>684</v>
      </c>
      <c r="N686" s="2">
        <f t="shared" si="742"/>
        <v>3.8112084212024708E-2</v>
      </c>
      <c r="O686" s="8">
        <f t="shared" si="743"/>
        <v>0.8571428571428571</v>
      </c>
      <c r="P686" s="2">
        <f t="shared" si="744"/>
        <v>0.88506425846607806</v>
      </c>
      <c r="Q686" s="2">
        <f t="shared" si="745"/>
        <v>0.84493748266787772</v>
      </c>
      <c r="R686" s="2">
        <f t="shared" si="746"/>
        <v>2.7457669031728194E-2</v>
      </c>
      <c r="V686" s="1">
        <f t="shared" si="747"/>
        <v>0</v>
      </c>
      <c r="W686" s="1">
        <f t="shared" si="748"/>
        <v>3.2509753212194091E-4</v>
      </c>
      <c r="X686" s="2">
        <f t="shared" si="727"/>
        <v>8.1406820080368852E-3</v>
      </c>
      <c r="Y686" s="2">
        <f t="shared" si="728"/>
        <v>5.4131348348332277E-3</v>
      </c>
      <c r="Z686" s="2">
        <f t="shared" si="729"/>
        <v>1.3161758491130772E-2</v>
      </c>
      <c r="AA686" s="2">
        <f t="shared" si="730"/>
        <v>1.2114494727214426E-2</v>
      </c>
      <c r="AB686" s="3">
        <f t="shared" si="780"/>
        <v>0.61851020997859774</v>
      </c>
      <c r="AC686" s="3">
        <f t="shared" si="781"/>
        <v>0.44683125105275517</v>
      </c>
      <c r="AD686" s="4">
        <f t="shared" si="731"/>
        <v>41.942538368888748</v>
      </c>
      <c r="AE686" s="5">
        <f t="shared" si="802"/>
        <v>50.71683106111967</v>
      </c>
      <c r="AF686" s="5">
        <f t="shared" si="803"/>
        <v>32.322073358482989</v>
      </c>
      <c r="AG686" s="5">
        <f t="shared" si="804"/>
        <v>69.111588763756345</v>
      </c>
      <c r="AH686" s="5"/>
      <c r="AI686" s="6">
        <f t="shared" si="782"/>
        <v>5.2528189034111779E-2</v>
      </c>
      <c r="AJ686" s="6">
        <f t="shared" si="771"/>
        <v>3.4750611648702703E-2</v>
      </c>
      <c r="AK686" s="6">
        <f t="shared" si="805"/>
        <v>-0.12052439752116835</v>
      </c>
      <c r="AL686" s="6">
        <f t="shared" si="806"/>
        <v>0.19002562081857377</v>
      </c>
      <c r="AM686" s="6"/>
      <c r="AT686" s="5"/>
      <c r="AU686" s="5"/>
      <c r="AV686" s="12"/>
      <c r="AW686" s="5"/>
      <c r="AX686" s="5"/>
      <c r="AY686" s="5"/>
      <c r="BE686" s="5">
        <f t="shared" si="788"/>
        <v>40</v>
      </c>
      <c r="BF686" s="6">
        <f t="shared" si="789"/>
        <v>0</v>
      </c>
      <c r="BG686" s="6">
        <f t="shared" si="790"/>
        <v>40</v>
      </c>
      <c r="BH686" s="6">
        <f t="shared" si="791"/>
        <v>992.85714285714289</v>
      </c>
      <c r="BI686" s="6">
        <f t="shared" si="792"/>
        <v>650.71428571428567</v>
      </c>
      <c r="BJ686" s="6">
        <f t="shared" si="763"/>
        <v>39.591481964363318</v>
      </c>
      <c r="BK686" s="6">
        <f t="shared" si="807"/>
        <v>50.277844252359849</v>
      </c>
      <c r="BL686" s="6">
        <f t="shared" si="808"/>
        <v>23.764924754629796</v>
      </c>
      <c r="BM686" s="6">
        <f t="shared" si="809"/>
        <v>68.836887900770876</v>
      </c>
      <c r="BQ686" s="2">
        <f t="shared" si="732"/>
        <v>122565</v>
      </c>
      <c r="BR686" s="2">
        <f t="shared" si="764"/>
        <v>122084.3125</v>
      </c>
      <c r="BS686" s="2">
        <f t="shared" si="733"/>
        <v>121700.27732849575</v>
      </c>
      <c r="BT686" s="5">
        <f t="shared" si="765"/>
        <v>122966.65592393604</v>
      </c>
      <c r="BU686" s="5"/>
      <c r="BV686" s="2">
        <f t="shared" si="797"/>
        <v>0.19505357935800083</v>
      </c>
      <c r="BW686" s="2">
        <f t="shared" si="734"/>
        <v>2.8351248444320954E-2</v>
      </c>
      <c r="BX686" s="2">
        <f t="shared" si="735"/>
        <v>-1.0660375956956067</v>
      </c>
      <c r="BY686" s="2">
        <f t="shared" si="736"/>
        <v>1.1227400925842486</v>
      </c>
      <c r="BZ686" s="2"/>
      <c r="CA686" s="2">
        <f t="shared" si="766"/>
        <v>-4.6945239312134471E-2</v>
      </c>
      <c r="CB686" s="2">
        <f t="shared" si="737"/>
        <v>-0.12534909013640089</v>
      </c>
      <c r="CC686" s="2">
        <f t="shared" si="738"/>
        <v>-0.37691028528867904</v>
      </c>
      <c r="CD686" s="2">
        <f t="shared" si="739"/>
        <v>0.12621210501587726</v>
      </c>
      <c r="CE686" s="5"/>
      <c r="CF686" s="8">
        <f t="shared" si="798"/>
        <v>1.2474456843371546E-2</v>
      </c>
      <c r="CG686" s="8">
        <f t="shared" si="799"/>
        <v>-3.0379631189454449E-3</v>
      </c>
      <c r="CH686" s="5">
        <f t="shared" si="800"/>
        <v>119780</v>
      </c>
      <c r="CI686" s="5">
        <f t="shared" si="801"/>
        <v>126230</v>
      </c>
      <c r="CJ686" s="5"/>
      <c r="CK686" s="5">
        <f t="shared" si="754"/>
        <v>120876.90913805578</v>
      </c>
      <c r="CL686" s="5">
        <f t="shared" si="772"/>
        <v>124141.16892674461</v>
      </c>
      <c r="CM686" s="5">
        <f t="shared" si="721"/>
        <v>123244.63581517631</v>
      </c>
      <c r="CN686" s="5">
        <f t="shared" si="793"/>
        <v>113855.47398367072</v>
      </c>
      <c r="CO686" s="5">
        <f t="shared" si="750"/>
        <v>110791.07895606215</v>
      </c>
      <c r="CP686" s="5">
        <f t="shared" si="767"/>
        <v>88397.884449181031</v>
      </c>
      <c r="CQ686" s="5">
        <f t="shared" si="783"/>
        <v>71011.602520542583</v>
      </c>
      <c r="CR686" s="5"/>
      <c r="CS686" s="32">
        <f t="shared" si="755"/>
        <v>1.8060445766783007E-2</v>
      </c>
      <c r="CT686" s="32">
        <f t="shared" si="773"/>
        <v>-8.7091891923669618E-3</v>
      </c>
      <c r="CU686" s="32">
        <f t="shared" si="722"/>
        <v>-1.498124554915381E-3</v>
      </c>
      <c r="CV686" s="32">
        <f t="shared" si="794"/>
        <v>8.0843947983119335E-2</v>
      </c>
      <c r="CW686" s="32">
        <f t="shared" si="751"/>
        <v>0.11073925048426947</v>
      </c>
      <c r="CX686" s="32">
        <f t="shared" si="768"/>
        <v>0.39211476345619833</v>
      </c>
      <c r="CY686" s="32">
        <f t="shared" si="784"/>
        <v>0.73295624421939509</v>
      </c>
      <c r="DA686" s="6">
        <f t="shared" si="756"/>
        <v>5.015628460047529E-2</v>
      </c>
      <c r="DB686" s="6">
        <f t="shared" si="774"/>
        <v>2.2683418331711044E-2</v>
      </c>
      <c r="DC686" s="6">
        <f t="shared" si="723"/>
        <v>-8.8184706418313833E-3</v>
      </c>
      <c r="DD686" s="6">
        <f t="shared" si="795"/>
        <v>0.25040935633552935</v>
      </c>
      <c r="DE686" s="6">
        <f t="shared" si="752"/>
        <v>0.13480916993081227</v>
      </c>
      <c r="DF686" s="6">
        <f t="shared" si="769"/>
        <v>0.77425136116057225</v>
      </c>
      <c r="DG686" s="6">
        <f t="shared" si="786"/>
        <v>2.3888134597866983</v>
      </c>
      <c r="DI686" s="6">
        <f t="shared" si="757"/>
        <v>0.70131369037264935</v>
      </c>
      <c r="DJ686" s="6">
        <f t="shared" si="775"/>
        <v>0.48543685788005869</v>
      </c>
      <c r="DK686" s="6">
        <f t="shared" si="724"/>
        <v>0.2676445295365586</v>
      </c>
      <c r="DL686" s="6">
        <f t="shared" si="796"/>
        <v>0.11491726233139571</v>
      </c>
      <c r="DM686" s="6">
        <f t="shared" si="753"/>
        <v>0.53601335742670686</v>
      </c>
      <c r="DN686" s="6">
        <f t="shared" si="770"/>
        <v>0.17025874389367371</v>
      </c>
      <c r="DO686" s="6">
        <f t="shared" si="785"/>
        <v>9.2935344346205817E-2</v>
      </c>
      <c r="DP686" s="6"/>
      <c r="DX686">
        <f t="shared" si="776"/>
        <v>123363</v>
      </c>
      <c r="DY686">
        <f t="shared" si="777"/>
        <v>112960.02523313643</v>
      </c>
      <c r="DZ686">
        <f t="shared" si="778"/>
        <v>133765.97476686357</v>
      </c>
    </row>
    <row r="687" spans="1:130" x14ac:dyDescent="0.25">
      <c r="A687" s="1">
        <v>86</v>
      </c>
      <c r="B687" s="1">
        <v>686</v>
      </c>
      <c r="C687" s="7">
        <v>20220709</v>
      </c>
      <c r="D687" s="7">
        <v>122010</v>
      </c>
      <c r="E687" s="7">
        <v>3374915</v>
      </c>
      <c r="F687" s="7"/>
      <c r="G687" s="7">
        <f t="shared" si="740"/>
        <v>411773379150</v>
      </c>
      <c r="H687" s="36">
        <f t="shared" si="787"/>
        <v>492947375484</v>
      </c>
      <c r="I687" s="36">
        <f t="shared" si="779"/>
        <v>403171585097</v>
      </c>
      <c r="K687" s="2">
        <f t="shared" si="741"/>
        <v>-8.5690327251014033E-3</v>
      </c>
      <c r="M687" s="1">
        <f t="shared" si="749"/>
        <v>685</v>
      </c>
      <c r="N687" s="2">
        <f t="shared" si="742"/>
        <v>3.8203235006202575E-2</v>
      </c>
      <c r="O687" s="8">
        <f t="shared" si="743"/>
        <v>0.85839598997493738</v>
      </c>
      <c r="P687" s="2">
        <f t="shared" si="744"/>
        <v>0.88566623595283889</v>
      </c>
      <c r="Q687" s="2">
        <f t="shared" si="745"/>
        <v>0.84527766245370484</v>
      </c>
      <c r="R687" s="2">
        <f t="shared" si="746"/>
        <v>2.6668268491140679E-2</v>
      </c>
      <c r="V687" s="1">
        <f t="shared" si="747"/>
        <v>8.5690327251014033E-3</v>
      </c>
      <c r="W687" s="1">
        <f t="shared" si="748"/>
        <v>0</v>
      </c>
      <c r="X687" s="2">
        <f t="shared" si="727"/>
        <v>5.2900881697299186E-3</v>
      </c>
      <c r="Y687" s="2">
        <f t="shared" si="728"/>
        <v>5.4131348348332277E-3</v>
      </c>
      <c r="Z687" s="2">
        <f t="shared" si="729"/>
        <v>6.2719713340989259E-3</v>
      </c>
      <c r="AA687" s="2">
        <f t="shared" si="730"/>
        <v>1.2114494727214426E-2</v>
      </c>
      <c r="AB687" s="3">
        <f t="shared" si="780"/>
        <v>0.84344903506959801</v>
      </c>
      <c r="AC687" s="3">
        <f t="shared" si="781"/>
        <v>0.44683125105275517</v>
      </c>
      <c r="AD687" s="4">
        <f t="shared" si="731"/>
        <v>34.630557085825579</v>
      </c>
      <c r="AE687" s="5">
        <f t="shared" si="802"/>
        <v>49.747854441262604</v>
      </c>
      <c r="AF687" s="5">
        <f t="shared" si="803"/>
        <v>30.085503976545617</v>
      </c>
      <c r="AG687" s="5">
        <f t="shared" si="804"/>
        <v>69.410204905979583</v>
      </c>
      <c r="AH687" s="5"/>
      <c r="AI687" s="6">
        <f t="shared" si="782"/>
        <v>2.6624604628965452E-2</v>
      </c>
      <c r="AJ687" s="6">
        <f t="shared" si="771"/>
        <v>3.8139064454331913E-2</v>
      </c>
      <c r="AK687" s="6">
        <f t="shared" si="805"/>
        <v>-0.11306689433889336</v>
      </c>
      <c r="AL687" s="6">
        <f t="shared" si="806"/>
        <v>0.18934502324755717</v>
      </c>
      <c r="AM687" s="6"/>
      <c r="AT687" s="5"/>
      <c r="AU687" s="5"/>
      <c r="AV687" s="12"/>
      <c r="AW687" s="5"/>
      <c r="AX687" s="5"/>
      <c r="AY687" s="5"/>
      <c r="BE687" s="5">
        <f t="shared" si="788"/>
        <v>-1050</v>
      </c>
      <c r="BF687" s="6">
        <f t="shared" si="789"/>
        <v>1050</v>
      </c>
      <c r="BG687" s="6">
        <f t="shared" si="790"/>
        <v>0</v>
      </c>
      <c r="BH687" s="6">
        <f t="shared" si="791"/>
        <v>635.71428571428567</v>
      </c>
      <c r="BI687" s="6">
        <f t="shared" si="792"/>
        <v>650.71428571428567</v>
      </c>
      <c r="BJ687" s="6">
        <f t="shared" si="763"/>
        <v>50.583009439200445</v>
      </c>
      <c r="BK687" s="6">
        <f t="shared" si="807"/>
        <v>50.489051781376922</v>
      </c>
      <c r="BL687" s="6">
        <f t="shared" si="808"/>
        <v>24.040359511395607</v>
      </c>
      <c r="BM687" s="6">
        <f t="shared" si="809"/>
        <v>69.003136370363848</v>
      </c>
      <c r="BQ687" s="2">
        <f t="shared" si="732"/>
        <v>122657.5</v>
      </c>
      <c r="BR687" s="2">
        <f t="shared" si="764"/>
        <v>122159.8125</v>
      </c>
      <c r="BS687" s="2">
        <f t="shared" si="733"/>
        <v>121825.45849334224</v>
      </c>
      <c r="BT687" s="5">
        <f t="shared" si="765"/>
        <v>122959.14621719663</v>
      </c>
      <c r="BU687" s="5"/>
      <c r="BV687" s="2">
        <f t="shared" si="797"/>
        <v>0.152602986628815</v>
      </c>
      <c r="BW687" s="2">
        <f t="shared" si="734"/>
        <v>-4.3132629840289469E-2</v>
      </c>
      <c r="BX687" s="2">
        <f t="shared" si="735"/>
        <v>-0.8623178850591704</v>
      </c>
      <c r="BY687" s="2">
        <f t="shared" si="736"/>
        <v>0.77605262537859154</v>
      </c>
      <c r="BZ687" s="2"/>
      <c r="CA687" s="2">
        <f t="shared" si="766"/>
        <v>2.9733067468673789E-2</v>
      </c>
      <c r="CB687" s="2">
        <f t="shared" si="737"/>
        <v>-9.9211867547243038E-2</v>
      </c>
      <c r="CC687" s="2">
        <f t="shared" si="738"/>
        <v>-0.29159648273214395</v>
      </c>
      <c r="CD687" s="2">
        <f t="shared" si="739"/>
        <v>9.3172747637657871E-2</v>
      </c>
      <c r="CE687" s="5"/>
      <c r="CF687" s="8">
        <f t="shared" si="798"/>
        <v>1.2474456843371546E-2</v>
      </c>
      <c r="CG687" s="8">
        <f t="shared" si="799"/>
        <v>-3.0379631189454449E-3</v>
      </c>
      <c r="CH687" s="5">
        <f t="shared" si="800"/>
        <v>121600</v>
      </c>
      <c r="CI687" s="5">
        <f t="shared" si="801"/>
        <v>126230</v>
      </c>
      <c r="CJ687" s="5"/>
      <c r="CK687" s="5">
        <f t="shared" si="754"/>
        <v>121437.8304976057</v>
      </c>
      <c r="CL687" s="5">
        <f t="shared" si="772"/>
        <v>124143.53549324004</v>
      </c>
      <c r="CM687" s="5">
        <f t="shared" si="721"/>
        <v>123205.40606981696</v>
      </c>
      <c r="CN687" s="5">
        <f t="shared" si="793"/>
        <v>114111.14513401789</v>
      </c>
      <c r="CO687" s="5">
        <f t="shared" si="750"/>
        <v>110878.21196612407</v>
      </c>
      <c r="CP687" s="5">
        <f t="shared" si="767"/>
        <v>88478.19948265329</v>
      </c>
      <c r="CQ687" s="5">
        <f t="shared" si="783"/>
        <v>71186.338094907085</v>
      </c>
      <c r="CR687" s="5"/>
      <c r="CS687" s="32">
        <f t="shared" si="755"/>
        <v>4.7116248705183494E-3</v>
      </c>
      <c r="CT687" s="32">
        <f t="shared" si="773"/>
        <v>-1.7186037797000009E-2</v>
      </c>
      <c r="CU687" s="32">
        <f t="shared" si="722"/>
        <v>-9.7025455939778738E-3</v>
      </c>
      <c r="CV687" s="32">
        <f t="shared" si="794"/>
        <v>6.9220713337906581E-2</v>
      </c>
      <c r="CW687" s="32">
        <f t="shared" si="751"/>
        <v>0.1003965327045222</v>
      </c>
      <c r="CX687" s="32">
        <f t="shared" si="768"/>
        <v>0.37898375773255677</v>
      </c>
      <c r="CY687" s="32">
        <f t="shared" si="784"/>
        <v>0.71395246988732253</v>
      </c>
      <c r="DA687" s="6">
        <f t="shared" si="756"/>
        <v>4.6211735581487501E-2</v>
      </c>
      <c r="DB687" s="6">
        <f t="shared" si="774"/>
        <v>-2.8839997098720489E-2</v>
      </c>
      <c r="DC687" s="6">
        <f t="shared" si="723"/>
        <v>-2.0042051842838634E-2</v>
      </c>
      <c r="DD687" s="6">
        <f t="shared" si="795"/>
        <v>0.23042348969052237</v>
      </c>
      <c r="DE687" s="6">
        <f t="shared" si="752"/>
        <v>0.12058385618817512</v>
      </c>
      <c r="DF687" s="6">
        <f t="shared" si="769"/>
        <v>0.76046711635720488</v>
      </c>
      <c r="DG687" s="6">
        <f t="shared" si="786"/>
        <v>2.3396692960271683</v>
      </c>
      <c r="DI687" s="6">
        <f t="shared" si="757"/>
        <v>0.54502779163000137</v>
      </c>
      <c r="DJ687" s="6">
        <f t="shared" si="775"/>
        <v>0.4303640442029445</v>
      </c>
      <c r="DK687" s="6">
        <f t="shared" si="724"/>
        <v>0.19398890233425725</v>
      </c>
      <c r="DL687" s="6">
        <f t="shared" si="796"/>
        <v>0.12106897542975739</v>
      </c>
      <c r="DM687" s="6">
        <f t="shared" si="753"/>
        <v>0.5268725823655559</v>
      </c>
      <c r="DN687" s="6">
        <f t="shared" si="770"/>
        <v>0.16957321762336836</v>
      </c>
      <c r="DO687" s="6">
        <f t="shared" si="785"/>
        <v>9.3144033554872815E-2</v>
      </c>
      <c r="DP687" s="6"/>
      <c r="DX687">
        <f t="shared" si="776"/>
        <v>123448.5</v>
      </c>
      <c r="DY687">
        <f t="shared" si="777"/>
        <v>113119.78415532695</v>
      </c>
      <c r="DZ687">
        <f t="shared" si="778"/>
        <v>133777.21584467305</v>
      </c>
    </row>
    <row r="688" spans="1:130" x14ac:dyDescent="0.25">
      <c r="A688" s="1">
        <v>87</v>
      </c>
      <c r="B688" s="1">
        <v>687</v>
      </c>
      <c r="C688" s="7">
        <v>20220711</v>
      </c>
      <c r="D688" s="7">
        <v>120190</v>
      </c>
      <c r="E688" s="7">
        <v>8099309</v>
      </c>
      <c r="F688" s="7"/>
      <c r="G688" s="7">
        <f t="shared" si="740"/>
        <v>973455948710</v>
      </c>
      <c r="H688" s="36">
        <f t="shared" si="787"/>
        <v>507445277528.5</v>
      </c>
      <c r="I688" s="36">
        <f t="shared" si="779"/>
        <v>416737867450.40002</v>
      </c>
      <c r="K688" s="2">
        <f t="shared" si="741"/>
        <v>-1.5029184622545384E-2</v>
      </c>
      <c r="M688" s="1">
        <f t="shared" si="749"/>
        <v>686</v>
      </c>
      <c r="N688" s="2">
        <f t="shared" si="742"/>
        <v>3.8219707429771078E-2</v>
      </c>
      <c r="O688" s="8">
        <f t="shared" si="743"/>
        <v>0.85964912280701755</v>
      </c>
      <c r="P688" s="2">
        <f t="shared" si="744"/>
        <v>0.88577478308536595</v>
      </c>
      <c r="Q688" s="2">
        <f t="shared" si="745"/>
        <v>0.84533899199928331</v>
      </c>
      <c r="R688" s="2">
        <f t="shared" si="746"/>
        <v>2.6017113145821336E-2</v>
      </c>
      <c r="V688" s="1">
        <f t="shared" si="747"/>
        <v>1.5029184622545384E-2</v>
      </c>
      <c r="W688" s="1">
        <f t="shared" si="748"/>
        <v>0</v>
      </c>
      <c r="X688" s="2">
        <f t="shared" si="727"/>
        <v>5.9165095145048653E-3</v>
      </c>
      <c r="Y688" s="2">
        <f t="shared" si="728"/>
        <v>5.4131348348332277E-3</v>
      </c>
      <c r="Z688" s="2">
        <f t="shared" si="729"/>
        <v>6.7925644940018595E-3</v>
      </c>
      <c r="AA688" s="2">
        <f t="shared" si="730"/>
        <v>1.2114494727214426E-2</v>
      </c>
      <c r="AB688" s="3">
        <f t="shared" si="780"/>
        <v>0.87102735936175646</v>
      </c>
      <c r="AC688" s="3">
        <f t="shared" si="781"/>
        <v>0.44683125105275517</v>
      </c>
      <c r="AD688" s="4">
        <f t="shared" si="731"/>
        <v>33.905856631479722</v>
      </c>
      <c r="AE688" s="5">
        <f t="shared" si="802"/>
        <v>48.378049817608598</v>
      </c>
      <c r="AF688" s="5">
        <f t="shared" si="803"/>
        <v>28.292272605521969</v>
      </c>
      <c r="AG688" s="5">
        <f t="shared" si="804"/>
        <v>68.463827029695224</v>
      </c>
      <c r="AH688" s="5"/>
      <c r="AI688" s="6">
        <f t="shared" si="782"/>
        <v>-8.8605874929821998E-2</v>
      </c>
      <c r="AJ688" s="6">
        <f t="shared" si="771"/>
        <v>3.2447694522471045E-2</v>
      </c>
      <c r="AK688" s="6">
        <f t="shared" si="805"/>
        <v>-0.12902577231912971</v>
      </c>
      <c r="AL688" s="6">
        <f t="shared" si="806"/>
        <v>0.19392116136407178</v>
      </c>
      <c r="AM688" s="6"/>
      <c r="AT688" s="5"/>
      <c r="AU688" s="5"/>
      <c r="AV688" s="12"/>
      <c r="AW688" s="5"/>
      <c r="AX688" s="5"/>
      <c r="AY688" s="5"/>
      <c r="BE688" s="5">
        <f t="shared" si="788"/>
        <v>-1820</v>
      </c>
      <c r="BF688" s="6">
        <f t="shared" si="789"/>
        <v>1820</v>
      </c>
      <c r="BG688" s="6">
        <f t="shared" si="790"/>
        <v>0</v>
      </c>
      <c r="BH688" s="6">
        <f t="shared" si="791"/>
        <v>711.42857142857144</v>
      </c>
      <c r="BI688" s="6">
        <f t="shared" si="792"/>
        <v>650.71428571428567</v>
      </c>
      <c r="BJ688" s="6">
        <f t="shared" si="763"/>
        <v>47.771368641845832</v>
      </c>
      <c r="BK688" s="6">
        <f t="shared" si="807"/>
        <v>49.634426688818742</v>
      </c>
      <c r="BL688" s="6">
        <f t="shared" si="808"/>
        <v>24.051019274345908</v>
      </c>
      <c r="BM688" s="6">
        <f t="shared" si="809"/>
        <v>67.54281187894972</v>
      </c>
      <c r="BQ688" s="2">
        <f t="shared" si="732"/>
        <v>121601.25</v>
      </c>
      <c r="BR688" s="2">
        <f t="shared" si="764"/>
        <v>122182.5</v>
      </c>
      <c r="BS688" s="2">
        <f t="shared" si="733"/>
        <v>121884.28688160937</v>
      </c>
      <c r="BT688" s="5">
        <f t="shared" si="765"/>
        <v>122880.14406171207</v>
      </c>
      <c r="BU688" s="5"/>
      <c r="BV688" s="2">
        <f t="shared" si="797"/>
        <v>0.67197296267152673</v>
      </c>
      <c r="BW688" s="2">
        <f t="shared" si="734"/>
        <v>-6.7278188298747252E-2</v>
      </c>
      <c r="BX688" s="2">
        <f t="shared" si="735"/>
        <v>-0.75583548684416968</v>
      </c>
      <c r="BY688" s="2">
        <f t="shared" si="736"/>
        <v>0.62127911024667526</v>
      </c>
      <c r="BZ688" s="2"/>
      <c r="CA688" s="2">
        <f t="shared" si="766"/>
        <v>0.11641116753456893</v>
      </c>
      <c r="CB688" s="2">
        <f t="shared" si="737"/>
        <v>-8.8186335016420841E-2</v>
      </c>
      <c r="CC688" s="2">
        <f t="shared" si="738"/>
        <v>-0.30332124880909678</v>
      </c>
      <c r="CD688" s="2">
        <f t="shared" si="739"/>
        <v>0.12694857877625509</v>
      </c>
      <c r="CE688" s="5"/>
      <c r="CF688" s="8">
        <f t="shared" si="798"/>
        <v>-1.6342539776151126E-4</v>
      </c>
      <c r="CG688" s="8">
        <f t="shared" si="799"/>
        <v>-3.0379631189454449E-3</v>
      </c>
      <c r="CH688" s="5">
        <f t="shared" si="800"/>
        <v>121600</v>
      </c>
      <c r="CI688" s="5">
        <f t="shared" si="801"/>
        <v>126230</v>
      </c>
      <c r="CJ688" s="5"/>
      <c r="CK688" s="5">
        <f t="shared" si="754"/>
        <v>121682.2888672902</v>
      </c>
      <c r="CL688" s="5">
        <f t="shared" si="772"/>
        <v>123658.11963986287</v>
      </c>
      <c r="CM688" s="5">
        <f t="shared" si="721"/>
        <v>123043.34277233407</v>
      </c>
      <c r="CN688" s="5">
        <f t="shared" si="793"/>
        <v>114516.89068058504</v>
      </c>
      <c r="CO688" s="5">
        <f t="shared" si="750"/>
        <v>111001.39526347198</v>
      </c>
      <c r="CP688" s="5">
        <f t="shared" si="767"/>
        <v>88641.899920200536</v>
      </c>
      <c r="CQ688" s="5">
        <f t="shared" si="783"/>
        <v>71690.811122669722</v>
      </c>
      <c r="CR688" s="5"/>
      <c r="CS688" s="32">
        <f t="shared" si="755"/>
        <v>-1.2263813256485734E-2</v>
      </c>
      <c r="CT688" s="32">
        <f t="shared" si="773"/>
        <v>-2.8046032480222749E-2</v>
      </c>
      <c r="CU688" s="32">
        <f t="shared" si="722"/>
        <v>-2.3189737112503384E-2</v>
      </c>
      <c r="CV688" s="32">
        <f t="shared" si="794"/>
        <v>4.9539498371804491E-2</v>
      </c>
      <c r="CW688" s="32">
        <f t="shared" si="751"/>
        <v>8.2779182322150424E-2</v>
      </c>
      <c r="CX688" s="32">
        <f t="shared" si="768"/>
        <v>0.35590505289485552</v>
      </c>
      <c r="CY688" s="32">
        <f t="shared" si="784"/>
        <v>0.67650495395209864</v>
      </c>
      <c r="DA688" s="6">
        <f t="shared" si="756"/>
        <v>-1.2403003384011221E-2</v>
      </c>
      <c r="DB688" s="6">
        <f t="shared" si="774"/>
        <v>-8.9020063499629473E-2</v>
      </c>
      <c r="DC688" s="6">
        <f t="shared" si="723"/>
        <v>-5.266933364926446E-2</v>
      </c>
      <c r="DD688" s="6">
        <f t="shared" si="795"/>
        <v>0.24460951309400092</v>
      </c>
      <c r="DE688" s="6">
        <f t="shared" si="752"/>
        <v>9.4977428782204512E-2</v>
      </c>
      <c r="DF688" s="6">
        <f t="shared" si="769"/>
        <v>0.74345276146748551</v>
      </c>
      <c r="DG688" s="6">
        <f t="shared" si="786"/>
        <v>2.2885593893373528</v>
      </c>
      <c r="DI688" s="6">
        <f t="shared" si="757"/>
        <v>4.7214660147575312E-2</v>
      </c>
      <c r="DJ688" s="6">
        <f t="shared" si="775"/>
        <v>0.35592913957965661</v>
      </c>
      <c r="DK688" s="6">
        <f t="shared" si="724"/>
        <v>0.21930331226177102</v>
      </c>
      <c r="DL688" s="6">
        <f t="shared" si="796"/>
        <v>0.15014504963242037</v>
      </c>
      <c r="DM688" s="6">
        <f t="shared" si="753"/>
        <v>0.43488108347780424</v>
      </c>
      <c r="DN688" s="6">
        <f t="shared" si="770"/>
        <v>0.17507982982785536</v>
      </c>
      <c r="DO688" s="6">
        <f t="shared" si="785"/>
        <v>9.5716134819452556E-2</v>
      </c>
      <c r="DP688" s="6"/>
      <c r="DX688">
        <f t="shared" si="776"/>
        <v>123179</v>
      </c>
      <c r="DY688">
        <f t="shared" si="777"/>
        <v>112805.63236937975</v>
      </c>
      <c r="DZ688">
        <f t="shared" si="778"/>
        <v>133552.36763062025</v>
      </c>
    </row>
    <row r="689" spans="1:130" x14ac:dyDescent="0.25">
      <c r="A689" s="1">
        <v>88</v>
      </c>
      <c r="B689" s="1">
        <v>688</v>
      </c>
      <c r="C689" s="7">
        <v>20220719</v>
      </c>
      <c r="D689" s="7">
        <v>102990</v>
      </c>
      <c r="E689" s="7">
        <v>5609334</v>
      </c>
      <c r="F689" s="7"/>
      <c r="G689" s="7">
        <f t="shared" si="740"/>
        <v>577705308660</v>
      </c>
      <c r="H689" s="36">
        <f t="shared" si="787"/>
        <v>488408131108.5</v>
      </c>
      <c r="I689" s="36">
        <f t="shared" si="779"/>
        <v>421939782632</v>
      </c>
      <c r="K689" s="2">
        <f t="shared" si="741"/>
        <v>-0.1544419278269871</v>
      </c>
      <c r="M689" s="1">
        <f t="shared" si="749"/>
        <v>687</v>
      </c>
      <c r="N689" s="2">
        <f t="shared" si="742"/>
        <v>3.8603603643434639E-2</v>
      </c>
      <c r="O689" s="8">
        <f t="shared" si="743"/>
        <v>0.86090225563909772</v>
      </c>
      <c r="P689" s="2">
        <f t="shared" si="744"/>
        <v>0.88828375745295585</v>
      </c>
      <c r="Q689" s="2">
        <f t="shared" si="745"/>
        <v>0.84675572858797221</v>
      </c>
      <c r="R689" s="2">
        <f t="shared" si="746"/>
        <v>2.4872527446268222E-2</v>
      </c>
      <c r="V689" s="1">
        <f t="shared" si="747"/>
        <v>0.1544419278269871</v>
      </c>
      <c r="W689" s="1">
        <f t="shared" si="748"/>
        <v>0</v>
      </c>
      <c r="X689" s="2">
        <f t="shared" si="727"/>
        <v>1.5781966264109316E-2</v>
      </c>
      <c r="Y689" s="2">
        <f t="shared" si="728"/>
        <v>5.4131348348332277E-3</v>
      </c>
      <c r="Z689" s="2">
        <f t="shared" si="729"/>
        <v>4.0371998019404658E-2</v>
      </c>
      <c r="AA689" s="2">
        <f t="shared" si="730"/>
        <v>1.2114494727214426E-2</v>
      </c>
      <c r="AB689" s="3">
        <f t="shared" si="780"/>
        <v>0.39091367874643634</v>
      </c>
      <c r="AC689" s="3">
        <f t="shared" si="781"/>
        <v>0.44683125105275517</v>
      </c>
      <c r="AD689" s="4">
        <f t="shared" si="731"/>
        <v>53.337386495417071</v>
      </c>
      <c r="AE689" s="5">
        <f t="shared" si="802"/>
        <v>47.984615575675221</v>
      </c>
      <c r="AF689" s="5">
        <f t="shared" si="803"/>
        <v>28.663104826653612</v>
      </c>
      <c r="AG689" s="5">
        <f t="shared" si="804"/>
        <v>67.306126324696834</v>
      </c>
      <c r="AH689" s="5"/>
      <c r="AI689" s="6">
        <f t="shared" si="782"/>
        <v>-0.30338162025686599</v>
      </c>
      <c r="AJ689" s="6">
        <f t="shared" si="771"/>
        <v>1.1073689859585668E-2</v>
      </c>
      <c r="AK689" s="6">
        <f t="shared" si="805"/>
        <v>-0.20369398599340524</v>
      </c>
      <c r="AL689" s="6">
        <f t="shared" si="806"/>
        <v>0.2258413657125766</v>
      </c>
      <c r="AM689" s="6"/>
      <c r="AT689" s="5"/>
      <c r="AU689" s="5"/>
      <c r="AV689" s="12"/>
      <c r="AW689" s="5"/>
      <c r="AX689" s="5"/>
      <c r="AY689" s="5"/>
      <c r="BE689" s="5">
        <f t="shared" si="788"/>
        <v>-17200</v>
      </c>
      <c r="BF689" s="6">
        <f t="shared" si="789"/>
        <v>17200</v>
      </c>
      <c r="BG689" s="6">
        <f t="shared" si="790"/>
        <v>0</v>
      </c>
      <c r="BH689" s="6">
        <f t="shared" si="791"/>
        <v>1800</v>
      </c>
      <c r="BI689" s="6">
        <f t="shared" si="792"/>
        <v>650.71428571428567</v>
      </c>
      <c r="BJ689" s="6">
        <f t="shared" si="763"/>
        <v>26.552025648498979</v>
      </c>
      <c r="BK689" s="6">
        <f t="shared" si="807"/>
        <v>47.518416497971202</v>
      </c>
      <c r="BL689" s="6">
        <f t="shared" si="808"/>
        <v>21.635765570131237</v>
      </c>
      <c r="BM689" s="6">
        <f t="shared" si="809"/>
        <v>65.636272147459181</v>
      </c>
      <c r="BQ689" s="2">
        <f t="shared" si="732"/>
        <v>121155</v>
      </c>
      <c r="BR689" s="2">
        <f t="shared" si="764"/>
        <v>122182.875</v>
      </c>
      <c r="BS689" s="2">
        <f t="shared" si="733"/>
        <v>121900.474909158</v>
      </c>
      <c r="BT689" s="5">
        <f t="shared" si="765"/>
        <v>122878.18073547863</v>
      </c>
      <c r="BU689" s="5"/>
      <c r="BV689" s="2">
        <f t="shared" si="797"/>
        <v>8.4231631110066338</v>
      </c>
      <c r="BW689" s="2">
        <f t="shared" si="734"/>
        <v>0.32900318600123002</v>
      </c>
      <c r="BX689" s="2">
        <f t="shared" si="735"/>
        <v>-3.5339062231158112</v>
      </c>
      <c r="BY689" s="2">
        <f t="shared" si="736"/>
        <v>4.1919125951182714</v>
      </c>
      <c r="BZ689" s="2"/>
      <c r="CA689" s="2">
        <f t="shared" si="766"/>
        <v>-2.229124736090395</v>
      </c>
      <c r="CB689" s="2">
        <f t="shared" si="737"/>
        <v>-0.19904526395861138</v>
      </c>
      <c r="CC689" s="2">
        <f t="shared" si="738"/>
        <v>-1.1779657249867015</v>
      </c>
      <c r="CD689" s="2">
        <f t="shared" si="739"/>
        <v>0.77987519706947883</v>
      </c>
      <c r="CE689" s="5"/>
      <c r="CF689" s="8">
        <f t="shared" si="798"/>
        <v>-6.8066068983149874E-2</v>
      </c>
      <c r="CG689" s="8">
        <f t="shared" si="799"/>
        <v>-5.464552302431179E-2</v>
      </c>
      <c r="CH689" s="5">
        <f t="shared" si="800"/>
        <v>113025</v>
      </c>
      <c r="CI689" s="5">
        <f t="shared" si="801"/>
        <v>119475</v>
      </c>
      <c r="CJ689" s="5"/>
      <c r="CK689" s="5">
        <f t="shared" si="754"/>
        <v>118253.28057224509</v>
      </c>
      <c r="CL689" s="5">
        <f t="shared" si="772"/>
        <v>121515.12837751355</v>
      </c>
      <c r="CM689" s="5">
        <f t="shared" si="721"/>
        <v>122338.04158422771</v>
      </c>
      <c r="CN689" s="5">
        <f t="shared" si="793"/>
        <v>114442.76028408436</v>
      </c>
      <c r="CO689" s="5">
        <f t="shared" si="750"/>
        <v>110943.19134621153</v>
      </c>
      <c r="CP689" s="5">
        <f t="shared" si="767"/>
        <v>88714.710162837713</v>
      </c>
      <c r="CQ689" s="5">
        <f t="shared" si="783"/>
        <v>71857.41858272352</v>
      </c>
      <c r="CR689" s="5"/>
      <c r="CS689" s="32">
        <f t="shared" si="755"/>
        <v>-0.12907278765023533</v>
      </c>
      <c r="CT689" s="32">
        <f t="shared" si="773"/>
        <v>-0.15245121018973995</v>
      </c>
      <c r="CU689" s="32">
        <f t="shared" si="722"/>
        <v>-0.15815229125526675</v>
      </c>
      <c r="CV689" s="32">
        <f t="shared" si="794"/>
        <v>-0.10007413536386978</v>
      </c>
      <c r="CW689" s="32">
        <f t="shared" si="751"/>
        <v>-7.1687061186050172E-2</v>
      </c>
      <c r="CX689" s="32">
        <f t="shared" si="768"/>
        <v>0.16091232007588929</v>
      </c>
      <c r="CY689" s="32">
        <f t="shared" si="784"/>
        <v>0.43325493778260493</v>
      </c>
      <c r="DA689" s="6">
        <f t="shared" si="756"/>
        <v>-0.17502895266538104</v>
      </c>
      <c r="DB689" s="6">
        <f t="shared" si="774"/>
        <v>-0.27772882869020493</v>
      </c>
      <c r="DC689" s="6">
        <f t="shared" si="723"/>
        <v>-0.20045882544361446</v>
      </c>
      <c r="DD689" s="6">
        <f t="shared" si="795"/>
        <v>0.12674383295617281</v>
      </c>
      <c r="DE689" s="6">
        <f t="shared" si="752"/>
        <v>-4.5645762337186452E-2</v>
      </c>
      <c r="DF689" s="6">
        <f t="shared" si="769"/>
        <v>0.60163096415666162</v>
      </c>
      <c r="DG689" s="6">
        <f t="shared" si="786"/>
        <v>2.2740691430194175</v>
      </c>
      <c r="DI689" s="6">
        <f t="shared" si="757"/>
        <v>-0.23853578638600972</v>
      </c>
      <c r="DJ689" s="6">
        <f t="shared" si="775"/>
        <v>-0.22488090100199501</v>
      </c>
      <c r="DK689" s="6">
        <f t="shared" si="724"/>
        <v>0.32069884391724662</v>
      </c>
      <c r="DL689" s="6">
        <f t="shared" si="796"/>
        <v>0.19695574584481923</v>
      </c>
      <c r="DM689" s="6">
        <f t="shared" si="753"/>
        <v>0.47714078508239555</v>
      </c>
      <c r="DN689" s="6">
        <f t="shared" si="770"/>
        <v>0.19926798528078379</v>
      </c>
      <c r="DO689" s="6">
        <f t="shared" si="785"/>
        <v>9.4611211525679778E-2</v>
      </c>
      <c r="DP689" s="6"/>
      <c r="DX689">
        <f t="shared" si="776"/>
        <v>121759.5</v>
      </c>
      <c r="DY689">
        <f t="shared" si="777"/>
        <v>108812.89044382662</v>
      </c>
      <c r="DZ689">
        <f t="shared" si="778"/>
        <v>134706.10955617338</v>
      </c>
    </row>
    <row r="690" spans="1:130" x14ac:dyDescent="0.25">
      <c r="A690" s="1">
        <v>89</v>
      </c>
      <c r="B690" s="1">
        <v>689</v>
      </c>
      <c r="C690" s="7">
        <v>20220720</v>
      </c>
      <c r="D690" s="7">
        <v>101480</v>
      </c>
      <c r="E690" s="7">
        <v>4907289</v>
      </c>
      <c r="F690" s="7"/>
      <c r="G690" s="7">
        <f t="shared" si="740"/>
        <v>497991687720</v>
      </c>
      <c r="H690" s="36">
        <f t="shared" si="787"/>
        <v>477355567966.5</v>
      </c>
      <c r="I690" s="36">
        <f t="shared" si="779"/>
        <v>425907915505.40002</v>
      </c>
      <c r="K690" s="2">
        <f t="shared" si="741"/>
        <v>-1.4770161406629217E-2</v>
      </c>
      <c r="M690" s="1">
        <f t="shared" si="749"/>
        <v>688</v>
      </c>
      <c r="N690" s="2">
        <f t="shared" si="742"/>
        <v>3.878255865299722E-2</v>
      </c>
      <c r="O690" s="8">
        <f t="shared" si="743"/>
        <v>0.8621553884711779</v>
      </c>
      <c r="P690" s="2">
        <f t="shared" si="744"/>
        <v>0.88943975835089062</v>
      </c>
      <c r="Q690" s="2">
        <f t="shared" si="745"/>
        <v>0.84740800291789964</v>
      </c>
      <c r="R690" s="2">
        <f t="shared" si="746"/>
        <v>2.612836898177795E-2</v>
      </c>
      <c r="V690" s="1">
        <f t="shared" si="747"/>
        <v>1.4770161406629217E-2</v>
      </c>
      <c r="W690" s="1">
        <f t="shared" si="748"/>
        <v>0</v>
      </c>
      <c r="X690" s="2">
        <f t="shared" si="727"/>
        <v>1.6186198387303483E-2</v>
      </c>
      <c r="Y690" s="2">
        <f t="shared" si="728"/>
        <v>5.4131348348332277E-3</v>
      </c>
      <c r="Z690" s="2">
        <f t="shared" si="729"/>
        <v>4.0328373331481586E-2</v>
      </c>
      <c r="AA690" s="2">
        <f t="shared" si="730"/>
        <v>1.2114494727214426E-2</v>
      </c>
      <c r="AB690" s="3">
        <f t="shared" si="780"/>
        <v>0.40136006117231693</v>
      </c>
      <c r="AC690" s="3">
        <f t="shared" si="781"/>
        <v>0.44683125105275517</v>
      </c>
      <c r="AD690" s="4">
        <f t="shared" si="731"/>
        <v>52.680479581967951</v>
      </c>
      <c r="AE690" s="5">
        <f t="shared" si="802"/>
        <v>47.275257359561891</v>
      </c>
      <c r="AF690" s="5">
        <f t="shared" si="803"/>
        <v>29.932324371106617</v>
      </c>
      <c r="AG690" s="5">
        <f t="shared" si="804"/>
        <v>64.618190348017166</v>
      </c>
      <c r="AH690" s="5"/>
      <c r="AI690" s="6">
        <f t="shared" si="782"/>
        <v>-0.37881472108673736</v>
      </c>
      <c r="AJ690" s="6">
        <f t="shared" si="771"/>
        <v>-1.9004985073339399E-2</v>
      </c>
      <c r="AK690" s="6">
        <f t="shared" si="805"/>
        <v>-0.27372974766798908</v>
      </c>
      <c r="AL690" s="6">
        <f t="shared" si="806"/>
        <v>0.23571977752131026</v>
      </c>
      <c r="AM690" s="6"/>
      <c r="AT690" s="5"/>
      <c r="AU690" s="5"/>
      <c r="AV690" s="12"/>
      <c r="AW690" s="5"/>
      <c r="AX690" s="5"/>
      <c r="AY690" s="5"/>
      <c r="BE690" s="5">
        <f t="shared" si="788"/>
        <v>-1510</v>
      </c>
      <c r="BF690" s="6">
        <f t="shared" si="789"/>
        <v>1510</v>
      </c>
      <c r="BG690" s="6">
        <f t="shared" si="790"/>
        <v>0</v>
      </c>
      <c r="BH690" s="6">
        <f t="shared" si="791"/>
        <v>1830.7142857142858</v>
      </c>
      <c r="BI690" s="6">
        <f t="shared" si="792"/>
        <v>650.71428571428567</v>
      </c>
      <c r="BJ690" s="6">
        <f t="shared" si="763"/>
        <v>26.22337363270006</v>
      </c>
      <c r="BK690" s="6">
        <f t="shared" si="807"/>
        <v>45.099173107638705</v>
      </c>
      <c r="BL690" s="6">
        <f t="shared" si="808"/>
        <v>20.886755005634178</v>
      </c>
      <c r="BM690" s="6">
        <f t="shared" si="809"/>
        <v>62.047865779041871</v>
      </c>
      <c r="BQ690" s="2">
        <f t="shared" si="732"/>
        <v>120521.25</v>
      </c>
      <c r="BR690" s="2">
        <f t="shared" si="764"/>
        <v>122114.875</v>
      </c>
      <c r="BS690" s="2">
        <f t="shared" si="733"/>
        <v>121841.81328031939</v>
      </c>
      <c r="BT690" s="5">
        <f t="shared" si="765"/>
        <v>123127.83603863351</v>
      </c>
      <c r="BU690" s="5"/>
      <c r="BV690" s="2">
        <f t="shared" si="797"/>
        <v>9.4175407773590667</v>
      </c>
      <c r="BW690" s="2">
        <f t="shared" si="734"/>
        <v>0.78490831019558427</v>
      </c>
      <c r="BX690" s="2">
        <f t="shared" si="735"/>
        <v>-4.8219198589264085</v>
      </c>
      <c r="BY690" s="2">
        <f t="shared" si="736"/>
        <v>6.3917364793175775</v>
      </c>
      <c r="BZ690" s="2"/>
      <c r="CA690" s="2">
        <f t="shared" si="766"/>
        <v>-2.4007140033877383</v>
      </c>
      <c r="CB690" s="2">
        <f t="shared" si="737"/>
        <v>-0.3099006642343351</v>
      </c>
      <c r="CC690" s="2">
        <f t="shared" si="738"/>
        <v>-1.6980598769806139</v>
      </c>
      <c r="CD690" s="2">
        <f t="shared" si="739"/>
        <v>1.0782585485119436</v>
      </c>
      <c r="CE690" s="5"/>
      <c r="CF690" s="8">
        <f t="shared" si="798"/>
        <v>-6.8066068983149874E-2</v>
      </c>
      <c r="CG690" s="8">
        <f t="shared" si="799"/>
        <v>-5.464552302431179E-2</v>
      </c>
      <c r="CH690" s="5">
        <f t="shared" si="800"/>
        <v>112270</v>
      </c>
      <c r="CI690" s="5">
        <f t="shared" si="801"/>
        <v>118720</v>
      </c>
      <c r="CJ690" s="5"/>
      <c r="CK690" s="5">
        <f t="shared" si="754"/>
        <v>115370.37874915687</v>
      </c>
      <c r="CL690" s="5">
        <f t="shared" si="772"/>
        <v>119331.36814886321</v>
      </c>
      <c r="CM690" s="5">
        <f t="shared" si="721"/>
        <v>121705.28513206658</v>
      </c>
      <c r="CN690" s="5">
        <f t="shared" si="793"/>
        <v>114523.93718906444</v>
      </c>
      <c r="CO690" s="5">
        <f t="shared" si="750"/>
        <v>110896.10029237834</v>
      </c>
      <c r="CP690" s="5">
        <f t="shared" si="767"/>
        <v>88774.616142188985</v>
      </c>
      <c r="CQ690" s="5">
        <f t="shared" si="783"/>
        <v>72075.757822134517</v>
      </c>
      <c r="CR690" s="5"/>
      <c r="CS690" s="32">
        <f t="shared" si="755"/>
        <v>-0.12039813771746311</v>
      </c>
      <c r="CT690" s="32">
        <f t="shared" si="773"/>
        <v>-0.14959493405450641</v>
      </c>
      <c r="CU690" s="32">
        <f t="shared" si="722"/>
        <v>-0.16618247194540015</v>
      </c>
      <c r="CV690" s="32">
        <f t="shared" si="794"/>
        <v>-0.11389703767807569</v>
      </c>
      <c r="CW690" s="32">
        <f t="shared" si="751"/>
        <v>-8.4909210220672549E-2</v>
      </c>
      <c r="CX690" s="32">
        <f t="shared" si="768"/>
        <v>0.14311955838210544</v>
      </c>
      <c r="CY690" s="32">
        <f t="shared" si="784"/>
        <v>0.40796299707910144</v>
      </c>
      <c r="DA690" s="6">
        <f t="shared" si="756"/>
        <v>-0.18743263534714452</v>
      </c>
      <c r="DB690" s="6">
        <f t="shared" si="774"/>
        <v>-0.28222277502236898</v>
      </c>
      <c r="DC690" s="6">
        <f t="shared" si="723"/>
        <v>-0.20845200257121999</v>
      </c>
      <c r="DD690" s="6">
        <f t="shared" si="795"/>
        <v>0.12005206440081613</v>
      </c>
      <c r="DE690" s="6">
        <f t="shared" si="752"/>
        <v>-3.5906504020101683E-2</v>
      </c>
      <c r="DF690" s="6">
        <f t="shared" si="769"/>
        <v>0.54799002836103905</v>
      </c>
      <c r="DG690" s="6">
        <f t="shared" si="786"/>
        <v>2.0956580250794343</v>
      </c>
      <c r="DI690" s="6">
        <f t="shared" si="757"/>
        <v>-1.9338854346048959E-2</v>
      </c>
      <c r="DJ690" s="6">
        <f t="shared" si="775"/>
        <v>-0.15992988394047797</v>
      </c>
      <c r="DK690" s="6">
        <f t="shared" si="724"/>
        <v>0.45016179824965524</v>
      </c>
      <c r="DL690" s="6">
        <f t="shared" si="796"/>
        <v>0.19006439391175056</v>
      </c>
      <c r="DM690" s="6">
        <f t="shared" si="753"/>
        <v>0.47574073056632438</v>
      </c>
      <c r="DN690" s="6">
        <f t="shared" si="770"/>
        <v>0.22435230941217274</v>
      </c>
      <c r="DO690" s="6">
        <f t="shared" si="785"/>
        <v>9.3587185838756498E-2</v>
      </c>
      <c r="DP690" s="6"/>
      <c r="DX690">
        <f t="shared" si="776"/>
        <v>120035.5</v>
      </c>
      <c r="DY690">
        <f t="shared" si="777"/>
        <v>105976.80948487733</v>
      </c>
      <c r="DZ690">
        <f t="shared" si="778"/>
        <v>134094.19051512267</v>
      </c>
    </row>
    <row r="691" spans="1:130" x14ac:dyDescent="0.25">
      <c r="A691" s="1">
        <v>90</v>
      </c>
      <c r="B691" s="1">
        <v>690</v>
      </c>
      <c r="C691" s="7">
        <v>20220723</v>
      </c>
      <c r="D691" s="7">
        <v>98090</v>
      </c>
      <c r="E691" s="7">
        <v>5881713</v>
      </c>
      <c r="F691" s="7"/>
      <c r="G691" s="7">
        <f t="shared" si="740"/>
        <v>576937228170</v>
      </c>
      <c r="H691" s="36">
        <f t="shared" si="787"/>
        <v>479507791932</v>
      </c>
      <c r="I691" s="36">
        <f t="shared" si="779"/>
        <v>431468802568.79999</v>
      </c>
      <c r="K691" s="2">
        <f t="shared" si="741"/>
        <v>-3.3976310154856797E-2</v>
      </c>
      <c r="M691" s="1">
        <f t="shared" si="749"/>
        <v>689</v>
      </c>
      <c r="N691" s="2">
        <f t="shared" si="742"/>
        <v>3.8810372564839837E-2</v>
      </c>
      <c r="O691" s="8">
        <f t="shared" si="743"/>
        <v>0.86340852130325818</v>
      </c>
      <c r="P691" s="2">
        <f t="shared" si="744"/>
        <v>0.88961865599290357</v>
      </c>
      <c r="Q691" s="2">
        <f t="shared" si="745"/>
        <v>0.84750892250902332</v>
      </c>
      <c r="R691" s="2">
        <f t="shared" si="746"/>
        <v>2.6031237047632438E-2</v>
      </c>
      <c r="V691" s="1">
        <f t="shared" si="747"/>
        <v>3.3976310154856797E-2</v>
      </c>
      <c r="W691" s="1">
        <f t="shared" si="748"/>
        <v>0</v>
      </c>
      <c r="X691" s="2">
        <f t="shared" si="727"/>
        <v>1.8029587130236408E-2</v>
      </c>
      <c r="Y691" s="2">
        <f t="shared" si="728"/>
        <v>5.4131348348332277E-3</v>
      </c>
      <c r="Z691" s="2">
        <f t="shared" si="729"/>
        <v>4.0523067865232083E-2</v>
      </c>
      <c r="AA691" s="2">
        <f t="shared" si="730"/>
        <v>1.2114494727214426E-2</v>
      </c>
      <c r="AB691" s="3">
        <f t="shared" si="780"/>
        <v>0.44492157381068881</v>
      </c>
      <c r="AC691" s="3">
        <f t="shared" si="781"/>
        <v>0.44683125105275517</v>
      </c>
      <c r="AD691" s="4">
        <f t="shared" si="731"/>
        <v>50.107074358993977</v>
      </c>
      <c r="AE691" s="5">
        <f t="shared" si="802"/>
        <v>46.437936160688807</v>
      </c>
      <c r="AF691" s="5">
        <f t="shared" si="803"/>
        <v>31.645464220243952</v>
      </c>
      <c r="AG691" s="5">
        <f t="shared" si="804"/>
        <v>61.230408101133662</v>
      </c>
      <c r="AH691" s="5"/>
      <c r="AI691" s="6">
        <f t="shared" si="782"/>
        <v>-0.4071612881827138</v>
      </c>
      <c r="AJ691" s="6">
        <f t="shared" si="771"/>
        <v>-4.9088851458024156E-2</v>
      </c>
      <c r="AK691" s="6">
        <f t="shared" si="805"/>
        <v>-0.33752406888428749</v>
      </c>
      <c r="AL691" s="6">
        <f t="shared" si="806"/>
        <v>0.23934636596823916</v>
      </c>
      <c r="AM691" s="6"/>
      <c r="AT691" s="5"/>
      <c r="AU691" s="5"/>
      <c r="AV691" s="12"/>
      <c r="AW691" s="5"/>
      <c r="AX691" s="5"/>
      <c r="AY691" s="5"/>
      <c r="BE691" s="5">
        <f t="shared" si="788"/>
        <v>-3390</v>
      </c>
      <c r="BF691" s="6">
        <f t="shared" si="789"/>
        <v>3390</v>
      </c>
      <c r="BG691" s="6">
        <f t="shared" si="790"/>
        <v>0</v>
      </c>
      <c r="BH691" s="6">
        <f t="shared" si="791"/>
        <v>2004.2857142857142</v>
      </c>
      <c r="BI691" s="6">
        <f t="shared" si="792"/>
        <v>650.71428571428567</v>
      </c>
      <c r="BJ691" s="6">
        <f t="shared" si="763"/>
        <v>24.509012644605864</v>
      </c>
      <c r="BK691" s="6">
        <f t="shared" si="807"/>
        <v>42.61359602624313</v>
      </c>
      <c r="BL691" s="6">
        <f t="shared" si="808"/>
        <v>20.912353507671128</v>
      </c>
      <c r="BM691" s="6">
        <f t="shared" si="809"/>
        <v>57.80446578924353</v>
      </c>
      <c r="BQ691" s="2">
        <f t="shared" si="732"/>
        <v>119948.75</v>
      </c>
      <c r="BR691" s="2">
        <f t="shared" si="764"/>
        <v>122006.1875</v>
      </c>
      <c r="BS691" s="2">
        <f t="shared" si="733"/>
        <v>121740.57255406024</v>
      </c>
      <c r="BT691" s="5">
        <f t="shared" si="765"/>
        <v>123407.66850119499</v>
      </c>
      <c r="BU691" s="5"/>
      <c r="BV691" s="2">
        <f t="shared" si="797"/>
        <v>8.7486686215537617</v>
      </c>
      <c r="BW691" s="2">
        <f t="shared" si="734"/>
        <v>1.2155410297366227</v>
      </c>
      <c r="BX691" s="2">
        <f t="shared" si="735"/>
        <v>-5.4115962270821809</v>
      </c>
      <c r="BY691" s="2">
        <f t="shared" si="736"/>
        <v>7.8426782865554268</v>
      </c>
      <c r="BZ691" s="2"/>
      <c r="CA691" s="2">
        <f t="shared" si="766"/>
        <v>-2.272463003082748</v>
      </c>
      <c r="CB691" s="2">
        <f t="shared" si="737"/>
        <v>-0.41789943188552214</v>
      </c>
      <c r="CC691" s="2">
        <f t="shared" si="738"/>
        <v>-2.055136376387197</v>
      </c>
      <c r="CD691" s="2">
        <f t="shared" si="739"/>
        <v>1.219337512616153</v>
      </c>
      <c r="CE691" s="5"/>
      <c r="CF691" s="8">
        <f t="shared" si="798"/>
        <v>-6.8066068983149874E-2</v>
      </c>
      <c r="CG691" s="8">
        <f t="shared" si="799"/>
        <v>-5.464552302431179E-2</v>
      </c>
      <c r="CH691" s="5">
        <f t="shared" si="800"/>
        <v>110575</v>
      </c>
      <c r="CI691" s="5">
        <f t="shared" si="801"/>
        <v>117025</v>
      </c>
      <c r="CJ691" s="5"/>
      <c r="CK691" s="5">
        <f t="shared" si="754"/>
        <v>112280.05218135961</v>
      </c>
      <c r="CL691" s="5">
        <f t="shared" si="772"/>
        <v>117068.248039392</v>
      </c>
      <c r="CM691" s="5">
        <f t="shared" ref="CM691:CM754" si="810">AVERAGE(G642:G691)/AVERAGE(E642:E691)</f>
        <v>120882.8498989674</v>
      </c>
      <c r="CN691" s="5">
        <f t="shared" si="793"/>
        <v>114451.1445737559</v>
      </c>
      <c r="CO691" s="5">
        <f t="shared" si="750"/>
        <v>110829.41876912522</v>
      </c>
      <c r="CP691" s="5">
        <f t="shared" si="767"/>
        <v>88820.56037370491</v>
      </c>
      <c r="CQ691" s="5">
        <f t="shared" si="783"/>
        <v>72285.656780787511</v>
      </c>
      <c r="CR691" s="5"/>
      <c r="CS691" s="32">
        <f t="shared" si="755"/>
        <v>-0.12638088338647391</v>
      </c>
      <c r="CT691" s="32">
        <f t="shared" si="773"/>
        <v>-0.16211268518348421</v>
      </c>
      <c r="CU691" s="32">
        <f t="shared" ref="CU691:CU754" si="811">D691/CM691-1</f>
        <v>-0.18855321427330196</v>
      </c>
      <c r="CV691" s="32">
        <f t="shared" si="794"/>
        <v>-0.14295308827787445</v>
      </c>
      <c r="CW691" s="32">
        <f t="shared" si="751"/>
        <v>-0.11494618406023938</v>
      </c>
      <c r="CX691" s="32">
        <f t="shared" si="768"/>
        <v>0.10436141797906617</v>
      </c>
      <c r="CY691" s="32">
        <f t="shared" si="784"/>
        <v>0.35697736409128011</v>
      </c>
      <c r="DA691" s="6">
        <f t="shared" si="756"/>
        <v>-0.20277230484579109</v>
      </c>
      <c r="DB691" s="6">
        <f t="shared" si="774"/>
        <v>-0.26497227716097133</v>
      </c>
      <c r="DC691" s="6">
        <f t="shared" ref="DC691:DC754" si="812">LN(D691/D642)</f>
        <v>-0.23286270785637586</v>
      </c>
      <c r="DD691" s="6">
        <f t="shared" si="795"/>
        <v>8.6409143147196874E-2</v>
      </c>
      <c r="DE691" s="6">
        <f t="shared" si="752"/>
        <v>-5.6580546155564015E-2</v>
      </c>
      <c r="DF691" s="6">
        <f t="shared" si="769"/>
        <v>0.52263027983419541</v>
      </c>
      <c r="DG691" s="6">
        <f t="shared" si="786"/>
        <v>2.0505628757214511</v>
      </c>
      <c r="DI691" s="6">
        <f t="shared" si="757"/>
        <v>5.1931150336857065E-2</v>
      </c>
      <c r="DJ691" s="6">
        <f t="shared" si="775"/>
        <v>-0.15158120820606488</v>
      </c>
      <c r="DK691" s="6">
        <f t="shared" ref="DK691:DK754" si="813">(D661-(AVERAGE(D642:D691)-2*_xlfn.STDEV.P(D642:D691)))/(4*_xlfn.STDEV.P(D642:D691))</f>
        <v>0.67038519600852042</v>
      </c>
      <c r="DL691" s="6">
        <f t="shared" si="796"/>
        <v>0.17952578993467275</v>
      </c>
      <c r="DM691" s="6">
        <f t="shared" si="753"/>
        <v>0.37663241906009676</v>
      </c>
      <c r="DN691" s="6">
        <f t="shared" si="770"/>
        <v>0.21270128213129674</v>
      </c>
      <c r="DO691" s="6">
        <f t="shared" si="785"/>
        <v>8.6330228203203394E-2</v>
      </c>
      <c r="DP691" s="6"/>
      <c r="DX691">
        <f t="shared" si="776"/>
        <v>118211.5</v>
      </c>
      <c r="DY691">
        <f t="shared" si="777"/>
        <v>102770.9841083596</v>
      </c>
      <c r="DZ691">
        <f t="shared" si="778"/>
        <v>133652.01589164042</v>
      </c>
    </row>
    <row r="692" spans="1:130" x14ac:dyDescent="0.25">
      <c r="A692" s="1">
        <v>91</v>
      </c>
      <c r="B692" s="1">
        <v>691</v>
      </c>
      <c r="C692" s="7">
        <v>20220724</v>
      </c>
      <c r="D692" s="7">
        <v>94750</v>
      </c>
      <c r="E692" s="7">
        <v>7167210</v>
      </c>
      <c r="F692" s="7"/>
      <c r="G692" s="7">
        <f t="shared" si="740"/>
        <v>679093147500</v>
      </c>
      <c r="H692" s="36">
        <f t="shared" si="787"/>
        <v>497825288404.5</v>
      </c>
      <c r="I692" s="36">
        <f t="shared" si="779"/>
        <v>436451568255</v>
      </c>
      <c r="K692" s="2">
        <f t="shared" si="741"/>
        <v>-3.4643580613688538E-2</v>
      </c>
      <c r="M692" s="1">
        <f t="shared" si="749"/>
        <v>690</v>
      </c>
      <c r="N692" s="2">
        <f t="shared" si="742"/>
        <v>3.8870774388993327E-2</v>
      </c>
      <c r="O692" s="8">
        <f t="shared" si="743"/>
        <v>0.86466165413533835</v>
      </c>
      <c r="P692" s="2">
        <f t="shared" si="744"/>
        <v>0.89000644237345894</v>
      </c>
      <c r="Q692" s="2">
        <f t="shared" si="745"/>
        <v>0.84772766011820355</v>
      </c>
      <c r="R692" s="2">
        <f t="shared" si="746"/>
        <v>2.495700185756522E-2</v>
      </c>
      <c r="V692" s="1">
        <f t="shared" si="747"/>
        <v>3.4643580613688538E-2</v>
      </c>
      <c r="W692" s="1">
        <f t="shared" si="748"/>
        <v>0</v>
      </c>
      <c r="X692" s="2">
        <f t="shared" si="727"/>
        <v>2.0173808337920329E-2</v>
      </c>
      <c r="Y692" s="2">
        <f t="shared" si="728"/>
        <v>5.4131348348332277E-3</v>
      </c>
      <c r="Z692" s="2">
        <f t="shared" si="729"/>
        <v>4.0553390996566005E-2</v>
      </c>
      <c r="AA692" s="2">
        <f t="shared" si="730"/>
        <v>1.2114494727214426E-2</v>
      </c>
      <c r="AB692" s="3">
        <f t="shared" si="780"/>
        <v>0.49746292090909522</v>
      </c>
      <c r="AC692" s="3">
        <f t="shared" si="781"/>
        <v>0.44683125105275517</v>
      </c>
      <c r="AD692" s="4">
        <f t="shared" si="731"/>
        <v>47.319073263411731</v>
      </c>
      <c r="AE692" s="5">
        <f t="shared" si="802"/>
        <v>45.7218452935454</v>
      </c>
      <c r="AF692" s="5">
        <f t="shared" si="803"/>
        <v>32.754090302710999</v>
      </c>
      <c r="AG692" s="5">
        <f t="shared" si="804"/>
        <v>58.6896002843798</v>
      </c>
      <c r="AH692" s="5"/>
      <c r="AI692" s="6">
        <f t="shared" si="782"/>
        <v>-0.39210922304773216</v>
      </c>
      <c r="AJ692" s="6">
        <f t="shared" si="771"/>
        <v>-7.2444474737509187E-2</v>
      </c>
      <c r="AK692" s="6">
        <f t="shared" si="805"/>
        <v>-0.39248726113777488</v>
      </c>
      <c r="AL692" s="6">
        <f t="shared" si="806"/>
        <v>0.24759831166275648</v>
      </c>
      <c r="AM692" s="6"/>
      <c r="AT692" s="5"/>
      <c r="AU692" s="5"/>
      <c r="AV692" s="12"/>
      <c r="AW692" s="5"/>
      <c r="AX692" s="5"/>
      <c r="AY692" s="5"/>
      <c r="BE692" s="5">
        <f t="shared" si="788"/>
        <v>-3340</v>
      </c>
      <c r="BF692" s="6">
        <f t="shared" si="789"/>
        <v>3340</v>
      </c>
      <c r="BG692" s="6">
        <f t="shared" si="790"/>
        <v>0</v>
      </c>
      <c r="BH692" s="6">
        <f t="shared" si="791"/>
        <v>2204.2857142857142</v>
      </c>
      <c r="BI692" s="6">
        <f t="shared" si="792"/>
        <v>650.71428571428567</v>
      </c>
      <c r="BJ692" s="6">
        <f t="shared" si="763"/>
        <v>22.792094070552913</v>
      </c>
      <c r="BK692" s="6">
        <f t="shared" si="807"/>
        <v>40.659412666433376</v>
      </c>
      <c r="BL692" s="6">
        <f t="shared" si="808"/>
        <v>19.224232873987916</v>
      </c>
      <c r="BM692" s="6">
        <f t="shared" si="809"/>
        <v>55.664038521145194</v>
      </c>
      <c r="BQ692" s="2">
        <f t="shared" si="732"/>
        <v>119512.5</v>
      </c>
      <c r="BR692" s="2">
        <f t="shared" si="764"/>
        <v>121867.0625</v>
      </c>
      <c r="BS692" s="2">
        <f t="shared" si="733"/>
        <v>121600.77482846194</v>
      </c>
      <c r="BT692" s="5">
        <f t="shared" si="765"/>
        <v>123648.70320507319</v>
      </c>
      <c r="BU692" s="5"/>
      <c r="BV692" s="2">
        <f t="shared" si="797"/>
        <v>9.7989983218071277</v>
      </c>
      <c r="BW692" s="2">
        <f t="shared" si="734"/>
        <v>1.7142994850948632</v>
      </c>
      <c r="BX692" s="2">
        <f t="shared" si="735"/>
        <v>-5.8997966035125771</v>
      </c>
      <c r="BY692" s="2">
        <f t="shared" si="736"/>
        <v>9.3283955737023039</v>
      </c>
      <c r="BZ692" s="2"/>
      <c r="CA692" s="2">
        <f t="shared" si="766"/>
        <v>-2.4159085089170627</v>
      </c>
      <c r="CB692" s="2">
        <f t="shared" si="737"/>
        <v>-0.5264918623500715</v>
      </c>
      <c r="CC692" s="2">
        <f t="shared" si="738"/>
        <v>-2.3879322570266974</v>
      </c>
      <c r="CD692" s="2">
        <f t="shared" si="739"/>
        <v>1.3349485323265546</v>
      </c>
      <c r="CE692" s="5"/>
      <c r="CF692" s="8">
        <f t="shared" si="798"/>
        <v>-7.5426215698323834E-2</v>
      </c>
      <c r="CG692" s="8">
        <f t="shared" si="799"/>
        <v>-5.464552302431179E-2</v>
      </c>
      <c r="CH692" s="5">
        <f t="shared" si="800"/>
        <v>108905</v>
      </c>
      <c r="CI692" s="5">
        <f t="shared" si="801"/>
        <v>115355</v>
      </c>
      <c r="CJ692" s="5"/>
      <c r="CK692" s="5">
        <f t="shared" si="754"/>
        <v>109120.27742286978</v>
      </c>
      <c r="CL692" s="5">
        <f t="shared" si="772"/>
        <v>114917.59303697089</v>
      </c>
      <c r="CM692" s="5">
        <f t="shared" si="810"/>
        <v>119798.832956599</v>
      </c>
      <c r="CN692" s="5">
        <f t="shared" si="793"/>
        <v>114191.48218318903</v>
      </c>
      <c r="CO692" s="5">
        <f t="shared" si="750"/>
        <v>110694.69520094688</v>
      </c>
      <c r="CP692" s="5">
        <f t="shared" si="767"/>
        <v>88869.448253325099</v>
      </c>
      <c r="CQ692" s="5">
        <f t="shared" si="783"/>
        <v>72413.488131820312</v>
      </c>
      <c r="CR692" s="5"/>
      <c r="CS692" s="32">
        <f t="shared" si="755"/>
        <v>-0.13169209025359396</v>
      </c>
      <c r="CT692" s="32">
        <f t="shared" si="773"/>
        <v>-0.17549613165394651</v>
      </c>
      <c r="CU692" s="32">
        <f t="shared" si="811"/>
        <v>-0.20909079277653519</v>
      </c>
      <c r="CV692" s="32">
        <f t="shared" si="794"/>
        <v>-0.17025334824886929</v>
      </c>
      <c r="CW692" s="32">
        <f t="shared" si="751"/>
        <v>-0.14404208956899034</v>
      </c>
      <c r="CX692" s="32">
        <f t="shared" si="768"/>
        <v>6.6170679150749478E-2</v>
      </c>
      <c r="CY692" s="32">
        <f t="shared" si="784"/>
        <v>0.30845789153974557</v>
      </c>
      <c r="DA692" s="6">
        <f t="shared" si="756"/>
        <v>-0.25572567532016705</v>
      </c>
      <c r="DB692" s="6">
        <f t="shared" si="774"/>
        <v>-0.25113851131326098</v>
      </c>
      <c r="DC692" s="6">
        <f t="shared" si="812"/>
        <v>-0.27121477385536746</v>
      </c>
      <c r="DD692" s="6">
        <f t="shared" si="795"/>
        <v>4.5118811575678631E-2</v>
      </c>
      <c r="DE692" s="6">
        <f t="shared" si="752"/>
        <v>-0.13329389740629607</v>
      </c>
      <c r="DF692" s="6">
        <f t="shared" si="769"/>
        <v>0.54372685707516899</v>
      </c>
      <c r="DG692" s="6">
        <f t="shared" si="786"/>
        <v>2.0145462690159168</v>
      </c>
      <c r="DI692" s="6">
        <f t="shared" si="757"/>
        <v>9.9176252420341157E-2</v>
      </c>
      <c r="DJ692" s="6">
        <f t="shared" si="775"/>
        <v>-0.11050146094629941</v>
      </c>
      <c r="DK692" s="6">
        <f t="shared" si="813"/>
        <v>0.68602215376881581</v>
      </c>
      <c r="DL692" s="6">
        <f t="shared" si="796"/>
        <v>0.13472009365065618</v>
      </c>
      <c r="DM692" s="6">
        <f t="shared" si="753"/>
        <v>0.38025818293101732</v>
      </c>
      <c r="DN692" s="6">
        <f t="shared" si="770"/>
        <v>0.22487910741545644</v>
      </c>
      <c r="DO692" s="6">
        <f t="shared" si="785"/>
        <v>8.8190696514052938E-2</v>
      </c>
      <c r="DP692" s="6"/>
      <c r="DX692">
        <f t="shared" si="776"/>
        <v>116556.5</v>
      </c>
      <c r="DY692">
        <f t="shared" si="777"/>
        <v>98697.001378818051</v>
      </c>
      <c r="DZ692">
        <f t="shared" si="778"/>
        <v>134415.99862118196</v>
      </c>
    </row>
    <row r="693" spans="1:130" x14ac:dyDescent="0.25">
      <c r="A693" s="1">
        <v>92</v>
      </c>
      <c r="B693" s="1">
        <v>692</v>
      </c>
      <c r="C693" s="7">
        <v>20220725</v>
      </c>
      <c r="D693" s="7">
        <v>90670</v>
      </c>
      <c r="E693" s="7">
        <v>6351972</v>
      </c>
      <c r="F693" s="7"/>
      <c r="G693" s="7">
        <f t="shared" si="740"/>
        <v>575933301240</v>
      </c>
      <c r="H693" s="36">
        <f t="shared" si="787"/>
        <v>412815340336.5</v>
      </c>
      <c r="I693" s="36">
        <f t="shared" si="779"/>
        <v>443468747391</v>
      </c>
      <c r="K693" s="2">
        <f t="shared" si="741"/>
        <v>-4.4015302304570979E-2</v>
      </c>
      <c r="M693" s="1">
        <f t="shared" si="749"/>
        <v>691</v>
      </c>
      <c r="N693" s="2">
        <f t="shared" si="742"/>
        <v>3.9337235079838405E-2</v>
      </c>
      <c r="O693" s="8">
        <f t="shared" si="743"/>
        <v>0.86591478696741853</v>
      </c>
      <c r="P693" s="2">
        <f t="shared" si="744"/>
        <v>0.89296827869680906</v>
      </c>
      <c r="Q693" s="2">
        <f t="shared" si="745"/>
        <v>0.84939757070041355</v>
      </c>
      <c r="R693" s="2">
        <f t="shared" si="746"/>
        <v>2.4091655406040413E-2</v>
      </c>
      <c r="V693" s="1">
        <f t="shared" si="747"/>
        <v>4.4015302304570979E-2</v>
      </c>
      <c r="W693" s="1">
        <f t="shared" si="748"/>
        <v>0</v>
      </c>
      <c r="X693" s="2">
        <f t="shared" si="727"/>
        <v>2.3317758502532541E-2</v>
      </c>
      <c r="Y693" s="2">
        <f t="shared" si="728"/>
        <v>2.2998809531936935E-3</v>
      </c>
      <c r="Z693" s="2">
        <f t="shared" si="729"/>
        <v>4.0575248377784243E-2</v>
      </c>
      <c r="AA693" s="2">
        <f t="shared" si="730"/>
        <v>5.1468309430974827E-3</v>
      </c>
      <c r="AB693" s="3">
        <f t="shared" si="780"/>
        <v>0.57467937806388092</v>
      </c>
      <c r="AC693" s="3">
        <f t="shared" si="781"/>
        <v>0.44685379772928224</v>
      </c>
      <c r="AD693" s="4">
        <f t="shared" si="731"/>
        <v>43.743444492864889</v>
      </c>
      <c r="AE693" s="5">
        <f t="shared" si="802"/>
        <v>45.097214939595432</v>
      </c>
      <c r="AF693" s="5">
        <f t="shared" si="803"/>
        <v>33.094277100798934</v>
      </c>
      <c r="AG693" s="5">
        <f t="shared" si="804"/>
        <v>57.10015277839193</v>
      </c>
      <c r="AH693" s="5"/>
      <c r="AI693" s="6">
        <f t="shared" si="782"/>
        <v>-0.38823457826690494</v>
      </c>
      <c r="AJ693" s="6">
        <f t="shared" si="771"/>
        <v>-9.1550490862835343E-2</v>
      </c>
      <c r="AK693" s="6">
        <f t="shared" si="805"/>
        <v>-0.43934140622690626</v>
      </c>
      <c r="AL693" s="6">
        <f t="shared" si="806"/>
        <v>0.25624042450123558</v>
      </c>
      <c r="AM693" s="6"/>
      <c r="AT693" s="5"/>
      <c r="AU693" s="5"/>
      <c r="AV693" s="12"/>
      <c r="AW693" s="5"/>
      <c r="AX693" s="5"/>
      <c r="AY693" s="5"/>
      <c r="BE693" s="5">
        <f t="shared" si="788"/>
        <v>-4080</v>
      </c>
      <c r="BF693" s="6">
        <f t="shared" si="789"/>
        <v>4080</v>
      </c>
      <c r="BG693" s="6">
        <f t="shared" si="790"/>
        <v>0</v>
      </c>
      <c r="BH693" s="6">
        <f t="shared" si="791"/>
        <v>2495.7142857142858</v>
      </c>
      <c r="BI693" s="6">
        <f t="shared" si="792"/>
        <v>280</v>
      </c>
      <c r="BJ693" s="6">
        <f t="shared" si="763"/>
        <v>10.087493566649512</v>
      </c>
      <c r="BK693" s="6">
        <f t="shared" si="807"/>
        <v>38.495115234752959</v>
      </c>
      <c r="BL693" s="6">
        <f t="shared" si="808"/>
        <v>13.949647420747056</v>
      </c>
      <c r="BM693" s="6">
        <f t="shared" si="809"/>
        <v>55.676942704557092</v>
      </c>
      <c r="BQ693" s="2">
        <f t="shared" si="732"/>
        <v>114378.75</v>
      </c>
      <c r="BR693" s="2">
        <f t="shared" si="764"/>
        <v>121471.25</v>
      </c>
      <c r="BS693" s="2">
        <f t="shared" si="733"/>
        <v>121129.40602445207</v>
      </c>
      <c r="BT693" s="5">
        <f t="shared" si="765"/>
        <v>125250.30585535524</v>
      </c>
      <c r="BU693" s="5"/>
      <c r="BV693" s="2">
        <f t="shared" si="797"/>
        <v>10.130418701202444</v>
      </c>
      <c r="BW693" s="2">
        <f t="shared" si="734"/>
        <v>2.2511204409257255</v>
      </c>
      <c r="BX693" s="2">
        <f t="shared" si="735"/>
        <v>-6.1476566339652896</v>
      </c>
      <c r="BY693" s="2">
        <f t="shared" si="736"/>
        <v>10.64989751581674</v>
      </c>
      <c r="BZ693" s="2"/>
      <c r="CA693" s="2">
        <f t="shared" si="766"/>
        <v>-2.458142562985453</v>
      </c>
      <c r="CB693" s="2">
        <f t="shared" si="737"/>
        <v>-0.63784818570894863</v>
      </c>
      <c r="CC693" s="2">
        <f t="shared" si="738"/>
        <v>-2.6823285862816064</v>
      </c>
      <c r="CD693" s="2">
        <f t="shared" si="739"/>
        <v>1.4066322148637092</v>
      </c>
      <c r="CE693" s="5"/>
      <c r="CF693" s="8">
        <f t="shared" si="798"/>
        <v>-7.6325999879903447E-2</v>
      </c>
      <c r="CG693" s="8">
        <f t="shared" si="799"/>
        <v>-5.464552302431179E-2</v>
      </c>
      <c r="CH693" s="5">
        <f t="shared" si="800"/>
        <v>106865</v>
      </c>
      <c r="CI693" s="5">
        <f t="shared" si="801"/>
        <v>113315</v>
      </c>
      <c r="CJ693" s="5"/>
      <c r="CK693" s="5">
        <f t="shared" si="754"/>
        <v>106070.87015185253</v>
      </c>
      <c r="CL693" s="5">
        <f t="shared" si="772"/>
        <v>111113.87787988872</v>
      </c>
      <c r="CM693" s="5">
        <f t="shared" si="810"/>
        <v>118764.43254007991</v>
      </c>
      <c r="CN693" s="5">
        <f t="shared" si="793"/>
        <v>113937.46238847966</v>
      </c>
      <c r="CO693" s="5">
        <f t="shared" si="750"/>
        <v>110529.75947524291</v>
      </c>
      <c r="CP693" s="5">
        <f t="shared" si="767"/>
        <v>88894.215437056264</v>
      </c>
      <c r="CQ693" s="5">
        <f t="shared" si="783"/>
        <v>72564.945456349582</v>
      </c>
      <c r="CR693" s="5"/>
      <c r="CS693" s="32">
        <f t="shared" si="755"/>
        <v>-0.14519415302056482</v>
      </c>
      <c r="CT693" s="32">
        <f t="shared" si="773"/>
        <v>-0.18399031939095878</v>
      </c>
      <c r="CU693" s="32">
        <f t="shared" si="811"/>
        <v>-0.23655594473201202</v>
      </c>
      <c r="CV693" s="32">
        <f t="shared" si="794"/>
        <v>-0.20421257328996167</v>
      </c>
      <c r="CW693" s="32">
        <f t="shared" si="751"/>
        <v>-0.17967793985556635</v>
      </c>
      <c r="CX693" s="32">
        <f t="shared" si="768"/>
        <v>1.9976379275219891E-2</v>
      </c>
      <c r="CY693" s="32">
        <f t="shared" si="784"/>
        <v>0.24950138706493297</v>
      </c>
      <c r="DA693" s="6">
        <f t="shared" si="756"/>
        <v>-0.30333047405507735</v>
      </c>
      <c r="DB693" s="6">
        <f t="shared" si="774"/>
        <v>-0.28889452782213576</v>
      </c>
      <c r="DC693" s="6">
        <f t="shared" si="812"/>
        <v>-0.32579609137207066</v>
      </c>
      <c r="DD693" s="6">
        <f t="shared" si="795"/>
        <v>3.0003370000495445E-2</v>
      </c>
      <c r="DE693" s="6">
        <f t="shared" si="752"/>
        <v>-0.1721230425043781</v>
      </c>
      <c r="DF693" s="6">
        <f t="shared" si="769"/>
        <v>0.53901225658007612</v>
      </c>
      <c r="DG693" s="6">
        <f t="shared" si="786"/>
        <v>1.9765960594196659</v>
      </c>
      <c r="DI693" s="6">
        <f t="shared" si="757"/>
        <v>0.12236757944494536</v>
      </c>
      <c r="DJ693" s="6">
        <f t="shared" si="775"/>
        <v>-8.1402763364730846E-2</v>
      </c>
      <c r="DK693" s="6">
        <f t="shared" si="813"/>
        <v>0.62007944446424623</v>
      </c>
      <c r="DL693" s="6">
        <f t="shared" si="796"/>
        <v>0.13606374536769364</v>
      </c>
      <c r="DM693" s="6">
        <f t="shared" si="753"/>
        <v>0.45826192071591382</v>
      </c>
      <c r="DN693" s="6">
        <f t="shared" si="770"/>
        <v>0.24974330187220986</v>
      </c>
      <c r="DO693" s="6">
        <f t="shared" si="785"/>
        <v>8.1045884181146138E-2</v>
      </c>
      <c r="DP693" s="6"/>
      <c r="DX693">
        <f t="shared" si="776"/>
        <v>115000</v>
      </c>
      <c r="DY693">
        <f t="shared" si="777"/>
        <v>94076.466837553467</v>
      </c>
      <c r="DZ693">
        <f t="shared" si="778"/>
        <v>135923.53316244655</v>
      </c>
    </row>
    <row r="694" spans="1:130" x14ac:dyDescent="0.25">
      <c r="A694" s="1">
        <v>93</v>
      </c>
      <c r="B694" s="1">
        <v>693</v>
      </c>
      <c r="C694" s="7">
        <v>20220726</v>
      </c>
      <c r="D694" s="7">
        <v>93750</v>
      </c>
      <c r="E694" s="7">
        <v>2833122</v>
      </c>
      <c r="F694" s="7"/>
      <c r="G694" s="7">
        <f t="shared" si="740"/>
        <v>265605187500</v>
      </c>
      <c r="H694" s="36">
        <f t="shared" si="787"/>
        <v>405483686007.5</v>
      </c>
      <c r="I694" s="36">
        <f t="shared" si="779"/>
        <v>442399565469.59998</v>
      </c>
      <c r="K694" s="2">
        <f t="shared" si="741"/>
        <v>3.3405123192555349E-2</v>
      </c>
      <c r="M694" s="1">
        <f t="shared" si="749"/>
        <v>692</v>
      </c>
      <c r="N694" s="2">
        <f t="shared" si="742"/>
        <v>3.9443869326335257E-2</v>
      </c>
      <c r="O694" s="8">
        <f t="shared" si="743"/>
        <v>0.8671679197994987</v>
      </c>
      <c r="P694" s="2">
        <f t="shared" si="744"/>
        <v>0.89363720871865526</v>
      </c>
      <c r="Q694" s="2">
        <f t="shared" si="745"/>
        <v>0.84977457347548602</v>
      </c>
      <c r="R694" s="2">
        <f t="shared" si="746"/>
        <v>2.580035889731036E-2</v>
      </c>
      <c r="V694" s="1">
        <f t="shared" si="747"/>
        <v>0</v>
      </c>
      <c r="W694" s="1">
        <f t="shared" si="748"/>
        <v>3.3405123192555349E-2</v>
      </c>
      <c r="X694" s="2">
        <f t="shared" si="727"/>
        <v>2.3317758502532541E-2</v>
      </c>
      <c r="Y694" s="2">
        <f t="shared" si="728"/>
        <v>4.1013882202060184E-3</v>
      </c>
      <c r="Z694" s="2">
        <f t="shared" si="729"/>
        <v>4.0575248377784243E-2</v>
      </c>
      <c r="AA694" s="2">
        <f t="shared" si="730"/>
        <v>9.7343376413561184E-3</v>
      </c>
      <c r="AB694" s="3">
        <f t="shared" si="780"/>
        <v>0.57467937806388092</v>
      </c>
      <c r="AC694" s="3">
        <f t="shared" si="781"/>
        <v>0.42133202805513559</v>
      </c>
      <c r="AD694" s="4">
        <f t="shared" si="731"/>
        <v>42.301928016754992</v>
      </c>
      <c r="AE694" s="5">
        <f t="shared" si="802"/>
        <v>44.585204516394597</v>
      </c>
      <c r="AF694" s="5">
        <f t="shared" si="803"/>
        <v>33.055119079390181</v>
      </c>
      <c r="AG694" s="5">
        <f t="shared" si="804"/>
        <v>56.115289953399014</v>
      </c>
      <c r="AH694" s="5"/>
      <c r="AI694" s="6">
        <f t="shared" si="782"/>
        <v>-0.32352552667964857</v>
      </c>
      <c r="AJ694" s="6">
        <f t="shared" si="771"/>
        <v>-0.11037193085919864</v>
      </c>
      <c r="AK694" s="6">
        <f t="shared" si="805"/>
        <v>-0.46590372499662636</v>
      </c>
      <c r="AL694" s="6">
        <f t="shared" si="806"/>
        <v>0.24515986327822906</v>
      </c>
      <c r="AM694" s="6"/>
      <c r="AT694" s="5"/>
      <c r="AU694" s="5"/>
      <c r="AV694" s="12"/>
      <c r="AW694" s="5"/>
      <c r="AX694" s="5"/>
      <c r="AY694" s="5"/>
      <c r="BE694" s="5">
        <f t="shared" si="788"/>
        <v>3080</v>
      </c>
      <c r="BF694" s="6">
        <f t="shared" si="789"/>
        <v>0</v>
      </c>
      <c r="BG694" s="6">
        <f t="shared" si="790"/>
        <v>3080</v>
      </c>
      <c r="BH694" s="6">
        <f t="shared" si="791"/>
        <v>2495.7142857142858</v>
      </c>
      <c r="BI694" s="6">
        <f t="shared" si="792"/>
        <v>428.57142857142856</v>
      </c>
      <c r="BJ694" s="6">
        <f t="shared" si="763"/>
        <v>14.655593551538837</v>
      </c>
      <c r="BK694" s="6">
        <f t="shared" si="807"/>
        <v>36.698198475902281</v>
      </c>
      <c r="BL694" s="6">
        <f t="shared" si="808"/>
        <v>10.665250676494352</v>
      </c>
      <c r="BM694" s="6">
        <f t="shared" si="809"/>
        <v>54.921261935487834</v>
      </c>
      <c r="BQ694" s="2">
        <f t="shared" si="732"/>
        <v>112123.75</v>
      </c>
      <c r="BR694" s="2">
        <f t="shared" si="764"/>
        <v>120958.8125</v>
      </c>
      <c r="BS694" s="2">
        <f t="shared" si="733"/>
        <v>120406.88171457517</v>
      </c>
      <c r="BT694" s="5">
        <f t="shared" si="765"/>
        <v>126562.33884948227</v>
      </c>
      <c r="BU694" s="5"/>
      <c r="BV694" s="2">
        <f t="shared" si="797"/>
        <v>8.9459251546037102</v>
      </c>
      <c r="BW694" s="2">
        <f t="shared" si="734"/>
        <v>2.7069883526581968</v>
      </c>
      <c r="BX694" s="2">
        <f t="shared" si="735"/>
        <v>-6.117114419247887</v>
      </c>
      <c r="BY694" s="2">
        <f t="shared" si="736"/>
        <v>11.531091124564281</v>
      </c>
      <c r="BZ694" s="2"/>
      <c r="CA694" s="2">
        <f t="shared" si="766"/>
        <v>-2.2504642137525637</v>
      </c>
      <c r="CB694" s="2">
        <f t="shared" si="737"/>
        <v>-0.73524820204040586</v>
      </c>
      <c r="CC694" s="2">
        <f t="shared" si="738"/>
        <v>-2.8948211655333145</v>
      </c>
      <c r="CD694" s="2">
        <f t="shared" si="739"/>
        <v>1.424324761452503</v>
      </c>
      <c r="CE694" s="5"/>
      <c r="CF694" s="8">
        <f t="shared" si="798"/>
        <v>-6.0518402317215877E-2</v>
      </c>
      <c r="CG694" s="8">
        <f t="shared" si="799"/>
        <v>-5.464552302431179E-2</v>
      </c>
      <c r="CH694" s="5">
        <f t="shared" si="800"/>
        <v>106865</v>
      </c>
      <c r="CI694" s="5">
        <f t="shared" si="801"/>
        <v>113315</v>
      </c>
      <c r="CJ694" s="5"/>
      <c r="CK694" s="5">
        <f t="shared" si="754"/>
        <v>104820.08351590717</v>
      </c>
      <c r="CL694" s="5">
        <f t="shared" si="772"/>
        <v>109988.17762818001</v>
      </c>
      <c r="CM694" s="5">
        <f t="shared" si="810"/>
        <v>118292.70808259948</v>
      </c>
      <c r="CN694" s="5">
        <f t="shared" si="793"/>
        <v>113894.24251093538</v>
      </c>
      <c r="CO694" s="5">
        <f t="shared" si="750"/>
        <v>110472.04986628312</v>
      </c>
      <c r="CP694" s="5">
        <f t="shared" si="767"/>
        <v>88914.821028827588</v>
      </c>
      <c r="CQ694" s="5">
        <f t="shared" si="783"/>
        <v>72678.314779359978</v>
      </c>
      <c r="CR694" s="5"/>
      <c r="CS694" s="32">
        <f t="shared" si="755"/>
        <v>-0.10561032909525592</v>
      </c>
      <c r="CT694" s="32">
        <f t="shared" si="773"/>
        <v>-0.14763566392629857</v>
      </c>
      <c r="CU694" s="32">
        <f t="shared" si="811"/>
        <v>-0.20747439534026224</v>
      </c>
      <c r="CV694" s="32">
        <f t="shared" si="794"/>
        <v>-0.17686796160044049</v>
      </c>
      <c r="CW694" s="32">
        <f t="shared" si="751"/>
        <v>-0.15136905567085723</v>
      </c>
      <c r="CX694" s="32">
        <f t="shared" si="768"/>
        <v>5.4379898820296368E-2</v>
      </c>
      <c r="CY694" s="32">
        <f t="shared" si="784"/>
        <v>0.28993084504793987</v>
      </c>
      <c r="DA694" s="6">
        <f t="shared" si="756"/>
        <v>-0.27171527892970199</v>
      </c>
      <c r="DB694" s="6">
        <f t="shared" si="774"/>
        <v>-0.23916387129705544</v>
      </c>
      <c r="DC694" s="6">
        <f t="shared" si="812"/>
        <v>-0.28206633366614531</v>
      </c>
      <c r="DD694" s="6">
        <f t="shared" si="795"/>
        <v>8.5122253416835117E-2</v>
      </c>
      <c r="DE694" s="6">
        <f t="shared" si="752"/>
        <v>-0.10038817403126844</v>
      </c>
      <c r="DF694" s="6">
        <f t="shared" si="769"/>
        <v>0.52208881604470136</v>
      </c>
      <c r="DG694" s="6">
        <f t="shared" si="786"/>
        <v>1.9116485038935616</v>
      </c>
      <c r="DI694" s="6">
        <f t="shared" si="757"/>
        <v>0.24069020978538508</v>
      </c>
      <c r="DJ694" s="6">
        <f t="shared" si="775"/>
        <v>6.1172084955139858E-2</v>
      </c>
      <c r="DK694" s="6">
        <f t="shared" si="813"/>
        <v>0.48039195164948006</v>
      </c>
      <c r="DL694" s="6">
        <f t="shared" si="796"/>
        <v>0.13145063756937811</v>
      </c>
      <c r="DM694" s="6">
        <f t="shared" si="753"/>
        <v>0.48922553369169652</v>
      </c>
      <c r="DN694" s="6">
        <f t="shared" si="770"/>
        <v>0.25675445035856809</v>
      </c>
      <c r="DO694" s="6">
        <f t="shared" si="785"/>
        <v>8.0605561475069351E-2</v>
      </c>
      <c r="DP694" s="6"/>
      <c r="DX694">
        <f t="shared" si="776"/>
        <v>113635.5</v>
      </c>
      <c r="DY694">
        <f t="shared" si="777"/>
        <v>90977.98515392741</v>
      </c>
      <c r="DZ694">
        <f t="shared" si="778"/>
        <v>136293.01484607259</v>
      </c>
    </row>
    <row r="695" spans="1:130" x14ac:dyDescent="0.25">
      <c r="A695" s="1">
        <v>94</v>
      </c>
      <c r="B695" s="1">
        <v>694</v>
      </c>
      <c r="C695" s="7">
        <v>20220727</v>
      </c>
      <c r="D695" s="7">
        <v>97460</v>
      </c>
      <c r="E695" s="7">
        <v>4498899</v>
      </c>
      <c r="F695" s="7"/>
      <c r="G695" s="7">
        <f t="shared" si="740"/>
        <v>438462696540</v>
      </c>
      <c r="H695" s="36">
        <f t="shared" si="787"/>
        <v>407155117440.5</v>
      </c>
      <c r="I695" s="36">
        <f t="shared" si="779"/>
        <v>446141249842.40002</v>
      </c>
      <c r="K695" s="2">
        <f t="shared" si="741"/>
        <v>3.8810372564839837E-2</v>
      </c>
      <c r="M695" s="1">
        <f t="shared" si="749"/>
        <v>693</v>
      </c>
      <c r="N695" s="2">
        <f t="shared" si="742"/>
        <v>3.9711889530556023E-2</v>
      </c>
      <c r="O695" s="8">
        <f t="shared" si="743"/>
        <v>0.86842105263157898</v>
      </c>
      <c r="P695" s="2">
        <f t="shared" si="744"/>
        <v>0.8953051905575401</v>
      </c>
      <c r="Q695" s="2">
        <f t="shared" si="745"/>
        <v>0.85071448719167342</v>
      </c>
      <c r="R695" s="2">
        <f t="shared" si="746"/>
        <v>2.521615608707628E-2</v>
      </c>
      <c r="V695" s="1">
        <f t="shared" si="747"/>
        <v>0</v>
      </c>
      <c r="W695" s="1">
        <f t="shared" si="748"/>
        <v>3.8810372564839837E-2</v>
      </c>
      <c r="X695" s="2">
        <f t="shared" si="727"/>
        <v>2.3148724307899271E-2</v>
      </c>
      <c r="Y695" s="2">
        <f t="shared" si="728"/>
        <v>6.8735576891231498E-3</v>
      </c>
      <c r="Z695" s="2">
        <f t="shared" si="729"/>
        <v>4.0674053223703321E-2</v>
      </c>
      <c r="AA695" s="2">
        <f t="shared" si="730"/>
        <v>1.3336325638901376E-2</v>
      </c>
      <c r="AB695" s="3">
        <f t="shared" si="780"/>
        <v>0.56912755118314728</v>
      </c>
      <c r="AC695" s="3">
        <f t="shared" si="781"/>
        <v>0.51540115885243054</v>
      </c>
      <c r="AD695" s="4">
        <f t="shared" si="731"/>
        <v>47.523053477811835</v>
      </c>
      <c r="AE695" s="5">
        <f t="shared" si="802"/>
        <v>44.669884782237538</v>
      </c>
      <c r="AF695" s="5">
        <f t="shared" si="803"/>
        <v>33.076619652938305</v>
      </c>
      <c r="AG695" s="5">
        <f t="shared" si="804"/>
        <v>56.263149911536772</v>
      </c>
      <c r="AH695" s="5"/>
      <c r="AI695" s="6">
        <f t="shared" si="782"/>
        <v>-0.24364820643383867</v>
      </c>
      <c r="AJ695" s="6">
        <f t="shared" si="771"/>
        <v>-0.12201593721207335</v>
      </c>
      <c r="AK695" s="6">
        <f t="shared" si="805"/>
        <v>-0.47906334664677808</v>
      </c>
      <c r="AL695" s="6">
        <f t="shared" si="806"/>
        <v>0.23503147222263135</v>
      </c>
      <c r="AM695" s="6"/>
      <c r="AT695" s="5"/>
      <c r="AU695" s="5"/>
      <c r="AV695" s="12"/>
      <c r="AW695" s="5"/>
      <c r="AX695" s="5"/>
      <c r="AY695" s="5"/>
      <c r="BE695" s="5">
        <f t="shared" si="788"/>
        <v>3710</v>
      </c>
      <c r="BF695" s="6">
        <f t="shared" si="789"/>
        <v>0</v>
      </c>
      <c r="BG695" s="6">
        <f t="shared" si="790"/>
        <v>3710</v>
      </c>
      <c r="BH695" s="6">
        <f t="shared" si="791"/>
        <v>2475</v>
      </c>
      <c r="BI695" s="6">
        <f t="shared" si="792"/>
        <v>693.57142857142856</v>
      </c>
      <c r="BJ695" s="6">
        <f t="shared" si="763"/>
        <v>21.889089269612263</v>
      </c>
      <c r="BK695" s="6">
        <f t="shared" si="807"/>
        <v>35.668300607776672</v>
      </c>
      <c r="BL695" s="6">
        <f t="shared" si="808"/>
        <v>8.9781548883722451</v>
      </c>
      <c r="BM695" s="6">
        <f t="shared" si="809"/>
        <v>54.351402611359774</v>
      </c>
      <c r="BQ695" s="2">
        <f t="shared" si="732"/>
        <v>110663.75</v>
      </c>
      <c r="BR695" s="2">
        <f t="shared" si="764"/>
        <v>120373.375</v>
      </c>
      <c r="BS695" s="2">
        <f t="shared" si="733"/>
        <v>119501.91019517745</v>
      </c>
      <c r="BT695" s="5">
        <f t="shared" si="765"/>
        <v>127573.99952061223</v>
      </c>
      <c r="BU695" s="5"/>
      <c r="BV695" s="2">
        <f t="shared" si="797"/>
        <v>7.9735824181211044</v>
      </c>
      <c r="BW695" s="2">
        <f t="shared" si="734"/>
        <v>3.1167280711603946</v>
      </c>
      <c r="BX695" s="2">
        <f t="shared" si="735"/>
        <v>-5.893940161571976</v>
      </c>
      <c r="BY695" s="2">
        <f t="shared" si="736"/>
        <v>12.127396303892766</v>
      </c>
      <c r="BZ695" s="2"/>
      <c r="CA695" s="2">
        <f t="shared" si="766"/>
        <v>-2.0932826603751482</v>
      </c>
      <c r="CB695" s="2">
        <f t="shared" si="737"/>
        <v>-0.83311630950899329</v>
      </c>
      <c r="CC695" s="2">
        <f t="shared" si="738"/>
        <v>-3.054843407093756</v>
      </c>
      <c r="CD695" s="2">
        <f t="shared" si="739"/>
        <v>1.3886107880757697</v>
      </c>
      <c r="CE695" s="5"/>
      <c r="CF695" s="8">
        <f t="shared" si="798"/>
        <v>-5.781577763107363E-2</v>
      </c>
      <c r="CG695" s="8">
        <f t="shared" si="799"/>
        <v>-5.5428186742016813E-2</v>
      </c>
      <c r="CH695" s="5">
        <f t="shared" si="800"/>
        <v>106340</v>
      </c>
      <c r="CI695" s="5">
        <f t="shared" si="801"/>
        <v>113315</v>
      </c>
      <c r="CJ695" s="5"/>
      <c r="CK695" s="5">
        <f t="shared" si="754"/>
        <v>103468.7471275634</v>
      </c>
      <c r="CL695" s="5">
        <f t="shared" si="772"/>
        <v>108821.69566513028</v>
      </c>
      <c r="CM695" s="5">
        <f t="shared" si="810"/>
        <v>117733.92285096622</v>
      </c>
      <c r="CN695" s="5">
        <f t="shared" si="793"/>
        <v>113827.69423762428</v>
      </c>
      <c r="CO695" s="5">
        <f t="shared" si="750"/>
        <v>110422.66381223242</v>
      </c>
      <c r="CP695" s="5">
        <f t="shared" si="767"/>
        <v>89005.790160214587</v>
      </c>
      <c r="CQ695" s="5">
        <f t="shared" si="783"/>
        <v>72800.930337972837</v>
      </c>
      <c r="CR695" s="5"/>
      <c r="CS695" s="32">
        <f t="shared" si="755"/>
        <v>-5.8073063551793092E-2</v>
      </c>
      <c r="CT695" s="32">
        <f t="shared" si="773"/>
        <v>-0.1044065302942242</v>
      </c>
      <c r="CU695" s="32">
        <f t="shared" si="811"/>
        <v>-0.17220120046989362</v>
      </c>
      <c r="CV695" s="32">
        <f t="shared" si="794"/>
        <v>-0.1437936026662846</v>
      </c>
      <c r="CW695" s="32">
        <f t="shared" si="751"/>
        <v>-0.11739133403152369</v>
      </c>
      <c r="CX695" s="32">
        <f t="shared" si="768"/>
        <v>9.4984942266873151E-2</v>
      </c>
      <c r="CY695" s="32">
        <f t="shared" si="784"/>
        <v>0.33871915575184675</v>
      </c>
      <c r="DA695" s="6">
        <f t="shared" si="756"/>
        <v>-0.23323000389698412</v>
      </c>
      <c r="DB695" s="6">
        <f t="shared" si="774"/>
        <v>-0.19124258705030461</v>
      </c>
      <c r="DC695" s="6">
        <f t="shared" si="812"/>
        <v>-0.20638164826598893</v>
      </c>
      <c r="DD695" s="6">
        <f t="shared" si="795"/>
        <v>9.7570067771762442E-2</v>
      </c>
      <c r="DE695" s="6">
        <f t="shared" si="752"/>
        <v>-6.2060077820121524E-2</v>
      </c>
      <c r="DF695" s="6">
        <f t="shared" si="769"/>
        <v>0.56775470887426871</v>
      </c>
      <c r="DG695" s="6">
        <f t="shared" si="786"/>
        <v>1.91598722756846</v>
      </c>
      <c r="DI695" s="6">
        <f t="shared" si="757"/>
        <v>0.35247623482977436</v>
      </c>
      <c r="DJ695" s="6">
        <f t="shared" si="775"/>
        <v>0.17966292995127572</v>
      </c>
      <c r="DK695" s="6">
        <f t="shared" si="813"/>
        <v>0.50404854515910302</v>
      </c>
      <c r="DL695" s="6">
        <f t="shared" si="796"/>
        <v>0.17622857228193825</v>
      </c>
      <c r="DM695" s="6">
        <f t="shared" si="753"/>
        <v>0.51959046778040596</v>
      </c>
      <c r="DN695" s="6">
        <f t="shared" si="770"/>
        <v>0.22049423272848959</v>
      </c>
      <c r="DO695" s="6">
        <f t="shared" si="785"/>
        <v>7.8597325858674447E-2</v>
      </c>
      <c r="DP695" s="6"/>
      <c r="DX695">
        <f t="shared" si="776"/>
        <v>112554.5</v>
      </c>
      <c r="DY695">
        <f t="shared" si="777"/>
        <v>88994.160889537263</v>
      </c>
      <c r="DZ695">
        <f t="shared" si="778"/>
        <v>136114.83911046275</v>
      </c>
    </row>
    <row r="696" spans="1:130" x14ac:dyDescent="0.25">
      <c r="A696" s="1">
        <v>95</v>
      </c>
      <c r="B696" s="1">
        <v>695</v>
      </c>
      <c r="C696" s="7">
        <v>20220730</v>
      </c>
      <c r="D696" s="7">
        <v>95990</v>
      </c>
      <c r="E696" s="7">
        <v>4212286</v>
      </c>
      <c r="F696" s="7"/>
      <c r="G696" s="7">
        <f t="shared" si="740"/>
        <v>404337333140</v>
      </c>
      <c r="H696" s="36">
        <f t="shared" si="787"/>
        <v>407953148897.5</v>
      </c>
      <c r="I696" s="36">
        <f t="shared" si="779"/>
        <v>447031560189.20001</v>
      </c>
      <c r="K696" s="2">
        <f t="shared" si="741"/>
        <v>-1.519801803991452E-2</v>
      </c>
      <c r="M696" s="1">
        <f t="shared" si="749"/>
        <v>694</v>
      </c>
      <c r="N696" s="2">
        <f t="shared" si="742"/>
        <v>3.9729224147637958E-2</v>
      </c>
      <c r="O696" s="8">
        <f t="shared" si="743"/>
        <v>0.86967418546365916</v>
      </c>
      <c r="P696" s="2">
        <f t="shared" si="744"/>
        <v>0.89541241388830395</v>
      </c>
      <c r="Q696" s="2">
        <f t="shared" si="745"/>
        <v>0.85077490287895197</v>
      </c>
      <c r="R696" s="2">
        <f t="shared" si="746"/>
        <v>2.5631005093880943E-2</v>
      </c>
      <c r="V696" s="1">
        <f t="shared" si="747"/>
        <v>1.519801803991452E-2</v>
      </c>
      <c r="W696" s="1">
        <f t="shared" si="748"/>
        <v>0</v>
      </c>
      <c r="X696" s="2">
        <f t="shared" si="727"/>
        <v>2.2903108406735279E-2</v>
      </c>
      <c r="Y696" s="2">
        <f t="shared" si="728"/>
        <v>6.8735576891231498E-3</v>
      </c>
      <c r="Z696" s="2">
        <f t="shared" si="729"/>
        <v>4.0713758895552864E-2</v>
      </c>
      <c r="AA696" s="2">
        <f t="shared" si="730"/>
        <v>1.3336325638901376E-2</v>
      </c>
      <c r="AB696" s="3">
        <f t="shared" si="780"/>
        <v>0.56253976611422563</v>
      </c>
      <c r="AC696" s="3">
        <f t="shared" si="781"/>
        <v>0.51540115885243054</v>
      </c>
      <c r="AD696" s="4">
        <f t="shared" si="731"/>
        <v>47.81348837538323</v>
      </c>
      <c r="AE696" s="5">
        <f t="shared" si="802"/>
        <v>44.896834323153705</v>
      </c>
      <c r="AF696" s="5">
        <f t="shared" si="803"/>
        <v>33.241042459410579</v>
      </c>
      <c r="AG696" s="5">
        <f t="shared" si="804"/>
        <v>56.552626186896831</v>
      </c>
      <c r="AH696" s="5"/>
      <c r="AI696" s="6">
        <f t="shared" si="782"/>
        <v>-0.25095631358293502</v>
      </c>
      <c r="AJ696" s="6">
        <f t="shared" si="771"/>
        <v>-0.1338109547419529</v>
      </c>
      <c r="AK696" s="6">
        <f t="shared" si="805"/>
        <v>-0.49156602696334484</v>
      </c>
      <c r="AL696" s="6">
        <f t="shared" si="806"/>
        <v>0.22394411747943901</v>
      </c>
      <c r="AM696" s="6"/>
      <c r="AT696" s="5"/>
      <c r="AU696" s="5"/>
      <c r="AV696" s="12"/>
      <c r="AW696" s="5"/>
      <c r="AX696" s="5"/>
      <c r="AY696" s="5"/>
      <c r="BE696" s="5">
        <f t="shared" si="788"/>
        <v>-1470</v>
      </c>
      <c r="BF696" s="6">
        <f t="shared" si="789"/>
        <v>1470</v>
      </c>
      <c r="BG696" s="6">
        <f t="shared" si="790"/>
        <v>0</v>
      </c>
      <c r="BH696" s="6">
        <f t="shared" si="791"/>
        <v>2418.5714285714284</v>
      </c>
      <c r="BI696" s="6">
        <f t="shared" si="792"/>
        <v>693.57142857142856</v>
      </c>
      <c r="BJ696" s="6">
        <f t="shared" si="763"/>
        <v>22.285976589396373</v>
      </c>
      <c r="BK696" s="6">
        <f t="shared" si="807"/>
        <v>34.747715716316257</v>
      </c>
      <c r="BL696" s="6">
        <f t="shared" si="808"/>
        <v>7.5232264026946076</v>
      </c>
      <c r="BM696" s="6">
        <f t="shared" si="809"/>
        <v>53.804858235851412</v>
      </c>
      <c r="BQ696" s="2">
        <f t="shared" si="732"/>
        <v>110003.75</v>
      </c>
      <c r="BR696" s="2">
        <f t="shared" si="764"/>
        <v>119758.8125</v>
      </c>
      <c r="BS696" s="2">
        <f t="shared" si="733"/>
        <v>118494.32897381493</v>
      </c>
      <c r="BT696" s="5">
        <f t="shared" si="765"/>
        <v>128251.10569639593</v>
      </c>
      <c r="BU696" s="5"/>
      <c r="BV696" s="2">
        <f t="shared" si="797"/>
        <v>7.8739514945072226</v>
      </c>
      <c r="BW696" s="2">
        <f t="shared" si="734"/>
        <v>3.5224179522355912</v>
      </c>
      <c r="BX696" s="2">
        <f t="shared" si="735"/>
        <v>-5.5820699319898566</v>
      </c>
      <c r="BY696" s="2">
        <f t="shared" si="736"/>
        <v>12.626905836461038</v>
      </c>
      <c r="BZ696" s="2"/>
      <c r="CA696" s="2">
        <f t="shared" si="766"/>
        <v>-2.0682551488857177</v>
      </c>
      <c r="CB696" s="2">
        <f t="shared" si="737"/>
        <v>-0.93036806371343983</v>
      </c>
      <c r="CC696" s="2">
        <f t="shared" si="738"/>
        <v>-3.1911921266576067</v>
      </c>
      <c r="CD696" s="2">
        <f t="shared" si="739"/>
        <v>1.3304559992307268</v>
      </c>
      <c r="CE696" s="5"/>
      <c r="CF696" s="8">
        <f t="shared" si="798"/>
        <v>-5.781577763107363E-2</v>
      </c>
      <c r="CG696" s="8">
        <f t="shared" si="799"/>
        <v>-5.5428186742016813E-2</v>
      </c>
      <c r="CH696" s="5">
        <f t="shared" si="800"/>
        <v>105430</v>
      </c>
      <c r="CI696" s="5">
        <f t="shared" si="801"/>
        <v>112620</v>
      </c>
      <c r="CJ696" s="5"/>
      <c r="CK696" s="5">
        <f t="shared" si="754"/>
        <v>102034.34748841946</v>
      </c>
      <c r="CL696" s="5">
        <f t="shared" si="772"/>
        <v>107709.36862361729</v>
      </c>
      <c r="CM696" s="5">
        <f t="shared" si="810"/>
        <v>117221.03376418646</v>
      </c>
      <c r="CN696" s="5">
        <f t="shared" si="793"/>
        <v>113746.44904591027</v>
      </c>
      <c r="CO696" s="5">
        <f t="shared" si="750"/>
        <v>110367.43940378242</v>
      </c>
      <c r="CP696" s="5">
        <f t="shared" si="767"/>
        <v>89126.620861910924</v>
      </c>
      <c r="CQ696" s="5">
        <f t="shared" si="783"/>
        <v>73015.073340021656</v>
      </c>
      <c r="CR696" s="5"/>
      <c r="CS696" s="32">
        <f t="shared" si="755"/>
        <v>-5.9238360779496069E-2</v>
      </c>
      <c r="CT696" s="32">
        <f t="shared" si="773"/>
        <v>-0.10880547136591057</v>
      </c>
      <c r="CU696" s="32">
        <f t="shared" si="811"/>
        <v>-0.18111965986323686</v>
      </c>
      <c r="CV696" s="32">
        <f t="shared" si="794"/>
        <v>-0.15610552412711731</v>
      </c>
      <c r="CW696" s="32">
        <f t="shared" si="751"/>
        <v>-0.1302688499565724</v>
      </c>
      <c r="CX696" s="32">
        <f t="shared" si="768"/>
        <v>7.7007061097075669E-2</v>
      </c>
      <c r="CY696" s="32">
        <f t="shared" si="784"/>
        <v>0.31466005043899781</v>
      </c>
      <c r="DA696" s="6">
        <f t="shared" si="756"/>
        <v>-0.23985898921179727</v>
      </c>
      <c r="DB696" s="6">
        <f t="shared" si="774"/>
        <v>-0.19827173733642328</v>
      </c>
      <c r="DC696" s="6">
        <f t="shared" si="812"/>
        <v>-0.24141502736204939</v>
      </c>
      <c r="DD696" s="6">
        <f t="shared" si="795"/>
        <v>7.1011486628218823E-2</v>
      </c>
      <c r="DE696" s="6">
        <f t="shared" si="752"/>
        <v>-6.7568097559067009E-2</v>
      </c>
      <c r="DF696" s="6">
        <f t="shared" si="769"/>
        <v>0.56298988021935692</v>
      </c>
      <c r="DG696" s="6">
        <f t="shared" si="786"/>
        <v>1.9145545310990835</v>
      </c>
      <c r="DI696" s="6">
        <f t="shared" si="757"/>
        <v>0.35995335775073156</v>
      </c>
      <c r="DJ696" s="6">
        <f t="shared" si="775"/>
        <v>0.18412940477137182</v>
      </c>
      <c r="DK696" s="6">
        <f t="shared" si="813"/>
        <v>0.53749345996364883</v>
      </c>
      <c r="DL696" s="6">
        <f t="shared" si="796"/>
        <v>0.19656379318773518</v>
      </c>
      <c r="DM696" s="6">
        <f t="shared" si="753"/>
        <v>0.53708880844605822</v>
      </c>
      <c r="DN696" s="6">
        <f t="shared" si="770"/>
        <v>0.20937011374587489</v>
      </c>
      <c r="DO696" s="6">
        <f t="shared" si="785"/>
        <v>8.2751702330671875E-2</v>
      </c>
      <c r="DP696" s="6"/>
      <c r="DX696">
        <f t="shared" si="776"/>
        <v>111454</v>
      </c>
      <c r="DY696">
        <f t="shared" si="777"/>
        <v>86975.62145892829</v>
      </c>
      <c r="DZ696">
        <f t="shared" si="778"/>
        <v>135932.37854107172</v>
      </c>
    </row>
    <row r="697" spans="1:130" x14ac:dyDescent="0.25">
      <c r="A697" s="1">
        <v>96</v>
      </c>
      <c r="B697" s="1">
        <v>696</v>
      </c>
      <c r="C697" s="7">
        <v>20220731</v>
      </c>
      <c r="D697" s="7">
        <v>95000</v>
      </c>
      <c r="E697" s="7">
        <v>2463079</v>
      </c>
      <c r="F697" s="7"/>
      <c r="G697" s="7">
        <f t="shared" si="740"/>
        <v>233992505000</v>
      </c>
      <c r="H697" s="36">
        <f t="shared" si="787"/>
        <v>405193576471.5</v>
      </c>
      <c r="I697" s="36">
        <f t="shared" si="779"/>
        <v>447105565201.20001</v>
      </c>
      <c r="K697" s="2">
        <f t="shared" si="741"/>
        <v>-1.0367127774904774E-2</v>
      </c>
      <c r="M697" s="1">
        <f t="shared" si="749"/>
        <v>695</v>
      </c>
      <c r="N697" s="2">
        <f t="shared" si="742"/>
        <v>3.9868545927804137E-2</v>
      </c>
      <c r="O697" s="8">
        <f t="shared" si="743"/>
        <v>0.87092731829573933</v>
      </c>
      <c r="P697" s="2">
        <f t="shared" si="744"/>
        <v>0.89627130133941912</v>
      </c>
      <c r="Q697" s="2">
        <f t="shared" si="745"/>
        <v>0.85125883648499157</v>
      </c>
      <c r="R697" s="2">
        <f t="shared" si="746"/>
        <v>2.4485095592564621E-2</v>
      </c>
      <c r="V697" s="1">
        <f t="shared" si="747"/>
        <v>1.0367127774904774E-2</v>
      </c>
      <c r="W697" s="1">
        <f t="shared" si="748"/>
        <v>0</v>
      </c>
      <c r="X697" s="2">
        <f t="shared" si="727"/>
        <v>2.364361753351419E-2</v>
      </c>
      <c r="Y697" s="2">
        <f t="shared" si="728"/>
        <v>5.5657155562169099E-3</v>
      </c>
      <c r="Z697" s="2">
        <f t="shared" si="729"/>
        <v>4.0357873702512065E-2</v>
      </c>
      <c r="AA697" s="2">
        <f t="shared" si="730"/>
        <v>1.3022644876427176E-2</v>
      </c>
      <c r="AB697" s="3">
        <f t="shared" si="780"/>
        <v>0.58584894010514976</v>
      </c>
      <c r="AC697" s="3">
        <f t="shared" si="781"/>
        <v>0.42738749378719837</v>
      </c>
      <c r="AD697" s="4">
        <f t="shared" si="731"/>
        <v>42.180430893645344</v>
      </c>
      <c r="AE697" s="5">
        <f t="shared" si="802"/>
        <v>44.784436039201296</v>
      </c>
      <c r="AF697" s="5">
        <f t="shared" si="803"/>
        <v>33.066435535766601</v>
      </c>
      <c r="AG697" s="5">
        <f t="shared" si="804"/>
        <v>56.502436542635991</v>
      </c>
      <c r="AH697" s="5"/>
      <c r="AI697" s="6">
        <f t="shared" si="782"/>
        <v>-0.25364783250101719</v>
      </c>
      <c r="AJ697" s="6">
        <f t="shared" si="771"/>
        <v>-0.14592283950120866</v>
      </c>
      <c r="AK697" s="6">
        <f t="shared" si="805"/>
        <v>-0.50263037050095138</v>
      </c>
      <c r="AL697" s="6">
        <f t="shared" si="806"/>
        <v>0.21078469149853413</v>
      </c>
      <c r="AM697" s="6"/>
      <c r="AT697" s="5"/>
      <c r="AU697" s="5"/>
      <c r="AV697" s="12"/>
      <c r="AW697" s="5"/>
      <c r="AX697" s="5"/>
      <c r="AY697" s="5"/>
      <c r="BE697" s="5">
        <f t="shared" si="788"/>
        <v>-990</v>
      </c>
      <c r="BF697" s="6">
        <f t="shared" si="789"/>
        <v>990</v>
      </c>
      <c r="BG697" s="6">
        <f t="shared" si="790"/>
        <v>0</v>
      </c>
      <c r="BH697" s="6">
        <f t="shared" si="791"/>
        <v>2489.2857142857142</v>
      </c>
      <c r="BI697" s="6">
        <f t="shared" si="792"/>
        <v>535</v>
      </c>
      <c r="BJ697" s="6">
        <f t="shared" si="763"/>
        <v>17.690127538970241</v>
      </c>
      <c r="BK697" s="6">
        <f t="shared" si="807"/>
        <v>33.541421615367518</v>
      </c>
      <c r="BL697" s="6">
        <f t="shared" si="808"/>
        <v>5.509603172457517</v>
      </c>
      <c r="BM697" s="6">
        <f t="shared" si="809"/>
        <v>53.163694525404523</v>
      </c>
      <c r="BQ697" s="2">
        <f t="shared" si="732"/>
        <v>109373.75</v>
      </c>
      <c r="BR697" s="2">
        <f t="shared" si="764"/>
        <v>119112.75</v>
      </c>
      <c r="BS697" s="2">
        <f t="shared" si="733"/>
        <v>117398.76751879194</v>
      </c>
      <c r="BT697" s="5">
        <f t="shared" si="765"/>
        <v>128689.41900391395</v>
      </c>
      <c r="BU697" s="5"/>
      <c r="BV697" s="2">
        <f t="shared" si="797"/>
        <v>7.8478881785085495</v>
      </c>
      <c r="BW697" s="2">
        <f t="shared" si="734"/>
        <v>3.925908791902311</v>
      </c>
      <c r="BX697" s="2">
        <f t="shared" si="735"/>
        <v>-5.1951372881288727</v>
      </c>
      <c r="BY697" s="2">
        <f t="shared" si="736"/>
        <v>13.046954871933494</v>
      </c>
      <c r="BZ697" s="2"/>
      <c r="CA697" s="2">
        <f t="shared" si="766"/>
        <v>-2.0605078273449857</v>
      </c>
      <c r="CB697" s="2">
        <f t="shared" si="737"/>
        <v>-1.0267046350394848</v>
      </c>
      <c r="CC697" s="2">
        <f t="shared" si="738"/>
        <v>-3.308709236976779</v>
      </c>
      <c r="CD697" s="2">
        <f t="shared" si="739"/>
        <v>1.2552999668978091</v>
      </c>
      <c r="CE697" s="5"/>
      <c r="CF697" s="8">
        <f t="shared" si="798"/>
        <v>-5.781577763107363E-2</v>
      </c>
      <c r="CG697" s="8">
        <f t="shared" si="799"/>
        <v>-5.5428186742016813E-2</v>
      </c>
      <c r="CH697" s="5">
        <f t="shared" si="800"/>
        <v>96830</v>
      </c>
      <c r="CI697" s="5">
        <f t="shared" si="801"/>
        <v>109260</v>
      </c>
      <c r="CJ697" s="5"/>
      <c r="CK697" s="5">
        <f t="shared" si="754"/>
        <v>100405.44667499344</v>
      </c>
      <c r="CL697" s="5">
        <f t="shared" si="772"/>
        <v>106991.69927745</v>
      </c>
      <c r="CM697" s="5">
        <f t="shared" si="810"/>
        <v>116885.80347935138</v>
      </c>
      <c r="CN697" s="5">
        <f t="shared" si="793"/>
        <v>113703.64619548821</v>
      </c>
      <c r="CO697" s="5">
        <f t="shared" si="750"/>
        <v>110347.62795235285</v>
      </c>
      <c r="CP697" s="5">
        <f t="shared" si="767"/>
        <v>89201.298089172982</v>
      </c>
      <c r="CQ697" s="5">
        <f t="shared" si="783"/>
        <v>73139.018744889472</v>
      </c>
      <c r="CR697" s="5"/>
      <c r="CS697" s="32">
        <f t="shared" si="755"/>
        <v>-5.3836189708816762E-2</v>
      </c>
      <c r="CT697" s="32">
        <f t="shared" si="773"/>
        <v>-0.11208065072742901</v>
      </c>
      <c r="CU697" s="32">
        <f t="shared" si="811"/>
        <v>-0.18724090375284663</v>
      </c>
      <c r="CV697" s="32">
        <f t="shared" si="794"/>
        <v>-0.16449469143083972</v>
      </c>
      <c r="CW697" s="32">
        <f t="shared" si="751"/>
        <v>-0.13908434859134289</v>
      </c>
      <c r="CX697" s="32">
        <f t="shared" si="768"/>
        <v>6.5006922937715039E-2</v>
      </c>
      <c r="CY697" s="32">
        <f t="shared" si="784"/>
        <v>0.29889628860570472</v>
      </c>
      <c r="DA697" s="6">
        <f t="shared" si="756"/>
        <v>-0.23519693236415662</v>
      </c>
      <c r="DB697" s="6">
        <f t="shared" si="774"/>
        <v>-0.20401438140521436</v>
      </c>
      <c r="DC697" s="6">
        <f t="shared" si="812"/>
        <v>-0.26841877337619724</v>
      </c>
      <c r="DD697" s="6">
        <f t="shared" si="795"/>
        <v>8.1895299856194287E-2</v>
      </c>
      <c r="DE697" s="6">
        <f t="shared" si="752"/>
        <v>-5.0292794053967006E-2</v>
      </c>
      <c r="DF697" s="6">
        <f t="shared" si="769"/>
        <v>0.57794056042874198</v>
      </c>
      <c r="DG697" s="6">
        <f t="shared" si="786"/>
        <v>1.889176252237154</v>
      </c>
      <c r="DI697" s="6">
        <f t="shared" si="757"/>
        <v>0.37123672177194783</v>
      </c>
      <c r="DJ697" s="6">
        <f t="shared" si="775"/>
        <v>0.19710894714068808</v>
      </c>
      <c r="DK697" s="6">
        <f t="shared" si="813"/>
        <v>0.56289953029999851</v>
      </c>
      <c r="DL697" s="6">
        <f t="shared" si="796"/>
        <v>0.25604468327244967</v>
      </c>
      <c r="DM697" s="6">
        <f t="shared" si="753"/>
        <v>0.50597515201148546</v>
      </c>
      <c r="DN697" s="6">
        <f t="shared" si="770"/>
        <v>0.21666475137889635</v>
      </c>
      <c r="DO697" s="6">
        <f t="shared" ref="DO697:DO728" si="814">(D117-(AVERAGE(D98:D697)-2*_xlfn.STDEV.P(D98:D697)))/(4*_xlfn.STDEV.P(D98:D697))</f>
        <v>8.7224101180444699E-2</v>
      </c>
      <c r="DP697" s="6"/>
      <c r="DX697">
        <f t="shared" si="776"/>
        <v>110352</v>
      </c>
      <c r="DY697">
        <f t="shared" si="777"/>
        <v>85009.554498430894</v>
      </c>
      <c r="DZ697">
        <f t="shared" si="778"/>
        <v>135694.44550156911</v>
      </c>
    </row>
    <row r="698" spans="1:130" x14ac:dyDescent="0.25">
      <c r="A698" s="1">
        <v>97</v>
      </c>
      <c r="B698" s="1">
        <v>697</v>
      </c>
      <c r="C698" s="7">
        <v>20220801</v>
      </c>
      <c r="D698" s="7">
        <v>97300</v>
      </c>
      <c r="E698" s="7">
        <v>1328439</v>
      </c>
      <c r="F698" s="7"/>
      <c r="G698" s="7">
        <f t="shared" si="740"/>
        <v>129257114700</v>
      </c>
      <c r="H698" s="36">
        <f t="shared" si="787"/>
        <v>391553588306.5</v>
      </c>
      <c r="I698" s="36">
        <f t="shared" si="779"/>
        <v>444213769980.20001</v>
      </c>
      <c r="K698" s="2">
        <f t="shared" si="741"/>
        <v>2.3922097591418532E-2</v>
      </c>
      <c r="M698" s="1">
        <f t="shared" si="749"/>
        <v>696</v>
      </c>
      <c r="N698" s="2">
        <f t="shared" si="742"/>
        <v>3.9980533872155749E-2</v>
      </c>
      <c r="O698" s="8">
        <f t="shared" si="743"/>
        <v>0.8721804511278195</v>
      </c>
      <c r="P698" s="2">
        <f t="shared" si="744"/>
        <v>0.89695796326974231</v>
      </c>
      <c r="Q698" s="2">
        <f t="shared" si="745"/>
        <v>0.85164572341478251</v>
      </c>
      <c r="R698" s="2">
        <f t="shared" si="746"/>
        <v>2.4090850211599624E-2</v>
      </c>
      <c r="V698" s="1">
        <f t="shared" si="747"/>
        <v>0</v>
      </c>
      <c r="W698" s="1">
        <f t="shared" si="748"/>
        <v>2.3922097591418532E-2</v>
      </c>
      <c r="X698" s="2">
        <f t="shared" si="727"/>
        <v>2.364361753351419E-2</v>
      </c>
      <c r="Y698" s="2">
        <f t="shared" si="728"/>
        <v>7.0180442105797032E-3</v>
      </c>
      <c r="Z698" s="2">
        <f t="shared" si="729"/>
        <v>4.0357873702512065E-2</v>
      </c>
      <c r="AA698" s="2">
        <f t="shared" si="730"/>
        <v>1.3890180080276905E-2</v>
      </c>
      <c r="AB698" s="3">
        <f t="shared" si="780"/>
        <v>0.58584894010514976</v>
      </c>
      <c r="AC698" s="3">
        <f t="shared" si="781"/>
        <v>0.50525221199578541</v>
      </c>
      <c r="AD698" s="4">
        <f t="shared" si="731"/>
        <v>46.306633534655617</v>
      </c>
      <c r="AE698" s="5">
        <f t="shared" si="802"/>
        <v>44.732586795011308</v>
      </c>
      <c r="AF698" s="5">
        <f t="shared" si="803"/>
        <v>33.053151886860078</v>
      </c>
      <c r="AG698" s="5">
        <f t="shared" si="804"/>
        <v>56.412021703162537</v>
      </c>
      <c r="AH698" s="5"/>
      <c r="AI698" s="6">
        <f t="shared" si="782"/>
        <v>-0.21527106486322375</v>
      </c>
      <c r="AJ698" s="6">
        <f t="shared" si="771"/>
        <v>-0.15546839857880529</v>
      </c>
      <c r="AK698" s="6">
        <f t="shared" si="805"/>
        <v>-0.50867938898206067</v>
      </c>
      <c r="AL698" s="6">
        <f t="shared" si="806"/>
        <v>0.19774259182445003</v>
      </c>
      <c r="AM698" s="6"/>
      <c r="AT698" s="5"/>
      <c r="AU698" s="5"/>
      <c r="AV698" s="12"/>
      <c r="AW698" s="5"/>
      <c r="AX698" s="5"/>
      <c r="AY698" s="5"/>
      <c r="BE698" s="5">
        <f t="shared" si="788"/>
        <v>2300</v>
      </c>
      <c r="BF698" s="6">
        <f t="shared" si="789"/>
        <v>0</v>
      </c>
      <c r="BG698" s="6">
        <f t="shared" si="790"/>
        <v>2300</v>
      </c>
      <c r="BH698" s="6">
        <f t="shared" si="791"/>
        <v>2489.2857142857142</v>
      </c>
      <c r="BI698" s="6">
        <f t="shared" si="792"/>
        <v>667.85714285714289</v>
      </c>
      <c r="BJ698" s="6">
        <f t="shared" si="763"/>
        <v>21.153846153846153</v>
      </c>
      <c r="BK698" s="6">
        <f t="shared" si="807"/>
        <v>32.231689680635583</v>
      </c>
      <c r="BL698" s="6">
        <f t="shared" si="808"/>
        <v>4.4696269988438537</v>
      </c>
      <c r="BM698" s="6">
        <f t="shared" si="809"/>
        <v>51.665133557889789</v>
      </c>
      <c r="BQ698" s="2">
        <f t="shared" si="732"/>
        <v>109353.75</v>
      </c>
      <c r="BR698" s="2">
        <f t="shared" si="764"/>
        <v>118465.6875</v>
      </c>
      <c r="BS698" s="2">
        <f t="shared" si="733"/>
        <v>116265.21113354905</v>
      </c>
      <c r="BT698" s="5">
        <f t="shared" si="765"/>
        <v>128851.63313628505</v>
      </c>
      <c r="BU698" s="5"/>
      <c r="BV698" s="2">
        <f t="shared" si="797"/>
        <v>7.4976201393678163</v>
      </c>
      <c r="BW698" s="2">
        <f t="shared" si="734"/>
        <v>4.312440393802099</v>
      </c>
      <c r="BX698" s="2">
        <f t="shared" si="735"/>
        <v>-4.7213139067833847</v>
      </c>
      <c r="BY698" s="2">
        <f t="shared" si="736"/>
        <v>13.346194694387583</v>
      </c>
      <c r="BZ698" s="2"/>
      <c r="CA698" s="2">
        <f t="shared" si="766"/>
        <v>-2.0338663126107566</v>
      </c>
      <c r="CB698" s="2">
        <f t="shared" si="737"/>
        <v>-1.1236944898273797</v>
      </c>
      <c r="CC698" s="2">
        <f t="shared" si="738"/>
        <v>-3.4036882085803013</v>
      </c>
      <c r="CD698" s="2">
        <f t="shared" si="739"/>
        <v>1.1562992289255416</v>
      </c>
      <c r="CE698" s="5"/>
      <c r="CF698" s="8">
        <f t="shared" si="798"/>
        <v>-2.6024648698655707E-3</v>
      </c>
      <c r="CG698" s="8">
        <f t="shared" si="799"/>
        <v>-5.5428186742016813E-2</v>
      </c>
      <c r="CH698" s="5">
        <f t="shared" si="800"/>
        <v>96075</v>
      </c>
      <c r="CI698" s="5">
        <f t="shared" si="801"/>
        <v>106865</v>
      </c>
      <c r="CJ698" s="5"/>
      <c r="CK698" s="5">
        <f t="shared" si="754"/>
        <v>96773.30380144513</v>
      </c>
      <c r="CL698" s="5">
        <f t="shared" si="772"/>
        <v>106371.09283893165</v>
      </c>
      <c r="CM698" s="5">
        <f t="shared" si="810"/>
        <v>116663.8851465945</v>
      </c>
      <c r="CN698" s="5">
        <f t="shared" si="793"/>
        <v>113762.42013614409</v>
      </c>
      <c r="CO698" s="5">
        <f t="shared" si="750"/>
        <v>110383.26767881311</v>
      </c>
      <c r="CP698" s="5">
        <f t="shared" si="767"/>
        <v>89280.161611604679</v>
      </c>
      <c r="CQ698" s="5">
        <f t="shared" si="783"/>
        <v>73257.985958352438</v>
      </c>
      <c r="CR698" s="5"/>
      <c r="CS698" s="32">
        <f t="shared" si="755"/>
        <v>5.4425774244053482E-3</v>
      </c>
      <c r="CT698" s="32">
        <f t="shared" si="773"/>
        <v>-8.5277800545560001E-2</v>
      </c>
      <c r="CU698" s="32">
        <f t="shared" si="811"/>
        <v>-0.16598011563100901</v>
      </c>
      <c r="CV698" s="32">
        <f t="shared" si="794"/>
        <v>-0.14470877216257227</v>
      </c>
      <c r="CW698" s="32">
        <f t="shared" si="751"/>
        <v>-0.11852582328765671</v>
      </c>
      <c r="CX698" s="32">
        <f t="shared" si="768"/>
        <v>8.9827776334948872E-2</v>
      </c>
      <c r="CY698" s="32">
        <f t="shared" si="784"/>
        <v>0.32818284214523152</v>
      </c>
      <c r="DA698" s="6">
        <f t="shared" si="756"/>
        <v>-5.6832906945751015E-2</v>
      </c>
      <c r="DB698" s="6">
        <f t="shared" si="774"/>
        <v>-0.22367783815674933</v>
      </c>
      <c r="DC698" s="6">
        <f t="shared" si="812"/>
        <v>-0.24240192799979124</v>
      </c>
      <c r="DD698" s="6">
        <f t="shared" si="795"/>
        <v>0.1331497300389699</v>
      </c>
      <c r="DE698" s="6">
        <f t="shared" si="752"/>
        <v>-3.7123488238810225E-2</v>
      </c>
      <c r="DF698" s="6">
        <f t="shared" si="769"/>
        <v>0.63945867544644008</v>
      </c>
      <c r="DG698" s="6">
        <f t="shared" ref="DG698:DG729" si="815">LN(D697/D98)</f>
        <v>1.8384980551135996</v>
      </c>
      <c r="DI698" s="6">
        <f t="shared" si="757"/>
        <v>0.54025545568281896</v>
      </c>
      <c r="DJ698" s="6">
        <f t="shared" si="775"/>
        <v>0.26555754621922195</v>
      </c>
      <c r="DK698" s="6">
        <f t="shared" si="813"/>
        <v>0.69367781361442793</v>
      </c>
      <c r="DL698" s="6">
        <f t="shared" si="796"/>
        <v>0.31100264438797559</v>
      </c>
      <c r="DM698" s="6">
        <f t="shared" si="753"/>
        <v>0.4225407344338642</v>
      </c>
      <c r="DN698" s="6">
        <f t="shared" si="770"/>
        <v>0.20414504876024681</v>
      </c>
      <c r="DO698" s="6">
        <f t="shared" si="814"/>
        <v>9.206009884208835E-2</v>
      </c>
      <c r="DP698" s="6"/>
      <c r="DX698">
        <f t="shared" si="776"/>
        <v>109392</v>
      </c>
      <c r="DY698">
        <f t="shared" si="777"/>
        <v>83603.155434955988</v>
      </c>
      <c r="DZ698">
        <f t="shared" si="778"/>
        <v>135180.84456504401</v>
      </c>
    </row>
    <row r="699" spans="1:130" x14ac:dyDescent="0.25">
      <c r="A699" s="1">
        <v>98</v>
      </c>
      <c r="B699" s="1">
        <v>698</v>
      </c>
      <c r="C699" s="7">
        <v>20220802</v>
      </c>
      <c r="D699" s="7">
        <v>96610</v>
      </c>
      <c r="E699" s="7">
        <v>1089874</v>
      </c>
      <c r="F699" s="7"/>
      <c r="G699" s="7">
        <f t="shared" si="740"/>
        <v>105292727140</v>
      </c>
      <c r="H699" s="36">
        <f t="shared" si="787"/>
        <v>376186080656</v>
      </c>
      <c r="I699" s="36">
        <f t="shared" si="779"/>
        <v>437882556346.59998</v>
      </c>
      <c r="K699" s="2">
        <f t="shared" si="741"/>
        <v>-7.1167336625411522E-3</v>
      </c>
      <c r="M699" s="1">
        <f t="shared" si="749"/>
        <v>697</v>
      </c>
      <c r="N699" s="2">
        <f t="shared" si="742"/>
        <v>4.0243069034216386E-2</v>
      </c>
      <c r="O699" s="8">
        <f t="shared" si="743"/>
        <v>0.87343358395989978</v>
      </c>
      <c r="P699" s="2">
        <f t="shared" si="744"/>
        <v>0.8985547602279812</v>
      </c>
      <c r="Q699" s="2">
        <f t="shared" si="745"/>
        <v>0.85254543648966763</v>
      </c>
      <c r="R699" s="2">
        <f t="shared" si="746"/>
        <v>2.3524379309842525E-2</v>
      </c>
      <c r="V699" s="1">
        <f t="shared" si="747"/>
        <v>7.1167336625411522E-3</v>
      </c>
      <c r="W699" s="1">
        <f t="shared" si="748"/>
        <v>0</v>
      </c>
      <c r="X699" s="2">
        <f t="shared" ref="X699:X762" si="816">AVERAGE(V686:V699)</f>
        <v>2.4151955652267132E-2</v>
      </c>
      <c r="Y699" s="2">
        <f t="shared" ref="Y699:Y762" si="817">AVERAGE(W686:W699)</f>
        <v>6.8901922057811177E-3</v>
      </c>
      <c r="Z699" s="2">
        <f t="shared" ref="Z699:Z762" si="818">_xlfn.STDEV.S(V686:V699)</f>
        <v>4.0081026722469167E-2</v>
      </c>
      <c r="AA699" s="2">
        <f t="shared" ref="AA699:AA762" si="819">_xlfn.STDEV.S(W686:W699)</f>
        <v>1.3950112309594004E-2</v>
      </c>
      <c r="AB699" s="3">
        <f t="shared" si="780"/>
        <v>0.6025782677549949</v>
      </c>
      <c r="AC699" s="3">
        <f t="shared" si="781"/>
        <v>0.49391661177110951</v>
      </c>
      <c r="AD699" s="4">
        <f t="shared" ref="AD699:AD762" si="820">(AC699/(AB699+AC699))*100</f>
        <v>45.045044987768293</v>
      </c>
      <c r="AE699" s="5">
        <f t="shared" si="802"/>
        <v>44.436715827931344</v>
      </c>
      <c r="AF699" s="5">
        <f t="shared" si="803"/>
        <v>33.127854259546822</v>
      </c>
      <c r="AG699" s="5">
        <f t="shared" si="804"/>
        <v>55.745577396315866</v>
      </c>
      <c r="AH699" s="5"/>
      <c r="AI699" s="6">
        <f t="shared" si="782"/>
        <v>-0.28871533019244894</v>
      </c>
      <c r="AJ699" s="6">
        <f t="shared" si="771"/>
        <v>-0.17202731550325254</v>
      </c>
      <c r="AK699" s="6">
        <f t="shared" si="805"/>
        <v>-0.51712668064028855</v>
      </c>
      <c r="AL699" s="6">
        <f t="shared" si="806"/>
        <v>0.17307204963378345</v>
      </c>
      <c r="AM699" s="6"/>
      <c r="AT699" s="5"/>
      <c r="AU699" s="5"/>
      <c r="AV699" s="12"/>
      <c r="AW699" s="5"/>
      <c r="AX699" s="5"/>
      <c r="AY699" s="5"/>
      <c r="BE699" s="5">
        <f t="shared" si="788"/>
        <v>-690</v>
      </c>
      <c r="BF699" s="6">
        <f t="shared" si="789"/>
        <v>690</v>
      </c>
      <c r="BG699" s="6">
        <f t="shared" si="790"/>
        <v>0</v>
      </c>
      <c r="BH699" s="6">
        <f t="shared" si="791"/>
        <v>2538.5714285714284</v>
      </c>
      <c r="BI699" s="6">
        <f t="shared" si="792"/>
        <v>652.14285714285711</v>
      </c>
      <c r="BJ699" s="6">
        <f t="shared" si="763"/>
        <v>20.438773225878666</v>
      </c>
      <c r="BK699" s="6">
        <f t="shared" si="807"/>
        <v>30.580822793017781</v>
      </c>
      <c r="BL699" s="6">
        <f t="shared" si="808"/>
        <v>4.2426688388855851</v>
      </c>
      <c r="BM699" s="6">
        <f t="shared" si="809"/>
        <v>49.017530560910316</v>
      </c>
      <c r="BQ699" s="2">
        <f t="shared" si="732"/>
        <v>109267.5</v>
      </c>
      <c r="BR699" s="2">
        <f t="shared" si="764"/>
        <v>117809.9375</v>
      </c>
      <c r="BS699" s="2">
        <f t="shared" si="733"/>
        <v>115097.57918090731</v>
      </c>
      <c r="BT699" s="5">
        <f t="shared" si="765"/>
        <v>128793.53713030407</v>
      </c>
      <c r="BU699" s="5"/>
      <c r="BV699" s="2">
        <f t="shared" si="797"/>
        <v>8.6836165196701245</v>
      </c>
      <c r="BW699" s="2">
        <f t="shared" si="734"/>
        <v>4.7749929035622545</v>
      </c>
      <c r="BX699" s="2">
        <f t="shared" si="735"/>
        <v>-4.1534515054272783</v>
      </c>
      <c r="BY699" s="2">
        <f t="shared" si="736"/>
        <v>13.703437312551788</v>
      </c>
      <c r="BZ699" s="2"/>
      <c r="CA699" s="2">
        <f t="shared" si="766"/>
        <v>-2.2587214410212124</v>
      </c>
      <c r="CB699" s="2">
        <f t="shared" si="737"/>
        <v>-1.2315338614266051</v>
      </c>
      <c r="CC699" s="2">
        <f t="shared" si="738"/>
        <v>-3.5120679192328783</v>
      </c>
      <c r="CD699" s="2">
        <f t="shared" si="739"/>
        <v>1.0490001963796682</v>
      </c>
      <c r="CE699" s="5"/>
      <c r="CF699" s="8">
        <f t="shared" si="798"/>
        <v>-2.6024648698655707E-3</v>
      </c>
      <c r="CG699" s="8">
        <f t="shared" si="799"/>
        <v>-5.5428186742016813E-2</v>
      </c>
      <c r="CH699" s="5">
        <f t="shared" si="800"/>
        <v>94380</v>
      </c>
      <c r="CI699" s="5">
        <f t="shared" si="801"/>
        <v>106865</v>
      </c>
      <c r="CJ699" s="5"/>
      <c r="CK699" s="5">
        <f t="shared" si="754"/>
        <v>95912.852910438232</v>
      </c>
      <c r="CL699" s="5">
        <f t="shared" si="772"/>
        <v>105493.57674890502</v>
      </c>
      <c r="CM699" s="5">
        <f t="shared" si="810"/>
        <v>116415.1366833285</v>
      </c>
      <c r="CN699" s="5">
        <f t="shared" si="793"/>
        <v>113904.37303127888</v>
      </c>
      <c r="CO699" s="5">
        <f t="shared" si="750"/>
        <v>110425.9489112872</v>
      </c>
      <c r="CP699" s="5">
        <f t="shared" si="767"/>
        <v>89335.144957698358</v>
      </c>
      <c r="CQ699" s="5">
        <f t="shared" si="783"/>
        <v>73365.10624077676</v>
      </c>
      <c r="CR699" s="5"/>
      <c r="CS699" s="32">
        <f t="shared" si="755"/>
        <v>7.268547107161405E-3</v>
      </c>
      <c r="CT699" s="32">
        <f t="shared" si="773"/>
        <v>-8.4209645958347235E-2</v>
      </c>
      <c r="CU699" s="32">
        <f t="shared" si="811"/>
        <v>-0.17012509925751551</v>
      </c>
      <c r="CV699" s="32">
        <f t="shared" si="794"/>
        <v>-0.1518323886171582</v>
      </c>
      <c r="CW699" s="32">
        <f t="shared" si="751"/>
        <v>-0.12511505717181115</v>
      </c>
      <c r="CX699" s="32">
        <f t="shared" si="768"/>
        <v>8.1433293086907721E-2</v>
      </c>
      <c r="CY699" s="32">
        <f t="shared" si="784"/>
        <v>0.31683854832753711</v>
      </c>
      <c r="DA699" s="6">
        <f t="shared" si="756"/>
        <v>-4.9179479201662879E-2</v>
      </c>
      <c r="DB699" s="6">
        <f t="shared" si="774"/>
        <v>-0.23897859327367321</v>
      </c>
      <c r="DC699" s="6">
        <f t="shared" si="812"/>
        <v>-0.23497679120807669</v>
      </c>
      <c r="DD699" s="6">
        <f t="shared" si="795"/>
        <v>0.12638529512941185</v>
      </c>
      <c r="DE699" s="6">
        <f t="shared" si="752"/>
        <v>-7.0626977074546321E-2</v>
      </c>
      <c r="DF699" s="6">
        <f t="shared" si="769"/>
        <v>0.59181089867681058</v>
      </c>
      <c r="DG699" s="6">
        <f t="shared" si="815"/>
        <v>1.871995755074801</v>
      </c>
      <c r="DI699" s="6">
        <f t="shared" si="757"/>
        <v>0.54579485840852104</v>
      </c>
      <c r="DJ699" s="6">
        <f t="shared" si="775"/>
        <v>0.27584066350872671</v>
      </c>
      <c r="DK699" s="6">
        <f t="shared" si="813"/>
        <v>0.82878247338349187</v>
      </c>
      <c r="DL699" s="6">
        <f t="shared" si="796"/>
        <v>0.3488535075978258</v>
      </c>
      <c r="DM699" s="6">
        <f t="shared" si="753"/>
        <v>0.37044526979344572</v>
      </c>
      <c r="DN699" s="6">
        <f t="shared" si="770"/>
        <v>0.2017770014669498</v>
      </c>
      <c r="DO699" s="6">
        <f t="shared" si="814"/>
        <v>9.6745195779312329E-2</v>
      </c>
      <c r="DP699" s="6"/>
      <c r="DX699">
        <f t="shared" si="776"/>
        <v>108138</v>
      </c>
      <c r="DY699">
        <f t="shared" si="777"/>
        <v>82424.148013181693</v>
      </c>
      <c r="DZ699">
        <f t="shared" si="778"/>
        <v>133851.85198681831</v>
      </c>
    </row>
    <row r="700" spans="1:130" x14ac:dyDescent="0.25">
      <c r="A700" s="1">
        <v>99</v>
      </c>
      <c r="B700" s="1">
        <v>699</v>
      </c>
      <c r="C700" s="7">
        <v>20220803</v>
      </c>
      <c r="D700" s="7">
        <v>98000</v>
      </c>
      <c r="E700" s="7">
        <v>1333257</v>
      </c>
      <c r="F700" s="7"/>
      <c r="G700" s="7">
        <f t="shared" si="740"/>
        <v>130659186000</v>
      </c>
      <c r="H700" s="36">
        <f t="shared" si="787"/>
        <v>365948464107.5</v>
      </c>
      <c r="I700" s="36">
        <f t="shared" si="779"/>
        <v>434984082590.59998</v>
      </c>
      <c r="K700" s="2">
        <f t="shared" si="741"/>
        <v>1.4285223141153767E-2</v>
      </c>
      <c r="M700" s="1">
        <f t="shared" si="749"/>
        <v>698</v>
      </c>
      <c r="N700" s="2">
        <f t="shared" si="742"/>
        <v>4.031106934864951E-2</v>
      </c>
      <c r="O700" s="8">
        <f t="shared" si="743"/>
        <v>0.87468671679197996</v>
      </c>
      <c r="P700" s="2">
        <f t="shared" si="744"/>
        <v>0.89896539873224413</v>
      </c>
      <c r="Q700" s="2">
        <f t="shared" si="745"/>
        <v>0.85277682691401302</v>
      </c>
      <c r="R700" s="2">
        <f t="shared" si="746"/>
        <v>2.3868043436001241E-2</v>
      </c>
      <c r="V700" s="1">
        <f t="shared" si="747"/>
        <v>0</v>
      </c>
      <c r="W700" s="1">
        <f t="shared" si="748"/>
        <v>1.4285223141153767E-2</v>
      </c>
      <c r="X700" s="2">
        <f t="shared" si="816"/>
        <v>2.4151955652267132E-2</v>
      </c>
      <c r="Y700" s="2">
        <f t="shared" si="817"/>
        <v>7.8873440349976776E-3</v>
      </c>
      <c r="Z700" s="2">
        <f t="shared" si="818"/>
        <v>4.0081026722469167E-2</v>
      </c>
      <c r="AA700" s="2">
        <f t="shared" si="819"/>
        <v>1.3943674839890089E-2</v>
      </c>
      <c r="AB700" s="3">
        <f t="shared" si="780"/>
        <v>0.6025782677549949</v>
      </c>
      <c r="AC700" s="3">
        <f t="shared" si="781"/>
        <v>0.56565748452721731</v>
      </c>
      <c r="AD700" s="4">
        <f t="shared" si="820"/>
        <v>48.419805970000027</v>
      </c>
      <c r="AE700" s="5">
        <f t="shared" si="802"/>
        <v>44.303614248931311</v>
      </c>
      <c r="AF700" s="5">
        <f t="shared" si="803"/>
        <v>33.264619194143158</v>
      </c>
      <c r="AG700" s="5">
        <f t="shared" si="804"/>
        <v>55.342609303719463</v>
      </c>
      <c r="AH700" s="5"/>
      <c r="AI700" s="6">
        <f t="shared" si="782"/>
        <v>-0.27981348634248515</v>
      </c>
      <c r="AJ700" s="6">
        <f t="shared" si="771"/>
        <v>-0.18754161539726669</v>
      </c>
      <c r="AK700" s="6">
        <f t="shared" si="805"/>
        <v>-0.52204589112603461</v>
      </c>
      <c r="AL700" s="6">
        <f t="shared" si="806"/>
        <v>0.14696266033150127</v>
      </c>
      <c r="AM700" s="6"/>
      <c r="AT700" s="5"/>
      <c r="AU700" s="5"/>
      <c r="AV700" s="12"/>
      <c r="AW700" s="5"/>
      <c r="AX700" s="5"/>
      <c r="AY700" s="5"/>
      <c r="BE700" s="5">
        <f t="shared" si="788"/>
        <v>1390</v>
      </c>
      <c r="BF700" s="6">
        <f t="shared" si="789"/>
        <v>0</v>
      </c>
      <c r="BG700" s="6">
        <f t="shared" si="790"/>
        <v>1390</v>
      </c>
      <c r="BH700" s="6">
        <f t="shared" si="791"/>
        <v>2538.5714285714284</v>
      </c>
      <c r="BI700" s="6">
        <f t="shared" si="792"/>
        <v>748.57142857142856</v>
      </c>
      <c r="BJ700" s="6">
        <f t="shared" si="763"/>
        <v>22.772707518470231</v>
      </c>
      <c r="BK700" s="6">
        <f t="shared" si="807"/>
        <v>29.040545955200837</v>
      </c>
      <c r="BL700" s="6">
        <f t="shared" si="808"/>
        <v>4.8496238008619272</v>
      </c>
      <c r="BM700" s="6">
        <f t="shared" si="809"/>
        <v>45.974191463238071</v>
      </c>
      <c r="BQ700" s="2">
        <f t="shared" ref="BQ700:BQ763" si="821">(_xlfn.PERCENTILE.EXC(D681:D700,0.25)+_xlfn.PERCENTILE.EXC(D681:D700,0.75))*0.5</f>
        <v>109208.75</v>
      </c>
      <c r="BR700" s="2">
        <f t="shared" si="764"/>
        <v>117151.25</v>
      </c>
      <c r="BS700" s="2">
        <f t="shared" ref="BS700:BS763" si="822">BR700-2*_xlfn.STDEV.S(BR681:BR700)</f>
        <v>113912.0918472879</v>
      </c>
      <c r="BT700" s="5">
        <f t="shared" si="765"/>
        <v>128552.37785856595</v>
      </c>
      <c r="BU700" s="5"/>
      <c r="BV700" s="2">
        <f t="shared" si="797"/>
        <v>8.5632020136465989</v>
      </c>
      <c r="BW700" s="2">
        <f t="shared" si="734"/>
        <v>5.2292204042187267</v>
      </c>
      <c r="BX700" s="2">
        <f t="shared" si="735"/>
        <v>-3.4865145110079707</v>
      </c>
      <c r="BY700" s="2">
        <f t="shared" si="736"/>
        <v>13.944955319445423</v>
      </c>
      <c r="BZ700" s="2"/>
      <c r="CA700" s="2">
        <f t="shared" si="766"/>
        <v>-2.2436746131134111</v>
      </c>
      <c r="CB700" s="2">
        <f t="shared" si="737"/>
        <v>-1.340165178302134</v>
      </c>
      <c r="CC700" s="2">
        <f t="shared" si="738"/>
        <v>-3.5947817704276428</v>
      </c>
      <c r="CD700" s="2">
        <f t="shared" si="739"/>
        <v>0.91445141382337503</v>
      </c>
      <c r="CE700" s="5"/>
      <c r="CF700" s="8">
        <f t="shared" si="798"/>
        <v>-2.6024648698655707E-3</v>
      </c>
      <c r="CG700" s="8">
        <f t="shared" si="799"/>
        <v>-5.5428186742016813E-2</v>
      </c>
      <c r="CH700" s="5">
        <f t="shared" si="800"/>
        <v>94335</v>
      </c>
      <c r="CI700" s="5">
        <f t="shared" si="801"/>
        <v>106865</v>
      </c>
      <c r="CJ700" s="5"/>
      <c r="CK700" s="5">
        <f t="shared" si="754"/>
        <v>95252.546274472406</v>
      </c>
      <c r="CL700" s="5">
        <f t="shared" si="772"/>
        <v>104678.30582778569</v>
      </c>
      <c r="CM700" s="5">
        <f t="shared" si="810"/>
        <v>116214.23626223856</v>
      </c>
      <c r="CN700" s="5">
        <f t="shared" si="793"/>
        <v>113997.44124865532</v>
      </c>
      <c r="CO700" s="5">
        <f t="shared" si="750"/>
        <v>110462.54494645893</v>
      </c>
      <c r="CP700" s="5">
        <f t="shared" si="767"/>
        <v>89426.284207511344</v>
      </c>
      <c r="CQ700" s="5">
        <f t="shared" si="783"/>
        <v>73476.199178230323</v>
      </c>
      <c r="CR700" s="5"/>
      <c r="CS700" s="32">
        <f t="shared" si="755"/>
        <v>2.884388746533606E-2</v>
      </c>
      <c r="CT700" s="32">
        <f t="shared" si="773"/>
        <v>-6.3798375174056399E-2</v>
      </c>
      <c r="CU700" s="32">
        <f t="shared" si="811"/>
        <v>-0.15672981940988673</v>
      </c>
      <c r="CV700" s="32">
        <f t="shared" si="794"/>
        <v>-0.14033158177437621</v>
      </c>
      <c r="CW700" s="32">
        <f t="shared" si="751"/>
        <v>-0.11282145411822186</v>
      </c>
      <c r="CX700" s="32">
        <f t="shared" si="768"/>
        <v>9.5874673408028244E-2</v>
      </c>
      <c r="CY700" s="32">
        <f t="shared" si="784"/>
        <v>0.33376523413088632</v>
      </c>
      <c r="DA700" s="6">
        <f t="shared" si="756"/>
        <v>-9.1794590565231365E-4</v>
      </c>
      <c r="DB700" s="6">
        <f t="shared" si="774"/>
        <v>-0.22232689140765374</v>
      </c>
      <c r="DC700" s="6">
        <f t="shared" si="812"/>
        <v>-0.22298027267885639</v>
      </c>
      <c r="DD700" s="6">
        <f t="shared" si="795"/>
        <v>0.13411465306683779</v>
      </c>
      <c r="DE700" s="6">
        <f t="shared" si="752"/>
        <v>-6.4219592734293771E-2</v>
      </c>
      <c r="DF700" s="6">
        <f t="shared" si="769"/>
        <v>0.56798403760593941</v>
      </c>
      <c r="DG700" s="6">
        <f t="shared" si="815"/>
        <v>1.8756047257312467</v>
      </c>
      <c r="DI700" s="6">
        <f t="shared" si="757"/>
        <v>0.75529757586402047</v>
      </c>
      <c r="DJ700" s="6">
        <f t="shared" si="775"/>
        <v>0.32310211848506115</v>
      </c>
      <c r="DK700" s="6">
        <f t="shared" si="813"/>
        <v>0.93092673266515447</v>
      </c>
      <c r="DL700" s="6">
        <f t="shared" si="796"/>
        <v>0.41993060568988877</v>
      </c>
      <c r="DM700" s="6">
        <f t="shared" si="753"/>
        <v>0.4644036608400976</v>
      </c>
      <c r="DN700" s="6">
        <f t="shared" si="770"/>
        <v>0.29506138295966106</v>
      </c>
      <c r="DO700" s="6">
        <f t="shared" si="814"/>
        <v>9.8580214024847776E-2</v>
      </c>
      <c r="DP700" s="6"/>
      <c r="DX700">
        <f t="shared" si="776"/>
        <v>106903.5</v>
      </c>
      <c r="DY700">
        <f t="shared" si="777"/>
        <v>81737.850972009488</v>
      </c>
      <c r="DZ700">
        <f t="shared" si="778"/>
        <v>132069.14902799053</v>
      </c>
    </row>
    <row r="701" spans="1:130" x14ac:dyDescent="0.25">
      <c r="A701" s="1">
        <v>100</v>
      </c>
      <c r="B701" s="1">
        <v>700</v>
      </c>
      <c r="C701" s="7">
        <v>20220806</v>
      </c>
      <c r="D701" s="7">
        <v>98200</v>
      </c>
      <c r="E701" s="7">
        <v>1949766</v>
      </c>
      <c r="F701" s="7"/>
      <c r="G701" s="7">
        <f t="shared" si="740"/>
        <v>191467021200</v>
      </c>
      <c r="H701" s="36">
        <f t="shared" si="787"/>
        <v>364773253047.5</v>
      </c>
      <c r="I701" s="36">
        <f t="shared" si="779"/>
        <v>434359469659.40002</v>
      </c>
      <c r="K701" s="2">
        <f t="shared" si="741"/>
        <v>2.0387366898483089E-3</v>
      </c>
      <c r="M701" s="1">
        <f t="shared" si="749"/>
        <v>699</v>
      </c>
      <c r="N701" s="2">
        <f t="shared" si="742"/>
        <v>4.0337229737887469E-2</v>
      </c>
      <c r="O701" s="8">
        <f t="shared" si="743"/>
        <v>0.87593984962406013</v>
      </c>
      <c r="P701" s="2">
        <f t="shared" si="744"/>
        <v>0.89912305224945344</v>
      </c>
      <c r="Q701" s="2">
        <f t="shared" si="745"/>
        <v>0.85286566574100187</v>
      </c>
      <c r="R701" s="2">
        <f t="shared" si="746"/>
        <v>2.3025549108183996E-2</v>
      </c>
      <c r="V701" s="1">
        <f t="shared" si="747"/>
        <v>0</v>
      </c>
      <c r="W701" s="1">
        <f t="shared" si="748"/>
        <v>2.0387366898483089E-3</v>
      </c>
      <c r="X701" s="2">
        <f t="shared" si="816"/>
        <v>2.3539881886188462E-2</v>
      </c>
      <c r="Y701" s="2">
        <f t="shared" si="817"/>
        <v>8.0329680842725574E-3</v>
      </c>
      <c r="Z701" s="2">
        <f t="shared" si="818"/>
        <v>4.0401444886003501E-2</v>
      </c>
      <c r="AA701" s="2">
        <f t="shared" si="819"/>
        <v>1.3865391357307123E-2</v>
      </c>
      <c r="AB701" s="3">
        <f t="shared" si="780"/>
        <v>0.58264950554636019</v>
      </c>
      <c r="AC701" s="3">
        <f t="shared" si="781"/>
        <v>0.57935386584231885</v>
      </c>
      <c r="AD701" s="4">
        <f t="shared" si="820"/>
        <v>49.858191474087427</v>
      </c>
      <c r="AE701" s="5">
        <f t="shared" si="802"/>
        <v>44.31839373113008</v>
      </c>
      <c r="AF701" s="5">
        <f t="shared" si="803"/>
        <v>33.249002883509448</v>
      </c>
      <c r="AG701" s="5">
        <f t="shared" si="804"/>
        <v>55.387784578750711</v>
      </c>
      <c r="AH701" s="5"/>
      <c r="AI701" s="6">
        <f t="shared" si="782"/>
        <v>-0.27389618502888269</v>
      </c>
      <c r="AJ701" s="6">
        <f t="shared" si="771"/>
        <v>-0.19903633649601862</v>
      </c>
      <c r="AK701" s="6">
        <f t="shared" si="805"/>
        <v>-0.52853455947873873</v>
      </c>
      <c r="AL701" s="6">
        <f t="shared" si="806"/>
        <v>0.13046188648670146</v>
      </c>
      <c r="AM701" s="6"/>
      <c r="AT701" s="5"/>
      <c r="AU701" s="5"/>
      <c r="AV701" s="12"/>
      <c r="AW701" s="5"/>
      <c r="AX701" s="5"/>
      <c r="AY701" s="5"/>
      <c r="BE701" s="5">
        <f t="shared" si="788"/>
        <v>200</v>
      </c>
      <c r="BF701" s="6">
        <f t="shared" si="789"/>
        <v>0</v>
      </c>
      <c r="BG701" s="6">
        <f t="shared" si="790"/>
        <v>200</v>
      </c>
      <c r="BH701" s="6">
        <f t="shared" si="791"/>
        <v>2463.5714285714284</v>
      </c>
      <c r="BI701" s="6">
        <f t="shared" si="792"/>
        <v>762.85714285714289</v>
      </c>
      <c r="BJ701" s="6">
        <f t="shared" si="763"/>
        <v>23.644011512065529</v>
      </c>
      <c r="BK701" s="6">
        <f t="shared" si="807"/>
        <v>27.596544607727186</v>
      </c>
      <c r="BL701" s="6">
        <f t="shared" si="808"/>
        <v>5.9990361715661464</v>
      </c>
      <c r="BM701" s="6">
        <f t="shared" si="809"/>
        <v>42.714800513039911</v>
      </c>
      <c r="BQ701" s="2">
        <f t="shared" si="821"/>
        <v>108850</v>
      </c>
      <c r="BR701" s="2">
        <f t="shared" si="764"/>
        <v>116474.625</v>
      </c>
      <c r="BS701" s="2">
        <f t="shared" si="822"/>
        <v>112698.9478134188</v>
      </c>
      <c r="BT701" s="5">
        <f t="shared" si="765"/>
        <v>128170.96271123522</v>
      </c>
      <c r="BU701" s="5"/>
      <c r="BV701" s="2">
        <f t="shared" si="797"/>
        <v>8.5535936510968078</v>
      </c>
      <c r="BW701" s="2">
        <f t="shared" ref="BW701:BW764" si="823">AVERAGE(BV682:BV701)</f>
        <v>5.6646093545212084</v>
      </c>
      <c r="BX701" s="2">
        <f t="shared" ref="BX701:BX764" si="824">BW701-2*_xlfn.STDEV.S(BV682:BV701)</f>
        <v>-2.7847231752071826</v>
      </c>
      <c r="BY701" s="2">
        <f t="shared" ref="BY701:BY764" si="825">BW701+2*_xlfn.STDEV.S(BV682:BV701)</f>
        <v>14.113941884249599</v>
      </c>
      <c r="BZ701" s="2"/>
      <c r="CA701" s="2">
        <f t="shared" si="766"/>
        <v>-2.2486015513086146</v>
      </c>
      <c r="CB701" s="2">
        <f t="shared" ref="CB701:CB764" si="826">AVERAGE(CA682:CA701)</f>
        <v>-1.452678701804758</v>
      </c>
      <c r="CC701" s="2">
        <f t="shared" ref="CC701:CC764" si="827">CB701-2*_xlfn.STDEV.S(CA682:CA701)</f>
        <v>-3.6491930665224346</v>
      </c>
      <c r="CD701" s="2">
        <f t="shared" ref="CD701:CD764" si="828">CB701+2*_xlfn.STDEV.S(CA682:CA701)</f>
        <v>0.74383566291291858</v>
      </c>
      <c r="CE701" s="5"/>
      <c r="CF701" s="8">
        <f t="shared" si="798"/>
        <v>-2.6024648698655707E-3</v>
      </c>
      <c r="CG701" s="8">
        <f t="shared" si="799"/>
        <v>-5.5428186742016813E-2</v>
      </c>
      <c r="CH701" s="5">
        <f t="shared" si="800"/>
        <v>94435</v>
      </c>
      <c r="CI701" s="5">
        <f t="shared" si="801"/>
        <v>106865</v>
      </c>
      <c r="CJ701" s="5"/>
      <c r="CK701" s="5">
        <f t="shared" si="754"/>
        <v>94923.2374079328</v>
      </c>
      <c r="CL701" s="5">
        <f t="shared" si="772"/>
        <v>104054.22268548954</v>
      </c>
      <c r="CM701" s="5">
        <f t="shared" si="810"/>
        <v>115965.85720802957</v>
      </c>
      <c r="CN701" s="5">
        <f t="shared" si="793"/>
        <v>114049.24717503051</v>
      </c>
      <c r="CO701" s="5">
        <f t="shared" si="750"/>
        <v>110453.65722076631</v>
      </c>
      <c r="CP701" s="5">
        <f t="shared" si="767"/>
        <v>89484.046579151094</v>
      </c>
      <c r="CQ701" s="5">
        <f t="shared" si="783"/>
        <v>73604.314584425854</v>
      </c>
      <c r="CR701" s="5"/>
      <c r="CS701" s="32">
        <f t="shared" si="755"/>
        <v>3.4520131018975997E-2</v>
      </c>
      <c r="CT701" s="32">
        <f t="shared" si="773"/>
        <v>-5.6261269695746075E-2</v>
      </c>
      <c r="CU701" s="32">
        <f t="shared" si="811"/>
        <v>-0.15319903319612116</v>
      </c>
      <c r="CV701" s="32">
        <f t="shared" si="794"/>
        <v>-0.13896845062648067</v>
      </c>
      <c r="CW701" s="32">
        <f t="shared" si="751"/>
        <v>-0.11093935256733634</v>
      </c>
      <c r="CX701" s="32">
        <f t="shared" si="768"/>
        <v>9.7402316435694525E-2</v>
      </c>
      <c r="CY701" s="32">
        <f t="shared" si="784"/>
        <v>0.33416091915864965</v>
      </c>
      <c r="DA701" s="6">
        <f t="shared" si="756"/>
        <v>3.5764371397884562E-2</v>
      </c>
      <c r="DB701" s="6">
        <f t="shared" si="774"/>
        <v>-0.20165151406159518</v>
      </c>
      <c r="DC701" s="6">
        <f t="shared" si="812"/>
        <v>-0.22298060524899663</v>
      </c>
      <c r="DD701" s="6">
        <f t="shared" si="795"/>
        <v>0.1044557429202396</v>
      </c>
      <c r="DE701" s="6">
        <f t="shared" si="752"/>
        <v>-5.7384683780952482E-2</v>
      </c>
      <c r="DF701" s="6">
        <f t="shared" si="769"/>
        <v>0.57357047652254523</v>
      </c>
      <c r="DG701" s="6">
        <f t="shared" si="815"/>
        <v>1.8494966819923697</v>
      </c>
      <c r="DI701" s="6">
        <f t="shared" si="757"/>
        <v>0.77536224202175152</v>
      </c>
      <c r="DJ701" s="6">
        <f t="shared" si="775"/>
        <v>0.34634338619971977</v>
      </c>
      <c r="DK701" s="6">
        <f t="shared" si="813"/>
        <v>0.90339373918003874</v>
      </c>
      <c r="DL701" s="6">
        <f t="shared" si="796"/>
        <v>0.40341149383437497</v>
      </c>
      <c r="DM701" s="6">
        <f t="shared" si="753"/>
        <v>0.48273219507951987</v>
      </c>
      <c r="DN701" s="6">
        <f t="shared" si="770"/>
        <v>0.31230080121012599</v>
      </c>
      <c r="DO701" s="6">
        <f t="shared" si="814"/>
        <v>9.4690958205397968E-2</v>
      </c>
      <c r="DP701" s="6"/>
      <c r="DX701">
        <f t="shared" si="776"/>
        <v>105693.5</v>
      </c>
      <c r="DY701">
        <f t="shared" si="777"/>
        <v>81309.583764087438</v>
      </c>
      <c r="DZ701">
        <f t="shared" si="778"/>
        <v>130077.41623591256</v>
      </c>
    </row>
    <row r="702" spans="1:130" x14ac:dyDescent="0.25">
      <c r="A702" s="1">
        <v>1</v>
      </c>
      <c r="B702" s="1">
        <v>701</v>
      </c>
      <c r="C702" s="7">
        <v>20220809</v>
      </c>
      <c r="D702" s="7">
        <v>98450</v>
      </c>
      <c r="E702" s="7">
        <v>1752226</v>
      </c>
      <c r="F702" s="7"/>
      <c r="G702" s="7">
        <f t="shared" si="740"/>
        <v>172506649700</v>
      </c>
      <c r="H702" s="36">
        <f t="shared" si="787"/>
        <v>366011693534.5</v>
      </c>
      <c r="I702" s="36">
        <f t="shared" si="779"/>
        <v>433203835396.20001</v>
      </c>
      <c r="K702" s="2">
        <f t="shared" si="741"/>
        <v>2.5425897247143554E-3</v>
      </c>
      <c r="M702" s="1">
        <f t="shared" si="749"/>
        <v>700</v>
      </c>
      <c r="N702" s="2">
        <f t="shared" si="742"/>
        <v>4.0350553774184755E-2</v>
      </c>
      <c r="O702" s="8">
        <f t="shared" si="743"/>
        <v>0.8771929824561403</v>
      </c>
      <c r="P702" s="2">
        <f t="shared" si="744"/>
        <v>0.89920327952557133</v>
      </c>
      <c r="Q702" s="2">
        <f t="shared" si="745"/>
        <v>0.85291087500132434</v>
      </c>
      <c r="R702" s="2">
        <f t="shared" si="746"/>
        <v>2.1930069793313134E-2</v>
      </c>
      <c r="V702" s="1">
        <f t="shared" si="747"/>
        <v>0</v>
      </c>
      <c r="W702" s="1">
        <f t="shared" si="748"/>
        <v>2.5425897247143554E-3</v>
      </c>
      <c r="X702" s="2">
        <f t="shared" si="816"/>
        <v>2.246636869886379E-2</v>
      </c>
      <c r="Y702" s="2">
        <f t="shared" si="817"/>
        <v>8.2145816360378685E-3</v>
      </c>
      <c r="Z702" s="2">
        <f t="shared" si="818"/>
        <v>4.0842246019394228E-2</v>
      </c>
      <c r="AA702" s="2">
        <f t="shared" si="819"/>
        <v>1.3768391663305396E-2</v>
      </c>
      <c r="AB702" s="3">
        <f t="shared" si="780"/>
        <v>0.55007671929196733</v>
      </c>
      <c r="AC702" s="3">
        <f t="shared" si="781"/>
        <v>0.59662608654072691</v>
      </c>
      <c r="AD702" s="4">
        <f t="shared" si="820"/>
        <v>52.029704951099212</v>
      </c>
      <c r="AE702" s="5">
        <f t="shared" si="802"/>
        <v>44.819167428025843</v>
      </c>
      <c r="AF702" s="5">
        <f t="shared" si="803"/>
        <v>33.291955830720582</v>
      </c>
      <c r="AG702" s="5">
        <f t="shared" si="804"/>
        <v>56.346379025331103</v>
      </c>
      <c r="AH702" s="5"/>
      <c r="AI702" s="6">
        <f t="shared" si="782"/>
        <v>-0.2471479333347639</v>
      </c>
      <c r="AJ702" s="6">
        <f t="shared" si="771"/>
        <v>-0.20718492597511537</v>
      </c>
      <c r="AK702" s="6">
        <f t="shared" si="805"/>
        <v>-0.53276036687938755</v>
      </c>
      <c r="AL702" s="6">
        <f t="shared" si="806"/>
        <v>0.11839051492915684</v>
      </c>
      <c r="AM702" s="6"/>
      <c r="AT702" s="5"/>
      <c r="AU702" s="5">
        <f t="shared" ref="AU702:AU733" si="829">TREND(D602:D701,B602:B701,B702)*VLOOKUP(A702,$AW$2:$AX$101,2,FALSE)</f>
        <v>98449.956906707564</v>
      </c>
      <c r="AV702" s="12">
        <f t="shared" ref="AV702:AV733" si="830">ABS(AU702/D702-1)</f>
        <v>4.3771754631993787E-7</v>
      </c>
      <c r="AW702" s="5"/>
      <c r="AX702" s="5"/>
      <c r="AY702" s="5"/>
      <c r="BA702" s="4">
        <f t="shared" ref="BA702:BA733" si="831">GROWTH(D602:D701,B602:B701,B702,TRUE)*VLOOKUP(A702,$BC$2:$BD$101,2,FALSE)</f>
        <v>98450.357212556381</v>
      </c>
      <c r="BB702" s="12">
        <f t="shared" ref="BB702:BB733" si="832">ABS(BA702/D702-1)</f>
        <v>3.6283652247171005E-6</v>
      </c>
      <c r="BE702" s="5">
        <f t="shared" ref="BE702:BE733" si="833">D702-D701</f>
        <v>250</v>
      </c>
      <c r="BF702" s="6">
        <f t="shared" ref="BF702:BF761" si="834">IF(BE702&lt;0,-BE702,0)</f>
        <v>0</v>
      </c>
      <c r="BG702" s="6">
        <f t="shared" ref="BG702:BG761" si="835">IF(BE702&gt;=0,BE702,0)</f>
        <v>250</v>
      </c>
      <c r="BH702" s="6">
        <f t="shared" ref="BH702:BH707" si="836">AVERAGE(BF689:BF702)</f>
        <v>2333.5714285714284</v>
      </c>
      <c r="BI702" s="6">
        <f t="shared" ref="BI702:BI707" si="837">AVERAGE(BG689:BG702)</f>
        <v>780.71428571428567</v>
      </c>
      <c r="BJ702" s="6">
        <f t="shared" si="763"/>
        <v>25.068807339449538</v>
      </c>
      <c r="BK702" s="6">
        <f t="shared" si="807"/>
        <v>26.702499230790899</v>
      </c>
      <c r="BL702" s="6">
        <f t="shared" si="808"/>
        <v>6.3356942662032338</v>
      </c>
      <c r="BM702" s="6">
        <f t="shared" si="809"/>
        <v>40.959262706002264</v>
      </c>
      <c r="BN702" s="24"/>
      <c r="BO702" s="24"/>
      <c r="BQ702" s="2">
        <f t="shared" si="821"/>
        <v>108850</v>
      </c>
      <c r="BR702" s="2">
        <f t="shared" si="764"/>
        <v>115816.4375</v>
      </c>
      <c r="BS702" s="2">
        <f t="shared" si="822"/>
        <v>111506.67595007307</v>
      </c>
      <c r="BT702" s="5">
        <f t="shared" si="765"/>
        <v>127680.66311834638</v>
      </c>
      <c r="BU702" s="5"/>
      <c r="BV702" s="2">
        <f t="shared" si="797"/>
        <v>8.7936442354482303</v>
      </c>
      <c r="BW702" s="2">
        <f t="shared" si="823"/>
        <v>6.1163664896921954</v>
      </c>
      <c r="BX702" s="2">
        <f t="shared" si="824"/>
        <v>-1.9613527745522212</v>
      </c>
      <c r="BY702" s="2">
        <f t="shared" si="825"/>
        <v>14.194085753936612</v>
      </c>
      <c r="BZ702" s="2"/>
      <c r="CA702" s="2">
        <f t="shared" si="766"/>
        <v>-2.3158245558706021</v>
      </c>
      <c r="CB702" s="2">
        <f t="shared" si="826"/>
        <v>-1.5741439602774512</v>
      </c>
      <c r="CC702" s="2">
        <f t="shared" si="827"/>
        <v>-3.6724790154230069</v>
      </c>
      <c r="CD702" s="2">
        <f t="shared" si="828"/>
        <v>0.52419109486810456</v>
      </c>
      <c r="CE702" s="5"/>
      <c r="CF702" s="8">
        <f t="shared" si="798"/>
        <v>1.1806177262462659E-2</v>
      </c>
      <c r="CG702" s="8">
        <f t="shared" si="799"/>
        <v>-5.5428186742016813E-2</v>
      </c>
      <c r="CH702" s="5">
        <f t="shared" si="800"/>
        <v>96100</v>
      </c>
      <c r="CI702" s="5">
        <f t="shared" si="801"/>
        <v>106865</v>
      </c>
      <c r="CJ702" s="5"/>
      <c r="CK702" s="5">
        <f t="shared" si="754"/>
        <v>95190.067140019819</v>
      </c>
      <c r="CL702" s="5">
        <f t="shared" si="772"/>
        <v>103635.15405453923</v>
      </c>
      <c r="CM702" s="5">
        <f t="shared" si="810"/>
        <v>115734.04996303703</v>
      </c>
      <c r="CN702" s="5">
        <f t="shared" si="793"/>
        <v>114109.16951328573</v>
      </c>
      <c r="CO702" s="5">
        <f t="shared" si="750"/>
        <v>110451.78324145898</v>
      </c>
      <c r="CP702" s="5">
        <f t="shared" si="767"/>
        <v>89547.86976413973</v>
      </c>
      <c r="CQ702" s="5">
        <f t="shared" si="783"/>
        <v>73679.366385923844</v>
      </c>
      <c r="CR702" s="5"/>
      <c r="CS702" s="32">
        <f t="shared" si="755"/>
        <v>3.4246565402511919E-2</v>
      </c>
      <c r="CT702" s="32">
        <f t="shared" si="773"/>
        <v>-5.0032772198229991E-2</v>
      </c>
      <c r="CU702" s="32">
        <f t="shared" si="811"/>
        <v>-0.14934282493835815</v>
      </c>
      <c r="CV702" s="32">
        <f t="shared" si="794"/>
        <v>-0.13722972115279952</v>
      </c>
      <c r="CW702" s="32">
        <f t="shared" si="751"/>
        <v>-0.10866083723810815</v>
      </c>
      <c r="CX702" s="32">
        <f t="shared" si="768"/>
        <v>9.9411971041942104E-2</v>
      </c>
      <c r="CY702" s="32">
        <f t="shared" si="784"/>
        <v>0.3361949868614571</v>
      </c>
      <c r="DA702" s="6">
        <f t="shared" si="756"/>
        <v>8.2322263427169778E-2</v>
      </c>
      <c r="DB702" s="6">
        <f t="shared" si="774"/>
        <v>-0.21741871419756822</v>
      </c>
      <c r="DC702" s="6">
        <f t="shared" si="812"/>
        <v>-0.21643752033307589</v>
      </c>
      <c r="DD702" s="6">
        <f t="shared" si="795"/>
        <v>9.5310179804324935E-2</v>
      </c>
      <c r="DE702" s="6">
        <f t="shared" si="752"/>
        <v>-0.10106486272042427</v>
      </c>
      <c r="DF702" s="6">
        <f t="shared" si="769"/>
        <v>0.52092099081215093</v>
      </c>
      <c r="DG702" s="6">
        <f t="shared" si="815"/>
        <v>1.8041578041830237</v>
      </c>
      <c r="DI702" s="6">
        <f t="shared" si="757"/>
        <v>0.7498106338650824</v>
      </c>
      <c r="DJ702" s="6">
        <f t="shared" si="775"/>
        <v>0.36970722402340811</v>
      </c>
      <c r="DK702" s="6">
        <f t="shared" si="813"/>
        <v>0.76666323304969031</v>
      </c>
      <c r="DL702" s="6">
        <f t="shared" si="796"/>
        <v>0.50473416897682155</v>
      </c>
      <c r="DM702" s="6">
        <f t="shared" si="753"/>
        <v>0.47967715043233011</v>
      </c>
      <c r="DN702" s="6">
        <f t="shared" si="770"/>
        <v>0.31583006040934103</v>
      </c>
      <c r="DO702" s="6">
        <f t="shared" si="814"/>
        <v>9.21379213211245E-2</v>
      </c>
      <c r="DP702" s="6"/>
      <c r="DX702">
        <f t="shared" si="776"/>
        <v>104609</v>
      </c>
      <c r="DY702">
        <f t="shared" si="777"/>
        <v>80973.76790890345</v>
      </c>
      <c r="DZ702">
        <f t="shared" si="778"/>
        <v>128244.23209109655</v>
      </c>
    </row>
    <row r="703" spans="1:130" x14ac:dyDescent="0.25">
      <c r="A703" s="1">
        <v>2</v>
      </c>
      <c r="B703" s="1">
        <v>702</v>
      </c>
      <c r="C703" s="7">
        <v>20220810</v>
      </c>
      <c r="D703" s="7">
        <v>96300</v>
      </c>
      <c r="E703" s="7">
        <v>1349949</v>
      </c>
      <c r="F703" s="7"/>
      <c r="G703" s="7">
        <f t="shared" si="740"/>
        <v>130000088700</v>
      </c>
      <c r="H703" s="36">
        <f t="shared" si="787"/>
        <v>360209305433.5</v>
      </c>
      <c r="I703" s="36">
        <f t="shared" si="779"/>
        <v>432241531314.20001</v>
      </c>
      <c r="K703" s="2">
        <f t="shared" si="741"/>
        <v>-2.2080486281054645E-2</v>
      </c>
      <c r="M703" s="1">
        <f t="shared" si="749"/>
        <v>701</v>
      </c>
      <c r="N703" s="2">
        <f t="shared" si="742"/>
        <v>4.0393266880030601E-2</v>
      </c>
      <c r="O703" s="8">
        <f t="shared" si="743"/>
        <v>0.87844611528822059</v>
      </c>
      <c r="P703" s="2">
        <f t="shared" si="744"/>
        <v>0.8994601518999833</v>
      </c>
      <c r="Q703" s="2">
        <f t="shared" si="745"/>
        <v>0.85305562953416214</v>
      </c>
      <c r="R703" s="2">
        <f t="shared" si="746"/>
        <v>2.0757164237350745E-2</v>
      </c>
      <c r="V703" s="1">
        <f t="shared" si="747"/>
        <v>2.2080486281054645E-2</v>
      </c>
      <c r="W703" s="1">
        <f t="shared" si="748"/>
        <v>0</v>
      </c>
      <c r="X703" s="2">
        <f t="shared" si="816"/>
        <v>1.3011980017011471E-2</v>
      </c>
      <c r="Y703" s="2">
        <f t="shared" si="817"/>
        <v>8.2145816360378685E-3</v>
      </c>
      <c r="Z703" s="2">
        <f t="shared" si="818"/>
        <v>1.5232460183153123E-2</v>
      </c>
      <c r="AA703" s="2">
        <f t="shared" si="819"/>
        <v>1.3768391663305396E-2</v>
      </c>
      <c r="AB703" s="3">
        <f t="shared" si="780"/>
        <v>0.85422708220189736</v>
      </c>
      <c r="AC703" s="3">
        <f t="shared" si="781"/>
        <v>0.59662608654072691</v>
      </c>
      <c r="AD703" s="4">
        <f t="shared" si="820"/>
        <v>41.122430539114468</v>
      </c>
      <c r="AE703" s="5">
        <f t="shared" si="802"/>
        <v>44.821157509377962</v>
      </c>
      <c r="AF703" s="5">
        <f t="shared" si="803"/>
        <v>33.296648627693102</v>
      </c>
      <c r="AG703" s="5">
        <f t="shared" si="804"/>
        <v>56.345666391062821</v>
      </c>
      <c r="AH703" s="5"/>
      <c r="AI703" s="6">
        <f t="shared" si="782"/>
        <v>-0.30088398114994441</v>
      </c>
      <c r="AJ703" s="6">
        <f t="shared" si="771"/>
        <v>-0.22113650414689112</v>
      </c>
      <c r="AK703" s="6">
        <f t="shared" si="805"/>
        <v>-0.53704303273534915</v>
      </c>
      <c r="AL703" s="6">
        <f t="shared" si="806"/>
        <v>9.4770024441566902E-2</v>
      </c>
      <c r="AM703" s="6"/>
      <c r="AT703" s="5"/>
      <c r="AU703" s="5">
        <f t="shared" si="829"/>
        <v>96301.630686942735</v>
      </c>
      <c r="AV703" s="12">
        <f t="shared" si="830"/>
        <v>1.6933405428298798E-5</v>
      </c>
      <c r="AW703" s="5"/>
      <c r="AX703" s="5"/>
      <c r="AY703" s="5"/>
      <c r="BA703" s="4">
        <f t="shared" si="831"/>
        <v>96298.468547128752</v>
      </c>
      <c r="BB703" s="12">
        <f t="shared" si="832"/>
        <v>1.5902937396172767E-5</v>
      </c>
      <c r="BE703" s="5">
        <f t="shared" si="833"/>
        <v>-2150</v>
      </c>
      <c r="BF703" s="6">
        <f t="shared" si="834"/>
        <v>2150</v>
      </c>
      <c r="BG703" s="6">
        <f t="shared" si="835"/>
        <v>0</v>
      </c>
      <c r="BH703" s="6">
        <f t="shared" si="836"/>
        <v>1258.5714285714287</v>
      </c>
      <c r="BI703" s="6">
        <f t="shared" si="837"/>
        <v>780.71428571428567</v>
      </c>
      <c r="BJ703" s="6">
        <f t="shared" si="763"/>
        <v>38.283712784588445</v>
      </c>
      <c r="BK703" s="6">
        <f t="shared" si="807"/>
        <v>26.76097058430604</v>
      </c>
      <c r="BL703" s="6">
        <f t="shared" si="808"/>
        <v>6.2620213540931751</v>
      </c>
      <c r="BM703" s="6">
        <f t="shared" si="809"/>
        <v>41.110235045455042</v>
      </c>
      <c r="BN703" s="24"/>
      <c r="BO703" s="24"/>
      <c r="BQ703" s="2">
        <f t="shared" si="821"/>
        <v>105978.75</v>
      </c>
      <c r="BR703" s="2">
        <f t="shared" si="764"/>
        <v>115022.1875</v>
      </c>
      <c r="BS703" s="2">
        <f t="shared" si="822"/>
        <v>110158.10244886625</v>
      </c>
      <c r="BT703" s="5">
        <f t="shared" si="765"/>
        <v>127301.41883938701</v>
      </c>
      <c r="BU703" s="5"/>
      <c r="BV703" s="2">
        <f t="shared" si="797"/>
        <v>8.74797245481248</v>
      </c>
      <c r="BW703" s="2">
        <f t="shared" si="823"/>
        <v>6.5691318622499129</v>
      </c>
      <c r="BX703" s="2">
        <f t="shared" si="824"/>
        <v>-0.99110810823800133</v>
      </c>
      <c r="BY703" s="2">
        <f t="shared" si="825"/>
        <v>14.129371832737828</v>
      </c>
      <c r="BZ703" s="2"/>
      <c r="CA703" s="2">
        <f t="shared" si="766"/>
        <v>-2.2655448554099404</v>
      </c>
      <c r="CB703" s="2">
        <f t="shared" si="826"/>
        <v>-1.6848698422973143</v>
      </c>
      <c r="CC703" s="2">
        <f t="shared" si="827"/>
        <v>-3.6757566416091896</v>
      </c>
      <c r="CD703" s="2">
        <f t="shared" si="828"/>
        <v>0.306016957014561</v>
      </c>
      <c r="CE703" s="5"/>
      <c r="CF703" s="8">
        <f t="shared" si="798"/>
        <v>8.3649431418925963E-3</v>
      </c>
      <c r="CG703" s="8">
        <f t="shared" si="799"/>
        <v>-5.5428186742016813E-2</v>
      </c>
      <c r="CH703" s="5">
        <f t="shared" si="800"/>
        <v>96725</v>
      </c>
      <c r="CI703" s="5">
        <f t="shared" si="801"/>
        <v>106865</v>
      </c>
      <c r="CJ703" s="5"/>
      <c r="CK703" s="5">
        <f t="shared" si="754"/>
        <v>96514.420700772956</v>
      </c>
      <c r="CL703" s="5">
        <f t="shared" si="772"/>
        <v>102955.5424424331</v>
      </c>
      <c r="CM703" s="5">
        <f t="shared" si="810"/>
        <v>115543.11065795879</v>
      </c>
      <c r="CN703" s="5">
        <f t="shared" si="793"/>
        <v>114188.92938009893</v>
      </c>
      <c r="CO703" s="5">
        <f t="shared" si="750"/>
        <v>110435.59569787727</v>
      </c>
      <c r="CP703" s="5">
        <f t="shared" si="767"/>
        <v>89628.03585021905</v>
      </c>
      <c r="CQ703" s="5">
        <f t="shared" si="783"/>
        <v>73782.025385554793</v>
      </c>
      <c r="CR703" s="5"/>
      <c r="CS703" s="32">
        <f t="shared" si="755"/>
        <v>-2.2216441772751061E-3</v>
      </c>
      <c r="CT703" s="32">
        <f t="shared" si="773"/>
        <v>-6.4644819351561411E-2</v>
      </c>
      <c r="CU703" s="32">
        <f t="shared" si="811"/>
        <v>-0.16654485540833319</v>
      </c>
      <c r="CV703" s="32">
        <f t="shared" si="794"/>
        <v>-0.15666080308496744</v>
      </c>
      <c r="CW703" s="32">
        <f t="shared" si="751"/>
        <v>-0.12799854619835205</v>
      </c>
      <c r="CX703" s="32">
        <f t="shared" si="768"/>
        <v>7.4440593130153276E-2</v>
      </c>
      <c r="CY703" s="32">
        <f t="shared" si="784"/>
        <v>0.30519594029542363</v>
      </c>
      <c r="DA703" s="6">
        <f t="shared" si="756"/>
        <v>2.683665395355957E-2</v>
      </c>
      <c r="DB703" s="6">
        <f t="shared" si="774"/>
        <v>-0.2430886969089622</v>
      </c>
      <c r="DC703" s="6">
        <f t="shared" si="812"/>
        <v>-0.19897001478013379</v>
      </c>
      <c r="DD703" s="6">
        <f t="shared" si="795"/>
        <v>8.2208429488546078E-2</v>
      </c>
      <c r="DE703" s="6">
        <f t="shared" si="752"/>
        <v>-0.1624825840813173</v>
      </c>
      <c r="DF703" s="6">
        <f t="shared" si="769"/>
        <v>0.45911128038345833</v>
      </c>
      <c r="DG703" s="6">
        <f t="shared" si="815"/>
        <v>1.8127190885880988</v>
      </c>
      <c r="DI703" s="6">
        <f t="shared" si="757"/>
        <v>0.42859269651203985</v>
      </c>
      <c r="DJ703" s="6">
        <f t="shared" si="775"/>
        <v>0.34375011305733655</v>
      </c>
      <c r="DK703" s="6">
        <f t="shared" si="813"/>
        <v>0.64819454864221493</v>
      </c>
      <c r="DL703" s="6">
        <f t="shared" si="796"/>
        <v>0.55508268501536562</v>
      </c>
      <c r="DM703" s="6">
        <f t="shared" si="753"/>
        <v>0.43419261034806605</v>
      </c>
      <c r="DN703" s="6">
        <f t="shared" si="770"/>
        <v>0.29217799520597793</v>
      </c>
      <c r="DO703" s="6">
        <f t="shared" si="814"/>
        <v>8.8404129695588807E-2</v>
      </c>
      <c r="DP703" s="6"/>
      <c r="DX703">
        <f t="shared" si="776"/>
        <v>103306</v>
      </c>
      <c r="DY703">
        <f t="shared" si="777"/>
        <v>80886.783778195997</v>
      </c>
      <c r="DZ703">
        <f t="shared" si="778"/>
        <v>125725.216221804</v>
      </c>
    </row>
    <row r="704" spans="1:130" x14ac:dyDescent="0.25">
      <c r="A704" s="1">
        <v>3</v>
      </c>
      <c r="B704" s="1">
        <v>703</v>
      </c>
      <c r="C704" s="7">
        <v>20220813</v>
      </c>
      <c r="D704" s="7">
        <v>95970</v>
      </c>
      <c r="E704" s="7">
        <v>3290385</v>
      </c>
      <c r="F704" s="7"/>
      <c r="G704" s="7">
        <f t="shared" si="740"/>
        <v>315778248450</v>
      </c>
      <c r="H704" s="36">
        <f t="shared" si="787"/>
        <v>366563549116</v>
      </c>
      <c r="I704" s="36">
        <f t="shared" si="779"/>
        <v>425932858683.20001</v>
      </c>
      <c r="K704" s="2">
        <f t="shared" si="741"/>
        <v>-3.4326761745435115E-3</v>
      </c>
      <c r="M704" s="1">
        <f t="shared" si="749"/>
        <v>702</v>
      </c>
      <c r="N704" s="2">
        <f t="shared" si="742"/>
        <v>4.0531043107088424E-2</v>
      </c>
      <c r="O704" s="8">
        <f t="shared" si="743"/>
        <v>0.87969924812030076</v>
      </c>
      <c r="P704" s="2">
        <f t="shared" si="744"/>
        <v>0.9002854692165263</v>
      </c>
      <c r="Q704" s="2">
        <f t="shared" si="745"/>
        <v>0.85352075565479169</v>
      </c>
      <c r="R704" s="2">
        <f t="shared" si="746"/>
        <v>1.9760903779682537E-2</v>
      </c>
      <c r="V704" s="1">
        <f t="shared" si="747"/>
        <v>3.4326761745435115E-3</v>
      </c>
      <c r="W704" s="1">
        <f t="shared" si="748"/>
        <v>0</v>
      </c>
      <c r="X704" s="2">
        <f t="shared" si="816"/>
        <v>1.2202159643291065E-2</v>
      </c>
      <c r="Y704" s="2">
        <f t="shared" si="817"/>
        <v>8.2145816360378685E-3</v>
      </c>
      <c r="Z704" s="2">
        <f t="shared" si="818"/>
        <v>1.5431866370466899E-2</v>
      </c>
      <c r="AA704" s="2">
        <f t="shared" si="819"/>
        <v>1.3768391663305396E-2</v>
      </c>
      <c r="AB704" s="3">
        <f t="shared" si="780"/>
        <v>0.79071185236824226</v>
      </c>
      <c r="AC704" s="3">
        <f t="shared" si="781"/>
        <v>0.59662608654072691</v>
      </c>
      <c r="AD704" s="4">
        <f t="shared" si="820"/>
        <v>43.0051013388941</v>
      </c>
      <c r="AE704" s="5">
        <f t="shared" si="802"/>
        <v>45.130911491085683</v>
      </c>
      <c r="AF704" s="5">
        <f t="shared" si="803"/>
        <v>34.195033684723818</v>
      </c>
      <c r="AG704" s="5">
        <f t="shared" si="804"/>
        <v>56.066789297447549</v>
      </c>
      <c r="AH704" s="5"/>
      <c r="AI704" s="6">
        <f t="shared" si="782"/>
        <v>-0.31059347201769855</v>
      </c>
      <c r="AJ704" s="6">
        <f t="shared" si="771"/>
        <v>-0.24006518913909708</v>
      </c>
      <c r="AK704" s="6">
        <f t="shared" si="805"/>
        <v>-0.52707650467098055</v>
      </c>
      <c r="AL704" s="6">
        <f t="shared" si="806"/>
        <v>4.6946126392786391E-2</v>
      </c>
      <c r="AM704" s="6"/>
      <c r="AT704" s="5"/>
      <c r="AU704" s="5">
        <f t="shared" si="829"/>
        <v>95971.776707961471</v>
      </c>
      <c r="AV704" s="12">
        <f t="shared" si="830"/>
        <v>1.8513159961042192E-5</v>
      </c>
      <c r="AW704" s="5"/>
      <c r="AX704" s="5"/>
      <c r="AY704" s="5"/>
      <c r="BA704" s="4">
        <f t="shared" si="831"/>
        <v>95962.935203818401</v>
      </c>
      <c r="BB704" s="12">
        <f t="shared" si="832"/>
        <v>7.3614631464047342E-5</v>
      </c>
      <c r="BE704" s="5">
        <f t="shared" si="833"/>
        <v>-330</v>
      </c>
      <c r="BF704" s="6">
        <f t="shared" si="834"/>
        <v>330</v>
      </c>
      <c r="BG704" s="6">
        <f t="shared" si="835"/>
        <v>0</v>
      </c>
      <c r="BH704" s="6">
        <f t="shared" si="836"/>
        <v>1174.2857142857142</v>
      </c>
      <c r="BI704" s="6">
        <f t="shared" si="837"/>
        <v>780.71428571428567</v>
      </c>
      <c r="BJ704" s="6">
        <f t="shared" si="763"/>
        <v>39.934234563390575</v>
      </c>
      <c r="BK704" s="6">
        <f t="shared" si="807"/>
        <v>27.323787302754244</v>
      </c>
      <c r="BL704" s="6">
        <f t="shared" si="808"/>
        <v>6.0016570675677343</v>
      </c>
      <c r="BM704" s="6">
        <f t="shared" si="809"/>
        <v>42.249278467384798</v>
      </c>
      <c r="BN704" s="24"/>
      <c r="BO704" s="24"/>
      <c r="BQ704" s="2">
        <f t="shared" si="821"/>
        <v>99293.75</v>
      </c>
      <c r="BR704" s="2">
        <f t="shared" si="764"/>
        <v>113883.9375</v>
      </c>
      <c r="BS704" s="2">
        <f t="shared" si="822"/>
        <v>108387.31122104549</v>
      </c>
      <c r="BT704" s="5">
        <f t="shared" si="765"/>
        <v>127558.04675788991</v>
      </c>
      <c r="BU704" s="5"/>
      <c r="BV704" s="2">
        <f t="shared" si="797"/>
        <v>8.7801996951263952</v>
      </c>
      <c r="BW704" s="2">
        <f t="shared" si="823"/>
        <v>6.999053334626133</v>
      </c>
      <c r="BX704" s="2">
        <f t="shared" si="824"/>
        <v>1.198832214432155E-2</v>
      </c>
      <c r="BY704" s="2">
        <f t="shared" si="825"/>
        <v>13.986118347107944</v>
      </c>
      <c r="BZ704" s="2"/>
      <c r="CA704" s="2">
        <f t="shared" si="766"/>
        <v>-2.2605642899466307</v>
      </c>
      <c r="CB704" s="2">
        <f t="shared" si="826"/>
        <v>-1.7932045121974127</v>
      </c>
      <c r="CC704" s="2">
        <f t="shared" si="827"/>
        <v>-3.6509145966228926</v>
      </c>
      <c r="CD704" s="2">
        <f t="shared" si="828"/>
        <v>6.4505572228067409E-2</v>
      </c>
      <c r="CE704" s="5"/>
      <c r="CF704" s="8">
        <f t="shared" si="798"/>
        <v>9.2080565518194366E-4</v>
      </c>
      <c r="CG704" s="8">
        <f t="shared" si="799"/>
        <v>-5.5428186742016813E-2</v>
      </c>
      <c r="CH704" s="5">
        <f t="shared" si="800"/>
        <v>96725</v>
      </c>
      <c r="CI704" s="5">
        <f t="shared" si="801"/>
        <v>106865</v>
      </c>
      <c r="CJ704" s="5"/>
      <c r="CK704" s="5">
        <f t="shared" si="754"/>
        <v>96774.02813845186</v>
      </c>
      <c r="CL704" s="5">
        <f t="shared" si="772"/>
        <v>102209.97204156601</v>
      </c>
      <c r="CM704" s="5">
        <f t="shared" si="810"/>
        <v>115138.08773228223</v>
      </c>
      <c r="CN704" s="5">
        <f t="shared" si="793"/>
        <v>114196.8705594293</v>
      </c>
      <c r="CO704" s="5">
        <f t="shared" si="750"/>
        <v>110317.51771578859</v>
      </c>
      <c r="CP704" s="5">
        <f t="shared" si="767"/>
        <v>89678.077732494552</v>
      </c>
      <c r="CQ704" s="5">
        <f t="shared" si="783"/>
        <v>73864.903101858319</v>
      </c>
      <c r="CR704" s="5"/>
      <c r="CS704" s="32">
        <f t="shared" si="755"/>
        <v>-8.3083049648564611E-3</v>
      </c>
      <c r="CT704" s="32">
        <f t="shared" si="773"/>
        <v>-6.10505209709713E-2</v>
      </c>
      <c r="CU704" s="32">
        <f t="shared" si="811"/>
        <v>-0.16647912180764768</v>
      </c>
      <c r="CV704" s="32">
        <f t="shared" si="794"/>
        <v>-0.15960919480664604</v>
      </c>
      <c r="CW704" s="32">
        <f t="shared" si="751"/>
        <v>-0.1300565677406933</v>
      </c>
      <c r="CX704" s="32">
        <f t="shared" si="768"/>
        <v>7.0161208029837052E-2</v>
      </c>
      <c r="CY704" s="32">
        <f t="shared" si="784"/>
        <v>0.299263871877814</v>
      </c>
      <c r="DA704" s="6">
        <f t="shared" si="756"/>
        <v>-1.5406394785823842E-2</v>
      </c>
      <c r="DB704" s="6">
        <f t="shared" si="774"/>
        <v>-0.24831130115068586</v>
      </c>
      <c r="DC704" s="6">
        <f t="shared" si="812"/>
        <v>-0.22178804305181268</v>
      </c>
      <c r="DD704" s="6">
        <f t="shared" si="795"/>
        <v>7.4725342735980013E-2</v>
      </c>
      <c r="DE704" s="6">
        <f t="shared" si="752"/>
        <v>-0.14540446453435185</v>
      </c>
      <c r="DF704" s="6">
        <f t="shared" si="769"/>
        <v>0.50698919848718815</v>
      </c>
      <c r="DG704" s="6">
        <f t="shared" si="815"/>
        <v>1.7969651030553202</v>
      </c>
      <c r="DI704" s="6">
        <f t="shared" si="757"/>
        <v>0.27681409805768414</v>
      </c>
      <c r="DJ704" s="6">
        <f t="shared" si="775"/>
        <v>0.35549050688193212</v>
      </c>
      <c r="DK704" s="6">
        <f t="shared" si="813"/>
        <v>0.6384374505255338</v>
      </c>
      <c r="DL704" s="6">
        <f t="shared" si="796"/>
        <v>0.47992655650391297</v>
      </c>
      <c r="DM704" s="6">
        <f t="shared" si="753"/>
        <v>0.51399444643723713</v>
      </c>
      <c r="DN704" s="6">
        <f t="shared" si="770"/>
        <v>0.2833004196706968</v>
      </c>
      <c r="DO704" s="6">
        <f t="shared" si="814"/>
        <v>8.5977102661360813E-2</v>
      </c>
      <c r="DP704" s="6"/>
      <c r="DX704">
        <f t="shared" si="776"/>
        <v>101964.5</v>
      </c>
      <c r="DY704">
        <f t="shared" si="777"/>
        <v>81223.648064749126</v>
      </c>
      <c r="DZ704">
        <f t="shared" si="778"/>
        <v>122705.35193525087</v>
      </c>
    </row>
    <row r="705" spans="1:130" x14ac:dyDescent="0.25">
      <c r="A705" s="1">
        <v>4</v>
      </c>
      <c r="B705" s="1">
        <v>704</v>
      </c>
      <c r="C705" s="7">
        <v>20220814</v>
      </c>
      <c r="D705" s="7">
        <v>93480</v>
      </c>
      <c r="E705" s="7">
        <v>2354514</v>
      </c>
      <c r="F705" s="7"/>
      <c r="G705" s="7">
        <f t="shared" si="740"/>
        <v>220099968720</v>
      </c>
      <c r="H705" s="36">
        <f t="shared" si="787"/>
        <v>365471142114</v>
      </c>
      <c r="I705" s="36">
        <f t="shared" si="779"/>
        <v>423952644837.59998</v>
      </c>
      <c r="K705" s="2">
        <f t="shared" si="741"/>
        <v>-2.6288132958879128E-2</v>
      </c>
      <c r="M705" s="1">
        <f t="shared" si="749"/>
        <v>703</v>
      </c>
      <c r="N705" s="2">
        <f t="shared" si="742"/>
        <v>4.0796303759935731E-2</v>
      </c>
      <c r="O705" s="8">
        <f t="shared" si="743"/>
        <v>0.88095238095238093</v>
      </c>
      <c r="P705" s="2">
        <f t="shared" si="744"/>
        <v>0.9018604937753264</v>
      </c>
      <c r="Q705" s="2">
        <f t="shared" si="745"/>
        <v>0.85440860494294546</v>
      </c>
      <c r="R705" s="2">
        <f t="shared" si="746"/>
        <v>1.9333088264145371E-2</v>
      </c>
      <c r="V705" s="1">
        <f t="shared" si="747"/>
        <v>2.6288132958879128E-2</v>
      </c>
      <c r="W705" s="1">
        <f t="shared" si="748"/>
        <v>0</v>
      </c>
      <c r="X705" s="2">
        <f t="shared" si="816"/>
        <v>1.165300412929266E-2</v>
      </c>
      <c r="Y705" s="2">
        <f t="shared" si="817"/>
        <v>8.2145816360378685E-3</v>
      </c>
      <c r="Z705" s="2">
        <f t="shared" si="818"/>
        <v>1.4717680379092683E-2</v>
      </c>
      <c r="AA705" s="2">
        <f t="shared" si="819"/>
        <v>1.3768391663305396E-2</v>
      </c>
      <c r="AB705" s="3">
        <f t="shared" si="780"/>
        <v>0.79176907156146881</v>
      </c>
      <c r="AC705" s="3">
        <f t="shared" si="781"/>
        <v>0.59662608654072691</v>
      </c>
      <c r="AD705" s="4">
        <f t="shared" si="820"/>
        <v>42.972354308427441</v>
      </c>
      <c r="AE705" s="5">
        <f t="shared" si="802"/>
        <v>45.312228907324581</v>
      </c>
      <c r="AF705" s="5">
        <f t="shared" si="803"/>
        <v>34.663725395941725</v>
      </c>
      <c r="AG705" s="5">
        <f t="shared" si="804"/>
        <v>55.960732418707437</v>
      </c>
      <c r="AH705" s="5"/>
      <c r="AI705" s="6">
        <f t="shared" si="782"/>
        <v>-0.34622229339466604</v>
      </c>
      <c r="AJ705" s="6">
        <f t="shared" si="771"/>
        <v>-0.26067380688146258</v>
      </c>
      <c r="AK705" s="6">
        <f t="shared" si="805"/>
        <v>-0.51215920337704191</v>
      </c>
      <c r="AL705" s="6">
        <f t="shared" si="806"/>
        <v>-9.18841038588325E-3</v>
      </c>
      <c r="AM705" s="6"/>
      <c r="AT705" s="5"/>
      <c r="AU705" s="5">
        <f t="shared" si="829"/>
        <v>93480.987407474182</v>
      </c>
      <c r="AV705" s="12">
        <f t="shared" si="830"/>
        <v>1.056276716071558E-5</v>
      </c>
      <c r="AW705" s="5"/>
      <c r="AX705" s="5"/>
      <c r="AY705" s="5"/>
      <c r="BA705" s="4">
        <f t="shared" si="831"/>
        <v>93477.746745915909</v>
      </c>
      <c r="BB705" s="12">
        <f t="shared" si="832"/>
        <v>2.4104130125102152E-5</v>
      </c>
      <c r="BE705" s="5">
        <f t="shared" si="833"/>
        <v>-2490</v>
      </c>
      <c r="BF705" s="6">
        <f t="shared" si="834"/>
        <v>2490</v>
      </c>
      <c r="BG705" s="6">
        <f t="shared" si="835"/>
        <v>0</v>
      </c>
      <c r="BH705" s="6">
        <f t="shared" si="836"/>
        <v>1110</v>
      </c>
      <c r="BI705" s="6">
        <f t="shared" si="837"/>
        <v>780.71428571428567</v>
      </c>
      <c r="BJ705" s="6">
        <f t="shared" si="763"/>
        <v>41.292028711749154</v>
      </c>
      <c r="BK705" s="6">
        <f t="shared" si="807"/>
        <v>27.86093841836864</v>
      </c>
      <c r="BL705" s="6">
        <f t="shared" si="808"/>
        <v>5.6729996236194538</v>
      </c>
      <c r="BM705" s="6">
        <f t="shared" si="809"/>
        <v>43.392495574693072</v>
      </c>
      <c r="BN705" s="24"/>
      <c r="BO705" s="24"/>
      <c r="BQ705" s="2">
        <f t="shared" si="821"/>
        <v>97982.5</v>
      </c>
      <c r="BR705" s="2">
        <f t="shared" si="764"/>
        <v>112664.5</v>
      </c>
      <c r="BS705" s="2">
        <f t="shared" si="822"/>
        <v>106469.96088747753</v>
      </c>
      <c r="BT705" s="5">
        <f t="shared" si="765"/>
        <v>127455.97470495652</v>
      </c>
      <c r="BU705" s="5"/>
      <c r="BV705" s="2">
        <f t="shared" si="797"/>
        <v>8.3964822540475268</v>
      </c>
      <c r="BW705" s="2">
        <f t="shared" si="823"/>
        <v>7.4098048635271967</v>
      </c>
      <c r="BX705" s="2">
        <f t="shared" si="824"/>
        <v>1.1860913518099592</v>
      </c>
      <c r="BY705" s="2">
        <f t="shared" si="825"/>
        <v>13.633518375244435</v>
      </c>
      <c r="BZ705" s="2"/>
      <c r="CA705" s="2">
        <f t="shared" si="766"/>
        <v>-2.1613103070816022</v>
      </c>
      <c r="CB705" s="2">
        <f t="shared" si="826"/>
        <v>-1.8968885797746733</v>
      </c>
      <c r="CC705" s="2">
        <f t="shared" si="827"/>
        <v>-3.5767487417992614</v>
      </c>
      <c r="CD705" s="2">
        <f t="shared" si="828"/>
        <v>-0.21702841775008519</v>
      </c>
      <c r="CE705" s="5"/>
      <c r="CF705" s="8">
        <f t="shared" si="798"/>
        <v>-1.1830176837302978E-3</v>
      </c>
      <c r="CG705" s="8">
        <f t="shared" si="799"/>
        <v>-5.781577763107363E-2</v>
      </c>
      <c r="CH705" s="5">
        <f t="shared" si="800"/>
        <v>95965</v>
      </c>
      <c r="CI705" s="5">
        <f t="shared" si="801"/>
        <v>106865</v>
      </c>
      <c r="CJ705" s="5"/>
      <c r="CK705" s="5">
        <f t="shared" si="754"/>
        <v>96260.769807953358</v>
      </c>
      <c r="CL705" s="5">
        <f t="shared" si="772"/>
        <v>101357.41105743028</v>
      </c>
      <c r="CM705" s="5">
        <f t="shared" si="810"/>
        <v>114794.68233017946</v>
      </c>
      <c r="CN705" s="5">
        <f t="shared" si="793"/>
        <v>114149.53890225236</v>
      </c>
      <c r="CO705" s="5">
        <f t="shared" si="750"/>
        <v>110252.13731329999</v>
      </c>
      <c r="CP705" s="5">
        <f t="shared" si="767"/>
        <v>89693.121335795018</v>
      </c>
      <c r="CQ705" s="5">
        <f t="shared" si="783"/>
        <v>73933.291519300255</v>
      </c>
      <c r="CR705" s="5"/>
      <c r="CS705" s="32">
        <f t="shared" si="755"/>
        <v>-2.888788250396479E-2</v>
      </c>
      <c r="CT705" s="32">
        <f t="shared" si="773"/>
        <v>-7.7719142342406955E-2</v>
      </c>
      <c r="CU705" s="32">
        <f t="shared" si="811"/>
        <v>-0.1856765653035467</v>
      </c>
      <c r="CV705" s="32">
        <f t="shared" si="794"/>
        <v>-0.18107422159586595</v>
      </c>
      <c r="CW705" s="32">
        <f t="shared" si="751"/>
        <v>-0.15212528048902252</v>
      </c>
      <c r="CX705" s="32">
        <f t="shared" si="768"/>
        <v>4.2220391127069545E-2</v>
      </c>
      <c r="CY705" s="32">
        <f t="shared" si="784"/>
        <v>0.26438304150975189</v>
      </c>
      <c r="DA705" s="6">
        <f t="shared" si="756"/>
        <v>-2.649650970478834E-2</v>
      </c>
      <c r="DB705" s="6">
        <f t="shared" si="774"/>
        <v>-0.27492453164168706</v>
      </c>
      <c r="DC705" s="6">
        <f t="shared" si="812"/>
        <v>-0.24137598344087222</v>
      </c>
      <c r="DD705" s="6">
        <f t="shared" si="795"/>
        <v>5.5083998175362546E-2</v>
      </c>
      <c r="DE705" s="6">
        <f t="shared" si="752"/>
        <v>-0.17636676330661327</v>
      </c>
      <c r="DF705" s="6">
        <f t="shared" si="769"/>
        <v>0.53199132482566436</v>
      </c>
      <c r="DG705" s="6">
        <f t="shared" si="815"/>
        <v>1.8070894628506267</v>
      </c>
      <c r="DI705" s="6">
        <f t="shared" si="757"/>
        <v>-1.9573800896179255E-2</v>
      </c>
      <c r="DJ705" s="6">
        <f t="shared" si="775"/>
        <v>0.31195960225229052</v>
      </c>
      <c r="DK705" s="6">
        <f t="shared" si="813"/>
        <v>0.60711784562677862</v>
      </c>
      <c r="DL705" s="6">
        <f t="shared" si="796"/>
        <v>0.53450239052799298</v>
      </c>
      <c r="DM705" s="6">
        <f t="shared" si="753"/>
        <v>0.55037531011235896</v>
      </c>
      <c r="DN705" s="6">
        <f t="shared" si="770"/>
        <v>0.27906301971441533</v>
      </c>
      <c r="DO705" s="6">
        <f t="shared" si="814"/>
        <v>8.0913228564683998E-2</v>
      </c>
      <c r="DP705" s="6"/>
      <c r="DX705">
        <f t="shared" si="776"/>
        <v>100487.5</v>
      </c>
      <c r="DY705">
        <f t="shared" si="777"/>
        <v>81854.535796739161</v>
      </c>
      <c r="DZ705">
        <f t="shared" si="778"/>
        <v>119120.46420326084</v>
      </c>
    </row>
    <row r="706" spans="1:130" x14ac:dyDescent="0.25">
      <c r="A706" s="1">
        <v>5</v>
      </c>
      <c r="B706" s="1">
        <v>705</v>
      </c>
      <c r="C706" s="7">
        <v>20220815</v>
      </c>
      <c r="D706" s="7">
        <v>93980</v>
      </c>
      <c r="E706" s="7">
        <v>1933996</v>
      </c>
      <c r="F706" s="7"/>
      <c r="G706" s="7">
        <f t="shared" ref="G706:G769" si="838">D706*E706</f>
        <v>181756944080</v>
      </c>
      <c r="H706" s="36">
        <f t="shared" si="787"/>
        <v>360605283601</v>
      </c>
      <c r="I706" s="36">
        <f t="shared" si="779"/>
        <v>422119019719.20001</v>
      </c>
      <c r="K706" s="2">
        <f t="shared" si="741"/>
        <v>5.3344840040124965E-3</v>
      </c>
      <c r="M706" s="1">
        <f t="shared" si="749"/>
        <v>704</v>
      </c>
      <c r="N706" s="2">
        <f t="shared" si="742"/>
        <v>4.0877165412106571E-2</v>
      </c>
      <c r="O706" s="8">
        <f t="shared" si="743"/>
        <v>0.8822055137844611</v>
      </c>
      <c r="P706" s="2">
        <f t="shared" si="744"/>
        <v>0.90233697766503829</v>
      </c>
      <c r="Q706" s="2">
        <f t="shared" si="745"/>
        <v>0.85467726957965873</v>
      </c>
      <c r="R706" s="2">
        <f t="shared" si="746"/>
        <v>1.9654979990865296E-2</v>
      </c>
      <c r="V706" s="1">
        <f t="shared" si="747"/>
        <v>0</v>
      </c>
      <c r="W706" s="1">
        <f t="shared" si="748"/>
        <v>5.3344840040124965E-3</v>
      </c>
      <c r="X706" s="2">
        <f t="shared" si="816"/>
        <v>9.1784626568863353E-3</v>
      </c>
      <c r="Y706" s="2">
        <f t="shared" si="817"/>
        <v>8.595616207753046E-3</v>
      </c>
      <c r="Z706" s="2">
        <f t="shared" si="818"/>
        <v>1.340903950499845E-2</v>
      </c>
      <c r="AA706" s="2">
        <f t="shared" si="819"/>
        <v>1.3596308619540778E-2</v>
      </c>
      <c r="AB706" s="3">
        <f t="shared" si="780"/>
        <v>0.68449814421569166</v>
      </c>
      <c r="AC706" s="3">
        <f t="shared" si="781"/>
        <v>0.63220219901446806</v>
      </c>
      <c r="AD706" s="4">
        <f t="shared" si="820"/>
        <v>48.014128823232092</v>
      </c>
      <c r="AE706" s="5">
        <f t="shared" si="802"/>
        <v>45.615808430041753</v>
      </c>
      <c r="AF706" s="5">
        <f t="shared" si="803"/>
        <v>35.02576626820354</v>
      </c>
      <c r="AG706" s="5">
        <f t="shared" si="804"/>
        <v>56.205850591879965</v>
      </c>
      <c r="AH706" s="5"/>
      <c r="AI706" s="6">
        <f t="shared" si="782"/>
        <v>-0.33897365565386062</v>
      </c>
      <c r="AJ706" s="6">
        <f t="shared" si="771"/>
        <v>-0.28024889911586121</v>
      </c>
      <c r="AK706" s="6">
        <f t="shared" si="805"/>
        <v>-0.48584686574651681</v>
      </c>
      <c r="AL706" s="6">
        <f t="shared" si="806"/>
        <v>-7.4650932485205601E-2</v>
      </c>
      <c r="AM706" s="6"/>
      <c r="AT706" s="5"/>
      <c r="AU706" s="5">
        <f t="shared" si="829"/>
        <v>93980.243485003972</v>
      </c>
      <c r="AV706" s="12">
        <f t="shared" si="830"/>
        <v>2.5908172374133898E-6</v>
      </c>
      <c r="AW706" s="5"/>
      <c r="AX706" s="5"/>
      <c r="AY706" s="5"/>
      <c r="BA706" s="4">
        <f t="shared" si="831"/>
        <v>93979.859949191901</v>
      </c>
      <c r="BB706" s="12">
        <f t="shared" si="832"/>
        <v>1.490219281752303E-6</v>
      </c>
      <c r="BE706" s="5">
        <f t="shared" si="833"/>
        <v>500</v>
      </c>
      <c r="BF706" s="6">
        <f t="shared" si="834"/>
        <v>0</v>
      </c>
      <c r="BG706" s="6">
        <f t="shared" si="835"/>
        <v>500</v>
      </c>
      <c r="BH706" s="6">
        <f t="shared" si="836"/>
        <v>871.42857142857144</v>
      </c>
      <c r="BI706" s="6">
        <f t="shared" si="837"/>
        <v>816.42857142857144</v>
      </c>
      <c r="BJ706" s="6">
        <f t="shared" si="763"/>
        <v>48.370715192551842</v>
      </c>
      <c r="BK706" s="6">
        <f t="shared" si="807"/>
        <v>28.29990007977807</v>
      </c>
      <c r="BL706" s="6">
        <f t="shared" si="808"/>
        <v>4.8247686583808225</v>
      </c>
      <c r="BM706" s="6">
        <f t="shared" si="809"/>
        <v>44.732492074756138</v>
      </c>
      <c r="BN706" s="24"/>
      <c r="BO706" s="24"/>
      <c r="BQ706" s="2">
        <f t="shared" si="821"/>
        <v>96600</v>
      </c>
      <c r="BR706" s="2">
        <f t="shared" si="764"/>
        <v>111366.25</v>
      </c>
      <c r="BS706" s="2">
        <f t="shared" si="822"/>
        <v>104421.31302289545</v>
      </c>
      <c r="BT706" s="5">
        <f t="shared" si="765"/>
        <v>127031.03375209821</v>
      </c>
      <c r="BU706" s="5"/>
      <c r="BV706" s="2">
        <f t="shared" si="797"/>
        <v>8.3411636152219089</v>
      </c>
      <c r="BW706" s="2">
        <f t="shared" si="823"/>
        <v>7.8171103653203913</v>
      </c>
      <c r="BX706" s="2">
        <f t="shared" si="824"/>
        <v>2.5959744835254215</v>
      </c>
      <c r="BY706" s="2">
        <f t="shared" si="825"/>
        <v>13.03824624711536</v>
      </c>
      <c r="BZ706" s="2"/>
      <c r="CA706" s="2">
        <f t="shared" si="766"/>
        <v>-2.1593889367015224</v>
      </c>
      <c r="CB706" s="2">
        <f t="shared" si="826"/>
        <v>-2.0025107646441431</v>
      </c>
      <c r="CC706" s="2">
        <f t="shared" si="827"/>
        <v>-3.4409063207032315</v>
      </c>
      <c r="CD706" s="2">
        <f t="shared" si="828"/>
        <v>-0.56411520858505471</v>
      </c>
      <c r="CE706" s="5"/>
      <c r="CF706" s="8">
        <f t="shared" si="798"/>
        <v>-1.1830176837302978E-3</v>
      </c>
      <c r="CG706" s="8">
        <f t="shared" si="799"/>
        <v>-5.781577763107363E-2</v>
      </c>
      <c r="CH706" s="5">
        <f t="shared" si="800"/>
        <v>95965</v>
      </c>
      <c r="CI706" s="5">
        <f t="shared" si="801"/>
        <v>106865</v>
      </c>
      <c r="CJ706" s="5"/>
      <c r="CK706" s="5">
        <f t="shared" si="754"/>
        <v>96087.230107901181</v>
      </c>
      <c r="CL706" s="5">
        <f t="shared" si="772"/>
        <v>100472.994517225</v>
      </c>
      <c r="CM706" s="5">
        <f t="shared" si="810"/>
        <v>114523.81767210251</v>
      </c>
      <c r="CN706" s="5">
        <f t="shared" si="793"/>
        <v>114126.79098583483</v>
      </c>
      <c r="CO706" s="5">
        <f t="shared" si="750"/>
        <v>110197.77819090114</v>
      </c>
      <c r="CP706" s="5">
        <f t="shared" si="767"/>
        <v>89710.476056986692</v>
      </c>
      <c r="CQ706" s="5">
        <f t="shared" si="783"/>
        <v>74001.27321283707</v>
      </c>
      <c r="CR706" s="5"/>
      <c r="CS706" s="32">
        <f t="shared" si="755"/>
        <v>-2.1930386644873234E-2</v>
      </c>
      <c r="CT706" s="32">
        <f t="shared" si="773"/>
        <v>-6.4624275890491578E-2</v>
      </c>
      <c r="CU706" s="32">
        <f t="shared" si="811"/>
        <v>-0.17938467377085077</v>
      </c>
      <c r="CV706" s="32">
        <f t="shared" si="794"/>
        <v>-0.17652989987544121</v>
      </c>
      <c r="CW706" s="32">
        <f t="shared" si="751"/>
        <v>-0.14716973842073533</v>
      </c>
      <c r="CX706" s="32">
        <f t="shared" si="768"/>
        <v>4.7592256006992795E-2</v>
      </c>
      <c r="CY706" s="32">
        <f t="shared" si="784"/>
        <v>0.26997814929077735</v>
      </c>
      <c r="DA706" s="6">
        <f t="shared" si="756"/>
        <v>-1.0794897925871174E-2</v>
      </c>
      <c r="DB706" s="6">
        <f t="shared" si="774"/>
        <v>-0.26102101491257312</v>
      </c>
      <c r="DC706" s="6">
        <f t="shared" si="812"/>
        <v>-0.22582138429602341</v>
      </c>
      <c r="DD706" s="6">
        <f t="shared" si="795"/>
        <v>5.2649485157001623E-2</v>
      </c>
      <c r="DE706" s="6">
        <f t="shared" si="752"/>
        <v>-0.16779864673553588</v>
      </c>
      <c r="DF706" s="6">
        <f t="shared" si="769"/>
        <v>0.53574880844219874</v>
      </c>
      <c r="DG706" s="6">
        <f t="shared" si="815"/>
        <v>1.7745780093473675</v>
      </c>
      <c r="DI706" s="6">
        <f t="shared" si="757"/>
        <v>0.14486549030371074</v>
      </c>
      <c r="DJ706" s="6">
        <f t="shared" si="775"/>
        <v>0.33866957128807196</v>
      </c>
      <c r="DK706" s="6">
        <f t="shared" si="813"/>
        <v>0.59382141787313902</v>
      </c>
      <c r="DL706" s="6">
        <f t="shared" si="796"/>
        <v>0.49852885439147271</v>
      </c>
      <c r="DM706" s="6">
        <f t="shared" si="753"/>
        <v>0.63843856633181828</v>
      </c>
      <c r="DN706" s="6">
        <f t="shared" si="770"/>
        <v>0.2716628544628919</v>
      </c>
      <c r="DO706" s="6">
        <f t="shared" si="814"/>
        <v>8.0172461923341973E-2</v>
      </c>
      <c r="DP706" s="6"/>
      <c r="DX706">
        <f t="shared" si="776"/>
        <v>99033.5</v>
      </c>
      <c r="DY706">
        <f t="shared" si="777"/>
        <v>83371.544470756533</v>
      </c>
      <c r="DZ706">
        <f t="shared" si="778"/>
        <v>114695.45552924347</v>
      </c>
    </row>
    <row r="707" spans="1:130" x14ac:dyDescent="0.25">
      <c r="A707" s="1">
        <v>6</v>
      </c>
      <c r="B707" s="1">
        <v>706</v>
      </c>
      <c r="C707" s="7">
        <v>20220816</v>
      </c>
      <c r="D707" s="7">
        <v>91680</v>
      </c>
      <c r="E707" s="7">
        <v>1691909</v>
      </c>
      <c r="F707" s="7"/>
      <c r="G707" s="7">
        <f t="shared" si="838"/>
        <v>155114217120</v>
      </c>
      <c r="H707" s="36">
        <f t="shared" si="787"/>
        <v>347772325499.5</v>
      </c>
      <c r="I707" s="36">
        <f t="shared" si="779"/>
        <v>421301269352.20001</v>
      </c>
      <c r="K707" s="2">
        <f t="shared" ref="K707:K770" si="839">LN(D707/D706)</f>
        <v>-2.4777740708240237E-2</v>
      </c>
      <c r="M707" s="1">
        <f t="shared" si="749"/>
        <v>705</v>
      </c>
      <c r="N707" s="2">
        <f t="shared" si="742"/>
        <v>4.0949510300505712E-2</v>
      </c>
      <c r="O707" s="8">
        <f t="shared" si="743"/>
        <v>0.88345864661654139</v>
      </c>
      <c r="P707" s="2">
        <f t="shared" si="744"/>
        <v>0.90276183622223494</v>
      </c>
      <c r="Q707" s="2">
        <f t="shared" si="745"/>
        <v>0.85491685700493791</v>
      </c>
      <c r="R707" s="2">
        <f t="shared" si="746"/>
        <v>1.8878331048496899E-2</v>
      </c>
      <c r="V707" s="1">
        <f t="shared" si="747"/>
        <v>2.4777740708240237E-2</v>
      </c>
      <c r="W707" s="1">
        <f t="shared" si="748"/>
        <v>0</v>
      </c>
      <c r="X707" s="2">
        <f t="shared" si="816"/>
        <v>7.8043511142912841E-3</v>
      </c>
      <c r="Y707" s="2">
        <f t="shared" si="817"/>
        <v>8.595616207753046E-3</v>
      </c>
      <c r="Z707" s="2">
        <f t="shared" si="818"/>
        <v>1.0155437912195595E-2</v>
      </c>
      <c r="AA707" s="2">
        <f t="shared" si="819"/>
        <v>1.3596308619540778E-2</v>
      </c>
      <c r="AB707" s="3">
        <f t="shared" si="780"/>
        <v>0.76848986540689623</v>
      </c>
      <c r="AC707" s="3">
        <f t="shared" si="781"/>
        <v>0.63220219901446806</v>
      </c>
      <c r="AD707" s="4">
        <f t="shared" si="820"/>
        <v>45.134988272788938</v>
      </c>
      <c r="AE707" s="5">
        <f t="shared" si="802"/>
        <v>46.141029989389921</v>
      </c>
      <c r="AF707" s="5">
        <f t="shared" si="803"/>
        <v>36.887342202178644</v>
      </c>
      <c r="AG707" s="5">
        <f t="shared" si="804"/>
        <v>55.394717776601198</v>
      </c>
      <c r="AH707" s="5"/>
      <c r="AI707" s="6">
        <f t="shared" si="782"/>
        <v>-0.35881454139336239</v>
      </c>
      <c r="AJ707" s="6">
        <f t="shared" si="771"/>
        <v>-0.29952085641697762</v>
      </c>
      <c r="AK707" s="6">
        <f t="shared" si="805"/>
        <v>-0.44845251472773628</v>
      </c>
      <c r="AL707" s="6">
        <f t="shared" si="806"/>
        <v>-0.15058919810621896</v>
      </c>
      <c r="AM707" s="6"/>
      <c r="AT707" s="5"/>
      <c r="AU707" s="5">
        <f t="shared" si="829"/>
        <v>91678.20839295708</v>
      </c>
      <c r="AV707" s="12">
        <f t="shared" si="830"/>
        <v>1.9541961637448146E-5</v>
      </c>
      <c r="AW707" s="5"/>
      <c r="AX707" s="5"/>
      <c r="AY707" s="5"/>
      <c r="BA707" s="4">
        <f t="shared" si="831"/>
        <v>91683.714830654368</v>
      </c>
      <c r="BB707" s="12">
        <f t="shared" si="832"/>
        <v>4.0519531570248901E-5</v>
      </c>
      <c r="BE707" s="5">
        <f t="shared" si="833"/>
        <v>-2300</v>
      </c>
      <c r="BF707" s="6">
        <f t="shared" si="834"/>
        <v>2300</v>
      </c>
      <c r="BG707" s="6">
        <f t="shared" si="835"/>
        <v>0</v>
      </c>
      <c r="BH707" s="6">
        <f t="shared" si="836"/>
        <v>744.28571428571433</v>
      </c>
      <c r="BI707" s="6">
        <f t="shared" si="837"/>
        <v>816.42857142857144</v>
      </c>
      <c r="BJ707" s="6">
        <f t="shared" si="763"/>
        <v>52.311212814645316</v>
      </c>
      <c r="BK707" s="6">
        <f t="shared" si="807"/>
        <v>28.386310248550313</v>
      </c>
      <c r="BL707" s="6">
        <f t="shared" si="808"/>
        <v>4.5557886003133845</v>
      </c>
      <c r="BM707" s="6">
        <f t="shared" si="809"/>
        <v>45.067675402316162</v>
      </c>
      <c r="BN707" s="24"/>
      <c r="BO707" s="24"/>
      <c r="BQ707" s="2">
        <f t="shared" si="821"/>
        <v>96172.5</v>
      </c>
      <c r="BR707" s="2">
        <f t="shared" si="764"/>
        <v>110042</v>
      </c>
      <c r="BS707" s="2">
        <f t="shared" si="822"/>
        <v>102318.49624481393</v>
      </c>
      <c r="BT707" s="5">
        <f t="shared" si="765"/>
        <v>126159.10982808414</v>
      </c>
      <c r="BU707" s="5"/>
      <c r="BV707" s="2">
        <f t="shared" si="797"/>
        <v>8.0396193792053339</v>
      </c>
      <c r="BW707" s="2">
        <f t="shared" si="823"/>
        <v>8.2114611849492185</v>
      </c>
      <c r="BX707" s="2">
        <f t="shared" si="824"/>
        <v>4.4367302421165729</v>
      </c>
      <c r="BY707" s="2">
        <f t="shared" si="825"/>
        <v>11.986192127781864</v>
      </c>
      <c r="BZ707" s="2"/>
      <c r="CA707" s="2">
        <f t="shared" si="766"/>
        <v>-2.0883694108538231</v>
      </c>
      <c r="CB707" s="2">
        <f t="shared" si="826"/>
        <v>-2.1084158885602675</v>
      </c>
      <c r="CC707" s="2">
        <f t="shared" si="827"/>
        <v>-3.1825816351615561</v>
      </c>
      <c r="CD707" s="2">
        <f t="shared" si="828"/>
        <v>-1.0342501419589791</v>
      </c>
      <c r="CE707" s="5"/>
      <c r="CF707" s="8">
        <f t="shared" si="798"/>
        <v>-6.0014549088626802E-3</v>
      </c>
      <c r="CG707" s="8">
        <f t="shared" si="799"/>
        <v>-5.781577763107363E-2</v>
      </c>
      <c r="CH707" s="5">
        <f t="shared" si="800"/>
        <v>95065</v>
      </c>
      <c r="CI707" s="5">
        <f t="shared" si="801"/>
        <v>106865</v>
      </c>
      <c r="CJ707" s="5"/>
      <c r="CK707" s="5">
        <f t="shared" si="754"/>
        <v>95822.838420709173</v>
      </c>
      <c r="CL707" s="5">
        <f t="shared" si="772"/>
        <v>99223.859736255807</v>
      </c>
      <c r="CM707" s="5">
        <f t="shared" si="810"/>
        <v>114284.64493503535</v>
      </c>
      <c r="CN707" s="5">
        <f t="shared" si="793"/>
        <v>114141.86484097481</v>
      </c>
      <c r="CO707" s="5">
        <f t="shared" si="750"/>
        <v>110142.86825630955</v>
      </c>
      <c r="CP707" s="5">
        <f t="shared" si="767"/>
        <v>89827.302254622642</v>
      </c>
      <c r="CQ707" s="5">
        <f t="shared" si="783"/>
        <v>74090.862193460809</v>
      </c>
      <c r="CR707" s="5"/>
      <c r="CS707" s="32">
        <f t="shared" si="755"/>
        <v>-4.3234352989212077E-2</v>
      </c>
      <c r="CT707" s="32">
        <f t="shared" si="773"/>
        <v>-7.6028686611344654E-2</v>
      </c>
      <c r="CU707" s="32">
        <f t="shared" si="811"/>
        <v>-0.19779249389001352</v>
      </c>
      <c r="CV707" s="32">
        <f t="shared" si="794"/>
        <v>-0.19678901227230883</v>
      </c>
      <c r="CW707" s="32">
        <f t="shared" si="751"/>
        <v>-0.16762654313073877</v>
      </c>
      <c r="CX707" s="32">
        <f t="shared" si="768"/>
        <v>2.0625107276691201E-2</v>
      </c>
      <c r="CY707" s="32">
        <f t="shared" si="784"/>
        <v>0.23739955624502906</v>
      </c>
      <c r="DA707" s="6">
        <f t="shared" si="756"/>
        <v>-5.9494736225529955E-2</v>
      </c>
      <c r="DB707" s="6">
        <f t="shared" si="774"/>
        <v>-0.27076957099826809</v>
      </c>
      <c r="DC707" s="6">
        <f t="shared" si="812"/>
        <v>-0.25322747023688719</v>
      </c>
      <c r="DD707" s="6">
        <f t="shared" si="795"/>
        <v>5.5783573696179707E-3</v>
      </c>
      <c r="DE707" s="6">
        <f t="shared" si="752"/>
        <v>-0.1527473021351746</v>
      </c>
      <c r="DF707" s="6">
        <f t="shared" si="769"/>
        <v>0.49796510405482441</v>
      </c>
      <c r="DG707" s="6">
        <f t="shared" si="815"/>
        <v>1.7643455408486544</v>
      </c>
      <c r="DI707" s="6">
        <f t="shared" si="757"/>
        <v>-2.7189452540352533E-3</v>
      </c>
      <c r="DJ707" s="6">
        <f t="shared" si="775"/>
        <v>0.25450389752087249</v>
      </c>
      <c r="DK707" s="6">
        <f t="shared" si="813"/>
        <v>0.58337847206120208</v>
      </c>
      <c r="DL707" s="6">
        <f t="shared" si="796"/>
        <v>0.50858193538268948</v>
      </c>
      <c r="DM707" s="6">
        <f t="shared" si="753"/>
        <v>0.72183426287941088</v>
      </c>
      <c r="DN707" s="6">
        <f t="shared" si="770"/>
        <v>0.27728284865081015</v>
      </c>
      <c r="DO707" s="6">
        <f t="shared" si="814"/>
        <v>7.9920063247780532E-2</v>
      </c>
      <c r="DP707" s="6"/>
      <c r="DX707">
        <f t="shared" si="776"/>
        <v>97517</v>
      </c>
      <c r="DY707">
        <f t="shared" si="777"/>
        <v>85628.827558451216</v>
      </c>
      <c r="DZ707">
        <f t="shared" si="778"/>
        <v>109405.17244154878</v>
      </c>
    </row>
    <row r="708" spans="1:130" x14ac:dyDescent="0.25">
      <c r="A708" s="1">
        <v>7</v>
      </c>
      <c r="B708" s="1">
        <v>707</v>
      </c>
      <c r="C708" s="7">
        <v>20220817</v>
      </c>
      <c r="D708" s="7">
        <v>90030</v>
      </c>
      <c r="E708" s="7">
        <v>2644813</v>
      </c>
      <c r="F708" s="7"/>
      <c r="G708" s="7">
        <f t="shared" si="838"/>
        <v>238112514390</v>
      </c>
      <c r="H708" s="36">
        <f t="shared" si="787"/>
        <v>311005153783.5</v>
      </c>
      <c r="I708" s="36">
        <f t="shared" si="779"/>
        <v>420008286992</v>
      </c>
      <c r="K708" s="2">
        <f t="shared" si="839"/>
        <v>-1.8161304846043978E-2</v>
      </c>
      <c r="M708" s="1">
        <f t="shared" si="749"/>
        <v>706</v>
      </c>
      <c r="N708" s="2">
        <f t="shared" ref="N708:N771" si="840">SMALL($K$3:$K$800,M708)</f>
        <v>4.0987113819323691E-2</v>
      </c>
      <c r="O708" s="8">
        <f t="shared" ref="O708:O771" si="841">M708/$T$8</f>
        <v>0.88471177944862156</v>
      </c>
      <c r="P708" s="2">
        <f t="shared" ref="P708:P771" si="842">_xlfn.NORM.DIST(N708,$T$2,$T$3,TRUE)</f>
        <v>0.9029821333556689</v>
      </c>
      <c r="Q708" s="2">
        <f t="shared" ref="Q708:Q771" si="843">(1/PI())*ATAN((N708-$T$2)/$T$7)+0.5</f>
        <v>0.85504110016156876</v>
      </c>
      <c r="R708" s="2">
        <f t="shared" ref="R708:R771" si="844">ABS(O708-P707)</f>
        <v>1.8050056773613377E-2</v>
      </c>
      <c r="V708" s="1">
        <f t="shared" ref="V708:V771" si="845">IF(K708&lt;0,-K708,0)</f>
        <v>1.8161304846043978E-2</v>
      </c>
      <c r="W708" s="1">
        <f t="shared" ref="W708:W771" si="846">IF(K708&gt;=0,K708,0)</f>
        <v>0</v>
      </c>
      <c r="X708" s="2">
        <f t="shared" si="816"/>
        <v>9.101587174722996E-3</v>
      </c>
      <c r="Y708" s="2">
        <f t="shared" si="817"/>
        <v>6.2095359797133777E-3</v>
      </c>
      <c r="Z708" s="2">
        <f t="shared" si="818"/>
        <v>1.0241420590259625E-2</v>
      </c>
      <c r="AA708" s="2">
        <f t="shared" si="819"/>
        <v>1.1707461730446929E-2</v>
      </c>
      <c r="AB708" s="3">
        <f t="shared" si="780"/>
        <v>0.88870358311221997</v>
      </c>
      <c r="AC708" s="3">
        <f t="shared" si="781"/>
        <v>0.53039131134331119</v>
      </c>
      <c r="AD708" s="4">
        <f t="shared" si="820"/>
        <v>37.375323765561717</v>
      </c>
      <c r="AE708" s="5">
        <f t="shared" si="802"/>
        <v>46.314503346094014</v>
      </c>
      <c r="AF708" s="5">
        <f t="shared" si="803"/>
        <v>37.93806669263455</v>
      </c>
      <c r="AG708" s="5">
        <f t="shared" si="804"/>
        <v>54.690939999553478</v>
      </c>
      <c r="AH708" s="5"/>
      <c r="AI708" s="6">
        <f t="shared" si="782"/>
        <v>-0.36266292077562251</v>
      </c>
      <c r="AJ708" s="6">
        <f t="shared" si="771"/>
        <v>-0.31322370870926763</v>
      </c>
      <c r="AK708" s="6">
        <f t="shared" si="805"/>
        <v>-0.4266437126824113</v>
      </c>
      <c r="AL708" s="6">
        <f t="shared" si="806"/>
        <v>-0.19980370473612399</v>
      </c>
      <c r="AM708" s="6"/>
      <c r="AT708" s="5"/>
      <c r="AU708" s="5">
        <f t="shared" si="829"/>
        <v>90030.446979676781</v>
      </c>
      <c r="AV708" s="12">
        <f t="shared" si="830"/>
        <v>4.964785924377324E-6</v>
      </c>
      <c r="AW708" s="5"/>
      <c r="AX708" s="5"/>
      <c r="AY708" s="5"/>
      <c r="BA708" s="4">
        <f t="shared" si="831"/>
        <v>90028.988675132932</v>
      </c>
      <c r="BB708" s="12">
        <f t="shared" si="832"/>
        <v>1.123319856788374E-5</v>
      </c>
      <c r="BE708" s="5">
        <f t="shared" si="833"/>
        <v>-1650</v>
      </c>
      <c r="BF708" s="6">
        <f t="shared" si="834"/>
        <v>1650</v>
      </c>
      <c r="BG708" s="6">
        <f t="shared" si="835"/>
        <v>0</v>
      </c>
      <c r="BH708" s="6">
        <f t="shared" ref="BH708:BH714" si="847">AVERAGE(BF695:BF708)</f>
        <v>862.14285714285711</v>
      </c>
      <c r="BI708" s="6">
        <f t="shared" ref="BI708:BI714" si="848">AVERAGE(BG695:BG708)</f>
        <v>596.42857142857144</v>
      </c>
      <c r="BJ708" s="6">
        <f t="shared" si="763"/>
        <v>40.891283055827621</v>
      </c>
      <c r="BK708" s="6">
        <f t="shared" si="807"/>
        <v>28.042305969249405</v>
      </c>
      <c r="BL708" s="6">
        <f t="shared" si="808"/>
        <v>5.2123973923322211</v>
      </c>
      <c r="BM708" s="6">
        <f t="shared" si="809"/>
        <v>44.02324197309143</v>
      </c>
      <c r="BN708" s="24"/>
      <c r="BO708" s="24"/>
      <c r="BQ708" s="2">
        <f t="shared" si="821"/>
        <v>95937.5</v>
      </c>
      <c r="BR708" s="2">
        <f t="shared" si="764"/>
        <v>108758.8125</v>
      </c>
      <c r="BS708" s="2">
        <f t="shared" si="822"/>
        <v>100258.41583548416</v>
      </c>
      <c r="BT708" s="5">
        <f t="shared" si="765"/>
        <v>125086.09090300833</v>
      </c>
      <c r="BU708" s="5"/>
      <c r="BV708" s="2">
        <f t="shared" si="797"/>
        <v>7.9851352269485893</v>
      </c>
      <c r="BW708" s="2">
        <f t="shared" si="823"/>
        <v>8.5771192981630708</v>
      </c>
      <c r="BX708" s="2">
        <f t="shared" si="824"/>
        <v>7.2621012913690155</v>
      </c>
      <c r="BY708" s="2">
        <f t="shared" si="825"/>
        <v>9.8921373049571262</v>
      </c>
      <c r="BZ708" s="2"/>
      <c r="CA708" s="2">
        <f t="shared" si="766"/>
        <v>-2.0748686484682284</v>
      </c>
      <c r="CB708" s="2">
        <f t="shared" si="826"/>
        <v>-2.2179798793604073</v>
      </c>
      <c r="CC708" s="2">
        <f t="shared" si="827"/>
        <v>-2.465870716646636</v>
      </c>
      <c r="CD708" s="2">
        <f t="shared" si="828"/>
        <v>-1.9700890420741786</v>
      </c>
      <c r="CE708" s="5"/>
      <c r="CF708" s="8">
        <f t="shared" si="798"/>
        <v>-6.0014549088626802E-3</v>
      </c>
      <c r="CG708" s="8">
        <f t="shared" si="799"/>
        <v>-5.781577763107363E-2</v>
      </c>
      <c r="CH708" s="5">
        <f t="shared" si="800"/>
        <v>94240</v>
      </c>
      <c r="CI708" s="5">
        <f t="shared" si="801"/>
        <v>106545</v>
      </c>
      <c r="CJ708" s="5"/>
      <c r="CK708" s="5">
        <f t="shared" si="754"/>
        <v>94931.519220384595</v>
      </c>
      <c r="CL708" s="5">
        <f t="shared" si="772"/>
        <v>96220.840241988612</v>
      </c>
      <c r="CM708" s="5">
        <f t="shared" si="810"/>
        <v>113883.72757014085</v>
      </c>
      <c r="CN708" s="5">
        <f t="shared" si="793"/>
        <v>114102.47471997362</v>
      </c>
      <c r="CO708" s="5">
        <f t="shared" si="750"/>
        <v>110083.92381351862</v>
      </c>
      <c r="CP708" s="5">
        <f t="shared" si="767"/>
        <v>89910.137216081319</v>
      </c>
      <c r="CQ708" s="5">
        <f t="shared" si="783"/>
        <v>74277.093139450037</v>
      </c>
      <c r="CR708" s="5"/>
      <c r="CS708" s="32">
        <f t="shared" si="755"/>
        <v>-5.1632158219291346E-2</v>
      </c>
      <c r="CT708" s="32">
        <f t="shared" si="773"/>
        <v>-6.433991042293008E-2</v>
      </c>
      <c r="CU708" s="32">
        <f t="shared" si="811"/>
        <v>-0.20945685638406386</v>
      </c>
      <c r="CV708" s="32">
        <f t="shared" si="794"/>
        <v>-0.21097241562070812</v>
      </c>
      <c r="CW708" s="32">
        <f t="shared" si="751"/>
        <v>-0.18216941328771874</v>
      </c>
      <c r="CX708" s="32">
        <f t="shared" si="768"/>
        <v>1.3331398174891707E-3</v>
      </c>
      <c r="CY708" s="32">
        <f t="shared" si="784"/>
        <v>0.21208297463896408</v>
      </c>
      <c r="DA708" s="6">
        <f t="shared" si="756"/>
        <v>-7.053930740903272E-2</v>
      </c>
      <c r="DB708" s="6">
        <f t="shared" si="774"/>
        <v>-0.13448894801732489</v>
      </c>
      <c r="DC708" s="6">
        <f t="shared" si="812"/>
        <v>-0.27611931271011175</v>
      </c>
      <c r="DD708" s="6">
        <f t="shared" si="795"/>
        <v>-4.4215098470948476E-2</v>
      </c>
      <c r="DE708" s="6">
        <f t="shared" si="752"/>
        <v>-0.18936838630145678</v>
      </c>
      <c r="DF708" s="6">
        <f t="shared" si="769"/>
        <v>0.43374071755487886</v>
      </c>
      <c r="DG708" s="6">
        <f t="shared" si="815"/>
        <v>1.7047135524044494</v>
      </c>
      <c r="DI708" s="6">
        <f t="shared" si="757"/>
        <v>2.0730067931693231E-2</v>
      </c>
      <c r="DJ708" s="6">
        <f t="shared" si="775"/>
        <v>3.1000028416628078E-2</v>
      </c>
      <c r="DK708" s="6">
        <f t="shared" si="813"/>
        <v>0.58168979444094815</v>
      </c>
      <c r="DL708" s="6">
        <f t="shared" si="796"/>
        <v>0.52928465677460346</v>
      </c>
      <c r="DM708" s="6">
        <f t="shared" si="753"/>
        <v>0.75963417919984932</v>
      </c>
      <c r="DN708" s="6">
        <f t="shared" si="770"/>
        <v>0.30991147896566834</v>
      </c>
      <c r="DO708" s="6">
        <f t="shared" si="814"/>
        <v>7.6406297771334772E-2</v>
      </c>
      <c r="DP708" s="6"/>
      <c r="DX708">
        <f t="shared" si="776"/>
        <v>96009</v>
      </c>
      <c r="DY708">
        <f t="shared" si="777"/>
        <v>89634.799187349054</v>
      </c>
      <c r="DZ708">
        <f t="shared" si="778"/>
        <v>102383.20081265095</v>
      </c>
    </row>
    <row r="709" spans="1:130" x14ac:dyDescent="0.25">
      <c r="A709" s="1">
        <v>8</v>
      </c>
      <c r="B709" s="1">
        <v>708</v>
      </c>
      <c r="C709" s="7">
        <v>20220820</v>
      </c>
      <c r="D709" s="7">
        <v>88390</v>
      </c>
      <c r="E709" s="7">
        <v>2778422</v>
      </c>
      <c r="F709" s="7"/>
      <c r="G709" s="7">
        <f t="shared" si="838"/>
        <v>245584720580</v>
      </c>
      <c r="H709" s="36">
        <f t="shared" si="787"/>
        <v>294399124379.5</v>
      </c>
      <c r="I709" s="36">
        <f t="shared" si="779"/>
        <v>421736105776.40002</v>
      </c>
      <c r="K709" s="2">
        <f t="shared" si="839"/>
        <v>-1.8384107047528839E-2</v>
      </c>
      <c r="M709" s="1">
        <f t="shared" ref="M709:M772" si="849">M708+1</f>
        <v>707</v>
      </c>
      <c r="N709" s="2">
        <f t="shared" si="840"/>
        <v>4.1335624057907333E-2</v>
      </c>
      <c r="O709" s="8">
        <f t="shared" si="841"/>
        <v>0.88596491228070173</v>
      </c>
      <c r="P709" s="2">
        <f t="shared" si="842"/>
        <v>0.90500644224770721</v>
      </c>
      <c r="Q709" s="2">
        <f t="shared" si="843"/>
        <v>0.85618323671412222</v>
      </c>
      <c r="R709" s="2">
        <f t="shared" si="844"/>
        <v>1.701722107496717E-2</v>
      </c>
      <c r="V709" s="1">
        <f t="shared" si="845"/>
        <v>1.8384107047528839E-2</v>
      </c>
      <c r="W709" s="1">
        <f t="shared" si="846"/>
        <v>0</v>
      </c>
      <c r="X709" s="2">
        <f t="shared" si="816"/>
        <v>1.0414737678117915E-2</v>
      </c>
      <c r="Y709" s="2">
        <f t="shared" si="817"/>
        <v>3.4373665107962472E-3</v>
      </c>
      <c r="Z709" s="2">
        <f t="shared" si="818"/>
        <v>1.0162950173023823E-2</v>
      </c>
      <c r="AA709" s="2">
        <f t="shared" si="819"/>
        <v>7.071043026859721E-3</v>
      </c>
      <c r="AB709" s="3">
        <f t="shared" si="780"/>
        <v>1.0247750407910516</v>
      </c>
      <c r="AC709" s="3">
        <f t="shared" si="781"/>
        <v>0.48611873775046105</v>
      </c>
      <c r="AD709" s="4">
        <f t="shared" si="820"/>
        <v>32.174249749027254</v>
      </c>
      <c r="AE709" s="5">
        <f t="shared" si="802"/>
        <v>45.25634650877452</v>
      </c>
      <c r="AF709" s="5">
        <f t="shared" si="803"/>
        <v>35.399323914568825</v>
      </c>
      <c r="AG709" s="5">
        <f t="shared" si="804"/>
        <v>55.113369102980215</v>
      </c>
      <c r="AH709" s="5"/>
      <c r="AI709" s="6">
        <f t="shared" si="782"/>
        <v>-0.3393367565395578</v>
      </c>
      <c r="AJ709" s="6">
        <f t="shared" si="771"/>
        <v>-0.31502146552340216</v>
      </c>
      <c r="AK709" s="6">
        <f t="shared" si="805"/>
        <v>-0.42892340686968766</v>
      </c>
      <c r="AL709" s="6">
        <f t="shared" si="806"/>
        <v>-0.20111952417711665</v>
      </c>
      <c r="AM709" s="6"/>
      <c r="AT709" s="5"/>
      <c r="AU709" s="5">
        <f t="shared" si="829"/>
        <v>88388.679172878634</v>
      </c>
      <c r="AV709" s="12">
        <f t="shared" si="830"/>
        <v>1.4943173677672839E-5</v>
      </c>
      <c r="AW709" s="5"/>
      <c r="AX709" s="5"/>
      <c r="AY709" s="5"/>
      <c r="BA709" s="4">
        <f t="shared" si="831"/>
        <v>88389.017173363318</v>
      </c>
      <c r="BB709" s="12">
        <f t="shared" si="832"/>
        <v>1.111920620755491E-5</v>
      </c>
      <c r="BE709" s="5">
        <f t="shared" si="833"/>
        <v>-1640</v>
      </c>
      <c r="BF709" s="6">
        <f t="shared" si="834"/>
        <v>1640</v>
      </c>
      <c r="BG709" s="6">
        <f t="shared" si="835"/>
        <v>0</v>
      </c>
      <c r="BH709" s="6">
        <f t="shared" si="847"/>
        <v>979.28571428571433</v>
      </c>
      <c r="BI709" s="6">
        <f t="shared" si="848"/>
        <v>331.42857142857144</v>
      </c>
      <c r="BJ709" s="6">
        <f t="shared" si="763"/>
        <v>25.286103542234333</v>
      </c>
      <c r="BK709" s="6">
        <f t="shared" si="807"/>
        <v>27.97900986393617</v>
      </c>
      <c r="BL709" s="6">
        <f t="shared" si="808"/>
        <v>5.1246976591086657</v>
      </c>
      <c r="BM709" s="6">
        <f t="shared" si="809"/>
        <v>43.977028407315423</v>
      </c>
      <c r="BN709" s="24"/>
      <c r="BO709" s="24"/>
      <c r="BQ709" s="2">
        <f t="shared" si="821"/>
        <v>95706.25</v>
      </c>
      <c r="BR709" s="2">
        <f t="shared" si="764"/>
        <v>107486.375</v>
      </c>
      <c r="BS709" s="2">
        <f t="shared" si="822"/>
        <v>98232.097168688051</v>
      </c>
      <c r="BT709" s="5">
        <f t="shared" si="765"/>
        <v>123712.2612360346</v>
      </c>
      <c r="BU709" s="5"/>
      <c r="BV709" s="2">
        <f t="shared" si="797"/>
        <v>-0.22455456550534114</v>
      </c>
      <c r="BW709" s="2">
        <f t="shared" si="823"/>
        <v>8.1447334143374714</v>
      </c>
      <c r="BX709" s="2">
        <f t="shared" si="824"/>
        <v>3.9918484831473773</v>
      </c>
      <c r="BY709" s="2">
        <f t="shared" si="825"/>
        <v>12.297618345527566</v>
      </c>
      <c r="BZ709" s="2"/>
      <c r="CA709" s="2">
        <f t="shared" si="766"/>
        <v>0.52842184278950233</v>
      </c>
      <c r="CB709" s="2">
        <f t="shared" si="826"/>
        <v>-2.0801025504164121</v>
      </c>
      <c r="CC709" s="2">
        <f t="shared" si="827"/>
        <v>-3.3328285820527341</v>
      </c>
      <c r="CD709" s="2">
        <f t="shared" si="828"/>
        <v>-0.82737651878009033</v>
      </c>
      <c r="CE709" s="5"/>
      <c r="CF709" s="8">
        <f t="shared" si="798"/>
        <v>-1.0476824477433316E-2</v>
      </c>
      <c r="CG709" s="8">
        <f t="shared" si="799"/>
        <v>-5.781577763107363E-2</v>
      </c>
      <c r="CH709" s="5">
        <f t="shared" si="800"/>
        <v>93420</v>
      </c>
      <c r="CI709" s="5">
        <f t="shared" si="801"/>
        <v>105725</v>
      </c>
      <c r="CJ709" s="5"/>
      <c r="CK709" s="5">
        <f t="shared" si="754"/>
        <v>93982.507950358922</v>
      </c>
      <c r="CL709" s="5">
        <f t="shared" si="772"/>
        <v>95254.57520329018</v>
      </c>
      <c r="CM709" s="5">
        <f t="shared" si="810"/>
        <v>113468.09826459255</v>
      </c>
      <c r="CN709" s="5">
        <f t="shared" si="793"/>
        <v>114345.63192626348</v>
      </c>
      <c r="CO709" s="5">
        <f t="shared" si="750"/>
        <v>109999.2860859693</v>
      </c>
      <c r="CP709" s="5">
        <f t="shared" si="767"/>
        <v>89998.704194980965</v>
      </c>
      <c r="CQ709" s="5">
        <f t="shared" si="783"/>
        <v>74354.510500062344</v>
      </c>
      <c r="CR709" s="5"/>
      <c r="CS709" s="32">
        <f t="shared" si="755"/>
        <v>-5.9505838611083384E-2</v>
      </c>
      <c r="CT709" s="32">
        <f t="shared" si="773"/>
        <v>-7.2065569434748511E-2</v>
      </c>
      <c r="CU709" s="32">
        <f t="shared" si="811"/>
        <v>-0.22101452873664773</v>
      </c>
      <c r="CV709" s="32">
        <f t="shared" si="794"/>
        <v>-0.22699277173089683</v>
      </c>
      <c r="CW709" s="32">
        <f t="shared" si="751"/>
        <v>-0.19644933030820477</v>
      </c>
      <c r="CX709" s="32">
        <f t="shared" si="768"/>
        <v>-1.7874748412996411E-2</v>
      </c>
      <c r="CY709" s="32">
        <f t="shared" si="784"/>
        <v>0.18876446641291378</v>
      </c>
      <c r="DA709" s="6">
        <f t="shared" si="756"/>
        <v>-0.10320863759771534</v>
      </c>
      <c r="DB709" s="6">
        <f t="shared" si="774"/>
        <v>-0.13810289365822448</v>
      </c>
      <c r="DC709" s="6">
        <f t="shared" si="812"/>
        <v>-0.30989091185785311</v>
      </c>
      <c r="DD709" s="6">
        <f t="shared" si="795"/>
        <v>-6.1003884786617675E-2</v>
      </c>
      <c r="DE709" s="6">
        <f t="shared" si="752"/>
        <v>-0.20683295305430713</v>
      </c>
      <c r="DF709" s="6">
        <f t="shared" si="769"/>
        <v>0.36990185376612489</v>
      </c>
      <c r="DG709" s="6">
        <f t="shared" si="815"/>
        <v>1.6804917437708946</v>
      </c>
      <c r="DI709" s="6">
        <f t="shared" si="757"/>
        <v>5.0442154170289522E-2</v>
      </c>
      <c r="DJ709" s="6">
        <f t="shared" si="775"/>
        <v>-4.2176821970699802E-2</v>
      </c>
      <c r="DK709" s="6">
        <f t="shared" si="813"/>
        <v>0.68264971973428079</v>
      </c>
      <c r="DL709" s="6">
        <f t="shared" si="796"/>
        <v>0.57360610429288228</v>
      </c>
      <c r="DM709" s="6">
        <f t="shared" si="753"/>
        <v>0.86858599598070574</v>
      </c>
      <c r="DN709" s="6">
        <f t="shared" si="770"/>
        <v>0.32806028109560864</v>
      </c>
      <c r="DO709" s="6">
        <f t="shared" si="814"/>
        <v>7.063675009518311E-2</v>
      </c>
      <c r="DP709" s="6"/>
      <c r="DX709">
        <f t="shared" si="776"/>
        <v>95279</v>
      </c>
      <c r="DY709">
        <f t="shared" si="777"/>
        <v>88925.906580255571</v>
      </c>
      <c r="DZ709">
        <f t="shared" si="778"/>
        <v>101632.09341974443</v>
      </c>
    </row>
    <row r="710" spans="1:130" x14ac:dyDescent="0.25">
      <c r="A710" s="1">
        <v>9</v>
      </c>
      <c r="B710" s="1">
        <v>709</v>
      </c>
      <c r="C710" s="7">
        <v>20220821</v>
      </c>
      <c r="D710" s="7">
        <v>88150</v>
      </c>
      <c r="E710" s="7">
        <v>1956957</v>
      </c>
      <c r="F710" s="7"/>
      <c r="G710" s="7">
        <f t="shared" si="838"/>
        <v>172505759550</v>
      </c>
      <c r="H710" s="36">
        <f t="shared" si="787"/>
        <v>278124827971</v>
      </c>
      <c r="I710" s="36">
        <f t="shared" si="779"/>
        <v>418753123617.40002</v>
      </c>
      <c r="K710" s="2">
        <f t="shared" si="839"/>
        <v>-2.7189322289773426E-3</v>
      </c>
      <c r="M710" s="1">
        <f t="shared" si="849"/>
        <v>708</v>
      </c>
      <c r="N710" s="2">
        <f t="shared" si="840"/>
        <v>4.2068428337622213E-2</v>
      </c>
      <c r="O710" s="8">
        <f t="shared" si="841"/>
        <v>0.88721804511278191</v>
      </c>
      <c r="P710" s="2">
        <f t="shared" si="842"/>
        <v>0.9091611010773536</v>
      </c>
      <c r="Q710" s="2">
        <f t="shared" si="843"/>
        <v>0.85853089095557678</v>
      </c>
      <c r="R710" s="2">
        <f t="shared" si="844"/>
        <v>1.7788397134925304E-2</v>
      </c>
      <c r="V710" s="1">
        <f t="shared" si="845"/>
        <v>2.7189322289773426E-3</v>
      </c>
      <c r="W710" s="1">
        <f t="shared" si="846"/>
        <v>0</v>
      </c>
      <c r="X710" s="2">
        <f t="shared" si="816"/>
        <v>9.5233744059081138E-3</v>
      </c>
      <c r="Y710" s="2">
        <f t="shared" si="817"/>
        <v>3.4373665107962472E-3</v>
      </c>
      <c r="Z710" s="2">
        <f t="shared" si="818"/>
        <v>1.0257959320901813E-2</v>
      </c>
      <c r="AA710" s="2">
        <f t="shared" si="819"/>
        <v>7.071043026859721E-3</v>
      </c>
      <c r="AB710" s="3">
        <f t="shared" si="780"/>
        <v>0.92838878650094714</v>
      </c>
      <c r="AC710" s="3">
        <f t="shared" si="781"/>
        <v>0.48611873775046105</v>
      </c>
      <c r="AD710" s="4">
        <f t="shared" si="820"/>
        <v>34.36664205853036</v>
      </c>
      <c r="AE710" s="5">
        <f t="shared" si="802"/>
        <v>44.34065463260265</v>
      </c>
      <c r="AF710" s="5">
        <f t="shared" si="803"/>
        <v>33.996957569924547</v>
      </c>
      <c r="AG710" s="5">
        <f t="shared" si="804"/>
        <v>54.684351695280753</v>
      </c>
      <c r="AH710" s="5"/>
      <c r="AI710" s="6">
        <f t="shared" si="782"/>
        <v>-0.31313564888264434</v>
      </c>
      <c r="AJ710" s="6">
        <f t="shared" si="771"/>
        <v>-0.31173751191319754</v>
      </c>
      <c r="AK710" s="6">
        <f t="shared" si="805"/>
        <v>-0.42161125569922975</v>
      </c>
      <c r="AL710" s="6">
        <f t="shared" si="806"/>
        <v>-0.20186376812716533</v>
      </c>
      <c r="AM710" s="6"/>
      <c r="AT710" s="5"/>
      <c r="AU710" s="5">
        <f t="shared" si="829"/>
        <v>88152.904396989004</v>
      </c>
      <c r="AV710" s="12">
        <f t="shared" si="830"/>
        <v>3.2948349279582345E-5</v>
      </c>
      <c r="AW710" s="5"/>
      <c r="AX710" s="5"/>
      <c r="AY710" s="5"/>
      <c r="BA710" s="4">
        <f t="shared" si="831"/>
        <v>88150.435856361364</v>
      </c>
      <c r="BB710" s="12">
        <f t="shared" si="832"/>
        <v>4.9444850978019872E-6</v>
      </c>
      <c r="BE710" s="5">
        <f t="shared" si="833"/>
        <v>-240</v>
      </c>
      <c r="BF710" s="6">
        <f t="shared" si="834"/>
        <v>240</v>
      </c>
      <c r="BG710" s="6">
        <f t="shared" si="835"/>
        <v>0</v>
      </c>
      <c r="BH710" s="6">
        <f t="shared" si="847"/>
        <v>891.42857142857144</v>
      </c>
      <c r="BI710" s="6">
        <f t="shared" si="848"/>
        <v>331.42857142857144</v>
      </c>
      <c r="BJ710" s="6">
        <f t="shared" si="763"/>
        <v>27.102803738317753</v>
      </c>
      <c r="BK710" s="6">
        <f t="shared" si="807"/>
        <v>28.022981369217057</v>
      </c>
      <c r="BL710" s="6">
        <f t="shared" si="808"/>
        <v>5.1795101428938679</v>
      </c>
      <c r="BM710" s="6">
        <f t="shared" si="809"/>
        <v>44.013411227643289</v>
      </c>
      <c r="BN710" s="24"/>
      <c r="BO710" s="24"/>
      <c r="BQ710" s="2">
        <f t="shared" si="821"/>
        <v>94775</v>
      </c>
      <c r="BR710" s="2">
        <f t="shared" si="764"/>
        <v>106199.0625</v>
      </c>
      <c r="BS710" s="2">
        <f t="shared" si="822"/>
        <v>96221.603882631171</v>
      </c>
      <c r="BT710" s="5">
        <f t="shared" si="765"/>
        <v>122153.63414880056</v>
      </c>
      <c r="BU710" s="5"/>
      <c r="BV710" s="2">
        <f t="shared" si="797"/>
        <v>-0.27234103954213884</v>
      </c>
      <c r="BW710" s="2">
        <f t="shared" si="823"/>
        <v>7.6602393234924122</v>
      </c>
      <c r="BX710" s="2">
        <f t="shared" si="824"/>
        <v>2.1075620888392743</v>
      </c>
      <c r="BY710" s="2">
        <f t="shared" si="825"/>
        <v>13.212916558145551</v>
      </c>
      <c r="BZ710" s="2"/>
      <c r="CA710" s="2">
        <f t="shared" si="766"/>
        <v>0.45099745662140894</v>
      </c>
      <c r="CB710" s="2">
        <f t="shared" si="826"/>
        <v>-1.9375169774159553</v>
      </c>
      <c r="CC710" s="2">
        <f t="shared" si="827"/>
        <v>-3.6140638391720303</v>
      </c>
      <c r="CD710" s="2">
        <f t="shared" si="828"/>
        <v>-0.26097011565988004</v>
      </c>
      <c r="CE710" s="5"/>
      <c r="CF710" s="8">
        <f t="shared" si="798"/>
        <v>-1.0476824477433316E-2</v>
      </c>
      <c r="CG710" s="8">
        <f t="shared" si="799"/>
        <v>-5.781577763107363E-2</v>
      </c>
      <c r="CH710" s="5">
        <f t="shared" si="800"/>
        <v>93300</v>
      </c>
      <c r="CI710" s="5">
        <f t="shared" si="801"/>
        <v>105605</v>
      </c>
      <c r="CJ710" s="5"/>
      <c r="CK710" s="5">
        <f t="shared" si="754"/>
        <v>93209.786882300759</v>
      </c>
      <c r="CL710" s="5">
        <f t="shared" si="772"/>
        <v>94499.373006592898</v>
      </c>
      <c r="CM710" s="5">
        <f t="shared" si="810"/>
        <v>113099.0702646237</v>
      </c>
      <c r="CN710" s="5">
        <f t="shared" si="793"/>
        <v>114334.87814247802</v>
      </c>
      <c r="CO710" s="5">
        <f t="shared" si="750"/>
        <v>109938.5111574734</v>
      </c>
      <c r="CP710" s="5">
        <f t="shared" si="767"/>
        <v>90029.295986227648</v>
      </c>
      <c r="CQ710" s="5">
        <f t="shared" si="783"/>
        <v>74425.092862298319</v>
      </c>
      <c r="CR710" s="5"/>
      <c r="CS710" s="32">
        <f t="shared" si="755"/>
        <v>-5.4283858503935134E-2</v>
      </c>
      <c r="CT710" s="32">
        <f t="shared" si="773"/>
        <v>-6.71895781377293E-2</v>
      </c>
      <c r="CU710" s="32">
        <f t="shared" si="811"/>
        <v>-0.22059483076429443</v>
      </c>
      <c r="CV710" s="32">
        <f t="shared" si="794"/>
        <v>-0.22901916342489836</v>
      </c>
      <c r="CW710" s="32">
        <f t="shared" si="751"/>
        <v>-0.19818815925444033</v>
      </c>
      <c r="CX710" s="32">
        <f t="shared" si="768"/>
        <v>-2.0874271709457104E-2</v>
      </c>
      <c r="CY710" s="32">
        <f t="shared" si="784"/>
        <v>0.18441236160894792</v>
      </c>
      <c r="DA710" s="6">
        <f t="shared" si="756"/>
        <v>-0.10796630651654102</v>
      </c>
      <c r="DB710" s="6">
        <f t="shared" si="774"/>
        <v>-0.10684551573234499</v>
      </c>
      <c r="DC710" s="6">
        <f t="shared" si="812"/>
        <v>-0.35294707382471807</v>
      </c>
      <c r="DD710" s="6">
        <f t="shared" si="795"/>
        <v>-5.9456143876219385E-2</v>
      </c>
      <c r="DE710" s="6">
        <f t="shared" si="752"/>
        <v>-0.16438898926130255</v>
      </c>
      <c r="DF710" s="6">
        <f t="shared" si="769"/>
        <v>0.38430653333057491</v>
      </c>
      <c r="DG710" s="6">
        <f t="shared" si="815"/>
        <v>1.6553726707904302</v>
      </c>
      <c r="DI710" s="6">
        <f t="shared" si="757"/>
        <v>0.13279194798423957</v>
      </c>
      <c r="DJ710" s="6">
        <f t="shared" si="775"/>
        <v>-4.2740437522741813E-3</v>
      </c>
      <c r="DK710" s="6">
        <f t="shared" si="813"/>
        <v>0.70738844337647344</v>
      </c>
      <c r="DL710" s="6">
        <f t="shared" si="796"/>
        <v>0.4435470172230882</v>
      </c>
      <c r="DM710" s="6">
        <f t="shared" si="753"/>
        <v>0.84771209032865813</v>
      </c>
      <c r="DN710" s="6">
        <f t="shared" si="770"/>
        <v>0.30435912873794591</v>
      </c>
      <c r="DO710" s="6">
        <f t="shared" si="814"/>
        <v>6.8792972053388329E-2</v>
      </c>
      <c r="DP710" s="6"/>
      <c r="DX710">
        <f t="shared" si="776"/>
        <v>94612.5</v>
      </c>
      <c r="DY710">
        <f t="shared" si="777"/>
        <v>88204.773804226657</v>
      </c>
      <c r="DZ710">
        <f t="shared" si="778"/>
        <v>101020.22619577334</v>
      </c>
    </row>
    <row r="711" spans="1:130" x14ac:dyDescent="0.25">
      <c r="A711" s="1">
        <v>10</v>
      </c>
      <c r="B711" s="1">
        <v>710</v>
      </c>
      <c r="C711" s="7">
        <v>20220822</v>
      </c>
      <c r="D711" s="7">
        <v>90390</v>
      </c>
      <c r="E711" s="7">
        <v>1680888</v>
      </c>
      <c r="F711" s="7"/>
      <c r="G711" s="7">
        <f t="shared" si="838"/>
        <v>151935466320</v>
      </c>
      <c r="H711" s="36">
        <f t="shared" si="787"/>
        <v>256874739878.5</v>
      </c>
      <c r="I711" s="36">
        <f t="shared" si="779"/>
        <v>396516545920.59998</v>
      </c>
      <c r="K711" s="2">
        <f t="shared" si="839"/>
        <v>2.5093732966440373E-2</v>
      </c>
      <c r="M711" s="1">
        <f t="shared" si="849"/>
        <v>709</v>
      </c>
      <c r="N711" s="2">
        <f t="shared" si="840"/>
        <v>4.2069770637043542E-2</v>
      </c>
      <c r="O711" s="8">
        <f t="shared" si="841"/>
        <v>0.88847117794486219</v>
      </c>
      <c r="P711" s="2">
        <f t="shared" si="842"/>
        <v>0.90916858555217073</v>
      </c>
      <c r="Q711" s="2">
        <f t="shared" si="843"/>
        <v>0.85853512559632139</v>
      </c>
      <c r="R711" s="2">
        <f t="shared" si="844"/>
        <v>2.0689923132491406E-2</v>
      </c>
      <c r="V711" s="1">
        <f t="shared" si="845"/>
        <v>0</v>
      </c>
      <c r="W711" s="1">
        <f t="shared" si="846"/>
        <v>2.5093732966440373E-2</v>
      </c>
      <c r="X711" s="2">
        <f t="shared" si="816"/>
        <v>8.7828652791292015E-3</v>
      </c>
      <c r="Y711" s="2">
        <f t="shared" si="817"/>
        <v>5.2297760083991314E-3</v>
      </c>
      <c r="Z711" s="2">
        <f t="shared" si="818"/>
        <v>1.0562052066686685E-2</v>
      </c>
      <c r="AA711" s="2">
        <f t="shared" si="819"/>
        <v>9.0392303857742794E-3</v>
      </c>
      <c r="AB711" s="3">
        <f t="shared" si="780"/>
        <v>0.83154913682265019</v>
      </c>
      <c r="AC711" s="3">
        <f t="shared" si="781"/>
        <v>0.57856430085349142</v>
      </c>
      <c r="AD711" s="4">
        <f t="shared" si="820"/>
        <v>41.029628212533162</v>
      </c>
      <c r="AE711" s="5">
        <f t="shared" si="802"/>
        <v>43.886782325279597</v>
      </c>
      <c r="AF711" s="5">
        <f t="shared" si="803"/>
        <v>33.815419845376724</v>
      </c>
      <c r="AG711" s="5">
        <f t="shared" si="804"/>
        <v>53.958144805182471</v>
      </c>
      <c r="AH711" s="5"/>
      <c r="AI711" s="6">
        <f t="shared" si="782"/>
        <v>-0.18054324804581787</v>
      </c>
      <c r="AJ711" s="6">
        <f t="shared" si="771"/>
        <v>-0.30040660990635276</v>
      </c>
      <c r="AK711" s="6">
        <f t="shared" si="805"/>
        <v>-0.41546411403070749</v>
      </c>
      <c r="AL711" s="6">
        <f t="shared" si="806"/>
        <v>-0.18534910578199804</v>
      </c>
      <c r="AM711" s="6"/>
      <c r="AT711" s="5"/>
      <c r="AU711" s="5">
        <f t="shared" si="829"/>
        <v>90390.812148658792</v>
      </c>
      <c r="AV711" s="12">
        <f t="shared" si="830"/>
        <v>8.9849392497232117E-6</v>
      </c>
      <c r="AW711" s="5"/>
      <c r="AX711" s="5"/>
      <c r="AY711" s="5"/>
      <c r="BA711" s="4">
        <f t="shared" si="831"/>
        <v>90386.16748740396</v>
      </c>
      <c r="BB711" s="12">
        <f t="shared" si="832"/>
        <v>4.2399741078003039E-5</v>
      </c>
      <c r="BE711" s="5">
        <f t="shared" si="833"/>
        <v>2240</v>
      </c>
      <c r="BF711" s="6">
        <f t="shared" si="834"/>
        <v>0</v>
      </c>
      <c r="BG711" s="6">
        <f t="shared" si="835"/>
        <v>2240</v>
      </c>
      <c r="BH711" s="6">
        <f t="shared" si="847"/>
        <v>820.71428571428567</v>
      </c>
      <c r="BI711" s="6">
        <f t="shared" si="848"/>
        <v>491.42857142857144</v>
      </c>
      <c r="BJ711" s="6">
        <f t="shared" si="763"/>
        <v>37.452367991290146</v>
      </c>
      <c r="BK711" s="6">
        <f t="shared" si="807"/>
        <v>28.670149136551277</v>
      </c>
      <c r="BL711" s="6">
        <f t="shared" si="808"/>
        <v>5.5145942617405552</v>
      </c>
      <c r="BM711" s="6">
        <f t="shared" si="809"/>
        <v>44.879037548918781</v>
      </c>
      <c r="BN711" s="24"/>
      <c r="BO711" s="24"/>
      <c r="BQ711" s="2">
        <f t="shared" si="821"/>
        <v>94025</v>
      </c>
      <c r="BR711" s="2">
        <f t="shared" si="764"/>
        <v>104902.875</v>
      </c>
      <c r="BS711" s="2">
        <f t="shared" si="822"/>
        <v>94244.107025793957</v>
      </c>
      <c r="BT711" s="5">
        <f t="shared" si="765"/>
        <v>120358.45851884181</v>
      </c>
      <c r="BU711" s="5"/>
      <c r="BV711" s="2">
        <f t="shared" si="797"/>
        <v>-0.5505521042512056</v>
      </c>
      <c r="BW711" s="2">
        <f t="shared" si="823"/>
        <v>7.1952782872021643</v>
      </c>
      <c r="BX711" s="2">
        <f t="shared" si="824"/>
        <v>0.57216551178042874</v>
      </c>
      <c r="BY711" s="2">
        <f t="shared" si="825"/>
        <v>13.818391062623899</v>
      </c>
      <c r="BZ711" s="2"/>
      <c r="CA711" s="2">
        <f t="shared" si="766"/>
        <v>0.28322072723146879</v>
      </c>
      <c r="CB711" s="2">
        <f t="shared" si="826"/>
        <v>-1.8097327909002445</v>
      </c>
      <c r="CC711" s="2">
        <f t="shared" si="827"/>
        <v>-3.7479498609046278</v>
      </c>
      <c r="CD711" s="2">
        <f t="shared" si="828"/>
        <v>0.12848427910413851</v>
      </c>
      <c r="CE711" s="5"/>
      <c r="CF711" s="8">
        <f t="shared" si="798"/>
        <v>-5.9719999621937747E-4</v>
      </c>
      <c r="CG711" s="8">
        <f t="shared" si="799"/>
        <v>-5.781577763107363E-2</v>
      </c>
      <c r="CH711" s="5">
        <f t="shared" si="800"/>
        <v>92225</v>
      </c>
      <c r="CI711" s="5">
        <f t="shared" si="801"/>
        <v>105605</v>
      </c>
      <c r="CJ711" s="5"/>
      <c r="CK711" s="5">
        <f t="shared" si="754"/>
        <v>92534.716714645605</v>
      </c>
      <c r="CL711" s="5">
        <f t="shared" si="772"/>
        <v>93986.650233728345</v>
      </c>
      <c r="CM711" s="5">
        <f t="shared" si="810"/>
        <v>112178.57318662386</v>
      </c>
      <c r="CN711" s="5">
        <f t="shared" si="793"/>
        <v>114377.87650086093</v>
      </c>
      <c r="CO711" s="5">
        <f t="shared" si="750"/>
        <v>109924.262204575</v>
      </c>
      <c r="CP711" s="5">
        <f t="shared" si="767"/>
        <v>90125.219283679457</v>
      </c>
      <c r="CQ711" s="5">
        <f t="shared" si="783"/>
        <v>74766.276611248875</v>
      </c>
      <c r="CR711" s="5"/>
      <c r="CS711" s="32">
        <f t="shared" si="755"/>
        <v>-2.317742778917653E-2</v>
      </c>
      <c r="CT711" s="32">
        <f t="shared" si="773"/>
        <v>-3.8267671257397828E-2</v>
      </c>
      <c r="CU711" s="32">
        <f t="shared" si="811"/>
        <v>-0.19423114920864337</v>
      </c>
      <c r="CV711" s="32">
        <f t="shared" si="794"/>
        <v>-0.20972479324426319</v>
      </c>
      <c r="CW711" s="32">
        <f t="shared" si="751"/>
        <v>-0.17770655734055041</v>
      </c>
      <c r="CX711" s="32">
        <f t="shared" si="768"/>
        <v>2.9379203559785072E-3</v>
      </c>
      <c r="CY711" s="32">
        <f t="shared" si="784"/>
        <v>0.20896751980826167</v>
      </c>
      <c r="DA711" s="6">
        <f t="shared" si="756"/>
        <v>-8.5415163274814979E-2</v>
      </c>
      <c r="DB711" s="6">
        <f t="shared" si="774"/>
        <v>-4.7108202152216172E-2</v>
      </c>
      <c r="DC711" s="6">
        <f t="shared" si="812"/>
        <v>-0.33214826514115847</v>
      </c>
      <c r="DD711" s="6">
        <f t="shared" si="795"/>
        <v>-8.0436773286071805E-3</v>
      </c>
      <c r="DE711" s="6">
        <f t="shared" si="752"/>
        <v>-0.14035340655472217</v>
      </c>
      <c r="DF711" s="6">
        <f t="shared" si="769"/>
        <v>0.38672380665722272</v>
      </c>
      <c r="DG711" s="6">
        <f t="shared" si="815"/>
        <v>1.6964802289009586</v>
      </c>
      <c r="DI711" s="6">
        <f t="shared" si="757"/>
        <v>0.32858669195740953</v>
      </c>
      <c r="DJ711" s="6">
        <f t="shared" si="775"/>
        <v>0.20255818184426388</v>
      </c>
      <c r="DK711" s="6">
        <f t="shared" si="813"/>
        <v>0.71275117016769107</v>
      </c>
      <c r="DL711" s="6">
        <f t="shared" si="796"/>
        <v>0.52650113816193023</v>
      </c>
      <c r="DM711" s="6">
        <f t="shared" si="753"/>
        <v>0.78717339485553273</v>
      </c>
      <c r="DN711" s="6">
        <f t="shared" si="770"/>
        <v>0.28674958314097787</v>
      </c>
      <c r="DO711" s="6">
        <f t="shared" si="814"/>
        <v>7.1661218150819384E-2</v>
      </c>
      <c r="DP711" s="6"/>
      <c r="DX711">
        <f t="shared" si="776"/>
        <v>94227.5</v>
      </c>
      <c r="DY711">
        <f t="shared" si="777"/>
        <v>87776.658582014279</v>
      </c>
      <c r="DZ711">
        <f t="shared" si="778"/>
        <v>100678.34141798572</v>
      </c>
    </row>
    <row r="712" spans="1:130" x14ac:dyDescent="0.25">
      <c r="A712" s="1">
        <v>11</v>
      </c>
      <c r="B712" s="1">
        <v>711</v>
      </c>
      <c r="C712" s="7">
        <v>20220823</v>
      </c>
      <c r="D712" s="7">
        <v>93910</v>
      </c>
      <c r="E712" s="7">
        <v>2280974</v>
      </c>
      <c r="F712" s="7"/>
      <c r="G712" s="7">
        <f t="shared" si="838"/>
        <v>214206268340</v>
      </c>
      <c r="H712" s="36">
        <f t="shared" si="787"/>
        <v>233630395920.5</v>
      </c>
      <c r="I712" s="36">
        <f t="shared" si="779"/>
        <v>390718539367.40002</v>
      </c>
      <c r="K712" s="2">
        <f t="shared" si="839"/>
        <v>3.8203235006202575E-2</v>
      </c>
      <c r="M712" s="1">
        <f t="shared" si="849"/>
        <v>710</v>
      </c>
      <c r="N712" s="2">
        <f t="shared" si="840"/>
        <v>4.2171712016777649E-2</v>
      </c>
      <c r="O712" s="8">
        <f t="shared" si="841"/>
        <v>0.88972431077694236</v>
      </c>
      <c r="P712" s="2">
        <f t="shared" si="842"/>
        <v>0.90973566044648635</v>
      </c>
      <c r="Q712" s="2">
        <f t="shared" si="843"/>
        <v>0.85885603686190781</v>
      </c>
      <c r="R712" s="2">
        <f t="shared" si="844"/>
        <v>1.9444274775228365E-2</v>
      </c>
      <c r="V712" s="1">
        <f t="shared" si="845"/>
        <v>0</v>
      </c>
      <c r="W712" s="1">
        <f t="shared" si="846"/>
        <v>3.8203235006202575E-2</v>
      </c>
      <c r="X712" s="2">
        <f t="shared" si="816"/>
        <v>8.7828652791292015E-3</v>
      </c>
      <c r="Y712" s="2">
        <f t="shared" si="817"/>
        <v>6.2498572523122771E-3</v>
      </c>
      <c r="Z712" s="2">
        <f t="shared" si="818"/>
        <v>1.0562052066686685E-2</v>
      </c>
      <c r="AA712" s="2">
        <f t="shared" si="819"/>
        <v>1.1719405699261932E-2</v>
      </c>
      <c r="AB712" s="3">
        <f t="shared" si="780"/>
        <v>0.83154913682265019</v>
      </c>
      <c r="AC712" s="3">
        <f t="shared" si="781"/>
        <v>0.53329131294651588</v>
      </c>
      <c r="AD712" s="4">
        <f t="shared" si="820"/>
        <v>39.07352782786522</v>
      </c>
      <c r="AE712" s="5">
        <f t="shared" si="802"/>
        <v>43.474505053502277</v>
      </c>
      <c r="AF712" s="5">
        <f t="shared" si="803"/>
        <v>33.320004135408091</v>
      </c>
      <c r="AG712" s="5">
        <f t="shared" si="804"/>
        <v>53.629005971596463</v>
      </c>
      <c r="AH712" s="5"/>
      <c r="AI712" s="6">
        <f t="shared" si="782"/>
        <v>-1.9096551949729555E-2</v>
      </c>
      <c r="AJ712" s="6">
        <f t="shared" si="771"/>
        <v>-0.28175597635145261</v>
      </c>
      <c r="AK712" s="6">
        <f t="shared" si="805"/>
        <v>-0.44504496510156705</v>
      </c>
      <c r="AL712" s="6">
        <f t="shared" si="806"/>
        <v>-0.11846698760133817</v>
      </c>
      <c r="AM712" s="6"/>
      <c r="AT712" s="5"/>
      <c r="AU712" s="5">
        <f t="shared" si="829"/>
        <v>93906.816849792333</v>
      </c>
      <c r="AV712" s="12">
        <f t="shared" si="830"/>
        <v>3.3895753462576117E-5</v>
      </c>
      <c r="AW712" s="5"/>
      <c r="AX712" s="5"/>
      <c r="AY712" s="5"/>
      <c r="BA712" s="4">
        <f t="shared" si="831"/>
        <v>93909.42331598897</v>
      </c>
      <c r="BB712" s="12">
        <f t="shared" si="832"/>
        <v>6.140815792088361E-6</v>
      </c>
      <c r="BE712" s="5">
        <f t="shared" si="833"/>
        <v>3520</v>
      </c>
      <c r="BF712" s="6">
        <f t="shared" si="834"/>
        <v>0</v>
      </c>
      <c r="BG712" s="6">
        <f t="shared" si="835"/>
        <v>3520</v>
      </c>
      <c r="BH712" s="6">
        <f t="shared" si="847"/>
        <v>820.71428571428567</v>
      </c>
      <c r="BI712" s="6">
        <f t="shared" si="848"/>
        <v>578.57142857142856</v>
      </c>
      <c r="BJ712" s="6">
        <f t="shared" si="763"/>
        <v>41.347626339969374</v>
      </c>
      <c r="BK712" s="6">
        <f t="shared" si="807"/>
        <v>29.597925750022092</v>
      </c>
      <c r="BL712" s="6">
        <f t="shared" si="808"/>
        <v>5.9522732714352387</v>
      </c>
      <c r="BM712" s="6">
        <f t="shared" si="809"/>
        <v>46.14988248503289</v>
      </c>
      <c r="BN712" s="24"/>
      <c r="BO712" s="24"/>
      <c r="BQ712" s="2">
        <f t="shared" si="821"/>
        <v>94025</v>
      </c>
      <c r="BR712" s="2">
        <f t="shared" si="764"/>
        <v>103628.5</v>
      </c>
      <c r="BS712" s="2">
        <f t="shared" si="822"/>
        <v>92348.22872444446</v>
      </c>
      <c r="BT712" s="5">
        <f t="shared" si="765"/>
        <v>118189.17474669177</v>
      </c>
      <c r="BU712" s="5"/>
      <c r="BV712" s="2">
        <f t="shared" si="797"/>
        <v>-0.69734024193945032</v>
      </c>
      <c r="BW712" s="2">
        <f t="shared" si="823"/>
        <v>6.6704613590148343</v>
      </c>
      <c r="BX712" s="2">
        <f t="shared" si="824"/>
        <v>-0.7047049589883585</v>
      </c>
      <c r="BY712" s="2">
        <f t="shared" si="825"/>
        <v>14.045627677018027</v>
      </c>
      <c r="BZ712" s="2"/>
      <c r="CA712" s="2">
        <f t="shared" si="766"/>
        <v>0.21815894907724037</v>
      </c>
      <c r="CB712" s="2">
        <f t="shared" si="826"/>
        <v>-1.6780294180005293</v>
      </c>
      <c r="CC712" s="2">
        <f t="shared" si="827"/>
        <v>-3.7927515492538744</v>
      </c>
      <c r="CD712" s="2">
        <f t="shared" si="828"/>
        <v>0.43669271325281578</v>
      </c>
      <c r="CE712" s="5"/>
      <c r="CF712" s="8">
        <f t="shared" si="798"/>
        <v>5.9575510236617238E-3</v>
      </c>
      <c r="CG712" s="8">
        <f t="shared" si="799"/>
        <v>-5.781577763107363E-2</v>
      </c>
      <c r="CH712" s="5">
        <f t="shared" si="800"/>
        <v>92060</v>
      </c>
      <c r="CI712" s="5">
        <f t="shared" si="801"/>
        <v>105080</v>
      </c>
      <c r="CJ712" s="5"/>
      <c r="CK712" s="5">
        <f t="shared" si="754"/>
        <v>92205.618173032242</v>
      </c>
      <c r="CL712" s="5">
        <f t="shared" si="772"/>
        <v>93873.222954834986</v>
      </c>
      <c r="CM712" s="5">
        <f t="shared" si="810"/>
        <v>111624.51935879861</v>
      </c>
      <c r="CN712" s="5">
        <f t="shared" si="793"/>
        <v>114384.24854542452</v>
      </c>
      <c r="CO712" s="5">
        <f t="shared" si="750"/>
        <v>109904.09888482424</v>
      </c>
      <c r="CP712" s="5">
        <f t="shared" si="767"/>
        <v>90191.866687441667</v>
      </c>
      <c r="CQ712" s="5">
        <f t="shared" si="783"/>
        <v>75047.935633276909</v>
      </c>
      <c r="CR712" s="5"/>
      <c r="CS712" s="32">
        <f t="shared" si="755"/>
        <v>1.8484576761573557E-2</v>
      </c>
      <c r="CT712" s="32">
        <f t="shared" si="773"/>
        <v>3.9177354316155544E-4</v>
      </c>
      <c r="CU712" s="32">
        <f t="shared" si="811"/>
        <v>-0.15869738531064315</v>
      </c>
      <c r="CV712" s="32">
        <f t="shared" si="794"/>
        <v>-0.1789953494977391</v>
      </c>
      <c r="CW712" s="32">
        <f t="shared" si="751"/>
        <v>-0.14552777418779905</v>
      </c>
      <c r="CX712" s="32">
        <f t="shared" si="768"/>
        <v>4.1224707383465731E-2</v>
      </c>
      <c r="CY712" s="32">
        <f t="shared" si="784"/>
        <v>0.25133355378211752</v>
      </c>
      <c r="DA712" s="6">
        <f t="shared" si="756"/>
        <v>-2.513144198755771E-2</v>
      </c>
      <c r="DB712" s="6">
        <f t="shared" si="774"/>
        <v>3.5110335158557389E-2</v>
      </c>
      <c r="DC712" s="6">
        <f t="shared" si="812"/>
        <v>-0.2770571983111253</v>
      </c>
      <c r="DD712" s="6">
        <f t="shared" si="795"/>
        <v>2.9281979736236426E-2</v>
      </c>
      <c r="DE712" s="6">
        <f t="shared" si="752"/>
        <v>-0.13673411701110338</v>
      </c>
      <c r="DF712" s="6">
        <f t="shared" si="769"/>
        <v>0.38246469943831868</v>
      </c>
      <c r="DG712" s="6">
        <f t="shared" si="815"/>
        <v>1.6907229250502833</v>
      </c>
      <c r="DI712" s="6">
        <f t="shared" si="757"/>
        <v>0.65064046224972727</v>
      </c>
      <c r="DJ712" s="6">
        <f t="shared" si="775"/>
        <v>0.47863554174693629</v>
      </c>
      <c r="DK712" s="6">
        <f t="shared" si="813"/>
        <v>0.68495104278340957</v>
      </c>
      <c r="DL712" s="6">
        <f t="shared" si="796"/>
        <v>0.55853645864813095</v>
      </c>
      <c r="DM712" s="6">
        <f t="shared" si="753"/>
        <v>0.72533559124098368</v>
      </c>
      <c r="DN712" s="6">
        <f t="shared" si="770"/>
        <v>0.25094261288436592</v>
      </c>
      <c r="DO712" s="6">
        <f t="shared" si="814"/>
        <v>6.6514082000409341E-2</v>
      </c>
      <c r="DP712" s="6"/>
      <c r="DX712">
        <f t="shared" si="776"/>
        <v>94185.5</v>
      </c>
      <c r="DY712">
        <f t="shared" si="777"/>
        <v>87737.875708836626</v>
      </c>
      <c r="DZ712">
        <f t="shared" si="778"/>
        <v>100633.12429116337</v>
      </c>
    </row>
    <row r="713" spans="1:130" x14ac:dyDescent="0.25">
      <c r="A713" s="1">
        <v>12</v>
      </c>
      <c r="B713" s="1">
        <v>712</v>
      </c>
      <c r="C713" s="7">
        <v>20220824</v>
      </c>
      <c r="D713" s="7">
        <v>95950</v>
      </c>
      <c r="E713" s="7">
        <v>1795131</v>
      </c>
      <c r="F713" s="7"/>
      <c r="G713" s="7">
        <f t="shared" si="838"/>
        <v>172242819450</v>
      </c>
      <c r="H713" s="36">
        <f t="shared" si="787"/>
        <v>213445871831</v>
      </c>
      <c r="I713" s="36">
        <f t="shared" si="779"/>
        <v>387415023211.20001</v>
      </c>
      <c r="K713" s="2">
        <f t="shared" si="839"/>
        <v>2.1490345637186801E-2</v>
      </c>
      <c r="M713" s="1">
        <f t="shared" si="849"/>
        <v>711</v>
      </c>
      <c r="N713" s="2">
        <f t="shared" si="840"/>
        <v>4.219908638749071E-2</v>
      </c>
      <c r="O713" s="8">
        <f t="shared" si="841"/>
        <v>0.89097744360902253</v>
      </c>
      <c r="P713" s="2">
        <f t="shared" si="842"/>
        <v>0.90988748855247659</v>
      </c>
      <c r="Q713" s="2">
        <f t="shared" si="843"/>
        <v>0.85894197994149635</v>
      </c>
      <c r="R713" s="2">
        <f t="shared" si="844"/>
        <v>1.8758216837463815E-2</v>
      </c>
      <c r="V713" s="1">
        <f t="shared" si="845"/>
        <v>0</v>
      </c>
      <c r="W713" s="1">
        <f t="shared" si="846"/>
        <v>2.1490345637186801E-2</v>
      </c>
      <c r="X713" s="2">
        <f t="shared" si="816"/>
        <v>8.2745271603762629E-3</v>
      </c>
      <c r="Y713" s="2">
        <f t="shared" si="817"/>
        <v>7.7848819406827622E-3</v>
      </c>
      <c r="Z713" s="2">
        <f t="shared" si="818"/>
        <v>1.0816601524857208E-2</v>
      </c>
      <c r="AA713" s="2">
        <f t="shared" si="819"/>
        <v>1.2233942910202205E-2</v>
      </c>
      <c r="AB713" s="3">
        <f t="shared" si="780"/>
        <v>0.76498400549940715</v>
      </c>
      <c r="AC713" s="3">
        <f t="shared" si="781"/>
        <v>0.6363346631436988</v>
      </c>
      <c r="AD713" s="4">
        <f t="shared" si="820"/>
        <v>45.409704258051477</v>
      </c>
      <c r="AE713" s="5">
        <f t="shared" si="802"/>
        <v>43.557818041761607</v>
      </c>
      <c r="AF713" s="5">
        <f t="shared" si="803"/>
        <v>33.366750552477079</v>
      </c>
      <c r="AG713" s="5">
        <f t="shared" si="804"/>
        <v>53.748885531046135</v>
      </c>
      <c r="AH713" s="5"/>
      <c r="AI713" s="6">
        <f t="shared" si="782"/>
        <v>0.13227654945852654</v>
      </c>
      <c r="AJ713" s="6">
        <f t="shared" si="771"/>
        <v>-0.25573041996518098</v>
      </c>
      <c r="AK713" s="6">
        <f t="shared" si="805"/>
        <v>-0.49555021802936261</v>
      </c>
      <c r="AL713" s="6">
        <f t="shared" si="806"/>
        <v>-1.5910621900999344E-2</v>
      </c>
      <c r="AM713" s="6"/>
      <c r="AT713" s="5"/>
      <c r="AU713" s="5">
        <f t="shared" si="829"/>
        <v>95948.09591660717</v>
      </c>
      <c r="AV713" s="12">
        <f t="shared" si="830"/>
        <v>1.9844537705315801E-5</v>
      </c>
      <c r="AW713" s="5"/>
      <c r="AX713" s="5"/>
      <c r="AY713" s="5"/>
      <c r="BA713" s="4">
        <f t="shared" si="831"/>
        <v>95949.553024486289</v>
      </c>
      <c r="BB713" s="12">
        <f t="shared" si="832"/>
        <v>4.6584211955691401E-6</v>
      </c>
      <c r="BE713" s="5">
        <f t="shared" si="833"/>
        <v>2040</v>
      </c>
      <c r="BF713" s="6">
        <f t="shared" si="834"/>
        <v>0</v>
      </c>
      <c r="BG713" s="6">
        <f t="shared" si="835"/>
        <v>2040</v>
      </c>
      <c r="BH713" s="6">
        <f t="shared" si="847"/>
        <v>771.42857142857144</v>
      </c>
      <c r="BI713" s="6">
        <f t="shared" si="848"/>
        <v>724.28571428571433</v>
      </c>
      <c r="BJ713" s="6">
        <f t="shared" si="763"/>
        <v>48.424068767908309</v>
      </c>
      <c r="BK713" s="6">
        <f t="shared" si="807"/>
        <v>31.514754510085034</v>
      </c>
      <c r="BL713" s="6">
        <f t="shared" si="808"/>
        <v>8.3172626654193849</v>
      </c>
      <c r="BM713" s="6">
        <f t="shared" si="809"/>
        <v>47.752998801350984</v>
      </c>
      <c r="BN713" s="24"/>
      <c r="BO713" s="24"/>
      <c r="BQ713" s="2">
        <f t="shared" si="821"/>
        <v>94628.75</v>
      </c>
      <c r="BR713" s="2">
        <f t="shared" si="764"/>
        <v>102641</v>
      </c>
      <c r="BS713" s="2">
        <f t="shared" si="822"/>
        <v>90831.751907523372</v>
      </c>
      <c r="BT713" s="5">
        <f t="shared" si="765"/>
        <v>116805.35431954009</v>
      </c>
      <c r="BU713" s="5"/>
      <c r="BV713" s="2">
        <f t="shared" si="797"/>
        <v>-1.1507855727387435</v>
      </c>
      <c r="BW713" s="2">
        <f t="shared" si="823"/>
        <v>6.1064011453177747</v>
      </c>
      <c r="BX713" s="2">
        <f t="shared" si="824"/>
        <v>-1.8567302382349222</v>
      </c>
      <c r="BY713" s="2">
        <f t="shared" si="825"/>
        <v>14.069532528870472</v>
      </c>
      <c r="BZ713" s="2"/>
      <c r="CA713" s="2">
        <f t="shared" si="766"/>
        <v>0.32154062389536053</v>
      </c>
      <c r="CB713" s="2">
        <f t="shared" si="826"/>
        <v>-1.5390452586564887</v>
      </c>
      <c r="CC713" s="2">
        <f t="shared" si="827"/>
        <v>-3.7983235757283778</v>
      </c>
      <c r="CD713" s="2">
        <f t="shared" si="828"/>
        <v>0.72023305841540064</v>
      </c>
      <c r="CE713" s="5"/>
      <c r="CF713" s="8">
        <f t="shared" si="798"/>
        <v>5.9575510236617238E-3</v>
      </c>
      <c r="CG713" s="8">
        <f t="shared" si="799"/>
        <v>-5.781577763107363E-2</v>
      </c>
      <c r="CH713" s="5">
        <f t="shared" si="800"/>
        <v>92050</v>
      </c>
      <c r="CI713" s="5">
        <f t="shared" si="801"/>
        <v>104170</v>
      </c>
      <c r="CJ713" s="5"/>
      <c r="CK713" s="5">
        <f t="shared" si="754"/>
        <v>92258.922788653639</v>
      </c>
      <c r="CL713" s="5">
        <f t="shared" si="772"/>
        <v>94405.630351442102</v>
      </c>
      <c r="CM713" s="5">
        <f t="shared" si="810"/>
        <v>111270.99765476027</v>
      </c>
      <c r="CN713" s="5">
        <f t="shared" si="793"/>
        <v>114395.10854652447</v>
      </c>
      <c r="CO713" s="5">
        <f t="shared" ref="CO713:CO776" si="850">AVERAGE(G514:G713)/AVERAGE(E514:E713)</f>
        <v>109878.85021358622</v>
      </c>
      <c r="CP713" s="5">
        <f t="shared" si="767"/>
        <v>90241.749944560957</v>
      </c>
      <c r="CQ713" s="5">
        <f t="shared" si="783"/>
        <v>75255.266487081695</v>
      </c>
      <c r="CR713" s="5"/>
      <c r="CS713" s="32">
        <f t="shared" si="755"/>
        <v>4.0007807372755222E-2</v>
      </c>
      <c r="CT713" s="32">
        <f t="shared" si="773"/>
        <v>1.6358872270739511E-2</v>
      </c>
      <c r="CU713" s="32">
        <f t="shared" si="811"/>
        <v>-0.13769084467361947</v>
      </c>
      <c r="CV713" s="32">
        <f t="shared" si="794"/>
        <v>-0.16124036054411228</v>
      </c>
      <c r="CW713" s="32">
        <f t="shared" ref="CW713:CW776" si="851">D713/CO713-1</f>
        <v>-0.12676552572684241</v>
      </c>
      <c r="CX713" s="32">
        <f t="shared" si="768"/>
        <v>6.3255090453651963E-2</v>
      </c>
      <c r="CY713" s="32">
        <f t="shared" si="784"/>
        <v>0.27499382407304029</v>
      </c>
      <c r="DA713" s="6">
        <f t="shared" si="756"/>
        <v>-2.0842017582736475E-4</v>
      </c>
      <c r="DB713" s="6">
        <f t="shared" si="774"/>
        <v>2.31955576031888E-2</v>
      </c>
      <c r="DC713" s="6">
        <f t="shared" si="812"/>
        <v>-0.21074812839511017</v>
      </c>
      <c r="DD713" s="6">
        <f t="shared" si="795"/>
        <v>5.1649903314782253E-2</v>
      </c>
      <c r="DE713" s="6">
        <f t="shared" ref="DE713:DE776" si="852">LN(D713/D514)</f>
        <v>-0.12843767038531625</v>
      </c>
      <c r="DF713" s="6">
        <f t="shared" si="769"/>
        <v>0.39041478652870587</v>
      </c>
      <c r="DG713" s="6">
        <f t="shared" si="815"/>
        <v>1.7718336610677625</v>
      </c>
      <c r="DI713" s="6">
        <f t="shared" si="757"/>
        <v>0.84255522155332818</v>
      </c>
      <c r="DJ713" s="6">
        <f t="shared" si="775"/>
        <v>0.61945805089860217</v>
      </c>
      <c r="DK713" s="6">
        <f t="shared" si="813"/>
        <v>0.73340325981516119</v>
      </c>
      <c r="DL713" s="6">
        <f t="shared" si="796"/>
        <v>0.6532032510293363</v>
      </c>
      <c r="DM713" s="6">
        <f t="shared" ref="DM713:DM776" si="853">(D533-(AVERAGE(D514:D713)-2*_xlfn.STDEV.P(D514:D713)))/(4*_xlfn.STDEV.P(D514:D713))</f>
        <v>0.81191949791112805</v>
      </c>
      <c r="DN713" s="6">
        <f t="shared" si="770"/>
        <v>0.29005621369798329</v>
      </c>
      <c r="DO713" s="6">
        <f t="shared" si="814"/>
        <v>6.8845864123253359E-2</v>
      </c>
      <c r="DP713" s="6"/>
      <c r="DX713">
        <f t="shared" si="776"/>
        <v>94449.5</v>
      </c>
      <c r="DY713">
        <f t="shared" si="777"/>
        <v>88169.052643322299</v>
      </c>
      <c r="DZ713">
        <f t="shared" si="778"/>
        <v>100729.9473566777</v>
      </c>
    </row>
    <row r="714" spans="1:130" x14ac:dyDescent="0.25">
      <c r="A714" s="1">
        <v>13</v>
      </c>
      <c r="B714" s="1">
        <v>713</v>
      </c>
      <c r="C714" s="7">
        <v>20220827</v>
      </c>
      <c r="D714" s="7">
        <v>94970</v>
      </c>
      <c r="E714" s="7">
        <v>1859700</v>
      </c>
      <c r="F714" s="7"/>
      <c r="G714" s="7">
        <f t="shared" si="838"/>
        <v>176615709000</v>
      </c>
      <c r="H714" s="36">
        <f t="shared" si="787"/>
        <v>208996397906</v>
      </c>
      <c r="I714" s="36">
        <f t="shared" si="779"/>
        <v>379509370492</v>
      </c>
      <c r="K714" s="2">
        <f t="shared" si="839"/>
        <v>-1.0266170198847803E-2</v>
      </c>
      <c r="M714" s="1">
        <f t="shared" si="849"/>
        <v>712</v>
      </c>
      <c r="N714" s="2">
        <f t="shared" si="840"/>
        <v>4.221570648408101E-2</v>
      </c>
      <c r="O714" s="8">
        <f t="shared" si="841"/>
        <v>0.89223057644110271</v>
      </c>
      <c r="P714" s="2">
        <f t="shared" si="842"/>
        <v>0.90997957697415877</v>
      </c>
      <c r="Q714" s="2">
        <f t="shared" si="843"/>
        <v>0.85899411182913021</v>
      </c>
      <c r="R714" s="2">
        <f t="shared" si="844"/>
        <v>1.7656912111373879E-2</v>
      </c>
      <c r="V714" s="1">
        <f t="shared" si="845"/>
        <v>1.0266170198847803E-2</v>
      </c>
      <c r="W714" s="1">
        <f t="shared" si="846"/>
        <v>0</v>
      </c>
      <c r="X714" s="2">
        <f t="shared" si="816"/>
        <v>9.0078250317225349E-3</v>
      </c>
      <c r="Y714" s="2">
        <f t="shared" si="817"/>
        <v>6.7645088591717795E-3</v>
      </c>
      <c r="Z714" s="2">
        <f t="shared" si="818"/>
        <v>1.0557374282496194E-2</v>
      </c>
      <c r="AA714" s="2">
        <f t="shared" si="819"/>
        <v>1.2245801046896867E-2</v>
      </c>
      <c r="AB714" s="3">
        <f t="shared" si="780"/>
        <v>0.85322588654048526</v>
      </c>
      <c r="AC714" s="3">
        <f t="shared" si="781"/>
        <v>0.55239414990217661</v>
      </c>
      <c r="AD714" s="4">
        <f t="shared" si="820"/>
        <v>39.298966689474184</v>
      </c>
      <c r="AE714" s="5">
        <f t="shared" si="802"/>
        <v>43.40766997539756</v>
      </c>
      <c r="AF714" s="5">
        <f t="shared" si="803"/>
        <v>33.051543032605757</v>
      </c>
      <c r="AG714" s="5">
        <f t="shared" si="804"/>
        <v>53.763796918189364</v>
      </c>
      <c r="AH714" s="5"/>
      <c r="AI714" s="6">
        <f t="shared" si="782"/>
        <v>3.1828225311964067E-2</v>
      </c>
      <c r="AJ714" s="6">
        <f t="shared" si="771"/>
        <v>-0.23796273236560039</v>
      </c>
      <c r="AK714" s="6">
        <f t="shared" si="805"/>
        <v>-0.50745319791642984</v>
      </c>
      <c r="AL714" s="6">
        <f t="shared" si="806"/>
        <v>3.1527733185229057E-2</v>
      </c>
      <c r="AM714" s="6"/>
      <c r="AT714" s="5"/>
      <c r="AU714" s="5">
        <f t="shared" si="829"/>
        <v>94972.073968720695</v>
      </c>
      <c r="AV714" s="12">
        <f t="shared" si="830"/>
        <v>2.1838145948249732E-5</v>
      </c>
      <c r="AW714" s="5"/>
      <c r="AX714" s="5"/>
      <c r="AY714" s="5"/>
      <c r="BA714" s="4">
        <f t="shared" si="831"/>
        <v>94979.099870586084</v>
      </c>
      <c r="BB714" s="12">
        <f t="shared" si="832"/>
        <v>9.5818369864941744E-5</v>
      </c>
      <c r="BE714" s="5">
        <f t="shared" si="833"/>
        <v>-980</v>
      </c>
      <c r="BF714" s="6">
        <f t="shared" si="834"/>
        <v>980</v>
      </c>
      <c r="BG714" s="6">
        <f t="shared" si="835"/>
        <v>0</v>
      </c>
      <c r="BH714" s="6">
        <f t="shared" si="847"/>
        <v>841.42857142857144</v>
      </c>
      <c r="BI714" s="6">
        <f t="shared" si="848"/>
        <v>625</v>
      </c>
      <c r="BJ714" s="6">
        <f t="shared" si="763"/>
        <v>42.620555284948857</v>
      </c>
      <c r="BK714" s="6">
        <f t="shared" si="807"/>
        <v>32.91300259675554</v>
      </c>
      <c r="BL714" s="6">
        <f t="shared" si="808"/>
        <v>10.641506625291079</v>
      </c>
      <c r="BM714" s="6">
        <f t="shared" si="809"/>
        <v>48.503049776780664</v>
      </c>
      <c r="BN714" s="24"/>
      <c r="BO714" s="24"/>
      <c r="BQ714" s="2">
        <f t="shared" si="821"/>
        <v>94628.75</v>
      </c>
      <c r="BR714" s="2">
        <f t="shared" si="764"/>
        <v>101766.25</v>
      </c>
      <c r="BS714" s="2">
        <f t="shared" si="822"/>
        <v>89525.722275314969</v>
      </c>
      <c r="BT714" s="5">
        <f t="shared" si="765"/>
        <v>115622.3319583619</v>
      </c>
      <c r="BU714" s="5"/>
      <c r="BV714" s="2">
        <f t="shared" si="797"/>
        <v>-0.75961874820725273</v>
      </c>
      <c r="BW714" s="2">
        <f t="shared" si="823"/>
        <v>5.6211239501772265</v>
      </c>
      <c r="BX714" s="2">
        <f t="shared" si="824"/>
        <v>-2.7840611068942014</v>
      </c>
      <c r="BY714" s="2">
        <f t="shared" si="825"/>
        <v>14.026309007248654</v>
      </c>
      <c r="BZ714" s="2"/>
      <c r="CA714" s="2">
        <f t="shared" si="766"/>
        <v>0.50936444159485172</v>
      </c>
      <c r="CB714" s="2">
        <f t="shared" si="826"/>
        <v>-1.4010538258891183</v>
      </c>
      <c r="CC714" s="2">
        <f t="shared" si="827"/>
        <v>-3.8095755652020005</v>
      </c>
      <c r="CD714" s="2">
        <f t="shared" si="828"/>
        <v>1.0074679134237641</v>
      </c>
      <c r="CE714" s="5"/>
      <c r="CF714" s="8">
        <f t="shared" si="798"/>
        <v>6.7127471489811692E-3</v>
      </c>
      <c r="CG714" s="8">
        <f t="shared" si="799"/>
        <v>-5.781577763107363E-2</v>
      </c>
      <c r="CH714" s="5">
        <f t="shared" si="800"/>
        <v>92050</v>
      </c>
      <c r="CI714" s="5">
        <f t="shared" si="801"/>
        <v>95570</v>
      </c>
      <c r="CJ714" s="5"/>
      <c r="CK714" s="5">
        <f t="shared" si="754"/>
        <v>91917.16855273681</v>
      </c>
      <c r="CL714" s="5">
        <f t="shared" si="772"/>
        <v>94471.332883298499</v>
      </c>
      <c r="CM714" s="5">
        <f t="shared" si="810"/>
        <v>110891.01547469725</v>
      </c>
      <c r="CN714" s="5">
        <f t="shared" si="793"/>
        <v>114365.35182891943</v>
      </c>
      <c r="CO714" s="5">
        <f t="shared" si="850"/>
        <v>109841.56466998965</v>
      </c>
      <c r="CP714" s="5">
        <f t="shared" si="767"/>
        <v>90293.714612140291</v>
      </c>
      <c r="CQ714" s="5">
        <f t="shared" si="783"/>
        <v>75490.239528873237</v>
      </c>
      <c r="CR714" s="5"/>
      <c r="CS714" s="32">
        <f t="shared" si="755"/>
        <v>3.3212853434575251E-2</v>
      </c>
      <c r="CT714" s="32">
        <f t="shared" si="773"/>
        <v>5.2785019696663937E-3</v>
      </c>
      <c r="CU714" s="32">
        <f t="shared" si="811"/>
        <v>-0.14357353845614351</v>
      </c>
      <c r="CV714" s="32">
        <f t="shared" si="794"/>
        <v>-0.16959115255408108</v>
      </c>
      <c r="CW714" s="32">
        <f t="shared" si="851"/>
        <v>-0.13539104905023969</v>
      </c>
      <c r="CX714" s="32">
        <f t="shared" si="768"/>
        <v>5.1789711033008778E-2</v>
      </c>
      <c r="CY714" s="32">
        <f t="shared" si="784"/>
        <v>0.25804343174293698</v>
      </c>
      <c r="DA714" s="6">
        <f t="shared" si="756"/>
        <v>1.581354258420397E-2</v>
      </c>
      <c r="DB714" s="6">
        <f t="shared" si="774"/>
        <v>-2.5880985160498981E-2</v>
      </c>
      <c r="DC714" s="6">
        <f t="shared" si="812"/>
        <v>-0.22388035467368336</v>
      </c>
      <c r="DD714" s="6">
        <f t="shared" si="795"/>
        <v>1.0372658622651043E-2</v>
      </c>
      <c r="DE714" s="6">
        <f t="shared" si="852"/>
        <v>-0.15190685504859411</v>
      </c>
      <c r="DF714" s="6">
        <f t="shared" si="769"/>
        <v>0.43533721624281729</v>
      </c>
      <c r="DG714" s="6">
        <f t="shared" si="815"/>
        <v>1.7808963319476476</v>
      </c>
      <c r="DI714" s="6">
        <f t="shared" si="757"/>
        <v>0.77475954067633634</v>
      </c>
      <c r="DJ714" s="6">
        <f t="shared" si="775"/>
        <v>0.53660897458540979</v>
      </c>
      <c r="DK714" s="6">
        <f t="shared" si="813"/>
        <v>0.74807395447410674</v>
      </c>
      <c r="DL714" s="6">
        <f t="shared" si="796"/>
        <v>0.71864502633876348</v>
      </c>
      <c r="DM714" s="6">
        <f t="shared" si="853"/>
        <v>0.74075376576361629</v>
      </c>
      <c r="DN714" s="6">
        <f t="shared" si="770"/>
        <v>0.29976557769627232</v>
      </c>
      <c r="DO714" s="6">
        <f t="shared" si="814"/>
        <v>6.6893308347574579E-2</v>
      </c>
      <c r="DP714" s="6"/>
      <c r="DX714">
        <f t="shared" si="776"/>
        <v>94510.5</v>
      </c>
      <c r="DY714">
        <f t="shared" si="777"/>
        <v>88234.716463261342</v>
      </c>
      <c r="DZ714">
        <f t="shared" si="778"/>
        <v>100786.28353673866</v>
      </c>
    </row>
    <row r="715" spans="1:130" x14ac:dyDescent="0.25">
      <c r="A715" s="1">
        <v>14</v>
      </c>
      <c r="B715" s="1">
        <v>714</v>
      </c>
      <c r="C715" s="7">
        <v>20220828</v>
      </c>
      <c r="D715" s="7">
        <v>93720</v>
      </c>
      <c r="E715" s="7">
        <v>1382466</v>
      </c>
      <c r="F715" s="7"/>
      <c r="G715" s="7">
        <f t="shared" si="838"/>
        <v>129564713520</v>
      </c>
      <c r="H715" s="36">
        <f t="shared" si="787"/>
        <v>193551498755</v>
      </c>
      <c r="I715" s="36">
        <f t="shared" si="779"/>
        <v>376497719370.40002</v>
      </c>
      <c r="K715" s="2">
        <f t="shared" si="839"/>
        <v>-1.3249438615266264E-2</v>
      </c>
      <c r="M715" s="1">
        <f t="shared" si="849"/>
        <v>713</v>
      </c>
      <c r="N715" s="2">
        <f t="shared" si="840"/>
        <v>4.2332035049509019E-2</v>
      </c>
      <c r="O715" s="8">
        <f t="shared" si="841"/>
        <v>0.89348370927318299</v>
      </c>
      <c r="P715" s="2">
        <f t="shared" si="842"/>
        <v>0.91062217207715335</v>
      </c>
      <c r="Q715" s="2">
        <f t="shared" si="843"/>
        <v>0.85935799207502872</v>
      </c>
      <c r="R715" s="2">
        <f t="shared" si="844"/>
        <v>1.6495867700975775E-2</v>
      </c>
      <c r="V715" s="1">
        <f t="shared" si="845"/>
        <v>1.3249438615266264E-2</v>
      </c>
      <c r="W715" s="1">
        <f t="shared" si="846"/>
        <v>0</v>
      </c>
      <c r="X715" s="2">
        <f t="shared" si="816"/>
        <v>9.954213504241553E-3</v>
      </c>
      <c r="Y715" s="2">
        <f t="shared" si="817"/>
        <v>6.6188848098968989E-3</v>
      </c>
      <c r="Z715" s="2">
        <f t="shared" si="818"/>
        <v>1.0277934657262301E-2</v>
      </c>
      <c r="AA715" s="2">
        <f t="shared" si="819"/>
        <v>1.2318229552670257E-2</v>
      </c>
      <c r="AB715" s="3">
        <f t="shared" si="780"/>
        <v>0.96850328749735637</v>
      </c>
      <c r="AC715" s="3">
        <f t="shared" si="781"/>
        <v>0.53732435993304772</v>
      </c>
      <c r="AD715" s="4">
        <f t="shared" si="820"/>
        <v>35.682992064195162</v>
      </c>
      <c r="AE715" s="5">
        <f t="shared" si="802"/>
        <v>42.815666904716728</v>
      </c>
      <c r="AF715" s="5">
        <f t="shared" si="803"/>
        <v>32.10257211662752</v>
      </c>
      <c r="AG715" s="5">
        <f t="shared" si="804"/>
        <v>53.528761692805936</v>
      </c>
      <c r="AH715" s="5"/>
      <c r="AI715" s="6">
        <f t="shared" si="782"/>
        <v>-0.10627641880478897</v>
      </c>
      <c r="AJ715" s="6">
        <f t="shared" si="771"/>
        <v>-0.23109414298414799</v>
      </c>
      <c r="AK715" s="6">
        <f t="shared" si="805"/>
        <v>-0.50690288202372158</v>
      </c>
      <c r="AL715" s="6">
        <f t="shared" si="806"/>
        <v>4.4714596055425548E-2</v>
      </c>
      <c r="AM715" s="6"/>
      <c r="AT715" s="5"/>
      <c r="AU715" s="5">
        <f t="shared" si="829"/>
        <v>93721.592444339694</v>
      </c>
      <c r="AV715" s="12">
        <f t="shared" si="830"/>
        <v>1.6991510239927621E-5</v>
      </c>
      <c r="AW715" s="5"/>
      <c r="AX715" s="5"/>
      <c r="AY715" s="5"/>
      <c r="BA715" s="4">
        <f t="shared" si="831"/>
        <v>93721.335318505124</v>
      </c>
      <c r="BB715" s="12">
        <f t="shared" si="832"/>
        <v>1.424795673421464E-5</v>
      </c>
      <c r="BE715" s="5">
        <f t="shared" si="833"/>
        <v>-1250</v>
      </c>
      <c r="BF715" s="6">
        <f t="shared" si="834"/>
        <v>1250</v>
      </c>
      <c r="BG715" s="6">
        <f t="shared" si="835"/>
        <v>0</v>
      </c>
      <c r="BH715" s="6">
        <f t="shared" ref="BH715:BI718" si="854">AVERAGE(BF702:BF715)</f>
        <v>930.71428571428567</v>
      </c>
      <c r="BI715" s="6">
        <f t="shared" si="854"/>
        <v>610.71428571428567</v>
      </c>
      <c r="BJ715" s="6">
        <f t="shared" si="763"/>
        <v>39.620018535681183</v>
      </c>
      <c r="BK715" s="6">
        <f t="shared" si="807"/>
        <v>33.799549060058986</v>
      </c>
      <c r="BL715" s="6">
        <f t="shared" si="808"/>
        <v>11.968470845917754</v>
      </c>
      <c r="BM715" s="6">
        <f t="shared" si="809"/>
        <v>49.081303809957845</v>
      </c>
      <c r="BN715" s="24"/>
      <c r="BO715" s="24"/>
      <c r="BQ715" s="2">
        <f t="shared" si="821"/>
        <v>94331.25</v>
      </c>
      <c r="BR715" s="2">
        <f t="shared" si="764"/>
        <v>100949.625</v>
      </c>
      <c r="BS715" s="2">
        <f t="shared" si="822"/>
        <v>88373.240202916655</v>
      </c>
      <c r="BT715" s="5">
        <f t="shared" si="765"/>
        <v>114519.97561651921</v>
      </c>
      <c r="BU715" s="5"/>
      <c r="BV715" s="2">
        <f t="shared" si="797"/>
        <v>-0.4290507306331528</v>
      </c>
      <c r="BW715" s="2">
        <f t="shared" si="823"/>
        <v>5.2009922927395147</v>
      </c>
      <c r="BX715" s="2">
        <f t="shared" si="824"/>
        <v>-3.5422966932617284</v>
      </c>
      <c r="BY715" s="2">
        <f t="shared" si="825"/>
        <v>13.944281278740757</v>
      </c>
      <c r="BZ715" s="2"/>
      <c r="CA715" s="2">
        <f t="shared" si="766"/>
        <v>0.61802221361144682</v>
      </c>
      <c r="CB715" s="2">
        <f t="shared" si="826"/>
        <v>-1.2654885821897883</v>
      </c>
      <c r="CC715" s="2">
        <f t="shared" si="827"/>
        <v>-3.8112619292571979</v>
      </c>
      <c r="CD715" s="2">
        <f t="shared" si="828"/>
        <v>1.2802847648776212</v>
      </c>
      <c r="CE715" s="5"/>
      <c r="CF715" s="8">
        <f t="shared" si="798"/>
        <v>6.7127471489811692E-3</v>
      </c>
      <c r="CG715" s="8">
        <f t="shared" si="799"/>
        <v>-2.6024648698655707E-3</v>
      </c>
      <c r="CH715" s="5">
        <f t="shared" si="800"/>
        <v>92050</v>
      </c>
      <c r="CI715" s="5">
        <f t="shared" si="801"/>
        <v>94815</v>
      </c>
      <c r="CJ715" s="5"/>
      <c r="CK715" s="5">
        <f t="shared" ref="CK715:CK778" si="855">AVERAGE(G706:G715)/AVERAGE(E706:E715)</f>
        <v>91857.816383354453</v>
      </c>
      <c r="CL715" s="5">
        <f t="shared" si="772"/>
        <v>94119.16305784107</v>
      </c>
      <c r="CM715" s="5">
        <f t="shared" si="810"/>
        <v>110641.87811532243</v>
      </c>
      <c r="CN715" s="5">
        <f t="shared" si="793"/>
        <v>114385.35221741849</v>
      </c>
      <c r="CO715" s="5">
        <f t="shared" si="850"/>
        <v>109803.72150733632</v>
      </c>
      <c r="CP715" s="5">
        <f t="shared" si="767"/>
        <v>90361.509267881353</v>
      </c>
      <c r="CQ715" s="5">
        <f t="shared" si="783"/>
        <v>75505.445959509118</v>
      </c>
      <c r="CR715" s="5"/>
      <c r="CS715" s="32">
        <f t="shared" ref="CS715:CS778" si="856">D715/CK715-1</f>
        <v>2.0272456824730112E-2</v>
      </c>
      <c r="CT715" s="32">
        <f t="shared" si="773"/>
        <v>-4.2410391770670852E-3</v>
      </c>
      <c r="CU715" s="32">
        <f t="shared" si="811"/>
        <v>-0.15294279529207455</v>
      </c>
      <c r="CV715" s="32">
        <f t="shared" si="794"/>
        <v>-0.18066432298200841</v>
      </c>
      <c r="CW715" s="32">
        <f t="shared" si="851"/>
        <v>-0.14647701632099708</v>
      </c>
      <c r="CX715" s="32">
        <f t="shared" si="768"/>
        <v>3.7167271323038875E-2</v>
      </c>
      <c r="CY715" s="32">
        <f t="shared" si="784"/>
        <v>0.24123497065706623</v>
      </c>
      <c r="DA715" s="6">
        <f t="shared" ref="DA715:DA778" si="857">LN(D715/D706)</f>
        <v>-2.7703800350747554E-3</v>
      </c>
      <c r="DB715" s="6">
        <f t="shared" si="774"/>
        <v>-2.393240573585061E-2</v>
      </c>
      <c r="DC715" s="6">
        <f t="shared" si="812"/>
        <v>-0.24459345324568421</v>
      </c>
      <c r="DD715" s="6">
        <f t="shared" si="795"/>
        <v>-1.7137836137084712E-2</v>
      </c>
      <c r="DE715" s="6">
        <f t="shared" si="852"/>
        <v>-0.17254637776541387</v>
      </c>
      <c r="DF715" s="6">
        <f t="shared" si="769"/>
        <v>0.43766824860279913</v>
      </c>
      <c r="DG715" s="6">
        <f t="shared" si="815"/>
        <v>1.7713520866380894</v>
      </c>
      <c r="DI715" s="6">
        <f t="shared" ref="DI715:DI778" si="858">(D715-(AVERAGE(D706:D715)-2*_xlfn.STDEV.P(D706:D715)))/(4*_xlfn.STDEV.P(D706:D715))</f>
        <v>0.65229453085951139</v>
      </c>
      <c r="DJ715" s="6">
        <f t="shared" si="775"/>
        <v>0.4508100463896284</v>
      </c>
      <c r="DK715" s="6">
        <f t="shared" si="813"/>
        <v>0.75934065826688546</v>
      </c>
      <c r="DL715" s="6">
        <f t="shared" si="796"/>
        <v>0.74927346937078798</v>
      </c>
      <c r="DM715" s="6">
        <f t="shared" si="853"/>
        <v>0.73720218802864756</v>
      </c>
      <c r="DN715" s="6">
        <f t="shared" si="770"/>
        <v>0.26900583405094247</v>
      </c>
      <c r="DO715" s="6">
        <f t="shared" si="814"/>
        <v>6.3328849709429855E-2</v>
      </c>
      <c r="DP715" s="6"/>
      <c r="DX715">
        <f t="shared" si="776"/>
        <v>94323.5</v>
      </c>
      <c r="DY715">
        <f t="shared" si="777"/>
        <v>88189.117308970686</v>
      </c>
      <c r="DZ715">
        <f t="shared" si="778"/>
        <v>100457.88269102931</v>
      </c>
    </row>
    <row r="716" spans="1:130" x14ac:dyDescent="0.25">
      <c r="A716" s="1">
        <v>15</v>
      </c>
      <c r="B716" s="1">
        <v>715</v>
      </c>
      <c r="C716" s="7">
        <v>20220829</v>
      </c>
      <c r="D716" s="7">
        <v>92600</v>
      </c>
      <c r="E716" s="7">
        <v>1235864</v>
      </c>
      <c r="F716" s="7"/>
      <c r="G716" s="7">
        <f t="shared" si="838"/>
        <v>114441006400</v>
      </c>
      <c r="H716" s="36">
        <f t="shared" si="787"/>
        <v>179056682418</v>
      </c>
      <c r="I716" s="36">
        <f t="shared" si="779"/>
        <v>373214969998.40002</v>
      </c>
      <c r="K716" s="2">
        <f t="shared" si="839"/>
        <v>-1.2022471987461179E-2</v>
      </c>
      <c r="M716" s="1">
        <f t="shared" si="849"/>
        <v>714</v>
      </c>
      <c r="N716" s="2">
        <f t="shared" si="840"/>
        <v>4.2462342225106843E-2</v>
      </c>
      <c r="O716" s="8">
        <f t="shared" si="841"/>
        <v>0.89473684210526316</v>
      </c>
      <c r="P716" s="2">
        <f t="shared" si="842"/>
        <v>0.91133792564204907</v>
      </c>
      <c r="Q716" s="2">
        <f t="shared" si="843"/>
        <v>0.85976352007960877</v>
      </c>
      <c r="R716" s="2">
        <f t="shared" si="844"/>
        <v>1.5885329971890183E-2</v>
      </c>
      <c r="V716" s="1">
        <f t="shared" si="845"/>
        <v>1.2022471987461179E-2</v>
      </c>
      <c r="W716" s="1">
        <f t="shared" si="846"/>
        <v>0</v>
      </c>
      <c r="X716" s="2">
        <f t="shared" si="816"/>
        <v>1.0812961503345922E-2</v>
      </c>
      <c r="Y716" s="2">
        <f t="shared" si="817"/>
        <v>6.4372712581315886E-3</v>
      </c>
      <c r="Z716" s="2">
        <f t="shared" si="818"/>
        <v>9.8766791505127804E-3</v>
      </c>
      <c r="AA716" s="2">
        <f t="shared" si="819"/>
        <v>1.240141374327397E-2</v>
      </c>
      <c r="AB716" s="3">
        <f t="shared" si="780"/>
        <v>1.0947972834355495</v>
      </c>
      <c r="AC716" s="3">
        <f t="shared" si="781"/>
        <v>0.51907559826579508</v>
      </c>
      <c r="AD716" s="4">
        <f t="shared" si="820"/>
        <v>32.163350915134387</v>
      </c>
      <c r="AE716" s="5">
        <f t="shared" si="802"/>
        <v>42.033160031704284</v>
      </c>
      <c r="AF716" s="5">
        <f t="shared" si="803"/>
        <v>30.59539547212929</v>
      </c>
      <c r="AG716" s="5">
        <f t="shared" si="804"/>
        <v>53.470924591279278</v>
      </c>
      <c r="AH716" s="5"/>
      <c r="AI716" s="6">
        <f t="shared" si="782"/>
        <v>-9.822175326021329E-2</v>
      </c>
      <c r="AJ716" s="6">
        <f t="shared" si="771"/>
        <v>-0.22345741496801189</v>
      </c>
      <c r="AK716" s="6">
        <f t="shared" si="805"/>
        <v>-0.50534162462437104</v>
      </c>
      <c r="AL716" s="6">
        <f t="shared" si="806"/>
        <v>5.8426794688347244E-2</v>
      </c>
      <c r="AM716" s="6"/>
      <c r="AT716" s="5"/>
      <c r="AU716" s="5">
        <f t="shared" si="829"/>
        <v>92600.445993438028</v>
      </c>
      <c r="AV716" s="12">
        <f t="shared" si="830"/>
        <v>4.8163438230997002E-6</v>
      </c>
      <c r="AW716" s="5"/>
      <c r="AX716" s="5"/>
      <c r="AY716" s="5"/>
      <c r="BA716" s="4">
        <f t="shared" si="831"/>
        <v>92601.982027597667</v>
      </c>
      <c r="BB716" s="12">
        <f t="shared" si="832"/>
        <v>2.1404185720053093E-5</v>
      </c>
      <c r="BE716" s="5">
        <f t="shared" si="833"/>
        <v>-1120</v>
      </c>
      <c r="BF716" s="6">
        <f t="shared" si="834"/>
        <v>1120</v>
      </c>
      <c r="BG716" s="6">
        <f t="shared" si="835"/>
        <v>0</v>
      </c>
      <c r="BH716" s="6">
        <f t="shared" si="854"/>
        <v>1010.7142857142857</v>
      </c>
      <c r="BI716" s="6">
        <f t="shared" si="854"/>
        <v>592.85714285714289</v>
      </c>
      <c r="BJ716" s="6">
        <f t="shared" ref="BJ716:BJ779" si="859">100*(SUM(BG703:BG716)/(SUM(BG703:BG716)+SUM(BF703:BF716)))</f>
        <v>36.971046770601333</v>
      </c>
      <c r="BK716" s="6">
        <f t="shared" si="807"/>
        <v>34.533802569119231</v>
      </c>
      <c r="BL716" s="6">
        <f t="shared" si="808"/>
        <v>13.355142165475101</v>
      </c>
      <c r="BM716" s="6">
        <f t="shared" si="809"/>
        <v>49.35886485167012</v>
      </c>
      <c r="BN716" s="24"/>
      <c r="BO716" s="24"/>
      <c r="BQ716" s="2">
        <f t="shared" si="821"/>
        <v>94221.25</v>
      </c>
      <c r="BR716" s="2">
        <f t="shared" si="764"/>
        <v>100160.5</v>
      </c>
      <c r="BS716" s="2">
        <f t="shared" si="822"/>
        <v>87341.89315308223</v>
      </c>
      <c r="BT716" s="5">
        <f t="shared" si="765"/>
        <v>113344.00612757431</v>
      </c>
      <c r="BU716" s="5"/>
      <c r="BV716" s="2">
        <f t="shared" si="797"/>
        <v>-0.39808766772260951</v>
      </c>
      <c r="BW716" s="2">
        <f t="shared" si="823"/>
        <v>4.7873903346280233</v>
      </c>
      <c r="BX716" s="2">
        <f t="shared" si="824"/>
        <v>-4.2026379400740907</v>
      </c>
      <c r="BY716" s="2">
        <f t="shared" si="825"/>
        <v>13.777418609330137</v>
      </c>
      <c r="BZ716" s="2"/>
      <c r="CA716" s="2">
        <f t="shared" si="766"/>
        <v>0.61367048636645105</v>
      </c>
      <c r="CB716" s="2">
        <f t="shared" si="826"/>
        <v>-1.1313923004271802</v>
      </c>
      <c r="CC716" s="2">
        <f t="shared" si="827"/>
        <v>-3.7795987472298984</v>
      </c>
      <c r="CD716" s="2">
        <f t="shared" si="828"/>
        <v>1.5168141463755382</v>
      </c>
      <c r="CE716" s="5"/>
      <c r="CF716" s="8">
        <f t="shared" si="798"/>
        <v>9.9095639793368683E-3</v>
      </c>
      <c r="CG716" s="8">
        <f t="shared" si="799"/>
        <v>-2.6024648698655707E-3</v>
      </c>
      <c r="CH716" s="5">
        <f t="shared" si="800"/>
        <v>92050</v>
      </c>
      <c r="CI716" s="5">
        <f t="shared" si="801"/>
        <v>93300</v>
      </c>
      <c r="CJ716" s="5"/>
      <c r="CK716" s="5">
        <f t="shared" si="855"/>
        <v>91692.744847445952</v>
      </c>
      <c r="CL716" s="5">
        <f t="shared" si="772"/>
        <v>93863.401277747485</v>
      </c>
      <c r="CM716" s="5">
        <f t="shared" si="810"/>
        <v>110385.40612930077</v>
      </c>
      <c r="CN716" s="5">
        <f t="shared" si="793"/>
        <v>114365.11845064563</v>
      </c>
      <c r="CO716" s="5">
        <f t="shared" si="850"/>
        <v>109764.82053364128</v>
      </c>
      <c r="CP716" s="5">
        <f t="shared" si="767"/>
        <v>90408.537035255154</v>
      </c>
      <c r="CQ716" s="5">
        <f t="shared" si="783"/>
        <v>75524.234872568981</v>
      </c>
      <c r="CR716" s="5"/>
      <c r="CS716" s="32">
        <f t="shared" si="856"/>
        <v>9.8945140541217835E-3</v>
      </c>
      <c r="CT716" s="32">
        <f t="shared" si="773"/>
        <v>-1.3459998897855874E-2</v>
      </c>
      <c r="CU716" s="32">
        <f t="shared" si="811"/>
        <v>-0.16112099192231721</v>
      </c>
      <c r="CV716" s="32">
        <f t="shared" si="794"/>
        <v>-0.19031255985659989</v>
      </c>
      <c r="CW716" s="32">
        <f t="shared" si="851"/>
        <v>-0.15637815877793482</v>
      </c>
      <c r="CX716" s="32">
        <f t="shared" si="768"/>
        <v>2.4239557862663741E-2</v>
      </c>
      <c r="CY716" s="32">
        <f t="shared" si="784"/>
        <v>0.22609649943813048</v>
      </c>
      <c r="DA716" s="6">
        <f t="shared" si="857"/>
        <v>9.9848886857042251E-3</v>
      </c>
      <c r="DB716" s="6">
        <f t="shared" si="774"/>
        <v>-2.5587749948407169E-2</v>
      </c>
      <c r="DC716" s="6">
        <f t="shared" si="812"/>
        <v>-0.26169948132849957</v>
      </c>
      <c r="DD716" s="6">
        <f t="shared" si="795"/>
        <v>-6.4707243404248868E-2</v>
      </c>
      <c r="DE716" s="6">
        <f t="shared" si="852"/>
        <v>-0.17046245795748816</v>
      </c>
      <c r="DF716" s="6">
        <f t="shared" si="769"/>
        <v>0.41087930649903692</v>
      </c>
      <c r="DG716" s="6">
        <f t="shared" si="815"/>
        <v>1.7093164141225556</v>
      </c>
      <c r="DI716" s="6">
        <f t="shared" si="858"/>
        <v>0.56051562867178883</v>
      </c>
      <c r="DJ716" s="6">
        <f t="shared" si="775"/>
        <v>0.3732083236801943</v>
      </c>
      <c r="DK716" s="6">
        <f t="shared" si="813"/>
        <v>0.76830676284951394</v>
      </c>
      <c r="DL716" s="6">
        <f t="shared" si="796"/>
        <v>0.73481188743908343</v>
      </c>
      <c r="DM716" s="6">
        <f t="shared" si="853"/>
        <v>0.77243795123786441</v>
      </c>
      <c r="DN716" s="6">
        <f t="shared" si="770"/>
        <v>0.26550267261745958</v>
      </c>
      <c r="DO716" s="6">
        <f t="shared" si="814"/>
        <v>6.2204379521003293E-2</v>
      </c>
      <c r="DP716" s="6"/>
      <c r="DX716">
        <f t="shared" si="776"/>
        <v>94154</v>
      </c>
      <c r="DY716">
        <f t="shared" si="777"/>
        <v>88025.837469518287</v>
      </c>
      <c r="DZ716">
        <f t="shared" si="778"/>
        <v>100282.16253048171</v>
      </c>
    </row>
    <row r="717" spans="1:130" x14ac:dyDescent="0.25">
      <c r="A717" s="1">
        <v>16</v>
      </c>
      <c r="B717" s="1">
        <v>716</v>
      </c>
      <c r="C717" s="7">
        <v>20220830</v>
      </c>
      <c r="D717" s="7">
        <v>93120</v>
      </c>
      <c r="E717" s="7">
        <v>1856288</v>
      </c>
      <c r="F717" s="7"/>
      <c r="G717" s="7">
        <f t="shared" si="838"/>
        <v>172857538560</v>
      </c>
      <c r="H717" s="36">
        <f t="shared" si="787"/>
        <v>175999934096</v>
      </c>
      <c r="I717" s="36">
        <f t="shared" si="779"/>
        <v>372049210715.59998</v>
      </c>
      <c r="K717" s="2">
        <f t="shared" si="839"/>
        <v>5.5998423309939153E-3</v>
      </c>
      <c r="M717" s="1">
        <f t="shared" si="849"/>
        <v>715</v>
      </c>
      <c r="N717" s="2">
        <f t="shared" si="840"/>
        <v>4.2540873964714065E-2</v>
      </c>
      <c r="O717" s="8">
        <f t="shared" si="841"/>
        <v>0.89598997493734334</v>
      </c>
      <c r="P717" s="2">
        <f t="shared" si="842"/>
        <v>0.91176721949659467</v>
      </c>
      <c r="Q717" s="2">
        <f t="shared" si="843"/>
        <v>0.86000686436339824</v>
      </c>
      <c r="R717" s="2">
        <f t="shared" si="844"/>
        <v>1.5347950704705737E-2</v>
      </c>
      <c r="V717" s="1">
        <f t="shared" si="845"/>
        <v>0</v>
      </c>
      <c r="W717" s="1">
        <f t="shared" si="846"/>
        <v>5.5998423309939153E-3</v>
      </c>
      <c r="X717" s="2">
        <f t="shared" si="816"/>
        <v>9.2357839118420194E-3</v>
      </c>
      <c r="Y717" s="2">
        <f t="shared" si="817"/>
        <v>6.8372599960597261E-3</v>
      </c>
      <c r="Z717" s="2">
        <f t="shared" si="818"/>
        <v>9.7004062453900589E-3</v>
      </c>
      <c r="AA717" s="2">
        <f t="shared" si="819"/>
        <v>1.226740135764736E-2</v>
      </c>
      <c r="AB717" s="3">
        <f t="shared" si="780"/>
        <v>0.95210279633712835</v>
      </c>
      <c r="AC717" s="3">
        <f t="shared" si="781"/>
        <v>0.55735194412608458</v>
      </c>
      <c r="AD717" s="4">
        <f t="shared" si="820"/>
        <v>36.924058018132271</v>
      </c>
      <c r="AE717" s="5">
        <f t="shared" si="802"/>
        <v>41.770341387928639</v>
      </c>
      <c r="AF717" s="5">
        <f t="shared" si="803"/>
        <v>30.107476903102274</v>
      </c>
      <c r="AG717" s="5">
        <f t="shared" si="804"/>
        <v>53.433205872755003</v>
      </c>
      <c r="AH717" s="5"/>
      <c r="AI717" s="6">
        <f t="shared" si="782"/>
        <v>-5.47385213970384E-2</v>
      </c>
      <c r="AJ717" s="6">
        <f t="shared" si="771"/>
        <v>-0.21351194941281298</v>
      </c>
      <c r="AK717" s="6">
        <f t="shared" si="805"/>
        <v>-0.50479051725117929</v>
      </c>
      <c r="AL717" s="6">
        <f t="shared" si="806"/>
        <v>7.7766618425553269E-2</v>
      </c>
      <c r="AM717" s="6"/>
      <c r="AT717" s="5"/>
      <c r="AU717" s="5">
        <f t="shared" si="829"/>
        <v>93120.205637938474</v>
      </c>
      <c r="AV717" s="12">
        <f t="shared" si="830"/>
        <v>2.2083111950177425E-6</v>
      </c>
      <c r="AW717" s="5"/>
      <c r="AX717" s="5"/>
      <c r="AY717" s="5"/>
      <c r="BA717" s="4">
        <f t="shared" si="831"/>
        <v>93120.578651341784</v>
      </c>
      <c r="BB717" s="12">
        <f t="shared" si="832"/>
        <v>6.2140393233267588E-6</v>
      </c>
      <c r="BE717" s="5">
        <f t="shared" si="833"/>
        <v>520</v>
      </c>
      <c r="BF717" s="6">
        <f t="shared" si="834"/>
        <v>0</v>
      </c>
      <c r="BG717" s="6">
        <f t="shared" si="835"/>
        <v>520</v>
      </c>
      <c r="BH717" s="6">
        <f t="shared" si="854"/>
        <v>857.14285714285711</v>
      </c>
      <c r="BI717" s="6">
        <f t="shared" si="854"/>
        <v>630</v>
      </c>
      <c r="BJ717" s="6">
        <f t="shared" si="859"/>
        <v>42.363112391930834</v>
      </c>
      <c r="BK717" s="6">
        <f t="shared" si="807"/>
        <v>35.767451811767259</v>
      </c>
      <c r="BL717" s="6">
        <f t="shared" si="808"/>
        <v>15.885191731385127</v>
      </c>
      <c r="BM717" s="6">
        <f t="shared" si="809"/>
        <v>49.685033868034751</v>
      </c>
      <c r="BN717" s="24"/>
      <c r="BO717" s="24"/>
      <c r="BQ717" s="2">
        <f t="shared" si="821"/>
        <v>94221.25</v>
      </c>
      <c r="BR717" s="2">
        <f t="shared" si="764"/>
        <v>99402.875</v>
      </c>
      <c r="BS717" s="2">
        <f t="shared" si="822"/>
        <v>86434.756838519388</v>
      </c>
      <c r="BT717" s="5">
        <f t="shared" si="765"/>
        <v>112089.24367136492</v>
      </c>
      <c r="BU717" s="5"/>
      <c r="BV717" s="2">
        <f t="shared" si="797"/>
        <v>-0.4994151991423319</v>
      </c>
      <c r="BW717" s="2">
        <f t="shared" si="823"/>
        <v>4.3700251657454787</v>
      </c>
      <c r="BX717" s="2">
        <f t="shared" si="824"/>
        <v>-4.7950995994811718</v>
      </c>
      <c r="BY717" s="2">
        <f t="shared" si="825"/>
        <v>13.535149930972128</v>
      </c>
      <c r="BZ717" s="2"/>
      <c r="CA717" s="2">
        <f t="shared" si="766"/>
        <v>0.49274473952647868</v>
      </c>
      <c r="CB717" s="2">
        <f t="shared" si="826"/>
        <v>-1.0037296720836069</v>
      </c>
      <c r="CC717" s="2">
        <f t="shared" si="827"/>
        <v>-3.7089039774665116</v>
      </c>
      <c r="CD717" s="2">
        <f t="shared" si="828"/>
        <v>1.7014446332992978</v>
      </c>
      <c r="CE717" s="5"/>
      <c r="CF717" s="8">
        <f t="shared" si="798"/>
        <v>9.9095639793368683E-3</v>
      </c>
      <c r="CG717" s="8">
        <f t="shared" si="799"/>
        <v>-2.6024648698655707E-3</v>
      </c>
      <c r="CH717" s="5">
        <f t="shared" si="800"/>
        <v>92050</v>
      </c>
      <c r="CI717" s="5">
        <f t="shared" si="801"/>
        <v>93300</v>
      </c>
      <c r="CJ717" s="5"/>
      <c r="CK717" s="5">
        <f t="shared" si="855"/>
        <v>91829.917603689857</v>
      </c>
      <c r="CL717" s="5">
        <f t="shared" si="772"/>
        <v>93752.083971642336</v>
      </c>
      <c r="CM717" s="5">
        <f t="shared" si="810"/>
        <v>110083.01638567205</v>
      </c>
      <c r="CN717" s="5">
        <f t="shared" si="793"/>
        <v>114342.89780711499</v>
      </c>
      <c r="CO717" s="5">
        <f t="shared" si="850"/>
        <v>109717.16095570527</v>
      </c>
      <c r="CP717" s="5">
        <f t="shared" si="767"/>
        <v>90446.836776520358</v>
      </c>
      <c r="CQ717" s="5">
        <f t="shared" si="783"/>
        <v>75578.931782783198</v>
      </c>
      <c r="CR717" s="5"/>
      <c r="CS717" s="32">
        <f t="shared" si="856"/>
        <v>1.4048606706561051E-2</v>
      </c>
      <c r="CT717" s="32">
        <f t="shared" si="773"/>
        <v>-6.7420791609659192E-3</v>
      </c>
      <c r="CU717" s="32">
        <f t="shared" si="811"/>
        <v>-0.1540929467833867</v>
      </c>
      <c r="CV717" s="32">
        <f t="shared" si="794"/>
        <v>-0.18560748602782384</v>
      </c>
      <c r="CW717" s="32">
        <f t="shared" si="851"/>
        <v>-0.15127224229221381</v>
      </c>
      <c r="CX717" s="32">
        <f t="shared" si="768"/>
        <v>2.9555076979470352E-2</v>
      </c>
      <c r="CY717" s="32">
        <f t="shared" si="784"/>
        <v>0.2320893905676058</v>
      </c>
      <c r="DA717" s="6">
        <f t="shared" si="857"/>
        <v>3.3746035862742198E-2</v>
      </c>
      <c r="DB717" s="6">
        <f t="shared" si="774"/>
        <v>-4.3910005208831718E-2</v>
      </c>
      <c r="DC717" s="6">
        <f t="shared" si="812"/>
        <v>-0.29905402170283568</v>
      </c>
      <c r="DD717" s="6">
        <f t="shared" si="795"/>
        <v>-9.1475909290482924E-2</v>
      </c>
      <c r="DE717" s="6">
        <f t="shared" si="852"/>
        <v>-0.12671590889306428</v>
      </c>
      <c r="DF717" s="6">
        <f t="shared" si="769"/>
        <v>0.43400424138541177</v>
      </c>
      <c r="DG717" s="6">
        <f t="shared" si="815"/>
        <v>1.6485103284485969</v>
      </c>
      <c r="DI717" s="6">
        <f t="shared" si="858"/>
        <v>0.59642284668982959</v>
      </c>
      <c r="DJ717" s="6">
        <f t="shared" si="775"/>
        <v>0.42334097124750664</v>
      </c>
      <c r="DK717" s="6">
        <f t="shared" si="813"/>
        <v>0.75941044089869403</v>
      </c>
      <c r="DL717" s="6">
        <f t="shared" si="796"/>
        <v>0.71826259675228388</v>
      </c>
      <c r="DM717" s="6">
        <f t="shared" si="853"/>
        <v>0.68517657074201677</v>
      </c>
      <c r="DN717" s="6">
        <f t="shared" si="770"/>
        <v>0.26149837324708286</v>
      </c>
      <c r="DO717" s="6">
        <f t="shared" si="814"/>
        <v>6.6879455142069555E-2</v>
      </c>
      <c r="DP717" s="6"/>
      <c r="DX717">
        <f t="shared" si="776"/>
        <v>94060</v>
      </c>
      <c r="DY717">
        <f t="shared" si="777"/>
        <v>87928.954412174047</v>
      </c>
      <c r="DZ717">
        <f t="shared" si="778"/>
        <v>100191.04558782595</v>
      </c>
    </row>
    <row r="718" spans="1:130" x14ac:dyDescent="0.25">
      <c r="A718" s="1">
        <v>17</v>
      </c>
      <c r="B718" s="1">
        <v>717</v>
      </c>
      <c r="C718" s="7">
        <v>20220831</v>
      </c>
      <c r="D718" s="7">
        <v>93080</v>
      </c>
      <c r="E718" s="7">
        <v>1938193</v>
      </c>
      <c r="F718" s="7"/>
      <c r="G718" s="7">
        <f t="shared" si="838"/>
        <v>180407004440</v>
      </c>
      <c r="H718" s="36">
        <f t="shared" si="787"/>
        <v>178557428583</v>
      </c>
      <c r="I718" s="36">
        <f t="shared" si="779"/>
        <v>361987392648</v>
      </c>
      <c r="K718" s="2">
        <f t="shared" si="839"/>
        <v>-4.2964554903670801E-4</v>
      </c>
      <c r="M718" s="1">
        <f t="shared" si="849"/>
        <v>716</v>
      </c>
      <c r="N718" s="2">
        <f t="shared" si="840"/>
        <v>4.2867273250093076E-2</v>
      </c>
      <c r="O718" s="8">
        <f t="shared" si="841"/>
        <v>0.89724310776942351</v>
      </c>
      <c r="P718" s="2">
        <f t="shared" si="842"/>
        <v>0.91353488846339648</v>
      </c>
      <c r="Q718" s="2">
        <f t="shared" si="843"/>
        <v>0.86100986370688293</v>
      </c>
      <c r="R718" s="2">
        <f t="shared" si="844"/>
        <v>1.4524111727171163E-2</v>
      </c>
      <c r="V718" s="1">
        <f t="shared" si="845"/>
        <v>4.2964554903670801E-4</v>
      </c>
      <c r="W718" s="1">
        <f t="shared" si="846"/>
        <v>0</v>
      </c>
      <c r="X718" s="2">
        <f t="shared" si="816"/>
        <v>9.0212817243058192E-3</v>
      </c>
      <c r="Y718" s="2">
        <f t="shared" si="817"/>
        <v>6.8372599960597261E-3</v>
      </c>
      <c r="Z718" s="2">
        <f t="shared" si="818"/>
        <v>9.8703141328258422E-3</v>
      </c>
      <c r="AA718" s="2">
        <f t="shared" si="819"/>
        <v>1.226740135764736E-2</v>
      </c>
      <c r="AB718" s="3">
        <f t="shared" si="780"/>
        <v>0.91398121710266711</v>
      </c>
      <c r="AC718" s="3">
        <f t="shared" si="781"/>
        <v>0.55735194412608458</v>
      </c>
      <c r="AD718" s="4">
        <f t="shared" si="820"/>
        <v>37.880743723646134</v>
      </c>
      <c r="AE718" s="5">
        <f t="shared" si="802"/>
        <v>41.349046897378159</v>
      </c>
      <c r="AF718" s="5">
        <f t="shared" si="803"/>
        <v>29.767685459788339</v>
      </c>
      <c r="AG718" s="5">
        <f t="shared" si="804"/>
        <v>52.930408334967979</v>
      </c>
      <c r="AH718" s="5"/>
      <c r="AI718" s="6">
        <f t="shared" si="782"/>
        <v>-0.1281880611280137</v>
      </c>
      <c r="AJ718" s="6">
        <f t="shared" si="771"/>
        <v>-0.20915779922605243</v>
      </c>
      <c r="AK718" s="6">
        <f t="shared" si="805"/>
        <v>-0.50291857491633674</v>
      </c>
      <c r="AL718" s="6">
        <f t="shared" si="806"/>
        <v>8.4602976464231872E-2</v>
      </c>
      <c r="AM718" s="6"/>
      <c r="AT718" s="5"/>
      <c r="AU718" s="5">
        <f t="shared" si="829"/>
        <v>93078.419191975554</v>
      </c>
      <c r="AV718" s="12">
        <f t="shared" si="830"/>
        <v>1.6983326433628321E-5</v>
      </c>
      <c r="AW718" s="5"/>
      <c r="AX718" s="5"/>
      <c r="AY718" s="5"/>
      <c r="BA718" s="4">
        <f t="shared" si="831"/>
        <v>93079.673485868901</v>
      </c>
      <c r="BB718" s="12">
        <f t="shared" si="832"/>
        <v>3.5078870981308796E-6</v>
      </c>
      <c r="BE718" s="5">
        <f t="shared" si="833"/>
        <v>-40</v>
      </c>
      <c r="BF718" s="6">
        <f t="shared" si="834"/>
        <v>40</v>
      </c>
      <c r="BG718" s="6">
        <f t="shared" si="835"/>
        <v>0</v>
      </c>
      <c r="BH718" s="6">
        <f t="shared" si="854"/>
        <v>836.42857142857144</v>
      </c>
      <c r="BI718" s="6">
        <f t="shared" si="854"/>
        <v>630</v>
      </c>
      <c r="BJ718" s="6">
        <f t="shared" si="859"/>
        <v>42.961519727228449</v>
      </c>
      <c r="BK718" s="6">
        <f t="shared" si="807"/>
        <v>36.857835490436379</v>
      </c>
      <c r="BL718" s="6">
        <f t="shared" si="808"/>
        <v>17.983661129648951</v>
      </c>
      <c r="BM718" s="6">
        <f t="shared" si="809"/>
        <v>50.069757542987574</v>
      </c>
      <c r="BN718" s="24"/>
      <c r="BO718" s="24"/>
      <c r="BQ718" s="2">
        <f t="shared" si="821"/>
        <v>94063.75</v>
      </c>
      <c r="BR718" s="2">
        <f t="shared" si="764"/>
        <v>98638.375</v>
      </c>
      <c r="BS718" s="2">
        <f t="shared" si="822"/>
        <v>85611.832033626706</v>
      </c>
      <c r="BT718" s="5">
        <f t="shared" si="765"/>
        <v>110623.28569121149</v>
      </c>
      <c r="BU718" s="5"/>
      <c r="BV718" s="2">
        <f t="shared" si="797"/>
        <v>0.12317379843813558</v>
      </c>
      <c r="BW718" s="2">
        <f t="shared" si="823"/>
        <v>4.0013028486989937</v>
      </c>
      <c r="BX718" s="2">
        <f t="shared" si="824"/>
        <v>-5.2271708814760496</v>
      </c>
      <c r="BY718" s="2">
        <f t="shared" si="825"/>
        <v>13.229776578874038</v>
      </c>
      <c r="BZ718" s="2"/>
      <c r="CA718" s="2">
        <f t="shared" si="766"/>
        <v>0.63521095598022215</v>
      </c>
      <c r="CB718" s="2">
        <f t="shared" si="826"/>
        <v>-0.87027580865405785</v>
      </c>
      <c r="CC718" s="2">
        <f t="shared" si="827"/>
        <v>-3.6243768394718296</v>
      </c>
      <c r="CD718" s="2">
        <f t="shared" si="828"/>
        <v>1.883825222163714</v>
      </c>
      <c r="CE718" s="5"/>
      <c r="CF718" s="8">
        <f t="shared" si="798"/>
        <v>1.2476898195468156E-2</v>
      </c>
      <c r="CG718" s="8">
        <f t="shared" si="799"/>
        <v>-2.6024648698655707E-3</v>
      </c>
      <c r="CH718" s="5">
        <f t="shared" si="800"/>
        <v>92050</v>
      </c>
      <c r="CI718" s="5">
        <f t="shared" si="801"/>
        <v>93300</v>
      </c>
      <c r="CJ718" s="5"/>
      <c r="CK718" s="5">
        <f t="shared" si="855"/>
        <v>92212.725555496407</v>
      </c>
      <c r="CL718" s="5">
        <f t="shared" si="772"/>
        <v>93594.418441951275</v>
      </c>
      <c r="CM718" s="5">
        <f t="shared" si="810"/>
        <v>109374.16847371473</v>
      </c>
      <c r="CN718" s="5">
        <f t="shared" si="793"/>
        <v>114366.27106320769</v>
      </c>
      <c r="CO718" s="5">
        <f t="shared" si="850"/>
        <v>109694.23534233203</v>
      </c>
      <c r="CP718" s="5">
        <f t="shared" si="767"/>
        <v>90523.684736118637</v>
      </c>
      <c r="CQ718" s="5">
        <f t="shared" si="783"/>
        <v>75891.428530009332</v>
      </c>
      <c r="CR718" s="5"/>
      <c r="CS718" s="32">
        <f t="shared" si="856"/>
        <v>9.405149227279308E-3</v>
      </c>
      <c r="CT718" s="32">
        <f t="shared" si="773"/>
        <v>-5.496251277743891E-3</v>
      </c>
      <c r="CU718" s="32">
        <f t="shared" si="811"/>
        <v>-0.148976387213683</v>
      </c>
      <c r="CV718" s="32">
        <f t="shared" si="794"/>
        <v>-0.18612367847023048</v>
      </c>
      <c r="CW718" s="32">
        <f t="shared" si="851"/>
        <v>-0.15145951189214812</v>
      </c>
      <c r="CX718" s="32">
        <f t="shared" si="768"/>
        <v>2.8239187029705626E-2</v>
      </c>
      <c r="CY718" s="32">
        <f t="shared" si="784"/>
        <v>0.22648896987350664</v>
      </c>
      <c r="DA718" s="6">
        <f t="shared" si="857"/>
        <v>5.1700497361234402E-2</v>
      </c>
      <c r="DB718" s="6">
        <f t="shared" si="774"/>
        <v>-3.7222917095327192E-2</v>
      </c>
      <c r="DC718" s="6">
        <f t="shared" si="812"/>
        <v>-0.34463454903023594</v>
      </c>
      <c r="DD718" s="6">
        <f t="shared" si="795"/>
        <v>-0.11419545916015564</v>
      </c>
      <c r="DE718" s="6">
        <f t="shared" si="852"/>
        <v>-0.10233704109576125</v>
      </c>
      <c r="DF718" s="6">
        <f t="shared" si="769"/>
        <v>0.4341825153886571</v>
      </c>
      <c r="DG718" s="6">
        <f t="shared" si="815"/>
        <v>1.6053298101341693</v>
      </c>
      <c r="DI718" s="6">
        <f t="shared" si="858"/>
        <v>0.56523886262265122</v>
      </c>
      <c r="DJ718" s="6">
        <f t="shared" si="775"/>
        <v>0.43547076702108589</v>
      </c>
      <c r="DK718" s="6">
        <f t="shared" si="813"/>
        <v>0.74153179629991084</v>
      </c>
      <c r="DL718" s="6">
        <f t="shared" si="796"/>
        <v>0.72458721649739743</v>
      </c>
      <c r="DM718" s="6">
        <f t="shared" si="853"/>
        <v>0.7405578105041869</v>
      </c>
      <c r="DN718" s="6">
        <f t="shared" si="770"/>
        <v>0.25500607351739302</v>
      </c>
      <c r="DO718" s="6">
        <f t="shared" si="814"/>
        <v>7.1471322834462711E-2</v>
      </c>
      <c r="DP718" s="6"/>
      <c r="DX718">
        <f t="shared" si="776"/>
        <v>93849</v>
      </c>
      <c r="DY718">
        <f t="shared" si="777"/>
        <v>87890.460245999857</v>
      </c>
      <c r="DZ718">
        <f t="shared" si="778"/>
        <v>99807.539754000143</v>
      </c>
    </row>
    <row r="719" spans="1:130" x14ac:dyDescent="0.25">
      <c r="A719" s="1">
        <v>18</v>
      </c>
      <c r="B719" s="1">
        <v>718</v>
      </c>
      <c r="C719" s="7">
        <v>20220903</v>
      </c>
      <c r="D719" s="7">
        <v>93030</v>
      </c>
      <c r="E719" s="7">
        <v>1781970</v>
      </c>
      <c r="F719" s="7"/>
      <c r="G719" s="7">
        <f t="shared" si="838"/>
        <v>165776669100</v>
      </c>
      <c r="H719" s="36">
        <f t="shared" si="787"/>
        <v>181581625681</v>
      </c>
      <c r="I719" s="36">
        <f t="shared" si="779"/>
        <v>346133961288.79999</v>
      </c>
      <c r="K719" s="2">
        <f t="shared" si="839"/>
        <v>-5.3731665362371269E-4</v>
      </c>
      <c r="M719" s="1">
        <f t="shared" si="849"/>
        <v>717</v>
      </c>
      <c r="N719" s="2">
        <f t="shared" si="840"/>
        <v>4.2954382705330148E-2</v>
      </c>
      <c r="O719" s="8">
        <f t="shared" si="841"/>
        <v>0.89849624060150379</v>
      </c>
      <c r="P719" s="2">
        <f t="shared" si="842"/>
        <v>0.91400213751717296</v>
      </c>
      <c r="Q719" s="2">
        <f t="shared" si="843"/>
        <v>0.86127527478993859</v>
      </c>
      <c r="R719" s="2">
        <f t="shared" si="844"/>
        <v>1.5038647861892684E-2</v>
      </c>
      <c r="V719" s="1">
        <f t="shared" si="845"/>
        <v>5.3731665362371269E-4</v>
      </c>
      <c r="W719" s="1">
        <f t="shared" si="846"/>
        <v>0</v>
      </c>
      <c r="X719" s="2">
        <f t="shared" si="816"/>
        <v>7.1819377025018607E-3</v>
      </c>
      <c r="Y719" s="2">
        <f t="shared" si="817"/>
        <v>6.8372599960597261E-3</v>
      </c>
      <c r="Z719" s="2">
        <f t="shared" si="818"/>
        <v>8.7396937799929901E-3</v>
      </c>
      <c r="AA719" s="2">
        <f t="shared" si="819"/>
        <v>1.226740135764736E-2</v>
      </c>
      <c r="AB719" s="3">
        <f t="shared" si="780"/>
        <v>0.82176079429039461</v>
      </c>
      <c r="AC719" s="3">
        <f t="shared" si="781"/>
        <v>0.55735194412608458</v>
      </c>
      <c r="AD719" s="4">
        <f t="shared" si="820"/>
        <v>40.413805818808228</v>
      </c>
      <c r="AE719" s="5">
        <f t="shared" si="802"/>
        <v>41.117484938930154</v>
      </c>
      <c r="AF719" s="5">
        <f t="shared" si="803"/>
        <v>29.662772870299825</v>
      </c>
      <c r="AG719" s="5">
        <f t="shared" si="804"/>
        <v>52.572197007560483</v>
      </c>
      <c r="AH719" s="5"/>
      <c r="AI719" s="6">
        <f t="shared" si="782"/>
        <v>-0.10939161702050787</v>
      </c>
      <c r="AJ719" s="6">
        <f t="shared" si="771"/>
        <v>-0.20019161356745538</v>
      </c>
      <c r="AK719" s="6">
        <f t="shared" si="805"/>
        <v>-0.49467391006344097</v>
      </c>
      <c r="AL719" s="6">
        <f t="shared" si="806"/>
        <v>9.4290682928530184E-2</v>
      </c>
      <c r="AM719" s="6"/>
      <c r="AT719" s="5"/>
      <c r="AU719" s="5">
        <f t="shared" si="829"/>
        <v>93030.115342647157</v>
      </c>
      <c r="AV719" s="12">
        <f t="shared" si="830"/>
        <v>1.2398435682570152E-6</v>
      </c>
      <c r="AW719" s="5"/>
      <c r="AX719" s="5"/>
      <c r="AY719" s="5"/>
      <c r="BA719" s="4">
        <f t="shared" si="831"/>
        <v>93029.479904615306</v>
      </c>
      <c r="BB719" s="12">
        <f t="shared" si="832"/>
        <v>5.5906200655542193E-6</v>
      </c>
      <c r="BE719" s="5">
        <f t="shared" si="833"/>
        <v>-50</v>
      </c>
      <c r="BF719" s="6">
        <f t="shared" si="834"/>
        <v>50</v>
      </c>
      <c r="BG719" s="6">
        <f t="shared" si="835"/>
        <v>0</v>
      </c>
      <c r="BH719" s="6">
        <f t="shared" ref="BH719:BI782" si="860">AVERAGE(BF706:BF719)</f>
        <v>662.14285714285711</v>
      </c>
      <c r="BI719" s="6">
        <f t="shared" si="860"/>
        <v>630</v>
      </c>
      <c r="BJ719" s="6">
        <f t="shared" si="859"/>
        <v>48.756218905472636</v>
      </c>
      <c r="BK719" s="6">
        <f t="shared" si="807"/>
        <v>38.273707774416074</v>
      </c>
      <c r="BL719" s="6">
        <f t="shared" si="808"/>
        <v>20.361608304124896</v>
      </c>
      <c r="BM719" s="6">
        <f t="shared" si="809"/>
        <v>50.812177403619899</v>
      </c>
      <c r="BN719" s="24"/>
      <c r="BO719" s="24"/>
      <c r="BQ719" s="2">
        <f t="shared" si="821"/>
        <v>93937.5</v>
      </c>
      <c r="BR719" s="2">
        <f t="shared" ref="BR719:BR782" si="861">AVERAGE(BQ700:BQ719)</f>
        <v>97871.875</v>
      </c>
      <c r="BS719" s="2">
        <f t="shared" si="822"/>
        <v>84877.94635484727</v>
      </c>
      <c r="BT719" s="5">
        <f t="shared" ref="BT719:BT782" si="862">BR719+2*_xlfn.STDEV.S(BQ700:BQ719)</f>
        <v>108918.66908423429</v>
      </c>
      <c r="BU719" s="5"/>
      <c r="BV719" s="2">
        <f t="shared" si="797"/>
        <v>9.0664342339314086E-2</v>
      </c>
      <c r="BW719" s="2">
        <f t="shared" si="823"/>
        <v>3.5716552398324533</v>
      </c>
      <c r="BX719" s="2">
        <f t="shared" si="824"/>
        <v>-5.538310915902092</v>
      </c>
      <c r="BY719" s="2">
        <f t="shared" si="825"/>
        <v>12.681621395566999</v>
      </c>
      <c r="BZ719" s="2"/>
      <c r="CA719" s="2">
        <f t="shared" ref="CA719:CA782" si="863">_xlfn.SKEW.P(K700:K719)</f>
        <v>0.58175659481661801</v>
      </c>
      <c r="CB719" s="2">
        <f t="shared" si="826"/>
        <v>-0.72825190686216623</v>
      </c>
      <c r="CC719" s="2">
        <f t="shared" si="827"/>
        <v>-3.4738242418218253</v>
      </c>
      <c r="CD719" s="2">
        <f t="shared" si="828"/>
        <v>2.0173204280974932</v>
      </c>
      <c r="CE719" s="5"/>
      <c r="CF719" s="8">
        <f t="shared" si="798"/>
        <v>1.2476898195468156E-2</v>
      </c>
      <c r="CG719" s="8">
        <f t="shared" si="799"/>
        <v>6.2611198029803548E-3</v>
      </c>
      <c r="CH719" s="5">
        <f t="shared" si="800"/>
        <v>93170</v>
      </c>
      <c r="CI719" s="5">
        <f t="shared" si="801"/>
        <v>93300</v>
      </c>
      <c r="CJ719" s="5"/>
      <c r="CK719" s="5">
        <f t="shared" si="855"/>
        <v>92892.442482963175</v>
      </c>
      <c r="CL719" s="5">
        <f t="shared" si="772"/>
        <v>93483.925820721081</v>
      </c>
      <c r="CM719" s="5">
        <f t="shared" si="810"/>
        <v>108188.5398290615</v>
      </c>
      <c r="CN719" s="5">
        <f t="shared" si="793"/>
        <v>114341.20077131176</v>
      </c>
      <c r="CO719" s="5">
        <f t="shared" si="850"/>
        <v>109673.20876649166</v>
      </c>
      <c r="CP719" s="5">
        <f t="shared" si="767"/>
        <v>90599.618881803806</v>
      </c>
      <c r="CQ719" s="5">
        <f t="shared" si="783"/>
        <v>76058.016737936778</v>
      </c>
      <c r="CR719" s="5"/>
      <c r="CS719" s="32">
        <f t="shared" si="856"/>
        <v>1.4808257093901211E-3</v>
      </c>
      <c r="CT719" s="32">
        <f t="shared" si="773"/>
        <v>-4.8556563787404139E-3</v>
      </c>
      <c r="CU719" s="32">
        <f t="shared" si="811"/>
        <v>-0.14011225082630818</v>
      </c>
      <c r="CV719" s="32">
        <f t="shared" si="794"/>
        <v>-0.18638251677919015</v>
      </c>
      <c r="CW719" s="32">
        <f t="shared" si="851"/>
        <v>-0.15175272934639117</v>
      </c>
      <c r="CX719" s="32">
        <f t="shared" si="768"/>
        <v>2.6825511499853683E-2</v>
      </c>
      <c r="CY719" s="32">
        <f t="shared" si="784"/>
        <v>0.22314522505288803</v>
      </c>
      <c r="DA719" s="6">
        <f t="shared" si="857"/>
        <v>5.3882112936588053E-2</v>
      </c>
      <c r="DB719" s="6">
        <f t="shared" si="774"/>
        <v>-5.2045456890104654E-2</v>
      </c>
      <c r="DC719" s="6">
        <f t="shared" si="812"/>
        <v>-0.37943870304744809</v>
      </c>
      <c r="DD719" s="6">
        <f t="shared" si="795"/>
        <v>-0.15272154835750087</v>
      </c>
      <c r="DE719" s="6">
        <f t="shared" si="852"/>
        <v>-0.1464275623818756</v>
      </c>
      <c r="DF719" s="6">
        <f t="shared" si="769"/>
        <v>0.2881479805329622</v>
      </c>
      <c r="DG719" s="6">
        <f t="shared" si="815"/>
        <v>1.5594274918594391</v>
      </c>
      <c r="DI719" s="6">
        <f t="shared" si="858"/>
        <v>0.51638597865298952</v>
      </c>
      <c r="DJ719" s="6">
        <f t="shared" si="775"/>
        <v>0.44510879520772662</v>
      </c>
      <c r="DK719" s="6">
        <f t="shared" si="813"/>
        <v>0.45761239941271009</v>
      </c>
      <c r="DL719" s="6">
        <f t="shared" si="796"/>
        <v>0.76714139079695942</v>
      </c>
      <c r="DM719" s="6">
        <f t="shared" si="853"/>
        <v>0.73967600720540272</v>
      </c>
      <c r="DN719" s="6">
        <f t="shared" si="770"/>
        <v>0.23788896189151928</v>
      </c>
      <c r="DO719" s="6">
        <f t="shared" si="814"/>
        <v>7.7868738464122081E-2</v>
      </c>
      <c r="DP719" s="6"/>
      <c r="DX719">
        <f t="shared" si="776"/>
        <v>93670</v>
      </c>
      <c r="DY719">
        <f t="shared" si="777"/>
        <v>87840.286456437156</v>
      </c>
      <c r="DZ719">
        <f t="shared" si="778"/>
        <v>99499.713543562844</v>
      </c>
    </row>
    <row r="720" spans="1:130" x14ac:dyDescent="0.25">
      <c r="A720" s="1">
        <v>19</v>
      </c>
      <c r="B720" s="1">
        <v>719</v>
      </c>
      <c r="C720" s="7">
        <v>20220904</v>
      </c>
      <c r="D720" s="7">
        <v>93000</v>
      </c>
      <c r="E720" s="7">
        <v>1184267</v>
      </c>
      <c r="F720" s="7"/>
      <c r="G720" s="7">
        <f t="shared" si="838"/>
        <v>110136831000</v>
      </c>
      <c r="H720" s="36">
        <f t="shared" si="787"/>
        <v>180555507931</v>
      </c>
      <c r="I720" s="36">
        <f t="shared" si="779"/>
        <v>333955838897.59998</v>
      </c>
      <c r="K720" s="2">
        <f t="shared" si="839"/>
        <v>-3.2252862721135613E-4</v>
      </c>
      <c r="M720" s="1">
        <f t="shared" si="849"/>
        <v>718</v>
      </c>
      <c r="N720" s="2">
        <f t="shared" si="840"/>
        <v>4.2989251995426157E-2</v>
      </c>
      <c r="O720" s="8">
        <f t="shared" si="841"/>
        <v>0.89974937343358397</v>
      </c>
      <c r="P720" s="2">
        <f t="shared" si="842"/>
        <v>0.91418864353147444</v>
      </c>
      <c r="Q720" s="2">
        <f t="shared" si="843"/>
        <v>0.86138125125223475</v>
      </c>
      <c r="R720" s="2">
        <f t="shared" si="844"/>
        <v>1.4252764083588998E-2</v>
      </c>
      <c r="V720" s="1">
        <f t="shared" si="845"/>
        <v>3.2252862721135613E-4</v>
      </c>
      <c r="W720" s="1">
        <f t="shared" si="846"/>
        <v>0</v>
      </c>
      <c r="X720" s="2">
        <f t="shared" si="816"/>
        <v>7.2049754615883862E-3</v>
      </c>
      <c r="Y720" s="2">
        <f t="shared" si="817"/>
        <v>6.4562254243445477E-3</v>
      </c>
      <c r="Z720" s="2">
        <f t="shared" si="818"/>
        <v>8.7197082217741056E-3</v>
      </c>
      <c r="AA720" s="2">
        <f t="shared" si="819"/>
        <v>1.2399801284538527E-2</v>
      </c>
      <c r="AB720" s="3">
        <f t="shared" si="780"/>
        <v>0.82628630205730291</v>
      </c>
      <c r="AC720" s="3">
        <f t="shared" si="781"/>
        <v>0.52067168466601954</v>
      </c>
      <c r="AD720" s="4">
        <f t="shared" si="820"/>
        <v>38.655376767365375</v>
      </c>
      <c r="AE720" s="5">
        <f t="shared" si="802"/>
        <v>40.629263478798421</v>
      </c>
      <c r="AF720" s="5">
        <f t="shared" si="803"/>
        <v>29.663091416666681</v>
      </c>
      <c r="AG720" s="5">
        <f t="shared" si="804"/>
        <v>51.595435540930161</v>
      </c>
      <c r="AH720" s="5"/>
      <c r="AI720" s="6">
        <f t="shared" si="782"/>
        <v>-0.15546091990473579</v>
      </c>
      <c r="AJ720" s="6">
        <f t="shared" si="771"/>
        <v>-0.19397398524556791</v>
      </c>
      <c r="AK720" s="6">
        <f t="shared" si="805"/>
        <v>-0.48662328975892594</v>
      </c>
      <c r="AL720" s="6">
        <f t="shared" si="806"/>
        <v>9.8675319267790107E-2</v>
      </c>
      <c r="AM720" s="6"/>
      <c r="AT720" s="5"/>
      <c r="AU720" s="5">
        <f t="shared" si="829"/>
        <v>92998.131617257066</v>
      </c>
      <c r="AV720" s="12">
        <f t="shared" si="830"/>
        <v>2.0090137020756238E-5</v>
      </c>
      <c r="AW720" s="5"/>
      <c r="AX720" s="5"/>
      <c r="AY720" s="5"/>
      <c r="BA720" s="4">
        <f t="shared" si="831"/>
        <v>93000.36793417453</v>
      </c>
      <c r="BB720" s="12">
        <f t="shared" si="832"/>
        <v>3.9562814466709284E-6</v>
      </c>
      <c r="BE720" s="5">
        <f t="shared" si="833"/>
        <v>-30</v>
      </c>
      <c r="BF720" s="6">
        <f t="shared" si="834"/>
        <v>30</v>
      </c>
      <c r="BG720" s="6">
        <f t="shared" si="835"/>
        <v>0</v>
      </c>
      <c r="BH720" s="6">
        <f t="shared" si="860"/>
        <v>664.28571428571433</v>
      </c>
      <c r="BI720" s="6">
        <f t="shared" si="860"/>
        <v>594.28571428571433</v>
      </c>
      <c r="BJ720" s="6">
        <f t="shared" si="859"/>
        <v>47.21906923950057</v>
      </c>
      <c r="BK720" s="6">
        <f t="shared" si="807"/>
        <v>39.496025860467583</v>
      </c>
      <c r="BL720" s="6">
        <f t="shared" si="808"/>
        <v>22.738542297052831</v>
      </c>
      <c r="BM720" s="6">
        <f t="shared" si="809"/>
        <v>51.226264354857911</v>
      </c>
      <c r="BN720" s="24"/>
      <c r="BO720" s="24"/>
      <c r="BQ720" s="2">
        <f t="shared" si="821"/>
        <v>93807.5</v>
      </c>
      <c r="BR720" s="2">
        <f t="shared" si="861"/>
        <v>97101.8125</v>
      </c>
      <c r="BS720" s="2">
        <f t="shared" si="822"/>
        <v>84234.014301123607</v>
      </c>
      <c r="BT720" s="5">
        <f t="shared" si="862"/>
        <v>106897.45994491816</v>
      </c>
      <c r="BU720" s="5"/>
      <c r="BV720" s="2">
        <f t="shared" si="797"/>
        <v>0.55140941413440547</v>
      </c>
      <c r="BW720" s="2">
        <f t="shared" si="823"/>
        <v>3.171065609856845</v>
      </c>
      <c r="BX720" s="2">
        <f t="shared" si="824"/>
        <v>-5.7166130353010445</v>
      </c>
      <c r="BY720" s="2">
        <f t="shared" si="825"/>
        <v>12.058744255014734</v>
      </c>
      <c r="BZ720" s="2"/>
      <c r="CA720" s="2">
        <f t="shared" si="863"/>
        <v>0.71177285098089871</v>
      </c>
      <c r="CB720" s="2">
        <f t="shared" si="826"/>
        <v>-0.58047953365745086</v>
      </c>
      <c r="CC720" s="2">
        <f t="shared" si="827"/>
        <v>-3.3006469901816482</v>
      </c>
      <c r="CD720" s="2">
        <f t="shared" si="828"/>
        <v>2.1396879228667469</v>
      </c>
      <c r="CE720" s="5"/>
      <c r="CF720" s="8">
        <f t="shared" si="798"/>
        <v>1.2476898195468156E-2</v>
      </c>
      <c r="CG720" s="8">
        <f t="shared" si="799"/>
        <v>6.2611198029803548E-3</v>
      </c>
      <c r="CH720" s="5">
        <f t="shared" si="800"/>
        <v>94275</v>
      </c>
      <c r="CI720" s="5">
        <f t="shared" si="801"/>
        <v>93300</v>
      </c>
      <c r="CJ720" s="5"/>
      <c r="CK720" s="5">
        <f t="shared" si="855"/>
        <v>93446.000743951081</v>
      </c>
      <c r="CL720" s="5">
        <f t="shared" si="772"/>
        <v>93313.527625413975</v>
      </c>
      <c r="CM720" s="5">
        <f t="shared" si="810"/>
        <v>107130.81718510328</v>
      </c>
      <c r="CN720" s="5">
        <f t="shared" si="793"/>
        <v>114357.31851650297</v>
      </c>
      <c r="CO720" s="5">
        <f t="shared" si="850"/>
        <v>109651.17619018545</v>
      </c>
      <c r="CP720" s="5">
        <f t="shared" ref="CP720:CP783" si="864">AVERAGE(G321:G720)/AVERAGE(E321:E720)</f>
        <v>90974.627370531554</v>
      </c>
      <c r="CQ720" s="5">
        <f t="shared" si="783"/>
        <v>76276.969697052977</v>
      </c>
      <c r="CR720" s="5"/>
      <c r="CS720" s="32">
        <f t="shared" si="856"/>
        <v>-4.7728178884097749E-3</v>
      </c>
      <c r="CT720" s="32">
        <f t="shared" si="773"/>
        <v>-3.3599375502398887E-3</v>
      </c>
      <c r="CU720" s="32">
        <f t="shared" si="811"/>
        <v>-0.1319024493268609</v>
      </c>
      <c r="CV720" s="32">
        <f t="shared" si="794"/>
        <v>-0.18675952526309791</v>
      </c>
      <c r="CW720" s="32">
        <f t="shared" si="851"/>
        <v>-0.15185588307146536</v>
      </c>
      <c r="CX720" s="32">
        <f t="shared" ref="CX720:CX783" si="865">D720/CP720-1</f>
        <v>2.2263049467839968E-2</v>
      </c>
      <c r="CY720" s="32">
        <f t="shared" si="784"/>
        <v>0.21924088449456502</v>
      </c>
      <c r="DA720" s="6">
        <f t="shared" si="857"/>
        <v>2.8465851342936357E-2</v>
      </c>
      <c r="DB720" s="6">
        <f t="shared" si="774"/>
        <v>-5.4406722207164214E-2</v>
      </c>
      <c r="DC720" s="6">
        <f t="shared" si="812"/>
        <v>-0.36948501660019412</v>
      </c>
      <c r="DD720" s="6">
        <f t="shared" si="795"/>
        <v>-0.14675009100908701</v>
      </c>
      <c r="DE720" s="6">
        <f t="shared" si="852"/>
        <v>-0.15479563309050484</v>
      </c>
      <c r="DF720" s="6">
        <f t="shared" si="769"/>
        <v>0.26150441918665601</v>
      </c>
      <c r="DG720" s="6">
        <f t="shared" si="815"/>
        <v>1.5340114709714185</v>
      </c>
      <c r="DI720" s="6">
        <f t="shared" si="858"/>
        <v>0.43251034350760331</v>
      </c>
      <c r="DJ720" s="6">
        <f t="shared" si="775"/>
        <v>0.46170761352717626</v>
      </c>
      <c r="DK720" s="6">
        <f t="shared" si="813"/>
        <v>0.44380206134640837</v>
      </c>
      <c r="DL720" s="6">
        <f t="shared" si="796"/>
        <v>0.75119870000358191</v>
      </c>
      <c r="DM720" s="6">
        <f t="shared" si="853"/>
        <v>0.73084011539022653</v>
      </c>
      <c r="DN720" s="6">
        <f t="shared" si="770"/>
        <v>0.2109647400591039</v>
      </c>
      <c r="DO720" s="6">
        <f t="shared" si="814"/>
        <v>8.3299368866664544E-2</v>
      </c>
      <c r="DP720" s="6"/>
      <c r="DX720">
        <f t="shared" si="776"/>
        <v>93420</v>
      </c>
      <c r="DY720">
        <f t="shared" si="777"/>
        <v>87935.881109968526</v>
      </c>
      <c r="DZ720">
        <f t="shared" si="778"/>
        <v>98904.118890031474</v>
      </c>
    </row>
    <row r="721" spans="1:130" x14ac:dyDescent="0.25">
      <c r="A721" s="1">
        <v>20</v>
      </c>
      <c r="B721" s="1">
        <v>720</v>
      </c>
      <c r="C721" s="7">
        <v>20220905</v>
      </c>
      <c r="D721" s="7">
        <v>93110</v>
      </c>
      <c r="E721" s="7">
        <v>1298493</v>
      </c>
      <c r="F721" s="7"/>
      <c r="G721" s="7">
        <f t="shared" si="838"/>
        <v>120902683230</v>
      </c>
      <c r="H721" s="36">
        <f t="shared" si="787"/>
        <v>177027291032.5</v>
      </c>
      <c r="I721" s="36">
        <f t="shared" si="779"/>
        <v>325696037585</v>
      </c>
      <c r="K721" s="2">
        <f t="shared" si="839"/>
        <v>1.182096747182521E-3</v>
      </c>
      <c r="M721" s="1">
        <f t="shared" si="849"/>
        <v>719</v>
      </c>
      <c r="N721" s="2">
        <f t="shared" si="840"/>
        <v>4.307858272148106E-2</v>
      </c>
      <c r="O721" s="8">
        <f t="shared" si="841"/>
        <v>0.90100250626566414</v>
      </c>
      <c r="P721" s="2">
        <f t="shared" si="842"/>
        <v>0.91466506689743143</v>
      </c>
      <c r="Q721" s="2">
        <f t="shared" si="843"/>
        <v>0.8616520593114696</v>
      </c>
      <c r="R721" s="2">
        <f t="shared" si="844"/>
        <v>1.3186137265810305E-2</v>
      </c>
      <c r="V721" s="1">
        <f t="shared" si="845"/>
        <v>0</v>
      </c>
      <c r="W721" s="1">
        <f t="shared" si="846"/>
        <v>1.182096747182521E-3</v>
      </c>
      <c r="X721" s="2">
        <f t="shared" si="816"/>
        <v>5.435136839571226E-3</v>
      </c>
      <c r="Y721" s="2">
        <f t="shared" si="817"/>
        <v>6.5406609062861557E-3</v>
      </c>
      <c r="Z721" s="2">
        <f t="shared" si="818"/>
        <v>7.2731859470447444E-3</v>
      </c>
      <c r="AA721" s="2">
        <f t="shared" si="819"/>
        <v>1.2356405098052536E-2</v>
      </c>
      <c r="AB721" s="3">
        <f t="shared" si="780"/>
        <v>0.74728418593225188</v>
      </c>
      <c r="AC721" s="3">
        <f t="shared" si="781"/>
        <v>0.5293336414906803</v>
      </c>
      <c r="AD721" s="4">
        <f t="shared" si="820"/>
        <v>41.463751337330862</v>
      </c>
      <c r="AE721" s="5">
        <f t="shared" si="802"/>
        <v>40.209541471960605</v>
      </c>
      <c r="AF721" s="5">
        <f t="shared" si="803"/>
        <v>30.123382713901769</v>
      </c>
      <c r="AG721" s="5">
        <f t="shared" si="804"/>
        <v>50.295700230019442</v>
      </c>
      <c r="AH721" s="5"/>
      <c r="AI721" s="6">
        <f t="shared" si="782"/>
        <v>-0.15811080341559791</v>
      </c>
      <c r="AJ721" s="6">
        <f t="shared" si="771"/>
        <v>-0.18818471616490368</v>
      </c>
      <c r="AK721" s="6">
        <f t="shared" si="805"/>
        <v>-0.47875057802240756</v>
      </c>
      <c r="AL721" s="6">
        <f t="shared" si="806"/>
        <v>0.10238114569260021</v>
      </c>
      <c r="AM721" s="6"/>
      <c r="AT721" s="5"/>
      <c r="AU721" s="5">
        <f t="shared" si="829"/>
        <v>93114.236276206269</v>
      </c>
      <c r="AV721" s="12">
        <f t="shared" si="830"/>
        <v>4.5497542758843323E-5</v>
      </c>
      <c r="AW721" s="5"/>
      <c r="AX721" s="5"/>
      <c r="AY721" s="5"/>
      <c r="BA721" s="4">
        <f t="shared" si="831"/>
        <v>93111.302799540819</v>
      </c>
      <c r="BB721" s="12">
        <f t="shared" si="832"/>
        <v>1.3992047479538527E-5</v>
      </c>
      <c r="BE721" s="5">
        <f t="shared" si="833"/>
        <v>110</v>
      </c>
      <c r="BF721" s="6">
        <f t="shared" si="834"/>
        <v>0</v>
      </c>
      <c r="BG721" s="6">
        <f t="shared" si="835"/>
        <v>110</v>
      </c>
      <c r="BH721" s="6">
        <f t="shared" si="860"/>
        <v>500</v>
      </c>
      <c r="BI721" s="6">
        <f t="shared" si="860"/>
        <v>602.14285714285711</v>
      </c>
      <c r="BJ721" s="6">
        <f t="shared" si="859"/>
        <v>54.633830200907319</v>
      </c>
      <c r="BK721" s="6">
        <f t="shared" si="807"/>
        <v>41.045516794909688</v>
      </c>
      <c r="BL721" s="6">
        <f t="shared" si="808"/>
        <v>24.734646791490054</v>
      </c>
      <c r="BM721" s="6">
        <f t="shared" si="809"/>
        <v>52.463125797303434</v>
      </c>
      <c r="BN721" s="24"/>
      <c r="BO721" s="24"/>
      <c r="BQ721" s="2">
        <f t="shared" si="821"/>
        <v>93316.25</v>
      </c>
      <c r="BR721" s="2">
        <f t="shared" si="861"/>
        <v>96325.125</v>
      </c>
      <c r="BS721" s="2">
        <f t="shared" si="822"/>
        <v>83678.356376671494</v>
      </c>
      <c r="BT721" s="5">
        <f t="shared" si="862"/>
        <v>104533.34387933384</v>
      </c>
      <c r="BU721" s="5"/>
      <c r="BV721" s="2">
        <f t="shared" si="797"/>
        <v>0.57200760868308542</v>
      </c>
      <c r="BW721" s="2">
        <f t="shared" si="823"/>
        <v>2.7719863077361597</v>
      </c>
      <c r="BX721" s="2">
        <f t="shared" si="824"/>
        <v>-5.8095686877077792</v>
      </c>
      <c r="BY721" s="2">
        <f t="shared" si="825"/>
        <v>11.3535413031801</v>
      </c>
      <c r="BZ721" s="2"/>
      <c r="CA721" s="2">
        <f t="shared" si="863"/>
        <v>0.72052810971944115</v>
      </c>
      <c r="CB721" s="2">
        <f t="shared" si="826"/>
        <v>-0.43202305060604818</v>
      </c>
      <c r="CC721" s="2">
        <f t="shared" si="827"/>
        <v>-3.0922933370297083</v>
      </c>
      <c r="CD721" s="2">
        <f t="shared" si="828"/>
        <v>2.2282472358176117</v>
      </c>
      <c r="CE721" s="5"/>
      <c r="CF721" s="8">
        <f t="shared" si="798"/>
        <v>4.1204535109602685E-3</v>
      </c>
      <c r="CG721" s="8">
        <f t="shared" si="799"/>
        <v>5.9575510236617238E-3</v>
      </c>
      <c r="CH721" s="5">
        <f t="shared" si="800"/>
        <v>94275</v>
      </c>
      <c r="CI721" s="5">
        <f t="shared" si="801"/>
        <v>93300</v>
      </c>
      <c r="CJ721" s="5"/>
      <c r="CK721" s="5">
        <f t="shared" si="855"/>
        <v>93728.935943427641</v>
      </c>
      <c r="CL721" s="5">
        <f t="shared" si="772"/>
        <v>93056.170865003805</v>
      </c>
      <c r="CM721" s="5">
        <f t="shared" si="810"/>
        <v>106301.3621286741</v>
      </c>
      <c r="CN721" s="5">
        <f t="shared" si="793"/>
        <v>114349.2318793146</v>
      </c>
      <c r="CO721" s="5">
        <f t="shared" si="850"/>
        <v>109620.82909013124</v>
      </c>
      <c r="CP721" s="5">
        <f t="shared" si="864"/>
        <v>91072.500311138356</v>
      </c>
      <c r="CQ721" s="5">
        <f t="shared" si="783"/>
        <v>76384.961911559803</v>
      </c>
      <c r="CR721" s="5"/>
      <c r="CS721" s="32">
        <f t="shared" si="856"/>
        <v>-6.6034670851402577E-3</v>
      </c>
      <c r="CT721" s="32">
        <f t="shared" si="773"/>
        <v>5.7845852129778663E-4</v>
      </c>
      <c r="CU721" s="32">
        <f t="shared" si="811"/>
        <v>-0.12409400843524854</v>
      </c>
      <c r="CV721" s="32">
        <f t="shared" si="794"/>
        <v>-0.18574004853596837</v>
      </c>
      <c r="CW721" s="32">
        <f t="shared" si="851"/>
        <v>-0.15061762647822974</v>
      </c>
      <c r="CX721" s="32">
        <f t="shared" si="865"/>
        <v>2.2372282323432024E-2</v>
      </c>
      <c r="CY721" s="32">
        <f t="shared" si="784"/>
        <v>0.21895720924499273</v>
      </c>
      <c r="DA721" s="6">
        <f t="shared" si="857"/>
        <v>-8.5552869160838377E-3</v>
      </c>
      <c r="DB721" s="6">
        <f t="shared" si="774"/>
        <v>-5.5767215184696114E-2</v>
      </c>
      <c r="DC721" s="6">
        <f t="shared" si="812"/>
        <v>-0.31707611183675727</v>
      </c>
      <c r="DD721" s="6">
        <f t="shared" si="795"/>
        <v>-0.19466761224782422</v>
      </c>
      <c r="DE721" s="6">
        <f t="shared" si="852"/>
        <v>-0.15195424392722007</v>
      </c>
      <c r="DF721" s="6">
        <f t="shared" ref="DF721:DF784" si="866">LN(D721/D322)</f>
        <v>0.25572754560953503</v>
      </c>
      <c r="DG721" s="6">
        <f t="shared" si="815"/>
        <v>1.5469680617786945</v>
      </c>
      <c r="DI721" s="6">
        <f t="shared" si="858"/>
        <v>0.36465104139000387</v>
      </c>
      <c r="DJ721" s="6">
        <f t="shared" si="775"/>
        <v>0.49447929452817702</v>
      </c>
      <c r="DK721" s="6">
        <f t="shared" si="813"/>
        <v>0.39186098889396748</v>
      </c>
      <c r="DL721" s="6">
        <f t="shared" si="796"/>
        <v>0.73538684332963256</v>
      </c>
      <c r="DM721" s="6">
        <f t="shared" si="853"/>
        <v>0.70293342135922321</v>
      </c>
      <c r="DN721" s="6">
        <f t="shared" ref="DN721:DN784" si="867">(D341-(AVERAGE(D322:D721)-2*_xlfn.STDEV.P(D322:D721)))/(4*_xlfn.STDEV.P(D322:D721))</f>
        <v>0.17935368109151403</v>
      </c>
      <c r="DO721" s="6">
        <f t="shared" si="814"/>
        <v>8.1336143009736447E-2</v>
      </c>
      <c r="DP721" s="6"/>
      <c r="DX721">
        <f t="shared" si="776"/>
        <v>93165.5</v>
      </c>
      <c r="DY721">
        <f t="shared" si="777"/>
        <v>88138.968492091197</v>
      </c>
      <c r="DZ721">
        <f t="shared" si="778"/>
        <v>98192.031507908803</v>
      </c>
    </row>
    <row r="722" spans="1:130" x14ac:dyDescent="0.25">
      <c r="A722" s="1">
        <v>21</v>
      </c>
      <c r="B722" s="1">
        <v>721</v>
      </c>
      <c r="C722" s="7">
        <v>20220906</v>
      </c>
      <c r="D722" s="7">
        <v>91990</v>
      </c>
      <c r="E722" s="7">
        <v>837389</v>
      </c>
      <c r="F722" s="7"/>
      <c r="G722" s="7">
        <f t="shared" si="838"/>
        <v>77031414110</v>
      </c>
      <c r="H722" s="36">
        <f t="shared" si="787"/>
        <v>172253529253</v>
      </c>
      <c r="I722" s="36">
        <f t="shared" si="779"/>
        <v>320981801506.20001</v>
      </c>
      <c r="K722" s="2">
        <f t="shared" si="839"/>
        <v>-1.2101714411372528E-2</v>
      </c>
      <c r="M722" s="1">
        <f t="shared" si="849"/>
        <v>720</v>
      </c>
      <c r="N722" s="2">
        <f t="shared" si="840"/>
        <v>4.3371932153527845E-2</v>
      </c>
      <c r="O722" s="8">
        <f t="shared" si="841"/>
        <v>0.90225563909774431</v>
      </c>
      <c r="P722" s="2">
        <f t="shared" si="842"/>
        <v>0.9162156376114996</v>
      </c>
      <c r="Q722" s="2">
        <f t="shared" si="843"/>
        <v>0.86253442538038838</v>
      </c>
      <c r="R722" s="2">
        <f t="shared" si="844"/>
        <v>1.2409427799687123E-2</v>
      </c>
      <c r="V722" s="1">
        <f t="shared" si="845"/>
        <v>1.2101714411372528E-2</v>
      </c>
      <c r="W722" s="1">
        <f t="shared" si="846"/>
        <v>0</v>
      </c>
      <c r="X722" s="2">
        <f t="shared" si="816"/>
        <v>5.0023089513804098E-3</v>
      </c>
      <c r="Y722" s="2">
        <f t="shared" si="817"/>
        <v>6.5406609062861557E-3</v>
      </c>
      <c r="Z722" s="2">
        <f t="shared" si="818"/>
        <v>6.6074269653083571E-3</v>
      </c>
      <c r="AA722" s="2">
        <f t="shared" si="819"/>
        <v>1.2356405098052536E-2</v>
      </c>
      <c r="AB722" s="3">
        <f t="shared" si="780"/>
        <v>0.75707366538359622</v>
      </c>
      <c r="AC722" s="3">
        <f t="shared" si="781"/>
        <v>0.5293336414906803</v>
      </c>
      <c r="AD722" s="4">
        <f t="shared" si="820"/>
        <v>41.148214773193395</v>
      </c>
      <c r="AE722" s="5">
        <f t="shared" si="802"/>
        <v>39.66546696306532</v>
      </c>
      <c r="AF722" s="5">
        <f t="shared" si="803"/>
        <v>31.224154464607768</v>
      </c>
      <c r="AG722" s="5">
        <f t="shared" si="804"/>
        <v>48.106779461522876</v>
      </c>
      <c r="AH722" s="5"/>
      <c r="AI722" s="6">
        <f t="shared" si="782"/>
        <v>-0.20065933761509597</v>
      </c>
      <c r="AJ722" s="6">
        <f t="shared" si="771"/>
        <v>-0.18586028637892024</v>
      </c>
      <c r="AK722" s="6">
        <f t="shared" si="805"/>
        <v>-0.47518122130665486</v>
      </c>
      <c r="AL722" s="6">
        <f t="shared" si="806"/>
        <v>0.1034606485488144</v>
      </c>
      <c r="AM722" s="6"/>
      <c r="AT722" s="5"/>
      <c r="AU722" s="5">
        <f t="shared" si="829"/>
        <v>91992.215499873739</v>
      </c>
      <c r="AV722" s="12">
        <f t="shared" si="830"/>
        <v>2.4084138207758343E-5</v>
      </c>
      <c r="AW722" s="5"/>
      <c r="AX722" s="5"/>
      <c r="AY722" s="5"/>
      <c r="BA722" s="4">
        <f t="shared" si="831"/>
        <v>91994.2074789935</v>
      </c>
      <c r="BB722" s="12">
        <f t="shared" si="832"/>
        <v>4.5738438890108313E-5</v>
      </c>
      <c r="BE722" s="5">
        <f t="shared" si="833"/>
        <v>-1120</v>
      </c>
      <c r="BF722" s="6">
        <f t="shared" si="834"/>
        <v>1120</v>
      </c>
      <c r="BG722" s="6">
        <f t="shared" si="835"/>
        <v>0</v>
      </c>
      <c r="BH722" s="6">
        <f t="shared" si="860"/>
        <v>462.14285714285717</v>
      </c>
      <c r="BI722" s="6">
        <f t="shared" si="860"/>
        <v>602.14285714285711</v>
      </c>
      <c r="BJ722" s="6">
        <f t="shared" si="859"/>
        <v>56.577181208053695</v>
      </c>
      <c r="BK722" s="6">
        <f t="shared" si="807"/>
        <v>42.620935488339889</v>
      </c>
      <c r="BL722" s="6">
        <f t="shared" si="808"/>
        <v>26.72621769974031</v>
      </c>
      <c r="BM722" s="6">
        <f t="shared" si="809"/>
        <v>53.747237940359589</v>
      </c>
      <c r="BN722" s="24"/>
      <c r="BO722" s="24"/>
      <c r="BQ722" s="2">
        <f t="shared" si="821"/>
        <v>92860</v>
      </c>
      <c r="BR722" s="2">
        <f t="shared" si="861"/>
        <v>95525.625</v>
      </c>
      <c r="BS722" s="2">
        <f t="shared" si="822"/>
        <v>83202.838655044863</v>
      </c>
      <c r="BT722" s="5">
        <f t="shared" si="862"/>
        <v>101372.46245487116</v>
      </c>
      <c r="BU722" s="5"/>
      <c r="BV722" s="2">
        <f t="shared" si="797"/>
        <v>0.67857813838415826</v>
      </c>
      <c r="BW722" s="2">
        <f t="shared" si="823"/>
        <v>2.3662330028829559</v>
      </c>
      <c r="BX722" s="2">
        <f t="shared" si="824"/>
        <v>-5.7724845715307254</v>
      </c>
      <c r="BY722" s="2">
        <f t="shared" si="825"/>
        <v>10.504950577296636</v>
      </c>
      <c r="BZ722" s="2"/>
      <c r="CA722" s="2">
        <f t="shared" si="863"/>
        <v>0.83273101123405158</v>
      </c>
      <c r="CB722" s="2">
        <f t="shared" si="826"/>
        <v>-0.27459527225081543</v>
      </c>
      <c r="CC722" s="2">
        <f t="shared" si="827"/>
        <v>-2.8363033826080519</v>
      </c>
      <c r="CD722" s="2">
        <f t="shared" si="828"/>
        <v>2.2871128381064212</v>
      </c>
      <c r="CE722" s="5"/>
      <c r="CF722" s="8">
        <f t="shared" si="798"/>
        <v>-3.8247981421361743E-3</v>
      </c>
      <c r="CG722" s="8">
        <f t="shared" si="799"/>
        <v>5.9575510236617238E-3</v>
      </c>
      <c r="CH722" s="5">
        <f t="shared" si="800"/>
        <v>93480</v>
      </c>
      <c r="CI722" s="5">
        <f t="shared" si="801"/>
        <v>93300</v>
      </c>
      <c r="CJ722" s="5"/>
      <c r="CK722" s="5">
        <f t="shared" si="855"/>
        <v>93605.719220625819</v>
      </c>
      <c r="CL722" s="5">
        <f t="shared" si="772"/>
        <v>92777.601189877314</v>
      </c>
      <c r="CM722" s="5">
        <f t="shared" si="810"/>
        <v>105874.56860633541</v>
      </c>
      <c r="CN722" s="5">
        <f t="shared" si="793"/>
        <v>114316.38923891642</v>
      </c>
      <c r="CO722" s="5">
        <f t="shared" si="850"/>
        <v>109604.97322383021</v>
      </c>
      <c r="CP722" s="5">
        <f t="shared" si="864"/>
        <v>91233.499097889202</v>
      </c>
      <c r="CQ722" s="5">
        <f t="shared" si="783"/>
        <v>76586.885381743734</v>
      </c>
      <c r="CR722" s="5"/>
      <c r="CS722" s="32">
        <f t="shared" si="856"/>
        <v>-1.7260902796095379E-2</v>
      </c>
      <c r="CT722" s="32">
        <f t="shared" si="773"/>
        <v>-8.489130779156695E-3</v>
      </c>
      <c r="CU722" s="32">
        <f t="shared" si="811"/>
        <v>-0.1311416782056628</v>
      </c>
      <c r="CV722" s="32">
        <f t="shared" si="794"/>
        <v>-0.19530348524440544</v>
      </c>
      <c r="CW722" s="32">
        <f t="shared" si="851"/>
        <v>-0.16071326606556191</v>
      </c>
      <c r="CX722" s="32">
        <f t="shared" si="865"/>
        <v>8.2919202879536691E-3</v>
      </c>
      <c r="CY722" s="32">
        <f t="shared" si="784"/>
        <v>0.20111948072414965</v>
      </c>
      <c r="DA722" s="6">
        <f t="shared" si="857"/>
        <v>-4.2147346964643055E-2</v>
      </c>
      <c r="DB722" s="6">
        <f t="shared" si="774"/>
        <v>-4.5788443315014013E-2</v>
      </c>
      <c r="DC722" s="6">
        <f t="shared" si="812"/>
        <v>-0.28070047978673074</v>
      </c>
      <c r="DD722" s="6">
        <f t="shared" si="795"/>
        <v>-0.23001196316179268</v>
      </c>
      <c r="DE722" s="6">
        <f t="shared" si="852"/>
        <v>-0.14241937802831289</v>
      </c>
      <c r="DF722" s="6">
        <f t="shared" si="866"/>
        <v>0.27461422624930126</v>
      </c>
      <c r="DG722" s="6">
        <f t="shared" si="815"/>
        <v>1.5527400317564513</v>
      </c>
      <c r="DI722" s="6">
        <f t="shared" si="858"/>
        <v>0.16832981201952088</v>
      </c>
      <c r="DJ722" s="6">
        <f t="shared" si="775"/>
        <v>0.40357192401528957</v>
      </c>
      <c r="DK722" s="6">
        <f t="shared" si="813"/>
        <v>0.33671899977016545</v>
      </c>
      <c r="DL722" s="6">
        <f t="shared" si="796"/>
        <v>0.71442978717728922</v>
      </c>
      <c r="DM722" s="6">
        <f t="shared" si="853"/>
        <v>0.60987078695510999</v>
      </c>
      <c r="DN722" s="6">
        <f t="shared" si="867"/>
        <v>0.14763572240391559</v>
      </c>
      <c r="DO722" s="6">
        <f t="shared" si="814"/>
        <v>8.0413019667781874E-2</v>
      </c>
      <c r="DP722" s="6"/>
      <c r="DX722">
        <f t="shared" si="776"/>
        <v>92842.5</v>
      </c>
      <c r="DY722">
        <f t="shared" si="777"/>
        <v>88422.106917931393</v>
      </c>
      <c r="DZ722">
        <f t="shared" si="778"/>
        <v>97262.893082068607</v>
      </c>
    </row>
    <row r="723" spans="1:130" x14ac:dyDescent="0.25">
      <c r="A723" s="1">
        <v>22</v>
      </c>
      <c r="B723" s="1">
        <v>722</v>
      </c>
      <c r="C723" s="7">
        <v>20220907</v>
      </c>
      <c r="D723" s="7">
        <v>90480</v>
      </c>
      <c r="E723" s="7">
        <v>812933</v>
      </c>
      <c r="F723" s="7"/>
      <c r="G723" s="7">
        <f t="shared" si="838"/>
        <v>73554177840</v>
      </c>
      <c r="H723" s="36">
        <f t="shared" si="787"/>
        <v>169431233710</v>
      </c>
      <c r="I723" s="36">
        <f t="shared" si="779"/>
        <v>276930239811</v>
      </c>
      <c r="K723" s="2">
        <f t="shared" si="839"/>
        <v>-1.6551043681200847E-2</v>
      </c>
      <c r="M723" s="1">
        <f t="shared" si="849"/>
        <v>721</v>
      </c>
      <c r="N723" s="2">
        <f t="shared" si="840"/>
        <v>4.3480109200739164E-2</v>
      </c>
      <c r="O723" s="8">
        <f t="shared" si="841"/>
        <v>0.90350877192982459</v>
      </c>
      <c r="P723" s="2">
        <f t="shared" si="842"/>
        <v>0.91678206129783457</v>
      </c>
      <c r="Q723" s="2">
        <f t="shared" si="843"/>
        <v>0.86285715500262217</v>
      </c>
      <c r="R723" s="2">
        <f t="shared" si="844"/>
        <v>1.2706865681675006E-2</v>
      </c>
      <c r="V723" s="1">
        <f t="shared" si="845"/>
        <v>1.6551043681200847E-2</v>
      </c>
      <c r="W723" s="1">
        <f t="shared" si="846"/>
        <v>0</v>
      </c>
      <c r="X723" s="2">
        <f t="shared" si="816"/>
        <v>4.8713758537855534E-3</v>
      </c>
      <c r="Y723" s="2">
        <f t="shared" si="817"/>
        <v>6.5406609062861557E-3</v>
      </c>
      <c r="Z723" s="2">
        <f t="shared" si="818"/>
        <v>6.3343746533287004E-3</v>
      </c>
      <c r="AA723" s="2">
        <f t="shared" si="819"/>
        <v>1.2356405098052536E-2</v>
      </c>
      <c r="AB723" s="3">
        <f t="shared" si="780"/>
        <v>0.7690381640475995</v>
      </c>
      <c r="AC723" s="3">
        <f t="shared" si="781"/>
        <v>0.5293336414906803</v>
      </c>
      <c r="AD723" s="4">
        <f t="shared" si="820"/>
        <v>40.769033895589622</v>
      </c>
      <c r="AE723" s="5">
        <f t="shared" si="802"/>
        <v>39.647797130889074</v>
      </c>
      <c r="AF723" s="5">
        <f t="shared" si="803"/>
        <v>31.217854046081968</v>
      </c>
      <c r="AG723" s="5">
        <f t="shared" si="804"/>
        <v>48.077740215696181</v>
      </c>
      <c r="AH723" s="5"/>
      <c r="AI723" s="6">
        <f t="shared" si="782"/>
        <v>-0.18739920661671811</v>
      </c>
      <c r="AJ723" s="6">
        <f t="shared" si="771"/>
        <v>-0.18018604765225893</v>
      </c>
      <c r="AK723" s="6">
        <f t="shared" si="805"/>
        <v>-0.46441514142757612</v>
      </c>
      <c r="AL723" s="6">
        <f t="shared" si="806"/>
        <v>0.10404304612305826</v>
      </c>
      <c r="AM723" s="6"/>
      <c r="AT723" s="5"/>
      <c r="AU723" s="5">
        <f t="shared" si="829"/>
        <v>90478.884763520444</v>
      </c>
      <c r="AV723" s="12">
        <f t="shared" si="830"/>
        <v>1.232577895171616E-5</v>
      </c>
      <c r="AW723" s="5"/>
      <c r="AX723" s="5"/>
      <c r="AY723" s="5"/>
      <c r="BA723" s="4">
        <f t="shared" si="831"/>
        <v>90477.548320539834</v>
      </c>
      <c r="BB723" s="12">
        <f t="shared" si="832"/>
        <v>2.7096368923174019E-5</v>
      </c>
      <c r="BE723" s="5">
        <f t="shared" si="833"/>
        <v>-1510</v>
      </c>
      <c r="BF723" s="6">
        <f t="shared" si="834"/>
        <v>1510</v>
      </c>
      <c r="BG723" s="6">
        <f t="shared" si="835"/>
        <v>0</v>
      </c>
      <c r="BH723" s="6">
        <f t="shared" si="860"/>
        <v>452.85714285714283</v>
      </c>
      <c r="BI723" s="6">
        <f t="shared" si="860"/>
        <v>602.14285714285711</v>
      </c>
      <c r="BJ723" s="6">
        <f t="shared" si="859"/>
        <v>57.075152335815837</v>
      </c>
      <c r="BK723" s="6">
        <f t="shared" si="807"/>
        <v>43.560507465901267</v>
      </c>
      <c r="BL723" s="6">
        <f t="shared" si="808"/>
        <v>26.562013858507747</v>
      </c>
      <c r="BM723" s="6">
        <f t="shared" si="809"/>
        <v>55.459452991076731</v>
      </c>
      <c r="BN723" s="24"/>
      <c r="BO723" s="24"/>
      <c r="BQ723" s="2">
        <f t="shared" si="821"/>
        <v>92321.25</v>
      </c>
      <c r="BR723" s="2">
        <f t="shared" si="861"/>
        <v>94842.75</v>
      </c>
      <c r="BS723" s="2">
        <f t="shared" si="822"/>
        <v>82948.021992978582</v>
      </c>
      <c r="BT723" s="5">
        <f t="shared" si="862"/>
        <v>98216.175422170665</v>
      </c>
      <c r="BU723" s="5"/>
      <c r="BV723" s="2">
        <f t="shared" si="797"/>
        <v>0.80160754276691382</v>
      </c>
      <c r="BW723" s="2">
        <f t="shared" si="823"/>
        <v>1.9689147572806776</v>
      </c>
      <c r="BX723" s="2">
        <f t="shared" si="824"/>
        <v>-5.6149761545720747</v>
      </c>
      <c r="BY723" s="2">
        <f t="shared" si="825"/>
        <v>9.5528056691334307</v>
      </c>
      <c r="BZ723" s="2"/>
      <c r="CA723" s="2">
        <f t="shared" si="863"/>
        <v>0.87397358714977447</v>
      </c>
      <c r="CB723" s="2">
        <f t="shared" si="826"/>
        <v>-0.11761935012282976</v>
      </c>
      <c r="CC723" s="2">
        <f t="shared" si="827"/>
        <v>-2.5469860201236805</v>
      </c>
      <c r="CD723" s="2">
        <f t="shared" si="828"/>
        <v>2.311747319878021</v>
      </c>
      <c r="CE723" s="5"/>
      <c r="CF723" s="8">
        <f t="shared" si="798"/>
        <v>-5.4756006751034659E-3</v>
      </c>
      <c r="CG723" s="8">
        <f t="shared" si="799"/>
        <v>5.9575510236617238E-3</v>
      </c>
      <c r="CH723" s="5">
        <f t="shared" si="800"/>
        <v>92100</v>
      </c>
      <c r="CI723" s="5">
        <f t="shared" si="801"/>
        <v>93300</v>
      </c>
      <c r="CJ723" s="5"/>
      <c r="CK723" s="5">
        <f t="shared" si="855"/>
        <v>93130.000353126175</v>
      </c>
      <c r="CL723" s="5">
        <f t="shared" si="772"/>
        <v>92596.626885147125</v>
      </c>
      <c r="CM723" s="5">
        <f t="shared" si="810"/>
        <v>103555.24011235843</v>
      </c>
      <c r="CN723" s="5">
        <f t="shared" si="793"/>
        <v>114235.0308488156</v>
      </c>
      <c r="CO723" s="5">
        <f t="shared" si="850"/>
        <v>109599.35732195919</v>
      </c>
      <c r="CP723" s="5">
        <f t="shared" si="864"/>
        <v>91351.833686463418</v>
      </c>
      <c r="CQ723" s="5">
        <f t="shared" si="783"/>
        <v>76818.286882576576</v>
      </c>
      <c r="CR723" s="5"/>
      <c r="CS723" s="32">
        <f t="shared" si="856"/>
        <v>-2.8454851745710497E-2</v>
      </c>
      <c r="CT723" s="32">
        <f t="shared" si="773"/>
        <v>-2.2858574403282539E-2</v>
      </c>
      <c r="CU723" s="32">
        <f t="shared" si="811"/>
        <v>-0.12626343290954345</v>
      </c>
      <c r="CV723" s="32">
        <f t="shared" si="794"/>
        <v>-0.20794874104996919</v>
      </c>
      <c r="CW723" s="32">
        <f t="shared" si="851"/>
        <v>-0.17444771382914359</v>
      </c>
      <c r="CX723" s="32">
        <f t="shared" si="865"/>
        <v>-9.543691147522182E-3</v>
      </c>
      <c r="CY723" s="32">
        <f t="shared" si="784"/>
        <v>0.17784454290560459</v>
      </c>
      <c r="DA723" s="6">
        <f t="shared" si="857"/>
        <v>-4.8432220446996126E-2</v>
      </c>
      <c r="DB723" s="6">
        <f t="shared" si="774"/>
        <v>-5.890681082167127E-2</v>
      </c>
      <c r="DC723" s="6">
        <f t="shared" si="812"/>
        <v>-0.29099223767223548</v>
      </c>
      <c r="DD723" s="6">
        <f t="shared" si="795"/>
        <v>-0.21328074978673717</v>
      </c>
      <c r="DE723" s="6">
        <f t="shared" si="852"/>
        <v>-0.19480593062464929</v>
      </c>
      <c r="DF723" s="6">
        <f t="shared" si="866"/>
        <v>0.26885077369709781</v>
      </c>
      <c r="DG723" s="6">
        <f t="shared" si="815"/>
        <v>1.5529762743229942</v>
      </c>
      <c r="DI723" s="6">
        <f t="shared" si="858"/>
        <v>-5.7301925214128378E-2</v>
      </c>
      <c r="DJ723" s="6">
        <f t="shared" si="775"/>
        <v>0.25537190732350273</v>
      </c>
      <c r="DK723" s="6">
        <f t="shared" si="813"/>
        <v>0.2650411981346204</v>
      </c>
      <c r="DL723" s="6">
        <f t="shared" si="796"/>
        <v>0.72487176698046918</v>
      </c>
      <c r="DM723" s="6">
        <f t="shared" si="853"/>
        <v>0.64265809333884372</v>
      </c>
      <c r="DN723" s="6">
        <f t="shared" si="867"/>
        <v>0.11618750862899717</v>
      </c>
      <c r="DO723" s="6">
        <f t="shared" si="814"/>
        <v>8.4310977806977369E-2</v>
      </c>
      <c r="DP723" s="6"/>
      <c r="DX723">
        <f t="shared" si="776"/>
        <v>92551.5</v>
      </c>
      <c r="DY723">
        <f t="shared" si="777"/>
        <v>88317.521847009601</v>
      </c>
      <c r="DZ723">
        <f t="shared" si="778"/>
        <v>96785.478152990399</v>
      </c>
    </row>
    <row r="724" spans="1:130" x14ac:dyDescent="0.25">
      <c r="A724" s="1">
        <v>23</v>
      </c>
      <c r="B724" s="1">
        <v>723</v>
      </c>
      <c r="C724" s="7">
        <v>20220910</v>
      </c>
      <c r="D724" s="7">
        <v>90000</v>
      </c>
      <c r="E724" s="7">
        <v>1431869</v>
      </c>
      <c r="F724" s="7"/>
      <c r="G724" s="7">
        <f t="shared" si="838"/>
        <v>128868210000</v>
      </c>
      <c r="H724" s="36">
        <f t="shared" si="787"/>
        <v>160085731787.5</v>
      </c>
      <c r="I724" s="36">
        <f t="shared" si="779"/>
        <v>271262838529.39999</v>
      </c>
      <c r="K724" s="2">
        <f t="shared" si="839"/>
        <v>-5.3191614775999329E-3</v>
      </c>
      <c r="M724" s="1">
        <f t="shared" si="849"/>
        <v>722</v>
      </c>
      <c r="N724" s="2">
        <f t="shared" si="840"/>
        <v>4.3553204632490607E-2</v>
      </c>
      <c r="O724" s="8">
        <f t="shared" si="841"/>
        <v>0.90476190476190477</v>
      </c>
      <c r="P724" s="2">
        <f t="shared" si="842"/>
        <v>0.91716316165663447</v>
      </c>
      <c r="Q724" s="2">
        <f t="shared" si="843"/>
        <v>0.8630744209788288</v>
      </c>
      <c r="R724" s="2">
        <f t="shared" si="844"/>
        <v>1.2020156535929805E-2</v>
      </c>
      <c r="V724" s="1">
        <f t="shared" si="845"/>
        <v>5.3191614775999329E-3</v>
      </c>
      <c r="W724" s="1">
        <f t="shared" si="846"/>
        <v>0</v>
      </c>
      <c r="X724" s="2">
        <f t="shared" si="816"/>
        <v>5.0571065144014524E-3</v>
      </c>
      <c r="Y724" s="2">
        <f t="shared" si="817"/>
        <v>6.5406609062861557E-3</v>
      </c>
      <c r="Z724" s="2">
        <f t="shared" si="818"/>
        <v>6.3044580401755753E-3</v>
      </c>
      <c r="AA724" s="2">
        <f t="shared" si="819"/>
        <v>1.2356405098052536E-2</v>
      </c>
      <c r="AB724" s="3">
        <f t="shared" si="780"/>
        <v>0.80214769963963706</v>
      </c>
      <c r="AC724" s="3">
        <f t="shared" si="781"/>
        <v>0.5293336414906803</v>
      </c>
      <c r="AD724" s="4">
        <f t="shared" si="820"/>
        <v>39.755242911727166</v>
      </c>
      <c r="AE724" s="5">
        <f t="shared" si="802"/>
        <v>39.485304209530725</v>
      </c>
      <c r="AF724" s="5">
        <f t="shared" si="803"/>
        <v>31.20386407259215</v>
      </c>
      <c r="AG724" s="5">
        <f t="shared" si="804"/>
        <v>47.766744346469295</v>
      </c>
      <c r="AH724" s="5"/>
      <c r="AI724" s="6">
        <f t="shared" si="782"/>
        <v>-0.19298627217838821</v>
      </c>
      <c r="AJ724" s="6">
        <f t="shared" si="771"/>
        <v>-0.17430568766029339</v>
      </c>
      <c r="AK724" s="6">
        <f t="shared" si="805"/>
        <v>-0.45196527517148155</v>
      </c>
      <c r="AL724" s="6">
        <f t="shared" si="806"/>
        <v>0.10335389985089474</v>
      </c>
      <c r="AM724" s="6"/>
      <c r="AT724" s="5"/>
      <c r="AU724" s="5">
        <f t="shared" si="829"/>
        <v>90003.537865979713</v>
      </c>
      <c r="AV724" s="12">
        <f t="shared" si="830"/>
        <v>3.9309621996830302E-5</v>
      </c>
      <c r="AW724" s="5"/>
      <c r="AX724" s="5"/>
      <c r="AY724" s="5"/>
      <c r="BA724" s="4">
        <f t="shared" si="831"/>
        <v>89999.675115785591</v>
      </c>
      <c r="BB724" s="12">
        <f t="shared" si="832"/>
        <v>3.6098246045668247E-6</v>
      </c>
      <c r="BE724" s="5">
        <f t="shared" si="833"/>
        <v>-480</v>
      </c>
      <c r="BF724" s="6">
        <f t="shared" si="834"/>
        <v>480</v>
      </c>
      <c r="BG724" s="6">
        <f t="shared" si="835"/>
        <v>0</v>
      </c>
      <c r="BH724" s="6">
        <f t="shared" si="860"/>
        <v>470</v>
      </c>
      <c r="BI724" s="6">
        <f t="shared" si="860"/>
        <v>602.14285714285711</v>
      </c>
      <c r="BJ724" s="6">
        <f t="shared" si="859"/>
        <v>56.162558294470358</v>
      </c>
      <c r="BK724" s="6">
        <f t="shared" si="807"/>
        <v>44.371923652455251</v>
      </c>
      <c r="BL724" s="6">
        <f t="shared" si="808"/>
        <v>26.571860768242367</v>
      </c>
      <c r="BM724" s="6">
        <f t="shared" si="809"/>
        <v>56.831967671404271</v>
      </c>
      <c r="BN724" s="24"/>
      <c r="BO724" s="24"/>
      <c r="BQ724" s="2">
        <f t="shared" si="821"/>
        <v>92036.25</v>
      </c>
      <c r="BR724" s="2">
        <f t="shared" si="861"/>
        <v>94479.875</v>
      </c>
      <c r="BS724" s="2">
        <f t="shared" si="822"/>
        <v>83097.278520797772</v>
      </c>
      <c r="BT724" s="5">
        <f t="shared" si="862"/>
        <v>97363.092192925105</v>
      </c>
      <c r="BU724" s="5"/>
      <c r="BV724" s="2">
        <f t="shared" si="797"/>
        <v>0.82082490376771666</v>
      </c>
      <c r="BW724" s="2">
        <f t="shared" si="823"/>
        <v>1.5709460177127426</v>
      </c>
      <c r="BX724" s="2">
        <f t="shared" si="824"/>
        <v>-5.3108389699415337</v>
      </c>
      <c r="BY724" s="2">
        <f t="shared" si="825"/>
        <v>8.4527310053670188</v>
      </c>
      <c r="BZ724" s="2"/>
      <c r="CA724" s="2">
        <f t="shared" si="863"/>
        <v>0.89015725689732206</v>
      </c>
      <c r="CB724" s="2">
        <f t="shared" si="826"/>
        <v>3.9916727219368078E-2</v>
      </c>
      <c r="CC724" s="2">
        <f t="shared" si="827"/>
        <v>-2.206048302432023</v>
      </c>
      <c r="CD724" s="2">
        <f t="shared" si="828"/>
        <v>2.2858817568707592</v>
      </c>
      <c r="CE724" s="5"/>
      <c r="CF724" s="8">
        <f t="shared" si="798"/>
        <v>-5.4756006751034659E-3</v>
      </c>
      <c r="CG724" s="8">
        <f t="shared" si="799"/>
        <v>5.9575510236617238E-3</v>
      </c>
      <c r="CH724" s="5">
        <f t="shared" si="800"/>
        <v>91560</v>
      </c>
      <c r="CI724" s="5">
        <f t="shared" si="801"/>
        <v>93300</v>
      </c>
      <c r="CJ724" s="5"/>
      <c r="CK724" s="5">
        <f t="shared" si="855"/>
        <v>92555.599789298227</v>
      </c>
      <c r="CL724" s="5">
        <f t="shared" si="772"/>
        <v>92170.058370840852</v>
      </c>
      <c r="CM724" s="5">
        <f t="shared" si="810"/>
        <v>102955.87393300158</v>
      </c>
      <c r="CN724" s="5">
        <f t="shared" si="793"/>
        <v>114169.13171029303</v>
      </c>
      <c r="CO724" s="5">
        <f t="shared" si="850"/>
        <v>109554.02570626282</v>
      </c>
      <c r="CP724" s="5">
        <f t="shared" si="864"/>
        <v>91426.302854242589</v>
      </c>
      <c r="CQ724" s="5">
        <f t="shared" si="783"/>
        <v>76916.763435424931</v>
      </c>
      <c r="CR724" s="5"/>
      <c r="CS724" s="32">
        <f t="shared" si="856"/>
        <v>-2.7611509137383639E-2</v>
      </c>
      <c r="CT724" s="32">
        <f t="shared" si="773"/>
        <v>-2.3544070701460917E-2</v>
      </c>
      <c r="CU724" s="32">
        <f t="shared" si="811"/>
        <v>-0.12583909434281138</v>
      </c>
      <c r="CV724" s="32">
        <f t="shared" si="794"/>
        <v>-0.21169585288274595</v>
      </c>
      <c r="CW724" s="32">
        <f t="shared" si="851"/>
        <v>-0.17848751408452335</v>
      </c>
      <c r="CX724" s="32">
        <f t="shared" si="865"/>
        <v>-1.5600574558029434E-2</v>
      </c>
      <c r="CY724" s="32">
        <f t="shared" si="784"/>
        <v>0.17009603602937662</v>
      </c>
      <c r="DA724" s="6">
        <f t="shared" si="857"/>
        <v>-4.0501943309329838E-2</v>
      </c>
      <c r="DB724" s="6">
        <f t="shared" si="774"/>
        <v>-3.7937839340392153E-2</v>
      </c>
      <c r="DC724" s="6">
        <f t="shared" si="812"/>
        <v>-0.2799858658173105</v>
      </c>
      <c r="DD724" s="6">
        <f t="shared" si="795"/>
        <v>-0.24346891777545557</v>
      </c>
      <c r="DE724" s="6">
        <f t="shared" si="852"/>
        <v>-0.21573842312743566</v>
      </c>
      <c r="DF724" s="6">
        <f t="shared" si="866"/>
        <v>0.26758900077365816</v>
      </c>
      <c r="DG724" s="6">
        <f t="shared" si="815"/>
        <v>1.5398557657385827</v>
      </c>
      <c r="DI724" s="6">
        <f t="shared" si="858"/>
        <v>-1.6580194066458668E-2</v>
      </c>
      <c r="DJ724" s="6">
        <f t="shared" si="775"/>
        <v>0.22296823484662359</v>
      </c>
      <c r="DK724" s="6">
        <f t="shared" si="813"/>
        <v>0.33713047109263095</v>
      </c>
      <c r="DL724" s="6">
        <f t="shared" si="796"/>
        <v>0.74995777660186447</v>
      </c>
      <c r="DM724" s="6">
        <f t="shared" si="853"/>
        <v>0.61430076205420836</v>
      </c>
      <c r="DN724" s="6">
        <f t="shared" si="867"/>
        <v>0.11024515132638532</v>
      </c>
      <c r="DO724" s="6">
        <f t="shared" si="814"/>
        <v>8.7910662557470209E-2</v>
      </c>
      <c r="DP724" s="6"/>
      <c r="DX724">
        <f t="shared" si="776"/>
        <v>92253</v>
      </c>
      <c r="DY724">
        <f t="shared" si="777"/>
        <v>88186.679304334204</v>
      </c>
      <c r="DZ724">
        <f t="shared" si="778"/>
        <v>96319.320695665796</v>
      </c>
    </row>
    <row r="725" spans="1:130" x14ac:dyDescent="0.25">
      <c r="A725" s="1">
        <v>24</v>
      </c>
      <c r="B725" s="1">
        <v>724</v>
      </c>
      <c r="C725" s="7">
        <v>20220911</v>
      </c>
      <c r="D725" s="7">
        <v>90100</v>
      </c>
      <c r="E725" s="7">
        <v>700938</v>
      </c>
      <c r="F725" s="7"/>
      <c r="G725" s="7">
        <f t="shared" si="838"/>
        <v>63154513800</v>
      </c>
      <c r="H725" s="36">
        <f t="shared" si="787"/>
        <v>152238459041.5</v>
      </c>
      <c r="I725" s="36">
        <f t="shared" si="779"/>
        <v>264425247447.79999</v>
      </c>
      <c r="K725" s="2">
        <f t="shared" si="839"/>
        <v>1.1104942840271153E-3</v>
      </c>
      <c r="M725" s="1">
        <f t="shared" si="849"/>
        <v>723</v>
      </c>
      <c r="N725" s="2">
        <f t="shared" si="840"/>
        <v>4.3585554342953477E-2</v>
      </c>
      <c r="O725" s="8">
        <f t="shared" si="841"/>
        <v>0.90601503759398494</v>
      </c>
      <c r="P725" s="2">
        <f t="shared" si="842"/>
        <v>0.9173314047709098</v>
      </c>
      <c r="Q725" s="2">
        <f t="shared" si="843"/>
        <v>0.86317037008376829</v>
      </c>
      <c r="R725" s="2">
        <f t="shared" si="844"/>
        <v>1.1148124062649534E-2</v>
      </c>
      <c r="V725" s="1">
        <f t="shared" si="845"/>
        <v>0</v>
      </c>
      <c r="W725" s="1">
        <f t="shared" si="846"/>
        <v>1.1104942840271153E-3</v>
      </c>
      <c r="X725" s="2">
        <f t="shared" si="816"/>
        <v>5.0571065144014524E-3</v>
      </c>
      <c r="Y725" s="2">
        <f t="shared" si="817"/>
        <v>4.8275724289709235E-3</v>
      </c>
      <c r="Z725" s="2">
        <f t="shared" si="818"/>
        <v>6.3044580401755753E-3</v>
      </c>
      <c r="AA725" s="2">
        <f t="shared" si="819"/>
        <v>1.119421047875264E-2</v>
      </c>
      <c r="AB725" s="3">
        <f t="shared" si="780"/>
        <v>0.80214769963963706</v>
      </c>
      <c r="AC725" s="3">
        <f t="shared" si="781"/>
        <v>0.43125617819443174</v>
      </c>
      <c r="AD725" s="4">
        <f t="shared" si="820"/>
        <v>34.964717230477945</v>
      </c>
      <c r="AE725" s="5">
        <f t="shared" si="802"/>
        <v>39.084922355633253</v>
      </c>
      <c r="AF725" s="5">
        <f t="shared" si="803"/>
        <v>30.739286664321831</v>
      </c>
      <c r="AG725" s="5">
        <f t="shared" si="804"/>
        <v>47.430558046944675</v>
      </c>
      <c r="AH725" s="5"/>
      <c r="AI725" s="6">
        <f t="shared" si="782"/>
        <v>-0.116957609890962</v>
      </c>
      <c r="AJ725" s="6">
        <f t="shared" ref="AJ725:AJ788" si="868">AVERAGE(AI706:AI725)</f>
        <v>-0.1628424534851082</v>
      </c>
      <c r="AK725" s="6">
        <f t="shared" si="805"/>
        <v>-0.42932278315976957</v>
      </c>
      <c r="AL725" s="6">
        <f t="shared" si="806"/>
        <v>0.1036378761895532</v>
      </c>
      <c r="AM725" s="6"/>
      <c r="AT725" s="5"/>
      <c r="AU725" s="5">
        <f t="shared" si="829"/>
        <v>90102.37242371426</v>
      </c>
      <c r="AV725" s="12">
        <f t="shared" si="830"/>
        <v>2.6331006817592595E-5</v>
      </c>
      <c r="AW725" s="5"/>
      <c r="AX725" s="5"/>
      <c r="AY725" s="5"/>
      <c r="BA725" s="4">
        <f t="shared" si="831"/>
        <v>90100.642681633646</v>
      </c>
      <c r="BB725" s="12">
        <f t="shared" si="832"/>
        <v>7.132981505453273E-6</v>
      </c>
      <c r="BE725" s="5">
        <f t="shared" si="833"/>
        <v>100</v>
      </c>
      <c r="BF725" s="6">
        <f t="shared" si="834"/>
        <v>0</v>
      </c>
      <c r="BG725" s="6">
        <f t="shared" si="835"/>
        <v>100</v>
      </c>
      <c r="BH725" s="6">
        <f t="shared" si="860"/>
        <v>470</v>
      </c>
      <c r="BI725" s="6">
        <f t="shared" si="860"/>
        <v>449.28571428571428</v>
      </c>
      <c r="BJ725" s="6">
        <f t="shared" si="859"/>
        <v>48.873348873348874</v>
      </c>
      <c r="BK725" s="6">
        <f t="shared" si="807"/>
        <v>44.75098966053524</v>
      </c>
      <c r="BL725" s="6">
        <f t="shared" si="808"/>
        <v>26.90425096897448</v>
      </c>
      <c r="BM725" s="6">
        <f t="shared" si="809"/>
        <v>57.243706744627772</v>
      </c>
      <c r="BN725" s="24"/>
      <c r="BO725" s="24"/>
      <c r="BQ725" s="2">
        <f t="shared" si="821"/>
        <v>91871.25</v>
      </c>
      <c r="BR725" s="2">
        <f t="shared" si="861"/>
        <v>94174.3125</v>
      </c>
      <c r="BS725" s="2">
        <f t="shared" si="822"/>
        <v>83368.539569227549</v>
      </c>
      <c r="BT725" s="5">
        <f t="shared" si="862"/>
        <v>96776.159828923497</v>
      </c>
      <c r="BU725" s="5"/>
      <c r="BV725" s="2">
        <f t="shared" si="797"/>
        <v>1.0620471184638447</v>
      </c>
      <c r="BW725" s="2">
        <f t="shared" si="823"/>
        <v>1.2042242609335587</v>
      </c>
      <c r="BX725" s="2">
        <f t="shared" si="824"/>
        <v>-4.8817634099064051</v>
      </c>
      <c r="BY725" s="2">
        <f t="shared" si="825"/>
        <v>7.2902119317735217</v>
      </c>
      <c r="BZ725" s="2"/>
      <c r="CA725" s="2">
        <f t="shared" si="863"/>
        <v>0.95361210490851622</v>
      </c>
      <c r="CB725" s="2">
        <f t="shared" si="826"/>
        <v>0.19566284781887397</v>
      </c>
      <c r="CC725" s="2">
        <f t="shared" si="827"/>
        <v>-1.8286632413963562</v>
      </c>
      <c r="CD725" s="2">
        <f t="shared" si="828"/>
        <v>2.2199889370341039</v>
      </c>
      <c r="CE725" s="5"/>
      <c r="CF725" s="8">
        <f t="shared" si="798"/>
        <v>-5.4756006751034659E-3</v>
      </c>
      <c r="CG725" s="8">
        <f t="shared" si="799"/>
        <v>5.9575510236617238E-3</v>
      </c>
      <c r="CH725" s="5">
        <f t="shared" si="800"/>
        <v>91560</v>
      </c>
      <c r="CI725" s="5">
        <f t="shared" si="801"/>
        <v>93300</v>
      </c>
      <c r="CJ725" s="5"/>
      <c r="CK725" s="5">
        <f t="shared" si="855"/>
        <v>92300.903738770256</v>
      </c>
      <c r="CL725" s="5">
        <f t="shared" ref="CL725:CL788" si="869">AVERAGE(G706:G725)/AVERAGE(E706:E725)</f>
        <v>92032.972997080709</v>
      </c>
      <c r="CM725" s="5">
        <f t="shared" si="810"/>
        <v>102461.01476743833</v>
      </c>
      <c r="CN725" s="5">
        <f t="shared" si="793"/>
        <v>114106.67873426783</v>
      </c>
      <c r="CO725" s="5">
        <f t="shared" si="850"/>
        <v>109516.95131910082</v>
      </c>
      <c r="CP725" s="5">
        <f t="shared" si="864"/>
        <v>91503.162150064134</v>
      </c>
      <c r="CQ725" s="5">
        <f t="shared" si="783"/>
        <v>77005.602402022865</v>
      </c>
      <c r="CR725" s="5"/>
      <c r="CS725" s="32">
        <f t="shared" si="856"/>
        <v>-2.38448774564467E-2</v>
      </c>
      <c r="CT725" s="32">
        <f t="shared" ref="CT725:CT788" si="870">D725/CL725-1</f>
        <v>-2.1003048517644007E-2</v>
      </c>
      <c r="CU725" s="32">
        <f t="shared" si="811"/>
        <v>-0.12064115112947926</v>
      </c>
      <c r="CV725" s="32">
        <f t="shared" si="794"/>
        <v>-0.21038802461488426</v>
      </c>
      <c r="CW725" s="32">
        <f t="shared" si="851"/>
        <v>-0.17729630970574972</v>
      </c>
      <c r="CX725" s="32">
        <f t="shared" si="865"/>
        <v>-1.5334575517324311E-2</v>
      </c>
      <c r="CY725" s="32">
        <f t="shared" si="784"/>
        <v>0.17004473946733456</v>
      </c>
      <c r="DA725" s="6">
        <f t="shared" si="857"/>
        <v>-2.7368977037841462E-2</v>
      </c>
      <c r="DB725" s="6">
        <f t="shared" ref="DB725:DB788" si="871">LN(D725/D706)</f>
        <v>-4.2161829060377423E-2</v>
      </c>
      <c r="DC725" s="6">
        <f t="shared" si="812"/>
        <v>-0.26976445985137254</v>
      </c>
      <c r="DD725" s="6">
        <f t="shared" si="795"/>
        <v>-0.22682157376197973</v>
      </c>
      <c r="DE725" s="6">
        <f t="shared" si="852"/>
        <v>-0.25267002649207243</v>
      </c>
      <c r="DF725" s="6">
        <f t="shared" si="866"/>
        <v>0.2770103980375479</v>
      </c>
      <c r="DG725" s="6">
        <f t="shared" si="815"/>
        <v>1.5557216299286125</v>
      </c>
      <c r="DI725" s="6">
        <f t="shared" si="858"/>
        <v>0.11401709317913228</v>
      </c>
      <c r="DJ725" s="6">
        <f t="shared" ref="DJ725:DJ788" si="872">(D725-(AVERAGE(D706:D725)-2*_xlfn.STDEV.P(D706:D725)))/(4*_xlfn.STDEV.P(D706:D725))</f>
        <v>0.25973441725097923</v>
      </c>
      <c r="DK725" s="6">
        <f t="shared" si="813"/>
        <v>0.42363037558069705</v>
      </c>
      <c r="DL725" s="6">
        <f t="shared" si="796"/>
        <v>0.72829109131417991</v>
      </c>
      <c r="DM725" s="6">
        <f t="shared" si="853"/>
        <v>0.55390898699166546</v>
      </c>
      <c r="DN725" s="6">
        <f t="shared" si="867"/>
        <v>0.1410928670608258</v>
      </c>
      <c r="DO725" s="6">
        <f t="shared" si="814"/>
        <v>9.293269575999881E-2</v>
      </c>
      <c r="DP725" s="6"/>
      <c r="DX725">
        <f t="shared" ref="DX725:DX788" si="873">AVERAGE(D706:D725)</f>
        <v>92084</v>
      </c>
      <c r="DY725">
        <f t="shared" ref="DY725:DY788" si="874">DX725-2*_xlfn.STDEV.P(D706:D725)</f>
        <v>87955.235535901811</v>
      </c>
      <c r="DZ725">
        <f t="shared" ref="DZ725:DZ788" si="875">DX725+2*_xlfn.STDEV.P(D706:D725)</f>
        <v>96212.764464098189</v>
      </c>
    </row>
    <row r="726" spans="1:130" x14ac:dyDescent="0.25">
      <c r="A726" s="1">
        <v>25</v>
      </c>
      <c r="B726" s="1">
        <v>725</v>
      </c>
      <c r="C726" s="7">
        <v>20220912</v>
      </c>
      <c r="D726" s="7">
        <v>90320</v>
      </c>
      <c r="E726" s="7">
        <v>1147822</v>
      </c>
      <c r="F726" s="7"/>
      <c r="G726" s="7">
        <f t="shared" si="838"/>
        <v>103671283040</v>
      </c>
      <c r="H726" s="36">
        <f t="shared" si="787"/>
        <v>148334175989.5</v>
      </c>
      <c r="I726" s="36">
        <f t="shared" si="779"/>
        <v>258731139028.60001</v>
      </c>
      <c r="K726" s="2">
        <f t="shared" si="839"/>
        <v>2.4387552271142423E-3</v>
      </c>
      <c r="M726" s="1">
        <f t="shared" si="849"/>
        <v>724</v>
      </c>
      <c r="N726" s="2">
        <f t="shared" si="840"/>
        <v>4.3634632181319993E-2</v>
      </c>
      <c r="O726" s="8">
        <f t="shared" si="841"/>
        <v>0.90726817042606511</v>
      </c>
      <c r="P726" s="2">
        <f t="shared" si="842"/>
        <v>0.91758615567666657</v>
      </c>
      <c r="Q726" s="2">
        <f t="shared" si="843"/>
        <v>0.86331569423013899</v>
      </c>
      <c r="R726" s="2">
        <f t="shared" si="844"/>
        <v>1.0063234344844685E-2</v>
      </c>
      <c r="V726" s="1">
        <f t="shared" si="845"/>
        <v>0</v>
      </c>
      <c r="W726" s="1">
        <f t="shared" si="846"/>
        <v>2.4387552271142423E-3</v>
      </c>
      <c r="X726" s="2">
        <f t="shared" si="816"/>
        <v>5.0571065144014524E-3</v>
      </c>
      <c r="Y726" s="2">
        <f t="shared" si="817"/>
        <v>2.2729667304646141E-3</v>
      </c>
      <c r="Z726" s="2">
        <f t="shared" si="818"/>
        <v>6.3044580401755753E-3</v>
      </c>
      <c r="AA726" s="2">
        <f t="shared" si="819"/>
        <v>5.7475210606961315E-3</v>
      </c>
      <c r="AB726" s="3">
        <f t="shared" si="780"/>
        <v>0.80214769963963706</v>
      </c>
      <c r="AC726" s="3">
        <f t="shared" si="781"/>
        <v>0.39546905639164648</v>
      </c>
      <c r="AD726" s="4">
        <f t="shared" si="820"/>
        <v>33.021336283083549</v>
      </c>
      <c r="AE726" s="5">
        <f t="shared" si="802"/>
        <v>38.33528272862582</v>
      </c>
      <c r="AF726" s="5">
        <f t="shared" si="803"/>
        <v>30.70386672981159</v>
      </c>
      <c r="AG726" s="5">
        <f t="shared" si="804"/>
        <v>45.966698727440047</v>
      </c>
      <c r="AH726" s="5"/>
      <c r="AI726" s="6">
        <f t="shared" si="782"/>
        <v>-0.12660631364384106</v>
      </c>
      <c r="AJ726" s="6">
        <f t="shared" si="868"/>
        <v>-0.15222408638460722</v>
      </c>
      <c r="AK726" s="6">
        <f t="shared" si="805"/>
        <v>-0.40576397302024936</v>
      </c>
      <c r="AL726" s="6">
        <f t="shared" si="806"/>
        <v>0.10131580025103493</v>
      </c>
      <c r="AM726" s="6"/>
      <c r="AT726" s="5"/>
      <c r="AU726" s="5">
        <f t="shared" si="829"/>
        <v>90319.830422295985</v>
      </c>
      <c r="AV726" s="12">
        <f t="shared" si="830"/>
        <v>1.8775210807175924E-6</v>
      </c>
      <c r="AW726" s="5"/>
      <c r="AX726" s="5"/>
      <c r="AY726" s="5"/>
      <c r="BA726" s="4">
        <f t="shared" si="831"/>
        <v>90320.001466291476</v>
      </c>
      <c r="BB726" s="12">
        <f t="shared" si="832"/>
        <v>1.6234405153525699E-8</v>
      </c>
      <c r="BE726" s="5">
        <f t="shared" si="833"/>
        <v>220</v>
      </c>
      <c r="BF726" s="6">
        <f t="shared" si="834"/>
        <v>0</v>
      </c>
      <c r="BG726" s="6">
        <f t="shared" si="835"/>
        <v>220</v>
      </c>
      <c r="BH726" s="6">
        <f t="shared" si="860"/>
        <v>470</v>
      </c>
      <c r="BI726" s="6">
        <f t="shared" si="860"/>
        <v>213.57142857142858</v>
      </c>
      <c r="BJ726" s="6">
        <f t="shared" si="859"/>
        <v>31.243469174503659</v>
      </c>
      <c r="BK726" s="6">
        <f t="shared" si="807"/>
        <v>43.894627359632821</v>
      </c>
      <c r="BL726" s="6">
        <f t="shared" si="808"/>
        <v>25.157737441397337</v>
      </c>
      <c r="BM726" s="6">
        <f t="shared" si="809"/>
        <v>57.010450302397658</v>
      </c>
      <c r="BN726" s="24"/>
      <c r="BO726" s="24"/>
      <c r="BQ726" s="2">
        <f t="shared" si="821"/>
        <v>91636.25</v>
      </c>
      <c r="BR726" s="2">
        <f t="shared" si="861"/>
        <v>93926.125</v>
      </c>
      <c r="BS726" s="2">
        <f t="shared" si="822"/>
        <v>83739.142514597625</v>
      </c>
      <c r="BT726" s="5">
        <f t="shared" si="862"/>
        <v>96500.55415236103</v>
      </c>
      <c r="BU726" s="5"/>
      <c r="BV726" s="2">
        <f t="shared" si="797"/>
        <v>1.1737404301916259</v>
      </c>
      <c r="BW726" s="2">
        <f t="shared" si="823"/>
        <v>0.84585310168204475</v>
      </c>
      <c r="BX726" s="2">
        <f t="shared" si="824"/>
        <v>-4.2310885041349149</v>
      </c>
      <c r="BY726" s="2">
        <f t="shared" si="825"/>
        <v>5.9227947074990048</v>
      </c>
      <c r="BZ726" s="2"/>
      <c r="CA726" s="2">
        <f t="shared" si="863"/>
        <v>0.98824359285228758</v>
      </c>
      <c r="CB726" s="2">
        <f t="shared" si="826"/>
        <v>0.35304447429656449</v>
      </c>
      <c r="CC726" s="2">
        <f t="shared" si="827"/>
        <v>-1.3669030372090099</v>
      </c>
      <c r="CD726" s="2">
        <f t="shared" si="828"/>
        <v>2.0729919858021386</v>
      </c>
      <c r="CE726" s="5"/>
      <c r="CF726" s="8">
        <f t="shared" si="798"/>
        <v>-7.0561442270433029E-3</v>
      </c>
      <c r="CG726" s="8">
        <f t="shared" si="799"/>
        <v>5.9575510236617238E-3</v>
      </c>
      <c r="CH726" s="5">
        <f t="shared" si="800"/>
        <v>91555</v>
      </c>
      <c r="CI726" s="5">
        <f t="shared" si="801"/>
        <v>93300</v>
      </c>
      <c r="CJ726" s="5"/>
      <c r="CK726" s="5">
        <f t="shared" si="855"/>
        <v>92097.413805924822</v>
      </c>
      <c r="CL726" s="5">
        <f t="shared" si="869"/>
        <v>91855.505127892175</v>
      </c>
      <c r="CM726" s="5">
        <f t="shared" si="810"/>
        <v>101948.14671615405</v>
      </c>
      <c r="CN726" s="5">
        <f t="shared" si="793"/>
        <v>114025.73623163727</v>
      </c>
      <c r="CO726" s="5">
        <f t="shared" si="850"/>
        <v>109416.90631783445</v>
      </c>
      <c r="CP726" s="5">
        <f t="shared" si="864"/>
        <v>91585.05376576315</v>
      </c>
      <c r="CQ726" s="5">
        <f t="shared" si="783"/>
        <v>77104.959892496379</v>
      </c>
      <c r="CR726" s="5"/>
      <c r="CS726" s="32">
        <f t="shared" si="856"/>
        <v>-1.9299280321490198E-2</v>
      </c>
      <c r="CT726" s="32">
        <f t="shared" si="870"/>
        <v>-1.6716528048637547E-2</v>
      </c>
      <c r="CU726" s="32">
        <f t="shared" si="811"/>
        <v>-0.11405942227208266</v>
      </c>
      <c r="CV726" s="32">
        <f t="shared" si="794"/>
        <v>-0.20789812032855737</v>
      </c>
      <c r="CW726" s="32">
        <f t="shared" si="851"/>
        <v>-0.17453341499495256</v>
      </c>
      <c r="CX726" s="32">
        <f t="shared" si="865"/>
        <v>-1.3812884458185071E-2</v>
      </c>
      <c r="CY726" s="32">
        <f t="shared" si="784"/>
        <v>0.17139027276492591</v>
      </c>
      <c r="DA726" s="6">
        <f t="shared" si="857"/>
        <v>-3.053006414172112E-2</v>
      </c>
      <c r="DB726" s="6">
        <f t="shared" si="871"/>
        <v>-1.4945333125022825E-2</v>
      </c>
      <c r="DC726" s="6">
        <f t="shared" si="812"/>
        <v>-0.25915683687046231</v>
      </c>
      <c r="DD726" s="6">
        <f t="shared" si="795"/>
        <v>-0.2290604670621483</v>
      </c>
      <c r="DE726" s="6">
        <f t="shared" si="852"/>
        <v>-0.28521556989187724</v>
      </c>
      <c r="DF726" s="6">
        <f t="shared" si="866"/>
        <v>0.26925241524414717</v>
      </c>
      <c r="DG726" s="6">
        <f t="shared" si="815"/>
        <v>1.5484433997312586</v>
      </c>
      <c r="DI726" s="6">
        <f t="shared" si="858"/>
        <v>0.22104154318215946</v>
      </c>
      <c r="DJ726" s="6">
        <f t="shared" si="872"/>
        <v>0.30723018658420492</v>
      </c>
      <c r="DK726" s="6">
        <f t="shared" si="813"/>
        <v>0.4035236356166309</v>
      </c>
      <c r="DL726" s="6">
        <f t="shared" si="796"/>
        <v>0.64993193527850157</v>
      </c>
      <c r="DM726" s="6">
        <f t="shared" si="853"/>
        <v>0.51045547569747041</v>
      </c>
      <c r="DN726" s="6">
        <f t="shared" si="867"/>
        <v>0.16267265821106519</v>
      </c>
      <c r="DO726" s="6">
        <f t="shared" si="814"/>
        <v>8.9469024611179518E-2</v>
      </c>
      <c r="DP726" s="6"/>
      <c r="DX726">
        <f t="shared" si="873"/>
        <v>91901</v>
      </c>
      <c r="DY726">
        <f t="shared" si="874"/>
        <v>87800.254214170302</v>
      </c>
      <c r="DZ726">
        <f t="shared" si="875"/>
        <v>96001.745785829698</v>
      </c>
    </row>
    <row r="727" spans="1:130" x14ac:dyDescent="0.25">
      <c r="A727" s="1">
        <v>26</v>
      </c>
      <c r="B727" s="1">
        <v>726</v>
      </c>
      <c r="C727" s="7">
        <v>20220913</v>
      </c>
      <c r="D727" s="7">
        <v>90300</v>
      </c>
      <c r="E727" s="7">
        <v>1029693</v>
      </c>
      <c r="F727" s="7"/>
      <c r="G727" s="7">
        <f t="shared" si="838"/>
        <v>92981277900</v>
      </c>
      <c r="H727" s="36">
        <f t="shared" si="787"/>
        <v>145227529028.5</v>
      </c>
      <c r="I727" s="36">
        <f t="shared" ref="I727:I790" si="876">AVERAGE(G678:G727)</f>
        <v>254807085516.20001</v>
      </c>
      <c r="K727" s="2">
        <f t="shared" si="839"/>
        <v>-2.214594184668663E-4</v>
      </c>
      <c r="M727" s="1">
        <f t="shared" si="849"/>
        <v>725</v>
      </c>
      <c r="N727" s="2">
        <f t="shared" si="840"/>
        <v>4.3782642438809728E-2</v>
      </c>
      <c r="O727" s="8">
        <f t="shared" si="841"/>
        <v>0.9085213032581454</v>
      </c>
      <c r="P727" s="2">
        <f t="shared" si="842"/>
        <v>0.91835086095624052</v>
      </c>
      <c r="Q727" s="2">
        <f t="shared" si="843"/>
        <v>0.8637522186083213</v>
      </c>
      <c r="R727" s="2">
        <f t="shared" si="844"/>
        <v>9.0648524185211743E-3</v>
      </c>
      <c r="V727" s="1">
        <f t="shared" si="845"/>
        <v>2.214594184668663E-4</v>
      </c>
      <c r="W727" s="1">
        <f t="shared" si="846"/>
        <v>0</v>
      </c>
      <c r="X727" s="2">
        <f t="shared" si="816"/>
        <v>5.0729250442919432E-3</v>
      </c>
      <c r="Y727" s="2">
        <f t="shared" si="817"/>
        <v>7.379420420941281E-4</v>
      </c>
      <c r="Z727" s="2">
        <f t="shared" si="818"/>
        <v>6.2910567702238809E-3</v>
      </c>
      <c r="AA727" s="2">
        <f t="shared" si="819"/>
        <v>1.5765710859931255E-3</v>
      </c>
      <c r="AB727" s="3">
        <f t="shared" ref="AB727:AB790" si="877">IFERROR(X727/Z727,0)</f>
        <v>0.80637088959402481</v>
      </c>
      <c r="AC727" s="3">
        <f t="shared" ref="AC727:AC790" si="878">IFERROR(Y727/AA727,0)</f>
        <v>0.46806772536315933</v>
      </c>
      <c r="AD727" s="4">
        <f t="shared" si="820"/>
        <v>36.727365278309968</v>
      </c>
      <c r="AE727" s="5">
        <f t="shared" si="802"/>
        <v>37.914901578901876</v>
      </c>
      <c r="AF727" s="5">
        <f t="shared" si="803"/>
        <v>30.964734295539973</v>
      </c>
      <c r="AG727" s="5">
        <f t="shared" si="804"/>
        <v>44.865068862263783</v>
      </c>
      <c r="AH727" s="5"/>
      <c r="AI727" s="6">
        <f t="shared" ref="AI727:AI790" si="879">AVERAGE(K708:K727)/_xlfn.STDEV.S(K708:K727)</f>
        <v>-5.1439269712710442E-2</v>
      </c>
      <c r="AJ727" s="6">
        <f t="shared" si="868"/>
        <v>-0.13685532280057461</v>
      </c>
      <c r="AK727" s="6">
        <f t="shared" si="805"/>
        <v>-0.37442890689659769</v>
      </c>
      <c r="AL727" s="6">
        <f t="shared" si="806"/>
        <v>0.10071826129544847</v>
      </c>
      <c r="AM727" s="6"/>
      <c r="AT727" s="5"/>
      <c r="AU727" s="5">
        <f t="shared" si="829"/>
        <v>90299.817415752244</v>
      </c>
      <c r="AV727" s="12">
        <f t="shared" si="830"/>
        <v>2.0219739508275936E-6</v>
      </c>
      <c r="AW727" s="5"/>
      <c r="AX727" s="5"/>
      <c r="AY727" s="5"/>
      <c r="BA727" s="4">
        <f t="shared" si="831"/>
        <v>90300.710469712052</v>
      </c>
      <c r="BB727" s="12">
        <f t="shared" si="832"/>
        <v>7.8678816395338913E-6</v>
      </c>
      <c r="BE727" s="5">
        <f t="shared" si="833"/>
        <v>-20</v>
      </c>
      <c r="BF727" s="6">
        <f t="shared" si="834"/>
        <v>20</v>
      </c>
      <c r="BG727" s="6">
        <f t="shared" si="835"/>
        <v>0</v>
      </c>
      <c r="BH727" s="6">
        <f t="shared" si="860"/>
        <v>471.42857142857144</v>
      </c>
      <c r="BI727" s="6">
        <f t="shared" si="860"/>
        <v>67.857142857142861</v>
      </c>
      <c r="BJ727" s="6">
        <f t="shared" si="859"/>
        <v>12.582781456953644</v>
      </c>
      <c r="BK727" s="6">
        <f t="shared" si="807"/>
        <v>41.908205791748237</v>
      </c>
      <c r="BL727" s="6">
        <f t="shared" si="808"/>
        <v>18.974604480260407</v>
      </c>
      <c r="BM727" s="6">
        <f t="shared" si="809"/>
        <v>57.961726709789716</v>
      </c>
      <c r="BN727" s="24"/>
      <c r="BO727" s="24"/>
      <c r="BQ727" s="2">
        <f t="shared" si="821"/>
        <v>91633.75</v>
      </c>
      <c r="BR727" s="2">
        <f t="shared" si="861"/>
        <v>93699.1875</v>
      </c>
      <c r="BS727" s="2">
        <f t="shared" si="822"/>
        <v>84153.132982205629</v>
      </c>
      <c r="BT727" s="5">
        <f t="shared" si="862"/>
        <v>96239.816342976308</v>
      </c>
      <c r="BU727" s="5"/>
      <c r="BV727" s="2">
        <f t="shared" si="797"/>
        <v>1.5287385363465571</v>
      </c>
      <c r="BW727" s="2">
        <f t="shared" si="823"/>
        <v>0.520309059539106</v>
      </c>
      <c r="BX727" s="2">
        <f t="shared" si="824"/>
        <v>-3.2918412418250957</v>
      </c>
      <c r="BY727" s="2">
        <f t="shared" si="825"/>
        <v>4.3324593609033073</v>
      </c>
      <c r="BZ727" s="2"/>
      <c r="CA727" s="2">
        <f t="shared" si="863"/>
        <v>1.1334263602210668</v>
      </c>
      <c r="CB727" s="2">
        <f t="shared" si="826"/>
        <v>0.51413426285030905</v>
      </c>
      <c r="CC727" s="2">
        <f t="shared" si="827"/>
        <v>-0.79823908589299986</v>
      </c>
      <c r="CD727" s="2">
        <f t="shared" si="828"/>
        <v>1.8265076115936179</v>
      </c>
      <c r="CE727" s="5"/>
      <c r="CF727" s="8">
        <f t="shared" si="798"/>
        <v>-7.0561442270433029E-3</v>
      </c>
      <c r="CG727" s="8">
        <f t="shared" si="799"/>
        <v>5.9575510236617238E-3</v>
      </c>
      <c r="CH727" s="5">
        <f t="shared" si="800"/>
        <v>91555</v>
      </c>
      <c r="CI727" s="5">
        <f t="shared" si="801"/>
        <v>93300</v>
      </c>
      <c r="CJ727" s="5"/>
      <c r="CK727" s="5">
        <f t="shared" si="855"/>
        <v>91789.198387282289</v>
      </c>
      <c r="CL727" s="5">
        <f t="shared" si="869"/>
        <v>91814.261216112369</v>
      </c>
      <c r="CM727" s="5">
        <f t="shared" si="810"/>
        <v>101555.30312713563</v>
      </c>
      <c r="CN727" s="5">
        <f t="shared" si="793"/>
        <v>113949.2886885764</v>
      </c>
      <c r="CO727" s="5">
        <f t="shared" si="850"/>
        <v>109311.60267930017</v>
      </c>
      <c r="CP727" s="5">
        <f t="shared" si="864"/>
        <v>91738.960779982837</v>
      </c>
      <c r="CQ727" s="5">
        <f t="shared" si="783"/>
        <v>77169.371146491379</v>
      </c>
      <c r="CR727" s="5"/>
      <c r="CS727" s="32">
        <f t="shared" si="856"/>
        <v>-1.6224113658765971E-2</v>
      </c>
      <c r="CT727" s="32">
        <f t="shared" si="870"/>
        <v>-1.6492658069187094E-2</v>
      </c>
      <c r="CU727" s="32">
        <f t="shared" si="811"/>
        <v>-0.11082929970722732</v>
      </c>
      <c r="CV727" s="32">
        <f t="shared" si="794"/>
        <v>-0.20754222304283043</v>
      </c>
      <c r="CW727" s="32">
        <f t="shared" si="851"/>
        <v>-0.17392117774612326</v>
      </c>
      <c r="CX727" s="32">
        <f t="shared" si="865"/>
        <v>-1.5685383481004234E-2</v>
      </c>
      <c r="CY727" s="32">
        <f t="shared" si="784"/>
        <v>0.17015337378585893</v>
      </c>
      <c r="DA727" s="6">
        <f t="shared" si="857"/>
        <v>-3.0321878011151281E-2</v>
      </c>
      <c r="DB727" s="6">
        <f t="shared" si="871"/>
        <v>2.9945123025543509E-3</v>
      </c>
      <c r="DC727" s="6">
        <f t="shared" si="812"/>
        <v>-0.25475381258281549</v>
      </c>
      <c r="DD727" s="6">
        <f t="shared" si="795"/>
        <v>-0.23831034385769942</v>
      </c>
      <c r="DE727" s="6">
        <f t="shared" si="852"/>
        <v>-0.30104750530076663</v>
      </c>
      <c r="DF727" s="6">
        <f t="shared" si="866"/>
        <v>0.2220367443390186</v>
      </c>
      <c r="DG727" s="6">
        <f t="shared" si="815"/>
        <v>1.5392893267962573</v>
      </c>
      <c r="DI727" s="6">
        <f t="shared" si="858"/>
        <v>0.26866004167286789</v>
      </c>
      <c r="DJ727" s="6">
        <f t="shared" si="872"/>
        <v>0.3158352868221479</v>
      </c>
      <c r="DK727" s="6">
        <f t="shared" si="813"/>
        <v>0.39267033187113587</v>
      </c>
      <c r="DL727" s="6">
        <f t="shared" si="796"/>
        <v>0.69452375254731646</v>
      </c>
      <c r="DM727" s="6">
        <f t="shared" si="853"/>
        <v>0.5320144316914861</v>
      </c>
      <c r="DN727" s="6">
        <f t="shared" si="867"/>
        <v>0.13505257655360056</v>
      </c>
      <c r="DO727" s="6">
        <f t="shared" si="814"/>
        <v>7.8747377620647249E-2</v>
      </c>
      <c r="DP727" s="6"/>
      <c r="DX727">
        <f t="shared" si="873"/>
        <v>91832</v>
      </c>
      <c r="DY727">
        <f t="shared" si="874"/>
        <v>87672.679863246885</v>
      </c>
      <c r="DZ727">
        <f t="shared" si="875"/>
        <v>95991.320136753115</v>
      </c>
    </row>
    <row r="728" spans="1:130" x14ac:dyDescent="0.25">
      <c r="A728" s="1">
        <v>27</v>
      </c>
      <c r="B728" s="1">
        <v>727</v>
      </c>
      <c r="C728" s="7">
        <v>20220914</v>
      </c>
      <c r="D728" s="7">
        <v>90040</v>
      </c>
      <c r="E728" s="7">
        <v>1482015</v>
      </c>
      <c r="F728" s="7"/>
      <c r="G728" s="7">
        <f t="shared" si="838"/>
        <v>133440630600</v>
      </c>
      <c r="H728" s="36">
        <f t="shared" si="787"/>
        <v>139993934839</v>
      </c>
      <c r="I728" s="36">
        <f t="shared" si="876"/>
        <v>249434760568.20001</v>
      </c>
      <c r="K728" s="2">
        <f t="shared" si="839"/>
        <v>-2.8834443844082767E-3</v>
      </c>
      <c r="M728" s="1">
        <f t="shared" si="849"/>
        <v>726</v>
      </c>
      <c r="N728" s="2">
        <f t="shared" si="840"/>
        <v>4.3877070592594193E-2</v>
      </c>
      <c r="O728" s="8">
        <f t="shared" si="841"/>
        <v>0.90977443609022557</v>
      </c>
      <c r="P728" s="2">
        <f t="shared" si="842"/>
        <v>0.91883592784246015</v>
      </c>
      <c r="Q728" s="2">
        <f t="shared" si="843"/>
        <v>0.86402934977190071</v>
      </c>
      <c r="R728" s="2">
        <f t="shared" si="844"/>
        <v>8.5764248660149534E-3</v>
      </c>
      <c r="V728" s="1">
        <f t="shared" si="845"/>
        <v>2.8834443844082767E-3</v>
      </c>
      <c r="W728" s="1">
        <f t="shared" si="846"/>
        <v>0</v>
      </c>
      <c r="X728" s="2">
        <f t="shared" si="816"/>
        <v>4.5455874861176906E-3</v>
      </c>
      <c r="Y728" s="2">
        <f t="shared" si="817"/>
        <v>7.379420420941281E-4</v>
      </c>
      <c r="Z728" s="2">
        <f t="shared" si="818"/>
        <v>6.1296064652281452E-3</v>
      </c>
      <c r="AA728" s="2">
        <f t="shared" si="819"/>
        <v>1.5765710859931255E-3</v>
      </c>
      <c r="AB728" s="3">
        <f t="shared" si="877"/>
        <v>0.74157900868575632</v>
      </c>
      <c r="AC728" s="3">
        <f t="shared" si="878"/>
        <v>0.46806772536315933</v>
      </c>
      <c r="AD728" s="4">
        <f t="shared" si="820"/>
        <v>38.694580176846209</v>
      </c>
      <c r="AE728" s="5">
        <f t="shared" si="802"/>
        <v>37.980864399466093</v>
      </c>
      <c r="AF728" s="5">
        <f t="shared" si="803"/>
        <v>31.027218590972609</v>
      </c>
      <c r="AG728" s="5">
        <f t="shared" si="804"/>
        <v>44.934510207959576</v>
      </c>
      <c r="AH728" s="5"/>
      <c r="AI728" s="6">
        <f t="shared" si="879"/>
        <v>3.9168452190085977E-4</v>
      </c>
      <c r="AJ728" s="6">
        <f t="shared" si="868"/>
        <v>-0.11870259253569851</v>
      </c>
      <c r="AK728" s="6">
        <f t="shared" si="805"/>
        <v>-0.33844070207828958</v>
      </c>
      <c r="AL728" s="6">
        <f t="shared" si="806"/>
        <v>0.10103551700689253</v>
      </c>
      <c r="AM728" s="6"/>
      <c r="AT728" s="5"/>
      <c r="AU728" s="5">
        <f t="shared" si="829"/>
        <v>90043.130869546032</v>
      </c>
      <c r="AV728" s="12">
        <f t="shared" si="830"/>
        <v>3.4771985184756105E-5</v>
      </c>
      <c r="AW728" s="5"/>
      <c r="AX728" s="5"/>
      <c r="AY728" s="5"/>
      <c r="BA728" s="4">
        <f t="shared" si="831"/>
        <v>90042.491479589589</v>
      </c>
      <c r="BB728" s="12">
        <f t="shared" si="832"/>
        <v>2.7670808413926551E-5</v>
      </c>
      <c r="BE728" s="5">
        <f t="shared" si="833"/>
        <v>-260</v>
      </c>
      <c r="BF728" s="6">
        <f t="shared" si="834"/>
        <v>260</v>
      </c>
      <c r="BG728" s="6">
        <f t="shared" si="835"/>
        <v>0</v>
      </c>
      <c r="BH728" s="6">
        <f t="shared" si="860"/>
        <v>420</v>
      </c>
      <c r="BI728" s="6">
        <f t="shared" si="860"/>
        <v>67.857142857142861</v>
      </c>
      <c r="BJ728" s="6">
        <f t="shared" si="859"/>
        <v>13.909224011713031</v>
      </c>
      <c r="BK728" s="6">
        <f t="shared" si="807"/>
        <v>40.559102839542511</v>
      </c>
      <c r="BL728" s="6">
        <f t="shared" si="808"/>
        <v>14.422739376280653</v>
      </c>
      <c r="BM728" s="6">
        <f t="shared" si="809"/>
        <v>58.854557263825811</v>
      </c>
      <c r="BN728" s="24"/>
      <c r="BO728" s="24"/>
      <c r="BQ728" s="2">
        <f t="shared" si="821"/>
        <v>91633.75</v>
      </c>
      <c r="BR728" s="2">
        <f t="shared" si="861"/>
        <v>93484</v>
      </c>
      <c r="BS728" s="2">
        <f t="shared" si="822"/>
        <v>84593.505574966824</v>
      </c>
      <c r="BT728" s="5">
        <f t="shared" si="862"/>
        <v>95954.46349263069</v>
      </c>
      <c r="BU728" s="5"/>
      <c r="BV728" s="2">
        <f t="shared" si="797"/>
        <v>1.8487504346172559</v>
      </c>
      <c r="BW728" s="2">
        <f t="shared" si="823"/>
        <v>0.21348981992253929</v>
      </c>
      <c r="BX728" s="2">
        <f t="shared" si="824"/>
        <v>-1.452750384048092</v>
      </c>
      <c r="BY728" s="2">
        <f t="shared" si="825"/>
        <v>1.8797300238931705</v>
      </c>
      <c r="BZ728" s="2"/>
      <c r="CA728" s="2">
        <f t="shared" si="863"/>
        <v>1.2078637968607899</v>
      </c>
      <c r="CB728" s="2">
        <f t="shared" si="826"/>
        <v>0.67827088511675993</v>
      </c>
      <c r="CC728" s="2">
        <f t="shared" si="827"/>
        <v>0.1314049712137848</v>
      </c>
      <c r="CD728" s="2">
        <f t="shared" si="828"/>
        <v>1.225136799019735</v>
      </c>
      <c r="CE728" s="5"/>
      <c r="CF728" s="8">
        <f t="shared" si="798"/>
        <v>-7.0561442270433029E-3</v>
      </c>
      <c r="CG728" s="8">
        <f t="shared" si="799"/>
        <v>5.9575510236617238E-3</v>
      </c>
      <c r="CH728" s="5">
        <f t="shared" si="800"/>
        <v>91555</v>
      </c>
      <c r="CI728" s="5">
        <f t="shared" si="801"/>
        <v>92225</v>
      </c>
      <c r="CJ728" s="5"/>
      <c r="CK728" s="5">
        <f t="shared" si="855"/>
        <v>91354.074817194516</v>
      </c>
      <c r="CL728" s="5">
        <f t="shared" si="869"/>
        <v>91882.833573420445</v>
      </c>
      <c r="CM728" s="5">
        <f t="shared" si="810"/>
        <v>100999.42232988162</v>
      </c>
      <c r="CN728" s="5">
        <f t="shared" si="793"/>
        <v>113826.41291316353</v>
      </c>
      <c r="CO728" s="5">
        <f t="shared" si="850"/>
        <v>109087.30877657147</v>
      </c>
      <c r="CP728" s="5">
        <f t="shared" si="864"/>
        <v>91876.705386679227</v>
      </c>
      <c r="CQ728" s="5">
        <f t="shared" ref="CQ728:CQ791" si="880">AVERAGE(G129:G728)/AVERAGE(E129:E728)</f>
        <v>77238.476165146916</v>
      </c>
      <c r="CR728" s="5"/>
      <c r="CS728" s="32">
        <f t="shared" si="856"/>
        <v>-1.4384413829641063E-2</v>
      </c>
      <c r="CT728" s="32">
        <f t="shared" si="870"/>
        <v>-2.0056342428184881E-2</v>
      </c>
      <c r="CU728" s="32">
        <f t="shared" si="811"/>
        <v>-0.10850975260122031</v>
      </c>
      <c r="CV728" s="32">
        <f t="shared" si="794"/>
        <v>-0.208970943600848</v>
      </c>
      <c r="CW728" s="32">
        <f t="shared" si="851"/>
        <v>-0.17460609295608764</v>
      </c>
      <c r="CX728" s="32">
        <f t="shared" si="865"/>
        <v>-1.9990980074319542E-2</v>
      </c>
      <c r="CY728" s="32">
        <f t="shared" ref="CY728:CY791" si="881">D728/CQ728-1</f>
        <v>0.16574024334039938</v>
      </c>
      <c r="DA728" s="6">
        <f t="shared" si="857"/>
        <v>-3.2668005741935756E-2</v>
      </c>
      <c r="DB728" s="6">
        <f t="shared" si="871"/>
        <v>1.8495174965674838E-2</v>
      </c>
      <c r="DC728" s="6">
        <f t="shared" si="812"/>
        <v>-0.3012228113101772</v>
      </c>
      <c r="DD728" s="6">
        <f t="shared" si="795"/>
        <v>-0.26020905435559522</v>
      </c>
      <c r="DE728" s="6">
        <f t="shared" si="852"/>
        <v>-0.34825442854928895</v>
      </c>
      <c r="DF728" s="6">
        <f t="shared" si="866"/>
        <v>0.19348986586519679</v>
      </c>
      <c r="DG728" s="6">
        <f t="shared" si="815"/>
        <v>1.5495648812664178</v>
      </c>
      <c r="DI728" s="6">
        <f t="shared" si="858"/>
        <v>0.27011904496579109</v>
      </c>
      <c r="DJ728" s="6">
        <f t="shared" si="872"/>
        <v>0.28447528751290463</v>
      </c>
      <c r="DK728" s="6">
        <f t="shared" si="813"/>
        <v>0.45189247609321659</v>
      </c>
      <c r="DL728" s="6">
        <f t="shared" si="796"/>
        <v>0.73238092862390414</v>
      </c>
      <c r="DM728" s="6">
        <f t="shared" si="853"/>
        <v>0.57788794102842678</v>
      </c>
      <c r="DN728" s="6">
        <f t="shared" si="867"/>
        <v>0.12738407753413913</v>
      </c>
      <c r="DO728" s="6">
        <f t="shared" si="814"/>
        <v>6.9962061935690142E-2</v>
      </c>
      <c r="DP728" s="6"/>
      <c r="DX728">
        <f t="shared" si="873"/>
        <v>91832.5</v>
      </c>
      <c r="DY728">
        <f t="shared" si="874"/>
        <v>87674.044156781267</v>
      </c>
      <c r="DZ728">
        <f t="shared" si="875"/>
        <v>95990.955843218733</v>
      </c>
    </row>
    <row r="729" spans="1:130" x14ac:dyDescent="0.25">
      <c r="A729" s="1">
        <v>28</v>
      </c>
      <c r="B729" s="1">
        <v>728</v>
      </c>
      <c r="C729" s="7">
        <v>20220918</v>
      </c>
      <c r="D729" s="7">
        <v>89090</v>
      </c>
      <c r="E729" s="7">
        <v>1157739</v>
      </c>
      <c r="F729" s="7"/>
      <c r="G729" s="7">
        <f t="shared" si="838"/>
        <v>103142967510</v>
      </c>
      <c r="H729" s="36">
        <f t="shared" si="787"/>
        <v>132871847185.5</v>
      </c>
      <c r="I729" s="36">
        <f t="shared" si="876"/>
        <v>243244762315.39999</v>
      </c>
      <c r="K729" s="2">
        <f t="shared" si="839"/>
        <v>-1.0606921305979065E-2</v>
      </c>
      <c r="M729" s="1">
        <f t="shared" si="849"/>
        <v>727</v>
      </c>
      <c r="N729" s="2">
        <f t="shared" si="840"/>
        <v>4.4047622982573441E-2</v>
      </c>
      <c r="O729" s="8">
        <f t="shared" si="841"/>
        <v>0.91102756892230574</v>
      </c>
      <c r="P729" s="2">
        <f t="shared" si="842"/>
        <v>0.91970652118411422</v>
      </c>
      <c r="Q729" s="2">
        <f t="shared" si="843"/>
        <v>0.86452722062011245</v>
      </c>
      <c r="R729" s="2">
        <f t="shared" si="844"/>
        <v>7.8083589201544124E-3</v>
      </c>
      <c r="V729" s="1">
        <f t="shared" si="845"/>
        <v>1.0606921305979065E-2</v>
      </c>
      <c r="W729" s="1">
        <f t="shared" si="846"/>
        <v>0</v>
      </c>
      <c r="X729" s="2">
        <f t="shared" si="816"/>
        <v>4.3568362497400336E-3</v>
      </c>
      <c r="Y729" s="2">
        <f t="shared" si="817"/>
        <v>7.379420420941281E-4</v>
      </c>
      <c r="Z729" s="2">
        <f t="shared" si="818"/>
        <v>5.8764258186647378E-3</v>
      </c>
      <c r="AA729" s="2">
        <f t="shared" si="819"/>
        <v>1.5765710859931255E-3</v>
      </c>
      <c r="AB729" s="3">
        <f t="shared" si="877"/>
        <v>0.7414092144074762</v>
      </c>
      <c r="AC729" s="3">
        <f t="shared" si="878"/>
        <v>0.46806772536315933</v>
      </c>
      <c r="AD729" s="4">
        <f t="shared" si="820"/>
        <v>38.700012374929891</v>
      </c>
      <c r="AE729" s="5">
        <f t="shared" si="802"/>
        <v>38.307152530761229</v>
      </c>
      <c r="AF729" s="5">
        <f t="shared" si="803"/>
        <v>31.91062758831513</v>
      </c>
      <c r="AG729" s="5">
        <f t="shared" si="804"/>
        <v>44.703677473207328</v>
      </c>
      <c r="AH729" s="5"/>
      <c r="AI729" s="6">
        <f t="shared" si="879"/>
        <v>2.8689914938486227E-2</v>
      </c>
      <c r="AJ729" s="6">
        <f t="shared" si="868"/>
        <v>-0.10030125896179629</v>
      </c>
      <c r="AK729" s="6">
        <f t="shared" si="805"/>
        <v>-0.30324066403180655</v>
      </c>
      <c r="AL729" s="6">
        <f t="shared" si="806"/>
        <v>0.10263814610821398</v>
      </c>
      <c r="AM729" s="6"/>
      <c r="AT729" s="5"/>
      <c r="AU729" s="5">
        <f t="shared" si="829"/>
        <v>89089.930795236331</v>
      </c>
      <c r="AV729" s="12">
        <f t="shared" si="830"/>
        <v>7.7679609011838124E-7</v>
      </c>
      <c r="AW729" s="5"/>
      <c r="AX729" s="5"/>
      <c r="AY729" s="5"/>
      <c r="BA729" s="4">
        <f t="shared" si="831"/>
        <v>89089.98191469071</v>
      </c>
      <c r="BB729" s="12">
        <f t="shared" si="832"/>
        <v>2.0300044101251302E-7</v>
      </c>
      <c r="BE729" s="5">
        <f t="shared" si="833"/>
        <v>-950</v>
      </c>
      <c r="BF729" s="6">
        <f t="shared" si="834"/>
        <v>950</v>
      </c>
      <c r="BG729" s="6">
        <f t="shared" si="835"/>
        <v>0</v>
      </c>
      <c r="BH729" s="6">
        <f t="shared" si="860"/>
        <v>398.57142857142856</v>
      </c>
      <c r="BI729" s="6">
        <f t="shared" si="860"/>
        <v>67.857142857142861</v>
      </c>
      <c r="BJ729" s="6">
        <f t="shared" si="859"/>
        <v>14.548238897396631</v>
      </c>
      <c r="BK729" s="6">
        <f t="shared" si="807"/>
        <v>40.022209607300624</v>
      </c>
      <c r="BL729" s="6">
        <f t="shared" si="808"/>
        <v>12.179396870258703</v>
      </c>
      <c r="BM729" s="6">
        <f t="shared" si="809"/>
        <v>59.512178523229963</v>
      </c>
      <c r="BN729" s="24"/>
      <c r="BO729" s="24"/>
      <c r="BQ729" s="2">
        <f t="shared" si="821"/>
        <v>91633.75</v>
      </c>
      <c r="BR729" s="2">
        <f t="shared" si="861"/>
        <v>93280.375</v>
      </c>
      <c r="BS729" s="2">
        <f t="shared" si="822"/>
        <v>85045.912352368992</v>
      </c>
      <c r="BT729" s="5">
        <f t="shared" si="862"/>
        <v>95648.84859517742</v>
      </c>
      <c r="BU729" s="5"/>
      <c r="BV729" s="2">
        <f t="shared" si="797"/>
        <v>2.1411163730166836</v>
      </c>
      <c r="BW729" s="2">
        <f t="shared" si="823"/>
        <v>0.33177336684864056</v>
      </c>
      <c r="BX729" s="2">
        <f t="shared" si="824"/>
        <v>-1.5281493410773335</v>
      </c>
      <c r="BY729" s="2">
        <f t="shared" si="825"/>
        <v>2.1916960747746148</v>
      </c>
      <c r="BZ729" s="2"/>
      <c r="CA729" s="2">
        <f t="shared" si="863"/>
        <v>1.3423372504083892</v>
      </c>
      <c r="CB729" s="2">
        <f t="shared" si="826"/>
        <v>0.71896665549770433</v>
      </c>
      <c r="CC729" s="2">
        <f t="shared" si="827"/>
        <v>0.10236262073877367</v>
      </c>
      <c r="CD729" s="2">
        <f t="shared" si="828"/>
        <v>1.3355706902566351</v>
      </c>
      <c r="CE729" s="5"/>
      <c r="CF729" s="8">
        <f t="shared" si="798"/>
        <v>-7.0561442270433029E-3</v>
      </c>
      <c r="CG729" s="8">
        <f t="shared" si="799"/>
        <v>5.9575510236617238E-3</v>
      </c>
      <c r="CH729" s="5">
        <f t="shared" si="800"/>
        <v>91100</v>
      </c>
      <c r="CI729" s="5">
        <f t="shared" si="801"/>
        <v>92060</v>
      </c>
      <c r="CJ729" s="5"/>
      <c r="CK729" s="5">
        <f t="shared" si="855"/>
        <v>90848.112878116503</v>
      </c>
      <c r="CL729" s="5">
        <f t="shared" si="869"/>
        <v>92107.126013406058</v>
      </c>
      <c r="CM729" s="5">
        <f t="shared" si="810"/>
        <v>100307.06470771789</v>
      </c>
      <c r="CN729" s="5">
        <f t="shared" si="793"/>
        <v>113708.33115620047</v>
      </c>
      <c r="CO729" s="5">
        <f t="shared" si="850"/>
        <v>108666.0099569953</v>
      </c>
      <c r="CP729" s="5">
        <f t="shared" si="864"/>
        <v>92042.701771317079</v>
      </c>
      <c r="CQ729" s="5">
        <f t="shared" si="880"/>
        <v>77304.766419074484</v>
      </c>
      <c r="CR729" s="5"/>
      <c r="CS729" s="32">
        <f t="shared" si="856"/>
        <v>-1.9352222323816615E-2</v>
      </c>
      <c r="CT729" s="32">
        <f t="shared" si="870"/>
        <v>-3.2756705631732719E-2</v>
      </c>
      <c r="CU729" s="32">
        <f t="shared" si="811"/>
        <v>-0.11182726501271867</v>
      </c>
      <c r="CV729" s="32">
        <f t="shared" si="794"/>
        <v>-0.21650419899648699</v>
      </c>
      <c r="CW729" s="32">
        <f t="shared" si="851"/>
        <v>-0.18014841959084105</v>
      </c>
      <c r="CX729" s="32">
        <f t="shared" si="865"/>
        <v>-3.2079694690548721E-2</v>
      </c>
      <c r="CY729" s="32">
        <f t="shared" si="881"/>
        <v>0.15245157739740067</v>
      </c>
      <c r="DA729" s="6">
        <f t="shared" si="857"/>
        <v>-4.2952398420703475E-2</v>
      </c>
      <c r="DB729" s="6">
        <f t="shared" si="871"/>
        <v>1.0607185888673258E-2</v>
      </c>
      <c r="DC729" s="6">
        <f t="shared" si="812"/>
        <v>-0.32001375407053906</v>
      </c>
      <c r="DD729" s="6">
        <f t="shared" si="795"/>
        <v>-0.21201439144430023</v>
      </c>
      <c r="DE729" s="6">
        <f t="shared" si="852"/>
        <v>-0.35059521343502253</v>
      </c>
      <c r="DF729" s="6">
        <f t="shared" si="866"/>
        <v>0.21298097571649713</v>
      </c>
      <c r="DG729" s="6">
        <f t="shared" si="815"/>
        <v>1.5726756802605208</v>
      </c>
      <c r="DI729" s="6">
        <f t="shared" si="858"/>
        <v>0.16176407899676398</v>
      </c>
      <c r="DJ729" s="6">
        <f t="shared" si="872"/>
        <v>0.15730194223128485</v>
      </c>
      <c r="DK729" s="6">
        <f t="shared" si="813"/>
        <v>0.44956210527590429</v>
      </c>
      <c r="DL729" s="6">
        <f t="shared" si="796"/>
        <v>0.73029276130774445</v>
      </c>
      <c r="DM729" s="6">
        <f t="shared" si="853"/>
        <v>0.55662137509031118</v>
      </c>
      <c r="DN729" s="6">
        <f t="shared" si="867"/>
        <v>0.10363063144812143</v>
      </c>
      <c r="DO729" s="6">
        <f t="shared" ref="DO729:DO760" si="882">(D149-(AVERAGE(D130:D729)-2*_xlfn.STDEV.P(D130:D729)))/(4*_xlfn.STDEV.P(D130:D729))</f>
        <v>7.3686622984046379E-2</v>
      </c>
      <c r="DP729" s="6"/>
      <c r="DX729">
        <f t="shared" si="873"/>
        <v>91867.5</v>
      </c>
      <c r="DY729">
        <f t="shared" si="874"/>
        <v>87815.098859935009</v>
      </c>
      <c r="DZ729">
        <f t="shared" si="875"/>
        <v>95919.901140064991</v>
      </c>
    </row>
    <row r="730" spans="1:130" x14ac:dyDescent="0.25">
      <c r="A730" s="1">
        <v>29</v>
      </c>
      <c r="B730" s="1">
        <v>729</v>
      </c>
      <c r="C730" s="7">
        <v>20220919</v>
      </c>
      <c r="D730" s="7">
        <v>87940</v>
      </c>
      <c r="E730" s="7">
        <v>1409394</v>
      </c>
      <c r="F730" s="7"/>
      <c r="G730" s="7">
        <f t="shared" si="838"/>
        <v>123942108360</v>
      </c>
      <c r="H730" s="36">
        <f t="shared" si="787"/>
        <v>130443664626</v>
      </c>
      <c r="I730" s="36">
        <f t="shared" si="876"/>
        <v>239015374143.20001</v>
      </c>
      <c r="K730" s="2">
        <f t="shared" si="839"/>
        <v>-1.2992330979888307E-2</v>
      </c>
      <c r="M730" s="1">
        <f t="shared" si="849"/>
        <v>728</v>
      </c>
      <c r="N730" s="2">
        <f t="shared" si="840"/>
        <v>4.4323478864113947E-2</v>
      </c>
      <c r="O730" s="8">
        <f t="shared" si="841"/>
        <v>0.91228070175438591</v>
      </c>
      <c r="P730" s="2">
        <f t="shared" si="842"/>
        <v>0.92109967675794613</v>
      </c>
      <c r="Q730" s="2">
        <f t="shared" si="843"/>
        <v>0.86532528136785025</v>
      </c>
      <c r="R730" s="2">
        <f t="shared" si="844"/>
        <v>7.4258194297283087E-3</v>
      </c>
      <c r="V730" s="1">
        <f t="shared" si="845"/>
        <v>1.2992330979888307E-2</v>
      </c>
      <c r="W730" s="1">
        <f t="shared" si="846"/>
        <v>0</v>
      </c>
      <c r="X730" s="2">
        <f t="shared" si="816"/>
        <v>4.4261118920562569E-3</v>
      </c>
      <c r="Y730" s="2">
        <f t="shared" si="817"/>
        <v>7.379420420941281E-4</v>
      </c>
      <c r="Z730" s="2">
        <f t="shared" si="818"/>
        <v>5.9785742807503123E-3</v>
      </c>
      <c r="AA730" s="2">
        <f t="shared" si="819"/>
        <v>1.5765710859931255E-3</v>
      </c>
      <c r="AB730" s="3">
        <f t="shared" si="877"/>
        <v>0.74032899554453291</v>
      </c>
      <c r="AC730" s="3">
        <f t="shared" si="878"/>
        <v>0.46806772536315933</v>
      </c>
      <c r="AD730" s="4">
        <f t="shared" si="820"/>
        <v>38.73460737393993</v>
      </c>
      <c r="AE730" s="5">
        <f t="shared" si="802"/>
        <v>38.525550796531711</v>
      </c>
      <c r="AF730" s="5">
        <f t="shared" si="803"/>
        <v>32.403117281847571</v>
      </c>
      <c r="AG730" s="5">
        <f t="shared" si="804"/>
        <v>44.647984311215851</v>
      </c>
      <c r="AH730" s="5"/>
      <c r="AI730" s="6">
        <f t="shared" si="879"/>
        <v>-8.4830483153354296E-3</v>
      </c>
      <c r="AJ730" s="6">
        <f t="shared" si="868"/>
        <v>-8.506862893343084E-2</v>
      </c>
      <c r="AK730" s="6">
        <f t="shared" si="805"/>
        <v>-0.26519569288085842</v>
      </c>
      <c r="AL730" s="6">
        <f t="shared" si="806"/>
        <v>9.5058435013996773E-2</v>
      </c>
      <c r="AM730" s="6"/>
      <c r="AT730" s="5"/>
      <c r="AU730" s="5">
        <f t="shared" si="829"/>
        <v>87937.597213886242</v>
      </c>
      <c r="AV730" s="12">
        <f t="shared" si="830"/>
        <v>2.7323016986158244E-5</v>
      </c>
      <c r="AW730" s="5"/>
      <c r="AX730" s="5"/>
      <c r="AY730" s="5"/>
      <c r="BA730" s="4">
        <f t="shared" si="831"/>
        <v>87939.014304272408</v>
      </c>
      <c r="BB730" s="12">
        <f t="shared" si="832"/>
        <v>1.1208730129497191E-5</v>
      </c>
      <c r="BE730" s="5">
        <f t="shared" si="833"/>
        <v>-1150</v>
      </c>
      <c r="BF730" s="6">
        <f t="shared" si="834"/>
        <v>1150</v>
      </c>
      <c r="BG730" s="6">
        <f t="shared" si="835"/>
        <v>0</v>
      </c>
      <c r="BH730" s="6">
        <f t="shared" si="860"/>
        <v>400.71428571428572</v>
      </c>
      <c r="BI730" s="6">
        <f t="shared" si="860"/>
        <v>67.857142857142861</v>
      </c>
      <c r="BJ730" s="6">
        <f t="shared" si="859"/>
        <v>14.48170731707317</v>
      </c>
      <c r="BK730" s="6">
        <f t="shared" si="807"/>
        <v>39.391154786238396</v>
      </c>
      <c r="BL730" s="6">
        <f t="shared" si="808"/>
        <v>9.7983137040181987</v>
      </c>
      <c r="BM730" s="6">
        <f t="shared" si="809"/>
        <v>60.106143543792527</v>
      </c>
      <c r="BN730" s="24"/>
      <c r="BO730" s="24"/>
      <c r="BQ730" s="2">
        <f t="shared" si="821"/>
        <v>91633.75</v>
      </c>
      <c r="BR730" s="2">
        <f t="shared" si="861"/>
        <v>93123.3125</v>
      </c>
      <c r="BS730" s="2">
        <f t="shared" si="822"/>
        <v>85528.135867982404</v>
      </c>
      <c r="BT730" s="5">
        <f t="shared" si="862"/>
        <v>95491.079224123896</v>
      </c>
      <c r="BU730" s="5"/>
      <c r="BV730" s="2">
        <f t="shared" si="797"/>
        <v>1.9617561392378935</v>
      </c>
      <c r="BW730" s="2">
        <f t="shared" si="823"/>
        <v>0.44347822578764218</v>
      </c>
      <c r="BX730" s="2">
        <f t="shared" si="824"/>
        <v>-1.5286466976332052</v>
      </c>
      <c r="BY730" s="2">
        <f t="shared" si="825"/>
        <v>2.4156031492084895</v>
      </c>
      <c r="BZ730" s="2"/>
      <c r="CA730" s="2">
        <f t="shared" si="863"/>
        <v>1.3217215159571787</v>
      </c>
      <c r="CB730" s="2">
        <f t="shared" si="826"/>
        <v>0.76250285846449284</v>
      </c>
      <c r="CC730" s="2">
        <f t="shared" si="827"/>
        <v>0.10402767324360029</v>
      </c>
      <c r="CD730" s="2">
        <f t="shared" si="828"/>
        <v>1.4209780436853854</v>
      </c>
      <c r="CE730" s="5"/>
      <c r="CF730" s="8">
        <f t="shared" si="798"/>
        <v>-7.0561442270433029E-3</v>
      </c>
      <c r="CG730" s="8">
        <f t="shared" si="799"/>
        <v>5.9575510236617238E-3</v>
      </c>
      <c r="CH730" s="5">
        <f t="shared" si="800"/>
        <v>89965</v>
      </c>
      <c r="CI730" s="5">
        <f t="shared" si="801"/>
        <v>91945</v>
      </c>
      <c r="CJ730" s="5"/>
      <c r="CK730" s="5">
        <f t="shared" si="855"/>
        <v>90260.306172863522</v>
      </c>
      <c r="CL730" s="5">
        <f t="shared" si="869"/>
        <v>92173.222725275904</v>
      </c>
      <c r="CM730" s="5">
        <f t="shared" si="810"/>
        <v>99651.484947264747</v>
      </c>
      <c r="CN730" s="5">
        <f t="shared" si="793"/>
        <v>113637.16996805315</v>
      </c>
      <c r="CO730" s="5">
        <f t="shared" si="850"/>
        <v>108373.79836912156</v>
      </c>
      <c r="CP730" s="5">
        <f t="shared" si="864"/>
        <v>92162.766010064166</v>
      </c>
      <c r="CQ730" s="5">
        <f t="shared" si="880"/>
        <v>77347.658423167886</v>
      </c>
      <c r="CR730" s="5"/>
      <c r="CS730" s="32">
        <f t="shared" si="856"/>
        <v>-2.570682807589586E-2</v>
      </c>
      <c r="CT730" s="32">
        <f t="shared" si="870"/>
        <v>-4.5926816922666425E-2</v>
      </c>
      <c r="CU730" s="32">
        <f t="shared" si="811"/>
        <v>-0.11752443983611915</v>
      </c>
      <c r="CV730" s="32">
        <f t="shared" si="794"/>
        <v>-0.22613349113918801</v>
      </c>
      <c r="CW730" s="32">
        <f t="shared" si="851"/>
        <v>-0.18854924969524434</v>
      </c>
      <c r="CX730" s="32">
        <f t="shared" si="865"/>
        <v>-4.5818568526936776E-2</v>
      </c>
      <c r="CY730" s="32">
        <f t="shared" si="881"/>
        <v>0.13694456681392442</v>
      </c>
      <c r="DA730" s="6">
        <f t="shared" si="857"/>
        <v>-5.7126826147774423E-2</v>
      </c>
      <c r="DB730" s="6">
        <f t="shared" si="871"/>
        <v>-2.7478878057655465E-2</v>
      </c>
      <c r="DC730" s="6">
        <f t="shared" si="812"/>
        <v>-0.33063960632556166</v>
      </c>
      <c r="DD730" s="6">
        <f t="shared" si="795"/>
        <v>-0.26252170208316122</v>
      </c>
      <c r="DE730" s="6">
        <f t="shared" si="852"/>
        <v>-0.33877634771862336</v>
      </c>
      <c r="DF730" s="6">
        <f t="shared" si="866"/>
        <v>0.22231946522162219</v>
      </c>
      <c r="DG730" s="6">
        <f t="shared" ref="DG730:DG761" si="883">LN(D729/D130)</f>
        <v>1.5610879208835942</v>
      </c>
      <c r="DI730" s="6">
        <f t="shared" si="858"/>
        <v>5.3377800430190914E-2</v>
      </c>
      <c r="DJ730" s="6">
        <f t="shared" si="872"/>
        <v>2.1356601756693485E-2</v>
      </c>
      <c r="DK730" s="6">
        <f t="shared" si="813"/>
        <v>0.49548040821773187</v>
      </c>
      <c r="DL730" s="6">
        <f t="shared" si="796"/>
        <v>0.70094105858975386</v>
      </c>
      <c r="DM730" s="6">
        <f t="shared" si="853"/>
        <v>0.52363595787841288</v>
      </c>
      <c r="DN730" s="6">
        <f t="shared" si="867"/>
        <v>0.10593522700147753</v>
      </c>
      <c r="DO730" s="6">
        <f t="shared" si="882"/>
        <v>7.9106360049999588E-2</v>
      </c>
      <c r="DP730" s="6"/>
      <c r="DX730">
        <f t="shared" si="873"/>
        <v>91857</v>
      </c>
      <c r="DY730">
        <f t="shared" si="874"/>
        <v>87765.227279039071</v>
      </c>
      <c r="DZ730">
        <f t="shared" si="875"/>
        <v>95948.772720960929</v>
      </c>
    </row>
    <row r="731" spans="1:130" x14ac:dyDescent="0.25">
      <c r="A731" s="1">
        <v>30</v>
      </c>
      <c r="B731" s="1">
        <v>730</v>
      </c>
      <c r="C731" s="7">
        <v>20220920</v>
      </c>
      <c r="D731" s="7">
        <v>86460</v>
      </c>
      <c r="E731" s="7">
        <v>1603264</v>
      </c>
      <c r="F731" s="7"/>
      <c r="G731" s="7">
        <f t="shared" si="838"/>
        <v>138618205440</v>
      </c>
      <c r="H731" s="36">
        <f t="shared" si="787"/>
        <v>129777801582</v>
      </c>
      <c r="I731" s="36">
        <f t="shared" si="876"/>
        <v>237488313404</v>
      </c>
      <c r="K731" s="2">
        <f t="shared" si="839"/>
        <v>-1.6972884513178341E-2</v>
      </c>
      <c r="M731" s="1">
        <f t="shared" si="849"/>
        <v>729</v>
      </c>
      <c r="N731" s="2">
        <f t="shared" si="840"/>
        <v>4.4591848023188746E-2</v>
      </c>
      <c r="O731" s="8">
        <f t="shared" si="841"/>
        <v>0.9135338345864662</v>
      </c>
      <c r="P731" s="2">
        <f t="shared" si="842"/>
        <v>0.92243737384415803</v>
      </c>
      <c r="Q731" s="2">
        <f t="shared" si="843"/>
        <v>0.86609324692115319</v>
      </c>
      <c r="R731" s="2">
        <f t="shared" si="844"/>
        <v>7.5658421714799307E-3</v>
      </c>
      <c r="V731" s="1">
        <f t="shared" si="845"/>
        <v>1.6972884513178341E-2</v>
      </c>
      <c r="W731" s="1">
        <f t="shared" si="846"/>
        <v>0</v>
      </c>
      <c r="X731" s="2">
        <f t="shared" si="816"/>
        <v>5.6384607858547108E-3</v>
      </c>
      <c r="Y731" s="2">
        <f t="shared" si="817"/>
        <v>3.3795330416599133E-4</v>
      </c>
      <c r="Z731" s="2">
        <f t="shared" si="818"/>
        <v>6.6905072508446012E-3</v>
      </c>
      <c r="AA731" s="2">
        <f t="shared" si="819"/>
        <v>7.3270327876031347E-4</v>
      </c>
      <c r="AB731" s="3">
        <f t="shared" si="877"/>
        <v>0.8427553508955421</v>
      </c>
      <c r="AC731" s="3">
        <f t="shared" si="878"/>
        <v>0.46124169764571882</v>
      </c>
      <c r="AD731" s="4">
        <f t="shared" si="820"/>
        <v>35.37137589089599</v>
      </c>
      <c r="AE731" s="5">
        <f t="shared" si="802"/>
        <v>38.242638180449852</v>
      </c>
      <c r="AF731" s="5">
        <f t="shared" si="803"/>
        <v>32.084587611667992</v>
      </c>
      <c r="AG731" s="5">
        <f t="shared" si="804"/>
        <v>44.400688749231712</v>
      </c>
      <c r="AH731" s="5"/>
      <c r="AI731" s="6">
        <f t="shared" si="879"/>
        <v>-0.16826633261185039</v>
      </c>
      <c r="AJ731" s="6">
        <f t="shared" si="868"/>
        <v>-8.4454783161732466E-2</v>
      </c>
      <c r="AK731" s="6">
        <f t="shared" si="805"/>
        <v>-0.26329094747221105</v>
      </c>
      <c r="AL731" s="6">
        <f t="shared" si="806"/>
        <v>9.4381381148746113E-2</v>
      </c>
      <c r="AM731" s="6"/>
      <c r="AT731" s="5"/>
      <c r="AU731" s="5">
        <f t="shared" si="829"/>
        <v>86453.438279232258</v>
      </c>
      <c r="AV731" s="12">
        <f t="shared" si="830"/>
        <v>7.5893138650751091E-5</v>
      </c>
      <c r="AW731" s="5"/>
      <c r="AX731" s="5"/>
      <c r="AY731" s="5"/>
      <c r="BA731" s="4">
        <f t="shared" si="831"/>
        <v>86460.067159777143</v>
      </c>
      <c r="BB731" s="12">
        <f t="shared" si="832"/>
        <v>7.7677280985177788E-7</v>
      </c>
      <c r="BE731" s="5">
        <f t="shared" si="833"/>
        <v>-1480</v>
      </c>
      <c r="BF731" s="6">
        <f t="shared" si="834"/>
        <v>1480</v>
      </c>
      <c r="BG731" s="6">
        <f t="shared" si="835"/>
        <v>0</v>
      </c>
      <c r="BH731" s="6">
        <f t="shared" si="860"/>
        <v>506.42857142857144</v>
      </c>
      <c r="BI731" s="6">
        <f t="shared" si="860"/>
        <v>30.714285714285715</v>
      </c>
      <c r="BJ731" s="6">
        <f t="shared" si="859"/>
        <v>5.7180851063829783</v>
      </c>
      <c r="BK731" s="6">
        <f t="shared" si="807"/>
        <v>37.80444064199304</v>
      </c>
      <c r="BL731" s="6">
        <f t="shared" si="808"/>
        <v>4.592170722656931</v>
      </c>
      <c r="BM731" s="6">
        <f t="shared" si="809"/>
        <v>61.053029585528314</v>
      </c>
      <c r="BN731" s="24"/>
      <c r="BO731" s="24"/>
      <c r="BQ731" s="2">
        <f t="shared" si="821"/>
        <v>91586.25</v>
      </c>
      <c r="BR731" s="2">
        <f t="shared" si="861"/>
        <v>93001.375</v>
      </c>
      <c r="BS731" s="2">
        <f t="shared" si="822"/>
        <v>86008.526897777512</v>
      </c>
      <c r="BT731" s="5">
        <f t="shared" si="862"/>
        <v>95424.16861101579</v>
      </c>
      <c r="BU731" s="5"/>
      <c r="BV731" s="2">
        <f t="shared" si="797"/>
        <v>3.9057784729772749</v>
      </c>
      <c r="BW731" s="2">
        <f t="shared" si="823"/>
        <v>0.66629475464906618</v>
      </c>
      <c r="BX731" s="2">
        <f t="shared" si="824"/>
        <v>-1.7823588811473026</v>
      </c>
      <c r="BY731" s="2">
        <f t="shared" si="825"/>
        <v>3.1149483904454347</v>
      </c>
      <c r="BZ731" s="2"/>
      <c r="CA731" s="2">
        <f t="shared" si="863"/>
        <v>1.6002636264082664</v>
      </c>
      <c r="CB731" s="2">
        <f t="shared" si="826"/>
        <v>0.82835500342333268</v>
      </c>
      <c r="CC731" s="2">
        <f t="shared" si="827"/>
        <v>0.11091040098560456</v>
      </c>
      <c r="CD731" s="2">
        <f t="shared" si="828"/>
        <v>1.5457996058610608</v>
      </c>
      <c r="CE731" s="5"/>
      <c r="CF731" s="8">
        <f t="shared" si="798"/>
        <v>-7.2670646430320496E-3</v>
      </c>
      <c r="CG731" s="8">
        <f t="shared" si="799"/>
        <v>6.7127471489811692E-3</v>
      </c>
      <c r="CH731" s="5">
        <f t="shared" si="800"/>
        <v>88470</v>
      </c>
      <c r="CI731" s="5">
        <f t="shared" si="801"/>
        <v>91205</v>
      </c>
      <c r="CJ731" s="5"/>
      <c r="CK731" s="5">
        <f t="shared" si="855"/>
        <v>89417.013798951797</v>
      </c>
      <c r="CL731" s="5">
        <f t="shared" si="869"/>
        <v>91954.902067929157</v>
      </c>
      <c r="CM731" s="5">
        <f t="shared" si="810"/>
        <v>99141.329301760459</v>
      </c>
      <c r="CN731" s="5">
        <f t="shared" si="793"/>
        <v>113483.94055915377</v>
      </c>
      <c r="CO731" s="5">
        <f t="shared" si="850"/>
        <v>108165.6407088933</v>
      </c>
      <c r="CP731" s="5">
        <f t="shared" si="864"/>
        <v>92234.370448702117</v>
      </c>
      <c r="CQ731" s="5">
        <f t="shared" si="880"/>
        <v>77391.879269453144</v>
      </c>
      <c r="CR731" s="5"/>
      <c r="CS731" s="32">
        <f t="shared" si="856"/>
        <v>-3.3069923421961356E-2</v>
      </c>
      <c r="CT731" s="32">
        <f t="shared" si="870"/>
        <v>-5.9756488717370937E-2</v>
      </c>
      <c r="CU731" s="32">
        <f t="shared" si="811"/>
        <v>-0.12791163272747519</v>
      </c>
      <c r="CV731" s="32">
        <f t="shared" si="794"/>
        <v>-0.23813008630121968</v>
      </c>
      <c r="CW731" s="32">
        <f t="shared" si="851"/>
        <v>-0.20067038448290431</v>
      </c>
      <c r="CX731" s="32">
        <f t="shared" si="865"/>
        <v>-6.2605408597802947E-2</v>
      </c>
      <c r="CY731" s="32">
        <f t="shared" si="881"/>
        <v>0.11717147607922307</v>
      </c>
      <c r="DA731" s="6">
        <f t="shared" si="857"/>
        <v>-6.1997996249580176E-2</v>
      </c>
      <c r="DB731" s="6">
        <f t="shared" si="871"/>
        <v>-8.265499757703651E-2</v>
      </c>
      <c r="DC731" s="6">
        <f t="shared" si="812"/>
        <v>-0.32897585018252973</v>
      </c>
      <c r="DD731" s="6">
        <f t="shared" si="795"/>
        <v>-0.29390831186687894</v>
      </c>
      <c r="DE731" s="6">
        <f t="shared" si="852"/>
        <v>-0.32947514286162149</v>
      </c>
      <c r="DF731" s="6">
        <f t="shared" si="866"/>
        <v>0.25394502912783984</v>
      </c>
      <c r="DG731" s="6">
        <f t="shared" si="883"/>
        <v>1.5148240418743544</v>
      </c>
      <c r="DI731" s="6">
        <f t="shared" si="858"/>
        <v>-5.5155135391746955E-2</v>
      </c>
      <c r="DJ731" s="6">
        <f t="shared" si="872"/>
        <v>-5.458621030951586E-2</v>
      </c>
      <c r="DK731" s="6">
        <f t="shared" si="813"/>
        <v>0.51728669143831429</v>
      </c>
      <c r="DL731" s="6">
        <f t="shared" si="796"/>
        <v>0.70781976986650286</v>
      </c>
      <c r="DM731" s="6">
        <f t="shared" si="853"/>
        <v>0.54986477090966812</v>
      </c>
      <c r="DN731" s="6">
        <f t="shared" si="867"/>
        <v>0.12496484649257172</v>
      </c>
      <c r="DO731" s="6">
        <f t="shared" si="882"/>
        <v>8.0492654419531309E-2</v>
      </c>
      <c r="DP731" s="6"/>
      <c r="DX731">
        <f t="shared" si="873"/>
        <v>91660.5</v>
      </c>
      <c r="DY731">
        <f t="shared" si="874"/>
        <v>86971.869176401276</v>
      </c>
      <c r="DZ731">
        <f t="shared" si="875"/>
        <v>96349.130823598724</v>
      </c>
    </row>
    <row r="732" spans="1:130" x14ac:dyDescent="0.25">
      <c r="A732" s="1">
        <v>31</v>
      </c>
      <c r="B732" s="1">
        <v>731</v>
      </c>
      <c r="C732" s="7">
        <v>20220921</v>
      </c>
      <c r="D732" s="7">
        <v>87500</v>
      </c>
      <c r="E732" s="7">
        <v>2497604</v>
      </c>
      <c r="F732" s="7"/>
      <c r="G732" s="7">
        <f t="shared" si="838"/>
        <v>218540350000</v>
      </c>
      <c r="H732" s="36">
        <f t="shared" si="787"/>
        <v>129994505665</v>
      </c>
      <c r="I732" s="36">
        <f t="shared" si="876"/>
        <v>238904363604.79999</v>
      </c>
      <c r="K732" s="2">
        <f t="shared" si="839"/>
        <v>1.1956914124083071E-2</v>
      </c>
      <c r="M732" s="1">
        <f t="shared" si="849"/>
        <v>730</v>
      </c>
      <c r="N732" s="2">
        <f t="shared" si="840"/>
        <v>4.4617065488806694E-2</v>
      </c>
      <c r="O732" s="8">
        <f t="shared" si="841"/>
        <v>0.91478696741854637</v>
      </c>
      <c r="P732" s="2">
        <f t="shared" si="842"/>
        <v>0.92256218082998565</v>
      </c>
      <c r="Q732" s="2">
        <f t="shared" si="843"/>
        <v>0.86616498617264615</v>
      </c>
      <c r="R732" s="2">
        <f t="shared" si="844"/>
        <v>7.6504064256116555E-3</v>
      </c>
      <c r="V732" s="1">
        <f t="shared" si="845"/>
        <v>0</v>
      </c>
      <c r="W732" s="1">
        <f t="shared" si="846"/>
        <v>1.1956914124083071E-2</v>
      </c>
      <c r="X732" s="2">
        <f t="shared" si="816"/>
        <v>5.6077718180663743E-3</v>
      </c>
      <c r="Y732" s="2">
        <f t="shared" si="817"/>
        <v>1.1920185987433535E-3</v>
      </c>
      <c r="Z732" s="2">
        <f t="shared" si="818"/>
        <v>6.7171699228444166E-3</v>
      </c>
      <c r="AA732" s="2">
        <f t="shared" si="819"/>
        <v>3.1823208263845348E-3</v>
      </c>
      <c r="AB732" s="3">
        <f t="shared" si="877"/>
        <v>0.83484144103529501</v>
      </c>
      <c r="AC732" s="3">
        <f t="shared" si="878"/>
        <v>0.37457524359591904</v>
      </c>
      <c r="AD732" s="4">
        <f t="shared" si="820"/>
        <v>30.971562436327542</v>
      </c>
      <c r="AE732" s="5">
        <f t="shared" si="802"/>
        <v>37.837539910872977</v>
      </c>
      <c r="AF732" s="5">
        <f t="shared" si="803"/>
        <v>30.893801951247209</v>
      </c>
      <c r="AG732" s="5">
        <f t="shared" si="804"/>
        <v>44.781277870498741</v>
      </c>
      <c r="AH732" s="5"/>
      <c r="AI732" s="6">
        <f t="shared" si="879"/>
        <v>-0.35849535308927188</v>
      </c>
      <c r="AJ732" s="6">
        <f t="shared" si="868"/>
        <v>-0.10142472321870957</v>
      </c>
      <c r="AK732" s="6">
        <f t="shared" si="805"/>
        <v>-0.31515511569749899</v>
      </c>
      <c r="AL732" s="6">
        <f t="shared" si="806"/>
        <v>0.11230566926007982</v>
      </c>
      <c r="AM732" s="6"/>
      <c r="AT732" s="5"/>
      <c r="AU732" s="5">
        <f t="shared" si="829"/>
        <v>87496.58687018932</v>
      </c>
      <c r="AV732" s="12">
        <f t="shared" si="830"/>
        <v>3.9007197836338214E-5</v>
      </c>
      <c r="AW732" s="5"/>
      <c r="AX732" s="5"/>
      <c r="AY732" s="5"/>
      <c r="BA732" s="4">
        <f t="shared" si="831"/>
        <v>87499.151284651161</v>
      </c>
      <c r="BB732" s="12">
        <f t="shared" si="832"/>
        <v>9.6996039867791595E-6</v>
      </c>
      <c r="BE732" s="5">
        <f t="shared" si="833"/>
        <v>1040</v>
      </c>
      <c r="BF732" s="6">
        <f t="shared" si="834"/>
        <v>0</v>
      </c>
      <c r="BG732" s="6">
        <f t="shared" si="835"/>
        <v>1040</v>
      </c>
      <c r="BH732" s="6">
        <f t="shared" si="860"/>
        <v>503.57142857142856</v>
      </c>
      <c r="BI732" s="6">
        <f t="shared" si="860"/>
        <v>105</v>
      </c>
      <c r="BJ732" s="6">
        <f t="shared" si="859"/>
        <v>17.253521126760564</v>
      </c>
      <c r="BK732" s="6">
        <f t="shared" si="807"/>
        <v>36.599735381332593</v>
      </c>
      <c r="BL732" s="6">
        <f t="shared" si="808"/>
        <v>2.2018453591220677</v>
      </c>
      <c r="BM732" s="6">
        <f t="shared" si="809"/>
        <v>60.678258396879954</v>
      </c>
      <c r="BN732" s="24"/>
      <c r="BO732" s="24"/>
      <c r="BQ732" s="2">
        <f t="shared" si="821"/>
        <v>91556.25</v>
      </c>
      <c r="BR732" s="2">
        <f t="shared" si="861"/>
        <v>92877.9375</v>
      </c>
      <c r="BS732" s="2">
        <f t="shared" si="822"/>
        <v>86430.991613998529</v>
      </c>
      <c r="BT732" s="5">
        <f t="shared" si="862"/>
        <v>95332.493049193974</v>
      </c>
      <c r="BU732" s="5"/>
      <c r="BV732" s="2">
        <f t="shared" si="797"/>
        <v>0.68488657946865672</v>
      </c>
      <c r="BW732" s="2">
        <f t="shared" si="823"/>
        <v>0.73540609571947158</v>
      </c>
      <c r="BX732" s="2">
        <f t="shared" si="824"/>
        <v>-1.6277258442105302</v>
      </c>
      <c r="BY732" s="2">
        <f t="shared" si="825"/>
        <v>3.0985380356494736</v>
      </c>
      <c r="BZ732" s="2"/>
      <c r="CA732" s="2">
        <f t="shared" si="863"/>
        <v>0.69835500478418366</v>
      </c>
      <c r="CB732" s="2">
        <f t="shared" si="826"/>
        <v>0.85236480620867994</v>
      </c>
      <c r="CC732" s="2">
        <f t="shared" si="827"/>
        <v>0.19094950379722031</v>
      </c>
      <c r="CD732" s="2">
        <f t="shared" si="828"/>
        <v>1.5137801086201397</v>
      </c>
      <c r="CE732" s="5"/>
      <c r="CF732" s="8">
        <f t="shared" si="798"/>
        <v>-2.5079851945476348E-3</v>
      </c>
      <c r="CG732" s="8">
        <f t="shared" si="799"/>
        <v>6.7127471489811692E-3</v>
      </c>
      <c r="CH732" s="5">
        <f t="shared" si="800"/>
        <v>88390</v>
      </c>
      <c r="CI732" s="5">
        <f t="shared" si="801"/>
        <v>91205</v>
      </c>
      <c r="CJ732" s="5"/>
      <c r="CK732" s="5">
        <f t="shared" si="855"/>
        <v>88893.967771018913</v>
      </c>
      <c r="CL732" s="5">
        <f t="shared" si="869"/>
        <v>91406.925720858446</v>
      </c>
      <c r="CM732" s="5">
        <f t="shared" si="810"/>
        <v>98687.780362174482</v>
      </c>
      <c r="CN732" s="5">
        <f t="shared" si="793"/>
        <v>113243.94713170132</v>
      </c>
      <c r="CO732" s="5">
        <f t="shared" si="850"/>
        <v>107969.0296540017</v>
      </c>
      <c r="CP732" s="5">
        <f t="shared" si="864"/>
        <v>92354.336640212467</v>
      </c>
      <c r="CQ732" s="5">
        <f t="shared" si="880"/>
        <v>77452.550376392479</v>
      </c>
      <c r="CR732" s="5"/>
      <c r="CS732" s="32">
        <f t="shared" si="856"/>
        <v>-1.5681241438222471E-2</v>
      </c>
      <c r="CT732" s="32">
        <f t="shared" si="870"/>
        <v>-4.2742119265552714E-2</v>
      </c>
      <c r="CU732" s="32">
        <f t="shared" si="811"/>
        <v>-0.11336540675164064</v>
      </c>
      <c r="CV732" s="32">
        <f t="shared" si="794"/>
        <v>-0.22733177166424112</v>
      </c>
      <c r="CW732" s="32">
        <f t="shared" si="851"/>
        <v>-0.18958241747283355</v>
      </c>
      <c r="CX732" s="32">
        <f t="shared" si="865"/>
        <v>-5.2562086598311519E-2</v>
      </c>
      <c r="CY732" s="32">
        <f t="shared" si="881"/>
        <v>0.12972393516779501</v>
      </c>
      <c r="DA732" s="6">
        <f t="shared" si="857"/>
        <v>-3.3490038444296287E-2</v>
      </c>
      <c r="DB732" s="6">
        <f t="shared" si="871"/>
        <v>-9.2188429090140175E-2</v>
      </c>
      <c r="DC732" s="6">
        <f t="shared" si="812"/>
        <v>-0.33532872591913399</v>
      </c>
      <c r="DD732" s="6">
        <f t="shared" si="795"/>
        <v>-0.32282856315490249</v>
      </c>
      <c r="DE732" s="6">
        <f t="shared" si="852"/>
        <v>-0.35387101660599807</v>
      </c>
      <c r="DF732" s="6">
        <f t="shared" si="866"/>
        <v>0.20952245536224465</v>
      </c>
      <c r="DG732" s="6">
        <f t="shared" si="883"/>
        <v>1.5187578421804899</v>
      </c>
      <c r="DI732" s="6">
        <f t="shared" si="858"/>
        <v>0.18114812631105345</v>
      </c>
      <c r="DJ732" s="6">
        <f t="shared" si="872"/>
        <v>0.10826343003220307</v>
      </c>
      <c r="DK732" s="6">
        <f t="shared" si="813"/>
        <v>0.5405551876274709</v>
      </c>
      <c r="DL732" s="6">
        <f t="shared" si="796"/>
        <v>0.71454894840384586</v>
      </c>
      <c r="DM732" s="6">
        <f t="shared" si="853"/>
        <v>0.52865887013523216</v>
      </c>
      <c r="DN732" s="6">
        <f t="shared" si="867"/>
        <v>0.10370627447641668</v>
      </c>
      <c r="DO732" s="6">
        <f t="shared" si="882"/>
        <v>7.580656870218451E-2</v>
      </c>
      <c r="DP732" s="6"/>
      <c r="DX732">
        <f t="shared" si="873"/>
        <v>91340</v>
      </c>
      <c r="DY732">
        <f t="shared" si="874"/>
        <v>86438.747098955209</v>
      </c>
      <c r="DZ732">
        <f t="shared" si="875"/>
        <v>96241.252901044791</v>
      </c>
    </row>
    <row r="733" spans="1:130" x14ac:dyDescent="0.25">
      <c r="A733" s="1">
        <v>32</v>
      </c>
      <c r="B733" s="1">
        <v>732</v>
      </c>
      <c r="C733" s="7">
        <v>20220924</v>
      </c>
      <c r="D733" s="7">
        <v>82440</v>
      </c>
      <c r="E733" s="7">
        <v>2155236</v>
      </c>
      <c r="F733" s="7"/>
      <c r="G733" s="7">
        <f t="shared" si="838"/>
        <v>177677655840</v>
      </c>
      <c r="H733" s="36">
        <f t="shared" si="787"/>
        <v>130266247484.5</v>
      </c>
      <c r="I733" s="36">
        <f t="shared" si="876"/>
        <v>237536959707.20001</v>
      </c>
      <c r="K733" s="2">
        <f t="shared" si="839"/>
        <v>-5.9568037341310484E-2</v>
      </c>
      <c r="M733" s="1">
        <f t="shared" si="849"/>
        <v>731</v>
      </c>
      <c r="N733" s="2">
        <f t="shared" si="840"/>
        <v>4.4636366595725917E-2</v>
      </c>
      <c r="O733" s="8">
        <f t="shared" si="841"/>
        <v>0.91604010025062654</v>
      </c>
      <c r="P733" s="2">
        <f t="shared" si="842"/>
        <v>0.92265760331790447</v>
      </c>
      <c r="Q733" s="2">
        <f t="shared" si="843"/>
        <v>0.86621984560782495</v>
      </c>
      <c r="R733" s="2">
        <f t="shared" si="844"/>
        <v>6.5220805793591019E-3</v>
      </c>
      <c r="V733" s="1">
        <f t="shared" si="845"/>
        <v>5.9568037341310484E-2</v>
      </c>
      <c r="W733" s="1">
        <f t="shared" si="846"/>
        <v>0</v>
      </c>
      <c r="X733" s="2">
        <f t="shared" si="816"/>
        <v>9.8242518671868562E-3</v>
      </c>
      <c r="Y733" s="2">
        <f t="shared" si="817"/>
        <v>1.1920185987433535E-3</v>
      </c>
      <c r="Z733" s="2">
        <f t="shared" si="818"/>
        <v>1.5747194418592361E-2</v>
      </c>
      <c r="AA733" s="2">
        <f t="shared" si="819"/>
        <v>3.1823208263845348E-3</v>
      </c>
      <c r="AB733" s="3">
        <f t="shared" si="877"/>
        <v>0.62387315518169895</v>
      </c>
      <c r="AC733" s="3">
        <f t="shared" si="878"/>
        <v>0.37457524359591904</v>
      </c>
      <c r="AD733" s="4">
        <f t="shared" si="820"/>
        <v>37.515733818042534</v>
      </c>
      <c r="AE733" s="5">
        <f t="shared" si="802"/>
        <v>37.44284138887253</v>
      </c>
      <c r="AF733" s="5">
        <f t="shared" si="803"/>
        <v>31.483792403601797</v>
      </c>
      <c r="AG733" s="5">
        <f t="shared" si="804"/>
        <v>43.401890374143264</v>
      </c>
      <c r="AH733" s="5"/>
      <c r="AI733" s="6">
        <f t="shared" si="879"/>
        <v>-0.52085948833874351</v>
      </c>
      <c r="AJ733" s="6">
        <f t="shared" si="868"/>
        <v>-0.13408152510857307</v>
      </c>
      <c r="AK733" s="6">
        <f t="shared" si="805"/>
        <v>-0.39240125205879012</v>
      </c>
      <c r="AL733" s="6">
        <f t="shared" si="806"/>
        <v>0.12423820184164397</v>
      </c>
      <c r="AM733" s="6"/>
      <c r="AT733" s="5"/>
      <c r="AU733" s="5">
        <f t="shared" si="829"/>
        <v>82440.15130088912</v>
      </c>
      <c r="AV733" s="12">
        <f t="shared" si="830"/>
        <v>1.8352849238123525E-6</v>
      </c>
      <c r="AW733" s="5"/>
      <c r="AX733" s="5"/>
      <c r="AY733" s="5"/>
      <c r="BA733" s="4">
        <f t="shared" si="831"/>
        <v>82439.722555348606</v>
      </c>
      <c r="BB733" s="12">
        <f t="shared" si="832"/>
        <v>3.3654130445759378E-6</v>
      </c>
      <c r="BE733" s="5">
        <f t="shared" si="833"/>
        <v>-5060</v>
      </c>
      <c r="BF733" s="6">
        <f t="shared" si="834"/>
        <v>5060</v>
      </c>
      <c r="BG733" s="6">
        <f t="shared" si="835"/>
        <v>0</v>
      </c>
      <c r="BH733" s="6">
        <f t="shared" si="860"/>
        <v>861.42857142857144</v>
      </c>
      <c r="BI733" s="6">
        <f t="shared" si="860"/>
        <v>105</v>
      </c>
      <c r="BJ733" s="6">
        <f t="shared" si="859"/>
        <v>10.864745011086473</v>
      </c>
      <c r="BK733" s="6">
        <f t="shared" si="807"/>
        <v>34.721769193491511</v>
      </c>
      <c r="BL733" s="6">
        <f t="shared" si="808"/>
        <v>-1.0323920208540613</v>
      </c>
      <c r="BM733" s="6">
        <f t="shared" si="809"/>
        <v>59.749682043533412</v>
      </c>
      <c r="BN733" s="24"/>
      <c r="BO733" s="24"/>
      <c r="BQ733" s="2">
        <f t="shared" si="821"/>
        <v>91192.5</v>
      </c>
      <c r="BR733" s="2">
        <f t="shared" si="861"/>
        <v>92706.125</v>
      </c>
      <c r="BS733" s="2">
        <f t="shared" si="822"/>
        <v>86786.285484250548</v>
      </c>
      <c r="BT733" s="5">
        <f t="shared" si="862"/>
        <v>95125.475432070118</v>
      </c>
      <c r="BU733" s="5"/>
      <c r="BV733" s="2">
        <f t="shared" si="797"/>
        <v>8.5332797798878133</v>
      </c>
      <c r="BW733" s="2">
        <f t="shared" si="823"/>
        <v>1.2196093633507994</v>
      </c>
      <c r="BX733" s="2">
        <f t="shared" si="824"/>
        <v>-2.8607911222206122</v>
      </c>
      <c r="BY733" s="2">
        <f t="shared" si="825"/>
        <v>5.3000098489222109</v>
      </c>
      <c r="BZ733" s="2"/>
      <c r="CA733" s="2">
        <f t="shared" si="863"/>
        <v>-2.2503799498513195</v>
      </c>
      <c r="CB733" s="2">
        <f t="shared" si="826"/>
        <v>0.72376877752134583</v>
      </c>
      <c r="CC733" s="2">
        <f t="shared" si="827"/>
        <v>-0.8043876899153154</v>
      </c>
      <c r="CD733" s="2">
        <f t="shared" si="828"/>
        <v>2.2519252449580072</v>
      </c>
      <c r="CE733" s="5"/>
      <c r="CF733" s="8">
        <f t="shared" si="798"/>
        <v>-2.3805561608613707E-2</v>
      </c>
      <c r="CG733" s="8">
        <f t="shared" si="799"/>
        <v>-1.0682401167553954E-2</v>
      </c>
      <c r="CH733" s="5">
        <f t="shared" si="800"/>
        <v>86380</v>
      </c>
      <c r="CI733" s="5">
        <f t="shared" si="801"/>
        <v>89195</v>
      </c>
      <c r="CJ733" s="5"/>
      <c r="CK733" s="5">
        <f t="shared" si="855"/>
        <v>87854.038609089184</v>
      </c>
      <c r="CL733" s="5">
        <f t="shared" si="869"/>
        <v>90452.819416510072</v>
      </c>
      <c r="CM733" s="5">
        <f t="shared" si="810"/>
        <v>98006.019326354421</v>
      </c>
      <c r="CN733" s="5">
        <f t="shared" si="793"/>
        <v>112846.88375143117</v>
      </c>
      <c r="CO733" s="5">
        <f t="shared" si="850"/>
        <v>107767.46802477822</v>
      </c>
      <c r="CP733" s="5">
        <f t="shared" si="864"/>
        <v>92534.570194912158</v>
      </c>
      <c r="CQ733" s="5">
        <f t="shared" si="880"/>
        <v>77493.463980260334</v>
      </c>
      <c r="CR733" s="5"/>
      <c r="CS733" s="32">
        <f t="shared" si="856"/>
        <v>-6.1625381084405406E-2</v>
      </c>
      <c r="CT733" s="32">
        <f t="shared" si="870"/>
        <v>-8.8585623623441356E-2</v>
      </c>
      <c r="CU733" s="32">
        <f t="shared" si="811"/>
        <v>-0.1588271764667889</v>
      </c>
      <c r="CV733" s="32">
        <f t="shared" si="794"/>
        <v>-0.26945257804733613</v>
      </c>
      <c r="CW733" s="32">
        <f t="shared" si="851"/>
        <v>-0.2350196073916746</v>
      </c>
      <c r="CX733" s="32">
        <f t="shared" si="865"/>
        <v>-0.10908971829284175</v>
      </c>
      <c r="CY733" s="32">
        <f t="shared" si="881"/>
        <v>6.3831654512175096E-2</v>
      </c>
      <c r="DA733" s="6">
        <f t="shared" si="857"/>
        <v>-8.7738914308006746E-2</v>
      </c>
      <c r="DB733" s="6">
        <f t="shared" si="871"/>
        <v>-0.14149029623260281</v>
      </c>
      <c r="DC733" s="6">
        <f t="shared" si="812"/>
        <v>-0.39848625969078383</v>
      </c>
      <c r="DD733" s="6">
        <f t="shared" si="795"/>
        <v>-0.40941975593191737</v>
      </c>
      <c r="DE733" s="6">
        <f t="shared" si="852"/>
        <v>-0.38314110977492583</v>
      </c>
      <c r="DF733" s="6">
        <f t="shared" si="866"/>
        <v>0.13540463700620298</v>
      </c>
      <c r="DG733" s="6">
        <f t="shared" si="883"/>
        <v>1.5012243277938677</v>
      </c>
      <c r="DI733" s="6">
        <f t="shared" si="858"/>
        <v>-0.13043647835545388</v>
      </c>
      <c r="DJ733" s="6">
        <f t="shared" si="872"/>
        <v>-0.20744719885007437</v>
      </c>
      <c r="DK733" s="6">
        <f t="shared" si="813"/>
        <v>0.50716843224375929</v>
      </c>
      <c r="DL733" s="6">
        <f t="shared" si="796"/>
        <v>0.70997289312140377</v>
      </c>
      <c r="DM733" s="6">
        <f t="shared" si="853"/>
        <v>0.45780130144674636</v>
      </c>
      <c r="DN733" s="6">
        <f t="shared" si="867"/>
        <v>0.1003129654276938</v>
      </c>
      <c r="DO733" s="6">
        <f t="shared" si="882"/>
        <v>6.4497490886104653E-2</v>
      </c>
      <c r="DP733" s="6"/>
      <c r="DX733">
        <f t="shared" si="873"/>
        <v>90664.5</v>
      </c>
      <c r="DY733">
        <f t="shared" si="874"/>
        <v>84851.698695981424</v>
      </c>
      <c r="DZ733">
        <f t="shared" si="875"/>
        <v>96477.301304018576</v>
      </c>
    </row>
    <row r="734" spans="1:130" x14ac:dyDescent="0.25">
      <c r="A734" s="1">
        <v>33</v>
      </c>
      <c r="B734" s="1">
        <v>733</v>
      </c>
      <c r="C734" s="7">
        <v>20220926</v>
      </c>
      <c r="D734" s="7">
        <v>85060</v>
      </c>
      <c r="E734" s="7">
        <v>1305360</v>
      </c>
      <c r="F734" s="7"/>
      <c r="G734" s="7">
        <f t="shared" si="838"/>
        <v>111033921600</v>
      </c>
      <c r="H734" s="36">
        <f t="shared" si="787"/>
        <v>126987158114.5</v>
      </c>
      <c r="I734" s="36">
        <f t="shared" si="876"/>
        <v>235983770643.20001</v>
      </c>
      <c r="K734" s="2">
        <f t="shared" si="839"/>
        <v>3.1286133803229151E-2</v>
      </c>
      <c r="M734" s="1">
        <f t="shared" si="849"/>
        <v>732</v>
      </c>
      <c r="N734" s="2">
        <f t="shared" si="840"/>
        <v>4.4808690504233667E-2</v>
      </c>
      <c r="O734" s="8">
        <f t="shared" si="841"/>
        <v>0.91729323308270672</v>
      </c>
      <c r="P734" s="2">
        <f t="shared" si="842"/>
        <v>0.92350559847172109</v>
      </c>
      <c r="Q734" s="2">
        <f t="shared" si="843"/>
        <v>0.86670777245492792</v>
      </c>
      <c r="R734" s="2">
        <f t="shared" si="844"/>
        <v>5.3643702351977574E-3</v>
      </c>
      <c r="V734" s="1">
        <f t="shared" si="845"/>
        <v>0</v>
      </c>
      <c r="W734" s="1">
        <f t="shared" si="846"/>
        <v>3.1286133803229151E-2</v>
      </c>
      <c r="X734" s="2">
        <f t="shared" si="816"/>
        <v>9.8012141081003333E-3</v>
      </c>
      <c r="Y734" s="2">
        <f t="shared" si="817"/>
        <v>3.4267424418311502E-3</v>
      </c>
      <c r="Z734" s="2">
        <f t="shared" si="818"/>
        <v>1.5762393089064197E-2</v>
      </c>
      <c r="AA734" s="2">
        <f t="shared" si="819"/>
        <v>8.6200666978480268E-3</v>
      </c>
      <c r="AB734" s="3">
        <f t="shared" si="877"/>
        <v>0.62181002927152762</v>
      </c>
      <c r="AC734" s="3">
        <f t="shared" si="878"/>
        <v>0.39753085004395916</v>
      </c>
      <c r="AD734" s="4">
        <f t="shared" si="820"/>
        <v>38.998813656027529</v>
      </c>
      <c r="AE734" s="5">
        <f t="shared" si="802"/>
        <v>37.427833737200189</v>
      </c>
      <c r="AF734" s="5">
        <f t="shared" si="803"/>
        <v>31.486983154568026</v>
      </c>
      <c r="AG734" s="5">
        <f t="shared" si="804"/>
        <v>43.368684319832354</v>
      </c>
      <c r="AH734" s="5"/>
      <c r="AI734" s="6">
        <f t="shared" si="879"/>
        <v>-0.32534902317727871</v>
      </c>
      <c r="AJ734" s="6">
        <f t="shared" si="868"/>
        <v>-0.15194038753303524</v>
      </c>
      <c r="AK734" s="6">
        <f t="shared" si="805"/>
        <v>-0.41134925704670267</v>
      </c>
      <c r="AL734" s="6">
        <f t="shared" si="806"/>
        <v>0.10746848198063219</v>
      </c>
      <c r="AM734" s="6"/>
      <c r="AT734" s="5"/>
      <c r="AU734" s="5">
        <f t="shared" ref="AU734:AU765" si="884">TREND(D634:D733,B634:B733,B734)*VLOOKUP(A734,$AW$2:$AX$101,2,FALSE)</f>
        <v>85059.611426416377</v>
      </c>
      <c r="AV734" s="12">
        <f t="shared" ref="AV734:AV765" si="885">ABS(AU734/D734-1)</f>
        <v>4.5682292925119938E-6</v>
      </c>
      <c r="AW734" s="5"/>
      <c r="AX734" s="5"/>
      <c r="AY734" s="5"/>
      <c r="BA734" s="4">
        <f t="shared" ref="BA734:BA765" si="886">GROWTH(D634:D733,B634:B733,B734,TRUE)*VLOOKUP(A734,$BC$2:$BD$101,2,FALSE)</f>
        <v>85059.205640695727</v>
      </c>
      <c r="BB734" s="12">
        <f t="shared" ref="BB734:BB765" si="887">ABS(BA734/D734-1)</f>
        <v>9.3388114774661801E-6</v>
      </c>
      <c r="BE734" s="5">
        <f t="shared" ref="BE734:BE765" si="888">D734-D733</f>
        <v>2620</v>
      </c>
      <c r="BF734" s="6">
        <f t="shared" si="834"/>
        <v>0</v>
      </c>
      <c r="BG734" s="6">
        <f t="shared" si="835"/>
        <v>2620</v>
      </c>
      <c r="BH734" s="6">
        <f t="shared" si="860"/>
        <v>859.28571428571433</v>
      </c>
      <c r="BI734" s="6">
        <f t="shared" si="860"/>
        <v>292.14285714285717</v>
      </c>
      <c r="BJ734" s="6">
        <f t="shared" si="859"/>
        <v>25.372208436724563</v>
      </c>
      <c r="BK734" s="6">
        <f t="shared" si="807"/>
        <v>33.859351851080291</v>
      </c>
      <c r="BL734" s="6">
        <f t="shared" si="808"/>
        <v>-1.9246739906501489</v>
      </c>
      <c r="BM734" s="6">
        <f t="shared" si="809"/>
        <v>58.9081699402916</v>
      </c>
      <c r="BN734" s="24"/>
      <c r="BO734" s="24"/>
      <c r="BQ734" s="2">
        <f t="shared" si="821"/>
        <v>90625</v>
      </c>
      <c r="BR734" s="2">
        <f t="shared" si="861"/>
        <v>92505.9375</v>
      </c>
      <c r="BS734" s="2">
        <f t="shared" si="822"/>
        <v>87102.879443491023</v>
      </c>
      <c r="BT734" s="5">
        <f t="shared" si="862"/>
        <v>94918.015098008778</v>
      </c>
      <c r="BU734" s="5"/>
      <c r="BV734" s="2">
        <f t="shared" si="797"/>
        <v>5.7106859165181394</v>
      </c>
      <c r="BW734" s="2">
        <f t="shared" si="823"/>
        <v>1.543124596587069</v>
      </c>
      <c r="BX734" s="2">
        <f t="shared" si="824"/>
        <v>-2.8875129041440584</v>
      </c>
      <c r="BY734" s="2">
        <f t="shared" si="825"/>
        <v>5.9737620973181969</v>
      </c>
      <c r="BZ734" s="2"/>
      <c r="CA734" s="2">
        <f t="shared" si="863"/>
        <v>-1.1585250918639851</v>
      </c>
      <c r="CB734" s="2">
        <f t="shared" si="826"/>
        <v>0.64037430084840397</v>
      </c>
      <c r="CC734" s="2">
        <f t="shared" si="827"/>
        <v>-1.1038168773663792</v>
      </c>
      <c r="CD734" s="2">
        <f t="shared" si="828"/>
        <v>2.3845654790631872</v>
      </c>
      <c r="CE734" s="5"/>
      <c r="CF734" s="8">
        <f t="shared" si="798"/>
        <v>-1.4140951769040667E-2</v>
      </c>
      <c r="CG734" s="8">
        <f t="shared" si="799"/>
        <v>-1.0682401167553954E-2</v>
      </c>
      <c r="CH734" s="5">
        <f t="shared" si="800"/>
        <v>86380</v>
      </c>
      <c r="CI734" s="5">
        <f t="shared" si="801"/>
        <v>89195</v>
      </c>
      <c r="CJ734" s="5"/>
      <c r="CK734" s="5">
        <f t="shared" si="855"/>
        <v>87390.243199958044</v>
      </c>
      <c r="CL734" s="5">
        <f t="shared" si="869"/>
        <v>89906.241398173515</v>
      </c>
      <c r="CM734" s="5">
        <f t="shared" si="810"/>
        <v>97551.320998228315</v>
      </c>
      <c r="CN734" s="5">
        <f t="shared" si="793"/>
        <v>112414.87198729525</v>
      </c>
      <c r="CO734" s="5">
        <f t="shared" si="850"/>
        <v>107655.7027641054</v>
      </c>
      <c r="CP734" s="5">
        <f t="shared" si="864"/>
        <v>92619.148617068073</v>
      </c>
      <c r="CQ734" s="5">
        <f t="shared" si="880"/>
        <v>77551.221005346146</v>
      </c>
      <c r="CR734" s="5"/>
      <c r="CS734" s="32">
        <f t="shared" si="856"/>
        <v>-2.6664798204373952E-2</v>
      </c>
      <c r="CT734" s="32">
        <f t="shared" si="870"/>
        <v>-5.3903281049317298E-2</v>
      </c>
      <c r="CU734" s="32">
        <f t="shared" si="811"/>
        <v>-0.1280487119026833</v>
      </c>
      <c r="CV734" s="32">
        <f t="shared" si="794"/>
        <v>-0.24333855035112084</v>
      </c>
      <c r="CW734" s="32">
        <f t="shared" si="851"/>
        <v>-0.20988858169099489</v>
      </c>
      <c r="CX734" s="32">
        <f t="shared" si="865"/>
        <v>-8.1615397355046082E-2</v>
      </c>
      <c r="CY734" s="32">
        <f t="shared" si="881"/>
        <v>9.6823478693342846E-2</v>
      </c>
      <c r="DA734" s="6">
        <f t="shared" si="857"/>
        <v>-5.7563274788804804E-2</v>
      </c>
      <c r="DB734" s="6">
        <f t="shared" si="871"/>
        <v>-9.6954723814107399E-2</v>
      </c>
      <c r="DC734" s="6">
        <f t="shared" si="812"/>
        <v>-0.36899005395473478</v>
      </c>
      <c r="DD734" s="6">
        <f t="shared" si="795"/>
        <v>-0.39054122577071421</v>
      </c>
      <c r="DE734" s="6">
        <f t="shared" si="852"/>
        <v>-0.34995123827799829</v>
      </c>
      <c r="DF734" s="6">
        <f t="shared" si="866"/>
        <v>0.20693422901039776</v>
      </c>
      <c r="DG734" s="6">
        <f t="shared" si="883"/>
        <v>1.440733639302989</v>
      </c>
      <c r="DI734" s="6">
        <f t="shared" si="858"/>
        <v>0.21363341574963043</v>
      </c>
      <c r="DJ734" s="6">
        <f t="shared" si="872"/>
        <v>7.0543033287990511E-2</v>
      </c>
      <c r="DK734" s="6">
        <f t="shared" si="813"/>
        <v>0.51972284024324356</v>
      </c>
      <c r="DL734" s="6">
        <f t="shared" si="796"/>
        <v>0.63766441245549244</v>
      </c>
      <c r="DM734" s="6">
        <f t="shared" si="853"/>
        <v>0.39629477072382718</v>
      </c>
      <c r="DN734" s="6">
        <f t="shared" si="867"/>
        <v>0.10400290602601969</v>
      </c>
      <c r="DO734" s="6">
        <f t="shared" si="882"/>
        <v>5.1347384147754895E-2</v>
      </c>
      <c r="DP734" s="6"/>
      <c r="DX734">
        <f t="shared" si="873"/>
        <v>90169</v>
      </c>
      <c r="DY734">
        <f t="shared" si="874"/>
        <v>84220.790521509858</v>
      </c>
      <c r="DZ734">
        <f t="shared" si="875"/>
        <v>96117.209478490142</v>
      </c>
    </row>
    <row r="735" spans="1:130" x14ac:dyDescent="0.25">
      <c r="A735" s="1">
        <v>34</v>
      </c>
      <c r="B735" s="1">
        <v>734</v>
      </c>
      <c r="C735" s="7">
        <v>20220928</v>
      </c>
      <c r="D735" s="7">
        <v>88840</v>
      </c>
      <c r="E735" s="7">
        <v>3667592</v>
      </c>
      <c r="F735" s="7"/>
      <c r="G735" s="7">
        <f t="shared" si="838"/>
        <v>325828873280</v>
      </c>
      <c r="H735" s="36">
        <f t="shared" si="787"/>
        <v>136800366102.5</v>
      </c>
      <c r="I735" s="36">
        <f t="shared" si="876"/>
        <v>237661385933.60001</v>
      </c>
      <c r="K735" s="2">
        <f t="shared" si="839"/>
        <v>4.3480109200739164E-2</v>
      </c>
      <c r="M735" s="1">
        <f t="shared" si="849"/>
        <v>733</v>
      </c>
      <c r="N735" s="2">
        <f t="shared" si="840"/>
        <v>4.5104656312255985E-2</v>
      </c>
      <c r="O735" s="8">
        <f t="shared" si="841"/>
        <v>0.918546365914787</v>
      </c>
      <c r="P735" s="2">
        <f t="shared" si="842"/>
        <v>0.92494549569820406</v>
      </c>
      <c r="Q735" s="2">
        <f t="shared" si="843"/>
        <v>0.86753801369211614</v>
      </c>
      <c r="R735" s="2">
        <f t="shared" si="844"/>
        <v>4.95923255693409E-3</v>
      </c>
      <c r="V735" s="1">
        <f t="shared" si="845"/>
        <v>0</v>
      </c>
      <c r="W735" s="1">
        <f t="shared" si="846"/>
        <v>4.3480109200739164E-2</v>
      </c>
      <c r="X735" s="2">
        <f t="shared" si="816"/>
        <v>9.8012141081003333E-3</v>
      </c>
      <c r="Y735" s="2">
        <f t="shared" si="817"/>
        <v>6.4480290456566244E-3</v>
      </c>
      <c r="Z735" s="2">
        <f t="shared" si="818"/>
        <v>1.5762393089064197E-2</v>
      </c>
      <c r="AA735" s="2">
        <f t="shared" si="819"/>
        <v>1.3692815309818087E-2</v>
      </c>
      <c r="AB735" s="3">
        <f t="shared" si="877"/>
        <v>0.62181002927152762</v>
      </c>
      <c r="AC735" s="3">
        <f t="shared" si="878"/>
        <v>0.47090601163905488</v>
      </c>
      <c r="AD735" s="4">
        <f t="shared" si="820"/>
        <v>43.095003094000461</v>
      </c>
      <c r="AE735" s="5">
        <f t="shared" si="802"/>
        <v>37.798434288690459</v>
      </c>
      <c r="AF735" s="5">
        <f t="shared" si="803"/>
        <v>31.408136667847508</v>
      </c>
      <c r="AG735" s="5">
        <f t="shared" si="804"/>
        <v>44.188731909533409</v>
      </c>
      <c r="AH735" s="5"/>
      <c r="AI735" s="6">
        <f t="shared" si="879"/>
        <v>-0.133430724232527</v>
      </c>
      <c r="AJ735" s="6">
        <f t="shared" si="868"/>
        <v>-0.15329810280442213</v>
      </c>
      <c r="AK735" s="6">
        <f t="shared" si="805"/>
        <v>-0.41198389444994044</v>
      </c>
      <c r="AL735" s="6">
        <f t="shared" si="806"/>
        <v>0.10538768884109617</v>
      </c>
      <c r="AM735" s="6"/>
      <c r="AT735" s="5"/>
      <c r="AU735" s="5">
        <f t="shared" si="884"/>
        <v>88837.877211223444</v>
      </c>
      <c r="AV735" s="12">
        <f t="shared" si="885"/>
        <v>2.3894515719935505E-5</v>
      </c>
      <c r="AW735" s="5"/>
      <c r="AX735" s="5"/>
      <c r="AY735" s="5"/>
      <c r="BA735" s="4">
        <f t="shared" si="886"/>
        <v>88839.243864531396</v>
      </c>
      <c r="BB735" s="12">
        <f t="shared" si="887"/>
        <v>8.5112051846358838E-6</v>
      </c>
      <c r="BE735" s="5">
        <f t="shared" si="888"/>
        <v>3780</v>
      </c>
      <c r="BF735" s="6">
        <f t="shared" si="834"/>
        <v>0</v>
      </c>
      <c r="BG735" s="6">
        <f t="shared" si="835"/>
        <v>3780</v>
      </c>
      <c r="BH735" s="6">
        <f t="shared" si="860"/>
        <v>859.28571428571433</v>
      </c>
      <c r="BI735" s="6">
        <f t="shared" si="860"/>
        <v>554.28571428571433</v>
      </c>
      <c r="BJ735" s="6">
        <f t="shared" si="859"/>
        <v>39.211723092470947</v>
      </c>
      <c r="BK735" s="6">
        <f t="shared" si="807"/>
        <v>33.838937078919784</v>
      </c>
      <c r="BL735" s="6">
        <f t="shared" si="808"/>
        <v>-1.9317144103547363</v>
      </c>
      <c r="BM735" s="6">
        <f t="shared" si="809"/>
        <v>58.878393121411946</v>
      </c>
      <c r="BN735" s="24"/>
      <c r="BO735" s="24"/>
      <c r="BQ735" s="2">
        <f t="shared" si="821"/>
        <v>90532.5</v>
      </c>
      <c r="BR735" s="2">
        <f t="shared" si="861"/>
        <v>92316</v>
      </c>
      <c r="BS735" s="2">
        <f t="shared" si="822"/>
        <v>87423.056555240153</v>
      </c>
      <c r="BT735" s="5">
        <f t="shared" si="862"/>
        <v>94721.136034012481</v>
      </c>
      <c r="BU735" s="5"/>
      <c r="BV735" s="2">
        <f t="shared" si="797"/>
        <v>3.8568084474691782</v>
      </c>
      <c r="BW735" s="2">
        <f t="shared" si="823"/>
        <v>1.7574175554921854</v>
      </c>
      <c r="BX735" s="2">
        <f t="shared" si="824"/>
        <v>-2.6861546003423729</v>
      </c>
      <c r="BY735" s="2">
        <f t="shared" si="825"/>
        <v>6.2009897113267431</v>
      </c>
      <c r="BZ735" s="2"/>
      <c r="CA735" s="2">
        <f t="shared" si="863"/>
        <v>-0.34602573628838657</v>
      </c>
      <c r="CB735" s="2">
        <f t="shared" si="826"/>
        <v>0.5921719033534123</v>
      </c>
      <c r="CC735" s="2">
        <f t="shared" si="827"/>
        <v>-1.20703725679066</v>
      </c>
      <c r="CD735" s="2">
        <f t="shared" si="828"/>
        <v>2.3913810634974846</v>
      </c>
      <c r="CE735" s="5"/>
      <c r="CF735" s="8">
        <f t="shared" si="798"/>
        <v>-8.0439640702856599E-3</v>
      </c>
      <c r="CG735" s="8">
        <f t="shared" si="799"/>
        <v>-8.0439640702856599E-3</v>
      </c>
      <c r="CH735" s="5">
        <f t="shared" si="800"/>
        <v>86370</v>
      </c>
      <c r="CI735" s="5">
        <f t="shared" si="801"/>
        <v>89195</v>
      </c>
      <c r="CJ735" s="5"/>
      <c r="CK735" s="5">
        <f t="shared" si="855"/>
        <v>87586.038339068138</v>
      </c>
      <c r="CL735" s="5">
        <f t="shared" si="869"/>
        <v>89605.496223004171</v>
      </c>
      <c r="CM735" s="5">
        <f t="shared" si="810"/>
        <v>96882.452053412533</v>
      </c>
      <c r="CN735" s="5">
        <f t="shared" si="793"/>
        <v>111952.27323069419</v>
      </c>
      <c r="CO735" s="5">
        <f t="shared" si="850"/>
        <v>107466.14866806028</v>
      </c>
      <c r="CP735" s="5">
        <f t="shared" si="864"/>
        <v>92696.255088694597</v>
      </c>
      <c r="CQ735" s="5">
        <f t="shared" si="880"/>
        <v>77622.811367596354</v>
      </c>
      <c r="CR735" s="5"/>
      <c r="CS735" s="32">
        <f t="shared" si="856"/>
        <v>1.4316912657670988E-2</v>
      </c>
      <c r="CT735" s="32">
        <f t="shared" si="870"/>
        <v>-8.5429605913799334E-3</v>
      </c>
      <c r="CU735" s="32">
        <f t="shared" si="811"/>
        <v>-8.3012474219568921E-2</v>
      </c>
      <c r="CV735" s="32">
        <f t="shared" si="794"/>
        <v>-0.20644755629988809</v>
      </c>
      <c r="CW735" s="32">
        <f t="shared" si="851"/>
        <v>-0.17332107737100022</v>
      </c>
      <c r="CX735" s="32">
        <f t="shared" si="865"/>
        <v>-4.160098037407034E-2</v>
      </c>
      <c r="CY735" s="32">
        <f t="shared" si="881"/>
        <v>0.14450891992667847</v>
      </c>
      <c r="DA735" s="6">
        <f t="shared" si="857"/>
        <v>-1.6521920815179829E-2</v>
      </c>
      <c r="DB735" s="6">
        <f t="shared" si="871"/>
        <v>-4.1452142625907025E-2</v>
      </c>
      <c r="DC735" s="6">
        <f t="shared" si="812"/>
        <v>-0.32583504228611759</v>
      </c>
      <c r="DD735" s="6">
        <f t="shared" si="795"/>
        <v>-0.34131672547470893</v>
      </c>
      <c r="DE735" s="6">
        <f t="shared" si="852"/>
        <v>-0.32119239497336743</v>
      </c>
      <c r="DF735" s="6">
        <f t="shared" si="866"/>
        <v>0.25345539478691587</v>
      </c>
      <c r="DG735" s="6">
        <f t="shared" si="883"/>
        <v>1.4815261679471778</v>
      </c>
      <c r="DI735" s="6">
        <f t="shared" si="858"/>
        <v>0.6075945319685554</v>
      </c>
      <c r="DJ735" s="6">
        <f t="shared" si="872"/>
        <v>0.4055261915086194</v>
      </c>
      <c r="DK735" s="6">
        <f t="shared" si="813"/>
        <v>0.46515534179386731</v>
      </c>
      <c r="DL735" s="6">
        <f t="shared" si="796"/>
        <v>0.68060146551343215</v>
      </c>
      <c r="DM735" s="6">
        <f t="shared" si="853"/>
        <v>0.48662119894468869</v>
      </c>
      <c r="DN735" s="6">
        <f t="shared" si="867"/>
        <v>6.5481904318552595E-2</v>
      </c>
      <c r="DO735" s="6">
        <f t="shared" si="882"/>
        <v>4.323957385192044E-2</v>
      </c>
      <c r="DP735" s="6"/>
      <c r="DX735">
        <f t="shared" si="873"/>
        <v>89925</v>
      </c>
      <c r="DY735">
        <f t="shared" si="874"/>
        <v>84182.667721212929</v>
      </c>
      <c r="DZ735">
        <f t="shared" si="875"/>
        <v>95667.332278787071</v>
      </c>
    </row>
    <row r="736" spans="1:130" x14ac:dyDescent="0.25">
      <c r="A736" s="1">
        <v>35</v>
      </c>
      <c r="B736" s="1">
        <v>735</v>
      </c>
      <c r="C736" s="7">
        <v>20221001</v>
      </c>
      <c r="D736" s="7">
        <v>87290</v>
      </c>
      <c r="E736" s="7">
        <v>2382927</v>
      </c>
      <c r="F736" s="7"/>
      <c r="G736" s="7">
        <f t="shared" si="838"/>
        <v>208005697830</v>
      </c>
      <c r="H736" s="36">
        <f t="shared" ref="H736:H799" si="889">AVERAGE(G717:G736)</f>
        <v>141478600674</v>
      </c>
      <c r="I736" s="36">
        <f t="shared" si="876"/>
        <v>236240017603.39999</v>
      </c>
      <c r="K736" s="2">
        <f t="shared" si="839"/>
        <v>-1.7601090278968307E-2</v>
      </c>
      <c r="M736" s="1">
        <f t="shared" si="849"/>
        <v>734</v>
      </c>
      <c r="N736" s="2">
        <f t="shared" si="840"/>
        <v>4.5150881778363509E-2</v>
      </c>
      <c r="O736" s="8">
        <f t="shared" si="841"/>
        <v>0.91979949874686717</v>
      </c>
      <c r="P736" s="2">
        <f t="shared" si="842"/>
        <v>0.92516850760132219</v>
      </c>
      <c r="Q736" s="2">
        <f t="shared" si="843"/>
        <v>0.86766680651970485</v>
      </c>
      <c r="R736" s="2">
        <f t="shared" si="844"/>
        <v>5.1459969513368842E-3</v>
      </c>
      <c r="V736" s="1">
        <f t="shared" si="845"/>
        <v>1.7601090278968307E-2</v>
      </c>
      <c r="W736" s="1">
        <f t="shared" si="846"/>
        <v>0</v>
      </c>
      <c r="X736" s="2">
        <f t="shared" si="816"/>
        <v>1.019402667007146E-2</v>
      </c>
      <c r="Y736" s="2">
        <f t="shared" si="817"/>
        <v>6.4480290456566244E-3</v>
      </c>
      <c r="Z736" s="2">
        <f t="shared" si="818"/>
        <v>1.5892124342037253E-2</v>
      </c>
      <c r="AA736" s="2">
        <f t="shared" si="819"/>
        <v>1.3692815309818087E-2</v>
      </c>
      <c r="AB736" s="3">
        <f t="shared" si="877"/>
        <v>0.64145147940395875</v>
      </c>
      <c r="AC736" s="3">
        <f t="shared" si="878"/>
        <v>0.47090601163905488</v>
      </c>
      <c r="AD736" s="4">
        <f t="shared" si="820"/>
        <v>42.33405316464448</v>
      </c>
      <c r="AE736" s="5">
        <f t="shared" si="802"/>
        <v>38.306969401165958</v>
      </c>
      <c r="AF736" s="5">
        <f t="shared" si="803"/>
        <v>32.191999723699446</v>
      </c>
      <c r="AG736" s="5">
        <f t="shared" si="804"/>
        <v>44.421939078632469</v>
      </c>
      <c r="AH736" s="5"/>
      <c r="AI736" s="6">
        <f t="shared" si="879"/>
        <v>-0.14607455189113927</v>
      </c>
      <c r="AJ736" s="6">
        <f t="shared" si="868"/>
        <v>-0.15569074273596845</v>
      </c>
      <c r="AK736" s="6">
        <f t="shared" si="805"/>
        <v>-0.41311375736501943</v>
      </c>
      <c r="AL736" s="6">
        <f t="shared" si="806"/>
        <v>0.10173227189308254</v>
      </c>
      <c r="AM736" s="6"/>
      <c r="AT736" s="5"/>
      <c r="AU736" s="5">
        <f t="shared" si="884"/>
        <v>87290.49261677156</v>
      </c>
      <c r="AV736" s="12">
        <f t="shared" si="885"/>
        <v>5.6434502413438281E-6</v>
      </c>
      <c r="AW736" s="5"/>
      <c r="AX736" s="5"/>
      <c r="AY736" s="5"/>
      <c r="BA736" s="4">
        <f t="shared" si="886"/>
        <v>87290.332465272571</v>
      </c>
      <c r="BB736" s="12">
        <f t="shared" si="887"/>
        <v>3.8087441009970746E-6</v>
      </c>
      <c r="BE736" s="5">
        <f t="shared" si="888"/>
        <v>-1550</v>
      </c>
      <c r="BF736" s="6">
        <f t="shared" si="834"/>
        <v>1550</v>
      </c>
      <c r="BG736" s="6">
        <f t="shared" si="835"/>
        <v>0</v>
      </c>
      <c r="BH736" s="6">
        <f t="shared" si="860"/>
        <v>890</v>
      </c>
      <c r="BI736" s="6">
        <f t="shared" si="860"/>
        <v>554.28571428571433</v>
      </c>
      <c r="BJ736" s="6">
        <f t="shared" si="859"/>
        <v>38.377843719090009</v>
      </c>
      <c r="BK736" s="6">
        <f t="shared" si="807"/>
        <v>33.909276926344219</v>
      </c>
      <c r="BL736" s="6">
        <f t="shared" si="808"/>
        <v>-1.8928261325210372</v>
      </c>
      <c r="BM736" s="6">
        <f t="shared" si="809"/>
        <v>58.970749067549896</v>
      </c>
      <c r="BN736" s="24"/>
      <c r="BO736" s="24"/>
      <c r="BQ736" s="2">
        <f t="shared" si="821"/>
        <v>90178.75</v>
      </c>
      <c r="BR736" s="2">
        <f t="shared" si="861"/>
        <v>92113.875</v>
      </c>
      <c r="BS736" s="2">
        <f t="shared" si="822"/>
        <v>87719.308791372969</v>
      </c>
      <c r="BT736" s="5">
        <f t="shared" si="862"/>
        <v>94524.290843682102</v>
      </c>
      <c r="BU736" s="5"/>
      <c r="BV736" s="2">
        <f t="shared" si="797"/>
        <v>3.5975677030451658</v>
      </c>
      <c r="BW736" s="2">
        <f t="shared" si="823"/>
        <v>1.9572003240305744</v>
      </c>
      <c r="BX736" s="2">
        <f t="shared" si="824"/>
        <v>-2.4373422448394155</v>
      </c>
      <c r="BY736" s="2">
        <f t="shared" si="825"/>
        <v>6.3517428929005639</v>
      </c>
      <c r="BZ736" s="2"/>
      <c r="CA736" s="2">
        <f t="shared" si="863"/>
        <v>-0.31104311819168146</v>
      </c>
      <c r="CB736" s="2">
        <f t="shared" si="826"/>
        <v>0.5459362231255056</v>
      </c>
      <c r="CC736" s="2">
        <f t="shared" si="827"/>
        <v>-1.2979190076796334</v>
      </c>
      <c r="CD736" s="2">
        <f t="shared" si="828"/>
        <v>2.3897914539306448</v>
      </c>
      <c r="CE736" s="5"/>
      <c r="CF736" s="8">
        <f t="shared" si="798"/>
        <v>-8.0439640702856599E-3</v>
      </c>
      <c r="CG736" s="8">
        <f t="shared" si="799"/>
        <v>-8.0439640702856599E-3</v>
      </c>
      <c r="CH736" s="5">
        <f t="shared" si="800"/>
        <v>86240</v>
      </c>
      <c r="CI736" s="5">
        <f t="shared" si="801"/>
        <v>89195</v>
      </c>
      <c r="CJ736" s="5"/>
      <c r="CK736" s="5">
        <f t="shared" si="855"/>
        <v>87380.400583730283</v>
      </c>
      <c r="CL736" s="5">
        <f t="shared" si="869"/>
        <v>89314.518603682343</v>
      </c>
      <c r="CM736" s="5">
        <f t="shared" si="810"/>
        <v>96212.715906954982</v>
      </c>
      <c r="CN736" s="5">
        <f t="shared" si="793"/>
        <v>111620.45646058822</v>
      </c>
      <c r="CO736" s="5">
        <f t="shared" si="850"/>
        <v>107336.56485916967</v>
      </c>
      <c r="CP736" s="5">
        <f t="shared" si="864"/>
        <v>92815.069727805065</v>
      </c>
      <c r="CQ736" s="5">
        <f t="shared" si="880"/>
        <v>77699.238987779812</v>
      </c>
      <c r="CR736" s="5"/>
      <c r="CS736" s="32">
        <f t="shared" si="856"/>
        <v>-1.0345636221209542E-3</v>
      </c>
      <c r="CT736" s="32">
        <f t="shared" si="870"/>
        <v>-2.2667295702122003E-2</v>
      </c>
      <c r="CU736" s="32">
        <f t="shared" si="811"/>
        <v>-9.2739466117804259E-2</v>
      </c>
      <c r="CV736" s="32">
        <f t="shared" si="794"/>
        <v>-0.21797488768717765</v>
      </c>
      <c r="CW736" s="32">
        <f t="shared" si="851"/>
        <v>-0.18676361485456194</v>
      </c>
      <c r="CX736" s="32">
        <f t="shared" si="865"/>
        <v>-5.9527722642542913E-2</v>
      </c>
      <c r="CY736" s="32">
        <f t="shared" si="881"/>
        <v>0.12343442660652792</v>
      </c>
      <c r="DA736" s="6">
        <f t="shared" si="857"/>
        <v>-3.3901551675681339E-2</v>
      </c>
      <c r="DB736" s="6">
        <f t="shared" si="871"/>
        <v>-6.4653075235869301E-2</v>
      </c>
      <c r="DC736" s="6">
        <f t="shared" si="812"/>
        <v>-0.33486709983998447</v>
      </c>
      <c r="DD736" s="6">
        <f t="shared" si="795"/>
        <v>-0.35225460320691721</v>
      </c>
      <c r="DE736" s="6">
        <f t="shared" si="852"/>
        <v>-0.30043124912223562</v>
      </c>
      <c r="DF736" s="6">
        <f t="shared" si="866"/>
        <v>0.23963228052146812</v>
      </c>
      <c r="DG736" s="6">
        <f t="shared" si="883"/>
        <v>1.5186472284786368</v>
      </c>
      <c r="DI736" s="6">
        <f t="shared" si="858"/>
        <v>0.47730454641182563</v>
      </c>
      <c r="DJ736" s="6">
        <f t="shared" si="872"/>
        <v>0.29265883697640649</v>
      </c>
      <c r="DK736" s="6">
        <f t="shared" si="813"/>
        <v>0.50387794504672789</v>
      </c>
      <c r="DL736" s="6">
        <f t="shared" si="796"/>
        <v>0.67309950169373001</v>
      </c>
      <c r="DM736" s="6">
        <f t="shared" si="853"/>
        <v>0.49732782054999869</v>
      </c>
      <c r="DN736" s="6">
        <f t="shared" si="867"/>
        <v>4.3340878365100109E-2</v>
      </c>
      <c r="DO736" s="6">
        <f t="shared" si="882"/>
        <v>3.1751928656394222E-2</v>
      </c>
      <c r="DP736" s="6"/>
      <c r="DX736">
        <f t="shared" si="873"/>
        <v>89659.5</v>
      </c>
      <c r="DY736">
        <f t="shared" si="874"/>
        <v>83945.487486888043</v>
      </c>
      <c r="DZ736">
        <f t="shared" si="875"/>
        <v>95373.512513111957</v>
      </c>
    </row>
    <row r="737" spans="1:130" x14ac:dyDescent="0.25">
      <c r="A737" s="1">
        <v>36</v>
      </c>
      <c r="B737" s="1">
        <v>736</v>
      </c>
      <c r="C737" s="7">
        <v>20221002</v>
      </c>
      <c r="D737" s="7">
        <v>88250</v>
      </c>
      <c r="E737" s="7">
        <v>1194734</v>
      </c>
      <c r="F737" s="7"/>
      <c r="G737" s="7">
        <f t="shared" si="838"/>
        <v>105435275500</v>
      </c>
      <c r="H737" s="36">
        <f t="shared" si="889"/>
        <v>138107487521</v>
      </c>
      <c r="I737" s="36">
        <f t="shared" si="876"/>
        <v>230113255530.39999</v>
      </c>
      <c r="K737" s="2">
        <f t="shared" si="839"/>
        <v>1.0937787066147855E-2</v>
      </c>
      <c r="M737" s="1">
        <f t="shared" si="849"/>
        <v>735</v>
      </c>
      <c r="N737" s="2">
        <f t="shared" si="840"/>
        <v>4.5180011301659315E-2</v>
      </c>
      <c r="O737" s="8">
        <f t="shared" si="841"/>
        <v>0.92105263157894735</v>
      </c>
      <c r="P737" s="2">
        <f t="shared" si="842"/>
        <v>0.92530878129824579</v>
      </c>
      <c r="Q737" s="2">
        <f t="shared" si="843"/>
        <v>0.8677478457648613</v>
      </c>
      <c r="R737" s="2">
        <f t="shared" si="844"/>
        <v>4.1158760223748425E-3</v>
      </c>
      <c r="V737" s="1">
        <f t="shared" si="845"/>
        <v>0</v>
      </c>
      <c r="W737" s="1">
        <f t="shared" si="846"/>
        <v>1.0937787066147855E-2</v>
      </c>
      <c r="X737" s="2">
        <f t="shared" si="816"/>
        <v>9.0118092642713973E-3</v>
      </c>
      <c r="Y737" s="2">
        <f t="shared" si="817"/>
        <v>7.2292995503814711E-3</v>
      </c>
      <c r="Z737" s="2">
        <f t="shared" si="818"/>
        <v>1.599811188831193E-2</v>
      </c>
      <c r="AA737" s="2">
        <f t="shared" si="819"/>
        <v>1.3608388144255967E-2</v>
      </c>
      <c r="AB737" s="3">
        <f t="shared" si="877"/>
        <v>0.56330455288635284</v>
      </c>
      <c r="AC737" s="3">
        <f t="shared" si="878"/>
        <v>0.53123848862533529</v>
      </c>
      <c r="AD737" s="4">
        <f t="shared" si="820"/>
        <v>48.535184865058817</v>
      </c>
      <c r="AE737" s="5">
        <f t="shared" si="802"/>
        <v>38.887525743512285</v>
      </c>
      <c r="AF737" s="5">
        <f t="shared" si="803"/>
        <v>31.298349356712425</v>
      </c>
      <c r="AG737" s="5">
        <f t="shared" si="804"/>
        <v>46.476702130312148</v>
      </c>
      <c r="AH737" s="5"/>
      <c r="AI737" s="6">
        <f t="shared" si="879"/>
        <v>-0.13186897198472583</v>
      </c>
      <c r="AJ737" s="6">
        <f t="shared" si="868"/>
        <v>-0.15954726526535279</v>
      </c>
      <c r="AK737" s="6">
        <f t="shared" si="805"/>
        <v>-0.41288085463400925</v>
      </c>
      <c r="AL737" s="6">
        <f t="shared" si="806"/>
        <v>9.3786324103303675E-2</v>
      </c>
      <c r="AM737" s="6"/>
      <c r="AT737" s="5"/>
      <c r="AU737" s="5">
        <f t="shared" si="884"/>
        <v>88251.236341843964</v>
      </c>
      <c r="AV737" s="12">
        <f t="shared" si="885"/>
        <v>1.4009539308412755E-5</v>
      </c>
      <c r="AW737" s="5"/>
      <c r="AX737" s="5"/>
      <c r="AY737" s="5"/>
      <c r="BA737" s="4">
        <f t="shared" si="886"/>
        <v>88248.769630254566</v>
      </c>
      <c r="BB737" s="12">
        <f t="shared" si="887"/>
        <v>1.3941866803812708E-5</v>
      </c>
      <c r="BE737" s="5">
        <f t="shared" si="888"/>
        <v>960</v>
      </c>
      <c r="BF737" s="6">
        <f t="shared" si="834"/>
        <v>0</v>
      </c>
      <c r="BG737" s="6">
        <f t="shared" si="835"/>
        <v>960</v>
      </c>
      <c r="BH737" s="6">
        <f t="shared" si="860"/>
        <v>782.14285714285711</v>
      </c>
      <c r="BI737" s="6">
        <f t="shared" si="860"/>
        <v>622.85714285714289</v>
      </c>
      <c r="BJ737" s="6">
        <f t="shared" si="859"/>
        <v>44.331469242501271</v>
      </c>
      <c r="BK737" s="6">
        <f t="shared" si="807"/>
        <v>34.007694768872739</v>
      </c>
      <c r="BL737" s="6">
        <f t="shared" si="808"/>
        <v>-1.9029144492805017</v>
      </c>
      <c r="BM737" s="6">
        <f t="shared" si="809"/>
        <v>59.145121221580006</v>
      </c>
      <c r="BN737" s="24"/>
      <c r="BO737" s="24"/>
      <c r="BQ737" s="2">
        <f t="shared" si="821"/>
        <v>89611.25</v>
      </c>
      <c r="BR737" s="2">
        <f t="shared" si="861"/>
        <v>91883.375</v>
      </c>
      <c r="BS737" s="2">
        <f t="shared" si="822"/>
        <v>87969.438039039203</v>
      </c>
      <c r="BT737" s="5">
        <f t="shared" si="862"/>
        <v>94326.733088778637</v>
      </c>
      <c r="BU737" s="5"/>
      <c r="BV737" s="2">
        <f t="shared" si="797"/>
        <v>3.4199951424229829</v>
      </c>
      <c r="BW737" s="2">
        <f t="shared" si="823"/>
        <v>2.1531708411088402</v>
      </c>
      <c r="BX737" s="2">
        <f t="shared" si="824"/>
        <v>-2.1282145920963536</v>
      </c>
      <c r="BY737" s="2">
        <f t="shared" si="825"/>
        <v>6.4345562743140334</v>
      </c>
      <c r="BZ737" s="2"/>
      <c r="CA737" s="2">
        <f t="shared" si="863"/>
        <v>-0.3312674390020689</v>
      </c>
      <c r="CB737" s="2">
        <f t="shared" si="826"/>
        <v>0.5047356141990782</v>
      </c>
      <c r="CC737" s="2">
        <f t="shared" si="827"/>
        <v>-1.3804848620987498</v>
      </c>
      <c r="CD737" s="2">
        <f t="shared" si="828"/>
        <v>2.3899560904969062</v>
      </c>
      <c r="CE737" s="5"/>
      <c r="CF737" s="8">
        <f t="shared" si="798"/>
        <v>-8.0439640702856599E-3</v>
      </c>
      <c r="CG737" s="8">
        <f t="shared" si="799"/>
        <v>-8.0439640702856599E-3</v>
      </c>
      <c r="CH737" s="5">
        <f t="shared" si="800"/>
        <v>85765</v>
      </c>
      <c r="CI737" s="5">
        <f t="shared" si="801"/>
        <v>89195</v>
      </c>
      <c r="CJ737" s="5"/>
      <c r="CK737" s="5">
        <f t="shared" si="855"/>
        <v>87276.06428875048</v>
      </c>
      <c r="CL737" s="5">
        <f t="shared" si="869"/>
        <v>89045.787505715765</v>
      </c>
      <c r="CM737" s="5">
        <f t="shared" si="810"/>
        <v>95411.841883067347</v>
      </c>
      <c r="CN737" s="5">
        <f t="shared" si="793"/>
        <v>111412.55922241778</v>
      </c>
      <c r="CO737" s="5">
        <f t="shared" si="850"/>
        <v>107237.05041029144</v>
      </c>
      <c r="CP737" s="5">
        <f t="shared" si="864"/>
        <v>92888.777818183749</v>
      </c>
      <c r="CQ737" s="5">
        <f t="shared" si="880"/>
        <v>77763.089062707208</v>
      </c>
      <c r="CR737" s="5"/>
      <c r="CS737" s="32">
        <f t="shared" si="856"/>
        <v>1.115925333236012E-2</v>
      </c>
      <c r="CT737" s="32">
        <f t="shared" si="870"/>
        <v>-8.9368349475789088E-3</v>
      </c>
      <c r="CU737" s="32">
        <f t="shared" si="811"/>
        <v>-7.5062400449669497E-2</v>
      </c>
      <c r="CV737" s="32">
        <f t="shared" si="794"/>
        <v>-0.20789899616413399</v>
      </c>
      <c r="CW737" s="32">
        <f t="shared" si="851"/>
        <v>-0.17705681327159362</v>
      </c>
      <c r="CX737" s="32">
        <f t="shared" si="865"/>
        <v>-4.9939055364292551E-2</v>
      </c>
      <c r="CY737" s="32">
        <f t="shared" si="881"/>
        <v>0.134857180491329</v>
      </c>
      <c r="DA737" s="6">
        <f t="shared" si="857"/>
        <v>-2.0080320225125341E-2</v>
      </c>
      <c r="DB737" s="6">
        <f t="shared" si="871"/>
        <v>-5.3285642620684824E-2</v>
      </c>
      <c r="DC737" s="6">
        <f t="shared" si="812"/>
        <v>-0.30890012815129131</v>
      </c>
      <c r="DD737" s="6">
        <f t="shared" si="795"/>
        <v>-0.34397136461667527</v>
      </c>
      <c r="DE737" s="6">
        <f t="shared" si="852"/>
        <v>-0.31363140902523196</v>
      </c>
      <c r="DF737" s="6">
        <f t="shared" si="866"/>
        <v>0.25772913096398969</v>
      </c>
      <c r="DG737" s="6">
        <f t="shared" si="883"/>
        <v>1.4580568862042425</v>
      </c>
      <c r="DI737" s="6">
        <f t="shared" si="858"/>
        <v>0.61458642950619169</v>
      </c>
      <c r="DJ737" s="6">
        <f t="shared" si="872"/>
        <v>0.39428808044569658</v>
      </c>
      <c r="DK737" s="6">
        <f t="shared" si="813"/>
        <v>0.43284315369362442</v>
      </c>
      <c r="DL737" s="6">
        <f t="shared" si="796"/>
        <v>0.65889701791320254</v>
      </c>
      <c r="DM737" s="6">
        <f t="shared" si="853"/>
        <v>0.54411594784860895</v>
      </c>
      <c r="DN737" s="6">
        <f t="shared" si="867"/>
        <v>7.2272533370970976E-2</v>
      </c>
      <c r="DO737" s="6">
        <f t="shared" si="882"/>
        <v>2.243542711991952E-2</v>
      </c>
      <c r="DP737" s="6"/>
      <c r="DX737">
        <f t="shared" si="873"/>
        <v>89416</v>
      </c>
      <c r="DY737">
        <f t="shared" si="874"/>
        <v>83901.011695388646</v>
      </c>
      <c r="DZ737">
        <f t="shared" si="875"/>
        <v>94930.988304611354</v>
      </c>
    </row>
    <row r="738" spans="1:130" x14ac:dyDescent="0.25">
      <c r="A738" s="1">
        <v>37</v>
      </c>
      <c r="B738" s="1">
        <v>737</v>
      </c>
      <c r="C738" s="7">
        <v>20221003</v>
      </c>
      <c r="D738" s="7">
        <v>87930</v>
      </c>
      <c r="E738" s="7">
        <v>1534822</v>
      </c>
      <c r="F738" s="7"/>
      <c r="G738" s="7">
        <f t="shared" si="838"/>
        <v>134956898460</v>
      </c>
      <c r="H738" s="36">
        <f t="shared" si="889"/>
        <v>135834982222</v>
      </c>
      <c r="I738" s="36">
        <f t="shared" si="876"/>
        <v>213343274525.39999</v>
      </c>
      <c r="K738" s="2">
        <f t="shared" si="839"/>
        <v>-3.632652422495373E-3</v>
      </c>
      <c r="M738" s="1">
        <f t="shared" si="849"/>
        <v>736</v>
      </c>
      <c r="N738" s="2">
        <f t="shared" si="840"/>
        <v>4.5292419114413257E-2</v>
      </c>
      <c r="O738" s="8">
        <f t="shared" si="841"/>
        <v>0.92230576441102752</v>
      </c>
      <c r="P738" s="2">
        <f t="shared" si="842"/>
        <v>0.9258482022892951</v>
      </c>
      <c r="Q738" s="2">
        <f t="shared" si="843"/>
        <v>0.86805969329498689</v>
      </c>
      <c r="R738" s="2">
        <f t="shared" si="844"/>
        <v>3.0030168872182683E-3</v>
      </c>
      <c r="V738" s="1">
        <f t="shared" si="845"/>
        <v>3.632652422495373E-3</v>
      </c>
      <c r="W738" s="1">
        <f t="shared" si="846"/>
        <v>0</v>
      </c>
      <c r="X738" s="2">
        <f t="shared" si="816"/>
        <v>8.8913443317639295E-3</v>
      </c>
      <c r="Y738" s="2">
        <f t="shared" si="817"/>
        <v>7.2292995503814711E-3</v>
      </c>
      <c r="Z738" s="2">
        <f t="shared" si="818"/>
        <v>1.6034364795974053E-2</v>
      </c>
      <c r="AA738" s="2">
        <f t="shared" si="819"/>
        <v>1.3608388144255967E-2</v>
      </c>
      <c r="AB738" s="3">
        <f t="shared" si="877"/>
        <v>0.55451802705626296</v>
      </c>
      <c r="AC738" s="3">
        <f t="shared" si="878"/>
        <v>0.53123848862533529</v>
      </c>
      <c r="AD738" s="4">
        <f t="shared" si="820"/>
        <v>48.927957691494321</v>
      </c>
      <c r="AE738" s="5">
        <f t="shared" si="802"/>
        <v>39.439886441904697</v>
      </c>
      <c r="AF738" s="5">
        <f t="shared" si="803"/>
        <v>30.646662873529792</v>
      </c>
      <c r="AG738" s="5">
        <f t="shared" si="804"/>
        <v>48.233110010279603</v>
      </c>
      <c r="AH738" s="5"/>
      <c r="AI738" s="6">
        <f t="shared" si="879"/>
        <v>-0.13977397069370129</v>
      </c>
      <c r="AJ738" s="6">
        <f t="shared" si="868"/>
        <v>-0.16012656074363718</v>
      </c>
      <c r="AK738" s="6">
        <f t="shared" si="805"/>
        <v>-0.41321108270397905</v>
      </c>
      <c r="AL738" s="6">
        <f t="shared" si="806"/>
        <v>9.2957961216704688E-2</v>
      </c>
      <c r="AM738" s="6"/>
      <c r="AT738" s="5"/>
      <c r="AU738" s="5">
        <f t="shared" si="884"/>
        <v>87929.875302216664</v>
      </c>
      <c r="AV738" s="12">
        <f t="shared" si="885"/>
        <v>1.418148337761771E-6</v>
      </c>
      <c r="AW738" s="5"/>
      <c r="AX738" s="5"/>
      <c r="AY738" s="5"/>
      <c r="BA738" s="4">
        <f t="shared" si="886"/>
        <v>87929.484235175041</v>
      </c>
      <c r="BB738" s="12">
        <f t="shared" si="887"/>
        <v>5.8656297617920572E-6</v>
      </c>
      <c r="BE738" s="5">
        <f t="shared" si="888"/>
        <v>-320</v>
      </c>
      <c r="BF738" s="6">
        <f t="shared" si="834"/>
        <v>320</v>
      </c>
      <c r="BG738" s="6">
        <f t="shared" si="835"/>
        <v>0</v>
      </c>
      <c r="BH738" s="6">
        <f t="shared" si="860"/>
        <v>770.71428571428567</v>
      </c>
      <c r="BI738" s="6">
        <f t="shared" si="860"/>
        <v>622.85714285714289</v>
      </c>
      <c r="BJ738" s="6">
        <f t="shared" si="859"/>
        <v>44.695028190671451</v>
      </c>
      <c r="BK738" s="6">
        <f t="shared" si="807"/>
        <v>34.094370192044885</v>
      </c>
      <c r="BL738" s="6">
        <f t="shared" si="808"/>
        <v>-1.9154652193623036</v>
      </c>
      <c r="BM738" s="6">
        <f t="shared" si="809"/>
        <v>59.30125498002991</v>
      </c>
      <c r="BN738" s="24"/>
      <c r="BO738" s="24"/>
      <c r="BQ738" s="2">
        <f t="shared" si="821"/>
        <v>89023.75</v>
      </c>
      <c r="BR738" s="2">
        <f t="shared" si="861"/>
        <v>91631.375</v>
      </c>
      <c r="BS738" s="2">
        <f t="shared" si="822"/>
        <v>88163.549259195614</v>
      </c>
      <c r="BT738" s="5">
        <f t="shared" si="862"/>
        <v>94165.804617654067</v>
      </c>
      <c r="BU738" s="5"/>
      <c r="BV738" s="2">
        <f t="shared" si="797"/>
        <v>3.4148540696576406</v>
      </c>
      <c r="BW738" s="2">
        <f t="shared" si="823"/>
        <v>2.3177548546698157</v>
      </c>
      <c r="BX738" s="2">
        <f t="shared" si="824"/>
        <v>-1.8874534312273283</v>
      </c>
      <c r="BY738" s="2">
        <f t="shared" si="825"/>
        <v>6.5229631405669597</v>
      </c>
      <c r="BZ738" s="2"/>
      <c r="CA738" s="2">
        <f t="shared" si="863"/>
        <v>-0.30743292941277667</v>
      </c>
      <c r="CB738" s="2">
        <f t="shared" si="826"/>
        <v>0.45760341992942832</v>
      </c>
      <c r="CC738" s="2">
        <f t="shared" si="827"/>
        <v>-1.4607254698178924</v>
      </c>
      <c r="CD738" s="2">
        <f t="shared" si="828"/>
        <v>2.3759323096767488</v>
      </c>
      <c r="CE738" s="5"/>
      <c r="CF738" s="8">
        <f t="shared" si="798"/>
        <v>-8.0439640702856599E-3</v>
      </c>
      <c r="CG738" s="8">
        <f t="shared" si="799"/>
        <v>-8.0439640702856599E-3</v>
      </c>
      <c r="CH738" s="5">
        <f t="shared" si="800"/>
        <v>85640</v>
      </c>
      <c r="CI738" s="5">
        <f t="shared" si="801"/>
        <v>89195</v>
      </c>
      <c r="CJ738" s="5"/>
      <c r="CK738" s="5">
        <f t="shared" si="855"/>
        <v>87112.513973482652</v>
      </c>
      <c r="CL738" s="5">
        <f t="shared" si="869"/>
        <v>88734.460139728617</v>
      </c>
      <c r="CM738" s="5">
        <f t="shared" si="810"/>
        <v>93551.115733363535</v>
      </c>
      <c r="CN738" s="5">
        <f t="shared" si="793"/>
        <v>111176.0338232496</v>
      </c>
      <c r="CO738" s="5">
        <f t="shared" si="850"/>
        <v>107122.63793102399</v>
      </c>
      <c r="CP738" s="5">
        <f t="shared" si="864"/>
        <v>92951.839682567996</v>
      </c>
      <c r="CQ738" s="5">
        <f t="shared" si="880"/>
        <v>77983.272169408971</v>
      </c>
      <c r="CR738" s="5"/>
      <c r="CS738" s="32">
        <f t="shared" si="856"/>
        <v>9.3842547899167794E-3</v>
      </c>
      <c r="CT738" s="32">
        <f t="shared" si="870"/>
        <v>-9.0659270193547137E-3</v>
      </c>
      <c r="CU738" s="32">
        <f t="shared" si="811"/>
        <v>-6.0086036273310328E-2</v>
      </c>
      <c r="CV738" s="32">
        <f t="shared" si="794"/>
        <v>-0.20909213095519052</v>
      </c>
      <c r="CW738" s="32">
        <f t="shared" si="851"/>
        <v>-0.17916509807555414</v>
      </c>
      <c r="CX738" s="32">
        <f t="shared" si="865"/>
        <v>-5.4026253807537894E-2</v>
      </c>
      <c r="CY738" s="32">
        <f t="shared" si="881"/>
        <v>0.12754950586047475</v>
      </c>
      <c r="DA738" s="6">
        <f t="shared" si="857"/>
        <v>-1.3106051341641688E-2</v>
      </c>
      <c r="DB738" s="6">
        <f t="shared" si="871"/>
        <v>-5.6380978389556538E-2</v>
      </c>
      <c r="DC738" s="6">
        <f t="shared" si="812"/>
        <v>-0.15809085274679963</v>
      </c>
      <c r="DD738" s="6">
        <f t="shared" si="795"/>
        <v>-0.36520211422305116</v>
      </c>
      <c r="DE738" s="6">
        <f t="shared" si="852"/>
        <v>-0.31676708471257498</v>
      </c>
      <c r="DF738" s="6">
        <f t="shared" si="866"/>
        <v>0.27633609046933272</v>
      </c>
      <c r="DG738" s="6">
        <f t="shared" si="883"/>
        <v>1.4286441194962054</v>
      </c>
      <c r="DI738" s="6">
        <f t="shared" si="858"/>
        <v>0.61171282836838858</v>
      </c>
      <c r="DJ738" s="6">
        <f t="shared" si="872"/>
        <v>0.38372342300221862</v>
      </c>
      <c r="DK738" s="6">
        <f t="shared" si="813"/>
        <v>0.34921116990185297</v>
      </c>
      <c r="DL738" s="6">
        <f t="shared" si="796"/>
        <v>0.66938425374975119</v>
      </c>
      <c r="DM738" s="6">
        <f t="shared" si="853"/>
        <v>0.48117982005305082</v>
      </c>
      <c r="DN738" s="6">
        <f t="shared" si="867"/>
        <v>7.0221900684804148E-2</v>
      </c>
      <c r="DO738" s="6">
        <f t="shared" si="882"/>
        <v>2.1203685154973725E-2</v>
      </c>
      <c r="DP738" s="6"/>
      <c r="DX738">
        <f t="shared" si="873"/>
        <v>89158.5</v>
      </c>
      <c r="DY738">
        <f t="shared" si="874"/>
        <v>83875.836751221024</v>
      </c>
      <c r="DZ738">
        <f t="shared" si="875"/>
        <v>94441.163248778976</v>
      </c>
    </row>
    <row r="739" spans="1:130" x14ac:dyDescent="0.25">
      <c r="A739" s="1">
        <v>38</v>
      </c>
      <c r="B739" s="1">
        <v>738</v>
      </c>
      <c r="C739" s="7">
        <v>20221004</v>
      </c>
      <c r="D739" s="7">
        <v>88140</v>
      </c>
      <c r="E739" s="7">
        <v>649916</v>
      </c>
      <c r="F739" s="7"/>
      <c r="G739" s="7">
        <f t="shared" si="838"/>
        <v>57283596240</v>
      </c>
      <c r="H739" s="36">
        <f t="shared" si="889"/>
        <v>130410328579</v>
      </c>
      <c r="I739" s="36">
        <f t="shared" si="876"/>
        <v>202934840277</v>
      </c>
      <c r="K739" s="2">
        <f t="shared" si="839"/>
        <v>2.385416022930078E-3</v>
      </c>
      <c r="M739" s="1">
        <f t="shared" si="849"/>
        <v>737</v>
      </c>
      <c r="N739" s="2">
        <f t="shared" si="840"/>
        <v>4.5374872119420831E-2</v>
      </c>
      <c r="O739" s="8">
        <f t="shared" si="841"/>
        <v>0.9235588972431078</v>
      </c>
      <c r="P739" s="2">
        <f t="shared" si="842"/>
        <v>0.92624198098401489</v>
      </c>
      <c r="Q739" s="2">
        <f t="shared" si="843"/>
        <v>0.86828755915993572</v>
      </c>
      <c r="R739" s="2">
        <f t="shared" si="844"/>
        <v>2.2893050461872955E-3</v>
      </c>
      <c r="V739" s="1">
        <f t="shared" si="845"/>
        <v>0</v>
      </c>
      <c r="W739" s="1">
        <f t="shared" si="846"/>
        <v>2.385416022930078E-3</v>
      </c>
      <c r="X739" s="2">
        <f t="shared" si="816"/>
        <v>8.8913443317639295E-3</v>
      </c>
      <c r="Y739" s="2">
        <f t="shared" si="817"/>
        <v>7.3203653888745399E-3</v>
      </c>
      <c r="Z739" s="2">
        <f t="shared" si="818"/>
        <v>1.6034364795974053E-2</v>
      </c>
      <c r="AA739" s="2">
        <f t="shared" si="819"/>
        <v>1.3568499408058316E-2</v>
      </c>
      <c r="AB739" s="3">
        <f t="shared" si="877"/>
        <v>0.55451802705626296</v>
      </c>
      <c r="AC739" s="3">
        <f t="shared" si="878"/>
        <v>0.53951178894012286</v>
      </c>
      <c r="AD739" s="4">
        <f t="shared" si="820"/>
        <v>49.314175998829</v>
      </c>
      <c r="AE739" s="5">
        <f t="shared" si="802"/>
        <v>39.884904950905728</v>
      </c>
      <c r="AF739" s="5">
        <f t="shared" si="803"/>
        <v>30.045500237734601</v>
      </c>
      <c r="AG739" s="5">
        <f t="shared" si="804"/>
        <v>49.724309664076856</v>
      </c>
      <c r="AH739" s="5"/>
      <c r="AI739" s="6">
        <f t="shared" si="879"/>
        <v>-0.13241511199234468</v>
      </c>
      <c r="AJ739" s="6">
        <f t="shared" si="868"/>
        <v>-0.16127773549222901</v>
      </c>
      <c r="AK739" s="6">
        <f t="shared" si="805"/>
        <v>-0.41359888352084362</v>
      </c>
      <c r="AL739" s="6">
        <f t="shared" si="806"/>
        <v>9.1043412536385593E-2</v>
      </c>
      <c r="AM739" s="6"/>
      <c r="AT739" s="5"/>
      <c r="AU739" s="5">
        <f t="shared" si="884"/>
        <v>88144.424834341931</v>
      </c>
      <c r="AV739" s="12">
        <f t="shared" si="885"/>
        <v>5.0202341070226808E-5</v>
      </c>
      <c r="AW739" s="5"/>
      <c r="AX739" s="5"/>
      <c r="AY739" s="5"/>
      <c r="BA739" s="4">
        <f t="shared" si="886"/>
        <v>88140.857058040929</v>
      </c>
      <c r="BB739" s="12">
        <f t="shared" si="887"/>
        <v>9.7238261962395711E-6</v>
      </c>
      <c r="BE739" s="5">
        <f t="shared" si="888"/>
        <v>210</v>
      </c>
      <c r="BF739" s="6">
        <f t="shared" si="834"/>
        <v>0</v>
      </c>
      <c r="BG739" s="6">
        <f t="shared" si="835"/>
        <v>210</v>
      </c>
      <c r="BH739" s="6">
        <f t="shared" si="860"/>
        <v>770.71428571428567</v>
      </c>
      <c r="BI739" s="6">
        <f t="shared" si="860"/>
        <v>630.71428571428567</v>
      </c>
      <c r="BJ739" s="6">
        <f t="shared" si="859"/>
        <v>45.005096839959222</v>
      </c>
      <c r="BK739" s="6">
        <f t="shared" si="807"/>
        <v>33.906814088769224</v>
      </c>
      <c r="BL739" s="6">
        <f t="shared" si="808"/>
        <v>-1.8194397771766546</v>
      </c>
      <c r="BM739" s="6">
        <f t="shared" si="809"/>
        <v>58.915191794931339</v>
      </c>
      <c r="BN739" s="24"/>
      <c r="BO739" s="24"/>
      <c r="BQ739" s="2">
        <f t="shared" si="821"/>
        <v>88961.25</v>
      </c>
      <c r="BR739" s="2">
        <f t="shared" si="861"/>
        <v>91382.5625</v>
      </c>
      <c r="BS739" s="2">
        <f t="shared" si="822"/>
        <v>88309.908384053691</v>
      </c>
      <c r="BT739" s="5">
        <f t="shared" si="862"/>
        <v>93940.688288412697</v>
      </c>
      <c r="BU739" s="5"/>
      <c r="BV739" s="2">
        <f t="shared" si="797"/>
        <v>3.3892884127724017</v>
      </c>
      <c r="BW739" s="2">
        <f t="shared" si="823"/>
        <v>2.4826860581914696</v>
      </c>
      <c r="BX739" s="2">
        <f t="shared" si="824"/>
        <v>-1.6120382866228331</v>
      </c>
      <c r="BY739" s="2">
        <f t="shared" si="825"/>
        <v>6.5774104030057723</v>
      </c>
      <c r="BZ739" s="2"/>
      <c r="CA739" s="2">
        <f t="shared" si="863"/>
        <v>-0.32739988811296056</v>
      </c>
      <c r="CB739" s="2">
        <f t="shared" si="826"/>
        <v>0.4121455957829494</v>
      </c>
      <c r="CC739" s="2">
        <f t="shared" si="827"/>
        <v>-1.5366418880355577</v>
      </c>
      <c r="CD739" s="2">
        <f t="shared" si="828"/>
        <v>2.3609330796014563</v>
      </c>
      <c r="CE739" s="5"/>
      <c r="CF739" s="8">
        <f t="shared" si="798"/>
        <v>-8.0439640702856599E-3</v>
      </c>
      <c r="CG739" s="8">
        <f t="shared" si="799"/>
        <v>-8.0439640702856599E-3</v>
      </c>
      <c r="CH739" s="5">
        <f t="shared" si="800"/>
        <v>85640</v>
      </c>
      <c r="CI739" s="5">
        <f t="shared" si="801"/>
        <v>88705</v>
      </c>
      <c r="CJ739" s="5"/>
      <c r="CK739" s="5">
        <f t="shared" si="855"/>
        <v>87024.385806872291</v>
      </c>
      <c r="CL739" s="5">
        <f t="shared" si="869"/>
        <v>88461.740345537153</v>
      </c>
      <c r="CM739" s="5">
        <f t="shared" si="810"/>
        <v>93033.421365248956</v>
      </c>
      <c r="CN739" s="5">
        <f t="shared" si="793"/>
        <v>110984.69433316347</v>
      </c>
      <c r="CO739" s="5">
        <f t="shared" si="850"/>
        <v>107017.64792029942</v>
      </c>
      <c r="CP739" s="5">
        <f t="shared" si="864"/>
        <v>93019.402045044553</v>
      </c>
      <c r="CQ739" s="5">
        <f t="shared" si="880"/>
        <v>78234.592660354916</v>
      </c>
      <c r="CR739" s="5"/>
      <c r="CS739" s="32">
        <f t="shared" si="856"/>
        <v>1.2819558366128803E-2</v>
      </c>
      <c r="CT739" s="32">
        <f t="shared" si="870"/>
        <v>-3.6370564752673529E-3</v>
      </c>
      <c r="CU739" s="32">
        <f t="shared" si="811"/>
        <v>-5.2598531725898789E-2</v>
      </c>
      <c r="CV739" s="32">
        <f t="shared" si="794"/>
        <v>-0.20583643961379294</v>
      </c>
      <c r="CW739" s="32">
        <f t="shared" si="851"/>
        <v>-0.17639752215782589</v>
      </c>
      <c r="CX739" s="32">
        <f t="shared" si="865"/>
        <v>-5.2455745121665176E-2</v>
      </c>
      <c r="CY739" s="32">
        <f t="shared" si="881"/>
        <v>0.12661160495393764</v>
      </c>
      <c r="DA739" s="6">
        <f t="shared" si="857"/>
        <v>2.2716956611769394E-3</v>
      </c>
      <c r="DB739" s="6">
        <f t="shared" si="871"/>
        <v>-5.367303373941499E-2</v>
      </c>
      <c r="DC739" s="6">
        <f t="shared" si="812"/>
        <v>-0.14093527531724018</v>
      </c>
      <c r="DD739" s="6">
        <f t="shared" si="795"/>
        <v>-0.35616426216748392</v>
      </c>
      <c r="DE739" s="6">
        <f t="shared" si="852"/>
        <v>-0.31023056268726623</v>
      </c>
      <c r="DF739" s="6">
        <f t="shared" si="866"/>
        <v>0.31661177075247304</v>
      </c>
      <c r="DG739" s="6">
        <f t="shared" si="883"/>
        <v>1.3762535783655852</v>
      </c>
      <c r="DI739" s="6">
        <f t="shared" si="858"/>
        <v>0.65852742972710909</v>
      </c>
      <c r="DJ739" s="6">
        <f t="shared" si="872"/>
        <v>0.42240916498580788</v>
      </c>
      <c r="DK739" s="6">
        <f t="shared" si="813"/>
        <v>0.25543489873105391</v>
      </c>
      <c r="DL739" s="6">
        <f t="shared" si="796"/>
        <v>0.68459466980496442</v>
      </c>
      <c r="DM739" s="6">
        <f t="shared" si="853"/>
        <v>0.50888774908999668</v>
      </c>
      <c r="DN739" s="6">
        <f t="shared" si="867"/>
        <v>7.7363188450414205E-2</v>
      </c>
      <c r="DO739" s="6">
        <f t="shared" si="882"/>
        <v>2.0361581556143322E-2</v>
      </c>
      <c r="DP739" s="6"/>
      <c r="DX739">
        <f t="shared" si="873"/>
        <v>88914</v>
      </c>
      <c r="DY739">
        <f t="shared" si="874"/>
        <v>83926.297522906971</v>
      </c>
      <c r="DZ739">
        <f t="shared" si="875"/>
        <v>93901.702477093029</v>
      </c>
    </row>
    <row r="740" spans="1:130" x14ac:dyDescent="0.25">
      <c r="A740" s="1">
        <v>39</v>
      </c>
      <c r="B740" s="1">
        <v>739</v>
      </c>
      <c r="C740" s="7">
        <v>20221008</v>
      </c>
      <c r="D740" s="7">
        <v>88100</v>
      </c>
      <c r="E740" s="7">
        <v>919122</v>
      </c>
      <c r="F740" s="7"/>
      <c r="G740" s="7">
        <f t="shared" si="838"/>
        <v>80974648200</v>
      </c>
      <c r="H740" s="36">
        <f t="shared" si="889"/>
        <v>128952219439</v>
      </c>
      <c r="I740" s="36">
        <f t="shared" si="876"/>
        <v>194594499486.60001</v>
      </c>
      <c r="K740" s="2">
        <f t="shared" si="839"/>
        <v>-4.5392647170706821E-4</v>
      </c>
      <c r="M740" s="1">
        <f t="shared" si="849"/>
        <v>738</v>
      </c>
      <c r="N740" s="2">
        <f t="shared" si="840"/>
        <v>4.5454756741225226E-2</v>
      </c>
      <c r="O740" s="8">
        <f t="shared" si="841"/>
        <v>0.92481203007518797</v>
      </c>
      <c r="P740" s="2">
        <f t="shared" si="842"/>
        <v>0.92662196719057588</v>
      </c>
      <c r="Q740" s="2">
        <f t="shared" si="843"/>
        <v>0.86850762079385735</v>
      </c>
      <c r="R740" s="2">
        <f t="shared" si="844"/>
        <v>1.4299509088269158E-3</v>
      </c>
      <c r="V740" s="1">
        <f t="shared" si="845"/>
        <v>4.5392647170706821E-4</v>
      </c>
      <c r="W740" s="1">
        <f t="shared" si="846"/>
        <v>0</v>
      </c>
      <c r="X740" s="2">
        <f t="shared" si="816"/>
        <v>8.9237676511715776E-3</v>
      </c>
      <c r="Y740" s="2">
        <f t="shared" si="817"/>
        <v>7.1461685869378079E-3</v>
      </c>
      <c r="Z740" s="2">
        <f t="shared" si="818"/>
        <v>1.601545024620114E-2</v>
      </c>
      <c r="AA740" s="2">
        <f t="shared" si="819"/>
        <v>1.3651393557261658E-2</v>
      </c>
      <c r="AB740" s="3">
        <f t="shared" si="877"/>
        <v>0.55719742585996246</v>
      </c>
      <c r="AC740" s="3">
        <f t="shared" si="878"/>
        <v>0.52347539150217437</v>
      </c>
      <c r="AD740" s="4">
        <f t="shared" si="820"/>
        <v>48.439766698300886</v>
      </c>
      <c r="AE740" s="5">
        <f t="shared" si="802"/>
        <v>40.374124447452502</v>
      </c>
      <c r="AF740" s="5">
        <f t="shared" si="803"/>
        <v>29.843435861805904</v>
      </c>
      <c r="AG740" s="5">
        <f t="shared" si="804"/>
        <v>50.904813033099103</v>
      </c>
      <c r="AH740" s="5"/>
      <c r="AI740" s="6">
        <f t="shared" si="879"/>
        <v>-0.1327424553059986</v>
      </c>
      <c r="AJ740" s="6">
        <f t="shared" si="868"/>
        <v>-0.16014181226229218</v>
      </c>
      <c r="AK740" s="6">
        <f t="shared" si="805"/>
        <v>-0.41277757616665189</v>
      </c>
      <c r="AL740" s="6">
        <f t="shared" si="806"/>
        <v>9.2493951642067529E-2</v>
      </c>
      <c r="AM740" s="6"/>
      <c r="AT740" s="5"/>
      <c r="AU740" s="5">
        <f t="shared" si="884"/>
        <v>88101.263682097167</v>
      </c>
      <c r="AV740" s="12">
        <f t="shared" si="885"/>
        <v>1.4343724144882941E-5</v>
      </c>
      <c r="AW740" s="5"/>
      <c r="AX740" s="5"/>
      <c r="AY740" s="5"/>
      <c r="BA740" s="4">
        <f t="shared" si="886"/>
        <v>88101.088296893518</v>
      </c>
      <c r="BB740" s="12">
        <f t="shared" si="887"/>
        <v>1.2352972684759322E-5</v>
      </c>
      <c r="BE740" s="5">
        <f t="shared" si="888"/>
        <v>-40</v>
      </c>
      <c r="BF740" s="6">
        <f t="shared" si="834"/>
        <v>40</v>
      </c>
      <c r="BG740" s="6">
        <f t="shared" si="835"/>
        <v>0</v>
      </c>
      <c r="BH740" s="6">
        <f t="shared" si="860"/>
        <v>773.57142857142856</v>
      </c>
      <c r="BI740" s="6">
        <f t="shared" si="860"/>
        <v>615</v>
      </c>
      <c r="BJ740" s="6">
        <f t="shared" si="859"/>
        <v>44.290123456790127</v>
      </c>
      <c r="BK740" s="6">
        <f t="shared" si="807"/>
        <v>33.760366799633701</v>
      </c>
      <c r="BL740" s="6">
        <f t="shared" si="808"/>
        <v>-1.7595395916325813</v>
      </c>
      <c r="BM740" s="6">
        <f t="shared" si="809"/>
        <v>58.624301273520096</v>
      </c>
      <c r="BN740" s="24"/>
      <c r="BO740" s="24"/>
      <c r="BQ740" s="2">
        <f t="shared" si="821"/>
        <v>88928.75</v>
      </c>
      <c r="BR740" s="2">
        <f t="shared" si="861"/>
        <v>91138.625</v>
      </c>
      <c r="BS740" s="2">
        <f t="shared" si="822"/>
        <v>88389.53869003478</v>
      </c>
      <c r="BT740" s="5">
        <f t="shared" si="862"/>
        <v>93653.205625807052</v>
      </c>
      <c r="BU740" s="5"/>
      <c r="BV740" s="2">
        <f t="shared" si="797"/>
        <v>3.3897892905177462</v>
      </c>
      <c r="BW740" s="2">
        <f t="shared" si="823"/>
        <v>2.624605052010637</v>
      </c>
      <c r="BX740" s="2">
        <f t="shared" si="824"/>
        <v>-1.384130992841365</v>
      </c>
      <c r="BY740" s="2">
        <f t="shared" si="825"/>
        <v>6.6333410968626385</v>
      </c>
      <c r="BZ740" s="2"/>
      <c r="CA740" s="2">
        <f t="shared" si="863"/>
        <v>-0.32645929548098657</v>
      </c>
      <c r="CB740" s="2">
        <f t="shared" si="826"/>
        <v>0.3602339884598551</v>
      </c>
      <c r="CC740" s="2">
        <f t="shared" si="827"/>
        <v>-1.6101405158846009</v>
      </c>
      <c r="CD740" s="2">
        <f t="shared" si="828"/>
        <v>2.3306084928043109</v>
      </c>
      <c r="CE740" s="5"/>
      <c r="CF740" s="8">
        <f t="shared" si="798"/>
        <v>-8.0439640702856599E-3</v>
      </c>
      <c r="CG740" s="8">
        <f t="shared" si="799"/>
        <v>-8.0439640702856599E-3</v>
      </c>
      <c r="CH740" s="5">
        <f t="shared" si="800"/>
        <v>85640</v>
      </c>
      <c r="CI740" s="5">
        <f t="shared" si="801"/>
        <v>88080</v>
      </c>
      <c r="CJ740" s="5"/>
      <c r="CK740" s="5">
        <f t="shared" si="855"/>
        <v>87007.533168250244</v>
      </c>
      <c r="CL740" s="5">
        <f t="shared" si="869"/>
        <v>88266.421491021785</v>
      </c>
      <c r="CM740" s="5">
        <f t="shared" si="810"/>
        <v>92595.798979535015</v>
      </c>
      <c r="CN740" s="5">
        <f t="shared" si="793"/>
        <v>110783.23003020341</v>
      </c>
      <c r="CO740" s="5">
        <f t="shared" si="850"/>
        <v>106941.7089166309</v>
      </c>
      <c r="CP740" s="5">
        <f t="shared" si="864"/>
        <v>93070.741132491938</v>
      </c>
      <c r="CQ740" s="5">
        <f t="shared" si="880"/>
        <v>78385.363761582965</v>
      </c>
      <c r="CR740" s="5"/>
      <c r="CS740" s="32">
        <f t="shared" si="856"/>
        <v>1.2556002819172019E-2</v>
      </c>
      <c r="CT740" s="32">
        <f t="shared" si="870"/>
        <v>-1.8854450901095721E-3</v>
      </c>
      <c r="CU740" s="32">
        <f t="shared" si="811"/>
        <v>-4.8552947639974975E-2</v>
      </c>
      <c r="CV740" s="32">
        <f t="shared" si="794"/>
        <v>-0.20475328282104754</v>
      </c>
      <c r="CW740" s="32">
        <f t="shared" si="851"/>
        <v>-0.17618671991972212</v>
      </c>
      <c r="CX740" s="32">
        <f t="shared" si="865"/>
        <v>-5.3408204039288587E-2</v>
      </c>
      <c r="CY740" s="32">
        <f t="shared" si="881"/>
        <v>0.12393431340020422</v>
      </c>
      <c r="DA740" s="6">
        <f t="shared" si="857"/>
        <v>1.8790653702648041E-2</v>
      </c>
      <c r="DB740" s="6">
        <f t="shared" si="871"/>
        <v>-5.5309056958304612E-2</v>
      </c>
      <c r="DC740" s="6">
        <f t="shared" si="812"/>
        <v>-0.1074128916340904</v>
      </c>
      <c r="DD740" s="6">
        <f t="shared" si="795"/>
        <v>-0.3498412043601673</v>
      </c>
      <c r="DE740" s="6">
        <f t="shared" si="852"/>
        <v>-0.29795826248048718</v>
      </c>
      <c r="DF740" s="6">
        <f t="shared" si="866"/>
        <v>0.36285583544449346</v>
      </c>
      <c r="DG740" s="6">
        <f t="shared" si="883"/>
        <v>1.3376518805691919</v>
      </c>
      <c r="DI740" s="6">
        <f t="shared" si="858"/>
        <v>0.65009966199631408</v>
      </c>
      <c r="DJ740" s="6">
        <f t="shared" si="872"/>
        <v>0.4385437641211164</v>
      </c>
      <c r="DK740" s="6">
        <f t="shared" si="813"/>
        <v>0.24525279393764796</v>
      </c>
      <c r="DL740" s="6">
        <f t="shared" si="796"/>
        <v>0.72023444350029431</v>
      </c>
      <c r="DM740" s="6">
        <f t="shared" si="853"/>
        <v>0.58612071592929416</v>
      </c>
      <c r="DN740" s="6">
        <f t="shared" si="867"/>
        <v>0.11052194566748548</v>
      </c>
      <c r="DO740" s="6">
        <f t="shared" si="882"/>
        <v>1.9762660852803399E-2</v>
      </c>
      <c r="DP740" s="6"/>
      <c r="DX740">
        <f t="shared" si="873"/>
        <v>88669</v>
      </c>
      <c r="DY740">
        <f t="shared" si="874"/>
        <v>84039.689468182114</v>
      </c>
      <c r="DZ740">
        <f t="shared" si="875"/>
        <v>93298.310531817886</v>
      </c>
    </row>
    <row r="741" spans="1:130" x14ac:dyDescent="0.25">
      <c r="A741" s="1">
        <v>40</v>
      </c>
      <c r="B741" s="1">
        <v>740</v>
      </c>
      <c r="C741" s="7">
        <v>20221009</v>
      </c>
      <c r="D741" s="7">
        <v>87210</v>
      </c>
      <c r="E741" s="7">
        <v>1855155</v>
      </c>
      <c r="F741" s="7"/>
      <c r="G741" s="7">
        <f t="shared" si="838"/>
        <v>161788067550</v>
      </c>
      <c r="H741" s="36">
        <f t="shared" si="889"/>
        <v>130996488655</v>
      </c>
      <c r="I741" s="36">
        <f t="shared" si="876"/>
        <v>186291516274.20001</v>
      </c>
      <c r="K741" s="2">
        <f t="shared" si="839"/>
        <v>-1.0153529703239626E-2</v>
      </c>
      <c r="M741" s="1">
        <f t="shared" si="849"/>
        <v>739</v>
      </c>
      <c r="N741" s="2">
        <f t="shared" si="840"/>
        <v>4.5472672725693469E-2</v>
      </c>
      <c r="O741" s="8">
        <f t="shared" si="841"/>
        <v>0.92606516290726815</v>
      </c>
      <c r="P741" s="2">
        <f t="shared" si="842"/>
        <v>0.92670698201623602</v>
      </c>
      <c r="Q741" s="2">
        <f t="shared" si="843"/>
        <v>0.86855687962175354</v>
      </c>
      <c r="R741" s="2">
        <f t="shared" si="844"/>
        <v>5.5680428330773246E-4</v>
      </c>
      <c r="V741" s="1">
        <f t="shared" si="845"/>
        <v>1.0153529703239626E-2</v>
      </c>
      <c r="W741" s="1">
        <f t="shared" si="846"/>
        <v>0</v>
      </c>
      <c r="X741" s="2">
        <f t="shared" si="816"/>
        <v>9.6332012429410606E-3</v>
      </c>
      <c r="Y741" s="2">
        <f t="shared" si="817"/>
        <v>7.1461685869378079E-3</v>
      </c>
      <c r="Z741" s="2">
        <f t="shared" si="818"/>
        <v>1.5819088779268561E-2</v>
      </c>
      <c r="AA741" s="2">
        <f t="shared" si="819"/>
        <v>1.3651393557261658E-2</v>
      </c>
      <c r="AB741" s="3">
        <f t="shared" si="877"/>
        <v>0.60896056513480656</v>
      </c>
      <c r="AC741" s="3">
        <f t="shared" si="878"/>
        <v>0.52347539150217437</v>
      </c>
      <c r="AD741" s="4">
        <f t="shared" si="820"/>
        <v>46.225606705102365</v>
      </c>
      <c r="AE741" s="5">
        <f t="shared" si="802"/>
        <v>40.612217215841078</v>
      </c>
      <c r="AF741" s="5">
        <f t="shared" si="803"/>
        <v>29.767165426950612</v>
      </c>
      <c r="AG741" s="5">
        <f t="shared" si="804"/>
        <v>51.457269004731543</v>
      </c>
      <c r="AH741" s="5"/>
      <c r="AI741" s="6">
        <f t="shared" si="879"/>
        <v>-0.16019865169353315</v>
      </c>
      <c r="AJ741" s="6">
        <f t="shared" si="868"/>
        <v>-0.16024620467618891</v>
      </c>
      <c r="AK741" s="6">
        <f t="shared" si="805"/>
        <v>-0.41288016038664122</v>
      </c>
      <c r="AL741" s="6">
        <f t="shared" si="806"/>
        <v>9.238775103426336E-2</v>
      </c>
      <c r="AM741" s="6"/>
      <c r="AT741" s="5"/>
      <c r="AU741" s="5">
        <f t="shared" si="884"/>
        <v>87210.377191129839</v>
      </c>
      <c r="AV741" s="12">
        <f t="shared" si="885"/>
        <v>4.3250903547509267E-6</v>
      </c>
      <c r="AW741" s="5"/>
      <c r="AX741" s="5"/>
      <c r="AY741" s="5"/>
      <c r="BA741" s="4">
        <f t="shared" si="886"/>
        <v>87209.451538475245</v>
      </c>
      <c r="BB741" s="12">
        <f t="shared" si="887"/>
        <v>6.2889751720751619E-6</v>
      </c>
      <c r="BE741" s="5">
        <f t="shared" si="888"/>
        <v>-890</v>
      </c>
      <c r="BF741" s="6">
        <f t="shared" si="834"/>
        <v>890</v>
      </c>
      <c r="BG741" s="6">
        <f t="shared" si="835"/>
        <v>0</v>
      </c>
      <c r="BH741" s="6">
        <f t="shared" si="860"/>
        <v>835.71428571428567</v>
      </c>
      <c r="BI741" s="6">
        <f t="shared" si="860"/>
        <v>615</v>
      </c>
      <c r="BJ741" s="6">
        <f t="shared" si="859"/>
        <v>42.39290989660266</v>
      </c>
      <c r="BK741" s="6">
        <f t="shared" si="807"/>
        <v>33.148320784418459</v>
      </c>
      <c r="BL741" s="6">
        <f t="shared" si="808"/>
        <v>-1.2616842850145389</v>
      </c>
      <c r="BM741" s="6">
        <f t="shared" si="809"/>
        <v>57.235324333021552</v>
      </c>
      <c r="BN741" s="24"/>
      <c r="BO741" s="24"/>
      <c r="BQ741" s="2">
        <f t="shared" si="821"/>
        <v>88713.75</v>
      </c>
      <c r="BR741" s="2">
        <f t="shared" si="861"/>
        <v>90908.5</v>
      </c>
      <c r="BS741" s="2">
        <f t="shared" si="822"/>
        <v>88389.438742295897</v>
      </c>
      <c r="BT741" s="5">
        <f t="shared" si="862"/>
        <v>93426.377865856164</v>
      </c>
      <c r="BU741" s="5"/>
      <c r="BV741" s="2">
        <f t="shared" si="797"/>
        <v>3.289585488302107</v>
      </c>
      <c r="BW741" s="2">
        <f t="shared" si="823"/>
        <v>2.760483945991588</v>
      </c>
      <c r="BX741" s="2">
        <f t="shared" si="824"/>
        <v>-1.1380208539449828</v>
      </c>
      <c r="BY741" s="2">
        <f t="shared" si="825"/>
        <v>6.6589887459281591</v>
      </c>
      <c r="BZ741" s="2"/>
      <c r="CA741" s="2">
        <f t="shared" si="863"/>
        <v>-0.241948786996939</v>
      </c>
      <c r="CB741" s="2">
        <f t="shared" si="826"/>
        <v>0.31211014362403616</v>
      </c>
      <c r="CC741" s="2">
        <f t="shared" si="827"/>
        <v>-1.6682023605512986</v>
      </c>
      <c r="CD741" s="2">
        <f t="shared" si="828"/>
        <v>2.2924226477993708</v>
      </c>
      <c r="CE741" s="5"/>
      <c r="CF741" s="8">
        <f t="shared" si="798"/>
        <v>-8.0439640702856599E-3</v>
      </c>
      <c r="CG741" s="8">
        <f t="shared" si="799"/>
        <v>-8.0439640702856599E-3</v>
      </c>
      <c r="CH741" s="5">
        <f t="shared" si="800"/>
        <v>85640</v>
      </c>
      <c r="CI741" s="5">
        <f t="shared" si="801"/>
        <v>87780</v>
      </c>
      <c r="CJ741" s="5"/>
      <c r="CK741" s="5">
        <f t="shared" si="855"/>
        <v>87076.546232593493</v>
      </c>
      <c r="CL741" s="5">
        <f t="shared" si="869"/>
        <v>87989.375874627774</v>
      </c>
      <c r="CM741" s="5">
        <f t="shared" si="810"/>
        <v>92177.130432066813</v>
      </c>
      <c r="CN741" s="5">
        <f t="shared" ref="CN741:CN800" si="890">AVERAGE(G642:G741)/AVERAGE(E642:E741)</f>
        <v>110505.15584975418</v>
      </c>
      <c r="CO741" s="5">
        <f t="shared" si="850"/>
        <v>106832.66299416128</v>
      </c>
      <c r="CP741" s="5">
        <f t="shared" si="864"/>
        <v>93234.24072683604</v>
      </c>
      <c r="CQ741" s="5">
        <f t="shared" si="880"/>
        <v>78488.671637718639</v>
      </c>
      <c r="CR741" s="5"/>
      <c r="CS741" s="32">
        <f t="shared" si="856"/>
        <v>1.5326029014750553E-3</v>
      </c>
      <c r="CT741" s="32">
        <f t="shared" si="870"/>
        <v>-8.8576133979887395E-3</v>
      </c>
      <c r="CU741" s="32">
        <f t="shared" si="811"/>
        <v>-5.3886798263127922E-2</v>
      </c>
      <c r="CV741" s="32">
        <f t="shared" ref="CV741:CV800" si="891">D741/CN741-1</f>
        <v>-0.21080605398563401</v>
      </c>
      <c r="CW741" s="32">
        <f t="shared" si="851"/>
        <v>-0.18367662514631611</v>
      </c>
      <c r="CX741" s="32">
        <f t="shared" si="865"/>
        <v>-6.4614037502447874E-2</v>
      </c>
      <c r="CY741" s="32">
        <f t="shared" si="881"/>
        <v>0.1111157595141441</v>
      </c>
      <c r="DA741" s="6">
        <f t="shared" si="857"/>
        <v>-3.3197901246744981E-3</v>
      </c>
      <c r="DB741" s="6">
        <f t="shared" si="871"/>
        <v>-5.3360872250171699E-2</v>
      </c>
      <c r="DC741" s="6">
        <f t="shared" si="812"/>
        <v>-8.2922840723641519E-2</v>
      </c>
      <c r="DD741" s="6">
        <f t="shared" ref="DD741:DD800" si="892">LN(D741/D642)</f>
        <v>-0.35042912919370589</v>
      </c>
      <c r="DE741" s="6">
        <f t="shared" si="852"/>
        <v>-0.26506848054995097</v>
      </c>
      <c r="DF741" s="6">
        <f t="shared" si="866"/>
        <v>0.40185964450632927</v>
      </c>
      <c r="DG741" s="6">
        <f t="shared" si="883"/>
        <v>1.3371979540974848</v>
      </c>
      <c r="DI741" s="6">
        <f t="shared" si="858"/>
        <v>0.51838544709496914</v>
      </c>
      <c r="DJ741" s="6">
        <f t="shared" si="872"/>
        <v>0.36112773355030553</v>
      </c>
      <c r="DK741" s="6">
        <f t="shared" si="813"/>
        <v>0.40727309234119541</v>
      </c>
      <c r="DL741" s="6">
        <f t="shared" ref="DL741:DL800" si="893">(D661-(AVERAGE(D642:D741)-2*_xlfn.STDEV.P(D642:D741)))/(4*_xlfn.STDEV.P(D642:D741))</f>
        <v>0.80579299174055996</v>
      </c>
      <c r="DM741" s="6">
        <f t="shared" si="853"/>
        <v>0.66756993326562941</v>
      </c>
      <c r="DN741" s="6">
        <f t="shared" si="867"/>
        <v>9.5835901741388632E-2</v>
      </c>
      <c r="DO741" s="6">
        <f t="shared" si="882"/>
        <v>2.0336308073446895E-2</v>
      </c>
      <c r="DP741" s="6"/>
      <c r="DX741">
        <f t="shared" si="873"/>
        <v>88374</v>
      </c>
      <c r="DY741">
        <f t="shared" si="874"/>
        <v>84183.098426352633</v>
      </c>
      <c r="DZ741">
        <f t="shared" si="875"/>
        <v>92564.901573647367</v>
      </c>
    </row>
    <row r="742" spans="1:130" x14ac:dyDescent="0.25">
      <c r="A742" s="1">
        <v>41</v>
      </c>
      <c r="B742" s="1">
        <v>741</v>
      </c>
      <c r="C742" s="7">
        <v>20221010</v>
      </c>
      <c r="D742" s="7">
        <v>88840</v>
      </c>
      <c r="E742" s="7">
        <v>1118980</v>
      </c>
      <c r="F742" s="7"/>
      <c r="G742" s="7">
        <f t="shared" si="838"/>
        <v>99410183200</v>
      </c>
      <c r="H742" s="36">
        <f t="shared" si="889"/>
        <v>132115427109.5</v>
      </c>
      <c r="I742" s="36">
        <f t="shared" si="876"/>
        <v>174697856988.20001</v>
      </c>
      <c r="K742" s="2">
        <f t="shared" si="839"/>
        <v>1.8517995787332483E-2</v>
      </c>
      <c r="M742" s="1">
        <f t="shared" si="849"/>
        <v>740</v>
      </c>
      <c r="N742" s="2">
        <f t="shared" si="840"/>
        <v>4.5679884926351326E-2</v>
      </c>
      <c r="O742" s="8">
        <f t="shared" si="841"/>
        <v>0.92731829573934832</v>
      </c>
      <c r="P742" s="2">
        <f t="shared" si="842"/>
        <v>0.92768477638542812</v>
      </c>
      <c r="Q742" s="2">
        <f t="shared" si="843"/>
        <v>0.86912407801518676</v>
      </c>
      <c r="R742" s="2">
        <f t="shared" si="844"/>
        <v>6.1131372311229448E-4</v>
      </c>
      <c r="V742" s="1">
        <f t="shared" si="845"/>
        <v>0</v>
      </c>
      <c r="W742" s="1">
        <f t="shared" si="846"/>
        <v>1.8517995787332483E-2</v>
      </c>
      <c r="X742" s="2">
        <f t="shared" si="816"/>
        <v>9.4272409297690412E-3</v>
      </c>
      <c r="Y742" s="2">
        <f t="shared" si="817"/>
        <v>8.4688825717472715E-3</v>
      </c>
      <c r="Z742" s="2">
        <f t="shared" si="818"/>
        <v>1.593209600608448E-2</v>
      </c>
      <c r="AA742" s="2">
        <f t="shared" si="819"/>
        <v>1.3802017174541327E-2</v>
      </c>
      <c r="AB742" s="3">
        <f t="shared" si="877"/>
        <v>0.59171379121546663</v>
      </c>
      <c r="AC742" s="3">
        <f t="shared" si="878"/>
        <v>0.61359745207161809</v>
      </c>
      <c r="AD742" s="4">
        <f t="shared" si="820"/>
        <v>50.907801241298934</v>
      </c>
      <c r="AE742" s="5">
        <f t="shared" si="802"/>
        <v>41.100196539246348</v>
      </c>
      <c r="AF742" s="5">
        <f t="shared" si="803"/>
        <v>29.315985558491157</v>
      </c>
      <c r="AG742" s="5">
        <f t="shared" si="804"/>
        <v>52.884407520001538</v>
      </c>
      <c r="AH742" s="5"/>
      <c r="AI742" s="6">
        <f t="shared" si="879"/>
        <v>-8.3445360023907691E-2</v>
      </c>
      <c r="AJ742" s="6">
        <f t="shared" si="868"/>
        <v>-0.15438550579662952</v>
      </c>
      <c r="AK742" s="6">
        <f t="shared" si="805"/>
        <v>-0.40850598762129675</v>
      </c>
      <c r="AL742" s="6">
        <f t="shared" si="806"/>
        <v>9.9734976028037714E-2</v>
      </c>
      <c r="AM742" s="6"/>
      <c r="AT742" s="5"/>
      <c r="AU742" s="5">
        <f t="shared" si="884"/>
        <v>88840.771596302569</v>
      </c>
      <c r="AV742" s="12">
        <f t="shared" si="885"/>
        <v>8.6852352834121405E-6</v>
      </c>
      <c r="AW742" s="5"/>
      <c r="AX742" s="5"/>
      <c r="AY742" s="5"/>
      <c r="BA742" s="4">
        <f t="shared" si="886"/>
        <v>88840.03333822437</v>
      </c>
      <c r="BB742" s="12">
        <f t="shared" si="887"/>
        <v>3.7526141793975398E-7</v>
      </c>
      <c r="BE742" s="5">
        <f t="shared" si="888"/>
        <v>1630</v>
      </c>
      <c r="BF742" s="6">
        <f t="shared" si="834"/>
        <v>0</v>
      </c>
      <c r="BG742" s="6">
        <f t="shared" si="835"/>
        <v>1630</v>
      </c>
      <c r="BH742" s="6">
        <f t="shared" si="860"/>
        <v>817.14285714285711</v>
      </c>
      <c r="BI742" s="6">
        <f t="shared" si="860"/>
        <v>731.42857142857144</v>
      </c>
      <c r="BJ742" s="6">
        <f t="shared" si="859"/>
        <v>47.232472324723247</v>
      </c>
      <c r="BK742" s="6">
        <f t="shared" si="807"/>
        <v>32.681085340251933</v>
      </c>
      <c r="BL742" s="6">
        <f t="shared" si="808"/>
        <v>-0.62551516515384264</v>
      </c>
      <c r="BM742" s="6">
        <f t="shared" si="809"/>
        <v>55.995705694035976</v>
      </c>
      <c r="BN742" s="24"/>
      <c r="BO742" s="24"/>
      <c r="BQ742" s="2">
        <f t="shared" si="821"/>
        <v>88686.25</v>
      </c>
      <c r="BR742" s="2">
        <f t="shared" si="861"/>
        <v>90699.8125</v>
      </c>
      <c r="BS742" s="2">
        <f t="shared" si="822"/>
        <v>88297.725238683575</v>
      </c>
      <c r="BT742" s="5">
        <f t="shared" si="862"/>
        <v>93228.496403967481</v>
      </c>
      <c r="BU742" s="5"/>
      <c r="BV742" s="2">
        <f t="shared" si="797"/>
        <v>2.9156627085618849</v>
      </c>
      <c r="BW742" s="2">
        <f t="shared" si="823"/>
        <v>2.8723381745004741</v>
      </c>
      <c r="BX742" s="2">
        <f t="shared" si="824"/>
        <v>-0.90102092498013509</v>
      </c>
      <c r="BY742" s="2">
        <f t="shared" si="825"/>
        <v>6.6456972739810833</v>
      </c>
      <c r="BZ742" s="2"/>
      <c r="CA742" s="2">
        <f t="shared" si="863"/>
        <v>-0.38742289231452237</v>
      </c>
      <c r="CB742" s="2">
        <f t="shared" si="826"/>
        <v>0.2511024484466074</v>
      </c>
      <c r="CC742" s="2">
        <f t="shared" si="827"/>
        <v>-1.7368422860694892</v>
      </c>
      <c r="CD742" s="2">
        <f t="shared" si="828"/>
        <v>2.2390471829627039</v>
      </c>
      <c r="CE742" s="5"/>
      <c r="CF742" s="8">
        <f t="shared" si="798"/>
        <v>1.2939509460885429E-2</v>
      </c>
      <c r="CG742" s="8">
        <f t="shared" si="799"/>
        <v>-8.0439640702856599E-3</v>
      </c>
      <c r="CH742" s="5">
        <f t="shared" si="800"/>
        <v>86950</v>
      </c>
      <c r="CI742" s="5">
        <f t="shared" si="801"/>
        <v>87780</v>
      </c>
      <c r="CJ742" s="5"/>
      <c r="CK742" s="5">
        <f t="shared" si="855"/>
        <v>87131.101653471051</v>
      </c>
      <c r="CL742" s="5">
        <f t="shared" si="869"/>
        <v>87909.586205795204</v>
      </c>
      <c r="CM742" s="5">
        <f t="shared" si="810"/>
        <v>91943.721262142688</v>
      </c>
      <c r="CN742" s="5">
        <f t="shared" si="890"/>
        <v>110250.98538986806</v>
      </c>
      <c r="CO742" s="5">
        <f t="shared" si="850"/>
        <v>106747.84390721178</v>
      </c>
      <c r="CP742" s="5">
        <f t="shared" si="864"/>
        <v>93270.503357041773</v>
      </c>
      <c r="CQ742" s="5">
        <f t="shared" si="880"/>
        <v>78550.810843062151</v>
      </c>
      <c r="CR742" s="5"/>
      <c r="CS742" s="32">
        <f t="shared" si="856"/>
        <v>1.96129546637136E-2</v>
      </c>
      <c r="CT742" s="32">
        <f t="shared" si="870"/>
        <v>1.0583758090121353E-2</v>
      </c>
      <c r="CU742" s="32">
        <f t="shared" si="811"/>
        <v>-3.3756750537577207E-2</v>
      </c>
      <c r="CV742" s="32">
        <f t="shared" si="891"/>
        <v>-0.19420221337845478</v>
      </c>
      <c r="CW742" s="32">
        <f t="shared" si="851"/>
        <v>-0.16775836636829666</v>
      </c>
      <c r="CX742" s="32">
        <f t="shared" si="865"/>
        <v>-4.7501655910247353E-2</v>
      </c>
      <c r="CY742" s="32">
        <f t="shared" si="881"/>
        <v>0.13098768868846911</v>
      </c>
      <c r="DA742" s="6">
        <f t="shared" si="857"/>
        <v>7.4766243003968419E-2</v>
      </c>
      <c r="DB742" s="6">
        <f t="shared" si="871"/>
        <v>-1.8291832781638373E-2</v>
      </c>
      <c r="DC742" s="6">
        <f t="shared" si="812"/>
        <v>-2.038954263173803E-2</v>
      </c>
      <c r="DD742" s="6">
        <f t="shared" si="892"/>
        <v>-0.33561961879167646</v>
      </c>
      <c r="DE742" s="6">
        <f t="shared" si="852"/>
        <v>-0.26139402980251669</v>
      </c>
      <c r="DF742" s="6">
        <f t="shared" si="866"/>
        <v>0.47135528522985065</v>
      </c>
      <c r="DG742" s="6">
        <f t="shared" si="883"/>
        <v>1.321311608888869</v>
      </c>
      <c r="DI742" s="6">
        <f t="shared" si="858"/>
        <v>0.7149128886740862</v>
      </c>
      <c r="DJ742" s="6">
        <f t="shared" si="872"/>
        <v>0.58078276358824676</v>
      </c>
      <c r="DK742" s="6">
        <f t="shared" si="813"/>
        <v>0.65177376990983737</v>
      </c>
      <c r="DL742" s="6">
        <f t="shared" si="893"/>
        <v>0.82011910818485467</v>
      </c>
      <c r="DM742" s="6">
        <f t="shared" si="853"/>
        <v>0.693867680765621</v>
      </c>
      <c r="DN742" s="6">
        <f t="shared" si="867"/>
        <v>9.2618513757771886E-2</v>
      </c>
      <c r="DO742" s="6">
        <f t="shared" si="882"/>
        <v>9.1561075132120511E-3</v>
      </c>
      <c r="DP742" s="6"/>
      <c r="DX742">
        <f t="shared" si="873"/>
        <v>88216.5</v>
      </c>
      <c r="DY742">
        <f t="shared" si="874"/>
        <v>84357.384686874459</v>
      </c>
      <c r="DZ742">
        <f t="shared" si="875"/>
        <v>92075.615313125541</v>
      </c>
    </row>
    <row r="743" spans="1:130" x14ac:dyDescent="0.25">
      <c r="A743" s="1">
        <v>42</v>
      </c>
      <c r="B743" s="1">
        <v>742</v>
      </c>
      <c r="C743" s="7">
        <v>20221011</v>
      </c>
      <c r="D743" s="7">
        <v>90210</v>
      </c>
      <c r="E743" s="7">
        <v>1400437</v>
      </c>
      <c r="F743" s="7"/>
      <c r="G743" s="7">
        <f t="shared" si="838"/>
        <v>126333421770</v>
      </c>
      <c r="H743" s="36">
        <f t="shared" si="889"/>
        <v>134754389306</v>
      </c>
      <c r="I743" s="36">
        <f t="shared" si="876"/>
        <v>165705859398.79999</v>
      </c>
      <c r="K743" s="2">
        <f t="shared" si="839"/>
        <v>1.5303286642320727E-2</v>
      </c>
      <c r="M743" s="1">
        <f t="shared" si="849"/>
        <v>741</v>
      </c>
      <c r="N743" s="2">
        <f t="shared" si="840"/>
        <v>4.5796836830903957E-2</v>
      </c>
      <c r="O743" s="8">
        <f t="shared" si="841"/>
        <v>0.9285714285714286</v>
      </c>
      <c r="P743" s="2">
        <f t="shared" si="842"/>
        <v>0.92823221949420776</v>
      </c>
      <c r="Q743" s="2">
        <f t="shared" si="843"/>
        <v>0.86944217493117093</v>
      </c>
      <c r="R743" s="2">
        <f t="shared" si="844"/>
        <v>8.8665218600048057E-4</v>
      </c>
      <c r="V743" s="1">
        <f t="shared" si="845"/>
        <v>0</v>
      </c>
      <c r="W743" s="1">
        <f t="shared" si="846"/>
        <v>1.5303286642320727E-2</v>
      </c>
      <c r="X743" s="2">
        <f t="shared" si="816"/>
        <v>8.6696036936276793E-3</v>
      </c>
      <c r="Y743" s="2">
        <f t="shared" si="817"/>
        <v>9.5619744747701806E-3</v>
      </c>
      <c r="Z743" s="2">
        <f t="shared" si="818"/>
        <v>1.612274291449069E-2</v>
      </c>
      <c r="AA743" s="2">
        <f t="shared" si="819"/>
        <v>1.3685205440659702E-2</v>
      </c>
      <c r="AB743" s="3">
        <f t="shared" si="877"/>
        <v>0.53772510915842187</v>
      </c>
      <c r="AC743" s="3">
        <f t="shared" si="878"/>
        <v>0.69870887333272225</v>
      </c>
      <c r="AD743" s="4">
        <f t="shared" si="820"/>
        <v>56.5100024123388</v>
      </c>
      <c r="AE743" s="5">
        <f t="shared" si="802"/>
        <v>41.887244965083809</v>
      </c>
      <c r="AF743" s="5">
        <f t="shared" si="803"/>
        <v>28.240693220623733</v>
      </c>
      <c r="AG743" s="5">
        <f t="shared" si="804"/>
        <v>55.533796709543886</v>
      </c>
      <c r="AH743" s="5"/>
      <c r="AI743" s="6">
        <f t="shared" si="879"/>
        <v>-7.1484369223381175E-3</v>
      </c>
      <c r="AJ743" s="6">
        <f t="shared" si="868"/>
        <v>-0.14537296731191052</v>
      </c>
      <c r="AK743" s="6">
        <f t="shared" si="805"/>
        <v>-0.40723115496854767</v>
      </c>
      <c r="AL743" s="6">
        <f t="shared" si="806"/>
        <v>0.11648522034472664</v>
      </c>
      <c r="AM743" s="6"/>
      <c r="AT743" s="5"/>
      <c r="AU743" s="5">
        <f t="shared" si="884"/>
        <v>90210.716064532273</v>
      </c>
      <c r="AV743" s="12">
        <f t="shared" si="885"/>
        <v>7.9377511614797669E-6</v>
      </c>
      <c r="AW743" s="5"/>
      <c r="AX743" s="5"/>
      <c r="AY743" s="5"/>
      <c r="BA743" s="4">
        <f t="shared" si="886"/>
        <v>90211.261510848941</v>
      </c>
      <c r="BB743" s="12">
        <f t="shared" si="887"/>
        <v>1.3984157509527861E-5</v>
      </c>
      <c r="BE743" s="5">
        <f t="shared" si="888"/>
        <v>1370</v>
      </c>
      <c r="BF743" s="6">
        <f t="shared" si="834"/>
        <v>0</v>
      </c>
      <c r="BG743" s="6">
        <f t="shared" si="835"/>
        <v>1370</v>
      </c>
      <c r="BH743" s="6">
        <f t="shared" si="860"/>
        <v>749.28571428571433</v>
      </c>
      <c r="BI743" s="6">
        <f t="shared" si="860"/>
        <v>829.28571428571433</v>
      </c>
      <c r="BJ743" s="6">
        <f t="shared" si="859"/>
        <v>52.533936651583716</v>
      </c>
      <c r="BK743" s="6">
        <f t="shared" si="807"/>
        <v>32.454024556040331</v>
      </c>
      <c r="BL743" s="6">
        <f t="shared" si="808"/>
        <v>-0.2080405007871704</v>
      </c>
      <c r="BM743" s="6">
        <f t="shared" si="809"/>
        <v>55.31747009581958</v>
      </c>
      <c r="BN743" s="24"/>
      <c r="BO743" s="24"/>
      <c r="BQ743" s="2">
        <f t="shared" si="821"/>
        <v>88686.25</v>
      </c>
      <c r="BR743" s="2">
        <f t="shared" si="861"/>
        <v>90518.0625</v>
      </c>
      <c r="BS743" s="2">
        <f t="shared" si="822"/>
        <v>88146.396015891805</v>
      </c>
      <c r="BT743" s="5">
        <f t="shared" si="862"/>
        <v>93078.381722875594</v>
      </c>
      <c r="BU743" s="5"/>
      <c r="BV743" s="2">
        <f t="shared" si="797"/>
        <v>3.0831229223494176</v>
      </c>
      <c r="BW743" s="2">
        <f t="shared" si="823"/>
        <v>2.9864139434795995</v>
      </c>
      <c r="BX743" s="2">
        <f t="shared" si="824"/>
        <v>-0.65914208180637823</v>
      </c>
      <c r="BY743" s="2">
        <f t="shared" si="825"/>
        <v>6.6319699687655778</v>
      </c>
      <c r="BZ743" s="2"/>
      <c r="CA743" s="2">
        <f t="shared" si="863"/>
        <v>-0.57250702494016026</v>
      </c>
      <c r="CB743" s="2">
        <f t="shared" si="826"/>
        <v>0.17877841784211063</v>
      </c>
      <c r="CC743" s="2">
        <f t="shared" si="827"/>
        <v>-1.8189776429075364</v>
      </c>
      <c r="CD743" s="2">
        <f t="shared" si="828"/>
        <v>2.1765344785917575</v>
      </c>
      <c r="CE743" s="5"/>
      <c r="CF743" s="8">
        <f t="shared" si="798"/>
        <v>1.2939509460885429E-2</v>
      </c>
      <c r="CG743" s="8">
        <f t="shared" si="799"/>
        <v>-8.0439640702856599E-3</v>
      </c>
      <c r="CH743" s="5">
        <f t="shared" si="800"/>
        <v>88710</v>
      </c>
      <c r="CI743" s="5">
        <f t="shared" si="801"/>
        <v>87775</v>
      </c>
      <c r="CJ743" s="5"/>
      <c r="CK743" s="5">
        <f t="shared" si="855"/>
        <v>88030.857960034424</v>
      </c>
      <c r="CL743" s="5">
        <f t="shared" si="869"/>
        <v>87946.526146074786</v>
      </c>
      <c r="CM743" s="5">
        <f t="shared" si="810"/>
        <v>92006.604185305157</v>
      </c>
      <c r="CN743" s="5">
        <f t="shared" si="890"/>
        <v>110057.82699319384</v>
      </c>
      <c r="CO743" s="5">
        <f t="shared" si="850"/>
        <v>106675.97532619546</v>
      </c>
      <c r="CP743" s="5">
        <f t="shared" si="864"/>
        <v>93285.332182541722</v>
      </c>
      <c r="CQ743" s="5">
        <f t="shared" si="880"/>
        <v>78623.354702028417</v>
      </c>
      <c r="CR743" s="5"/>
      <c r="CS743" s="32">
        <f t="shared" si="856"/>
        <v>2.4754297418694948E-2</v>
      </c>
      <c r="CT743" s="32">
        <f t="shared" si="870"/>
        <v>2.5736933033212672E-2</v>
      </c>
      <c r="CU743" s="32">
        <f t="shared" si="811"/>
        <v>-1.9526904630527642E-2</v>
      </c>
      <c r="CV743" s="32">
        <f t="shared" si="891"/>
        <v>-0.18033998612766777</v>
      </c>
      <c r="CW743" s="32">
        <f t="shared" si="851"/>
        <v>-0.15435504832128832</v>
      </c>
      <c r="CX743" s="32">
        <f t="shared" si="865"/>
        <v>-3.2966942504142893E-2</v>
      </c>
      <c r="CY743" s="32">
        <f t="shared" si="881"/>
        <v>0.14736900176650258</v>
      </c>
      <c r="DA743" s="6">
        <f t="shared" si="857"/>
        <v>5.8783395843060006E-2</v>
      </c>
      <c r="DB743" s="6">
        <f t="shared" si="871"/>
        <v>2.3306153382822896E-3</v>
      </c>
      <c r="DC743" s="6">
        <f t="shared" si="812"/>
        <v>-3.8491379181972818E-2</v>
      </c>
      <c r="DD743" s="6">
        <f t="shared" si="892"/>
        <v>-0.33088234736148797</v>
      </c>
      <c r="DE743" s="6">
        <f t="shared" si="852"/>
        <v>-0.23221435870036983</v>
      </c>
      <c r="DF743" s="6">
        <f t="shared" si="866"/>
        <v>0.49517080293144772</v>
      </c>
      <c r="DG743" s="6">
        <f t="shared" si="883"/>
        <v>1.3085887431357075</v>
      </c>
      <c r="DI743" s="6">
        <f t="shared" si="858"/>
        <v>0.93714590212961313</v>
      </c>
      <c r="DJ743" s="6">
        <f t="shared" si="872"/>
        <v>0.76207062255583757</v>
      </c>
      <c r="DK743" s="6">
        <f t="shared" si="813"/>
        <v>0.78929275373122509</v>
      </c>
      <c r="DL743" s="6">
        <f t="shared" si="893"/>
        <v>0.79224850901701982</v>
      </c>
      <c r="DM743" s="6">
        <f t="shared" si="853"/>
        <v>0.67095628551491915</v>
      </c>
      <c r="DN743" s="6">
        <f t="shared" si="867"/>
        <v>8.1582439777072302E-2</v>
      </c>
      <c r="DO743" s="6">
        <f t="shared" si="882"/>
        <v>9.2927928741661902E-3</v>
      </c>
      <c r="DP743" s="6"/>
      <c r="DX743">
        <f t="shared" si="873"/>
        <v>88203</v>
      </c>
      <c r="DY743">
        <f t="shared" si="874"/>
        <v>84373.879474344008</v>
      </c>
      <c r="DZ743">
        <f t="shared" si="875"/>
        <v>92032.120525655992</v>
      </c>
    </row>
    <row r="744" spans="1:130" x14ac:dyDescent="0.25">
      <c r="A744" s="1">
        <v>43</v>
      </c>
      <c r="B744" s="1">
        <v>743</v>
      </c>
      <c r="C744" s="7">
        <v>20221012</v>
      </c>
      <c r="D744" s="7">
        <v>92630</v>
      </c>
      <c r="E744" s="7">
        <v>1614149</v>
      </c>
      <c r="F744" s="7"/>
      <c r="G744" s="7">
        <f t="shared" si="838"/>
        <v>149518621870</v>
      </c>
      <c r="H744" s="36">
        <f t="shared" si="889"/>
        <v>135786909899.5</v>
      </c>
      <c r="I744" s="36">
        <f t="shared" si="876"/>
        <v>163384128086.20001</v>
      </c>
      <c r="K744" s="2">
        <f t="shared" si="839"/>
        <v>2.6472777597388829E-2</v>
      </c>
      <c r="M744" s="1">
        <f t="shared" si="849"/>
        <v>742</v>
      </c>
      <c r="N744" s="2">
        <f t="shared" si="840"/>
        <v>4.5874332946983766E-2</v>
      </c>
      <c r="O744" s="8">
        <f t="shared" si="841"/>
        <v>0.92982456140350878</v>
      </c>
      <c r="P744" s="2">
        <f t="shared" si="842"/>
        <v>0.92859321827061159</v>
      </c>
      <c r="Q744" s="2">
        <f t="shared" si="843"/>
        <v>0.86965215391619688</v>
      </c>
      <c r="R744" s="2">
        <f t="shared" si="844"/>
        <v>1.5923419093010205E-3</v>
      </c>
      <c r="V744" s="1">
        <f t="shared" si="845"/>
        <v>0</v>
      </c>
      <c r="W744" s="1">
        <f t="shared" si="846"/>
        <v>2.6472777597388829E-2</v>
      </c>
      <c r="X744" s="2">
        <f t="shared" si="816"/>
        <v>7.7415800522070855E-3</v>
      </c>
      <c r="Y744" s="2">
        <f t="shared" si="817"/>
        <v>1.1452887160297954E-2</v>
      </c>
      <c r="Z744" s="2">
        <f t="shared" si="818"/>
        <v>1.6228360206357078E-2</v>
      </c>
      <c r="AA744" s="2">
        <f t="shared" si="819"/>
        <v>1.4085424050320625E-2</v>
      </c>
      <c r="AB744" s="3">
        <f t="shared" si="877"/>
        <v>0.47704019098457673</v>
      </c>
      <c r="AC744" s="3">
        <f t="shared" si="878"/>
        <v>0.81310204928031637</v>
      </c>
      <c r="AD744" s="4">
        <f t="shared" si="820"/>
        <v>63.024217322996066</v>
      </c>
      <c r="AE744" s="5">
        <f t="shared" si="802"/>
        <v>43.050693685647261</v>
      </c>
      <c r="AF744" s="5">
        <f t="shared" si="803"/>
        <v>26.508952619397231</v>
      </c>
      <c r="AG744" s="5">
        <f t="shared" si="804"/>
        <v>59.592434751897287</v>
      </c>
      <c r="AH744" s="5"/>
      <c r="AI744" s="6">
        <f t="shared" si="879"/>
        <v>6.6416521452291405E-2</v>
      </c>
      <c r="AJ744" s="6">
        <f t="shared" si="868"/>
        <v>-0.13240282763037653</v>
      </c>
      <c r="AK744" s="6">
        <f t="shared" si="805"/>
        <v>-0.40958010128177752</v>
      </c>
      <c r="AL744" s="6">
        <f t="shared" si="806"/>
        <v>0.14477444602102446</v>
      </c>
      <c r="AM744" s="6"/>
      <c r="AT744" s="5"/>
      <c r="AU744" s="5">
        <f t="shared" si="884"/>
        <v>92630.708019569298</v>
      </c>
      <c r="AV744" s="12">
        <f t="shared" si="885"/>
        <v>7.6435233649085887E-6</v>
      </c>
      <c r="AW744" s="5"/>
      <c r="AX744" s="5"/>
      <c r="AY744" s="5"/>
      <c r="BA744" s="4">
        <f t="shared" si="886"/>
        <v>92630.33419244409</v>
      </c>
      <c r="BB744" s="12">
        <f t="shared" si="887"/>
        <v>3.607820836526443E-6</v>
      </c>
      <c r="BE744" s="5">
        <f t="shared" si="888"/>
        <v>2420</v>
      </c>
      <c r="BF744" s="6">
        <f t="shared" si="834"/>
        <v>0</v>
      </c>
      <c r="BG744" s="6">
        <f t="shared" si="835"/>
        <v>2420</v>
      </c>
      <c r="BH744" s="6">
        <f t="shared" si="860"/>
        <v>667.14285714285711</v>
      </c>
      <c r="BI744" s="6">
        <f t="shared" si="860"/>
        <v>1002.1428571428571</v>
      </c>
      <c r="BJ744" s="6">
        <f t="shared" si="859"/>
        <v>60.034231921266581</v>
      </c>
      <c r="BK744" s="6">
        <f t="shared" si="807"/>
        <v>32.64760823738014</v>
      </c>
      <c r="BL744" s="6">
        <f t="shared" si="808"/>
        <v>-0.64589869679875989</v>
      </c>
      <c r="BM744" s="6">
        <f t="shared" si="809"/>
        <v>55.953063091305367</v>
      </c>
      <c r="BN744" s="24"/>
      <c r="BO744" s="24"/>
      <c r="BQ744" s="2">
        <f t="shared" si="821"/>
        <v>88713.75</v>
      </c>
      <c r="BR744" s="2">
        <f t="shared" si="861"/>
        <v>90351.9375</v>
      </c>
      <c r="BS744" s="2">
        <f t="shared" si="822"/>
        <v>87990.025976983612</v>
      </c>
      <c r="BT744" s="5">
        <f t="shared" si="862"/>
        <v>92928.596453981212</v>
      </c>
      <c r="BU744" s="5"/>
      <c r="BV744" s="2">
        <f t="shared" si="797"/>
        <v>2.549996769926846</v>
      </c>
      <c r="BW744" s="2">
        <f t="shared" si="823"/>
        <v>3.072872536787556</v>
      </c>
      <c r="BX744" s="2">
        <f t="shared" si="824"/>
        <v>-0.43588511641874295</v>
      </c>
      <c r="BY744" s="2">
        <f t="shared" si="825"/>
        <v>6.581630189993855</v>
      </c>
      <c r="BZ744" s="2"/>
      <c r="CA744" s="2">
        <f t="shared" si="863"/>
        <v>-0.63828885697863336</v>
      </c>
      <c r="CB744" s="2">
        <f t="shared" si="826"/>
        <v>0.10235611214831289</v>
      </c>
      <c r="CC744" s="2">
        <f t="shared" si="827"/>
        <v>-1.8977555044487302</v>
      </c>
      <c r="CD744" s="2">
        <f t="shared" si="828"/>
        <v>2.1024677287453559</v>
      </c>
      <c r="CE744" s="5"/>
      <c r="CF744" s="8">
        <f t="shared" si="798"/>
        <v>4.4358436592102611E-3</v>
      </c>
      <c r="CG744" s="8">
        <f t="shared" si="799"/>
        <v>-8.0439640702856599E-3</v>
      </c>
      <c r="CH744" s="5">
        <f t="shared" si="800"/>
        <v>89920</v>
      </c>
      <c r="CI744" s="5">
        <f t="shared" si="801"/>
        <v>87775</v>
      </c>
      <c r="CJ744" s="5"/>
      <c r="CK744" s="5">
        <f t="shared" si="855"/>
        <v>88722.610592077268</v>
      </c>
      <c r="CL744" s="5">
        <f t="shared" si="869"/>
        <v>88096.379658232894</v>
      </c>
      <c r="CM744" s="5">
        <f t="shared" si="810"/>
        <v>91962.329654726724</v>
      </c>
      <c r="CN744" s="5">
        <f t="shared" si="890"/>
        <v>109812.7774720372</v>
      </c>
      <c r="CO744" s="5">
        <f t="shared" si="850"/>
        <v>106602.09766619229</v>
      </c>
      <c r="CP744" s="5">
        <f t="shared" si="864"/>
        <v>93732.167765677048</v>
      </c>
      <c r="CQ744" s="5">
        <f t="shared" si="880"/>
        <v>78718.319917008979</v>
      </c>
      <c r="CR744" s="5"/>
      <c r="CS744" s="32">
        <f t="shared" si="856"/>
        <v>4.4040514383507645E-2</v>
      </c>
      <c r="CT744" s="32">
        <f t="shared" si="870"/>
        <v>5.1462050533235715E-2</v>
      </c>
      <c r="CU744" s="32">
        <f t="shared" si="811"/>
        <v>7.2602591493717838E-3</v>
      </c>
      <c r="CV744" s="32">
        <f t="shared" si="891"/>
        <v>-0.15647338923207399</v>
      </c>
      <c r="CW744" s="32">
        <f t="shared" si="851"/>
        <v>-0.13106775543895688</v>
      </c>
      <c r="CX744" s="32">
        <f t="shared" si="865"/>
        <v>-1.1758692794051062E-2</v>
      </c>
      <c r="CY744" s="32">
        <f t="shared" si="881"/>
        <v>0.17672735009662044</v>
      </c>
      <c r="DA744" s="6">
        <f t="shared" si="857"/>
        <v>4.1776064239709511E-2</v>
      </c>
      <c r="DB744" s="6">
        <f t="shared" si="871"/>
        <v>2.7692898651643923E-2</v>
      </c>
      <c r="DC744" s="6">
        <f t="shared" si="812"/>
        <v>-5.0828974149424035E-2</v>
      </c>
      <c r="DD744" s="6">
        <f t="shared" si="892"/>
        <v>-0.29408493525072932</v>
      </c>
      <c r="DE744" s="6">
        <f t="shared" si="852"/>
        <v>-0.17594986660019005</v>
      </c>
      <c r="DF744" s="6">
        <f t="shared" si="866"/>
        <v>0.46817005271951684</v>
      </c>
      <c r="DG744" s="6">
        <f t="shared" si="883"/>
        <v>1.295148126007228</v>
      </c>
      <c r="DI744" s="6">
        <f t="shared" si="858"/>
        <v>1.1347905396175126</v>
      </c>
      <c r="DJ744" s="6">
        <f t="shared" si="872"/>
        <v>1.0081127688011535</v>
      </c>
      <c r="DK744" s="6">
        <f t="shared" si="813"/>
        <v>0.72554161006004569</v>
      </c>
      <c r="DL744" s="6">
        <f t="shared" si="893"/>
        <v>0.71119189031754859</v>
      </c>
      <c r="DM744" s="6">
        <f t="shared" si="853"/>
        <v>0.67545056763273303</v>
      </c>
      <c r="DN744" s="6">
        <f t="shared" si="867"/>
        <v>6.7843276951334394E-2</v>
      </c>
      <c r="DO744" s="6">
        <f t="shared" si="882"/>
        <v>6.2259707197023723E-3</v>
      </c>
      <c r="DP744" s="6"/>
      <c r="DX744">
        <f t="shared" si="873"/>
        <v>88334.5</v>
      </c>
      <c r="DY744">
        <f t="shared" si="874"/>
        <v>84107.583984747267</v>
      </c>
      <c r="DZ744">
        <f t="shared" si="875"/>
        <v>92561.416015252733</v>
      </c>
    </row>
    <row r="745" spans="1:130" x14ac:dyDescent="0.25">
      <c r="A745" s="1">
        <v>44</v>
      </c>
      <c r="B745" s="1">
        <v>744</v>
      </c>
      <c r="C745" s="7">
        <v>20221015</v>
      </c>
      <c r="D745" s="7">
        <v>91440</v>
      </c>
      <c r="E745" s="7">
        <v>1537155</v>
      </c>
      <c r="F745" s="7"/>
      <c r="G745" s="7">
        <f t="shared" si="838"/>
        <v>140557453200</v>
      </c>
      <c r="H745" s="36">
        <f t="shared" si="889"/>
        <v>139657056869.5</v>
      </c>
      <c r="I745" s="36">
        <f t="shared" si="876"/>
        <v>157426023219.39999</v>
      </c>
      <c r="K745" s="2">
        <f t="shared" si="839"/>
        <v>-1.2930043779380935E-2</v>
      </c>
      <c r="M745" s="1">
        <f t="shared" si="849"/>
        <v>743</v>
      </c>
      <c r="N745" s="2">
        <f t="shared" si="840"/>
        <v>4.5905813507993609E-2</v>
      </c>
      <c r="O745" s="8">
        <f t="shared" si="841"/>
        <v>0.93107769423558895</v>
      </c>
      <c r="P745" s="2">
        <f t="shared" si="842"/>
        <v>0.92873946491686477</v>
      </c>
      <c r="Q745" s="2">
        <f t="shared" si="843"/>
        <v>0.86973726991708866</v>
      </c>
      <c r="R745" s="2">
        <f t="shared" si="844"/>
        <v>2.4844759649773618E-3</v>
      </c>
      <c r="V745" s="1">
        <f t="shared" si="845"/>
        <v>1.2930043779380935E-2</v>
      </c>
      <c r="W745" s="1">
        <f t="shared" si="846"/>
        <v>0</v>
      </c>
      <c r="X745" s="2">
        <f t="shared" si="816"/>
        <v>7.4528057140786997E-3</v>
      </c>
      <c r="Y745" s="2">
        <f t="shared" si="817"/>
        <v>1.1452887160297954E-2</v>
      </c>
      <c r="Z745" s="2">
        <f t="shared" si="818"/>
        <v>1.6086811320444486E-2</v>
      </c>
      <c r="AA745" s="2">
        <f t="shared" si="819"/>
        <v>1.4085424050320625E-2</v>
      </c>
      <c r="AB745" s="3">
        <f t="shared" si="877"/>
        <v>0.46328669899963587</v>
      </c>
      <c r="AC745" s="3">
        <f t="shared" si="878"/>
        <v>0.81310204928031637</v>
      </c>
      <c r="AD745" s="4">
        <f t="shared" si="820"/>
        <v>63.70332317454568</v>
      </c>
      <c r="AE745" s="5">
        <f t="shared" si="802"/>
        <v>44.487623982850643</v>
      </c>
      <c r="AF745" s="5">
        <f t="shared" si="803"/>
        <v>26.022342739504762</v>
      </c>
      <c r="AG745" s="5">
        <f t="shared" si="804"/>
        <v>62.952905226196521</v>
      </c>
      <c r="AH745" s="5"/>
      <c r="AI745" s="6">
        <f t="shared" si="879"/>
        <v>3.3672661342198366E-2</v>
      </c>
      <c r="AJ745" s="6">
        <f t="shared" si="868"/>
        <v>-0.12487131406871851</v>
      </c>
      <c r="AK745" s="6">
        <f t="shared" si="805"/>
        <v>-0.41182901652411719</v>
      </c>
      <c r="AL745" s="6">
        <f t="shared" si="806"/>
        <v>0.16208638838668019</v>
      </c>
      <c r="AM745" s="6"/>
      <c r="AT745" s="5"/>
      <c r="AU745" s="5">
        <f t="shared" si="884"/>
        <v>91441.660483920248</v>
      </c>
      <c r="AV745" s="12">
        <f t="shared" si="885"/>
        <v>1.8159272968665263E-5</v>
      </c>
      <c r="AW745" s="5"/>
      <c r="AX745" s="5"/>
      <c r="AY745" s="5"/>
      <c r="BA745" s="4">
        <f t="shared" si="886"/>
        <v>91440.000155219139</v>
      </c>
      <c r="BB745" s="12">
        <f t="shared" si="887"/>
        <v>1.6974972538719157E-9</v>
      </c>
      <c r="BE745" s="5">
        <f t="shared" si="888"/>
        <v>-1190</v>
      </c>
      <c r="BF745" s="6">
        <f t="shared" si="834"/>
        <v>1190</v>
      </c>
      <c r="BG745" s="6">
        <f t="shared" si="835"/>
        <v>0</v>
      </c>
      <c r="BH745" s="6">
        <f t="shared" si="860"/>
        <v>646.42857142857144</v>
      </c>
      <c r="BI745" s="6">
        <f t="shared" si="860"/>
        <v>1002.1428571428571</v>
      </c>
      <c r="BJ745" s="6">
        <f t="shared" si="859"/>
        <v>60.788561525129978</v>
      </c>
      <c r="BK745" s="6">
        <f t="shared" si="807"/>
        <v>33.243368869969196</v>
      </c>
      <c r="BL745" s="6">
        <f t="shared" si="808"/>
        <v>-1.6601480604062431</v>
      </c>
      <c r="BM745" s="6">
        <f t="shared" si="809"/>
        <v>57.675830721232003</v>
      </c>
      <c r="BN745" s="24"/>
      <c r="BO745" s="24"/>
      <c r="BQ745" s="2">
        <f t="shared" si="821"/>
        <v>88755</v>
      </c>
      <c r="BR745" s="2">
        <f t="shared" si="861"/>
        <v>90196.125</v>
      </c>
      <c r="BS745" s="2">
        <f t="shared" si="822"/>
        <v>87833.693282419525</v>
      </c>
      <c r="BT745" s="5">
        <f t="shared" si="862"/>
        <v>92762.810849495421</v>
      </c>
      <c r="BU745" s="5"/>
      <c r="BV745" s="2">
        <f t="shared" ref="BV745:BV800" si="894">KURT(K726:K745)</f>
        <v>2.2039763043284228</v>
      </c>
      <c r="BW745" s="2">
        <f t="shared" si="823"/>
        <v>3.1299689960807848</v>
      </c>
      <c r="BX745" s="2">
        <f t="shared" si="824"/>
        <v>-0.27669376244231225</v>
      </c>
      <c r="BY745" s="2">
        <f t="shared" si="825"/>
        <v>6.5366317546038815</v>
      </c>
      <c r="BZ745" s="2"/>
      <c r="CA745" s="2">
        <f t="shared" si="863"/>
        <v>-0.53439539289907079</v>
      </c>
      <c r="CB745" s="2">
        <f t="shared" si="826"/>
        <v>2.7955737257933579E-2</v>
      </c>
      <c r="CC745" s="2">
        <f t="shared" si="827"/>
        <v>-1.9494017856053418</v>
      </c>
      <c r="CD745" s="2">
        <f t="shared" si="828"/>
        <v>2.0053132601212091</v>
      </c>
      <c r="CE745" s="5"/>
      <c r="CF745" s="8">
        <f t="shared" ref="CF745:CF800" si="895">(MAX(K737:K745)+MIN(K737:K745))*0.5</f>
        <v>6.7713669090039468E-3</v>
      </c>
      <c r="CG745" s="8">
        <f t="shared" ref="CG745:CG800" si="896">(MAX(K720:K745)+MIN(K720:K745))*0.5</f>
        <v>-8.0439640702856599E-3</v>
      </c>
      <c r="CH745" s="5">
        <f t="shared" ref="CH745:CH800" si="897">(MAX(D737:D745)+MIN(D737:D745))*0.5</f>
        <v>89920</v>
      </c>
      <c r="CI745" s="5">
        <f t="shared" ref="CI745:CI800" si="898">(MAX(D720:D745)+MIN(D720:D745))*0.5</f>
        <v>87775</v>
      </c>
      <c r="CJ745" s="5"/>
      <c r="CK745" s="5">
        <f t="shared" si="855"/>
        <v>88986.312117553985</v>
      </c>
      <c r="CL745" s="5">
        <f t="shared" si="869"/>
        <v>88214.348120064999</v>
      </c>
      <c r="CM745" s="5">
        <f t="shared" si="810"/>
        <v>91664.946856569848</v>
      </c>
      <c r="CN745" s="5">
        <f t="shared" si="890"/>
        <v>109603.79954396683</v>
      </c>
      <c r="CO745" s="5">
        <f t="shared" si="850"/>
        <v>106527.65662129931</v>
      </c>
      <c r="CP745" s="5">
        <f t="shared" si="864"/>
        <v>93900.147425373114</v>
      </c>
      <c r="CQ745" s="5">
        <f t="shared" si="880"/>
        <v>78807.365167018623</v>
      </c>
      <c r="CR745" s="5"/>
      <c r="CS745" s="32">
        <f t="shared" si="856"/>
        <v>2.757376751611651E-2</v>
      </c>
      <c r="CT745" s="32">
        <f t="shared" si="870"/>
        <v>3.6566068317420486E-2</v>
      </c>
      <c r="CU745" s="32">
        <f t="shared" si="811"/>
        <v>-2.4540117491348434E-3</v>
      </c>
      <c r="CV745" s="32">
        <f t="shared" si="891"/>
        <v>-0.16572235287044534</v>
      </c>
      <c r="CW745" s="32">
        <f t="shared" si="851"/>
        <v>-0.14163135752563483</v>
      </c>
      <c r="CX745" s="32">
        <f t="shared" si="865"/>
        <v>-2.6199611958312552E-2</v>
      </c>
      <c r="CY745" s="32">
        <f t="shared" si="881"/>
        <v>0.16029764231057197</v>
      </c>
      <c r="DA745" s="6">
        <f t="shared" si="857"/>
        <v>4.6447110739296832E-2</v>
      </c>
      <c r="DB745" s="6">
        <f t="shared" si="871"/>
        <v>1.2324099645148693E-2</v>
      </c>
      <c r="DC745" s="6">
        <f t="shared" si="812"/>
        <v>-4.8560999888890316E-2</v>
      </c>
      <c r="DD745" s="6">
        <f t="shared" si="892"/>
        <v>-0.27014066619479382</v>
      </c>
      <c r="DE745" s="6">
        <f t="shared" si="852"/>
        <v>-0.16626300530358565</v>
      </c>
      <c r="DF745" s="6">
        <f t="shared" si="866"/>
        <v>0.41900784192617224</v>
      </c>
      <c r="DG745" s="6">
        <f t="shared" si="883"/>
        <v>1.2866849948675825</v>
      </c>
      <c r="DI745" s="6">
        <f t="shared" si="858"/>
        <v>0.85157561100709012</v>
      </c>
      <c r="DJ745" s="6">
        <f t="shared" si="872"/>
        <v>0.84713324208526597</v>
      </c>
      <c r="DK745" s="6">
        <f t="shared" si="813"/>
        <v>0.65339875175725348</v>
      </c>
      <c r="DL745" s="6">
        <f t="shared" si="893"/>
        <v>0.72281258009990679</v>
      </c>
      <c r="DM745" s="6">
        <f t="shared" si="853"/>
        <v>0.59931723808463999</v>
      </c>
      <c r="DN745" s="6">
        <f t="shared" si="867"/>
        <v>5.6309679228635501E-2</v>
      </c>
      <c r="DO745" s="6">
        <f t="shared" si="882"/>
        <v>3.2538742205528931E-3</v>
      </c>
      <c r="DP745" s="6"/>
      <c r="DX745">
        <f t="shared" si="873"/>
        <v>88401.5</v>
      </c>
      <c r="DY745">
        <f t="shared" si="874"/>
        <v>84024.938450107205</v>
      </c>
      <c r="DZ745">
        <f t="shared" si="875"/>
        <v>92778.061549892795</v>
      </c>
    </row>
    <row r="746" spans="1:130" x14ac:dyDescent="0.25">
      <c r="A746" s="1">
        <v>45</v>
      </c>
      <c r="B746" s="1">
        <v>745</v>
      </c>
      <c r="C746" s="7">
        <v>20221016</v>
      </c>
      <c r="D746" s="7">
        <v>90850</v>
      </c>
      <c r="E746" s="7">
        <v>1615213</v>
      </c>
      <c r="F746" s="7"/>
      <c r="G746" s="7">
        <f t="shared" si="838"/>
        <v>146742101050</v>
      </c>
      <c r="H746" s="36">
        <f t="shared" si="889"/>
        <v>141810597770</v>
      </c>
      <c r="I746" s="36">
        <f t="shared" si="876"/>
        <v>152274118577.60001</v>
      </c>
      <c r="K746" s="2">
        <f t="shared" si="839"/>
        <v>-6.4732246443750009E-3</v>
      </c>
      <c r="M746" s="1">
        <f t="shared" si="849"/>
        <v>744</v>
      </c>
      <c r="N746" s="2">
        <f t="shared" si="840"/>
        <v>4.6063081653901626E-2</v>
      </c>
      <c r="O746" s="8">
        <f t="shared" si="841"/>
        <v>0.93233082706766912</v>
      </c>
      <c r="P746" s="2">
        <f t="shared" si="842"/>
        <v>0.92946663103307492</v>
      </c>
      <c r="Q746" s="2">
        <f t="shared" si="843"/>
        <v>0.87016091956053998</v>
      </c>
      <c r="R746" s="2">
        <f t="shared" si="844"/>
        <v>3.5913621508043558E-3</v>
      </c>
      <c r="V746" s="1">
        <f t="shared" si="845"/>
        <v>6.4732246443750009E-3</v>
      </c>
      <c r="W746" s="1">
        <f t="shared" si="846"/>
        <v>0</v>
      </c>
      <c r="X746" s="2">
        <f t="shared" si="816"/>
        <v>7.9151789029626284E-3</v>
      </c>
      <c r="Y746" s="2">
        <f t="shared" si="817"/>
        <v>1.059882186572059E-2</v>
      </c>
      <c r="Z746" s="2">
        <f t="shared" si="818"/>
        <v>1.5948556000499006E-2</v>
      </c>
      <c r="AA746" s="2">
        <f t="shared" si="819"/>
        <v>1.4411245113954571E-2</v>
      </c>
      <c r="AB746" s="3">
        <f t="shared" si="877"/>
        <v>0.49629439196344638</v>
      </c>
      <c r="AC746" s="3">
        <f t="shared" si="878"/>
        <v>0.73545497158032735</v>
      </c>
      <c r="AD746" s="4">
        <f t="shared" si="820"/>
        <v>59.708167371355891</v>
      </c>
      <c r="AE746" s="5">
        <f t="shared" ref="AE746:AE800" si="899">AVERAGE(AD727:AD746)</f>
        <v>45.821965537264262</v>
      </c>
      <c r="AF746" s="5">
        <f t="shared" ref="AF746:AF800" si="900">AE746-2*_xlfn.STDEV.S(AD727:AD746)</f>
        <v>26.992139007716023</v>
      </c>
      <c r="AG746" s="5">
        <f t="shared" ref="AG746:AG800" si="901">AE746+2*_xlfn.STDEV.S(AD727:AD746)</f>
        <v>64.651792066812504</v>
      </c>
      <c r="AH746" s="5"/>
      <c r="AI746" s="6">
        <f t="shared" si="879"/>
        <v>1.3312418399720095E-2</v>
      </c>
      <c r="AJ746" s="6">
        <f t="shared" si="868"/>
        <v>-0.11787537746654046</v>
      </c>
      <c r="AK746" s="6">
        <f t="shared" ref="AK746:AK800" si="902">AJ746-2*_xlfn.STDEV.S(AI727:AI746)</f>
        <v>-0.41140213778494461</v>
      </c>
      <c r="AL746" s="6">
        <f t="shared" ref="AL746:AL800" si="903">AJ746+2*_xlfn.STDEV.S(AI727:AI746)</f>
        <v>0.17565138285186366</v>
      </c>
      <c r="AM746" s="6"/>
      <c r="AT746" s="5"/>
      <c r="AU746" s="5">
        <f t="shared" si="884"/>
        <v>90852.497269513377</v>
      </c>
      <c r="AV746" s="12">
        <f t="shared" si="885"/>
        <v>2.7487831737671442E-5</v>
      </c>
      <c r="AW746" s="5"/>
      <c r="AX746" s="5"/>
      <c r="AY746" s="5"/>
      <c r="BA746" s="4">
        <f t="shared" si="886"/>
        <v>90849.929683643539</v>
      </c>
      <c r="BB746" s="12">
        <f t="shared" si="887"/>
        <v>7.7398301001618819E-7</v>
      </c>
      <c r="BE746" s="5">
        <f t="shared" si="888"/>
        <v>-590</v>
      </c>
      <c r="BF746" s="6">
        <f t="shared" si="834"/>
        <v>590</v>
      </c>
      <c r="BG746" s="6">
        <f t="shared" si="835"/>
        <v>0</v>
      </c>
      <c r="BH746" s="6">
        <f t="shared" si="860"/>
        <v>688.57142857142856</v>
      </c>
      <c r="BI746" s="6">
        <f t="shared" si="860"/>
        <v>927.85714285714289</v>
      </c>
      <c r="BJ746" s="6">
        <f t="shared" si="859"/>
        <v>57.40167918692002</v>
      </c>
      <c r="BK746" s="6">
        <f t="shared" si="807"/>
        <v>34.551279370590017</v>
      </c>
      <c r="BL746" s="6">
        <f t="shared" si="808"/>
        <v>-1.9600753392252486</v>
      </c>
      <c r="BM746" s="6">
        <f t="shared" si="809"/>
        <v>60.109227667460701</v>
      </c>
      <c r="BN746" s="24"/>
      <c r="BO746" s="24"/>
      <c r="BQ746" s="2">
        <f t="shared" si="821"/>
        <v>88755</v>
      </c>
      <c r="BR746" s="2">
        <f t="shared" si="861"/>
        <v>90052.0625</v>
      </c>
      <c r="BS746" s="2">
        <f t="shared" si="822"/>
        <v>87689.186874585925</v>
      </c>
      <c r="BT746" s="5">
        <f t="shared" si="862"/>
        <v>92601.787494845936</v>
      </c>
      <c r="BU746" s="5"/>
      <c r="BV746" s="2">
        <f t="shared" si="894"/>
        <v>2.0940584889305605</v>
      </c>
      <c r="BW746" s="2">
        <f t="shared" si="823"/>
        <v>3.1759848990177311</v>
      </c>
      <c r="BX746" s="2">
        <f t="shared" si="824"/>
        <v>-0.14315731973081736</v>
      </c>
      <c r="BY746" s="2">
        <f t="shared" si="825"/>
        <v>6.4951271177662795</v>
      </c>
      <c r="BZ746" s="2"/>
      <c r="CA746" s="2">
        <f t="shared" si="863"/>
        <v>-0.46996861796849876</v>
      </c>
      <c r="CB746" s="2">
        <f t="shared" si="826"/>
        <v>-4.4954873283105767E-2</v>
      </c>
      <c r="CC746" s="2">
        <f t="shared" si="827"/>
        <v>-1.9803147570283959</v>
      </c>
      <c r="CD746" s="2">
        <f t="shared" si="828"/>
        <v>1.8904050104621843</v>
      </c>
      <c r="CE746" s="5"/>
      <c r="CF746" s="8">
        <f t="shared" si="895"/>
        <v>6.7713669090039468E-3</v>
      </c>
      <c r="CG746" s="8">
        <f t="shared" si="896"/>
        <v>-8.0439640702856599E-3</v>
      </c>
      <c r="CH746" s="5">
        <f t="shared" si="897"/>
        <v>89920</v>
      </c>
      <c r="CI746" s="5">
        <f t="shared" si="898"/>
        <v>87775</v>
      </c>
      <c r="CJ746" s="5"/>
      <c r="CK746" s="5">
        <f t="shared" si="855"/>
        <v>89511.059676035511</v>
      </c>
      <c r="CL746" s="5">
        <f t="shared" si="869"/>
        <v>88271.621590035909</v>
      </c>
      <c r="CM746" s="5">
        <f t="shared" si="810"/>
        <v>91430.361716756248</v>
      </c>
      <c r="CN746" s="5">
        <f t="shared" si="890"/>
        <v>109381.43999562261</v>
      </c>
      <c r="CO746" s="5">
        <f t="shared" si="850"/>
        <v>106474.12190780023</v>
      </c>
      <c r="CP746" s="5">
        <f t="shared" si="864"/>
        <v>93960.248013617849</v>
      </c>
      <c r="CQ746" s="5">
        <f t="shared" si="880"/>
        <v>78880.697683552731</v>
      </c>
      <c r="CR746" s="5"/>
      <c r="CS746" s="32">
        <f t="shared" si="856"/>
        <v>1.4958378649638115E-2</v>
      </c>
      <c r="CT746" s="32">
        <f t="shared" si="870"/>
        <v>2.9209596057258036E-2</v>
      </c>
      <c r="CU746" s="32">
        <f t="shared" si="811"/>
        <v>-6.347581983260242E-3</v>
      </c>
      <c r="CV746" s="32">
        <f t="shared" si="891"/>
        <v>-0.16942033306897619</v>
      </c>
      <c r="CW746" s="32">
        <f t="shared" si="851"/>
        <v>-0.14674102615591156</v>
      </c>
      <c r="CX746" s="32">
        <f t="shared" si="865"/>
        <v>-3.310174333689575E-2</v>
      </c>
      <c r="CY746" s="32">
        <f t="shared" si="881"/>
        <v>0.15173930591314955</v>
      </c>
      <c r="DA746" s="6">
        <f t="shared" si="857"/>
        <v>2.9036099028774031E-2</v>
      </c>
      <c r="DB746" s="6">
        <f t="shared" si="871"/>
        <v>6.0723344192404032E-3</v>
      </c>
      <c r="DC746" s="6">
        <f t="shared" si="812"/>
        <v>-4.4667096758360621E-2</v>
      </c>
      <c r="DD746" s="6">
        <f t="shared" si="892"/>
        <v>-0.29644925189531474</v>
      </c>
      <c r="DE746" s="6">
        <f t="shared" si="852"/>
        <v>-0.18213808738696347</v>
      </c>
      <c r="DF746" s="6">
        <f t="shared" si="866"/>
        <v>0.45534006518579773</v>
      </c>
      <c r="DG746" s="6">
        <f t="shared" si="883"/>
        <v>1.2806976528852863</v>
      </c>
      <c r="DI746" s="6">
        <f t="shared" si="858"/>
        <v>0.71796002749703447</v>
      </c>
      <c r="DJ746" s="6">
        <f t="shared" si="872"/>
        <v>0.77343670147770816</v>
      </c>
      <c r="DK746" s="6">
        <f t="shared" si="813"/>
        <v>0.58442279853865875</v>
      </c>
      <c r="DL746" s="6">
        <f t="shared" si="893"/>
        <v>0.74207399462028134</v>
      </c>
      <c r="DM746" s="6">
        <f t="shared" si="853"/>
        <v>0.59974057438779815</v>
      </c>
      <c r="DN746" s="6">
        <f t="shared" si="867"/>
        <v>4.3187438078420473E-2</v>
      </c>
      <c r="DO746" s="6">
        <f t="shared" si="882"/>
        <v>3.1480202323546885E-3</v>
      </c>
      <c r="DP746" s="6"/>
      <c r="DX746">
        <f t="shared" si="873"/>
        <v>88428</v>
      </c>
      <c r="DY746">
        <f t="shared" si="874"/>
        <v>83999.187066492872</v>
      </c>
      <c r="DZ746">
        <f t="shared" si="875"/>
        <v>92856.812933507128</v>
      </c>
    </row>
    <row r="747" spans="1:130" x14ac:dyDescent="0.25">
      <c r="A747" s="1">
        <v>46</v>
      </c>
      <c r="B747" s="1">
        <v>746</v>
      </c>
      <c r="C747" s="7">
        <v>20221017</v>
      </c>
      <c r="D747" s="7">
        <v>91320</v>
      </c>
      <c r="E747" s="7">
        <v>1171519</v>
      </c>
      <c r="F747" s="7"/>
      <c r="G747" s="7">
        <f t="shared" si="838"/>
        <v>106983115080</v>
      </c>
      <c r="H747" s="36">
        <f t="shared" si="889"/>
        <v>142510689629</v>
      </c>
      <c r="I747" s="36">
        <f t="shared" si="876"/>
        <v>149733930779.20001</v>
      </c>
      <c r="K747" s="2">
        <f t="shared" si="839"/>
        <v>5.1600268194146046E-3</v>
      </c>
      <c r="M747" s="1">
        <f t="shared" si="849"/>
        <v>745</v>
      </c>
      <c r="N747" s="2">
        <f t="shared" si="840"/>
        <v>4.6222768664186148E-2</v>
      </c>
      <c r="O747" s="8">
        <f t="shared" si="841"/>
        <v>0.9335839598997494</v>
      </c>
      <c r="P747" s="2">
        <f t="shared" si="842"/>
        <v>0.93019913159125334</v>
      </c>
      <c r="Q747" s="2">
        <f t="shared" si="843"/>
        <v>0.87058843152379473</v>
      </c>
      <c r="R747" s="2">
        <f t="shared" si="844"/>
        <v>4.1173288666744856E-3</v>
      </c>
      <c r="V747" s="1">
        <f t="shared" si="845"/>
        <v>0</v>
      </c>
      <c r="W747" s="1">
        <f t="shared" si="846"/>
        <v>5.1600268194146046E-3</v>
      </c>
      <c r="X747" s="2">
        <f t="shared" si="816"/>
        <v>3.6603190928690224E-3</v>
      </c>
      <c r="Y747" s="2">
        <f t="shared" si="817"/>
        <v>1.0967395209964492E-2</v>
      </c>
      <c r="Z747" s="2">
        <f t="shared" si="818"/>
        <v>5.8691653493745822E-3</v>
      </c>
      <c r="AA747" s="2">
        <f t="shared" si="819"/>
        <v>1.4183510015891042E-2</v>
      </c>
      <c r="AB747" s="3">
        <f t="shared" si="877"/>
        <v>0.62365240625893525</v>
      </c>
      <c r="AC747" s="3">
        <f t="shared" si="878"/>
        <v>0.77324972434021955</v>
      </c>
      <c r="AD747" s="4">
        <f t="shared" si="820"/>
        <v>55.354609847188051</v>
      </c>
      <c r="AE747" s="5">
        <f t="shared" si="899"/>
        <v>46.753327765708164</v>
      </c>
      <c r="AF747" s="5">
        <f t="shared" si="900"/>
        <v>27.9749410543339</v>
      </c>
      <c r="AG747" s="5">
        <f t="shared" si="901"/>
        <v>65.531714477082431</v>
      </c>
      <c r="AH747" s="5"/>
      <c r="AI747" s="6">
        <f t="shared" si="879"/>
        <v>2.5526285987482054E-2</v>
      </c>
      <c r="AJ747" s="6">
        <f t="shared" si="868"/>
        <v>-0.11402709968153084</v>
      </c>
      <c r="AK747" s="6">
        <f t="shared" si="902"/>
        <v>-0.41318535781293492</v>
      </c>
      <c r="AL747" s="6">
        <f t="shared" si="903"/>
        <v>0.18513115844987321</v>
      </c>
      <c r="AM747" s="6"/>
      <c r="AT747" s="5"/>
      <c r="AU747" s="5">
        <f t="shared" si="884"/>
        <v>91320.55956872589</v>
      </c>
      <c r="AV747" s="12">
        <f t="shared" si="885"/>
        <v>6.1275594163134883E-6</v>
      </c>
      <c r="AW747" s="5"/>
      <c r="AX747" s="5"/>
      <c r="AY747" s="5"/>
      <c r="BA747" s="4">
        <f t="shared" si="886"/>
        <v>91319.937446031327</v>
      </c>
      <c r="BB747" s="12">
        <f t="shared" si="887"/>
        <v>6.8499746685990459E-7</v>
      </c>
      <c r="BE747" s="5">
        <f t="shared" si="888"/>
        <v>470</v>
      </c>
      <c r="BF747" s="6">
        <f t="shared" si="834"/>
        <v>0</v>
      </c>
      <c r="BG747" s="6">
        <f t="shared" si="835"/>
        <v>470</v>
      </c>
      <c r="BH747" s="6">
        <f t="shared" si="860"/>
        <v>327.14285714285717</v>
      </c>
      <c r="BI747" s="6">
        <f t="shared" si="860"/>
        <v>961.42857142857144</v>
      </c>
      <c r="BJ747" s="6">
        <f t="shared" si="859"/>
        <v>74.611973392461195</v>
      </c>
      <c r="BK747" s="6">
        <f t="shared" si="807"/>
        <v>37.65273896736538</v>
      </c>
      <c r="BL747" s="6">
        <f t="shared" si="808"/>
        <v>-1.4476409752420167</v>
      </c>
      <c r="BM747" s="6">
        <f t="shared" si="809"/>
        <v>65.023004927190556</v>
      </c>
      <c r="BN747" s="24"/>
      <c r="BO747" s="24"/>
      <c r="BQ747" s="2">
        <f t="shared" si="821"/>
        <v>88755</v>
      </c>
      <c r="BR747" s="2">
        <f t="shared" si="861"/>
        <v>89908.125</v>
      </c>
      <c r="BS747" s="2">
        <f t="shared" si="822"/>
        <v>87546.906632654558</v>
      </c>
      <c r="BT747" s="5">
        <f t="shared" si="862"/>
        <v>92406.397626920661</v>
      </c>
      <c r="BU747" s="5"/>
      <c r="BV747" s="2">
        <f t="shared" si="894"/>
        <v>2.09917819393839</v>
      </c>
      <c r="BW747" s="2">
        <f t="shared" si="823"/>
        <v>3.2045068818973226</v>
      </c>
      <c r="BX747" s="2">
        <f t="shared" si="824"/>
        <v>-6.4459512125755403E-2</v>
      </c>
      <c r="BY747" s="2">
        <f t="shared" si="825"/>
        <v>6.4734732759204006</v>
      </c>
      <c r="BZ747" s="2"/>
      <c r="CA747" s="2">
        <f t="shared" si="863"/>
        <v>-0.50534395635675089</v>
      </c>
      <c r="CB747" s="2">
        <f t="shared" si="826"/>
        <v>-0.12689338911199666</v>
      </c>
      <c r="CC747" s="2">
        <f t="shared" si="827"/>
        <v>-1.9895899232549614</v>
      </c>
      <c r="CD747" s="2">
        <f t="shared" si="828"/>
        <v>1.7358031450309679</v>
      </c>
      <c r="CE747" s="5"/>
      <c r="CF747" s="8">
        <f t="shared" si="895"/>
        <v>6.7713669090039468E-3</v>
      </c>
      <c r="CG747" s="8">
        <f t="shared" si="896"/>
        <v>-8.0439640702856599E-3</v>
      </c>
      <c r="CH747" s="5">
        <f t="shared" si="897"/>
        <v>89920</v>
      </c>
      <c r="CI747" s="5">
        <f t="shared" si="898"/>
        <v>87535</v>
      </c>
      <c r="CJ747" s="5"/>
      <c r="CK747" s="5">
        <f t="shared" si="855"/>
        <v>89781.312534714802</v>
      </c>
      <c r="CL747" s="5">
        <f t="shared" si="869"/>
        <v>88317.562680702395</v>
      </c>
      <c r="CM747" s="5">
        <f t="shared" si="810"/>
        <v>91321.53755255531</v>
      </c>
      <c r="CN747" s="5">
        <f t="shared" si="890"/>
        <v>109215.59054281485</v>
      </c>
      <c r="CO747" s="5">
        <f t="shared" si="850"/>
        <v>106427.83342701034</v>
      </c>
      <c r="CP747" s="5">
        <f t="shared" si="864"/>
        <v>94223.302003008357</v>
      </c>
      <c r="CQ747" s="5">
        <f t="shared" si="880"/>
        <v>78962.569348718142</v>
      </c>
      <c r="CR747" s="5"/>
      <c r="CS747" s="32">
        <f t="shared" si="856"/>
        <v>1.713817076009283E-2</v>
      </c>
      <c r="CT747" s="32">
        <f t="shared" si="870"/>
        <v>3.3995925930977222E-2</v>
      </c>
      <c r="CU747" s="32">
        <f t="shared" si="811"/>
        <v>-1.6836691502541967E-5</v>
      </c>
      <c r="CV747" s="32">
        <f t="shared" si="891"/>
        <v>-0.16385564051681245</v>
      </c>
      <c r="CW747" s="32">
        <f t="shared" si="851"/>
        <v>-0.14195378164276451</v>
      </c>
      <c r="CX747" s="32">
        <f t="shared" si="865"/>
        <v>-3.0812993615057738E-2</v>
      </c>
      <c r="CY747" s="32">
        <f t="shared" si="881"/>
        <v>0.15649732212623935</v>
      </c>
      <c r="DA747" s="6">
        <f t="shared" si="857"/>
        <v>3.7828778270684017E-2</v>
      </c>
      <c r="DB747" s="6">
        <f t="shared" si="871"/>
        <v>1.4115805623063294E-2</v>
      </c>
      <c r="DC747" s="6">
        <f t="shared" si="812"/>
        <v>-6.3429167530364539E-2</v>
      </c>
      <c r="DD747" s="6">
        <f t="shared" si="892"/>
        <v>-0.30792584331514333</v>
      </c>
      <c r="DE747" s="6">
        <f t="shared" si="852"/>
        <v>-0.1981289420790211</v>
      </c>
      <c r="DF747" s="6">
        <f t="shared" si="866"/>
        <v>0.47184500816929065</v>
      </c>
      <c r="DG747" s="6">
        <f t="shared" si="883"/>
        <v>1.3173626423618989</v>
      </c>
      <c r="DI747" s="6">
        <f t="shared" si="858"/>
        <v>0.73518559364910663</v>
      </c>
      <c r="DJ747" s="6">
        <f t="shared" si="872"/>
        <v>0.8131572662717893</v>
      </c>
      <c r="DK747" s="6">
        <f t="shared" si="813"/>
        <v>0.62743137376448499</v>
      </c>
      <c r="DL747" s="6">
        <f t="shared" si="893"/>
        <v>0.75771062199471106</v>
      </c>
      <c r="DM747" s="6">
        <f t="shared" si="853"/>
        <v>0.55480448758046585</v>
      </c>
      <c r="DN747" s="6">
        <f t="shared" si="867"/>
        <v>3.5842875237859076E-2</v>
      </c>
      <c r="DO747" s="6">
        <f t="shared" si="882"/>
        <v>8.3226855740550637E-3</v>
      </c>
      <c r="DP747" s="6"/>
      <c r="DX747">
        <f t="shared" si="873"/>
        <v>88479</v>
      </c>
      <c r="DY747">
        <f t="shared" si="874"/>
        <v>83942.940476581018</v>
      </c>
      <c r="DZ747">
        <f t="shared" si="875"/>
        <v>93015.059523418982</v>
      </c>
    </row>
    <row r="748" spans="1:130" x14ac:dyDescent="0.25">
      <c r="A748" s="1">
        <v>47</v>
      </c>
      <c r="B748" s="1">
        <v>747</v>
      </c>
      <c r="C748" s="7">
        <v>20221018</v>
      </c>
      <c r="D748" s="7">
        <v>91300</v>
      </c>
      <c r="E748" s="7">
        <v>1299053</v>
      </c>
      <c r="F748" s="7"/>
      <c r="G748" s="7">
        <f t="shared" si="838"/>
        <v>118603538900</v>
      </c>
      <c r="H748" s="36">
        <f t="shared" si="889"/>
        <v>141768835044</v>
      </c>
      <c r="I748" s="36">
        <f t="shared" si="876"/>
        <v>149520859263.20001</v>
      </c>
      <c r="K748" s="2">
        <f t="shared" si="839"/>
        <v>-2.1903406067202459E-4</v>
      </c>
      <c r="M748" s="1">
        <f t="shared" si="849"/>
        <v>746</v>
      </c>
      <c r="N748" s="2">
        <f t="shared" si="840"/>
        <v>4.6247251165319622E-2</v>
      </c>
      <c r="O748" s="8">
        <f t="shared" si="841"/>
        <v>0.93483709273182958</v>
      </c>
      <c r="P748" s="2">
        <f t="shared" si="842"/>
        <v>0.93031091579321323</v>
      </c>
      <c r="Q748" s="2">
        <f t="shared" si="843"/>
        <v>0.87065374082764779</v>
      </c>
      <c r="R748" s="2">
        <f t="shared" si="844"/>
        <v>4.6379611405762411E-3</v>
      </c>
      <c r="V748" s="1">
        <f t="shared" si="845"/>
        <v>2.1903406067202459E-4</v>
      </c>
      <c r="W748" s="1">
        <f t="shared" si="846"/>
        <v>0</v>
      </c>
      <c r="X748" s="2">
        <f t="shared" si="816"/>
        <v>3.6759643829170239E-3</v>
      </c>
      <c r="Y748" s="2">
        <f t="shared" si="817"/>
        <v>8.7326713668766948E-3</v>
      </c>
      <c r="Z748" s="2">
        <f t="shared" si="818"/>
        <v>5.8589406015191357E-3</v>
      </c>
      <c r="AA748" s="2">
        <f t="shared" si="819"/>
        <v>1.3163913912147154E-2</v>
      </c>
      <c r="AB748" s="3">
        <f t="shared" si="877"/>
        <v>0.62741110260853328</v>
      </c>
      <c r="AC748" s="3">
        <f t="shared" si="878"/>
        <v>0.66337955604666488</v>
      </c>
      <c r="AD748" s="4">
        <f t="shared" si="820"/>
        <v>51.393272146685852</v>
      </c>
      <c r="AE748" s="5">
        <f t="shared" si="899"/>
        <v>47.388262364200145</v>
      </c>
      <c r="AF748" s="5">
        <f t="shared" si="900"/>
        <v>28.900685210540694</v>
      </c>
      <c r="AG748" s="5">
        <f t="shared" si="901"/>
        <v>65.875839517859589</v>
      </c>
      <c r="AH748" s="5"/>
      <c r="AI748" s="6">
        <f t="shared" si="879"/>
        <v>3.1601293923484854E-2</v>
      </c>
      <c r="AJ748" s="6">
        <f t="shared" si="868"/>
        <v>-0.11246661921145165</v>
      </c>
      <c r="AK748" s="6">
        <f t="shared" si="902"/>
        <v>-0.41445012174044082</v>
      </c>
      <c r="AL748" s="6">
        <f t="shared" si="903"/>
        <v>0.18951688331753755</v>
      </c>
      <c r="AM748" s="6"/>
      <c r="AT748" s="5"/>
      <c r="AU748" s="5">
        <f t="shared" si="884"/>
        <v>91297.085926542786</v>
      </c>
      <c r="AV748" s="12">
        <f t="shared" si="885"/>
        <v>3.1917562510530573E-5</v>
      </c>
      <c r="AW748" s="5"/>
      <c r="AX748" s="5"/>
      <c r="AY748" s="5"/>
      <c r="BA748" s="4">
        <f t="shared" si="886"/>
        <v>91300.202938681963</v>
      </c>
      <c r="BB748" s="12">
        <f t="shared" si="887"/>
        <v>2.2227676008679254E-6</v>
      </c>
      <c r="BE748" s="5">
        <f t="shared" si="888"/>
        <v>-20</v>
      </c>
      <c r="BF748" s="6">
        <f t="shared" si="834"/>
        <v>20</v>
      </c>
      <c r="BG748" s="6">
        <f t="shared" si="835"/>
        <v>0</v>
      </c>
      <c r="BH748" s="6">
        <f t="shared" si="860"/>
        <v>328.57142857142856</v>
      </c>
      <c r="BI748" s="6">
        <f t="shared" si="860"/>
        <v>774.28571428571433</v>
      </c>
      <c r="BJ748" s="6">
        <f t="shared" si="859"/>
        <v>70.207253886010363</v>
      </c>
      <c r="BK748" s="6">
        <f t="shared" si="807"/>
        <v>40.467640461080251</v>
      </c>
      <c r="BL748" s="6">
        <f t="shared" si="808"/>
        <v>0.46880584353083066</v>
      </c>
      <c r="BM748" s="6">
        <f t="shared" si="809"/>
        <v>68.466824693364842</v>
      </c>
      <c r="BN748" s="24"/>
      <c r="BO748" s="24"/>
      <c r="BQ748" s="2">
        <f t="shared" si="821"/>
        <v>89016.25</v>
      </c>
      <c r="BR748" s="2">
        <f t="shared" si="861"/>
        <v>89777.25</v>
      </c>
      <c r="BS748" s="2">
        <f t="shared" si="822"/>
        <v>87422.42501851602</v>
      </c>
      <c r="BT748" s="5">
        <f t="shared" si="862"/>
        <v>92166.770239228834</v>
      </c>
      <c r="BU748" s="5"/>
      <c r="BV748" s="2">
        <f t="shared" si="894"/>
        <v>2.1301127591685995</v>
      </c>
      <c r="BW748" s="2">
        <f t="shared" si="823"/>
        <v>3.2185749981248906</v>
      </c>
      <c r="BX748" s="2">
        <f t="shared" si="824"/>
        <v>-2.8171066984048032E-2</v>
      </c>
      <c r="BY748" s="2">
        <f t="shared" si="825"/>
        <v>6.4653210632338292</v>
      </c>
      <c r="BZ748" s="2"/>
      <c r="CA748" s="2">
        <f t="shared" si="863"/>
        <v>-0.5247464444015042</v>
      </c>
      <c r="CB748" s="2">
        <f t="shared" si="826"/>
        <v>-0.21352390117511127</v>
      </c>
      <c r="CC748" s="2">
        <f t="shared" si="827"/>
        <v>-1.973152791035869</v>
      </c>
      <c r="CD748" s="2">
        <f t="shared" si="828"/>
        <v>1.5461049886856464</v>
      </c>
      <c r="CE748" s="5"/>
      <c r="CF748" s="8">
        <f t="shared" si="895"/>
        <v>6.7713669090039468E-3</v>
      </c>
      <c r="CG748" s="8">
        <f t="shared" si="896"/>
        <v>-8.0439640702856599E-3</v>
      </c>
      <c r="CH748" s="5">
        <f t="shared" si="897"/>
        <v>89920</v>
      </c>
      <c r="CI748" s="5">
        <f t="shared" si="898"/>
        <v>87535</v>
      </c>
      <c r="CJ748" s="5"/>
      <c r="CK748" s="5">
        <f t="shared" si="855"/>
        <v>90146.565600200731</v>
      </c>
      <c r="CL748" s="5">
        <f t="shared" si="869"/>
        <v>88358.749720585052</v>
      </c>
      <c r="CM748" s="5">
        <f t="shared" si="810"/>
        <v>91224.285883164383</v>
      </c>
      <c r="CN748" s="5">
        <f t="shared" si="890"/>
        <v>109008.45855262228</v>
      </c>
      <c r="CO748" s="5">
        <f t="shared" si="850"/>
        <v>106376.37081931846</v>
      </c>
      <c r="CP748" s="5">
        <f t="shared" si="864"/>
        <v>94431.127644612658</v>
      </c>
      <c r="CQ748" s="5">
        <f t="shared" si="880"/>
        <v>79054.974070174736</v>
      </c>
      <c r="CR748" s="5"/>
      <c r="CS748" s="32">
        <f t="shared" si="856"/>
        <v>1.2795100868453924E-2</v>
      </c>
      <c r="CT748" s="32">
        <f t="shared" si="870"/>
        <v>3.3287595045380369E-2</v>
      </c>
      <c r="CU748" s="32">
        <f t="shared" si="811"/>
        <v>8.299776326294861E-4</v>
      </c>
      <c r="CV748" s="32">
        <f t="shared" si="891"/>
        <v>-0.16245031612912653</v>
      </c>
      <c r="CW748" s="32">
        <f t="shared" si="851"/>
        <v>-0.14172668895544349</v>
      </c>
      <c r="CX748" s="32">
        <f t="shared" si="865"/>
        <v>-3.3157791532433256E-2</v>
      </c>
      <c r="CY748" s="32">
        <f t="shared" si="881"/>
        <v>0.1548925424851284</v>
      </c>
      <c r="DA748" s="6">
        <f t="shared" si="857"/>
        <v>3.5224328187081856E-2</v>
      </c>
      <c r="DB748" s="6">
        <f t="shared" si="871"/>
        <v>2.4503692868370397E-2</v>
      </c>
      <c r="DC748" s="6">
        <f t="shared" si="812"/>
        <v>-5.653146792849547E-2</v>
      </c>
      <c r="DD748" s="6">
        <f t="shared" si="892"/>
        <v>-0.30605012959082789</v>
      </c>
      <c r="DE748" s="6">
        <f t="shared" si="852"/>
        <v>-0.18614774347874588</v>
      </c>
      <c r="DF748" s="6">
        <f t="shared" si="866"/>
        <v>0.51064309205059843</v>
      </c>
      <c r="DG748" s="6">
        <f t="shared" si="883"/>
        <v>1.3569864951057098</v>
      </c>
      <c r="DI748" s="6">
        <f t="shared" si="858"/>
        <v>0.68899715456425881</v>
      </c>
      <c r="DJ748" s="6">
        <f t="shared" si="872"/>
        <v>0.79627342456588279</v>
      </c>
      <c r="DK748" s="6">
        <f t="shared" si="813"/>
        <v>0.6371932120255035</v>
      </c>
      <c r="DL748" s="6">
        <f t="shared" si="893"/>
        <v>0.85075764732547077</v>
      </c>
      <c r="DM748" s="6">
        <f t="shared" si="853"/>
        <v>0.54970491406575317</v>
      </c>
      <c r="DN748" s="6">
        <f t="shared" si="867"/>
        <v>5.0018072709811803E-2</v>
      </c>
      <c r="DO748" s="6">
        <f t="shared" si="882"/>
        <v>8.1240736974992536E-3</v>
      </c>
      <c r="DP748" s="6"/>
      <c r="DX748">
        <f t="shared" si="873"/>
        <v>88542</v>
      </c>
      <c r="DY748">
        <f t="shared" si="874"/>
        <v>83887.515710629159</v>
      </c>
      <c r="DZ748">
        <f t="shared" si="875"/>
        <v>93196.484289370841</v>
      </c>
    </row>
    <row r="749" spans="1:130" x14ac:dyDescent="0.25">
      <c r="A749" s="1">
        <v>48</v>
      </c>
      <c r="B749" s="1">
        <v>748</v>
      </c>
      <c r="C749" s="7">
        <v>20221019</v>
      </c>
      <c r="D749" s="7">
        <v>90100</v>
      </c>
      <c r="E749" s="7">
        <v>607771</v>
      </c>
      <c r="F749" s="7"/>
      <c r="G749" s="7">
        <f t="shared" si="838"/>
        <v>54760167100</v>
      </c>
      <c r="H749" s="36">
        <f t="shared" si="889"/>
        <v>139349695023.5</v>
      </c>
      <c r="I749" s="36">
        <f t="shared" si="876"/>
        <v>148510208062.39999</v>
      </c>
      <c r="K749" s="2">
        <f t="shared" si="839"/>
        <v>-1.3230622986630514E-2</v>
      </c>
      <c r="M749" s="1">
        <f t="shared" si="849"/>
        <v>747</v>
      </c>
      <c r="N749" s="2">
        <f t="shared" si="840"/>
        <v>4.6551734982111362E-2</v>
      </c>
      <c r="O749" s="8">
        <f t="shared" si="841"/>
        <v>0.93609022556390975</v>
      </c>
      <c r="P749" s="2">
        <f t="shared" si="842"/>
        <v>0.93168966314056512</v>
      </c>
      <c r="Q749" s="2">
        <f t="shared" si="843"/>
        <v>0.87146080666330428</v>
      </c>
      <c r="R749" s="2">
        <f t="shared" si="844"/>
        <v>5.7793097706965169E-3</v>
      </c>
      <c r="V749" s="1">
        <f t="shared" si="845"/>
        <v>1.3230622986630514E-2</v>
      </c>
      <c r="W749" s="1">
        <f t="shared" si="846"/>
        <v>0</v>
      </c>
      <c r="X749" s="2">
        <f t="shared" si="816"/>
        <v>4.6210088819620609E-3</v>
      </c>
      <c r="Y749" s="2">
        <f t="shared" si="817"/>
        <v>5.6269492811096122E-3</v>
      </c>
      <c r="Z749" s="2">
        <f t="shared" si="818"/>
        <v>6.2728270160594558E-3</v>
      </c>
      <c r="AA749" s="2">
        <f t="shared" si="819"/>
        <v>8.7115756813339086E-3</v>
      </c>
      <c r="AB749" s="3">
        <f t="shared" si="877"/>
        <v>0.73667086150017014</v>
      </c>
      <c r="AC749" s="3">
        <f t="shared" si="878"/>
        <v>0.64591636311744915</v>
      </c>
      <c r="AD749" s="4">
        <f t="shared" si="820"/>
        <v>46.717946731794058</v>
      </c>
      <c r="AE749" s="5">
        <f t="shared" si="899"/>
        <v>47.789159082043355</v>
      </c>
      <c r="AF749" s="5">
        <f t="shared" si="900"/>
        <v>29.752621957214245</v>
      </c>
      <c r="AG749" s="5">
        <f t="shared" si="901"/>
        <v>65.825696206872465</v>
      </c>
      <c r="AH749" s="5"/>
      <c r="AI749" s="6">
        <f t="shared" si="879"/>
        <v>2.5543602742517168E-2</v>
      </c>
      <c r="AJ749" s="6">
        <f t="shared" si="868"/>
        <v>-0.1126239348212501</v>
      </c>
      <c r="AK749" s="6">
        <f t="shared" si="902"/>
        <v>-0.41430094206226414</v>
      </c>
      <c r="AL749" s="6">
        <f t="shared" si="903"/>
        <v>0.18905307241976393</v>
      </c>
      <c r="AM749" s="6"/>
      <c r="AT749" s="5"/>
      <c r="AU749" s="5">
        <f t="shared" si="884"/>
        <v>90099.808668652666</v>
      </c>
      <c r="AV749" s="12">
        <f t="shared" si="885"/>
        <v>2.1235443655731601E-6</v>
      </c>
      <c r="AW749" s="5"/>
      <c r="AX749" s="5"/>
      <c r="AY749" s="5"/>
      <c r="BA749" s="4">
        <f t="shared" si="886"/>
        <v>90098.600426077741</v>
      </c>
      <c r="BB749" s="12">
        <f t="shared" si="887"/>
        <v>1.5533561845249011E-5</v>
      </c>
      <c r="BE749" s="5">
        <f t="shared" si="888"/>
        <v>-1200</v>
      </c>
      <c r="BF749" s="6">
        <f t="shared" si="834"/>
        <v>1200</v>
      </c>
      <c r="BG749" s="6">
        <f t="shared" si="835"/>
        <v>0</v>
      </c>
      <c r="BH749" s="6">
        <f t="shared" si="860"/>
        <v>414.28571428571428</v>
      </c>
      <c r="BI749" s="6">
        <f t="shared" si="860"/>
        <v>504.28571428571428</v>
      </c>
      <c r="BJ749" s="6">
        <f t="shared" si="859"/>
        <v>54.898911353032666</v>
      </c>
      <c r="BK749" s="6">
        <f t="shared" ref="BK749:BK799" si="904">AVERAGE(BJ730:BJ749)</f>
        <v>42.485174083862049</v>
      </c>
      <c r="BL749" s="6">
        <f t="shared" ref="BL749:BL799" si="905">BK749-2*_xlfn.STDEV.S(BJ730:BJ749)</f>
        <v>3.9471695336680597</v>
      </c>
      <c r="BM749" s="6">
        <f t="shared" ref="BM749:BM799" si="906">BK749+1.4*_xlfn.STDEV.S(BJ730:BJ749)</f>
        <v>69.461777268997835</v>
      </c>
      <c r="BN749" s="24"/>
      <c r="BO749" s="24"/>
      <c r="BQ749" s="2">
        <f t="shared" si="821"/>
        <v>89016.25</v>
      </c>
      <c r="BR749" s="2">
        <f t="shared" si="861"/>
        <v>89646.375</v>
      </c>
      <c r="BS749" s="2">
        <f t="shared" si="822"/>
        <v>87303.140467912264</v>
      </c>
      <c r="BT749" s="5">
        <f t="shared" si="862"/>
        <v>91890.034912426927</v>
      </c>
      <c r="BU749" s="5"/>
      <c r="BV749" s="2">
        <f t="shared" si="894"/>
        <v>2.0397619716673603</v>
      </c>
      <c r="BW749" s="2">
        <f t="shared" si="823"/>
        <v>3.2135072780574232</v>
      </c>
      <c r="BX749" s="2">
        <f t="shared" si="824"/>
        <v>-4.0627888173195181E-2</v>
      </c>
      <c r="BY749" s="2">
        <f t="shared" si="825"/>
        <v>6.4676424442880416</v>
      </c>
      <c r="BZ749" s="2"/>
      <c r="CA749" s="2">
        <f t="shared" si="863"/>
        <v>-0.50717215520648984</v>
      </c>
      <c r="CB749" s="2">
        <f t="shared" si="826"/>
        <v>-0.30599937145585526</v>
      </c>
      <c r="CC749" s="2">
        <f t="shared" si="827"/>
        <v>-1.9087527139177649</v>
      </c>
      <c r="CD749" s="2">
        <f t="shared" si="828"/>
        <v>1.2967539710060543</v>
      </c>
      <c r="CE749" s="5"/>
      <c r="CF749" s="8">
        <f t="shared" si="895"/>
        <v>6.6210773053791572E-3</v>
      </c>
      <c r="CG749" s="8">
        <f t="shared" si="896"/>
        <v>-8.0439640702856599E-3</v>
      </c>
      <c r="CH749" s="5">
        <f t="shared" si="897"/>
        <v>89920</v>
      </c>
      <c r="CI749" s="5">
        <f t="shared" si="898"/>
        <v>87535</v>
      </c>
      <c r="CJ749" s="5"/>
      <c r="CK749" s="5">
        <f t="shared" si="855"/>
        <v>90243.668969964274</v>
      </c>
      <c r="CL749" s="5">
        <f t="shared" si="869"/>
        <v>88365.461466407593</v>
      </c>
      <c r="CM749" s="5">
        <f t="shared" si="810"/>
        <v>91143.850879810328</v>
      </c>
      <c r="CN749" s="5">
        <f t="shared" si="890"/>
        <v>108776.71535650929</v>
      </c>
      <c r="CO749" s="5">
        <f t="shared" si="850"/>
        <v>106341.12187472319</v>
      </c>
      <c r="CP749" s="5">
        <f t="shared" si="864"/>
        <v>94525.654935207407</v>
      </c>
      <c r="CQ749" s="5">
        <f t="shared" si="880"/>
        <v>79088.57399837616</v>
      </c>
      <c r="CR749" s="5"/>
      <c r="CS749" s="32">
        <f t="shared" si="856"/>
        <v>-1.5920116236861626E-3</v>
      </c>
      <c r="CT749" s="32">
        <f t="shared" si="870"/>
        <v>1.9629145876772114E-2</v>
      </c>
      <c r="CU749" s="32">
        <f t="shared" si="811"/>
        <v>-1.1452784469100807E-2</v>
      </c>
      <c r="CV749" s="32">
        <f t="shared" si="891"/>
        <v>-0.17169773232531849</v>
      </c>
      <c r="CW749" s="32">
        <f t="shared" si="851"/>
        <v>-0.15272663658613927</v>
      </c>
      <c r="CX749" s="32">
        <f t="shared" si="865"/>
        <v>-4.6819616729881108E-2</v>
      </c>
      <c r="CY749" s="32">
        <f t="shared" si="881"/>
        <v>0.13922903707746626</v>
      </c>
      <c r="DA749" s="6">
        <f t="shared" si="857"/>
        <v>2.2447631672158515E-2</v>
      </c>
      <c r="DB749" s="6">
        <f t="shared" si="871"/>
        <v>2.426540086162814E-2</v>
      </c>
      <c r="DC749" s="6">
        <f t="shared" si="812"/>
        <v>-8.4047314056279659E-2</v>
      </c>
      <c r="DD749" s="6">
        <f t="shared" si="892"/>
        <v>-0.30473888212320266</v>
      </c>
      <c r="DE749" s="6">
        <f t="shared" si="852"/>
        <v>-0.18121106250992747</v>
      </c>
      <c r="DF749" s="6">
        <f t="shared" si="866"/>
        <v>0.49213349075383811</v>
      </c>
      <c r="DG749" s="6">
        <f t="shared" si="883"/>
        <v>1.3264216917295588</v>
      </c>
      <c r="DI749" s="6">
        <f t="shared" si="858"/>
        <v>0.48435641219641373</v>
      </c>
      <c r="DJ749" s="6">
        <f t="shared" si="872"/>
        <v>0.6604107048841471</v>
      </c>
      <c r="DK749" s="6">
        <f t="shared" si="813"/>
        <v>0.64672572200983325</v>
      </c>
      <c r="DL749" s="6">
        <f t="shared" si="893"/>
        <v>0.9532343703246875</v>
      </c>
      <c r="DM749" s="6">
        <f t="shared" si="853"/>
        <v>0.56032965833541559</v>
      </c>
      <c r="DN749" s="6">
        <f t="shared" si="867"/>
        <v>3.0336183947587685E-2</v>
      </c>
      <c r="DO749" s="6">
        <f t="shared" si="882"/>
        <v>3.4772791909394927E-3</v>
      </c>
      <c r="DP749" s="6"/>
      <c r="DX749">
        <f t="shared" si="873"/>
        <v>88592.5</v>
      </c>
      <c r="DY749">
        <f t="shared" si="874"/>
        <v>83893.62407058879</v>
      </c>
      <c r="DZ749">
        <f t="shared" si="875"/>
        <v>93291.37592941121</v>
      </c>
    </row>
    <row r="750" spans="1:130" x14ac:dyDescent="0.25">
      <c r="A750" s="1">
        <v>49</v>
      </c>
      <c r="B750" s="1">
        <v>749</v>
      </c>
      <c r="C750" s="7">
        <v>20221022</v>
      </c>
      <c r="D750" s="7">
        <v>89060</v>
      </c>
      <c r="E750" s="7">
        <v>3273563</v>
      </c>
      <c r="F750" s="7"/>
      <c r="G750" s="7">
        <f t="shared" si="838"/>
        <v>291543520780</v>
      </c>
      <c r="H750" s="36">
        <f t="shared" si="889"/>
        <v>147729765644.5</v>
      </c>
      <c r="I750" s="36">
        <f t="shared" si="876"/>
        <v>151727894758</v>
      </c>
      <c r="K750" s="2">
        <f t="shared" si="839"/>
        <v>-1.1609864720735889E-2</v>
      </c>
      <c r="M750" s="1">
        <f t="shared" si="849"/>
        <v>748</v>
      </c>
      <c r="N750" s="2">
        <f t="shared" si="840"/>
        <v>4.6563534371774226E-2</v>
      </c>
      <c r="O750" s="8">
        <f t="shared" si="841"/>
        <v>0.93734335839598992</v>
      </c>
      <c r="P750" s="2">
        <f t="shared" si="842"/>
        <v>0.93174266576132769</v>
      </c>
      <c r="Q750" s="2">
        <f t="shared" si="843"/>
        <v>0.87149189064162214</v>
      </c>
      <c r="R750" s="2">
        <f t="shared" si="844"/>
        <v>5.6536952554248066E-3</v>
      </c>
      <c r="V750" s="1">
        <f t="shared" si="845"/>
        <v>1.1609864720735889E-2</v>
      </c>
      <c r="W750" s="1">
        <f t="shared" si="846"/>
        <v>0</v>
      </c>
      <c r="X750" s="2">
        <f t="shared" si="816"/>
        <v>4.1930641992311739E-3</v>
      </c>
      <c r="Y750" s="2">
        <f t="shared" si="817"/>
        <v>5.6269492811096122E-3</v>
      </c>
      <c r="Z750" s="2">
        <f t="shared" si="818"/>
        <v>5.4724930600218739E-3</v>
      </c>
      <c r="AA750" s="2">
        <f t="shared" si="819"/>
        <v>8.7115756813339086E-3</v>
      </c>
      <c r="AB750" s="3">
        <f t="shared" si="877"/>
        <v>0.76620731232401307</v>
      </c>
      <c r="AC750" s="3">
        <f t="shared" si="878"/>
        <v>0.64591636311744915</v>
      </c>
      <c r="AD750" s="4">
        <f t="shared" si="820"/>
        <v>45.740778541618951</v>
      </c>
      <c r="AE750" s="5">
        <f t="shared" si="899"/>
        <v>48.139467640427306</v>
      </c>
      <c r="AF750" s="5">
        <f t="shared" si="900"/>
        <v>30.577482235971551</v>
      </c>
      <c r="AG750" s="5">
        <f t="shared" si="901"/>
        <v>65.701453044883067</v>
      </c>
      <c r="AH750" s="5"/>
      <c r="AI750" s="6">
        <f t="shared" si="879"/>
        <v>2.8731562588159017E-2</v>
      </c>
      <c r="AJ750" s="6">
        <f t="shared" si="868"/>
        <v>-0.11076320427607537</v>
      </c>
      <c r="AK750" s="6">
        <f t="shared" si="902"/>
        <v>-0.41558744538884629</v>
      </c>
      <c r="AL750" s="6">
        <f t="shared" si="903"/>
        <v>0.19406103683669551</v>
      </c>
      <c r="AM750" s="6"/>
      <c r="AT750" s="5"/>
      <c r="AU750" s="5">
        <f t="shared" si="884"/>
        <v>89061.231686280953</v>
      </c>
      <c r="AV750" s="12">
        <f t="shared" si="885"/>
        <v>1.3829848202862038E-5</v>
      </c>
      <c r="AW750" s="5"/>
      <c r="AX750" s="5"/>
      <c r="AY750" s="5"/>
      <c r="BA750" s="4">
        <f t="shared" si="886"/>
        <v>89057.274763065609</v>
      </c>
      <c r="BB750" s="12">
        <f t="shared" si="887"/>
        <v>3.060001049171035E-5</v>
      </c>
      <c r="BE750" s="5">
        <f t="shared" si="888"/>
        <v>-1040</v>
      </c>
      <c r="BF750" s="6">
        <f t="shared" si="834"/>
        <v>1040</v>
      </c>
      <c r="BG750" s="6">
        <f t="shared" si="835"/>
        <v>0</v>
      </c>
      <c r="BH750" s="6">
        <f t="shared" si="860"/>
        <v>377.85714285714283</v>
      </c>
      <c r="BI750" s="6">
        <f t="shared" si="860"/>
        <v>504.28571428571428</v>
      </c>
      <c r="BJ750" s="6">
        <f t="shared" si="859"/>
        <v>57.165991902834016</v>
      </c>
      <c r="BK750" s="6">
        <f t="shared" si="904"/>
        <v>44.61938831315009</v>
      </c>
      <c r="BL750" s="6">
        <f t="shared" si="905"/>
        <v>7.9277016648198781</v>
      </c>
      <c r="BM750" s="6">
        <f t="shared" si="906"/>
        <v>70.303568966981231</v>
      </c>
      <c r="BN750" s="24"/>
      <c r="BO750" s="24"/>
      <c r="BQ750" s="2">
        <f t="shared" si="821"/>
        <v>89016.25</v>
      </c>
      <c r="BR750" s="2">
        <f t="shared" si="861"/>
        <v>89515.5</v>
      </c>
      <c r="BS750" s="2">
        <f t="shared" si="822"/>
        <v>87195.938484369428</v>
      </c>
      <c r="BT750" s="5">
        <f t="shared" si="862"/>
        <v>91568.296776415809</v>
      </c>
      <c r="BU750" s="5"/>
      <c r="BV750" s="2">
        <f t="shared" si="894"/>
        <v>2.0879919109941323</v>
      </c>
      <c r="BW750" s="2">
        <f t="shared" si="823"/>
        <v>3.2198190666452353</v>
      </c>
      <c r="BX750" s="2">
        <f t="shared" si="824"/>
        <v>-2.456836673552365E-2</v>
      </c>
      <c r="BY750" s="2">
        <f t="shared" si="825"/>
        <v>6.4642065000259947</v>
      </c>
      <c r="BZ750" s="2"/>
      <c r="CA750" s="2">
        <f t="shared" si="863"/>
        <v>-0.51630652479500538</v>
      </c>
      <c r="CB750" s="2">
        <f t="shared" si="826"/>
        <v>-0.39790077349346448</v>
      </c>
      <c r="CC750" s="2">
        <f t="shared" si="827"/>
        <v>-1.8067243418553265</v>
      </c>
      <c r="CD750" s="2">
        <f t="shared" si="828"/>
        <v>1.0109227948683974</v>
      </c>
      <c r="CE750" s="5"/>
      <c r="CF750" s="8">
        <f t="shared" si="895"/>
        <v>6.6210773053791572E-3</v>
      </c>
      <c r="CG750" s="8">
        <f t="shared" si="896"/>
        <v>-8.0439640702856599E-3</v>
      </c>
      <c r="CH750" s="5">
        <f t="shared" si="897"/>
        <v>90735</v>
      </c>
      <c r="CI750" s="5">
        <f t="shared" si="898"/>
        <v>87535</v>
      </c>
      <c r="CJ750" s="5"/>
      <c r="CK750" s="5">
        <f t="shared" si="855"/>
        <v>90120.741051036297</v>
      </c>
      <c r="CL750" s="5">
        <f t="shared" si="869"/>
        <v>88451.477970379929</v>
      </c>
      <c r="CM750" s="5">
        <f t="shared" si="810"/>
        <v>90952.476661371373</v>
      </c>
      <c r="CN750" s="5">
        <f t="shared" si="890"/>
        <v>108426.26995776041</v>
      </c>
      <c r="CO750" s="5">
        <f t="shared" si="850"/>
        <v>106233.49347417089</v>
      </c>
      <c r="CP750" s="5">
        <f t="shared" si="864"/>
        <v>94683.830743765706</v>
      </c>
      <c r="CQ750" s="5">
        <f t="shared" si="880"/>
        <v>79161.78877874781</v>
      </c>
      <c r="CR750" s="5"/>
      <c r="CS750" s="32">
        <f t="shared" si="856"/>
        <v>-1.1770221135172343E-2</v>
      </c>
      <c r="CT750" s="32">
        <f t="shared" si="870"/>
        <v>6.8797270953895318E-3</v>
      </c>
      <c r="CU750" s="32">
        <f t="shared" si="811"/>
        <v>-2.0807313124823645E-2</v>
      </c>
      <c r="CV750" s="32">
        <f t="shared" si="891"/>
        <v>-0.17861234150455341</v>
      </c>
      <c r="CW750" s="32">
        <f t="shared" si="851"/>
        <v>-0.16165799422143989</v>
      </c>
      <c r="CX750" s="32">
        <f t="shared" si="865"/>
        <v>-5.9395893676766898E-2</v>
      </c>
      <c r="CY750" s="32">
        <f t="shared" si="881"/>
        <v>0.12503774073267926</v>
      </c>
      <c r="DA750" s="6">
        <f t="shared" si="857"/>
        <v>2.099129665466215E-2</v>
      </c>
      <c r="DB750" s="6">
        <f t="shared" si="871"/>
        <v>2.9628420654070498E-2</v>
      </c>
      <c r="DC750" s="6">
        <f t="shared" si="812"/>
        <v>-9.7695915466863861E-2</v>
      </c>
      <c r="DD750" s="6">
        <f t="shared" si="892"/>
        <v>-0.31863745145587202</v>
      </c>
      <c r="DE750" s="6">
        <f t="shared" si="852"/>
        <v>-0.20423699671194789</v>
      </c>
      <c r="DF750" s="6">
        <f t="shared" si="866"/>
        <v>0.4471366100003652</v>
      </c>
      <c r="DG750" s="6">
        <f t="shared" si="883"/>
        <v>1.2755322561308686</v>
      </c>
      <c r="DI750" s="6">
        <f t="shared" si="858"/>
        <v>0.2932480772659542</v>
      </c>
      <c r="DJ750" s="6">
        <f t="shared" si="872"/>
        <v>0.54384069586669037</v>
      </c>
      <c r="DK750" s="6">
        <f t="shared" si="813"/>
        <v>0.66477976795558469</v>
      </c>
      <c r="DL750" s="6">
        <f t="shared" si="893"/>
        <v>1.0354901023974108</v>
      </c>
      <c r="DM750" s="6">
        <f t="shared" si="853"/>
        <v>0.52259267549060118</v>
      </c>
      <c r="DN750" s="6">
        <f t="shared" si="867"/>
        <v>1.9978480456892662E-2</v>
      </c>
      <c r="DO750" s="6">
        <f t="shared" si="882"/>
        <v>3.2002736425697288E-3</v>
      </c>
      <c r="DP750" s="6"/>
      <c r="DX750">
        <f t="shared" si="873"/>
        <v>88648.5</v>
      </c>
      <c r="DY750">
        <f t="shared" si="874"/>
        <v>83955.371938674594</v>
      </c>
      <c r="DZ750">
        <f t="shared" si="875"/>
        <v>93341.628061325406</v>
      </c>
    </row>
    <row r="751" spans="1:130" x14ac:dyDescent="0.25">
      <c r="A751" s="1">
        <v>50</v>
      </c>
      <c r="B751" s="1">
        <v>750</v>
      </c>
      <c r="C751" s="7">
        <v>20221023</v>
      </c>
      <c r="D751" s="7">
        <v>88030</v>
      </c>
      <c r="E751" s="7">
        <v>1606485</v>
      </c>
      <c r="F751" s="7"/>
      <c r="G751" s="7">
        <f t="shared" si="838"/>
        <v>141418874550</v>
      </c>
      <c r="H751" s="36">
        <f t="shared" si="889"/>
        <v>147869799100</v>
      </c>
      <c r="I751" s="36">
        <f t="shared" si="876"/>
        <v>150726931825</v>
      </c>
      <c r="K751" s="2">
        <f t="shared" si="839"/>
        <v>-1.1632634420741578E-2</v>
      </c>
      <c r="M751" s="1">
        <f t="shared" si="849"/>
        <v>749</v>
      </c>
      <c r="N751" s="2">
        <f t="shared" si="840"/>
        <v>4.6619288954277138E-2</v>
      </c>
      <c r="O751" s="8">
        <f t="shared" si="841"/>
        <v>0.93859649122807021</v>
      </c>
      <c r="P751" s="2">
        <f t="shared" si="842"/>
        <v>0.93199268501452226</v>
      </c>
      <c r="Q751" s="2">
        <f t="shared" si="843"/>
        <v>0.87163857694866487</v>
      </c>
      <c r="R751" s="2">
        <f t="shared" si="844"/>
        <v>6.8538254667425136E-3</v>
      </c>
      <c r="V751" s="1">
        <f t="shared" si="845"/>
        <v>1.1632634420741578E-2</v>
      </c>
      <c r="W751" s="1">
        <f t="shared" si="846"/>
        <v>0</v>
      </c>
      <c r="X751" s="2">
        <f t="shared" si="816"/>
        <v>5.0239666578555725E-3</v>
      </c>
      <c r="Y751" s="2">
        <f t="shared" si="817"/>
        <v>4.8456787763847663E-3</v>
      </c>
      <c r="Z751" s="2">
        <f t="shared" si="818"/>
        <v>5.6665426778407333E-3</v>
      </c>
      <c r="AA751" s="2">
        <f t="shared" si="819"/>
        <v>8.689084004491171E-3</v>
      </c>
      <c r="AB751" s="3">
        <f t="shared" si="877"/>
        <v>0.88660175057041701</v>
      </c>
      <c r="AC751" s="3">
        <f t="shared" si="878"/>
        <v>0.55767429269646329</v>
      </c>
      <c r="AD751" s="4">
        <f t="shared" si="820"/>
        <v>38.612721944416663</v>
      </c>
      <c r="AE751" s="5">
        <f t="shared" si="899"/>
        <v>48.301534943103341</v>
      </c>
      <c r="AF751" s="5">
        <f t="shared" si="900"/>
        <v>31.181400755759938</v>
      </c>
      <c r="AG751" s="5">
        <f t="shared" si="901"/>
        <v>65.421669130446745</v>
      </c>
      <c r="AH751" s="5"/>
      <c r="AI751" s="6">
        <f t="shared" si="879"/>
        <v>4.1216894208736733E-2</v>
      </c>
      <c r="AJ751" s="6">
        <f t="shared" si="868"/>
        <v>-0.10028904293504601</v>
      </c>
      <c r="AK751" s="6">
        <f t="shared" si="902"/>
        <v>-0.41113062208446072</v>
      </c>
      <c r="AL751" s="6">
        <f t="shared" si="903"/>
        <v>0.21055253621436867</v>
      </c>
      <c r="AM751" s="6"/>
      <c r="AT751" s="5"/>
      <c r="AU751" s="5">
        <f t="shared" si="884"/>
        <v>88030.116962554646</v>
      </c>
      <c r="AV751" s="12">
        <f t="shared" si="885"/>
        <v>1.3286669844347898E-6</v>
      </c>
      <c r="AW751" s="5"/>
      <c r="AX751" s="5"/>
      <c r="AY751" s="5"/>
      <c r="BA751" s="4">
        <f t="shared" si="886"/>
        <v>88033.03149487327</v>
      </c>
      <c r="BB751" s="12">
        <f t="shared" si="887"/>
        <v>3.4437065469461459E-5</v>
      </c>
      <c r="BE751" s="5">
        <f t="shared" si="888"/>
        <v>-1030</v>
      </c>
      <c r="BF751" s="6">
        <f t="shared" si="834"/>
        <v>1030</v>
      </c>
      <c r="BG751" s="6">
        <f t="shared" si="835"/>
        <v>0</v>
      </c>
      <c r="BH751" s="6">
        <f t="shared" si="860"/>
        <v>451.42857142857144</v>
      </c>
      <c r="BI751" s="6">
        <f t="shared" si="860"/>
        <v>435.71428571428572</v>
      </c>
      <c r="BJ751" s="6">
        <f t="shared" si="859"/>
        <v>49.114331723027377</v>
      </c>
      <c r="BK751" s="6">
        <f t="shared" si="904"/>
        <v>46.789200643982312</v>
      </c>
      <c r="BL751" s="6">
        <f t="shared" si="905"/>
        <v>14.975397640704564</v>
      </c>
      <c r="BM751" s="6">
        <f t="shared" si="906"/>
        <v>69.058862746276731</v>
      </c>
      <c r="BN751" s="24"/>
      <c r="BO751" s="24"/>
      <c r="BQ751" s="2">
        <f t="shared" si="821"/>
        <v>89148.75</v>
      </c>
      <c r="BR751" s="2">
        <f t="shared" si="861"/>
        <v>89393.625</v>
      </c>
      <c r="BS751" s="2">
        <f t="shared" si="822"/>
        <v>87117.41178081285</v>
      </c>
      <c r="BT751" s="5">
        <f t="shared" si="862"/>
        <v>91203.877036101752</v>
      </c>
      <c r="BU751" s="5"/>
      <c r="BV751" s="2">
        <f t="shared" si="894"/>
        <v>2.3011525973898994</v>
      </c>
      <c r="BW751" s="2">
        <f t="shared" si="823"/>
        <v>3.139587772865867</v>
      </c>
      <c r="BX751" s="2">
        <f t="shared" si="824"/>
        <v>-0.1127281048302784</v>
      </c>
      <c r="BY751" s="2">
        <f t="shared" si="825"/>
        <v>6.3919036505620124</v>
      </c>
      <c r="BZ751" s="2"/>
      <c r="CA751" s="2">
        <f t="shared" si="863"/>
        <v>-0.54903528079767638</v>
      </c>
      <c r="CB751" s="2">
        <f t="shared" si="826"/>
        <v>-0.50536571885376169</v>
      </c>
      <c r="CC751" s="2">
        <f t="shared" si="827"/>
        <v>-1.5543682177523852</v>
      </c>
      <c r="CD751" s="2">
        <f t="shared" si="828"/>
        <v>0.54363678004486182</v>
      </c>
      <c r="CE751" s="5"/>
      <c r="CF751" s="8">
        <f t="shared" si="895"/>
        <v>6.6210773053791572E-3</v>
      </c>
      <c r="CG751" s="8">
        <f t="shared" si="896"/>
        <v>-8.0439640702856599E-3</v>
      </c>
      <c r="CH751" s="5">
        <f t="shared" si="897"/>
        <v>90330</v>
      </c>
      <c r="CI751" s="5">
        <f t="shared" si="898"/>
        <v>87535</v>
      </c>
      <c r="CJ751" s="5"/>
      <c r="CK751" s="5">
        <f t="shared" si="855"/>
        <v>90254.635577501787</v>
      </c>
      <c r="CL751" s="5">
        <f t="shared" si="869"/>
        <v>88526.785016448601</v>
      </c>
      <c r="CM751" s="5">
        <f t="shared" si="810"/>
        <v>90725.842354798428</v>
      </c>
      <c r="CN751" s="5">
        <f t="shared" si="890"/>
        <v>108210.54917033335</v>
      </c>
      <c r="CO751" s="5">
        <f t="shared" si="850"/>
        <v>106175.16786898079</v>
      </c>
      <c r="CP751" s="5">
        <f t="shared" si="864"/>
        <v>94788.690180019621</v>
      </c>
      <c r="CQ751" s="5">
        <f t="shared" si="880"/>
        <v>79224.712562973291</v>
      </c>
      <c r="CR751" s="5"/>
      <c r="CS751" s="32">
        <f t="shared" si="856"/>
        <v>-2.464843565393926E-2</v>
      </c>
      <c r="CT751" s="32">
        <f t="shared" si="870"/>
        <v>-5.6116916067413536E-3</v>
      </c>
      <c r="CU751" s="32">
        <f t="shared" si="811"/>
        <v>-2.9714161751795976E-2</v>
      </c>
      <c r="CV751" s="32">
        <f t="shared" si="891"/>
        <v>-0.18649336247769444</v>
      </c>
      <c r="CW751" s="32">
        <f t="shared" si="851"/>
        <v>-0.17089841469685041</v>
      </c>
      <c r="CX751" s="32">
        <f t="shared" si="865"/>
        <v>-7.130270675946393E-2</v>
      </c>
      <c r="CY751" s="32">
        <f t="shared" si="881"/>
        <v>0.11114319196838562</v>
      </c>
      <c r="DA751" s="6">
        <f t="shared" si="857"/>
        <v>-9.1593335534119746E-3</v>
      </c>
      <c r="DB751" s="6">
        <f t="shared" si="871"/>
        <v>6.0388721092459203E-3</v>
      </c>
      <c r="DC751" s="6">
        <f t="shared" si="812"/>
        <v>-0.11187113961231981</v>
      </c>
      <c r="DD751" s="6">
        <f t="shared" si="892"/>
        <v>-0.3323091551366022</v>
      </c>
      <c r="DE751" s="6">
        <f t="shared" si="852"/>
        <v>-0.20380520336444014</v>
      </c>
      <c r="DF751" s="6">
        <f t="shared" si="866"/>
        <v>0.46943580230412579</v>
      </c>
      <c r="DG751" s="6">
        <f t="shared" si="883"/>
        <v>1.2470304972463395</v>
      </c>
      <c r="DI751" s="6">
        <f t="shared" si="858"/>
        <v>6.1019615823468529E-2</v>
      </c>
      <c r="DJ751" s="6">
        <f t="shared" si="872"/>
        <v>0.42416635111545431</v>
      </c>
      <c r="DK751" s="6">
        <f t="shared" si="813"/>
        <v>0.69873431641963735</v>
      </c>
      <c r="DL751" s="6">
        <f t="shared" si="893"/>
        <v>1.019779261215892</v>
      </c>
      <c r="DM751" s="6">
        <f t="shared" si="853"/>
        <v>0.46888408084366401</v>
      </c>
      <c r="DN751" s="6">
        <f t="shared" si="867"/>
        <v>6.6881059623867117E-3</v>
      </c>
      <c r="DO751" s="6">
        <f t="shared" si="882"/>
        <v>1.5044503340270472E-3</v>
      </c>
      <c r="DP751" s="6"/>
      <c r="DX751">
        <f t="shared" si="873"/>
        <v>88727</v>
      </c>
      <c r="DY751">
        <f t="shared" si="874"/>
        <v>84131.414727153897</v>
      </c>
      <c r="DZ751">
        <f t="shared" si="875"/>
        <v>93322.585272846103</v>
      </c>
    </row>
    <row r="752" spans="1:130" x14ac:dyDescent="0.25">
      <c r="A752" s="1">
        <v>51</v>
      </c>
      <c r="B752" s="1">
        <v>751</v>
      </c>
      <c r="C752" s="7">
        <v>20221024</v>
      </c>
      <c r="D752" s="7">
        <v>85000</v>
      </c>
      <c r="E752" s="7">
        <v>3821181</v>
      </c>
      <c r="F752" s="7"/>
      <c r="G752" s="7">
        <f t="shared" si="838"/>
        <v>324800385000</v>
      </c>
      <c r="H752" s="36">
        <f t="shared" si="889"/>
        <v>153182800850</v>
      </c>
      <c r="I752" s="36">
        <f t="shared" si="876"/>
        <v>153772806531</v>
      </c>
      <c r="K752" s="2">
        <f t="shared" si="839"/>
        <v>-3.50264089824983E-2</v>
      </c>
      <c r="M752" s="1">
        <f t="shared" si="849"/>
        <v>750</v>
      </c>
      <c r="N752" s="2">
        <f t="shared" si="840"/>
        <v>4.6705600482123556E-2</v>
      </c>
      <c r="O752" s="8">
        <f t="shared" si="841"/>
        <v>0.93984962406015038</v>
      </c>
      <c r="P752" s="2">
        <f t="shared" si="842"/>
        <v>0.93237833489775845</v>
      </c>
      <c r="Q752" s="2">
        <f t="shared" si="843"/>
        <v>0.8718650331014709</v>
      </c>
      <c r="R752" s="2">
        <f t="shared" si="844"/>
        <v>7.8569390456281196E-3</v>
      </c>
      <c r="V752" s="1">
        <f t="shared" si="845"/>
        <v>3.50264089824983E-2</v>
      </c>
      <c r="W752" s="1">
        <f t="shared" si="846"/>
        <v>0</v>
      </c>
      <c r="X752" s="2">
        <f t="shared" si="816"/>
        <v>7.2663778407129247E-3</v>
      </c>
      <c r="Y752" s="2">
        <f t="shared" si="817"/>
        <v>4.8456787763847663E-3</v>
      </c>
      <c r="Z752" s="2">
        <f t="shared" si="818"/>
        <v>9.787115770303563E-3</v>
      </c>
      <c r="AA752" s="2">
        <f t="shared" si="819"/>
        <v>8.689084004491171E-3</v>
      </c>
      <c r="AB752" s="3">
        <f t="shared" si="877"/>
        <v>0.74244322957339925</v>
      </c>
      <c r="AC752" s="3">
        <f t="shared" si="878"/>
        <v>0.55767429269646329</v>
      </c>
      <c r="AD752" s="4">
        <f t="shared" si="820"/>
        <v>42.894144809526537</v>
      </c>
      <c r="AE752" s="5">
        <f t="shared" si="899"/>
        <v>48.897664061763294</v>
      </c>
      <c r="AF752" s="5">
        <f t="shared" si="900"/>
        <v>33.583241916788253</v>
      </c>
      <c r="AG752" s="5">
        <f t="shared" si="901"/>
        <v>64.212086206738334</v>
      </c>
      <c r="AH752" s="5"/>
      <c r="AI752" s="6">
        <f t="shared" si="879"/>
        <v>-6.282297387981689E-2</v>
      </c>
      <c r="AJ752" s="6">
        <f t="shared" si="868"/>
        <v>-8.5505423974573266E-2</v>
      </c>
      <c r="AK752" s="6">
        <f t="shared" si="902"/>
        <v>-0.37179527148620395</v>
      </c>
      <c r="AL752" s="6">
        <f t="shared" si="903"/>
        <v>0.20078442353705739</v>
      </c>
      <c r="AM752" s="6"/>
      <c r="AT752" s="5"/>
      <c r="AU752" s="5">
        <f t="shared" si="884"/>
        <v>85002.170804510097</v>
      </c>
      <c r="AV752" s="12">
        <f t="shared" si="885"/>
        <v>2.5538876589292769E-5</v>
      </c>
      <c r="AW752" s="5"/>
      <c r="AX752" s="5"/>
      <c r="AY752" s="5"/>
      <c r="BA752" s="4">
        <f t="shared" si="886"/>
        <v>84996.34101426063</v>
      </c>
      <c r="BB752" s="12">
        <f t="shared" si="887"/>
        <v>4.3046891051390368E-5</v>
      </c>
      <c r="BE752" s="5">
        <f t="shared" si="888"/>
        <v>-3030</v>
      </c>
      <c r="BF752" s="6">
        <f t="shared" si="834"/>
        <v>3030</v>
      </c>
      <c r="BG752" s="6">
        <f t="shared" si="835"/>
        <v>0</v>
      </c>
      <c r="BH752" s="6">
        <f t="shared" si="860"/>
        <v>645</v>
      </c>
      <c r="BI752" s="6">
        <f t="shared" si="860"/>
        <v>435.71428571428572</v>
      </c>
      <c r="BJ752" s="6">
        <f t="shared" si="859"/>
        <v>40.317250495703902</v>
      </c>
      <c r="BK752" s="6">
        <f t="shared" si="904"/>
        <v>47.942387112429472</v>
      </c>
      <c r="BL752" s="6">
        <f t="shared" si="905"/>
        <v>19.103474125280812</v>
      </c>
      <c r="BM752" s="6">
        <f t="shared" si="906"/>
        <v>68.129626203433531</v>
      </c>
      <c r="BN752" s="24"/>
      <c r="BO752" s="24"/>
      <c r="BQ752" s="2">
        <f t="shared" si="821"/>
        <v>89070</v>
      </c>
      <c r="BR752" s="2">
        <f t="shared" si="861"/>
        <v>89269.3125</v>
      </c>
      <c r="BS752" s="2">
        <f t="shared" si="822"/>
        <v>87056.626400082503</v>
      </c>
      <c r="BT752" s="5">
        <f t="shared" si="862"/>
        <v>90769.103598391972</v>
      </c>
      <c r="BU752" s="5"/>
      <c r="BV752" s="2">
        <f t="shared" si="894"/>
        <v>1.2820177092687004</v>
      </c>
      <c r="BW752" s="2">
        <f t="shared" si="823"/>
        <v>3.1694443293558696</v>
      </c>
      <c r="BX752" s="2">
        <f t="shared" si="824"/>
        <v>2.1581420807987861E-3</v>
      </c>
      <c r="BY752" s="2">
        <f t="shared" si="825"/>
        <v>6.33673051663094</v>
      </c>
      <c r="BZ752" s="2"/>
      <c r="CA752" s="2">
        <f t="shared" si="863"/>
        <v>-0.36046872780845823</v>
      </c>
      <c r="CB752" s="2">
        <f t="shared" si="826"/>
        <v>-0.55830690548339379</v>
      </c>
      <c r="CC752" s="2">
        <f t="shared" si="827"/>
        <v>-1.4459917506333577</v>
      </c>
      <c r="CD752" s="2">
        <f t="shared" si="828"/>
        <v>0.32937793966657014</v>
      </c>
      <c r="CE752" s="5"/>
      <c r="CF752" s="8">
        <f t="shared" si="895"/>
        <v>-4.2768156925547356E-3</v>
      </c>
      <c r="CG752" s="8">
        <f t="shared" si="896"/>
        <v>-8.0439640702856599E-3</v>
      </c>
      <c r="CH752" s="5">
        <f t="shared" si="897"/>
        <v>88815</v>
      </c>
      <c r="CI752" s="5">
        <f t="shared" si="898"/>
        <v>87535</v>
      </c>
      <c r="CJ752" s="5"/>
      <c r="CK752" s="5">
        <f t="shared" si="855"/>
        <v>89224.020253279101</v>
      </c>
      <c r="CL752" s="5">
        <f t="shared" si="869"/>
        <v>88212.593675218552</v>
      </c>
      <c r="CM752" s="5">
        <f t="shared" si="810"/>
        <v>90309.874222259532</v>
      </c>
      <c r="CN752" s="5">
        <f t="shared" si="890"/>
        <v>107784.77046488685</v>
      </c>
      <c r="CO752" s="5">
        <f t="shared" si="850"/>
        <v>106027.5829989667</v>
      </c>
      <c r="CP752" s="5">
        <f t="shared" si="864"/>
        <v>94869.962148721446</v>
      </c>
      <c r="CQ752" s="5">
        <f t="shared" si="880"/>
        <v>79265.69760419165</v>
      </c>
      <c r="CR752" s="5"/>
      <c r="CS752" s="32">
        <f t="shared" si="856"/>
        <v>-4.7341738707675662E-2</v>
      </c>
      <c r="CT752" s="32">
        <f t="shared" si="870"/>
        <v>-3.6418764502568535E-2</v>
      </c>
      <c r="CU752" s="32">
        <f t="shared" si="811"/>
        <v>-5.8796164516756177E-2</v>
      </c>
      <c r="CV752" s="32">
        <f t="shared" si="891"/>
        <v>-0.21139137158815469</v>
      </c>
      <c r="CW752" s="32">
        <f t="shared" si="851"/>
        <v>-0.19832181781576241</v>
      </c>
      <c r="CX752" s="32">
        <f t="shared" si="865"/>
        <v>-0.10403674593280587</v>
      </c>
      <c r="CY752" s="32">
        <f t="shared" si="881"/>
        <v>7.2342798576532141E-2</v>
      </c>
      <c r="DA752" s="6">
        <f t="shared" si="857"/>
        <v>-5.9489029178230908E-2</v>
      </c>
      <c r="DB752" s="6">
        <f t="shared" si="871"/>
        <v>3.0580500468058221E-2</v>
      </c>
      <c r="DC752" s="6">
        <f t="shared" si="812"/>
        <v>-0.12481706231376348</v>
      </c>
      <c r="DD752" s="6">
        <f t="shared" si="892"/>
        <v>-0.36333506892789386</v>
      </c>
      <c r="DE752" s="6">
        <f t="shared" si="852"/>
        <v>-0.20039258192585649</v>
      </c>
      <c r="DF752" s="6">
        <f t="shared" si="866"/>
        <v>0.43914356093999207</v>
      </c>
      <c r="DG752" s="6">
        <f t="shared" si="883"/>
        <v>1.2475058808627626</v>
      </c>
      <c r="DI752" s="6">
        <f t="shared" si="858"/>
        <v>-0.10233487892049897</v>
      </c>
      <c r="DJ752" s="6">
        <f t="shared" si="872"/>
        <v>0.1287497762681189</v>
      </c>
      <c r="DK752" s="6">
        <f t="shared" si="813"/>
        <v>0.63341672426388707</v>
      </c>
      <c r="DL752" s="6">
        <f t="shared" si="893"/>
        <v>0.91555526712486679</v>
      </c>
      <c r="DM752" s="6">
        <f t="shared" si="853"/>
        <v>0.49001178520797772</v>
      </c>
      <c r="DN752" s="6">
        <f t="shared" si="867"/>
        <v>7.5782812098955012E-3</v>
      </c>
      <c r="DO752" s="6">
        <f t="shared" si="882"/>
        <v>8.9018876283752171E-3</v>
      </c>
      <c r="DP752" s="6"/>
      <c r="DX752">
        <f t="shared" si="873"/>
        <v>88602</v>
      </c>
      <c r="DY752">
        <f t="shared" si="874"/>
        <v>83750.824472357242</v>
      </c>
      <c r="DZ752">
        <f t="shared" si="875"/>
        <v>93453.175527642758</v>
      </c>
    </row>
    <row r="753" spans="1:130" x14ac:dyDescent="0.25">
      <c r="A753" s="1">
        <v>52</v>
      </c>
      <c r="B753" s="1">
        <v>752</v>
      </c>
      <c r="C753" s="7">
        <v>20221025</v>
      </c>
      <c r="D753" s="7">
        <v>85170</v>
      </c>
      <c r="E753" s="7">
        <v>2134714</v>
      </c>
      <c r="F753" s="7"/>
      <c r="G753" s="7">
        <f t="shared" si="838"/>
        <v>181813591380</v>
      </c>
      <c r="H753" s="36">
        <f t="shared" si="889"/>
        <v>153389597627</v>
      </c>
      <c r="I753" s="36">
        <f t="shared" si="876"/>
        <v>154809076584.60001</v>
      </c>
      <c r="K753" s="2">
        <f t="shared" si="839"/>
        <v>1.9980026626730579E-3</v>
      </c>
      <c r="M753" s="1">
        <f t="shared" si="849"/>
        <v>751</v>
      </c>
      <c r="N753" s="2">
        <f t="shared" si="840"/>
        <v>4.6994211486661774E-2</v>
      </c>
      <c r="O753" s="8">
        <f t="shared" si="841"/>
        <v>0.94110275689223055</v>
      </c>
      <c r="P753" s="2">
        <f t="shared" si="842"/>
        <v>0.93365561868467684</v>
      </c>
      <c r="Q753" s="2">
        <f t="shared" si="843"/>
        <v>0.87261680633648797</v>
      </c>
      <c r="R753" s="2">
        <f t="shared" si="844"/>
        <v>8.724421994472098E-3</v>
      </c>
      <c r="V753" s="1">
        <f t="shared" si="845"/>
        <v>0</v>
      </c>
      <c r="W753" s="1">
        <f t="shared" si="846"/>
        <v>1.9980026626730579E-3</v>
      </c>
      <c r="X753" s="2">
        <f t="shared" si="816"/>
        <v>7.2663778407129247E-3</v>
      </c>
      <c r="Y753" s="2">
        <f t="shared" si="817"/>
        <v>4.8180063935092648E-3</v>
      </c>
      <c r="Z753" s="2">
        <f t="shared" si="818"/>
        <v>9.787115770303563E-3</v>
      </c>
      <c r="AA753" s="2">
        <f t="shared" si="819"/>
        <v>8.6981341795197582E-3</v>
      </c>
      <c r="AB753" s="3">
        <f t="shared" si="877"/>
        <v>0.74244322957339925</v>
      </c>
      <c r="AC753" s="3">
        <f t="shared" si="878"/>
        <v>0.55391263161397641</v>
      </c>
      <c r="AD753" s="4">
        <f t="shared" si="820"/>
        <v>42.728439635905936</v>
      </c>
      <c r="AE753" s="5">
        <f t="shared" si="899"/>
        <v>49.158299352656464</v>
      </c>
      <c r="AF753" s="5">
        <f t="shared" si="900"/>
        <v>34.495944220439924</v>
      </c>
      <c r="AG753" s="5">
        <f t="shared" si="901"/>
        <v>63.820654484873003</v>
      </c>
      <c r="AH753" s="5"/>
      <c r="AI753" s="6">
        <f t="shared" si="879"/>
        <v>8.7681199863100745E-2</v>
      </c>
      <c r="AJ753" s="6">
        <f t="shared" si="868"/>
        <v>-5.5078389564481037E-2</v>
      </c>
      <c r="AK753" s="6">
        <f t="shared" si="902"/>
        <v>-0.26597286135553766</v>
      </c>
      <c r="AL753" s="6">
        <f t="shared" si="903"/>
        <v>0.15581608222657556</v>
      </c>
      <c r="AM753" s="6"/>
      <c r="AT753" s="5"/>
      <c r="AU753" s="5">
        <f t="shared" si="884"/>
        <v>85171.106009274707</v>
      </c>
      <c r="AV753" s="12">
        <f t="shared" si="885"/>
        <v>1.2985902016149353E-5</v>
      </c>
      <c r="AW753" s="5"/>
      <c r="AX753" s="5"/>
      <c r="AY753" s="5"/>
      <c r="BA753" s="4">
        <f t="shared" si="886"/>
        <v>85169.800860302785</v>
      </c>
      <c r="BB753" s="12">
        <f t="shared" si="887"/>
        <v>2.3381436798919353E-6</v>
      </c>
      <c r="BE753" s="5">
        <f t="shared" si="888"/>
        <v>170</v>
      </c>
      <c r="BF753" s="6">
        <f t="shared" si="834"/>
        <v>0</v>
      </c>
      <c r="BG753" s="6">
        <f t="shared" si="835"/>
        <v>170</v>
      </c>
      <c r="BH753" s="6">
        <f t="shared" si="860"/>
        <v>645</v>
      </c>
      <c r="BI753" s="6">
        <f t="shared" si="860"/>
        <v>432.85714285714283</v>
      </c>
      <c r="BJ753" s="6">
        <f t="shared" si="859"/>
        <v>40.159045725646124</v>
      </c>
      <c r="BK753" s="6">
        <f t="shared" si="904"/>
        <v>49.407102148157463</v>
      </c>
      <c r="BL753" s="6">
        <f t="shared" si="905"/>
        <v>26.040842881916117</v>
      </c>
      <c r="BM753" s="6">
        <f t="shared" si="906"/>
        <v>65.763483634526409</v>
      </c>
      <c r="BN753" s="24"/>
      <c r="BO753" s="24"/>
      <c r="BQ753" s="2">
        <f t="shared" si="821"/>
        <v>89070</v>
      </c>
      <c r="BR753" s="2">
        <f t="shared" si="861"/>
        <v>89163.1875</v>
      </c>
      <c r="BS753" s="2">
        <f t="shared" si="822"/>
        <v>87028.567785046747</v>
      </c>
      <c r="BT753" s="5">
        <f t="shared" si="862"/>
        <v>90359.704230423857</v>
      </c>
      <c r="BU753" s="5"/>
      <c r="BV753" s="2">
        <f t="shared" si="894"/>
        <v>0.38339390890036906</v>
      </c>
      <c r="BW753" s="2">
        <f t="shared" si="823"/>
        <v>2.761950035806497</v>
      </c>
      <c r="BX753" s="2">
        <f t="shared" si="824"/>
        <v>0.54617417159894144</v>
      </c>
      <c r="BY753" s="2">
        <f t="shared" si="825"/>
        <v>4.9777259000140521</v>
      </c>
      <c r="BZ753" s="2"/>
      <c r="CA753" s="2">
        <f t="shared" si="863"/>
        <v>0.44835443906978456</v>
      </c>
      <c r="CB753" s="2">
        <f t="shared" si="826"/>
        <v>-0.4233701860373385</v>
      </c>
      <c r="CC753" s="2">
        <f t="shared" si="827"/>
        <v>-0.99073219532355772</v>
      </c>
      <c r="CD753" s="2">
        <f t="shared" si="828"/>
        <v>0.14399182324888066</v>
      </c>
      <c r="CE753" s="5"/>
      <c r="CF753" s="8">
        <f t="shared" si="895"/>
        <v>-1.4933191081541848E-2</v>
      </c>
      <c r="CG753" s="8">
        <f t="shared" si="896"/>
        <v>-8.0439640702856599E-3</v>
      </c>
      <c r="CH753" s="5">
        <f t="shared" si="897"/>
        <v>88220</v>
      </c>
      <c r="CI753" s="5">
        <f t="shared" si="898"/>
        <v>87535</v>
      </c>
      <c r="CJ753" s="5"/>
      <c r="CK753" s="5">
        <f t="shared" si="855"/>
        <v>88686.839045944653</v>
      </c>
      <c r="CL753" s="5">
        <f t="shared" si="869"/>
        <v>88383.906277549817</v>
      </c>
      <c r="CM753" s="5">
        <f t="shared" si="810"/>
        <v>90088.05963058566</v>
      </c>
      <c r="CN753" s="5">
        <f t="shared" si="890"/>
        <v>107530.75339706342</v>
      </c>
      <c r="CO753" s="5">
        <f t="shared" si="850"/>
        <v>105956.45166458204</v>
      </c>
      <c r="CP753" s="5">
        <f t="shared" si="864"/>
        <v>94953.660919288275</v>
      </c>
      <c r="CQ753" s="5">
        <f t="shared" si="880"/>
        <v>79354.233827043892</v>
      </c>
      <c r="CR753" s="5"/>
      <c r="CS753" s="32">
        <f t="shared" si="856"/>
        <v>-3.9654576527671015E-2</v>
      </c>
      <c r="CT753" s="32">
        <f t="shared" si="870"/>
        <v>-3.6363025950191252E-2</v>
      </c>
      <c r="CU753" s="32">
        <f t="shared" si="811"/>
        <v>-5.4591692292548122E-2</v>
      </c>
      <c r="CV753" s="32">
        <f t="shared" si="891"/>
        <v>-0.20794751911106835</v>
      </c>
      <c r="CW753" s="32">
        <f t="shared" si="851"/>
        <v>-0.1961791975667897</v>
      </c>
      <c r="CX753" s="32">
        <f t="shared" si="865"/>
        <v>-0.10303616337241073</v>
      </c>
      <c r="CY753" s="32">
        <f t="shared" si="881"/>
        <v>7.3288668952835367E-2</v>
      </c>
      <c r="DA753" s="6">
        <f t="shared" si="857"/>
        <v>-8.3963804112946669E-2</v>
      </c>
      <c r="DB753" s="6">
        <f t="shared" si="871"/>
        <v>1.2923693275019798E-3</v>
      </c>
      <c r="DC753" s="6">
        <f t="shared" si="812"/>
        <v>-0.11938638347654681</v>
      </c>
      <c r="DD753" s="6">
        <f t="shared" si="892"/>
        <v>-0.32178907443122412</v>
      </c>
      <c r="DE753" s="6">
        <f t="shared" si="852"/>
        <v>-0.16361613174240425</v>
      </c>
      <c r="DF753" s="6">
        <f t="shared" si="866"/>
        <v>0.43368630586993989</v>
      </c>
      <c r="DG753" s="6">
        <f t="shared" si="883"/>
        <v>1.2576769832977972</v>
      </c>
      <c r="DI753" s="6">
        <f t="shared" si="858"/>
        <v>7.1912982675244083E-2</v>
      </c>
      <c r="DJ753" s="6">
        <f t="shared" si="872"/>
        <v>8.2007014687395019E-2</v>
      </c>
      <c r="DK753" s="6">
        <f t="shared" si="813"/>
        <v>0.52411267013324514</v>
      </c>
      <c r="DL753" s="6">
        <f t="shared" si="893"/>
        <v>0.82211771731161198</v>
      </c>
      <c r="DM753" s="6">
        <f t="shared" si="853"/>
        <v>0.50935169854186146</v>
      </c>
      <c r="DN753" s="6">
        <f t="shared" si="867"/>
        <v>1.7926610667011608E-2</v>
      </c>
      <c r="DO753" s="6">
        <f t="shared" si="882"/>
        <v>1.3999631169811979E-2</v>
      </c>
      <c r="DP753" s="6"/>
      <c r="DX753">
        <f t="shared" si="873"/>
        <v>88738.5</v>
      </c>
      <c r="DY753">
        <f t="shared" si="874"/>
        <v>84469.887696217891</v>
      </c>
      <c r="DZ753">
        <f t="shared" si="875"/>
        <v>93007.112303782109</v>
      </c>
    </row>
    <row r="754" spans="1:130" x14ac:dyDescent="0.25">
      <c r="A754" s="1">
        <v>53</v>
      </c>
      <c r="B754" s="1">
        <v>753</v>
      </c>
      <c r="C754" s="7">
        <v>20221026</v>
      </c>
      <c r="D754" s="7">
        <v>83790</v>
      </c>
      <c r="E754" s="7">
        <v>2449784</v>
      </c>
      <c r="F754" s="7"/>
      <c r="G754" s="7">
        <f t="shared" si="838"/>
        <v>205267401360</v>
      </c>
      <c r="H754" s="36">
        <f t="shared" si="889"/>
        <v>158101271615</v>
      </c>
      <c r="I754" s="36">
        <f t="shared" si="876"/>
        <v>152598859642.79999</v>
      </c>
      <c r="K754" s="2">
        <f t="shared" si="839"/>
        <v>-1.6335590527794468E-2</v>
      </c>
      <c r="M754" s="1">
        <f t="shared" si="849"/>
        <v>752</v>
      </c>
      <c r="N754" s="2">
        <f t="shared" si="840"/>
        <v>4.7004884136709009E-2</v>
      </c>
      <c r="O754" s="8">
        <f t="shared" si="841"/>
        <v>0.94235588972431072</v>
      </c>
      <c r="P754" s="2">
        <f t="shared" si="842"/>
        <v>0.93370249112952863</v>
      </c>
      <c r="Q754" s="2">
        <f t="shared" si="843"/>
        <v>0.87264444645335915</v>
      </c>
      <c r="R754" s="2">
        <f t="shared" si="844"/>
        <v>8.7002710396338889E-3</v>
      </c>
      <c r="V754" s="1">
        <f t="shared" si="845"/>
        <v>1.6335590527794468E-2</v>
      </c>
      <c r="W754" s="1">
        <f t="shared" si="846"/>
        <v>0</v>
      </c>
      <c r="X754" s="2">
        <f t="shared" si="816"/>
        <v>8.4007824161477385E-3</v>
      </c>
      <c r="Y754" s="2">
        <f t="shared" si="817"/>
        <v>4.8180063935092648E-3</v>
      </c>
      <c r="Z754" s="2">
        <f t="shared" si="818"/>
        <v>9.8569153743213647E-3</v>
      </c>
      <c r="AA754" s="2">
        <f t="shared" si="819"/>
        <v>8.6981341795197582E-3</v>
      </c>
      <c r="AB754" s="3">
        <f t="shared" si="877"/>
        <v>0.85227295732222119</v>
      </c>
      <c r="AC754" s="3">
        <f t="shared" si="878"/>
        <v>0.55391263161397641</v>
      </c>
      <c r="AD754" s="4">
        <f t="shared" si="820"/>
        <v>39.391146941921114</v>
      </c>
      <c r="AE754" s="5">
        <f t="shared" si="899"/>
        <v>49.177916016951137</v>
      </c>
      <c r="AF754" s="5">
        <f t="shared" si="900"/>
        <v>34.571849894782339</v>
      </c>
      <c r="AG754" s="5">
        <f t="shared" si="901"/>
        <v>63.783982139119935</v>
      </c>
      <c r="AH754" s="5"/>
      <c r="AI754" s="6">
        <f t="shared" si="879"/>
        <v>-4.2729484635257081E-2</v>
      </c>
      <c r="AJ754" s="6">
        <f t="shared" si="868"/>
        <v>-4.094741263737995E-2</v>
      </c>
      <c r="AK754" s="6">
        <f t="shared" si="902"/>
        <v>-0.20914270106462474</v>
      </c>
      <c r="AL754" s="6">
        <f t="shared" si="903"/>
        <v>0.12724787578986485</v>
      </c>
      <c r="AM754" s="6"/>
      <c r="AT754" s="5"/>
      <c r="AU754" s="5">
        <f t="shared" si="884"/>
        <v>83792.603916538123</v>
      </c>
      <c r="AV754" s="12">
        <f t="shared" si="885"/>
        <v>3.1076698151499826E-5</v>
      </c>
      <c r="AW754" s="5"/>
      <c r="AX754" s="5"/>
      <c r="AY754" s="5"/>
      <c r="BA754" s="4">
        <f t="shared" si="886"/>
        <v>83788.970818333328</v>
      </c>
      <c r="BB754" s="12">
        <f t="shared" si="887"/>
        <v>1.2282869873203595E-5</v>
      </c>
      <c r="BE754" s="5">
        <f t="shared" si="888"/>
        <v>-1380</v>
      </c>
      <c r="BF754" s="6">
        <f t="shared" si="834"/>
        <v>1380</v>
      </c>
      <c r="BG754" s="6">
        <f t="shared" si="835"/>
        <v>0</v>
      </c>
      <c r="BH754" s="6">
        <f t="shared" si="860"/>
        <v>740.71428571428567</v>
      </c>
      <c r="BI754" s="6">
        <f t="shared" si="860"/>
        <v>432.85714285714283</v>
      </c>
      <c r="BJ754" s="6">
        <f t="shared" si="859"/>
        <v>36.88374923919659</v>
      </c>
      <c r="BK754" s="6">
        <f t="shared" si="904"/>
        <v>49.982679188281068</v>
      </c>
      <c r="BL754" s="6">
        <f t="shared" si="905"/>
        <v>28.628782385062596</v>
      </c>
      <c r="BM754" s="6">
        <f t="shared" si="906"/>
        <v>64.930406950533992</v>
      </c>
      <c r="BN754" s="24"/>
      <c r="BO754" s="24"/>
      <c r="BQ754" s="2">
        <f t="shared" si="821"/>
        <v>89070</v>
      </c>
      <c r="BR754" s="2">
        <f t="shared" si="861"/>
        <v>89085.4375</v>
      </c>
      <c r="BS754" s="2">
        <f t="shared" si="822"/>
        <v>87041.330105730012</v>
      </c>
      <c r="BT754" s="5">
        <f t="shared" si="862"/>
        <v>90064.291312468544</v>
      </c>
      <c r="BU754" s="5"/>
      <c r="BV754" s="2">
        <f t="shared" si="894"/>
        <v>1.128805450333636</v>
      </c>
      <c r="BW754" s="2">
        <f t="shared" si="823"/>
        <v>2.5328560124972723</v>
      </c>
      <c r="BX754" s="2">
        <f t="shared" si="824"/>
        <v>0.68362662850395672</v>
      </c>
      <c r="BY754" s="2">
        <f t="shared" si="825"/>
        <v>4.3820853964905879</v>
      </c>
      <c r="BZ754" s="2"/>
      <c r="CA754" s="2">
        <f t="shared" si="863"/>
        <v>0.6304335620839312</v>
      </c>
      <c r="CB754" s="2">
        <f t="shared" si="826"/>
        <v>-0.33392225333994269</v>
      </c>
      <c r="CC754" s="2">
        <f t="shared" si="827"/>
        <v>-0.97284474863599701</v>
      </c>
      <c r="CD754" s="2">
        <f t="shared" si="828"/>
        <v>0.30500024195611158</v>
      </c>
      <c r="CE754" s="5"/>
      <c r="CF754" s="8">
        <f t="shared" si="895"/>
        <v>-1.4933191081541848E-2</v>
      </c>
      <c r="CG754" s="8">
        <f t="shared" si="896"/>
        <v>-8.0439640702856599E-3</v>
      </c>
      <c r="CH754" s="5">
        <f t="shared" si="897"/>
        <v>87555</v>
      </c>
      <c r="CI754" s="5">
        <f t="shared" si="898"/>
        <v>87535</v>
      </c>
      <c r="CJ754" s="5"/>
      <c r="CK754" s="5">
        <f t="shared" si="855"/>
        <v>87746.039948478297</v>
      </c>
      <c r="CL754" s="5">
        <f t="shared" si="869"/>
        <v>88191.037104309347</v>
      </c>
      <c r="CM754" s="5">
        <f t="shared" si="810"/>
        <v>89679.237562110822</v>
      </c>
      <c r="CN754" s="5">
        <f t="shared" si="890"/>
        <v>107117.06656289884</v>
      </c>
      <c r="CO754" s="5">
        <f t="shared" si="850"/>
        <v>105895.91470718401</v>
      </c>
      <c r="CP754" s="5">
        <f t="shared" si="864"/>
        <v>95002.077092637206</v>
      </c>
      <c r="CQ754" s="5">
        <f t="shared" si="880"/>
        <v>79375.986249490932</v>
      </c>
      <c r="CR754" s="5"/>
      <c r="CS754" s="32">
        <f t="shared" si="856"/>
        <v>-4.508511097254253E-2</v>
      </c>
      <c r="CT754" s="32">
        <f t="shared" si="870"/>
        <v>-4.9903451062764503E-2</v>
      </c>
      <c r="CU754" s="32">
        <f t="shared" si="811"/>
        <v>-6.5670022651921012E-2</v>
      </c>
      <c r="CV754" s="32">
        <f t="shared" si="891"/>
        <v>-0.21777170820115066</v>
      </c>
      <c r="CW754" s="32">
        <f t="shared" si="851"/>
        <v>-0.20875134577485588</v>
      </c>
      <c r="CX754" s="32">
        <f t="shared" si="865"/>
        <v>-0.11801928374370418</v>
      </c>
      <c r="CY754" s="32">
        <f t="shared" si="881"/>
        <v>5.5608931102098635E-2</v>
      </c>
      <c r="DA754" s="6">
        <f t="shared" si="857"/>
        <v>-8.7369350861360093E-2</v>
      </c>
      <c r="DB754" s="6">
        <f t="shared" si="871"/>
        <v>-5.8523330401031588E-2</v>
      </c>
      <c r="DC754" s="6">
        <f t="shared" si="812"/>
        <v>-0.1094338410454621</v>
      </c>
      <c r="DD754" s="6">
        <f t="shared" si="892"/>
        <v>-0.35751001705615387</v>
      </c>
      <c r="DE754" s="6">
        <f t="shared" si="852"/>
        <v>-0.22650345725231</v>
      </c>
      <c r="DF754" s="6">
        <f t="shared" si="866"/>
        <v>0.48324280915084866</v>
      </c>
      <c r="DG754" s="6">
        <f t="shared" si="883"/>
        <v>1.3162234438735332</v>
      </c>
      <c r="DI754" s="6">
        <f t="shared" si="858"/>
        <v>7.0174416781249388E-2</v>
      </c>
      <c r="DJ754" s="6">
        <f t="shared" si="872"/>
        <v>-4.0829228315687596E-2</v>
      </c>
      <c r="DK754" s="6">
        <f t="shared" si="813"/>
        <v>0.50374786005290861</v>
      </c>
      <c r="DL754" s="6">
        <f t="shared" si="893"/>
        <v>0.81437194781292188</v>
      </c>
      <c r="DM754" s="6">
        <f t="shared" si="853"/>
        <v>0.48616765100255566</v>
      </c>
      <c r="DN754" s="6">
        <f t="shared" si="867"/>
        <v>5.1188255650194926E-3</v>
      </c>
      <c r="DO754" s="6">
        <f t="shared" si="882"/>
        <v>7.8340773466253084E-3</v>
      </c>
      <c r="DP754" s="6"/>
      <c r="DX754">
        <f t="shared" si="873"/>
        <v>88675</v>
      </c>
      <c r="DY754">
        <f t="shared" si="874"/>
        <v>84158.786984651859</v>
      </c>
      <c r="DZ754">
        <f t="shared" si="875"/>
        <v>93191.213015348141</v>
      </c>
    </row>
    <row r="755" spans="1:130" x14ac:dyDescent="0.25">
      <c r="A755" s="1">
        <v>54</v>
      </c>
      <c r="B755" s="1">
        <v>754</v>
      </c>
      <c r="C755" s="7">
        <v>20221029</v>
      </c>
      <c r="D755" s="7">
        <v>84810</v>
      </c>
      <c r="E755" s="7">
        <v>2664124</v>
      </c>
      <c r="F755" s="7"/>
      <c r="G755" s="7">
        <f t="shared" si="838"/>
        <v>225944356440</v>
      </c>
      <c r="H755" s="36">
        <f t="shared" si="889"/>
        <v>153107045773</v>
      </c>
      <c r="I755" s="36">
        <f t="shared" si="876"/>
        <v>152715747397.20001</v>
      </c>
      <c r="K755" s="2">
        <f t="shared" si="839"/>
        <v>1.2099791748413502E-2</v>
      </c>
      <c r="M755" s="1">
        <f t="shared" si="849"/>
        <v>753</v>
      </c>
      <c r="N755" s="2">
        <f t="shared" si="840"/>
        <v>4.7377614499194157E-2</v>
      </c>
      <c r="O755" s="8">
        <f t="shared" si="841"/>
        <v>0.94360902255639101</v>
      </c>
      <c r="P755" s="2">
        <f t="shared" si="842"/>
        <v>0.9353234247022294</v>
      </c>
      <c r="Q755" s="2">
        <f t="shared" si="843"/>
        <v>0.8736026757356643</v>
      </c>
      <c r="R755" s="2">
        <f t="shared" si="844"/>
        <v>9.906531426862375E-3</v>
      </c>
      <c r="V755" s="1">
        <f t="shared" si="845"/>
        <v>0</v>
      </c>
      <c r="W755" s="1">
        <f t="shared" si="846"/>
        <v>1.2099791748413502E-2</v>
      </c>
      <c r="X755" s="2">
        <f t="shared" si="816"/>
        <v>7.6755302944877648E-3</v>
      </c>
      <c r="Y755" s="2">
        <f t="shared" si="817"/>
        <v>5.6822772326816573E-3</v>
      </c>
      <c r="Z755" s="2">
        <f t="shared" si="818"/>
        <v>1.0088841140458736E-2</v>
      </c>
      <c r="AA755" s="2">
        <f t="shared" si="819"/>
        <v>8.7832958236857273E-3</v>
      </c>
      <c r="AB755" s="3">
        <f t="shared" si="877"/>
        <v>0.76079404835774445</v>
      </c>
      <c r="AC755" s="3">
        <f t="shared" si="878"/>
        <v>0.64694134716018337</v>
      </c>
      <c r="AD755" s="4">
        <f t="shared" si="820"/>
        <v>45.956175373580308</v>
      </c>
      <c r="AE755" s="5">
        <f t="shared" si="899"/>
        <v>49.320974630930138</v>
      </c>
      <c r="AF755" s="5">
        <f t="shared" si="900"/>
        <v>34.911036439464667</v>
      </c>
      <c r="AG755" s="5">
        <f t="shared" si="901"/>
        <v>63.730912822395609</v>
      </c>
      <c r="AH755" s="5"/>
      <c r="AI755" s="6">
        <f t="shared" si="879"/>
        <v>-0.15904846137291803</v>
      </c>
      <c r="AJ755" s="6">
        <f t="shared" si="868"/>
        <v>-4.2228299494399504E-2</v>
      </c>
      <c r="AK755" s="6">
        <f t="shared" si="902"/>
        <v>-0.21374643899810419</v>
      </c>
      <c r="AL755" s="6">
        <f t="shared" si="903"/>
        <v>0.12928984000930521</v>
      </c>
      <c r="AM755" s="6"/>
      <c r="AT755" s="5"/>
      <c r="AU755" s="5">
        <f t="shared" si="884"/>
        <v>84810.222473740418</v>
      </c>
      <c r="AV755" s="12">
        <f t="shared" si="885"/>
        <v>2.6232017500404936E-6</v>
      </c>
      <c r="AW755" s="5"/>
      <c r="AX755" s="5"/>
      <c r="AY755" s="5"/>
      <c r="BA755" s="4">
        <f t="shared" si="886"/>
        <v>84806.410411207995</v>
      </c>
      <c r="BB755" s="12">
        <f t="shared" si="887"/>
        <v>4.2325065346182633E-5</v>
      </c>
      <c r="BE755" s="5">
        <f t="shared" si="888"/>
        <v>1020</v>
      </c>
      <c r="BF755" s="6">
        <f t="shared" si="834"/>
        <v>0</v>
      </c>
      <c r="BG755" s="6">
        <f t="shared" si="835"/>
        <v>1020</v>
      </c>
      <c r="BH755" s="6">
        <f t="shared" si="860"/>
        <v>677.14285714285711</v>
      </c>
      <c r="BI755" s="6">
        <f t="shared" si="860"/>
        <v>505.71428571428572</v>
      </c>
      <c r="BJ755" s="6">
        <f t="shared" si="859"/>
        <v>42.753623188405797</v>
      </c>
      <c r="BK755" s="6">
        <f t="shared" si="904"/>
        <v>50.159774193077808</v>
      </c>
      <c r="BL755" s="6">
        <f t="shared" si="905"/>
        <v>29.125637433195195</v>
      </c>
      <c r="BM755" s="6">
        <f t="shared" si="906"/>
        <v>64.883669924995644</v>
      </c>
      <c r="BN755" s="24"/>
      <c r="BO755" s="24"/>
      <c r="BQ755" s="2">
        <f t="shared" si="821"/>
        <v>88960</v>
      </c>
      <c r="BR755" s="2">
        <f t="shared" si="861"/>
        <v>89006.8125</v>
      </c>
      <c r="BS755" s="2">
        <f t="shared" si="822"/>
        <v>87066.416129886493</v>
      </c>
      <c r="BT755" s="5">
        <f t="shared" si="862"/>
        <v>89710.089357870209</v>
      </c>
      <c r="BU755" s="5"/>
      <c r="BV755" s="2">
        <f t="shared" si="894"/>
        <v>0.17700201363657264</v>
      </c>
      <c r="BW755" s="2">
        <f t="shared" si="823"/>
        <v>2.348865690805642</v>
      </c>
      <c r="BX755" s="2">
        <f t="shared" si="824"/>
        <v>0.32982561201773075</v>
      </c>
      <c r="BY755" s="2">
        <f t="shared" si="825"/>
        <v>4.3679057695935537</v>
      </c>
      <c r="BZ755" s="2"/>
      <c r="CA755" s="2">
        <f t="shared" si="863"/>
        <v>-2.7994500619317474E-2</v>
      </c>
      <c r="CB755" s="2">
        <f t="shared" si="826"/>
        <v>-0.31802069155648927</v>
      </c>
      <c r="CC755" s="2">
        <f t="shared" si="827"/>
        <v>-0.97134295240483914</v>
      </c>
      <c r="CD755" s="2">
        <f t="shared" si="828"/>
        <v>0.33530156929186061</v>
      </c>
      <c r="CE755" s="5"/>
      <c r="CF755" s="8">
        <f t="shared" si="895"/>
        <v>-1.1463308617042398E-2</v>
      </c>
      <c r="CG755" s="8">
        <f t="shared" si="896"/>
        <v>-8.0439640702856599E-3</v>
      </c>
      <c r="CH755" s="5">
        <f t="shared" si="897"/>
        <v>87555</v>
      </c>
      <c r="CI755" s="5">
        <f t="shared" si="898"/>
        <v>87535</v>
      </c>
      <c r="CJ755" s="5"/>
      <c r="CK755" s="5">
        <f t="shared" si="855"/>
        <v>87092.070201396506</v>
      </c>
      <c r="CL755" s="5">
        <f t="shared" si="869"/>
        <v>87864.28328769689</v>
      </c>
      <c r="CM755" s="5">
        <f t="shared" ref="CM755:CM800" si="907">AVERAGE(G706:G755)/AVERAGE(E706:E755)</f>
        <v>89422.518913723179</v>
      </c>
      <c r="CN755" s="5">
        <f t="shared" si="890"/>
        <v>106771.89593721724</v>
      </c>
      <c r="CO755" s="5">
        <f t="shared" si="850"/>
        <v>105801.19189845858</v>
      </c>
      <c r="CP755" s="5">
        <f t="shared" si="864"/>
        <v>95131.520157089224</v>
      </c>
      <c r="CQ755" s="5">
        <f t="shared" si="880"/>
        <v>79424.291325165119</v>
      </c>
      <c r="CR755" s="5"/>
      <c r="CS755" s="32">
        <f t="shared" si="856"/>
        <v>-2.6202961947274006E-2</v>
      </c>
      <c r="CT755" s="32">
        <f t="shared" si="870"/>
        <v>-3.476137485462838E-2</v>
      </c>
      <c r="CU755" s="32">
        <f t="shared" ref="CU755:CU800" si="908">D755/CM755-1</f>
        <v>-5.1581178541542094E-2</v>
      </c>
      <c r="CV755" s="32">
        <f t="shared" si="891"/>
        <v>-0.20568985634694559</v>
      </c>
      <c r="CW755" s="32">
        <f t="shared" si="851"/>
        <v>-0.19840222517157102</v>
      </c>
      <c r="CX755" s="32">
        <f t="shared" si="865"/>
        <v>-0.1084973743722949</v>
      </c>
      <c r="CY755" s="32">
        <f t="shared" si="881"/>
        <v>6.7809338742295555E-2</v>
      </c>
      <c r="DA755" s="6">
        <f t="shared" si="857"/>
        <v>-6.8796334468571488E-2</v>
      </c>
      <c r="DB755" s="6">
        <f t="shared" si="871"/>
        <v>-2.8822448373649688E-2</v>
      </c>
      <c r="DC755" s="6">
        <f t="shared" ref="DC755:DC800" si="909">LN(D755/D706)</f>
        <v>-0.10266853330106099</v>
      </c>
      <c r="DD755" s="6">
        <f t="shared" si="892"/>
        <v>-0.33871003273792077</v>
      </c>
      <c r="DE755" s="6">
        <f t="shared" si="852"/>
        <v>-0.21829749254251252</v>
      </c>
      <c r="DF755" s="6">
        <f t="shared" si="866"/>
        <v>0.53440852727102561</v>
      </c>
      <c r="DG755" s="6">
        <f t="shared" si="883"/>
        <v>1.3312289008109168</v>
      </c>
      <c r="DI755" s="6">
        <f t="shared" si="858"/>
        <v>0.22384802776028787</v>
      </c>
      <c r="DJ755" s="6">
        <f t="shared" si="872"/>
        <v>0.11983443715230896</v>
      </c>
      <c r="DK755" s="6">
        <f t="shared" ref="DK755:DK800" si="910">(D725-(AVERAGE(D706:D755)-2*_xlfn.STDEV.P(D706:D755)))/(4*_xlfn.STDEV.P(D706:D755))</f>
        <v>0.52675118866688309</v>
      </c>
      <c r="DL755" s="6">
        <f t="shared" si="893"/>
        <v>0.78791777088374115</v>
      </c>
      <c r="DM755" s="6">
        <f t="shared" si="853"/>
        <v>0.48660067454041878</v>
      </c>
      <c r="DN755" s="6">
        <f t="shared" si="867"/>
        <v>3.5212778107068582E-3</v>
      </c>
      <c r="DO755" s="6">
        <f t="shared" si="882"/>
        <v>-1.12816817804808E-4</v>
      </c>
      <c r="DP755" s="6"/>
      <c r="DX755">
        <f t="shared" si="873"/>
        <v>88473.5</v>
      </c>
      <c r="DY755">
        <f t="shared" si="874"/>
        <v>83655.204554513082</v>
      </c>
      <c r="DZ755">
        <f t="shared" si="875"/>
        <v>93291.795445486918</v>
      </c>
    </row>
    <row r="756" spans="1:130" x14ac:dyDescent="0.25">
      <c r="A756" s="1">
        <v>55</v>
      </c>
      <c r="B756" s="1">
        <v>755</v>
      </c>
      <c r="C756" s="7">
        <v>20221030</v>
      </c>
      <c r="D756" s="7">
        <v>85090</v>
      </c>
      <c r="E756" s="7">
        <v>1661579</v>
      </c>
      <c r="F756" s="7"/>
      <c r="G756" s="7">
        <f t="shared" si="838"/>
        <v>141383757110</v>
      </c>
      <c r="H756" s="36">
        <f t="shared" si="889"/>
        <v>149775948737</v>
      </c>
      <c r="I756" s="36">
        <f t="shared" si="876"/>
        <v>151908283657.79999</v>
      </c>
      <c r="K756" s="2">
        <f t="shared" si="839"/>
        <v>3.2960594878574077E-3</v>
      </c>
      <c r="M756" s="1">
        <f t="shared" si="849"/>
        <v>754</v>
      </c>
      <c r="N756" s="2">
        <f t="shared" si="840"/>
        <v>4.7506230325388678E-2</v>
      </c>
      <c r="O756" s="8">
        <f t="shared" si="841"/>
        <v>0.94486215538847118</v>
      </c>
      <c r="P756" s="2">
        <f t="shared" si="842"/>
        <v>0.93587555137714418</v>
      </c>
      <c r="Q756" s="2">
        <f t="shared" si="843"/>
        <v>0.87393016499693088</v>
      </c>
      <c r="R756" s="2">
        <f t="shared" si="844"/>
        <v>9.5387306862417809E-3</v>
      </c>
      <c r="V756" s="1">
        <f t="shared" si="845"/>
        <v>0</v>
      </c>
      <c r="W756" s="1">
        <f t="shared" si="846"/>
        <v>3.2960594878574077E-3</v>
      </c>
      <c r="X756" s="2">
        <f t="shared" si="816"/>
        <v>7.6755302944877648E-3</v>
      </c>
      <c r="Y756" s="2">
        <f t="shared" si="817"/>
        <v>4.5949960684334382E-3</v>
      </c>
      <c r="Z756" s="2">
        <f t="shared" si="818"/>
        <v>1.0088841140458736E-2</v>
      </c>
      <c r="AA756" s="2">
        <f t="shared" si="819"/>
        <v>7.9773214684001736E-3</v>
      </c>
      <c r="AB756" s="3">
        <f t="shared" si="877"/>
        <v>0.76079404835774445</v>
      </c>
      <c r="AC756" s="3">
        <f t="shared" si="878"/>
        <v>0.57600738376097438</v>
      </c>
      <c r="AD756" s="4">
        <f t="shared" si="820"/>
        <v>43.088477459816197</v>
      </c>
      <c r="AE756" s="5">
        <f t="shared" si="899"/>
        <v>49.358695845688722</v>
      </c>
      <c r="AF756" s="5">
        <f t="shared" si="900"/>
        <v>35.022003829453141</v>
      </c>
      <c r="AG756" s="5">
        <f t="shared" si="901"/>
        <v>63.695387861924303</v>
      </c>
      <c r="AH756" s="5"/>
      <c r="AI756" s="6">
        <f t="shared" si="879"/>
        <v>-8.997708217494875E-2</v>
      </c>
      <c r="AJ756" s="6">
        <f t="shared" si="868"/>
        <v>-3.9423426008589973E-2</v>
      </c>
      <c r="AK756" s="6">
        <f t="shared" si="902"/>
        <v>-0.20554088518451386</v>
      </c>
      <c r="AL756" s="6">
        <f t="shared" si="903"/>
        <v>0.12669403316733391</v>
      </c>
      <c r="AM756" s="6"/>
      <c r="AT756" s="5"/>
      <c r="AU756" s="5">
        <f t="shared" si="884"/>
        <v>85089.775485664883</v>
      </c>
      <c r="AV756" s="12">
        <f t="shared" si="885"/>
        <v>2.6385513587356968E-6</v>
      </c>
      <c r="AW756" s="5"/>
      <c r="AX756" s="5"/>
      <c r="AY756" s="5"/>
      <c r="BA756" s="4">
        <f t="shared" si="886"/>
        <v>85089.667129393769</v>
      </c>
      <c r="BB756" s="12">
        <f t="shared" si="887"/>
        <v>3.9119826799050017E-6</v>
      </c>
      <c r="BE756" s="5">
        <f t="shared" si="888"/>
        <v>280</v>
      </c>
      <c r="BF756" s="6">
        <f t="shared" si="834"/>
        <v>0</v>
      </c>
      <c r="BG756" s="6">
        <f t="shared" si="835"/>
        <v>280</v>
      </c>
      <c r="BH756" s="6">
        <f t="shared" si="860"/>
        <v>677.14285714285711</v>
      </c>
      <c r="BI756" s="6">
        <f t="shared" si="860"/>
        <v>409.28571428571428</v>
      </c>
      <c r="BJ756" s="6">
        <f t="shared" si="859"/>
        <v>37.672583826429978</v>
      </c>
      <c r="BK756" s="6">
        <f t="shared" si="904"/>
        <v>50.124511198444807</v>
      </c>
      <c r="BL756" s="6">
        <f t="shared" si="905"/>
        <v>29.005016652848042</v>
      </c>
      <c r="BM756" s="6">
        <f t="shared" si="906"/>
        <v>64.908157380362539</v>
      </c>
      <c r="BN756" s="24"/>
      <c r="BO756" s="24"/>
      <c r="BQ756" s="2">
        <f t="shared" si="821"/>
        <v>88185</v>
      </c>
      <c r="BR756" s="2">
        <f t="shared" si="861"/>
        <v>88907.125</v>
      </c>
      <c r="BS756" s="2">
        <f t="shared" si="822"/>
        <v>87077.233997945601</v>
      </c>
      <c r="BT756" s="5">
        <f t="shared" si="862"/>
        <v>89460.112758025716</v>
      </c>
      <c r="BU756" s="5"/>
      <c r="BV756" s="2">
        <f t="shared" si="894"/>
        <v>0.55815742452976824</v>
      </c>
      <c r="BW756" s="2">
        <f t="shared" si="823"/>
        <v>2.1968951768798717</v>
      </c>
      <c r="BX756" s="2">
        <f t="shared" si="824"/>
        <v>0.11696794504030716</v>
      </c>
      <c r="BY756" s="2">
        <f t="shared" si="825"/>
        <v>4.2768224087194362</v>
      </c>
      <c r="BZ756" s="2"/>
      <c r="CA756" s="2">
        <f t="shared" si="863"/>
        <v>-0.18679180881671362</v>
      </c>
      <c r="CB756" s="2">
        <f t="shared" si="826"/>
        <v>-0.31180812608774083</v>
      </c>
      <c r="CC756" s="2">
        <f t="shared" si="827"/>
        <v>-0.96776749617274471</v>
      </c>
      <c r="CD756" s="2">
        <f t="shared" si="828"/>
        <v>0.34415124399726299</v>
      </c>
      <c r="CE756" s="5"/>
      <c r="CF756" s="8">
        <f t="shared" si="895"/>
        <v>-1.1463308617042398E-2</v>
      </c>
      <c r="CG756" s="8">
        <f t="shared" si="896"/>
        <v>-8.0439640702856599E-3</v>
      </c>
      <c r="CH756" s="5">
        <f t="shared" si="897"/>
        <v>87545</v>
      </c>
      <c r="CI756" s="5">
        <f t="shared" si="898"/>
        <v>87535</v>
      </c>
      <c r="CJ756" s="5"/>
      <c r="CK756" s="5">
        <f t="shared" si="855"/>
        <v>86637.91080259798</v>
      </c>
      <c r="CL756" s="5">
        <f t="shared" si="869"/>
        <v>87769.3150087127</v>
      </c>
      <c r="CM756" s="5">
        <f t="shared" si="907"/>
        <v>89234.391205335909</v>
      </c>
      <c r="CN756" s="5">
        <f t="shared" si="890"/>
        <v>106533.88042690068</v>
      </c>
      <c r="CO756" s="5">
        <f t="shared" si="850"/>
        <v>105741.49573239898</v>
      </c>
      <c r="CP756" s="5">
        <f t="shared" si="864"/>
        <v>95237.550791786402</v>
      </c>
      <c r="CQ756" s="5">
        <f t="shared" si="880"/>
        <v>79564.196327822545</v>
      </c>
      <c r="CR756" s="5"/>
      <c r="CS756" s="32">
        <f t="shared" si="856"/>
        <v>-1.7866437316625183E-2</v>
      </c>
      <c r="CT756" s="32">
        <f t="shared" si="870"/>
        <v>-3.0526784998227807E-2</v>
      </c>
      <c r="CU756" s="32">
        <f t="shared" si="908"/>
        <v>-4.6443878300232E-2</v>
      </c>
      <c r="CV756" s="32">
        <f t="shared" si="891"/>
        <v>-0.20128695529507745</v>
      </c>
      <c r="CW756" s="32">
        <f t="shared" si="851"/>
        <v>-0.19530171754579606</v>
      </c>
      <c r="CX756" s="32">
        <f t="shared" si="865"/>
        <v>-0.10654989242606139</v>
      </c>
      <c r="CY756" s="32">
        <f t="shared" si="881"/>
        <v>6.9450882774079625E-2</v>
      </c>
      <c r="DA756" s="6">
        <f t="shared" si="857"/>
        <v>-7.0660301800128805E-2</v>
      </c>
      <c r="DB756" s="6">
        <f t="shared" si="871"/>
        <v>-3.646417595194016E-2</v>
      </c>
      <c r="DC756" s="6">
        <f t="shared" si="909"/>
        <v>-7.459473310496352E-2</v>
      </c>
      <c r="DD756" s="6">
        <f t="shared" si="892"/>
        <v>-0.32519385810922719</v>
      </c>
      <c r="DE756" s="6">
        <f t="shared" si="852"/>
        <v>-0.23768069203803444</v>
      </c>
      <c r="DF756" s="6">
        <f t="shared" si="866"/>
        <v>0.48270589221169802</v>
      </c>
      <c r="DG756" s="6">
        <f t="shared" si="883"/>
        <v>1.3946219869468808</v>
      </c>
      <c r="DI756" s="6">
        <f t="shared" si="858"/>
        <v>0.29461261073108352</v>
      </c>
      <c r="DJ756" s="6">
        <f t="shared" si="872"/>
        <v>0.17380303213390375</v>
      </c>
      <c r="DK756" s="6">
        <f t="shared" si="910"/>
        <v>0.56010687015809546</v>
      </c>
      <c r="DL756" s="6">
        <f t="shared" si="893"/>
        <v>0.77586154156461862</v>
      </c>
      <c r="DM756" s="6">
        <f t="shared" si="853"/>
        <v>0.46874754635736182</v>
      </c>
      <c r="DN756" s="6">
        <f t="shared" si="867"/>
        <v>2.1079102439729543E-2</v>
      </c>
      <c r="DO756" s="6">
        <f t="shared" si="882"/>
        <v>4.2653610847320935E-4</v>
      </c>
      <c r="DP756" s="6"/>
      <c r="DX756">
        <f t="shared" si="873"/>
        <v>88363.5</v>
      </c>
      <c r="DY756">
        <f t="shared" si="874"/>
        <v>83345.826136544943</v>
      </c>
      <c r="DZ756">
        <f t="shared" si="875"/>
        <v>93381.173863455057</v>
      </c>
    </row>
    <row r="757" spans="1:130" x14ac:dyDescent="0.25">
      <c r="A757" s="1">
        <v>56</v>
      </c>
      <c r="B757" s="1">
        <v>756</v>
      </c>
      <c r="C757" s="7">
        <v>20221031</v>
      </c>
      <c r="D757" s="7">
        <v>86800</v>
      </c>
      <c r="E757" s="7">
        <v>1069113</v>
      </c>
      <c r="F757" s="7"/>
      <c r="G757" s="7">
        <f t="shared" si="838"/>
        <v>92799008400</v>
      </c>
      <c r="H757" s="36">
        <f t="shared" si="889"/>
        <v>149144135382</v>
      </c>
      <c r="I757" s="36">
        <f t="shared" si="876"/>
        <v>150661979483.39999</v>
      </c>
      <c r="K757" s="2">
        <f t="shared" si="839"/>
        <v>1.9897101804838561E-2</v>
      </c>
      <c r="M757" s="1">
        <f t="shared" si="849"/>
        <v>755</v>
      </c>
      <c r="N757" s="2">
        <f t="shared" si="840"/>
        <v>4.7811111434267653E-2</v>
      </c>
      <c r="O757" s="8">
        <f t="shared" si="841"/>
        <v>0.94611528822055135</v>
      </c>
      <c r="P757" s="2">
        <f t="shared" si="842"/>
        <v>0.9371697159856166</v>
      </c>
      <c r="Q757" s="2">
        <f t="shared" si="843"/>
        <v>0.87470008538471489</v>
      </c>
      <c r="R757" s="2">
        <f t="shared" si="844"/>
        <v>1.0239736843407177E-2</v>
      </c>
      <c r="V757" s="1">
        <f t="shared" si="845"/>
        <v>0</v>
      </c>
      <c r="W757" s="1">
        <f t="shared" si="846"/>
        <v>1.9897101804838561E-2</v>
      </c>
      <c r="X757" s="2">
        <f t="shared" si="816"/>
        <v>7.6755302944877648E-3</v>
      </c>
      <c r="Y757" s="2">
        <f t="shared" si="817"/>
        <v>4.9231257228989972E-3</v>
      </c>
      <c r="Z757" s="2">
        <f t="shared" si="818"/>
        <v>1.0088841140458736E-2</v>
      </c>
      <c r="AA757" s="2">
        <f t="shared" si="819"/>
        <v>8.527192420558263E-3</v>
      </c>
      <c r="AB757" s="3">
        <f t="shared" si="877"/>
        <v>0.76079404835774445</v>
      </c>
      <c r="AC757" s="3">
        <f t="shared" si="878"/>
        <v>0.5773442746559585</v>
      </c>
      <c r="AD757" s="4">
        <f t="shared" si="820"/>
        <v>43.145335928776504</v>
      </c>
      <c r="AE757" s="5">
        <f t="shared" si="899"/>
        <v>49.089203398874609</v>
      </c>
      <c r="AF757" s="5">
        <f t="shared" si="900"/>
        <v>34.487158459938058</v>
      </c>
      <c r="AG757" s="5">
        <f t="shared" si="901"/>
        <v>63.69124833781116</v>
      </c>
      <c r="AH757" s="5"/>
      <c r="AI757" s="6">
        <f t="shared" si="879"/>
        <v>-5.6265393326921438E-2</v>
      </c>
      <c r="AJ757" s="6">
        <f t="shared" si="868"/>
        <v>-3.5643247075699762E-2</v>
      </c>
      <c r="AK757" s="6">
        <f t="shared" si="902"/>
        <v>-0.19625259758778452</v>
      </c>
      <c r="AL757" s="6">
        <f t="shared" si="903"/>
        <v>0.12496610343638498</v>
      </c>
      <c r="AM757" s="6"/>
      <c r="AT757" s="5"/>
      <c r="AU757" s="5">
        <f t="shared" si="884"/>
        <v>86802.26517376407</v>
      </c>
      <c r="AV757" s="12">
        <f t="shared" si="885"/>
        <v>2.6096471936298826E-5</v>
      </c>
      <c r="AW757" s="5"/>
      <c r="AX757" s="5"/>
      <c r="AY757" s="5"/>
      <c r="BA757" s="4">
        <f t="shared" si="886"/>
        <v>86797.512213179914</v>
      </c>
      <c r="BB757" s="12">
        <f t="shared" si="887"/>
        <v>2.8661138480212678E-5</v>
      </c>
      <c r="BE757" s="5">
        <f t="shared" si="888"/>
        <v>1710</v>
      </c>
      <c r="BF757" s="6">
        <f t="shared" si="834"/>
        <v>0</v>
      </c>
      <c r="BG757" s="6">
        <f t="shared" si="835"/>
        <v>1710</v>
      </c>
      <c r="BH757" s="6">
        <f t="shared" si="860"/>
        <v>677.14285714285711</v>
      </c>
      <c r="BI757" s="6">
        <f t="shared" si="860"/>
        <v>433.57142857142856</v>
      </c>
      <c r="BJ757" s="6">
        <f t="shared" si="859"/>
        <v>39.035369774919616</v>
      </c>
      <c r="BK757" s="6">
        <f t="shared" si="904"/>
        <v>49.859706225065722</v>
      </c>
      <c r="BL757" s="6">
        <f t="shared" si="905"/>
        <v>28.306031360617339</v>
      </c>
      <c r="BM757" s="6">
        <f t="shared" si="906"/>
        <v>64.947278630179582</v>
      </c>
      <c r="BN757" s="24"/>
      <c r="BO757" s="24"/>
      <c r="BQ757" s="2">
        <f t="shared" si="821"/>
        <v>88133.75</v>
      </c>
      <c r="BR757" s="2">
        <f t="shared" si="861"/>
        <v>88833.25</v>
      </c>
      <c r="BS757" s="2">
        <f t="shared" si="822"/>
        <v>87116.632530391391</v>
      </c>
      <c r="BT757" s="5">
        <f t="shared" si="862"/>
        <v>89384.93545576738</v>
      </c>
      <c r="BU757" s="5"/>
      <c r="BV757" s="2">
        <f t="shared" si="894"/>
        <v>0.28047925589690248</v>
      </c>
      <c r="BW757" s="2">
        <f t="shared" si="823"/>
        <v>2.0399193825535678</v>
      </c>
      <c r="BX757" s="2">
        <f t="shared" si="824"/>
        <v>-0.12354813548802479</v>
      </c>
      <c r="BY757" s="2">
        <f t="shared" si="825"/>
        <v>4.2033869005951603</v>
      </c>
      <c r="BZ757" s="2"/>
      <c r="CA757" s="2">
        <f t="shared" si="863"/>
        <v>-0.13096458561243579</v>
      </c>
      <c r="CB757" s="2">
        <f t="shared" si="826"/>
        <v>-0.30179298341825916</v>
      </c>
      <c r="CC757" s="2">
        <f t="shared" si="827"/>
        <v>-0.96259990032957621</v>
      </c>
      <c r="CD757" s="2">
        <f t="shared" si="828"/>
        <v>0.35901393349305782</v>
      </c>
      <c r="CE757" s="5"/>
      <c r="CF757" s="8">
        <f t="shared" si="895"/>
        <v>-7.5646535888298696E-3</v>
      </c>
      <c r="CG757" s="8">
        <f t="shared" si="896"/>
        <v>-8.0439640702856599E-3</v>
      </c>
      <c r="CH757" s="5">
        <f t="shared" si="897"/>
        <v>86945</v>
      </c>
      <c r="CI757" s="5">
        <f t="shared" si="898"/>
        <v>87535</v>
      </c>
      <c r="CJ757" s="5"/>
      <c r="CK757" s="5">
        <f t="shared" si="855"/>
        <v>86379.895059917093</v>
      </c>
      <c r="CL757" s="5">
        <f t="shared" si="869"/>
        <v>87721.949822424445</v>
      </c>
      <c r="CM757" s="5">
        <f t="shared" si="907"/>
        <v>89154.61837661668</v>
      </c>
      <c r="CN757" s="5">
        <f t="shared" si="890"/>
        <v>106385.7200424231</v>
      </c>
      <c r="CO757" s="5">
        <f t="shared" si="850"/>
        <v>105700.23567553694</v>
      </c>
      <c r="CP757" s="5">
        <f t="shared" si="864"/>
        <v>95305.680924296466</v>
      </c>
      <c r="CQ757" s="5">
        <f t="shared" si="880"/>
        <v>79605.859834618997</v>
      </c>
      <c r="CR757" s="5"/>
      <c r="CS757" s="32">
        <f t="shared" si="856"/>
        <v>4.8634574028076916E-3</v>
      </c>
      <c r="CT757" s="32">
        <f t="shared" si="870"/>
        <v>-1.0509910282326729E-2</v>
      </c>
      <c r="CU757" s="32">
        <f t="shared" si="908"/>
        <v>-2.6410503678789166E-2</v>
      </c>
      <c r="CV757" s="32">
        <f t="shared" si="891"/>
        <v>-0.18410102441016485</v>
      </c>
      <c r="CW757" s="32">
        <f t="shared" si="851"/>
        <v>-0.1788097779985478</v>
      </c>
      <c r="CX757" s="32">
        <f t="shared" si="865"/>
        <v>-8.9246316083221977E-2</v>
      </c>
      <c r="CY757" s="32">
        <f t="shared" si="881"/>
        <v>9.037199246797667E-2</v>
      </c>
      <c r="DA757" s="6">
        <f t="shared" si="857"/>
        <v>-5.054416593461826E-2</v>
      </c>
      <c r="DB757" s="6">
        <f t="shared" si="871"/>
        <v>-1.2934421724606267E-2</v>
      </c>
      <c r="DC757" s="6">
        <f t="shared" si="909"/>
        <v>-3.653632645408092E-2</v>
      </c>
      <c r="DD757" s="6">
        <f t="shared" si="892"/>
        <v>-0.30792510153701219</v>
      </c>
      <c r="DE757" s="6">
        <f t="shared" si="852"/>
        <v>-0.18366474034042224</v>
      </c>
      <c r="DF757" s="6">
        <f t="shared" si="866"/>
        <v>0.50431842377104419</v>
      </c>
      <c r="DG757" s="6">
        <f t="shared" si="883"/>
        <v>1.4388027939279358</v>
      </c>
      <c r="DI757" s="6">
        <f t="shared" si="858"/>
        <v>0.48821062212380634</v>
      </c>
      <c r="DJ757" s="6">
        <f t="shared" si="872"/>
        <v>0.35277936550679218</v>
      </c>
      <c r="DK757" s="6">
        <f t="shared" si="910"/>
        <v>0.56639905793570544</v>
      </c>
      <c r="DL757" s="6">
        <f t="shared" si="893"/>
        <v>0.7654831887365996</v>
      </c>
      <c r="DM757" s="6">
        <f t="shared" si="853"/>
        <v>0.42604175204687567</v>
      </c>
      <c r="DN757" s="6">
        <f t="shared" si="867"/>
        <v>4.1690037031518606E-2</v>
      </c>
      <c r="DO757" s="6">
        <f t="shared" si="882"/>
        <v>1.7628219798822259E-2</v>
      </c>
      <c r="DP757" s="6"/>
      <c r="DX757">
        <f t="shared" si="873"/>
        <v>88291</v>
      </c>
      <c r="DY757">
        <f t="shared" si="874"/>
        <v>83227.17180386222</v>
      </c>
      <c r="DZ757">
        <f t="shared" si="875"/>
        <v>93354.82819613778</v>
      </c>
    </row>
    <row r="758" spans="1:130" x14ac:dyDescent="0.25">
      <c r="A758" s="1">
        <v>57</v>
      </c>
      <c r="B758" s="1">
        <v>757</v>
      </c>
      <c r="C758" s="7">
        <v>20221101</v>
      </c>
      <c r="D758" s="7">
        <v>87840</v>
      </c>
      <c r="E758" s="7">
        <v>1178206</v>
      </c>
      <c r="F758" s="7"/>
      <c r="G758" s="7">
        <f t="shared" si="838"/>
        <v>103493615040</v>
      </c>
      <c r="H758" s="36">
        <f t="shared" si="889"/>
        <v>147570971211</v>
      </c>
      <c r="I758" s="36">
        <f t="shared" si="876"/>
        <v>147969601496.39999</v>
      </c>
      <c r="K758" s="2">
        <f t="shared" si="839"/>
        <v>1.191035609491603E-2</v>
      </c>
      <c r="M758" s="1">
        <f t="shared" si="849"/>
        <v>756</v>
      </c>
      <c r="N758" s="2">
        <f t="shared" si="840"/>
        <v>4.8081903242265099E-2</v>
      </c>
      <c r="O758" s="8">
        <f t="shared" si="841"/>
        <v>0.94736842105263153</v>
      </c>
      <c r="P758" s="2">
        <f t="shared" si="842"/>
        <v>0.9383020301107593</v>
      </c>
      <c r="Q758" s="2">
        <f t="shared" si="843"/>
        <v>0.87537648179574301</v>
      </c>
      <c r="R758" s="2">
        <f t="shared" si="844"/>
        <v>1.0198705067014924E-2</v>
      </c>
      <c r="V758" s="1">
        <f t="shared" si="845"/>
        <v>0</v>
      </c>
      <c r="W758" s="1">
        <f t="shared" si="846"/>
        <v>1.191035609491603E-2</v>
      </c>
      <c r="X758" s="2">
        <f t="shared" si="816"/>
        <v>7.6755302944877648E-3</v>
      </c>
      <c r="Y758" s="2">
        <f t="shared" si="817"/>
        <v>3.8829527584366549E-3</v>
      </c>
      <c r="Z758" s="2">
        <f t="shared" si="818"/>
        <v>1.0088841140458736E-2</v>
      </c>
      <c r="AA758" s="2">
        <f t="shared" si="819"/>
        <v>6.2913591091267561E-3</v>
      </c>
      <c r="AB758" s="3">
        <f t="shared" si="877"/>
        <v>0.76079404835774445</v>
      </c>
      <c r="AC758" s="3">
        <f t="shared" si="878"/>
        <v>0.61718822452905742</v>
      </c>
      <c r="AD758" s="4">
        <f t="shared" si="820"/>
        <v>44.789271725250856</v>
      </c>
      <c r="AE758" s="5">
        <f t="shared" si="899"/>
        <v>48.882269100562432</v>
      </c>
      <c r="AF758" s="5">
        <f t="shared" si="900"/>
        <v>34.153845959629514</v>
      </c>
      <c r="AG758" s="5">
        <f t="shared" si="901"/>
        <v>63.61069224149535</v>
      </c>
      <c r="AH758" s="5"/>
      <c r="AI758" s="6">
        <f t="shared" si="879"/>
        <v>-3.4193620272153103E-3</v>
      </c>
      <c r="AJ758" s="6">
        <f t="shared" si="868"/>
        <v>-2.8825516642375464E-2</v>
      </c>
      <c r="AK758" s="6">
        <f t="shared" si="902"/>
        <v>-0.18223828540537804</v>
      </c>
      <c r="AL758" s="6">
        <f t="shared" si="903"/>
        <v>0.12458725212062711</v>
      </c>
      <c r="AM758" s="6"/>
      <c r="AT758" s="5"/>
      <c r="AU758" s="5">
        <f t="shared" si="884"/>
        <v>87839.617039481425</v>
      </c>
      <c r="AV758" s="12">
        <f t="shared" si="885"/>
        <v>4.3597508945225627E-6</v>
      </c>
      <c r="AW758" s="5"/>
      <c r="AX758" s="5"/>
      <c r="AY758" s="5"/>
      <c r="BA758" s="4">
        <f t="shared" si="886"/>
        <v>87844.264449734867</v>
      </c>
      <c r="BB758" s="12">
        <f t="shared" si="887"/>
        <v>4.854792503272698E-5</v>
      </c>
      <c r="BE758" s="5">
        <f t="shared" si="888"/>
        <v>1040</v>
      </c>
      <c r="BF758" s="6">
        <f t="shared" si="834"/>
        <v>0</v>
      </c>
      <c r="BG758" s="6">
        <f t="shared" si="835"/>
        <v>1040</v>
      </c>
      <c r="BH758" s="6">
        <f t="shared" si="860"/>
        <v>677.14285714285711</v>
      </c>
      <c r="BI758" s="6">
        <f t="shared" si="860"/>
        <v>335</v>
      </c>
      <c r="BJ758" s="6">
        <f t="shared" si="859"/>
        <v>33.098094565984475</v>
      </c>
      <c r="BK758" s="6">
        <f t="shared" si="904"/>
        <v>49.279859543831385</v>
      </c>
      <c r="BL758" s="6">
        <f t="shared" si="905"/>
        <v>26.549321038587454</v>
      </c>
      <c r="BM758" s="6">
        <f t="shared" si="906"/>
        <v>65.191236497502132</v>
      </c>
      <c r="BN758" s="24"/>
      <c r="BO758" s="24"/>
      <c r="BQ758" s="2">
        <f t="shared" si="821"/>
        <v>88133.75</v>
      </c>
      <c r="BR758" s="2">
        <f t="shared" si="861"/>
        <v>88788.75</v>
      </c>
      <c r="BS758" s="2">
        <f t="shared" si="822"/>
        <v>87184.53867012079</v>
      </c>
      <c r="BT758" s="5">
        <f t="shared" si="862"/>
        <v>89414.361280016761</v>
      </c>
      <c r="BU758" s="5"/>
      <c r="BV758" s="2">
        <f t="shared" si="894"/>
        <v>0.1147200161817179</v>
      </c>
      <c r="BW758" s="2">
        <f t="shared" si="823"/>
        <v>1.8749126798797717</v>
      </c>
      <c r="BX758" s="2">
        <f t="shared" si="824"/>
        <v>-0.34955478096189463</v>
      </c>
      <c r="BY758" s="2">
        <f t="shared" si="825"/>
        <v>4.0993801407214381</v>
      </c>
      <c r="BZ758" s="2"/>
      <c r="CA758" s="2">
        <f t="shared" si="863"/>
        <v>-0.25074937776863432</v>
      </c>
      <c r="CB758" s="2">
        <f t="shared" si="826"/>
        <v>-0.29895880583605206</v>
      </c>
      <c r="CC758" s="2">
        <f t="shared" si="827"/>
        <v>-0.96014998788080996</v>
      </c>
      <c r="CD758" s="2">
        <f t="shared" si="828"/>
        <v>0.36223237620870585</v>
      </c>
      <c r="CE758" s="5"/>
      <c r="CF758" s="8">
        <f t="shared" si="895"/>
        <v>-7.5646535888298696E-3</v>
      </c>
      <c r="CG758" s="8">
        <f t="shared" si="896"/>
        <v>-8.0439640702856599E-3</v>
      </c>
      <c r="CH758" s="5">
        <f t="shared" si="897"/>
        <v>86425</v>
      </c>
      <c r="CI758" s="5">
        <f t="shared" si="898"/>
        <v>87535</v>
      </c>
      <c r="CJ758" s="5"/>
      <c r="CK758" s="5">
        <f t="shared" si="855"/>
        <v>86151.660231441405</v>
      </c>
      <c r="CL758" s="5">
        <f t="shared" si="869"/>
        <v>87716.593285763083</v>
      </c>
      <c r="CM758" s="5">
        <f t="shared" si="907"/>
        <v>89108.078602437585</v>
      </c>
      <c r="CN758" s="5">
        <f t="shared" si="890"/>
        <v>106191.72020846007</v>
      </c>
      <c r="CO758" s="5">
        <f t="shared" si="850"/>
        <v>105668.27649555549</v>
      </c>
      <c r="CP758" s="5">
        <f t="shared" si="864"/>
        <v>95438.344570305577</v>
      </c>
      <c r="CQ758" s="5">
        <f t="shared" si="880"/>
        <v>79766.305854290273</v>
      </c>
      <c r="CR758" s="5"/>
      <c r="CS758" s="32">
        <f t="shared" si="856"/>
        <v>1.9597298113849027E-2</v>
      </c>
      <c r="CT758" s="32">
        <f t="shared" si="870"/>
        <v>1.4068799256132802E-3</v>
      </c>
      <c r="CU758" s="32">
        <f t="shared" si="908"/>
        <v>-1.4230792789228563E-2</v>
      </c>
      <c r="CV758" s="32">
        <f t="shared" si="891"/>
        <v>-0.17281686531148244</v>
      </c>
      <c r="CW758" s="32">
        <f t="shared" si="851"/>
        <v>-0.16871928914545475</v>
      </c>
      <c r="CX758" s="32">
        <f t="shared" si="865"/>
        <v>-7.9615217599548593E-2</v>
      </c>
      <c r="CY758" s="32">
        <f t="shared" si="881"/>
        <v>0.10121684913499696</v>
      </c>
      <c r="DA758" s="6">
        <f t="shared" si="857"/>
        <v>-2.5403186853071729E-2</v>
      </c>
      <c r="DB758" s="6">
        <f t="shared" si="871"/>
        <v>-3.4094816526204332E-3</v>
      </c>
      <c r="DC758" s="6">
        <f t="shared" si="909"/>
        <v>-6.2418633116361017E-3</v>
      </c>
      <c r="DD758" s="6">
        <f t="shared" si="892"/>
        <v>-0.30074528306927673</v>
      </c>
      <c r="DE758" s="6">
        <f t="shared" si="852"/>
        <v>-0.1847094139749493</v>
      </c>
      <c r="DF758" s="6">
        <f t="shared" si="866"/>
        <v>0.50145858141362176</v>
      </c>
      <c r="DG758" s="6">
        <f t="shared" si="883"/>
        <v>1.4524111880589485</v>
      </c>
      <c r="DI758" s="6">
        <f t="shared" si="858"/>
        <v>0.65907458485085246</v>
      </c>
      <c r="DJ758" s="6">
        <f t="shared" si="872"/>
        <v>0.45592529106066265</v>
      </c>
      <c r="DK758" s="6">
        <f t="shared" si="910"/>
        <v>0.54815696907847378</v>
      </c>
      <c r="DL758" s="6">
        <f t="shared" si="893"/>
        <v>0.76226998530386803</v>
      </c>
      <c r="DM758" s="6">
        <f t="shared" si="853"/>
        <v>0.48205541336811303</v>
      </c>
      <c r="DN758" s="6">
        <f t="shared" si="867"/>
        <v>5.4869223708741456E-2</v>
      </c>
      <c r="DO758" s="6">
        <f t="shared" si="882"/>
        <v>1.6003040230014851E-2</v>
      </c>
      <c r="DP758" s="6"/>
      <c r="DX758">
        <f t="shared" si="873"/>
        <v>88286.5</v>
      </c>
      <c r="DY758">
        <f t="shared" si="874"/>
        <v>83221.236828159861</v>
      </c>
      <c r="DZ758">
        <f t="shared" si="875"/>
        <v>93351.763171840139</v>
      </c>
    </row>
    <row r="759" spans="1:130" x14ac:dyDescent="0.25">
      <c r="A759" s="1">
        <v>58</v>
      </c>
      <c r="B759" s="1">
        <v>758</v>
      </c>
      <c r="C759" s="7">
        <v>20221102</v>
      </c>
      <c r="D759" s="7">
        <v>88100</v>
      </c>
      <c r="E759" s="7">
        <v>1230638</v>
      </c>
      <c r="F759" s="7"/>
      <c r="G759" s="7">
        <f t="shared" si="838"/>
        <v>108419207800</v>
      </c>
      <c r="H759" s="36">
        <f t="shared" si="889"/>
        <v>150127751789</v>
      </c>
      <c r="I759" s="36">
        <f t="shared" si="876"/>
        <v>145226291240.79999</v>
      </c>
      <c r="K759" s="2">
        <f t="shared" si="839"/>
        <v>2.9555551809132617E-3</v>
      </c>
      <c r="M759" s="1">
        <f t="shared" si="849"/>
        <v>757</v>
      </c>
      <c r="N759" s="2">
        <f t="shared" si="840"/>
        <v>4.8156213322741004E-2</v>
      </c>
      <c r="O759" s="8">
        <f t="shared" si="841"/>
        <v>0.94862155388471181</v>
      </c>
      <c r="P759" s="2">
        <f t="shared" si="842"/>
        <v>0.93860995465010355</v>
      </c>
      <c r="Q759" s="2">
        <f t="shared" si="843"/>
        <v>0.87556088756592443</v>
      </c>
      <c r="R759" s="2">
        <f t="shared" si="844"/>
        <v>1.031952377395251E-2</v>
      </c>
      <c r="V759" s="1">
        <f t="shared" si="845"/>
        <v>0</v>
      </c>
      <c r="W759" s="1">
        <f t="shared" si="846"/>
        <v>2.9555551809132617E-3</v>
      </c>
      <c r="X759" s="2">
        <f t="shared" si="816"/>
        <v>6.7519557388176984E-3</v>
      </c>
      <c r="Y759" s="2">
        <f t="shared" si="817"/>
        <v>4.0940638427876021E-3</v>
      </c>
      <c r="Z759" s="2">
        <f t="shared" si="818"/>
        <v>1.0162386516148291E-2</v>
      </c>
      <c r="AA759" s="2">
        <f t="shared" si="819"/>
        <v>6.1999651761015968E-3</v>
      </c>
      <c r="AB759" s="3">
        <f t="shared" si="877"/>
        <v>0.66440650806665036</v>
      </c>
      <c r="AC759" s="3">
        <f t="shared" si="878"/>
        <v>0.66033658681964735</v>
      </c>
      <c r="AD759" s="4">
        <f t="shared" si="820"/>
        <v>49.846388282274752</v>
      </c>
      <c r="AE759" s="5">
        <f t="shared" si="899"/>
        <v>48.908879714734717</v>
      </c>
      <c r="AF759" s="5">
        <f t="shared" si="900"/>
        <v>34.175248663583972</v>
      </c>
      <c r="AG759" s="5">
        <f t="shared" si="901"/>
        <v>63.642510765885461</v>
      </c>
      <c r="AH759" s="5"/>
      <c r="AI759" s="6">
        <f t="shared" si="879"/>
        <v>-1.5151147016089011E-3</v>
      </c>
      <c r="AJ759" s="6">
        <f t="shared" si="868"/>
        <v>-2.2280516777838679E-2</v>
      </c>
      <c r="AK759" s="6">
        <f t="shared" si="902"/>
        <v>-0.16806466292161343</v>
      </c>
      <c r="AL759" s="6">
        <f t="shared" si="903"/>
        <v>0.12350362936593606</v>
      </c>
      <c r="AM759" s="6"/>
      <c r="AT759" s="5"/>
      <c r="AU759" s="5">
        <f t="shared" si="884"/>
        <v>88103.420374010078</v>
      </c>
      <c r="AV759" s="12">
        <f t="shared" si="885"/>
        <v>3.8823768559348437E-5</v>
      </c>
      <c r="AW759" s="5"/>
      <c r="AX759" s="5"/>
      <c r="AY759" s="5"/>
      <c r="BA759" s="4">
        <f t="shared" si="886"/>
        <v>88103.949664175379</v>
      </c>
      <c r="BB759" s="12">
        <f t="shared" si="887"/>
        <v>4.4831602444617147E-5</v>
      </c>
      <c r="BE759" s="5">
        <f t="shared" si="888"/>
        <v>260</v>
      </c>
      <c r="BF759" s="6">
        <f t="shared" si="834"/>
        <v>0</v>
      </c>
      <c r="BG759" s="6">
        <f t="shared" si="835"/>
        <v>260</v>
      </c>
      <c r="BH759" s="6">
        <f t="shared" si="860"/>
        <v>592.14285714285711</v>
      </c>
      <c r="BI759" s="6">
        <f t="shared" si="860"/>
        <v>353.57142857142856</v>
      </c>
      <c r="BJ759" s="6">
        <f t="shared" si="859"/>
        <v>37.386706948640487</v>
      </c>
      <c r="BK759" s="6">
        <f t="shared" si="904"/>
        <v>48.898940049265448</v>
      </c>
      <c r="BL759" s="6">
        <f t="shared" si="905"/>
        <v>25.618096115572744</v>
      </c>
      <c r="BM759" s="6">
        <f t="shared" si="906"/>
        <v>65.195530802850342</v>
      </c>
      <c r="BN759" s="24"/>
      <c r="BO759" s="24"/>
      <c r="BQ759" s="2">
        <f t="shared" si="821"/>
        <v>88133.75</v>
      </c>
      <c r="BR759" s="2">
        <f t="shared" si="861"/>
        <v>88747.375</v>
      </c>
      <c r="BS759" s="2">
        <f t="shared" si="822"/>
        <v>87251.883982236759</v>
      </c>
      <c r="BT759" s="5">
        <f t="shared" si="862"/>
        <v>89431.654250091116</v>
      </c>
      <c r="BU759" s="5"/>
      <c r="BV759" s="2">
        <f t="shared" si="894"/>
        <v>0.11207546463968798</v>
      </c>
      <c r="BW759" s="2">
        <f t="shared" si="823"/>
        <v>1.7110520324731362</v>
      </c>
      <c r="BX759" s="2">
        <f t="shared" si="824"/>
        <v>-0.52649683802271108</v>
      </c>
      <c r="BY759" s="2">
        <f t="shared" si="825"/>
        <v>3.9486009029689835</v>
      </c>
      <c r="BZ759" s="2"/>
      <c r="CA759" s="2">
        <f t="shared" si="863"/>
        <v>-0.25613014685663288</v>
      </c>
      <c r="CB759" s="2">
        <f t="shared" si="826"/>
        <v>-0.29539531877323566</v>
      </c>
      <c r="CC759" s="2">
        <f t="shared" si="827"/>
        <v>-0.95670930285631872</v>
      </c>
      <c r="CD759" s="2">
        <f t="shared" si="828"/>
        <v>0.3659186653098474</v>
      </c>
      <c r="CE759" s="5"/>
      <c r="CF759" s="8">
        <f t="shared" si="895"/>
        <v>-7.5646535888298696E-3</v>
      </c>
      <c r="CG759" s="8">
        <f t="shared" si="896"/>
        <v>4.2268501091204322E-3</v>
      </c>
      <c r="CH759" s="5">
        <f t="shared" si="897"/>
        <v>85945</v>
      </c>
      <c r="CI759" s="5">
        <f t="shared" si="898"/>
        <v>88210</v>
      </c>
      <c r="CJ759" s="5"/>
      <c r="CK759" s="5">
        <f t="shared" si="855"/>
        <v>86151.566086771505</v>
      </c>
      <c r="CL759" s="5">
        <f t="shared" si="869"/>
        <v>87722.33876936973</v>
      </c>
      <c r="CM759" s="5">
        <f t="shared" si="907"/>
        <v>89117.33905950535</v>
      </c>
      <c r="CN759" s="5">
        <f t="shared" si="890"/>
        <v>106045.85819376461</v>
      </c>
      <c r="CO759" s="5">
        <f t="shared" si="850"/>
        <v>105630.25530672737</v>
      </c>
      <c r="CP759" s="5">
        <f t="shared" si="864"/>
        <v>95535.328948641545</v>
      </c>
      <c r="CQ759" s="5">
        <f t="shared" si="880"/>
        <v>79897.379567743061</v>
      </c>
      <c r="CR759" s="5"/>
      <c r="CS759" s="32">
        <f t="shared" si="856"/>
        <v>2.2616349321683105E-2</v>
      </c>
      <c r="CT759" s="32">
        <f t="shared" si="870"/>
        <v>4.3051888028564633E-3</v>
      </c>
      <c r="CU759" s="32">
        <f t="shared" si="908"/>
        <v>-1.1415725270096488E-2</v>
      </c>
      <c r="CV759" s="32">
        <f t="shared" si="891"/>
        <v>-0.1692273371108407</v>
      </c>
      <c r="CW759" s="32">
        <f t="shared" si="851"/>
        <v>-0.16595865697591383</v>
      </c>
      <c r="CX759" s="32">
        <f t="shared" si="865"/>
        <v>-7.7828056180543115E-2</v>
      </c>
      <c r="CY759" s="32">
        <f t="shared" si="881"/>
        <v>0.10266444877960157</v>
      </c>
      <c r="DA759" s="6">
        <f t="shared" si="857"/>
        <v>-1.0837766951422459E-2</v>
      </c>
      <c r="DB759" s="6">
        <f t="shared" si="871"/>
        <v>0</v>
      </c>
      <c r="DC759" s="6">
        <f t="shared" si="909"/>
        <v>-5.6737590174539977E-4</v>
      </c>
      <c r="DD759" s="6">
        <f t="shared" si="892"/>
        <v>-0.31317721998857589</v>
      </c>
      <c r="DE759" s="6">
        <f t="shared" si="852"/>
        <v>-0.21973251901314692</v>
      </c>
      <c r="DF759" s="6">
        <f t="shared" si="866"/>
        <v>0.44564882736828365</v>
      </c>
      <c r="DG759" s="6">
        <f t="shared" si="883"/>
        <v>1.4560844537640365</v>
      </c>
      <c r="DI759" s="6">
        <f t="shared" si="858"/>
        <v>0.75248933489361236</v>
      </c>
      <c r="DJ759" s="6">
        <f t="shared" si="872"/>
        <v>0.48178865800974968</v>
      </c>
      <c r="DK759" s="6">
        <f t="shared" si="910"/>
        <v>0.46929527834217816</v>
      </c>
      <c r="DL759" s="6">
        <f t="shared" si="893"/>
        <v>0.85508578236834865</v>
      </c>
      <c r="DM759" s="6">
        <f t="shared" si="853"/>
        <v>0.37583350411377492</v>
      </c>
      <c r="DN759" s="6">
        <f t="shared" si="867"/>
        <v>6.5710958869032554E-2</v>
      </c>
      <c r="DO759" s="6">
        <f t="shared" si="882"/>
        <v>9.1357356443745267E-3</v>
      </c>
      <c r="DP759" s="6"/>
      <c r="DX759">
        <f t="shared" si="873"/>
        <v>88284.5</v>
      </c>
      <c r="DY759">
        <f t="shared" si="874"/>
        <v>83218.975446708413</v>
      </c>
      <c r="DZ759">
        <f t="shared" si="875"/>
        <v>93350.024553291587</v>
      </c>
    </row>
    <row r="760" spans="1:130" x14ac:dyDescent="0.25">
      <c r="A760" s="1">
        <v>59</v>
      </c>
      <c r="B760" s="1">
        <v>759</v>
      </c>
      <c r="C760" s="7">
        <v>20221105</v>
      </c>
      <c r="D760" s="7">
        <v>92340</v>
      </c>
      <c r="E760" s="7">
        <v>4229949</v>
      </c>
      <c r="F760" s="7"/>
      <c r="G760" s="7">
        <f t="shared" si="838"/>
        <v>390593490660</v>
      </c>
      <c r="H760" s="36">
        <f t="shared" si="889"/>
        <v>165608693912</v>
      </c>
      <c r="I760" s="36">
        <f t="shared" si="876"/>
        <v>149588045863</v>
      </c>
      <c r="K760" s="2">
        <f t="shared" si="839"/>
        <v>4.7004884136709009E-2</v>
      </c>
      <c r="M760" s="1">
        <f t="shared" si="849"/>
        <v>758</v>
      </c>
      <c r="N760" s="2">
        <f t="shared" si="840"/>
        <v>4.8365145964116424E-2</v>
      </c>
      <c r="O760" s="8">
        <f t="shared" si="841"/>
        <v>0.94987468671679198</v>
      </c>
      <c r="P760" s="2">
        <f t="shared" si="842"/>
        <v>0.93946929423581127</v>
      </c>
      <c r="Q760" s="2">
        <f t="shared" si="843"/>
        <v>0.876076605368862</v>
      </c>
      <c r="R760" s="2">
        <f t="shared" si="844"/>
        <v>1.1264732066688432E-2</v>
      </c>
      <c r="V760" s="1">
        <f t="shared" si="845"/>
        <v>0</v>
      </c>
      <c r="W760" s="1">
        <f t="shared" si="846"/>
        <v>4.7004884136709009E-2</v>
      </c>
      <c r="X760" s="2">
        <f t="shared" si="816"/>
        <v>6.2895825499337697E-3</v>
      </c>
      <c r="Y760" s="2">
        <f t="shared" si="817"/>
        <v>7.4515555668382459E-3</v>
      </c>
      <c r="Z760" s="2">
        <f t="shared" si="818"/>
        <v>1.0322050578555921E-2</v>
      </c>
      <c r="AA760" s="2">
        <f t="shared" si="819"/>
        <v>1.2909367548331177E-2</v>
      </c>
      <c r="AB760" s="3">
        <f t="shared" si="877"/>
        <v>0.6093345989798179</v>
      </c>
      <c r="AC760" s="3">
        <f t="shared" si="878"/>
        <v>0.57722080798617625</v>
      </c>
      <c r="AD760" s="4">
        <f t="shared" si="820"/>
        <v>48.646763951977768</v>
      </c>
      <c r="AE760" s="5">
        <f t="shared" si="899"/>
        <v>48.919229577418562</v>
      </c>
      <c r="AF760" s="5">
        <f t="shared" si="900"/>
        <v>34.18669526849559</v>
      </c>
      <c r="AG760" s="5">
        <f t="shared" si="901"/>
        <v>63.651763886341534</v>
      </c>
      <c r="AH760" s="5"/>
      <c r="AI760" s="6">
        <f t="shared" si="879"/>
        <v>0.12843417119121889</v>
      </c>
      <c r="AJ760" s="6">
        <f t="shared" si="868"/>
        <v>-9.2216854529778031E-3</v>
      </c>
      <c r="AK760" s="6">
        <f t="shared" si="902"/>
        <v>-0.16004695753080686</v>
      </c>
      <c r="AL760" s="6">
        <f t="shared" si="903"/>
        <v>0.14160358662485126</v>
      </c>
      <c r="AM760" s="6"/>
      <c r="AT760" s="5"/>
      <c r="AU760" s="5">
        <f t="shared" si="884"/>
        <v>92342.981025105008</v>
      </c>
      <c r="AV760" s="12">
        <f t="shared" si="885"/>
        <v>3.2283139538735739E-5</v>
      </c>
      <c r="AW760" s="5"/>
      <c r="AX760" s="5"/>
      <c r="AY760" s="5"/>
      <c r="BA760" s="4">
        <f t="shared" si="886"/>
        <v>92340.107014939844</v>
      </c>
      <c r="BB760" s="12">
        <f t="shared" si="887"/>
        <v>1.158922891875136E-6</v>
      </c>
      <c r="BE760" s="5">
        <f t="shared" si="888"/>
        <v>4240</v>
      </c>
      <c r="BF760" s="6">
        <f t="shared" si="834"/>
        <v>0</v>
      </c>
      <c r="BG760" s="6">
        <f t="shared" si="835"/>
        <v>4240</v>
      </c>
      <c r="BH760" s="6">
        <f t="shared" si="860"/>
        <v>550</v>
      </c>
      <c r="BI760" s="6">
        <f t="shared" si="860"/>
        <v>656.42857142857144</v>
      </c>
      <c r="BJ760" s="6">
        <f t="shared" si="859"/>
        <v>54.41089402013025</v>
      </c>
      <c r="BK760" s="6">
        <f t="shared" si="904"/>
        <v>49.404978577432459</v>
      </c>
      <c r="BL760" s="6">
        <f t="shared" si="905"/>
        <v>26.105970267329749</v>
      </c>
      <c r="BM760" s="6">
        <f t="shared" si="906"/>
        <v>65.714284394504347</v>
      </c>
      <c r="BN760" s="24"/>
      <c r="BO760" s="24"/>
      <c r="BQ760" s="2">
        <f t="shared" si="821"/>
        <v>88382.5</v>
      </c>
      <c r="BR760" s="2">
        <f t="shared" si="861"/>
        <v>88720.0625</v>
      </c>
      <c r="BS760" s="2">
        <f t="shared" si="822"/>
        <v>87328.427732974393</v>
      </c>
      <c r="BT760" s="5">
        <f t="shared" si="862"/>
        <v>89417.342683717608</v>
      </c>
      <c r="BU760" s="5"/>
      <c r="BV760" s="2">
        <f t="shared" si="894"/>
        <v>0.85272020552709549</v>
      </c>
      <c r="BW760" s="2">
        <f t="shared" si="823"/>
        <v>1.5841985782236034</v>
      </c>
      <c r="BX760" s="2">
        <f t="shared" si="824"/>
        <v>-0.53728090894777925</v>
      </c>
      <c r="BY760" s="2">
        <f t="shared" si="825"/>
        <v>3.7056780653949861</v>
      </c>
      <c r="BZ760" s="2"/>
      <c r="CA760" s="2">
        <f t="shared" si="863"/>
        <v>0.37453771269032227</v>
      </c>
      <c r="CB760" s="2">
        <f t="shared" si="826"/>
        <v>-0.26034546836467032</v>
      </c>
      <c r="CC760" s="2">
        <f t="shared" si="827"/>
        <v>-0.98591201100668158</v>
      </c>
      <c r="CD760" s="2">
        <f t="shared" si="828"/>
        <v>0.46522107427734094</v>
      </c>
      <c r="CE760" s="5"/>
      <c r="CF760" s="8">
        <f t="shared" si="895"/>
        <v>5.9892375771053545E-3</v>
      </c>
      <c r="CG760" s="8">
        <f t="shared" si="896"/>
        <v>5.9892375771053545E-3</v>
      </c>
      <c r="CH760" s="5">
        <f t="shared" si="897"/>
        <v>88065</v>
      </c>
      <c r="CI760" s="5">
        <f t="shared" si="898"/>
        <v>88210</v>
      </c>
      <c r="CJ760" s="5"/>
      <c r="CK760" s="5">
        <f t="shared" si="855"/>
        <v>86907.076823298514</v>
      </c>
      <c r="CL760" s="5">
        <f t="shared" si="869"/>
        <v>88233.419867162404</v>
      </c>
      <c r="CM760" s="5">
        <f t="shared" si="907"/>
        <v>89302.70153723126</v>
      </c>
      <c r="CN760" s="5">
        <f t="shared" si="890"/>
        <v>105686.74629644718</v>
      </c>
      <c r="CO760" s="5">
        <f t="shared" si="850"/>
        <v>105517.92430681453</v>
      </c>
      <c r="CP760" s="5">
        <f t="shared" si="864"/>
        <v>95627.865221495187</v>
      </c>
      <c r="CQ760" s="5">
        <f t="shared" si="880"/>
        <v>79985.070806014905</v>
      </c>
      <c r="CR760" s="5"/>
      <c r="CS760" s="32">
        <f t="shared" si="856"/>
        <v>6.2514163118704724E-2</v>
      </c>
      <c r="CT760" s="32">
        <f t="shared" si="870"/>
        <v>4.6542230132529783E-2</v>
      </c>
      <c r="CU760" s="32">
        <f t="shared" si="908"/>
        <v>3.4011271893073181E-2</v>
      </c>
      <c r="CV760" s="32">
        <f t="shared" si="891"/>
        <v>-0.126285903996042</v>
      </c>
      <c r="CW760" s="32">
        <f t="shared" si="851"/>
        <v>-0.12488801683112216</v>
      </c>
      <c r="CX760" s="32">
        <f t="shared" si="865"/>
        <v>-3.4381874089521536E-2</v>
      </c>
      <c r="CY760" s="32">
        <f t="shared" si="881"/>
        <v>0.15446544048137545</v>
      </c>
      <c r="DA760" s="6">
        <f t="shared" si="857"/>
        <v>4.7799751606028146E-2</v>
      </c>
      <c r="DB760" s="6">
        <f t="shared" si="871"/>
        <v>5.7158413839948623E-2</v>
      </c>
      <c r="DC760" s="6">
        <f t="shared" si="909"/>
        <v>2.1343775268523386E-2</v>
      </c>
      <c r="DD760" s="6">
        <f t="shared" si="892"/>
        <v>-0.3065095655897544</v>
      </c>
      <c r="DE760" s="6">
        <f t="shared" si="852"/>
        <v>-0.21151019352943509</v>
      </c>
      <c r="DF760" s="6">
        <f t="shared" si="866"/>
        <v>0.51451446379579324</v>
      </c>
      <c r="DG760" s="6">
        <f t="shared" si="883"/>
        <v>1.4497246556039787</v>
      </c>
      <c r="DI760" s="6">
        <f t="shared" si="858"/>
        <v>1.0924007533798501</v>
      </c>
      <c r="DJ760" s="6">
        <f t="shared" si="872"/>
        <v>0.85833113717351917</v>
      </c>
      <c r="DK760" s="6">
        <f t="shared" si="910"/>
        <v>0.36721660080391488</v>
      </c>
      <c r="DL760" s="6">
        <f t="shared" si="893"/>
        <v>0.87943205413343661</v>
      </c>
      <c r="DM760" s="6">
        <f t="shared" si="853"/>
        <v>0.3120251649490613</v>
      </c>
      <c r="DN760" s="6">
        <f t="shared" si="867"/>
        <v>9.1818192995081219E-2</v>
      </c>
      <c r="DO760" s="6">
        <f t="shared" si="882"/>
        <v>1.6126350508523641E-2</v>
      </c>
      <c r="DP760" s="6"/>
      <c r="DX760">
        <f t="shared" si="873"/>
        <v>88496.5</v>
      </c>
      <c r="DY760">
        <f t="shared" si="874"/>
        <v>83133.443874990684</v>
      </c>
      <c r="DZ760">
        <f t="shared" si="875"/>
        <v>93859.556125009316</v>
      </c>
    </row>
    <row r="761" spans="1:130" x14ac:dyDescent="0.25">
      <c r="A761" s="1">
        <v>60</v>
      </c>
      <c r="B761" s="1">
        <v>760</v>
      </c>
      <c r="C761" s="7">
        <v>20221106</v>
      </c>
      <c r="D761" s="7">
        <v>93420</v>
      </c>
      <c r="E761" s="7">
        <v>2497249</v>
      </c>
      <c r="F761" s="7"/>
      <c r="G761" s="7">
        <f t="shared" si="838"/>
        <v>233293001580</v>
      </c>
      <c r="H761" s="36">
        <f t="shared" si="889"/>
        <v>169183940613.5</v>
      </c>
      <c r="I761" s="36">
        <f t="shared" si="876"/>
        <v>151215196568.20001</v>
      </c>
      <c r="K761" s="2">
        <f t="shared" si="839"/>
        <v>1.1628037995119214E-2</v>
      </c>
      <c r="M761" s="1">
        <f t="shared" si="849"/>
        <v>759</v>
      </c>
      <c r="N761" s="2">
        <f t="shared" si="840"/>
        <v>4.8387180135814764E-2</v>
      </c>
      <c r="O761" s="8">
        <f t="shared" si="841"/>
        <v>0.95112781954887216</v>
      </c>
      <c r="P761" s="2">
        <f t="shared" si="842"/>
        <v>0.93955936941881457</v>
      </c>
      <c r="Q761" s="2">
        <f t="shared" si="843"/>
        <v>0.87613075694199449</v>
      </c>
      <c r="R761" s="2">
        <f t="shared" si="844"/>
        <v>1.1658525313060886E-2</v>
      </c>
      <c r="V761" s="1">
        <f t="shared" si="845"/>
        <v>0</v>
      </c>
      <c r="W761" s="1">
        <f t="shared" si="846"/>
        <v>1.1628037995119214E-2</v>
      </c>
      <c r="X761" s="2">
        <f t="shared" si="816"/>
        <v>6.2895825499337697E-3</v>
      </c>
      <c r="Y761" s="2">
        <f t="shared" si="817"/>
        <v>7.9135563651028615E-3</v>
      </c>
      <c r="Z761" s="2">
        <f t="shared" si="818"/>
        <v>1.0322050578555921E-2</v>
      </c>
      <c r="AA761" s="2">
        <f t="shared" si="819"/>
        <v>1.2936759467085343E-2</v>
      </c>
      <c r="AB761" s="3">
        <f t="shared" si="877"/>
        <v>0.6093345989798179</v>
      </c>
      <c r="AC761" s="3">
        <f t="shared" si="878"/>
        <v>0.61171086818434828</v>
      </c>
      <c r="AD761" s="4">
        <f t="shared" si="820"/>
        <v>50.097304697836073</v>
      </c>
      <c r="AE761" s="5">
        <f t="shared" si="899"/>
        <v>49.112814477055245</v>
      </c>
      <c r="AF761" s="5">
        <f t="shared" si="900"/>
        <v>34.427636137756586</v>
      </c>
      <c r="AG761" s="5">
        <f t="shared" si="901"/>
        <v>63.797992816353904</v>
      </c>
      <c r="AH761" s="5"/>
      <c r="AI761" s="6">
        <f t="shared" si="879"/>
        <v>0.1893530356248769</v>
      </c>
      <c r="AJ761" s="6">
        <f t="shared" si="868"/>
        <v>8.2558989129427017E-3</v>
      </c>
      <c r="AK761" s="6">
        <f t="shared" si="902"/>
        <v>-0.1497466355257619</v>
      </c>
      <c r="AL761" s="6">
        <f t="shared" si="903"/>
        <v>0.16625843335164731</v>
      </c>
      <c r="AM761" s="6"/>
      <c r="AT761" s="5"/>
      <c r="AU761" s="5">
        <f t="shared" si="884"/>
        <v>93419.739978336976</v>
      </c>
      <c r="AV761" s="12">
        <f t="shared" si="885"/>
        <v>2.7833618392314463E-6</v>
      </c>
      <c r="AW761" s="5"/>
      <c r="AX761" s="5"/>
      <c r="AY761" s="5"/>
      <c r="BA761" s="4">
        <f t="shared" si="886"/>
        <v>93421.238276517979</v>
      </c>
      <c r="BB761" s="12">
        <f t="shared" si="887"/>
        <v>1.3254940248064173E-5</v>
      </c>
      <c r="BE761" s="5">
        <f t="shared" si="888"/>
        <v>1080</v>
      </c>
      <c r="BF761" s="6">
        <f t="shared" si="834"/>
        <v>0</v>
      </c>
      <c r="BG761" s="6">
        <f t="shared" si="835"/>
        <v>1080</v>
      </c>
      <c r="BH761" s="6">
        <f t="shared" si="860"/>
        <v>550</v>
      </c>
      <c r="BI761" s="6">
        <f t="shared" si="860"/>
        <v>700</v>
      </c>
      <c r="BJ761" s="6">
        <f t="shared" si="859"/>
        <v>56.000000000000007</v>
      </c>
      <c r="BK761" s="6">
        <f t="shared" si="904"/>
        <v>50.085333082602325</v>
      </c>
      <c r="BL761" s="6">
        <f t="shared" si="905"/>
        <v>26.85388638483607</v>
      </c>
      <c r="BM761" s="6">
        <f t="shared" si="906"/>
        <v>66.347345771038704</v>
      </c>
      <c r="BN761" s="24"/>
      <c r="BO761" s="24"/>
      <c r="BQ761" s="2">
        <f t="shared" si="821"/>
        <v>88446.25</v>
      </c>
      <c r="BR761" s="2">
        <f t="shared" si="861"/>
        <v>88706.6875</v>
      </c>
      <c r="BS761" s="2">
        <f t="shared" si="822"/>
        <v>87414.612104955173</v>
      </c>
      <c r="BT761" s="5">
        <f t="shared" si="862"/>
        <v>89414.657761697032</v>
      </c>
      <c r="BU761" s="5"/>
      <c r="BV761" s="2">
        <f t="shared" si="894"/>
        <v>0.87292535669732896</v>
      </c>
      <c r="BW761" s="2">
        <f t="shared" si="823"/>
        <v>1.4633655716433649</v>
      </c>
      <c r="BX761" s="2">
        <f t="shared" si="824"/>
        <v>-0.51992038018035869</v>
      </c>
      <c r="BY761" s="2">
        <f t="shared" si="825"/>
        <v>3.4466515234670885</v>
      </c>
      <c r="BZ761" s="2"/>
      <c r="CA761" s="2">
        <f t="shared" si="863"/>
        <v>0.22302091697261525</v>
      </c>
      <c r="CB761" s="2">
        <f t="shared" si="826"/>
        <v>-0.23709698316619257</v>
      </c>
      <c r="CC761" s="2">
        <f t="shared" si="827"/>
        <v>-0.99425470439324071</v>
      </c>
      <c r="CD761" s="2">
        <f t="shared" si="828"/>
        <v>0.52006073806085562</v>
      </c>
      <c r="CE761" s="5"/>
      <c r="CF761" s="8">
        <f t="shared" si="895"/>
        <v>1.533464680445727E-2</v>
      </c>
      <c r="CG761" s="8">
        <f t="shared" si="896"/>
        <v>5.9892375771053545E-3</v>
      </c>
      <c r="CH761" s="5">
        <f t="shared" si="897"/>
        <v>88605</v>
      </c>
      <c r="CI761" s="5">
        <f t="shared" si="898"/>
        <v>88605</v>
      </c>
      <c r="CJ761" s="5"/>
      <c r="CK761" s="5">
        <f t="shared" si="855"/>
        <v>87537.5308299592</v>
      </c>
      <c r="CL761" s="5">
        <f t="shared" si="869"/>
        <v>88622.378726546289</v>
      </c>
      <c r="CM761" s="5">
        <f t="shared" si="907"/>
        <v>89402.669839488211</v>
      </c>
      <c r="CN761" s="5">
        <f t="shared" si="890"/>
        <v>104807.27340469966</v>
      </c>
      <c r="CO761" s="5">
        <f t="shared" si="850"/>
        <v>105411.33785746296</v>
      </c>
      <c r="CP761" s="5">
        <f t="shared" si="864"/>
        <v>95753.43863640973</v>
      </c>
      <c r="CQ761" s="5">
        <f t="shared" si="880"/>
        <v>80056.274724212577</v>
      </c>
      <c r="CR761" s="5"/>
      <c r="CS761" s="32">
        <f t="shared" si="856"/>
        <v>6.7199395667984385E-2</v>
      </c>
      <c r="CT761" s="32">
        <f t="shared" si="870"/>
        <v>5.4135550663306775E-2</v>
      </c>
      <c r="CU761" s="32">
        <f t="shared" si="908"/>
        <v>4.4935237031784592E-2</v>
      </c>
      <c r="CV761" s="32">
        <f t="shared" si="891"/>
        <v>-0.1086496483953856</v>
      </c>
      <c r="CW761" s="32">
        <f t="shared" si="851"/>
        <v>-0.11375757201447945</v>
      </c>
      <c r="CX761" s="32">
        <f t="shared" si="865"/>
        <v>-2.4369241143079479E-2</v>
      </c>
      <c r="CY761" s="32">
        <f t="shared" si="881"/>
        <v>0.16692914230426514</v>
      </c>
      <c r="DA761" s="6">
        <f t="shared" si="857"/>
        <v>9.4454198583645593E-2</v>
      </c>
      <c r="DB761" s="6">
        <f t="shared" si="871"/>
        <v>5.0268456047735194E-2</v>
      </c>
      <c r="DC761" s="6">
        <f t="shared" si="909"/>
        <v>-5.2314217425602017E-3</v>
      </c>
      <c r="DD761" s="6">
        <f t="shared" si="892"/>
        <v>-0.29917645187751601</v>
      </c>
      <c r="DE761" s="6">
        <f t="shared" si="852"/>
        <v>-0.2116454593916535</v>
      </c>
      <c r="DF761" s="6">
        <f t="shared" si="866"/>
        <v>0.52831878121350784</v>
      </c>
      <c r="DG761" s="6">
        <f t="shared" si="883"/>
        <v>1.4807962617929884</v>
      </c>
      <c r="DI761" s="6">
        <f t="shared" si="858"/>
        <v>0.9958087315802997</v>
      </c>
      <c r="DJ761" s="6">
        <f t="shared" si="872"/>
        <v>0.9021572298094549</v>
      </c>
      <c r="DK761" s="6">
        <f t="shared" si="910"/>
        <v>0.24344910754198493</v>
      </c>
      <c r="DL761" s="6">
        <f t="shared" si="893"/>
        <v>0.88526927933647459</v>
      </c>
      <c r="DM761" s="6">
        <f t="shared" si="853"/>
        <v>0.23620664320529353</v>
      </c>
      <c r="DN761" s="6">
        <f t="shared" si="867"/>
        <v>0.1074245235010209</v>
      </c>
      <c r="DO761" s="6">
        <f t="shared" ref="DO761:DO792" si="911">(D181-(AVERAGE(D162:D761)-2*_xlfn.STDEV.P(D162:D761)))/(4*_xlfn.STDEV.P(D162:D761))</f>
        <v>2.4319625371507926E-2</v>
      </c>
      <c r="DP761" s="6"/>
      <c r="DX761">
        <f t="shared" si="873"/>
        <v>88807</v>
      </c>
      <c r="DY761">
        <f t="shared" si="874"/>
        <v>83071.681002768892</v>
      </c>
      <c r="DZ761">
        <f t="shared" si="875"/>
        <v>94542.318997231108</v>
      </c>
    </row>
    <row r="762" spans="1:130" x14ac:dyDescent="0.25">
      <c r="A762" s="1">
        <v>61</v>
      </c>
      <c r="B762" s="1">
        <v>761</v>
      </c>
      <c r="C762" s="7">
        <v>20221107</v>
      </c>
      <c r="D762" s="7">
        <v>97310</v>
      </c>
      <c r="E762" s="7">
        <v>2796269</v>
      </c>
      <c r="F762" s="7"/>
      <c r="G762" s="7">
        <f t="shared" si="838"/>
        <v>272104936390</v>
      </c>
      <c r="H762" s="36">
        <f t="shared" si="889"/>
        <v>177818678273</v>
      </c>
      <c r="I762" s="36">
        <f t="shared" si="876"/>
        <v>152373169929.20001</v>
      </c>
      <c r="K762" s="2">
        <f t="shared" si="839"/>
        <v>4.0796303759935731E-2</v>
      </c>
      <c r="M762" s="1">
        <f t="shared" si="849"/>
        <v>760</v>
      </c>
      <c r="N762" s="2">
        <f t="shared" si="840"/>
        <v>4.8709678033125599E-2</v>
      </c>
      <c r="O762" s="8">
        <f t="shared" si="841"/>
        <v>0.95238095238095233</v>
      </c>
      <c r="P762" s="2">
        <f t="shared" si="842"/>
        <v>0.94086576481100848</v>
      </c>
      <c r="Q762" s="2">
        <f t="shared" si="843"/>
        <v>0.87691822356007321</v>
      </c>
      <c r="R762" s="2">
        <f t="shared" si="844"/>
        <v>1.2821582962137756E-2</v>
      </c>
      <c r="V762" s="1">
        <f t="shared" si="845"/>
        <v>0</v>
      </c>
      <c r="W762" s="1">
        <f t="shared" si="846"/>
        <v>4.0796303759935731E-2</v>
      </c>
      <c r="X762" s="2">
        <f t="shared" si="816"/>
        <v>6.2739372598857677E-3</v>
      </c>
      <c r="Y762" s="2">
        <f t="shared" si="817"/>
        <v>1.0827578062241128E-2</v>
      </c>
      <c r="Z762" s="2">
        <f t="shared" si="818"/>
        <v>1.0332120672714737E-2</v>
      </c>
      <c r="AA762" s="2">
        <f t="shared" si="819"/>
        <v>1.5380922447052392E-2</v>
      </c>
      <c r="AB762" s="3">
        <f t="shared" si="877"/>
        <v>0.60722647930875429</v>
      </c>
      <c r="AC762" s="3">
        <f t="shared" si="878"/>
        <v>0.70396155363985535</v>
      </c>
      <c r="AD762" s="4">
        <f t="shared" si="820"/>
        <v>53.688833023954722</v>
      </c>
      <c r="AE762" s="5">
        <f t="shared" si="899"/>
        <v>49.251866066188043</v>
      </c>
      <c r="AF762" s="5">
        <f t="shared" si="900"/>
        <v>34.442978550206448</v>
      </c>
      <c r="AG762" s="5">
        <f t="shared" si="901"/>
        <v>64.060753582169639</v>
      </c>
      <c r="AH762" s="5"/>
      <c r="AI762" s="6">
        <f t="shared" si="879"/>
        <v>0.23053517680144855</v>
      </c>
      <c r="AJ762" s="6">
        <f t="shared" si="868"/>
        <v>2.3954925754210512E-2</v>
      </c>
      <c r="AK762" s="6">
        <f t="shared" si="902"/>
        <v>-0.15648463802256798</v>
      </c>
      <c r="AL762" s="6">
        <f t="shared" si="903"/>
        <v>0.20439448953098902</v>
      </c>
      <c r="AM762" s="6"/>
      <c r="AT762" s="5"/>
      <c r="AU762" s="5">
        <f t="shared" si="884"/>
        <v>97310.374114137085</v>
      </c>
      <c r="AV762" s="12">
        <f t="shared" si="885"/>
        <v>3.8445600358816279E-6</v>
      </c>
      <c r="AW762" s="5"/>
      <c r="AX762" s="5"/>
      <c r="AY762" s="5"/>
      <c r="BA762" s="4">
        <f t="shared" si="886"/>
        <v>97309.099183360711</v>
      </c>
      <c r="BB762" s="12">
        <f t="shared" si="887"/>
        <v>9.2571846602718111E-6</v>
      </c>
      <c r="BE762" s="5">
        <f t="shared" si="888"/>
        <v>3890</v>
      </c>
      <c r="BF762" s="6">
        <f t="shared" ref="BF762:BF800" si="912">IF(BE762&lt;0,-BE762,0)</f>
        <v>0</v>
      </c>
      <c r="BG762" s="6">
        <f t="shared" ref="BG762:BG800" si="913">IF(BE762&gt;=0,BE762,0)</f>
        <v>3890</v>
      </c>
      <c r="BH762" s="6">
        <f t="shared" si="860"/>
        <v>548.57142857142856</v>
      </c>
      <c r="BI762" s="6">
        <f t="shared" si="860"/>
        <v>977.85714285714289</v>
      </c>
      <c r="BJ762" s="6">
        <f t="shared" si="859"/>
        <v>64.061768834815155</v>
      </c>
      <c r="BK762" s="6">
        <f t="shared" si="904"/>
        <v>50.926797908106927</v>
      </c>
      <c r="BL762" s="6">
        <f t="shared" si="905"/>
        <v>26.924095296159159</v>
      </c>
      <c r="BM762" s="6">
        <f t="shared" si="906"/>
        <v>67.728689736470358</v>
      </c>
      <c r="BN762" s="24"/>
      <c r="BO762" s="24"/>
      <c r="BQ762" s="2">
        <f t="shared" si="821"/>
        <v>88493.75</v>
      </c>
      <c r="BR762" s="2">
        <f t="shared" si="861"/>
        <v>88697.0625</v>
      </c>
      <c r="BS762" s="2">
        <f t="shared" si="822"/>
        <v>87501.305392818525</v>
      </c>
      <c r="BT762" s="5">
        <f t="shared" si="862"/>
        <v>89411.408112855061</v>
      </c>
      <c r="BU762" s="5"/>
      <c r="BV762" s="2">
        <f t="shared" si="894"/>
        <v>0.38752907497209765</v>
      </c>
      <c r="BW762" s="2">
        <f t="shared" si="823"/>
        <v>1.3369588899638754</v>
      </c>
      <c r="BX762" s="2">
        <f t="shared" si="824"/>
        <v>-0.57766319736055416</v>
      </c>
      <c r="BY762" s="2">
        <f t="shared" si="825"/>
        <v>3.2515809772883051</v>
      </c>
      <c r="BZ762" s="2"/>
      <c r="CA762" s="2">
        <f t="shared" si="863"/>
        <v>0.34103064432524199</v>
      </c>
      <c r="CB762" s="2">
        <f t="shared" si="826"/>
        <v>-0.20067430633420438</v>
      </c>
      <c r="CC762" s="2">
        <f t="shared" si="827"/>
        <v>-0.99648155188272036</v>
      </c>
      <c r="CD762" s="2">
        <f t="shared" si="828"/>
        <v>0.59513293921431165</v>
      </c>
      <c r="CE762" s="5"/>
      <c r="CF762" s="8">
        <f t="shared" si="895"/>
        <v>1.533464680445727E-2</v>
      </c>
      <c r="CG762" s="8">
        <f t="shared" si="896"/>
        <v>5.9892375771053545E-3</v>
      </c>
      <c r="CH762" s="5">
        <f t="shared" si="897"/>
        <v>90550</v>
      </c>
      <c r="CI762" s="5">
        <f t="shared" si="898"/>
        <v>90550</v>
      </c>
      <c r="CJ762" s="5"/>
      <c r="CK762" s="5">
        <f t="shared" si="855"/>
        <v>89227.173528207059</v>
      </c>
      <c r="CL762" s="5">
        <f t="shared" si="869"/>
        <v>89225.753735039034</v>
      </c>
      <c r="CM762" s="5">
        <f t="shared" si="907"/>
        <v>89541.706280001541</v>
      </c>
      <c r="CN762" s="5">
        <f t="shared" si="890"/>
        <v>104400.68610321726</v>
      </c>
      <c r="CO762" s="5">
        <f t="shared" si="850"/>
        <v>105306.60115606622</v>
      </c>
      <c r="CP762" s="5">
        <f t="shared" si="864"/>
        <v>95814.986262228922</v>
      </c>
      <c r="CQ762" s="5">
        <f t="shared" si="880"/>
        <v>80155.182269965648</v>
      </c>
      <c r="CR762" s="5"/>
      <c r="CS762" s="32">
        <f t="shared" si="856"/>
        <v>9.0587050471096164E-2</v>
      </c>
      <c r="CT762" s="32">
        <f t="shared" si="870"/>
        <v>9.0604404295284491E-2</v>
      </c>
      <c r="CU762" s="32">
        <f t="shared" si="908"/>
        <v>8.6756150209005511E-2</v>
      </c>
      <c r="CV762" s="32">
        <f t="shared" si="891"/>
        <v>-6.7918002916254272E-2</v>
      </c>
      <c r="CW762" s="32">
        <f t="shared" si="851"/>
        <v>-7.5936371208250364E-2</v>
      </c>
      <c r="CX762" s="32">
        <f t="shared" si="865"/>
        <v>1.5603130534084464E-2</v>
      </c>
      <c r="CY762" s="32">
        <f t="shared" si="881"/>
        <v>0.21402007012168323</v>
      </c>
      <c r="DA762" s="6">
        <f t="shared" si="857"/>
        <v>0.13325249968090813</v>
      </c>
      <c r="DB762" s="6">
        <f t="shared" si="871"/>
        <v>7.576147316535016E-2</v>
      </c>
      <c r="DC762" s="6">
        <f t="shared" si="909"/>
        <v>1.4074536380188733E-2</v>
      </c>
      <c r="DD762" s="6">
        <f t="shared" si="892"/>
        <v>-0.24149231629374984</v>
      </c>
      <c r="DE762" s="6">
        <f t="shared" si="852"/>
        <v>-0.15882286689449521</v>
      </c>
      <c r="DF762" s="6">
        <f t="shared" si="866"/>
        <v>0.58393017075858411</v>
      </c>
      <c r="DG762" s="6">
        <f t="shared" ref="DG762:DG793" si="914">LN(D761/D162)</f>
        <v>1.5442105363401313</v>
      </c>
      <c r="DI762" s="6">
        <f t="shared" si="858"/>
        <v>1.023175662459185</v>
      </c>
      <c r="DJ762" s="6">
        <f t="shared" si="872"/>
        <v>1.0915503363260712</v>
      </c>
      <c r="DK762" s="6">
        <f t="shared" si="910"/>
        <v>0.33002157196814502</v>
      </c>
      <c r="DL762" s="6">
        <f t="shared" si="893"/>
        <v>0.85734809802638257</v>
      </c>
      <c r="DM762" s="6">
        <f t="shared" si="853"/>
        <v>0.23062389010813469</v>
      </c>
      <c r="DN762" s="6">
        <f t="shared" si="867"/>
        <v>0.13660945387864365</v>
      </c>
      <c r="DO762" s="6">
        <f t="shared" si="911"/>
        <v>3.2321857720902861E-2</v>
      </c>
      <c r="DP762" s="6"/>
      <c r="DX762">
        <f t="shared" si="873"/>
        <v>89230.5</v>
      </c>
      <c r="DY762">
        <f t="shared" si="874"/>
        <v>82401.410822078833</v>
      </c>
      <c r="DZ762">
        <f t="shared" si="875"/>
        <v>96059.589177921167</v>
      </c>
    </row>
    <row r="763" spans="1:130" x14ac:dyDescent="0.25">
      <c r="A763" s="1">
        <v>62</v>
      </c>
      <c r="B763" s="1">
        <v>762</v>
      </c>
      <c r="C763" s="7">
        <v>20221108</v>
      </c>
      <c r="D763" s="7">
        <v>93010</v>
      </c>
      <c r="E763" s="7">
        <v>4068981</v>
      </c>
      <c r="F763" s="7"/>
      <c r="G763" s="7">
        <f t="shared" si="838"/>
        <v>378455922810</v>
      </c>
      <c r="H763" s="36">
        <f t="shared" si="889"/>
        <v>190424803325</v>
      </c>
      <c r="I763" s="36">
        <f t="shared" si="876"/>
        <v>156497431996.39999</v>
      </c>
      <c r="K763" s="2">
        <f t="shared" si="839"/>
        <v>-4.5194744579522016E-2</v>
      </c>
      <c r="M763" s="1">
        <f t="shared" si="849"/>
        <v>761</v>
      </c>
      <c r="N763" s="2">
        <f t="shared" si="840"/>
        <v>4.874972827043534E-2</v>
      </c>
      <c r="O763" s="8">
        <f t="shared" si="841"/>
        <v>0.95363408521303261</v>
      </c>
      <c r="P763" s="2">
        <f t="shared" si="842"/>
        <v>0.94102644508172717</v>
      </c>
      <c r="Q763" s="2">
        <f t="shared" si="843"/>
        <v>0.87701535390225782</v>
      </c>
      <c r="R763" s="2">
        <f t="shared" si="844"/>
        <v>1.2768320402024136E-2</v>
      </c>
      <c r="V763" s="1">
        <f t="shared" si="845"/>
        <v>4.5194744579522016E-2</v>
      </c>
      <c r="W763" s="1">
        <f t="shared" si="846"/>
        <v>0</v>
      </c>
      <c r="X763" s="2">
        <f t="shared" ref="X763:X800" si="915">AVERAGE(V750:V763)</f>
        <v>8.5570888022351611E-3</v>
      </c>
      <c r="Y763" s="2">
        <f t="shared" ref="Y763:Y800" si="916">AVERAGE(W750:W763)</f>
        <v>1.0827578062241128E-2</v>
      </c>
      <c r="Z763" s="2">
        <f t="shared" ref="Z763:Z800" si="917">_xlfn.STDEV.S(V750:V763)</f>
        <v>1.4626740951839683E-2</v>
      </c>
      <c r="AA763" s="2">
        <f t="shared" ref="AA763:AA800" si="918">_xlfn.STDEV.S(W750:W763)</f>
        <v>1.5380922447052392E-2</v>
      </c>
      <c r="AB763" s="3">
        <f t="shared" si="877"/>
        <v>0.58503044734369836</v>
      </c>
      <c r="AC763" s="3">
        <f t="shared" si="878"/>
        <v>0.70396155363985535</v>
      </c>
      <c r="AD763" s="4">
        <f t="shared" ref="AD763:AD800" si="919">(AC763/(AB763+AC763))*100</f>
        <v>54.61333763923313</v>
      </c>
      <c r="AE763" s="5">
        <f t="shared" si="899"/>
        <v>49.15703282753276</v>
      </c>
      <c r="AF763" s="5">
        <f t="shared" si="900"/>
        <v>34.520561241756319</v>
      </c>
      <c r="AG763" s="5">
        <f t="shared" si="901"/>
        <v>63.793504413309201</v>
      </c>
      <c r="AH763" s="5"/>
      <c r="AI763" s="6">
        <f t="shared" si="879"/>
        <v>6.8034783692239434E-2</v>
      </c>
      <c r="AJ763" s="6">
        <f t="shared" si="868"/>
        <v>2.7714086784939397E-2</v>
      </c>
      <c r="AK763" s="6">
        <f t="shared" si="902"/>
        <v>-0.15312929454337781</v>
      </c>
      <c r="AL763" s="6">
        <f t="shared" si="903"/>
        <v>0.20855746811325659</v>
      </c>
      <c r="AM763" s="6"/>
      <c r="AT763" s="5"/>
      <c r="AU763" s="5">
        <f t="shared" si="884"/>
        <v>93016.000481131181</v>
      </c>
      <c r="AV763" s="12">
        <f t="shared" si="885"/>
        <v>6.4514365457180034E-5</v>
      </c>
      <c r="AW763" s="5"/>
      <c r="AX763" s="5"/>
      <c r="AY763" s="5"/>
      <c r="BA763" s="4">
        <f t="shared" si="886"/>
        <v>93010.584231460787</v>
      </c>
      <c r="BB763" s="12">
        <f t="shared" si="887"/>
        <v>6.2813833006103437E-6</v>
      </c>
      <c r="BE763" s="5">
        <f t="shared" si="888"/>
        <v>-4300</v>
      </c>
      <c r="BF763" s="6">
        <f t="shared" si="912"/>
        <v>4300</v>
      </c>
      <c r="BG763" s="6">
        <f t="shared" si="913"/>
        <v>0</v>
      </c>
      <c r="BH763" s="6">
        <f t="shared" si="860"/>
        <v>770</v>
      </c>
      <c r="BI763" s="6">
        <f t="shared" si="860"/>
        <v>977.85714285714289</v>
      </c>
      <c r="BJ763" s="6">
        <f t="shared" si="859"/>
        <v>55.946056395586432</v>
      </c>
      <c r="BK763" s="6">
        <f t="shared" si="904"/>
        <v>51.097403895307068</v>
      </c>
      <c r="BL763" s="6">
        <f t="shared" si="905"/>
        <v>26.998292040151782</v>
      </c>
      <c r="BM763" s="6">
        <f t="shared" si="906"/>
        <v>67.966782193915762</v>
      </c>
      <c r="BN763" s="24"/>
      <c r="BO763" s="24"/>
      <c r="BQ763" s="2">
        <f t="shared" si="821"/>
        <v>88846.25</v>
      </c>
      <c r="BR763" s="2">
        <f t="shared" si="861"/>
        <v>88705.0625</v>
      </c>
      <c r="BS763" s="2">
        <f t="shared" si="822"/>
        <v>87606.69487680147</v>
      </c>
      <c r="BT763" s="5">
        <f t="shared" si="862"/>
        <v>89422.475375234775</v>
      </c>
      <c r="BU763" s="5"/>
      <c r="BV763" s="2">
        <f t="shared" si="894"/>
        <v>0.43186180609578351</v>
      </c>
      <c r="BW763" s="2">
        <f t="shared" si="823"/>
        <v>1.2043958341511936</v>
      </c>
      <c r="BX763" s="2">
        <f t="shared" si="824"/>
        <v>-0.56261751759515133</v>
      </c>
      <c r="BY763" s="2">
        <f t="shared" si="825"/>
        <v>2.9714091858975387</v>
      </c>
      <c r="BZ763" s="2"/>
      <c r="CA763" s="2">
        <f t="shared" si="863"/>
        <v>5.6489065575002419E-2</v>
      </c>
      <c r="CB763" s="2">
        <f t="shared" si="826"/>
        <v>-0.16922450180844625</v>
      </c>
      <c r="CC763" s="2">
        <f t="shared" si="827"/>
        <v>-0.95278052438518857</v>
      </c>
      <c r="CD763" s="2">
        <f t="shared" si="828"/>
        <v>0.614331520768296</v>
      </c>
      <c r="CE763" s="5"/>
      <c r="CF763" s="8">
        <f t="shared" si="895"/>
        <v>9.0506977859349663E-4</v>
      </c>
      <c r="CG763" s="8">
        <f t="shared" si="896"/>
        <v>9.0506977859349663E-4</v>
      </c>
      <c r="CH763" s="5">
        <f t="shared" si="897"/>
        <v>91060</v>
      </c>
      <c r="CI763" s="5">
        <f t="shared" si="898"/>
        <v>90550</v>
      </c>
      <c r="CJ763" s="5"/>
      <c r="CK763" s="5">
        <f t="shared" si="855"/>
        <v>90235.865263081781</v>
      </c>
      <c r="CL763" s="5">
        <f t="shared" si="869"/>
        <v>89555.420812738914</v>
      </c>
      <c r="CM763" s="5">
        <f t="shared" si="907"/>
        <v>89571.568093990034</v>
      </c>
      <c r="CN763" s="5">
        <f t="shared" si="890"/>
        <v>104020.38338354061</v>
      </c>
      <c r="CO763" s="5">
        <f t="shared" si="850"/>
        <v>105184.55445329437</v>
      </c>
      <c r="CP763" s="5">
        <f t="shared" si="864"/>
        <v>95861.984822461513</v>
      </c>
      <c r="CQ763" s="5">
        <f t="shared" si="880"/>
        <v>80263.314034000388</v>
      </c>
      <c r="CR763" s="5"/>
      <c r="CS763" s="32">
        <f t="shared" si="856"/>
        <v>3.0743149952962234E-2</v>
      </c>
      <c r="CT763" s="32">
        <f t="shared" si="870"/>
        <v>3.857476360347456E-2</v>
      </c>
      <c r="CU763" s="32">
        <f t="shared" si="908"/>
        <v>3.8387537241749703E-2</v>
      </c>
      <c r="CV763" s="32">
        <f t="shared" si="891"/>
        <v>-0.10584832535122923</v>
      </c>
      <c r="CW763" s="32">
        <f t="shared" si="851"/>
        <v>-0.11574469765615925</v>
      </c>
      <c r="CX763" s="32">
        <f t="shared" si="865"/>
        <v>-2.9750946923782662E-2</v>
      </c>
      <c r="CY763" s="32">
        <f t="shared" si="881"/>
        <v>0.15881086047107384</v>
      </c>
      <c r="DA763" s="6">
        <f t="shared" si="857"/>
        <v>0.1043933456291805</v>
      </c>
      <c r="DB763" s="6">
        <f t="shared" si="871"/>
        <v>4.0939509884395124E-3</v>
      </c>
      <c r="DC763" s="6">
        <f t="shared" si="909"/>
        <v>-2.0854038000485523E-2</v>
      </c>
      <c r="DD763" s="6">
        <f t="shared" si="892"/>
        <v>-0.24186833659444354</v>
      </c>
      <c r="DE763" s="6">
        <f t="shared" si="852"/>
        <v>-0.20533184480814007</v>
      </c>
      <c r="DF763" s="6">
        <f t="shared" si="866"/>
        <v>0.55808486706970961</v>
      </c>
      <c r="DG763" s="6">
        <f t="shared" si="914"/>
        <v>1.5710317408694507</v>
      </c>
      <c r="DI763" s="6">
        <f t="shared" si="858"/>
        <v>0.72017068539151141</v>
      </c>
      <c r="DJ763" s="6">
        <f t="shared" si="872"/>
        <v>0.75937448499010918</v>
      </c>
      <c r="DK763" s="6">
        <f t="shared" si="910"/>
        <v>-7.8068685338942206E-2</v>
      </c>
      <c r="DL763" s="6">
        <f t="shared" si="893"/>
        <v>0.90675137544930429</v>
      </c>
      <c r="DM763" s="6">
        <f t="shared" si="853"/>
        <v>0.25914959708057178</v>
      </c>
      <c r="DN763" s="6">
        <f t="shared" si="867"/>
        <v>0.16396418437614013</v>
      </c>
      <c r="DO763" s="6">
        <f t="shared" si="911"/>
        <v>4.201598209839192E-2</v>
      </c>
      <c r="DP763" s="6"/>
      <c r="DX763">
        <f t="shared" si="873"/>
        <v>89370.5</v>
      </c>
      <c r="DY763">
        <f t="shared" si="874"/>
        <v>82354.582454874486</v>
      </c>
      <c r="DZ763">
        <f t="shared" si="875"/>
        <v>96386.417545125514</v>
      </c>
    </row>
    <row r="764" spans="1:130" x14ac:dyDescent="0.25">
      <c r="A764" s="1">
        <v>63</v>
      </c>
      <c r="B764" s="1">
        <v>763</v>
      </c>
      <c r="C764" s="7">
        <v>20221109</v>
      </c>
      <c r="D764" s="7">
        <v>95900</v>
      </c>
      <c r="E764" s="7">
        <v>3168948</v>
      </c>
      <c r="F764" s="7"/>
      <c r="G764" s="7">
        <f t="shared" si="838"/>
        <v>303902113200</v>
      </c>
      <c r="H764" s="36">
        <f t="shared" si="889"/>
        <v>198143977891.5</v>
      </c>
      <c r="I764" s="36">
        <f t="shared" si="876"/>
        <v>159043160080.39999</v>
      </c>
      <c r="K764" s="2">
        <f t="shared" si="839"/>
        <v>3.0598967635016853E-2</v>
      </c>
      <c r="M764" s="1">
        <f t="shared" si="849"/>
        <v>762</v>
      </c>
      <c r="N764" s="2">
        <f t="shared" si="840"/>
        <v>4.8749970031741481E-2</v>
      </c>
      <c r="O764" s="8">
        <f t="shared" si="841"/>
        <v>0.95488721804511278</v>
      </c>
      <c r="P764" s="2">
        <f t="shared" si="842"/>
        <v>0.94102741397921785</v>
      </c>
      <c r="Q764" s="2">
        <f t="shared" si="843"/>
        <v>0.87701593978274395</v>
      </c>
      <c r="R764" s="2">
        <f t="shared" si="844"/>
        <v>1.3860772963385615E-2</v>
      </c>
      <c r="V764" s="1">
        <f t="shared" si="845"/>
        <v>0</v>
      </c>
      <c r="W764" s="1">
        <f t="shared" si="846"/>
        <v>3.0598967635016853E-2</v>
      </c>
      <c r="X764" s="2">
        <f t="shared" si="915"/>
        <v>7.7278127507540246E-3</v>
      </c>
      <c r="Y764" s="2">
        <f t="shared" si="916"/>
        <v>1.3013218607599474E-2</v>
      </c>
      <c r="Z764" s="2">
        <f t="shared" si="917"/>
        <v>1.4768773467446653E-2</v>
      </c>
      <c r="AA764" s="2">
        <f t="shared" si="918"/>
        <v>1.5889617156215952E-2</v>
      </c>
      <c r="AB764" s="3">
        <f t="shared" si="877"/>
        <v>0.52325352323858698</v>
      </c>
      <c r="AC764" s="3">
        <f t="shared" si="878"/>
        <v>0.81897622073976517</v>
      </c>
      <c r="AD764" s="4">
        <f t="shared" si="919"/>
        <v>61.016098355288264</v>
      </c>
      <c r="AE764" s="5">
        <f t="shared" si="899"/>
        <v>49.056626879147373</v>
      </c>
      <c r="AF764" s="5">
        <f t="shared" si="900"/>
        <v>34.798023348522541</v>
      </c>
      <c r="AG764" s="5">
        <f t="shared" si="901"/>
        <v>63.315230409772205</v>
      </c>
      <c r="AH764" s="5"/>
      <c r="AI764" s="6">
        <f t="shared" si="879"/>
        <v>7.6339946896460092E-2</v>
      </c>
      <c r="AJ764" s="6">
        <f t="shared" si="868"/>
        <v>2.8210258057147823E-2</v>
      </c>
      <c r="AK764" s="6">
        <f t="shared" si="902"/>
        <v>-0.15313398150861818</v>
      </c>
      <c r="AL764" s="6">
        <f t="shared" si="903"/>
        <v>0.20955449762291384</v>
      </c>
      <c r="AM764" s="6"/>
      <c r="AT764" s="5"/>
      <c r="AU764" s="5">
        <f t="shared" si="884"/>
        <v>95899.508198513679</v>
      </c>
      <c r="AV764" s="12">
        <f t="shared" si="885"/>
        <v>5.1282741013736199E-6</v>
      </c>
      <c r="AW764" s="5"/>
      <c r="AX764" s="5"/>
      <c r="AY764" s="5"/>
      <c r="BA764" s="4">
        <f t="shared" si="886"/>
        <v>95898.964433702946</v>
      </c>
      <c r="BB764" s="12">
        <f t="shared" si="887"/>
        <v>1.079839725814935E-5</v>
      </c>
      <c r="BE764" s="5">
        <f t="shared" si="888"/>
        <v>2890</v>
      </c>
      <c r="BF764" s="6">
        <f t="shared" si="912"/>
        <v>0</v>
      </c>
      <c r="BG764" s="6">
        <f t="shared" si="913"/>
        <v>2890</v>
      </c>
      <c r="BH764" s="6">
        <f t="shared" si="860"/>
        <v>695.71428571428567</v>
      </c>
      <c r="BI764" s="6">
        <f t="shared" si="860"/>
        <v>1184.2857142857142</v>
      </c>
      <c r="BJ764" s="6">
        <f t="shared" si="859"/>
        <v>62.993920972644382</v>
      </c>
      <c r="BK764" s="6">
        <f t="shared" si="904"/>
        <v>51.245388347875938</v>
      </c>
      <c r="BL764" s="6">
        <f t="shared" si="905"/>
        <v>26.880329680201058</v>
      </c>
      <c r="BM764" s="6">
        <f t="shared" si="906"/>
        <v>68.300929415248348</v>
      </c>
      <c r="BN764" s="24"/>
      <c r="BO764" s="24"/>
      <c r="BQ764" s="2">
        <f t="shared" ref="BQ764:BQ800" si="920">(_xlfn.PERCENTILE.EXC(D745:D764,0.25)+_xlfn.PERCENTILE.EXC(D745:D764,0.75))*0.5</f>
        <v>88846.25</v>
      </c>
      <c r="BR764" s="2">
        <f t="shared" si="861"/>
        <v>88711.6875</v>
      </c>
      <c r="BS764" s="2">
        <f t="shared" ref="BS764:BS799" si="921">BR764-2*_xlfn.STDEV.S(BR745:BR764)</f>
        <v>87711.821857627961</v>
      </c>
      <c r="BT764" s="5">
        <f t="shared" si="862"/>
        <v>89431.879942757674</v>
      </c>
      <c r="BU764" s="5"/>
      <c r="BV764" s="2">
        <f t="shared" si="894"/>
        <v>0.33876932082849764</v>
      </c>
      <c r="BW764" s="2">
        <f t="shared" si="823"/>
        <v>1.0938344616962759</v>
      </c>
      <c r="BX764" s="2">
        <f t="shared" si="824"/>
        <v>-0.59359821426672821</v>
      </c>
      <c r="BY764" s="2">
        <f t="shared" si="825"/>
        <v>2.7812671376592801</v>
      </c>
      <c r="BZ764" s="2"/>
      <c r="CA764" s="2">
        <f t="shared" si="863"/>
        <v>6.8273625110660846E-2</v>
      </c>
      <c r="CB764" s="2">
        <f t="shared" si="826"/>
        <v>-0.1338963777039815</v>
      </c>
      <c r="CC764" s="2">
        <f t="shared" si="827"/>
        <v>-0.89169549792633229</v>
      </c>
      <c r="CD764" s="2">
        <f t="shared" si="828"/>
        <v>0.62390274251836941</v>
      </c>
      <c r="CE764" s="5"/>
      <c r="CF764" s="8">
        <f t="shared" si="895"/>
        <v>9.0506977859349663E-4</v>
      </c>
      <c r="CG764" s="8">
        <f t="shared" si="896"/>
        <v>9.0506977859349663E-4</v>
      </c>
      <c r="CH764" s="5">
        <f t="shared" si="897"/>
        <v>91200</v>
      </c>
      <c r="CI764" s="5">
        <f t="shared" si="898"/>
        <v>90550</v>
      </c>
      <c r="CJ764" s="5"/>
      <c r="CK764" s="5">
        <f t="shared" si="855"/>
        <v>91609.374284756355</v>
      </c>
      <c r="CL764" s="5">
        <f t="shared" si="869"/>
        <v>89898.93940141864</v>
      </c>
      <c r="CM764" s="5">
        <f t="shared" si="907"/>
        <v>89684.517452241154</v>
      </c>
      <c r="CN764" s="5">
        <f t="shared" si="890"/>
        <v>103652.98792761989</v>
      </c>
      <c r="CO764" s="5">
        <f t="shared" si="850"/>
        <v>105092.67492787739</v>
      </c>
      <c r="CP764" s="5">
        <f t="shared" si="864"/>
        <v>95935.443464273223</v>
      </c>
      <c r="CQ764" s="5">
        <f t="shared" si="880"/>
        <v>80433.530601293372</v>
      </c>
      <c r="CR764" s="5"/>
      <c r="CS764" s="32">
        <f t="shared" si="856"/>
        <v>4.6836098911742008E-2</v>
      </c>
      <c r="CT764" s="32">
        <f t="shared" si="870"/>
        <v>6.6753408199681896E-2</v>
      </c>
      <c r="CU764" s="32">
        <f t="shared" si="908"/>
        <v>6.9303852262668553E-2</v>
      </c>
      <c r="CV764" s="32">
        <f t="shared" si="891"/>
        <v>-7.4797534375311447E-2</v>
      </c>
      <c r="CW764" s="32">
        <f t="shared" si="851"/>
        <v>-8.7472080563046894E-2</v>
      </c>
      <c r="CX764" s="32">
        <f t="shared" si="865"/>
        <v>-3.6945119544296023E-4</v>
      </c>
      <c r="CY764" s="32">
        <f t="shared" si="881"/>
        <v>0.19228882883897591</v>
      </c>
      <c r="DA764" s="6">
        <f t="shared" si="857"/>
        <v>0.12289252151578382</v>
      </c>
      <c r="DB764" s="6">
        <f t="shared" si="871"/>
        <v>4.7622962402837331E-2</v>
      </c>
      <c r="DC764" s="6">
        <f t="shared" si="909"/>
        <v>2.2994368249797611E-2</v>
      </c>
      <c r="DD764" s="6">
        <f t="shared" si="892"/>
        <v>-0.21413542503915206</v>
      </c>
      <c r="DE764" s="6">
        <f t="shared" si="852"/>
        <v>-0.13635586719141643</v>
      </c>
      <c r="DF764" s="6">
        <f t="shared" si="866"/>
        <v>0.60497207359799632</v>
      </c>
      <c r="DG764" s="6">
        <f t="shared" si="914"/>
        <v>1.5308270101141506</v>
      </c>
      <c r="DI764" s="6">
        <f t="shared" si="858"/>
        <v>0.81875617929453048</v>
      </c>
      <c r="DJ764" s="6">
        <f t="shared" si="872"/>
        <v>0.92718799940270857</v>
      </c>
      <c r="DK764" s="6">
        <f t="shared" si="910"/>
        <v>0.13569677051725001</v>
      </c>
      <c r="DL764" s="6">
        <f t="shared" si="893"/>
        <v>0.92227752511962546</v>
      </c>
      <c r="DM764" s="6">
        <f t="shared" si="853"/>
        <v>0.33719863304304082</v>
      </c>
      <c r="DN764" s="6">
        <f t="shared" si="867"/>
        <v>0.14355910492492044</v>
      </c>
      <c r="DO764" s="6">
        <f t="shared" si="911"/>
        <v>5.2355869979672717E-2</v>
      </c>
      <c r="DP764" s="6"/>
      <c r="DX764">
        <f t="shared" si="873"/>
        <v>89534</v>
      </c>
      <c r="DY764">
        <f t="shared" si="874"/>
        <v>82082.947993739406</v>
      </c>
      <c r="DZ764">
        <f t="shared" si="875"/>
        <v>96985.052006260594</v>
      </c>
    </row>
    <row r="765" spans="1:130" x14ac:dyDescent="0.25">
      <c r="A765" s="1">
        <v>64</v>
      </c>
      <c r="B765" s="1">
        <v>764</v>
      </c>
      <c r="C765" s="7">
        <v>20221112</v>
      </c>
      <c r="D765" s="7">
        <v>94390</v>
      </c>
      <c r="E765" s="7">
        <v>1877558</v>
      </c>
      <c r="F765" s="7"/>
      <c r="G765" s="7">
        <f t="shared" si="838"/>
        <v>177222699620</v>
      </c>
      <c r="H765" s="36">
        <f t="shared" si="889"/>
        <v>199977240212.5</v>
      </c>
      <c r="I765" s="36">
        <f t="shared" si="876"/>
        <v>159996319802.39999</v>
      </c>
      <c r="K765" s="2">
        <f t="shared" si="839"/>
        <v>-1.5870846552539487E-2</v>
      </c>
      <c r="M765" s="1">
        <f t="shared" si="849"/>
        <v>763</v>
      </c>
      <c r="N765" s="2">
        <f t="shared" si="840"/>
        <v>4.8755723570851131E-2</v>
      </c>
      <c r="O765" s="8">
        <f t="shared" si="841"/>
        <v>0.95614035087719296</v>
      </c>
      <c r="P765" s="2">
        <f t="shared" si="842"/>
        <v>0.94105046853168206</v>
      </c>
      <c r="Q765" s="2">
        <f t="shared" si="843"/>
        <v>0.87702988125326065</v>
      </c>
      <c r="R765" s="2">
        <f t="shared" si="844"/>
        <v>1.5112936897975104E-2</v>
      </c>
      <c r="V765" s="1">
        <f t="shared" si="845"/>
        <v>1.5870846552539487E-2</v>
      </c>
      <c r="W765" s="1">
        <f t="shared" si="846"/>
        <v>0</v>
      </c>
      <c r="X765" s="2">
        <f t="shared" si="915"/>
        <v>8.0305421887395916E-3</v>
      </c>
      <c r="Y765" s="2">
        <f t="shared" si="916"/>
        <v>1.3013218607599474E-2</v>
      </c>
      <c r="Z765" s="2">
        <f t="shared" si="917"/>
        <v>1.4897844558014024E-2</v>
      </c>
      <c r="AA765" s="2">
        <f t="shared" si="918"/>
        <v>1.5889617156215952E-2</v>
      </c>
      <c r="AB765" s="3">
        <f t="shared" si="877"/>
        <v>0.53904054089621356</v>
      </c>
      <c r="AC765" s="3">
        <f t="shared" si="878"/>
        <v>0.81897622073976517</v>
      </c>
      <c r="AD765" s="4">
        <f t="shared" si="919"/>
        <v>60.306782940820177</v>
      </c>
      <c r="AE765" s="5">
        <f t="shared" si="899"/>
        <v>48.8867998674611</v>
      </c>
      <c r="AF765" s="5">
        <f t="shared" si="900"/>
        <v>35.297520777940143</v>
      </c>
      <c r="AG765" s="5">
        <f t="shared" si="901"/>
        <v>62.476078956982057</v>
      </c>
      <c r="AH765" s="5"/>
      <c r="AI765" s="6">
        <f t="shared" si="879"/>
        <v>6.9534867227732555E-2</v>
      </c>
      <c r="AJ765" s="6">
        <f t="shared" si="868"/>
        <v>3.0003368351424531E-2</v>
      </c>
      <c r="AK765" s="6">
        <f t="shared" si="902"/>
        <v>-0.15227508456891983</v>
      </c>
      <c r="AL765" s="6">
        <f t="shared" si="903"/>
        <v>0.21228182127176889</v>
      </c>
      <c r="AM765" s="6"/>
      <c r="AT765" s="5"/>
      <c r="AU765" s="5">
        <f t="shared" si="884"/>
        <v>94387.976319349676</v>
      </c>
      <c r="AV765" s="12">
        <f t="shared" si="885"/>
        <v>2.1439566165071255E-5</v>
      </c>
      <c r="AW765" s="5"/>
      <c r="AX765" s="5"/>
      <c r="AY765" s="5"/>
      <c r="BA765" s="4">
        <f t="shared" si="886"/>
        <v>94389.62462273211</v>
      </c>
      <c r="BB765" s="12">
        <f t="shared" si="887"/>
        <v>3.9768753882230001E-6</v>
      </c>
      <c r="BE765" s="5">
        <f t="shared" si="888"/>
        <v>-1510</v>
      </c>
      <c r="BF765" s="6">
        <f t="shared" si="912"/>
        <v>1510</v>
      </c>
      <c r="BG765" s="6">
        <f t="shared" si="913"/>
        <v>0</v>
      </c>
      <c r="BH765" s="6">
        <f t="shared" si="860"/>
        <v>730</v>
      </c>
      <c r="BI765" s="6">
        <f t="shared" si="860"/>
        <v>1184.2857142857142</v>
      </c>
      <c r="BJ765" s="6">
        <f t="shared" si="859"/>
        <v>61.865671641791039</v>
      </c>
      <c r="BK765" s="6">
        <f t="shared" si="904"/>
        <v>51.299243853709001</v>
      </c>
      <c r="BL765" s="6">
        <f t="shared" si="905"/>
        <v>26.840786472099037</v>
      </c>
      <c r="BM765" s="6">
        <f t="shared" si="906"/>
        <v>68.420164020835983</v>
      </c>
      <c r="BN765" s="24"/>
      <c r="BO765" s="24"/>
      <c r="BQ765" s="2">
        <f t="shared" si="920"/>
        <v>89210</v>
      </c>
      <c r="BR765" s="2">
        <f t="shared" si="861"/>
        <v>88734.4375</v>
      </c>
      <c r="BS765" s="2">
        <f t="shared" si="921"/>
        <v>87835.120822933648</v>
      </c>
      <c r="BT765" s="5">
        <f t="shared" si="862"/>
        <v>89488.347254389184</v>
      </c>
      <c r="BU765" s="5"/>
      <c r="BV765" s="2">
        <f t="shared" si="894"/>
        <v>0.28069243662234866</v>
      </c>
      <c r="BW765" s="2">
        <f t="shared" ref="BW765:BW799" si="922">AVERAGE(BV746:BV765)</f>
        <v>0.99767026831097261</v>
      </c>
      <c r="BX765" s="2">
        <f t="shared" ref="BX765:BX799" si="923">BW765-2*_xlfn.STDEV.S(BV746:BV765)</f>
        <v>-0.64191388441935882</v>
      </c>
      <c r="BY765" s="2">
        <f t="shared" ref="BY765:BY799" si="924">BW765+2*_xlfn.STDEV.S(BV746:BV765)</f>
        <v>2.637254421041304</v>
      </c>
      <c r="BZ765" s="2"/>
      <c r="CA765" s="2">
        <f t="shared" si="863"/>
        <v>7.6672340671020994E-2</v>
      </c>
      <c r="CB765" s="2">
        <f t="shared" ref="CB765:CB799" si="925">AVERAGE(CA746:CA765)</f>
        <v>-0.10334299102547691</v>
      </c>
      <c r="CC765" s="2">
        <f t="shared" ref="CC765:CC799" si="926">CB765-2*_xlfn.STDEV.S(CA746:CA765)</f>
        <v>-0.8421902000195014</v>
      </c>
      <c r="CD765" s="2">
        <f t="shared" ref="CD765:CD799" si="927">CB765+2*_xlfn.STDEV.S(CA746:CA765)</f>
        <v>0.6355042179685475</v>
      </c>
      <c r="CE765" s="5"/>
      <c r="CF765" s="8">
        <f t="shared" si="895"/>
        <v>9.0506977859349663E-4</v>
      </c>
      <c r="CG765" s="8">
        <f t="shared" si="896"/>
        <v>9.0506977859349663E-4</v>
      </c>
      <c r="CH765" s="5">
        <f t="shared" si="897"/>
        <v>92055</v>
      </c>
      <c r="CI765" s="5">
        <f t="shared" si="898"/>
        <v>90550</v>
      </c>
      <c r="CJ765" s="5"/>
      <c r="CK765" s="5">
        <f t="shared" si="855"/>
        <v>92590.73021920232</v>
      </c>
      <c r="CL765" s="5">
        <f t="shared" si="869"/>
        <v>90035.434647241651</v>
      </c>
      <c r="CM765" s="5">
        <f t="shared" si="907"/>
        <v>89721.033619951137</v>
      </c>
      <c r="CN765" s="5">
        <f t="shared" si="890"/>
        <v>103448.1694506707</v>
      </c>
      <c r="CO765" s="5">
        <f t="shared" si="850"/>
        <v>105043.71502513523</v>
      </c>
      <c r="CP765" s="5">
        <f t="shared" si="864"/>
        <v>95995.640041223727</v>
      </c>
      <c r="CQ765" s="5">
        <f t="shared" si="880"/>
        <v>80535.057227464247</v>
      </c>
      <c r="CR765" s="5"/>
      <c r="CS765" s="32">
        <f t="shared" si="856"/>
        <v>1.9432504490870972E-2</v>
      </c>
      <c r="CT765" s="32">
        <f t="shared" si="870"/>
        <v>4.8365017282578915E-2</v>
      </c>
      <c r="CU765" s="32">
        <f t="shared" si="908"/>
        <v>5.2038704768227584E-2</v>
      </c>
      <c r="CV765" s="32">
        <f t="shared" si="891"/>
        <v>-8.7562394760306472E-2</v>
      </c>
      <c r="CW765" s="32">
        <f t="shared" si="851"/>
        <v>-0.10142172735023669</v>
      </c>
      <c r="CX765" s="32">
        <f t="shared" si="865"/>
        <v>-1.6726176736091447E-2</v>
      </c>
      <c r="CY765" s="32">
        <f t="shared" si="881"/>
        <v>0.17203616970686042</v>
      </c>
      <c r="DA765" s="6">
        <f t="shared" si="857"/>
        <v>0.10372561547538717</v>
      </c>
      <c r="DB765" s="6">
        <f t="shared" si="871"/>
        <v>3.8225340494672751E-2</v>
      </c>
      <c r="DC765" s="6">
        <f t="shared" si="909"/>
        <v>1.9145993684719316E-2</v>
      </c>
      <c r="DD765" s="6">
        <f t="shared" si="892"/>
        <v>-0.23746993154842602</v>
      </c>
      <c r="DE765" s="6">
        <f t="shared" si="852"/>
        <v>-0.15177169257762133</v>
      </c>
      <c r="DF765" s="6">
        <f t="shared" si="866"/>
        <v>0.60877019896228579</v>
      </c>
      <c r="DG765" s="6">
        <f t="shared" si="914"/>
        <v>1.5660748322116655</v>
      </c>
      <c r="DI765" s="6">
        <f t="shared" si="858"/>
        <v>0.68786334106083147</v>
      </c>
      <c r="DJ765" s="6">
        <f t="shared" si="872"/>
        <v>0.80541023275072199</v>
      </c>
      <c r="DK765" s="6">
        <f t="shared" si="910"/>
        <v>0.43633804876792881</v>
      </c>
      <c r="DL765" s="6">
        <f t="shared" si="893"/>
        <v>0.93465795662198115</v>
      </c>
      <c r="DM765" s="6">
        <f t="shared" si="853"/>
        <v>0.40419314689894381</v>
      </c>
      <c r="DN765" s="6">
        <f t="shared" si="867"/>
        <v>0.14254869190045488</v>
      </c>
      <c r="DO765" s="6">
        <f t="shared" si="911"/>
        <v>6.3611712004781024E-2</v>
      </c>
      <c r="DP765" s="6"/>
      <c r="DX765">
        <f t="shared" si="873"/>
        <v>89681.5</v>
      </c>
      <c r="DY765">
        <f t="shared" si="874"/>
        <v>81973.015648326196</v>
      </c>
      <c r="DZ765">
        <f t="shared" si="875"/>
        <v>97389.984351673804</v>
      </c>
    </row>
    <row r="766" spans="1:130" x14ac:dyDescent="0.25">
      <c r="A766" s="1">
        <v>65</v>
      </c>
      <c r="B766" s="1">
        <v>765</v>
      </c>
      <c r="C766" s="7">
        <v>20221113</v>
      </c>
      <c r="D766" s="7">
        <v>93730</v>
      </c>
      <c r="E766" s="7">
        <v>994841</v>
      </c>
      <c r="F766" s="7"/>
      <c r="G766" s="7">
        <f t="shared" si="838"/>
        <v>93246446930</v>
      </c>
      <c r="H766" s="36">
        <f t="shared" si="889"/>
        <v>197302457506.5</v>
      </c>
      <c r="I766" s="36">
        <f t="shared" si="876"/>
        <v>159572428613</v>
      </c>
      <c r="K766" s="2">
        <f t="shared" si="839"/>
        <v>-7.0168265784586381E-3</v>
      </c>
      <c r="M766" s="1">
        <f t="shared" si="849"/>
        <v>764</v>
      </c>
      <c r="N766" s="2">
        <f t="shared" si="840"/>
        <v>4.8757888708124635E-2</v>
      </c>
      <c r="O766" s="8">
        <f t="shared" si="841"/>
        <v>0.95739348370927313</v>
      </c>
      <c r="P766" s="2">
        <f t="shared" si="842"/>
        <v>0.94105914245092803</v>
      </c>
      <c r="Q766" s="2">
        <f t="shared" si="843"/>
        <v>0.87703512684632101</v>
      </c>
      <c r="R766" s="2">
        <f t="shared" si="844"/>
        <v>1.6343015177591069E-2</v>
      </c>
      <c r="V766" s="1">
        <f t="shared" si="845"/>
        <v>7.0168265784586381E-3</v>
      </c>
      <c r="W766" s="1">
        <f t="shared" si="846"/>
        <v>0</v>
      </c>
      <c r="X766" s="2">
        <f t="shared" si="915"/>
        <v>6.0298577313081855E-3</v>
      </c>
      <c r="Y766" s="2">
        <f t="shared" si="916"/>
        <v>1.3013218607599474E-2</v>
      </c>
      <c r="Z766" s="2">
        <f t="shared" si="917"/>
        <v>1.271433927436923E-2</v>
      </c>
      <c r="AA766" s="2">
        <f t="shared" si="918"/>
        <v>1.5889617156215952E-2</v>
      </c>
      <c r="AB766" s="3">
        <f t="shared" si="877"/>
        <v>0.47425647540047511</v>
      </c>
      <c r="AC766" s="3">
        <f t="shared" si="878"/>
        <v>0.81897622073976517</v>
      </c>
      <c r="AD766" s="4">
        <f t="shared" si="919"/>
        <v>63.327831347294826</v>
      </c>
      <c r="AE766" s="5">
        <f t="shared" si="899"/>
        <v>49.067783066258045</v>
      </c>
      <c r="AF766" s="5">
        <f t="shared" si="900"/>
        <v>34.792580411204668</v>
      </c>
      <c r="AG766" s="5">
        <f t="shared" si="901"/>
        <v>63.342985721311422</v>
      </c>
      <c r="AH766" s="5"/>
      <c r="AI766" s="6">
        <f t="shared" si="879"/>
        <v>6.8313234189735894E-2</v>
      </c>
      <c r="AJ766" s="6">
        <f t="shared" si="868"/>
        <v>3.2753409140925324E-2</v>
      </c>
      <c r="AK766" s="6">
        <f t="shared" si="902"/>
        <v>-0.15012337820871308</v>
      </c>
      <c r="AL766" s="6">
        <f t="shared" si="903"/>
        <v>0.21563019649056375</v>
      </c>
      <c r="AM766" s="6"/>
      <c r="AT766" s="5"/>
      <c r="AU766" s="5">
        <f t="shared" ref="AU766:AU797" si="928">TREND(D666:D765,B666:B765,B766)*VLOOKUP(A766,$AW$2:$AX$101,2,FALSE)</f>
        <v>93731.249421296496</v>
      </c>
      <c r="AV766" s="12">
        <f t="shared" ref="AV766:AV797" si="929">ABS(AU766/D766-1)</f>
        <v>1.3330004230205361E-5</v>
      </c>
      <c r="AW766" s="5"/>
      <c r="AX766" s="5"/>
      <c r="AY766" s="5"/>
      <c r="BA766" s="4">
        <f t="shared" ref="BA766:BA797" si="930">GROWTH(D666:D765,B666:B765,B766,TRUE)*VLOOKUP(A766,$BC$2:$BD$101,2,FALSE)</f>
        <v>93727.762331801612</v>
      </c>
      <c r="BB766" s="12">
        <f t="shared" ref="BB766:BB797" si="931">ABS(BA766/D766-1)</f>
        <v>2.3873553807618464E-5</v>
      </c>
      <c r="BE766" s="5">
        <f t="shared" ref="BE766:BE801" si="932">D766-D765</f>
        <v>-660</v>
      </c>
      <c r="BF766" s="6">
        <f t="shared" si="912"/>
        <v>660</v>
      </c>
      <c r="BG766" s="6">
        <f t="shared" si="913"/>
        <v>0</v>
      </c>
      <c r="BH766" s="6">
        <f t="shared" si="860"/>
        <v>560.71428571428567</v>
      </c>
      <c r="BI766" s="6">
        <f t="shared" si="860"/>
        <v>1184.2857142857142</v>
      </c>
      <c r="BJ766" s="6">
        <f t="shared" si="859"/>
        <v>67.867376176831755</v>
      </c>
      <c r="BK766" s="6">
        <f t="shared" si="904"/>
        <v>51.82252870320459</v>
      </c>
      <c r="BL766" s="6">
        <f t="shared" si="905"/>
        <v>26.386071634143452</v>
      </c>
      <c r="BM766" s="6">
        <f t="shared" si="906"/>
        <v>69.628048651547388</v>
      </c>
      <c r="BN766" s="24"/>
      <c r="BO766" s="24"/>
      <c r="BQ766" s="2">
        <f t="shared" si="920"/>
        <v>89447.5</v>
      </c>
      <c r="BR766" s="2">
        <f t="shared" si="861"/>
        <v>88769.0625</v>
      </c>
      <c r="BS766" s="2">
        <f t="shared" si="921"/>
        <v>87973.043624518177</v>
      </c>
      <c r="BT766" s="5">
        <f t="shared" si="862"/>
        <v>89587.772924917401</v>
      </c>
      <c r="BU766" s="5"/>
      <c r="BV766" s="2">
        <f t="shared" si="894"/>
        <v>0.27455564755357109</v>
      </c>
      <c r="BW766" s="2">
        <f t="shared" si="922"/>
        <v>0.90669512624212312</v>
      </c>
      <c r="BX766" s="2">
        <f t="shared" si="923"/>
        <v>-0.67773038916530026</v>
      </c>
      <c r="BY766" s="2">
        <f t="shared" si="924"/>
        <v>2.4911206416495464</v>
      </c>
      <c r="BZ766" s="2"/>
      <c r="CA766" s="2">
        <f t="shared" si="863"/>
        <v>7.9716689889770265E-2</v>
      </c>
      <c r="CB766" s="2">
        <f t="shared" si="925"/>
        <v>-7.585872563256349E-2</v>
      </c>
      <c r="CC766" s="2">
        <f t="shared" si="926"/>
        <v>-0.79798876075065961</v>
      </c>
      <c r="CD766" s="2">
        <f t="shared" si="927"/>
        <v>0.64627130948553269</v>
      </c>
      <c r="CE766" s="5"/>
      <c r="CF766" s="8">
        <f t="shared" si="895"/>
        <v>9.0506977859349663E-4</v>
      </c>
      <c r="CG766" s="8">
        <f t="shared" si="896"/>
        <v>9.0506977859349663E-4</v>
      </c>
      <c r="CH766" s="5">
        <f t="shared" si="897"/>
        <v>92575</v>
      </c>
      <c r="CI766" s="5">
        <f t="shared" si="898"/>
        <v>90550</v>
      </c>
      <c r="CJ766" s="5"/>
      <c r="CK766" s="5">
        <f t="shared" si="855"/>
        <v>93179.021756117829</v>
      </c>
      <c r="CL766" s="5">
        <f t="shared" si="869"/>
        <v>90089.309678829683</v>
      </c>
      <c r="CM766" s="5">
        <f t="shared" si="907"/>
        <v>89725.872380634246</v>
      </c>
      <c r="CN766" s="5">
        <f t="shared" si="890"/>
        <v>103264.15452284049</v>
      </c>
      <c r="CO766" s="5">
        <f t="shared" si="850"/>
        <v>105009.07578789353</v>
      </c>
      <c r="CP766" s="5">
        <f t="shared" si="864"/>
        <v>96018.944704051581</v>
      </c>
      <c r="CQ766" s="5">
        <f t="shared" si="880"/>
        <v>80655.418228612703</v>
      </c>
      <c r="CR766" s="5"/>
      <c r="CS766" s="32">
        <f t="shared" si="856"/>
        <v>5.9131147064870326E-3</v>
      </c>
      <c r="CT766" s="32">
        <f t="shared" si="870"/>
        <v>4.0412012636676486E-2</v>
      </c>
      <c r="CU766" s="32">
        <f t="shared" si="908"/>
        <v>4.4626232246363529E-2</v>
      </c>
      <c r="CV766" s="32">
        <f t="shared" si="891"/>
        <v>-9.2327822436503615E-2</v>
      </c>
      <c r="CW766" s="32">
        <f t="shared" si="851"/>
        <v>-0.10741048526773045</v>
      </c>
      <c r="CX766" s="32">
        <f t="shared" si="865"/>
        <v>-2.3838469701021325E-2</v>
      </c>
      <c r="CY766" s="32">
        <f t="shared" si="881"/>
        <v>0.16210419657521613</v>
      </c>
      <c r="DA766" s="6">
        <f t="shared" si="857"/>
        <v>7.681168709208995E-2</v>
      </c>
      <c r="DB766" s="6">
        <f t="shared" si="871"/>
        <v>2.6048487096799675E-2</v>
      </c>
      <c r="DC766" s="6">
        <f t="shared" si="909"/>
        <v>6.5293247752668381E-3</v>
      </c>
      <c r="DD766" s="6">
        <f t="shared" si="892"/>
        <v>-0.24957031422223869</v>
      </c>
      <c r="DE766" s="6">
        <f t="shared" si="852"/>
        <v>-0.13502393021502862</v>
      </c>
      <c r="DF766" s="6">
        <f t="shared" si="866"/>
        <v>0.61075186815765314</v>
      </c>
      <c r="DG766" s="6">
        <f t="shared" si="914"/>
        <v>1.5379478965505262</v>
      </c>
      <c r="DI766" s="6">
        <f t="shared" si="858"/>
        <v>0.60706131230719385</v>
      </c>
      <c r="DJ766" s="6">
        <f t="shared" si="872"/>
        <v>0.74725344577595598</v>
      </c>
      <c r="DK766" s="6">
        <f t="shared" si="910"/>
        <v>0.3132070669057298</v>
      </c>
      <c r="DL766" s="6">
        <f t="shared" si="893"/>
        <v>0.94484442031976013</v>
      </c>
      <c r="DM766" s="6">
        <f t="shared" si="853"/>
        <v>0.39574656129615743</v>
      </c>
      <c r="DN766" s="6">
        <f t="shared" si="867"/>
        <v>0.12200047231424299</v>
      </c>
      <c r="DO766" s="6">
        <f t="shared" si="911"/>
        <v>7.536246862878189E-2</v>
      </c>
      <c r="DP766" s="6"/>
      <c r="DX766">
        <f t="shared" si="873"/>
        <v>89825.5</v>
      </c>
      <c r="DY766">
        <f t="shared" si="874"/>
        <v>81929.755639903233</v>
      </c>
      <c r="DZ766">
        <f t="shared" si="875"/>
        <v>97721.244360096767</v>
      </c>
    </row>
    <row r="767" spans="1:130" x14ac:dyDescent="0.25">
      <c r="A767" s="1">
        <v>66</v>
      </c>
      <c r="B767" s="1">
        <v>766</v>
      </c>
      <c r="C767" s="7">
        <v>20221114</v>
      </c>
      <c r="D767" s="7">
        <v>93390</v>
      </c>
      <c r="E767" s="7">
        <v>1789011</v>
      </c>
      <c r="F767" s="7"/>
      <c r="G767" s="7">
        <f t="shared" si="838"/>
        <v>167075737290</v>
      </c>
      <c r="H767" s="36">
        <f t="shared" si="889"/>
        <v>200307088617</v>
      </c>
      <c r="I767" s="36">
        <f t="shared" si="876"/>
        <v>159456792587.60001</v>
      </c>
      <c r="K767" s="2">
        <f t="shared" si="839"/>
        <v>-3.6340356367680015E-3</v>
      </c>
      <c r="M767" s="1">
        <f t="shared" si="849"/>
        <v>765</v>
      </c>
      <c r="N767" s="2">
        <f t="shared" si="840"/>
        <v>4.8772748786423799E-2</v>
      </c>
      <c r="O767" s="8">
        <f t="shared" si="841"/>
        <v>0.95864661654135341</v>
      </c>
      <c r="P767" s="2">
        <f t="shared" si="842"/>
        <v>0.94111864750938945</v>
      </c>
      <c r="Q767" s="2">
        <f t="shared" si="843"/>
        <v>0.87707111768075485</v>
      </c>
      <c r="R767" s="2">
        <f t="shared" si="844"/>
        <v>1.7587474090425381E-2</v>
      </c>
      <c r="V767" s="1">
        <f t="shared" si="845"/>
        <v>3.6340356367680015E-3</v>
      </c>
      <c r="W767" s="1">
        <f t="shared" si="846"/>
        <v>0</v>
      </c>
      <c r="X767" s="2">
        <f t="shared" si="915"/>
        <v>6.289431705363043E-3</v>
      </c>
      <c r="Y767" s="2">
        <f t="shared" si="916"/>
        <v>1.2870504131694256E-2</v>
      </c>
      <c r="Z767" s="2">
        <f t="shared" si="917"/>
        <v>1.2618499787600497E-2</v>
      </c>
      <c r="AA767" s="2">
        <f t="shared" si="918"/>
        <v>1.6004717732683631E-2</v>
      </c>
      <c r="AB767" s="3">
        <f t="shared" si="877"/>
        <v>0.49842943386529359</v>
      </c>
      <c r="AC767" s="3">
        <f t="shared" si="878"/>
        <v>0.8041693922168387</v>
      </c>
      <c r="AD767" s="4">
        <f t="shared" si="919"/>
        <v>61.735768228470199</v>
      </c>
      <c r="AE767" s="5">
        <f t="shared" si="899"/>
        <v>49.386840985322145</v>
      </c>
      <c r="AF767" s="5">
        <f t="shared" si="900"/>
        <v>34.260152131471273</v>
      </c>
      <c r="AG767" s="5">
        <f t="shared" si="901"/>
        <v>64.513529839173017</v>
      </c>
      <c r="AH767" s="5"/>
      <c r="AI767" s="6">
        <f t="shared" si="879"/>
        <v>4.903853350237234E-2</v>
      </c>
      <c r="AJ767" s="6">
        <f t="shared" si="868"/>
        <v>3.3929021516669836E-2</v>
      </c>
      <c r="AK767" s="6">
        <f t="shared" si="902"/>
        <v>-0.14905441149587934</v>
      </c>
      <c r="AL767" s="6">
        <f t="shared" si="903"/>
        <v>0.21691245452921898</v>
      </c>
      <c r="AM767" s="6"/>
      <c r="AT767" s="5"/>
      <c r="AU767" s="5">
        <f t="shared" si="928"/>
        <v>93389.740305114596</v>
      </c>
      <c r="AV767" s="12">
        <f t="shared" si="929"/>
        <v>2.7807568840909624E-6</v>
      </c>
      <c r="AW767" s="5"/>
      <c r="AX767" s="5"/>
      <c r="AY767" s="5"/>
      <c r="BA767" s="4">
        <f t="shared" si="930"/>
        <v>93397.439459440633</v>
      </c>
      <c r="BB767" s="12">
        <f t="shared" si="931"/>
        <v>7.9660128928571439E-5</v>
      </c>
      <c r="BE767" s="5">
        <f t="shared" si="932"/>
        <v>-340</v>
      </c>
      <c r="BF767" s="6">
        <f t="shared" si="912"/>
        <v>340</v>
      </c>
      <c r="BG767" s="6">
        <f t="shared" si="913"/>
        <v>0</v>
      </c>
      <c r="BH767" s="6">
        <f t="shared" si="860"/>
        <v>585</v>
      </c>
      <c r="BI767" s="6">
        <f t="shared" si="860"/>
        <v>1172.1428571428571</v>
      </c>
      <c r="BJ767" s="6">
        <f t="shared" si="859"/>
        <v>66.707317073170742</v>
      </c>
      <c r="BK767" s="6">
        <f t="shared" si="904"/>
        <v>51.427295887240049</v>
      </c>
      <c r="BL767" s="6">
        <f t="shared" si="905"/>
        <v>27.268229331238999</v>
      </c>
      <c r="BM767" s="6">
        <f t="shared" si="906"/>
        <v>68.338642476440782</v>
      </c>
      <c r="BN767" s="24"/>
      <c r="BO767" s="24"/>
      <c r="BQ767" s="2">
        <f t="shared" si="920"/>
        <v>89495</v>
      </c>
      <c r="BR767" s="2">
        <f t="shared" si="861"/>
        <v>88806.0625</v>
      </c>
      <c r="BS767" s="2">
        <f t="shared" si="921"/>
        <v>88112.981348855086</v>
      </c>
      <c r="BT767" s="5">
        <f t="shared" si="862"/>
        <v>89686.64479650672</v>
      </c>
      <c r="BU767" s="5"/>
      <c r="BV767" s="2">
        <f t="shared" si="894"/>
        <v>0.27805665158724668</v>
      </c>
      <c r="BW767" s="2">
        <f t="shared" si="922"/>
        <v>0.81563904912456597</v>
      </c>
      <c r="BX767" s="2">
        <f t="shared" si="923"/>
        <v>-0.68746414776513687</v>
      </c>
      <c r="BY767" s="2">
        <f t="shared" si="924"/>
        <v>2.3187422460142688</v>
      </c>
      <c r="BZ767" s="2"/>
      <c r="CA767" s="2">
        <f t="shared" si="863"/>
        <v>0.13797559574313289</v>
      </c>
      <c r="CB767" s="2">
        <f t="shared" si="925"/>
        <v>-4.3692748027569277E-2</v>
      </c>
      <c r="CC767" s="2">
        <f t="shared" si="926"/>
        <v>-0.7421972471240611</v>
      </c>
      <c r="CD767" s="2">
        <f t="shared" si="927"/>
        <v>0.65481175106892253</v>
      </c>
      <c r="CE767" s="5"/>
      <c r="CF767" s="8">
        <f t="shared" si="895"/>
        <v>9.0506977859349663E-4</v>
      </c>
      <c r="CG767" s="8">
        <f t="shared" si="896"/>
        <v>9.0506977859349663E-4</v>
      </c>
      <c r="CH767" s="5">
        <f t="shared" si="897"/>
        <v>92705</v>
      </c>
      <c r="CI767" s="5">
        <f t="shared" si="898"/>
        <v>90550</v>
      </c>
      <c r="CJ767" s="5"/>
      <c r="CK767" s="5">
        <f t="shared" si="855"/>
        <v>93481.029274934801</v>
      </c>
      <c r="CL767" s="5">
        <f t="shared" si="869"/>
        <v>90189.789034277812</v>
      </c>
      <c r="CM767" s="5">
        <f t="shared" si="907"/>
        <v>89728.73869636275</v>
      </c>
      <c r="CN767" s="5">
        <f t="shared" si="890"/>
        <v>103068.69350637952</v>
      </c>
      <c r="CO767" s="5">
        <f t="shared" si="850"/>
        <v>104966.10873770191</v>
      </c>
      <c r="CP767" s="5">
        <f t="shared" si="864"/>
        <v>96034.374604300247</v>
      </c>
      <c r="CQ767" s="5">
        <f t="shared" si="880"/>
        <v>80767.75832402482</v>
      </c>
      <c r="CR767" s="5"/>
      <c r="CS767" s="32">
        <f t="shared" si="856"/>
        <v>-9.7377270704923635E-4</v>
      </c>
      <c r="CT767" s="32">
        <f t="shared" si="870"/>
        <v>3.5483074081766652E-2</v>
      </c>
      <c r="CU767" s="32">
        <f t="shared" si="908"/>
        <v>4.0803663985813587E-2</v>
      </c>
      <c r="CV767" s="32">
        <f t="shared" si="891"/>
        <v>-9.3905270136954377E-2</v>
      </c>
      <c r="CW767" s="32">
        <f t="shared" si="851"/>
        <v>-0.11028425152569254</v>
      </c>
      <c r="CX767" s="32">
        <f t="shared" si="865"/>
        <v>-2.7535709116617069E-2</v>
      </c>
      <c r="CY767" s="32">
        <f t="shared" si="881"/>
        <v>0.15627822212592757</v>
      </c>
      <c r="DA767" s="6">
        <f t="shared" si="857"/>
        <v>6.1267295360405913E-2</v>
      </c>
      <c r="DB767" s="6">
        <f t="shared" si="871"/>
        <v>2.2633485520703638E-2</v>
      </c>
      <c r="DC767" s="6">
        <f t="shared" si="909"/>
        <v>3.3249346875354195E-3</v>
      </c>
      <c r="DD767" s="6">
        <f t="shared" si="892"/>
        <v>-0.29615873256433695</v>
      </c>
      <c r="DE767" s="6">
        <f t="shared" si="852"/>
        <v>-0.13510954490937305</v>
      </c>
      <c r="DF767" s="6">
        <f t="shared" si="866"/>
        <v>0.57787768179463006</v>
      </c>
      <c r="DG767" s="6">
        <f t="shared" si="914"/>
        <v>1.4887153634879866</v>
      </c>
      <c r="DI767" s="6">
        <f t="shared" si="858"/>
        <v>0.53930903485317616</v>
      </c>
      <c r="DJ767" s="6">
        <f t="shared" si="872"/>
        <v>0.71564912558899707</v>
      </c>
      <c r="DK767" s="6">
        <f t="shared" si="910"/>
        <v>0.38846781929815682</v>
      </c>
      <c r="DL767" s="6">
        <f t="shared" si="893"/>
        <v>0.93594566563691839</v>
      </c>
      <c r="DM767" s="6">
        <f t="shared" si="853"/>
        <v>0.38663946677856093</v>
      </c>
      <c r="DN767" s="6">
        <f t="shared" si="867"/>
        <v>0.12187264355311303</v>
      </c>
      <c r="DO767" s="6">
        <f t="shared" si="911"/>
        <v>5.7940445002766759E-2</v>
      </c>
      <c r="DP767" s="6"/>
      <c r="DX767">
        <f t="shared" si="873"/>
        <v>89929</v>
      </c>
      <c r="DY767">
        <f t="shared" si="874"/>
        <v>81904.390601406194</v>
      </c>
      <c r="DZ767">
        <f t="shared" si="875"/>
        <v>97953.609398593806</v>
      </c>
    </row>
    <row r="768" spans="1:130" x14ac:dyDescent="0.25">
      <c r="A768" s="1">
        <v>67</v>
      </c>
      <c r="B768" s="1">
        <v>767</v>
      </c>
      <c r="C768" s="7">
        <v>20221115</v>
      </c>
      <c r="D768" s="7">
        <v>95000</v>
      </c>
      <c r="E768" s="7">
        <v>1227295</v>
      </c>
      <c r="F768" s="7"/>
      <c r="G768" s="7">
        <f t="shared" si="838"/>
        <v>116593025000</v>
      </c>
      <c r="H768" s="36">
        <f t="shared" si="889"/>
        <v>200206562922</v>
      </c>
      <c r="I768" s="36">
        <f t="shared" si="876"/>
        <v>158180512998.79999</v>
      </c>
      <c r="K768" s="2">
        <f t="shared" si="839"/>
        <v>1.7092618478914363E-2</v>
      </c>
      <c r="M768" s="1">
        <f t="shared" si="849"/>
        <v>766</v>
      </c>
      <c r="N768" s="2">
        <f t="shared" si="840"/>
        <v>4.8773577808396203E-2</v>
      </c>
      <c r="O768" s="8">
        <f t="shared" si="841"/>
        <v>0.95989974937343359</v>
      </c>
      <c r="P768" s="2">
        <f t="shared" si="842"/>
        <v>0.94112196582054475</v>
      </c>
      <c r="Q768" s="2">
        <f t="shared" si="843"/>
        <v>0.87707312496731016</v>
      </c>
      <c r="R768" s="2">
        <f t="shared" si="844"/>
        <v>1.8781101864044136E-2</v>
      </c>
      <c r="V768" s="1">
        <f t="shared" si="845"/>
        <v>0</v>
      </c>
      <c r="W768" s="1">
        <f t="shared" si="846"/>
        <v>1.7092618478914363E-2</v>
      </c>
      <c r="X768" s="2">
        <f t="shared" si="915"/>
        <v>5.122603810520582E-3</v>
      </c>
      <c r="Y768" s="2">
        <f t="shared" si="916"/>
        <v>1.4091405451616709E-2</v>
      </c>
      <c r="Z768" s="2">
        <f t="shared" si="917"/>
        <v>1.2370920620396953E-2</v>
      </c>
      <c r="AA768" s="2">
        <f t="shared" si="918"/>
        <v>1.5594059121819975E-2</v>
      </c>
      <c r="AB768" s="3">
        <f t="shared" si="877"/>
        <v>0.41408428424272031</v>
      </c>
      <c r="AC768" s="3">
        <f t="shared" si="878"/>
        <v>0.90363935018684916</v>
      </c>
      <c r="AD768" s="4">
        <f t="shared" si="919"/>
        <v>68.575786802065394</v>
      </c>
      <c r="AE768" s="5">
        <f t="shared" si="899"/>
        <v>50.245966718091125</v>
      </c>
      <c r="AF768" s="5">
        <f t="shared" si="900"/>
        <v>32.85687555486453</v>
      </c>
      <c r="AG768" s="5">
        <f t="shared" si="901"/>
        <v>67.635057881317721</v>
      </c>
      <c r="AH768" s="5"/>
      <c r="AI768" s="6">
        <f t="shared" si="879"/>
        <v>8.588792299865311E-2</v>
      </c>
      <c r="AJ768" s="6">
        <f t="shared" si="868"/>
        <v>3.6643352970428249E-2</v>
      </c>
      <c r="AK768" s="6">
        <f t="shared" si="902"/>
        <v>-0.14779942481611394</v>
      </c>
      <c r="AL768" s="6">
        <f t="shared" si="903"/>
        <v>0.22108613075697045</v>
      </c>
      <c r="AM768" s="6"/>
      <c r="AT768" s="5"/>
      <c r="AU768" s="5">
        <f t="shared" si="928"/>
        <v>95005.26386614998</v>
      </c>
      <c r="AV768" s="12">
        <f t="shared" si="929"/>
        <v>5.5409117368121485E-5</v>
      </c>
      <c r="AW768" s="5"/>
      <c r="AX768" s="5"/>
      <c r="AY768" s="5"/>
      <c r="BA768" s="4">
        <f t="shared" si="930"/>
        <v>95001.090650327838</v>
      </c>
      <c r="BB768" s="12">
        <f t="shared" si="931"/>
        <v>1.1480529766627612E-5</v>
      </c>
      <c r="BE768" s="5">
        <f t="shared" si="932"/>
        <v>1610</v>
      </c>
      <c r="BF768" s="6">
        <f t="shared" si="912"/>
        <v>0</v>
      </c>
      <c r="BG768" s="6">
        <f t="shared" si="913"/>
        <v>1610</v>
      </c>
      <c r="BH768" s="6">
        <f t="shared" si="860"/>
        <v>486.42857142857144</v>
      </c>
      <c r="BI768" s="6">
        <f t="shared" si="860"/>
        <v>1287.1428571428571</v>
      </c>
      <c r="BJ768" s="6">
        <f t="shared" si="859"/>
        <v>72.573499798630692</v>
      </c>
      <c r="BK768" s="6">
        <f t="shared" si="904"/>
        <v>51.545608182871071</v>
      </c>
      <c r="BL768" s="6">
        <f t="shared" si="905"/>
        <v>26.979553205309671</v>
      </c>
      <c r="BM768" s="6">
        <f t="shared" si="906"/>
        <v>68.741846667164054</v>
      </c>
      <c r="BN768" s="24"/>
      <c r="BO768" s="24"/>
      <c r="BQ768" s="2">
        <f t="shared" si="920"/>
        <v>89615</v>
      </c>
      <c r="BR768" s="2">
        <f t="shared" si="861"/>
        <v>88836</v>
      </c>
      <c r="BS768" s="2">
        <f t="shared" si="921"/>
        <v>88245.067879070659</v>
      </c>
      <c r="BT768" s="5">
        <f t="shared" si="862"/>
        <v>89784.743837092523</v>
      </c>
      <c r="BU768" s="5"/>
      <c r="BV768" s="2">
        <f t="shared" si="894"/>
        <v>9.8855439412591117E-2</v>
      </c>
      <c r="BW768" s="2">
        <f t="shared" si="922"/>
        <v>0.71407618313676546</v>
      </c>
      <c r="BX768" s="2">
        <f t="shared" si="923"/>
        <v>-0.68602934605714072</v>
      </c>
      <c r="BY768" s="2">
        <f t="shared" si="924"/>
        <v>2.1141817123306716</v>
      </c>
      <c r="BZ768" s="2"/>
      <c r="CA768" s="2">
        <f t="shared" si="863"/>
        <v>3.5691270405276081E-2</v>
      </c>
      <c r="CB768" s="2">
        <f t="shared" si="925"/>
        <v>-1.5670862287230261E-2</v>
      </c>
      <c r="CC768" s="2">
        <f t="shared" si="926"/>
        <v>-0.67688986167266729</v>
      </c>
      <c r="CD768" s="2">
        <f t="shared" si="927"/>
        <v>0.6455481370982068</v>
      </c>
      <c r="CE768" s="5"/>
      <c r="CF768" s="8">
        <f t="shared" si="895"/>
        <v>9.0506977859349663E-4</v>
      </c>
      <c r="CG768" s="8">
        <f t="shared" si="896"/>
        <v>9.0506977859349663E-4</v>
      </c>
      <c r="CH768" s="5">
        <f t="shared" si="897"/>
        <v>94825</v>
      </c>
      <c r="CI768" s="5">
        <f t="shared" si="898"/>
        <v>90550</v>
      </c>
      <c r="CJ768" s="5"/>
      <c r="CK768" s="5">
        <f t="shared" si="855"/>
        <v>93837.405169077902</v>
      </c>
      <c r="CL768" s="5">
        <f t="shared" si="869"/>
        <v>90290.388825158268</v>
      </c>
      <c r="CM768" s="5">
        <f t="shared" si="907"/>
        <v>89728.443740919058</v>
      </c>
      <c r="CN768" s="5">
        <f t="shared" si="890"/>
        <v>102546.56245135047</v>
      </c>
      <c r="CO768" s="5">
        <f t="shared" si="850"/>
        <v>104938.57821189053</v>
      </c>
      <c r="CP768" s="5">
        <f t="shared" si="864"/>
        <v>96124.925180325838</v>
      </c>
      <c r="CQ768" s="5">
        <f t="shared" si="880"/>
        <v>80907.159883097207</v>
      </c>
      <c r="CR768" s="5"/>
      <c r="CS768" s="32">
        <f t="shared" si="856"/>
        <v>1.2389460565616739E-2</v>
      </c>
      <c r="CT768" s="32">
        <f t="shared" si="870"/>
        <v>5.2160714292211141E-2</v>
      </c>
      <c r="CU768" s="32">
        <f t="shared" si="908"/>
        <v>5.8750113557100914E-2</v>
      </c>
      <c r="CV768" s="32">
        <f t="shared" si="891"/>
        <v>-7.3591569243782962E-2</v>
      </c>
      <c r="CW768" s="32">
        <f t="shared" si="851"/>
        <v>-9.470852741898883E-2</v>
      </c>
      <c r="CX768" s="32">
        <f t="shared" si="865"/>
        <v>-1.1702741804121342E-2</v>
      </c>
      <c r="CY768" s="32">
        <f t="shared" si="881"/>
        <v>0.17418532719805691</v>
      </c>
      <c r="DA768" s="6">
        <f t="shared" si="857"/>
        <v>7.5404358658406931E-2</v>
      </c>
      <c r="DB768" s="6">
        <f t="shared" si="871"/>
        <v>5.2956726986248565E-2</v>
      </c>
      <c r="DC768" s="6">
        <f t="shared" si="909"/>
        <v>2.0954869820073631E-2</v>
      </c>
      <c r="DD768" s="6">
        <f t="shared" si="892"/>
        <v>-0.32421699586378605</v>
      </c>
      <c r="DE768" s="6">
        <f t="shared" si="852"/>
        <v>-0.12268329047422347</v>
      </c>
      <c r="DF768" s="6">
        <f t="shared" si="866"/>
        <v>0.62499676910597191</v>
      </c>
      <c r="DG768" s="6">
        <f t="shared" si="914"/>
        <v>1.4732375999837792</v>
      </c>
      <c r="DI768" s="6">
        <f t="shared" si="858"/>
        <v>0.64442585858752566</v>
      </c>
      <c r="DJ768" s="6">
        <f t="shared" si="872"/>
        <v>0.79405036243331872</v>
      </c>
      <c r="DK768" s="6">
        <f t="shared" si="910"/>
        <v>0.36258800858740853</v>
      </c>
      <c r="DL768" s="6">
        <f t="shared" si="893"/>
        <v>0.91662655353491218</v>
      </c>
      <c r="DM768" s="6">
        <f t="shared" si="853"/>
        <v>0.40673478018111586</v>
      </c>
      <c r="DN768" s="6">
        <f t="shared" si="867"/>
        <v>0.11563692429012794</v>
      </c>
      <c r="DO768" s="6">
        <f t="shared" si="911"/>
        <v>4.408324201857055E-2</v>
      </c>
      <c r="DP768" s="6"/>
      <c r="DX768">
        <f t="shared" si="873"/>
        <v>90114</v>
      </c>
      <c r="DY768">
        <f t="shared" si="874"/>
        <v>81805.899374706642</v>
      </c>
      <c r="DZ768">
        <f t="shared" si="875"/>
        <v>98422.100625293358</v>
      </c>
    </row>
    <row r="769" spans="1:130" x14ac:dyDescent="0.25">
      <c r="A769" s="1">
        <v>68</v>
      </c>
      <c r="B769" s="1">
        <v>768</v>
      </c>
      <c r="C769" s="7">
        <v>20221116</v>
      </c>
      <c r="D769" s="7">
        <v>93650</v>
      </c>
      <c r="E769" s="7">
        <v>702792</v>
      </c>
      <c r="F769" s="7"/>
      <c r="G769" s="7">
        <f t="shared" si="838"/>
        <v>65816470800</v>
      </c>
      <c r="H769" s="36">
        <f t="shared" si="889"/>
        <v>200759378107</v>
      </c>
      <c r="I769" s="36">
        <f t="shared" si="876"/>
        <v>156181309032.79999</v>
      </c>
      <c r="K769" s="2">
        <f t="shared" si="839"/>
        <v>-1.4312462710443292E-2</v>
      </c>
      <c r="M769" s="1">
        <f t="shared" si="849"/>
        <v>767</v>
      </c>
      <c r="N769" s="2">
        <f t="shared" si="840"/>
        <v>4.8774925958092984E-2</v>
      </c>
      <c r="O769" s="8">
        <f t="shared" si="841"/>
        <v>0.96115288220551376</v>
      </c>
      <c r="P769" s="2">
        <f t="shared" si="842"/>
        <v>0.94112736172144651</v>
      </c>
      <c r="Q769" s="2">
        <f t="shared" si="843"/>
        <v>0.87707638906963181</v>
      </c>
      <c r="R769" s="2">
        <f t="shared" si="844"/>
        <v>2.0030916384969011E-2</v>
      </c>
      <c r="V769" s="1">
        <f t="shared" si="845"/>
        <v>1.4312462710443292E-2</v>
      </c>
      <c r="W769" s="1">
        <f t="shared" si="846"/>
        <v>0</v>
      </c>
      <c r="X769" s="2">
        <f t="shared" si="915"/>
        <v>6.1449225755522462E-3</v>
      </c>
      <c r="Y769" s="2">
        <f t="shared" si="916"/>
        <v>1.3227134612444316E-2</v>
      </c>
      <c r="Z769" s="2">
        <f t="shared" si="917"/>
        <v>1.2505679751304205E-2</v>
      </c>
      <c r="AA769" s="2">
        <f t="shared" si="918"/>
        <v>1.6041807216250419E-2</v>
      </c>
      <c r="AB769" s="3">
        <f t="shared" si="877"/>
        <v>0.49137053704828787</v>
      </c>
      <c r="AC769" s="3">
        <f t="shared" si="878"/>
        <v>0.82454142691885568</v>
      </c>
      <c r="AD769" s="4">
        <f t="shared" si="919"/>
        <v>62.659315326313369</v>
      </c>
      <c r="AE769" s="5">
        <f t="shared" si="899"/>
        <v>51.043035147817093</v>
      </c>
      <c r="AF769" s="5">
        <f t="shared" si="900"/>
        <v>32.890202852891747</v>
      </c>
      <c r="AG769" s="5">
        <f t="shared" si="901"/>
        <v>69.19586744274244</v>
      </c>
      <c r="AH769" s="5"/>
      <c r="AI769" s="6">
        <f t="shared" si="879"/>
        <v>8.3409415665165298E-2</v>
      </c>
      <c r="AJ769" s="6">
        <f t="shared" si="868"/>
        <v>3.953664361656066E-2</v>
      </c>
      <c r="AK769" s="6">
        <f t="shared" si="902"/>
        <v>-0.14598529117298104</v>
      </c>
      <c r="AL769" s="6">
        <f t="shared" si="903"/>
        <v>0.22505857840610238</v>
      </c>
      <c r="AM769" s="6"/>
      <c r="AT769" s="5"/>
      <c r="AU769" s="5">
        <f t="shared" si="928"/>
        <v>93649.715356716799</v>
      </c>
      <c r="AV769" s="12">
        <f t="shared" si="929"/>
        <v>3.0394370870157061E-6</v>
      </c>
      <c r="AW769" s="5"/>
      <c r="AX769" s="5"/>
      <c r="AY769" s="5"/>
      <c r="BA769" s="4">
        <f t="shared" si="930"/>
        <v>93650.408736841244</v>
      </c>
      <c r="BB769" s="12">
        <f t="shared" si="931"/>
        <v>4.3645151226456846E-6</v>
      </c>
      <c r="BE769" s="5">
        <f t="shared" si="932"/>
        <v>-1350</v>
      </c>
      <c r="BF769" s="6">
        <f t="shared" si="912"/>
        <v>1350</v>
      </c>
      <c r="BG769" s="6">
        <f t="shared" si="913"/>
        <v>0</v>
      </c>
      <c r="BH769" s="6">
        <f t="shared" si="860"/>
        <v>582.85714285714289</v>
      </c>
      <c r="BI769" s="6">
        <f t="shared" si="860"/>
        <v>1214.2857142857142</v>
      </c>
      <c r="BJ769" s="6">
        <f t="shared" si="859"/>
        <v>67.567567567567565</v>
      </c>
      <c r="BK769" s="6">
        <f t="shared" si="904"/>
        <v>52.179040993597809</v>
      </c>
      <c r="BL769" s="6">
        <f t="shared" si="905"/>
        <v>26.615842448269351</v>
      </c>
      <c r="BM769" s="6">
        <f t="shared" si="906"/>
        <v>70.073279975327722</v>
      </c>
      <c r="BN769" s="24"/>
      <c r="BO769" s="24"/>
      <c r="BQ769" s="2">
        <f t="shared" si="920"/>
        <v>89643.75</v>
      </c>
      <c r="BR769" s="2">
        <f t="shared" si="861"/>
        <v>88867.375</v>
      </c>
      <c r="BS769" s="2">
        <f t="shared" si="921"/>
        <v>88374.565582936921</v>
      </c>
      <c r="BT769" s="5">
        <f t="shared" si="862"/>
        <v>89880.533460355276</v>
      </c>
      <c r="BU769" s="5"/>
      <c r="BV769" s="2">
        <f t="shared" si="894"/>
        <v>7.9304214342569068E-2</v>
      </c>
      <c r="BW769" s="2">
        <f t="shared" si="922"/>
        <v>0.61605329527052577</v>
      </c>
      <c r="BX769" s="2">
        <f t="shared" si="923"/>
        <v>-0.66249246602639533</v>
      </c>
      <c r="BY769" s="2">
        <f t="shared" si="924"/>
        <v>1.8945990565674469</v>
      </c>
      <c r="BZ769" s="2"/>
      <c r="CA769" s="2">
        <f t="shared" si="863"/>
        <v>3.9197819682798771E-2</v>
      </c>
      <c r="CB769" s="2">
        <f t="shared" si="925"/>
        <v>1.1647636457234184E-2</v>
      </c>
      <c r="CC769" s="2">
        <f t="shared" si="926"/>
        <v>-0.60790419278389185</v>
      </c>
      <c r="CD769" s="2">
        <f t="shared" si="927"/>
        <v>0.63119946569836027</v>
      </c>
      <c r="CE769" s="5"/>
      <c r="CF769" s="8">
        <f t="shared" si="895"/>
        <v>-2.1992204097931421E-3</v>
      </c>
      <c r="CG769" s="8">
        <f t="shared" si="896"/>
        <v>9.0506977859349663E-4</v>
      </c>
      <c r="CH769" s="5">
        <f t="shared" si="897"/>
        <v>95160</v>
      </c>
      <c r="CI769" s="5">
        <f t="shared" si="898"/>
        <v>90550</v>
      </c>
      <c r="CJ769" s="5"/>
      <c r="CK769" s="5">
        <f t="shared" si="855"/>
        <v>94134.111961203278</v>
      </c>
      <c r="CL769" s="5">
        <f t="shared" si="869"/>
        <v>90346.120004194207</v>
      </c>
      <c r="CM769" s="5">
        <f t="shared" si="907"/>
        <v>89692.525271366423</v>
      </c>
      <c r="CN769" s="5">
        <f t="shared" si="890"/>
        <v>101669.75901364475</v>
      </c>
      <c r="CO769" s="5">
        <f t="shared" si="850"/>
        <v>104916.5214667371</v>
      </c>
      <c r="CP769" s="5">
        <f t="shared" si="864"/>
        <v>96187.080626410272</v>
      </c>
      <c r="CQ769" s="5">
        <f t="shared" si="880"/>
        <v>80969.841575639992</v>
      </c>
      <c r="CR769" s="5"/>
      <c r="CS769" s="32">
        <f t="shared" si="856"/>
        <v>-5.142789910237866E-3</v>
      </c>
      <c r="CT769" s="32">
        <f t="shared" si="870"/>
        <v>3.6569140939892275E-2</v>
      </c>
      <c r="CU769" s="32">
        <f t="shared" si="908"/>
        <v>4.412268153516874E-2</v>
      </c>
      <c r="CV769" s="32">
        <f t="shared" si="891"/>
        <v>-7.8880476273858857E-2</v>
      </c>
      <c r="CW769" s="32">
        <f t="shared" si="851"/>
        <v>-0.10738557959443074</v>
      </c>
      <c r="CX769" s="32">
        <f t="shared" si="865"/>
        <v>-2.6376521772859207E-2</v>
      </c>
      <c r="CY769" s="32">
        <f t="shared" si="881"/>
        <v>0.15660347331314117</v>
      </c>
      <c r="DA769" s="6">
        <f t="shared" si="857"/>
        <v>1.4087011811254669E-2</v>
      </c>
      <c r="DB769" s="6">
        <f t="shared" si="871"/>
        <v>5.0254128996541199E-2</v>
      </c>
      <c r="DC769" s="6">
        <f t="shared" si="909"/>
        <v>6.9649357368416643E-3</v>
      </c>
      <c r="DD769" s="6">
        <f t="shared" si="892"/>
        <v>-0.37279629593781782</v>
      </c>
      <c r="DE769" s="6">
        <f t="shared" si="852"/>
        <v>-0.11629887141351195</v>
      </c>
      <c r="DF769" s="6">
        <f t="shared" si="866"/>
        <v>0.62454591448215302</v>
      </c>
      <c r="DG769" s="6">
        <f t="shared" si="914"/>
        <v>1.5030253188254703</v>
      </c>
      <c r="DI769" s="6">
        <f t="shared" si="858"/>
        <v>0.40004734827331029</v>
      </c>
      <c r="DJ769" s="6">
        <f t="shared" si="872"/>
        <v>0.69873249912599289</v>
      </c>
      <c r="DK769" s="6">
        <f t="shared" si="910"/>
        <v>0.37836419787943304</v>
      </c>
      <c r="DL769" s="6">
        <f t="shared" si="893"/>
        <v>0.60502611396742456</v>
      </c>
      <c r="DM769" s="6">
        <f t="shared" si="853"/>
        <v>0.35975673469288272</v>
      </c>
      <c r="DN769" s="6">
        <f t="shared" si="867"/>
        <v>0.10061628453394211</v>
      </c>
      <c r="DO769" s="6">
        <f t="shared" si="911"/>
        <v>5.7702502636549247E-2</v>
      </c>
      <c r="DP769" s="6"/>
      <c r="DX769">
        <f t="shared" si="873"/>
        <v>90291.5</v>
      </c>
      <c r="DY769">
        <f t="shared" si="874"/>
        <v>81841.699351463962</v>
      </c>
      <c r="DZ769">
        <f t="shared" si="875"/>
        <v>98741.300648536038</v>
      </c>
    </row>
    <row r="770" spans="1:130" x14ac:dyDescent="0.25">
      <c r="A770" s="1">
        <v>69</v>
      </c>
      <c r="B770" s="1">
        <v>769</v>
      </c>
      <c r="C770" s="7">
        <v>20221119</v>
      </c>
      <c r="D770" s="7">
        <v>90300</v>
      </c>
      <c r="E770" s="7">
        <v>1755773</v>
      </c>
      <c r="F770" s="7"/>
      <c r="G770" s="7">
        <f t="shared" ref="G770:G800" si="933">D770*E770</f>
        <v>158546301900</v>
      </c>
      <c r="H770" s="36">
        <f t="shared" si="889"/>
        <v>194109517163</v>
      </c>
      <c r="I770" s="36">
        <f t="shared" si="876"/>
        <v>157149498450.79999</v>
      </c>
      <c r="K770" s="2">
        <f t="shared" si="839"/>
        <v>-3.642696846715783E-2</v>
      </c>
      <c r="M770" s="1">
        <f t="shared" si="849"/>
        <v>768</v>
      </c>
      <c r="N770" s="2">
        <f t="shared" si="840"/>
        <v>4.8780360645421551E-2</v>
      </c>
      <c r="O770" s="8">
        <f t="shared" si="841"/>
        <v>0.96240601503759393</v>
      </c>
      <c r="P770" s="2">
        <f t="shared" si="842"/>
        <v>0.94114910984733358</v>
      </c>
      <c r="Q770" s="2">
        <f t="shared" si="843"/>
        <v>0.87708954571305986</v>
      </c>
      <c r="R770" s="2">
        <f t="shared" si="844"/>
        <v>2.1278653316147422E-2</v>
      </c>
      <c r="V770" s="1">
        <f t="shared" si="845"/>
        <v>3.642696846715783E-2</v>
      </c>
      <c r="W770" s="1">
        <f t="shared" si="846"/>
        <v>0</v>
      </c>
      <c r="X770" s="2">
        <f t="shared" si="915"/>
        <v>8.7468488946349475E-3</v>
      </c>
      <c r="Y770" s="2">
        <f t="shared" si="916"/>
        <v>1.2991701791883073E-2</v>
      </c>
      <c r="Z770" s="2">
        <f t="shared" si="917"/>
        <v>1.4721930999208738E-2</v>
      </c>
      <c r="AA770" s="2">
        <f t="shared" si="918"/>
        <v>1.6221944681551307E-2</v>
      </c>
      <c r="AB770" s="3">
        <f t="shared" si="877"/>
        <v>0.59413733803704594</v>
      </c>
      <c r="AC770" s="3">
        <f t="shared" si="878"/>
        <v>0.80087203149312391</v>
      </c>
      <c r="AD770" s="4">
        <f t="shared" si="919"/>
        <v>57.409795875625726</v>
      </c>
      <c r="AE770" s="5">
        <f t="shared" si="899"/>
        <v>51.626486014517432</v>
      </c>
      <c r="AF770" s="5">
        <f t="shared" si="900"/>
        <v>33.441132218114703</v>
      </c>
      <c r="AG770" s="5">
        <f t="shared" si="901"/>
        <v>69.811839810920162</v>
      </c>
      <c r="AH770" s="5"/>
      <c r="AI770" s="6">
        <f t="shared" si="879"/>
        <v>2.8158783652569561E-2</v>
      </c>
      <c r="AJ770" s="6">
        <f t="shared" si="868"/>
        <v>3.9508004669781188E-2</v>
      </c>
      <c r="AK770" s="6">
        <f t="shared" si="902"/>
        <v>-0.14602112987634</v>
      </c>
      <c r="AL770" s="6">
        <f t="shared" si="903"/>
        <v>0.22503713921590238</v>
      </c>
      <c r="AM770" s="6"/>
      <c r="AT770" s="5"/>
      <c r="AU770" s="5">
        <f t="shared" si="928"/>
        <v>90300.252328455186</v>
      </c>
      <c r="AV770" s="12">
        <f t="shared" si="929"/>
        <v>2.7943350517922738E-6</v>
      </c>
      <c r="AW770" s="5"/>
      <c r="AX770" s="5"/>
      <c r="AY770" s="5"/>
      <c r="BA770" s="4">
        <f t="shared" si="930"/>
        <v>90299.004003642578</v>
      </c>
      <c r="BB770" s="12">
        <f t="shared" si="931"/>
        <v>1.1029859993572089E-5</v>
      </c>
      <c r="BE770" s="5">
        <f t="shared" si="932"/>
        <v>-3350</v>
      </c>
      <c r="BF770" s="6">
        <f t="shared" si="912"/>
        <v>3350</v>
      </c>
      <c r="BG770" s="6">
        <f t="shared" si="913"/>
        <v>0</v>
      </c>
      <c r="BH770" s="6">
        <f t="shared" si="860"/>
        <v>822.14285714285711</v>
      </c>
      <c r="BI770" s="6">
        <f t="shared" si="860"/>
        <v>1194.2857142857142</v>
      </c>
      <c r="BJ770" s="6">
        <f t="shared" si="859"/>
        <v>59.227771873893019</v>
      </c>
      <c r="BK770" s="6">
        <f t="shared" si="904"/>
        <v>52.282129992150757</v>
      </c>
      <c r="BL770" s="6">
        <f t="shared" si="905"/>
        <v>26.617824654553779</v>
      </c>
      <c r="BM770" s="6">
        <f t="shared" si="906"/>
        <v>70.247143728468643</v>
      </c>
      <c r="BN770" s="24"/>
      <c r="BO770" s="24"/>
      <c r="BQ770" s="2">
        <f t="shared" si="920"/>
        <v>89643.75</v>
      </c>
      <c r="BR770" s="2">
        <f t="shared" si="861"/>
        <v>88898.75</v>
      </c>
      <c r="BS770" s="2">
        <f t="shared" si="921"/>
        <v>88495.602618736346</v>
      </c>
      <c r="BT770" s="5">
        <f t="shared" si="862"/>
        <v>89968.598427532954</v>
      </c>
      <c r="BU770" s="5"/>
      <c r="BV770" s="2">
        <f t="shared" si="894"/>
        <v>-0.271050377911354</v>
      </c>
      <c r="BW770" s="2">
        <f t="shared" si="922"/>
        <v>0.49810118082525134</v>
      </c>
      <c r="BX770" s="2">
        <f t="shared" si="923"/>
        <v>-0.63576246225221311</v>
      </c>
      <c r="BY770" s="2">
        <f t="shared" si="924"/>
        <v>1.6319648239027158</v>
      </c>
      <c r="BZ770" s="2"/>
      <c r="CA770" s="2">
        <f t="shared" si="863"/>
        <v>-8.2504994937619529E-3</v>
      </c>
      <c r="CB770" s="2">
        <f t="shared" si="925"/>
        <v>3.7050437722296346E-2</v>
      </c>
      <c r="CC770" s="2">
        <f t="shared" si="926"/>
        <v>-0.5308664430547273</v>
      </c>
      <c r="CD770" s="2">
        <f t="shared" si="927"/>
        <v>0.60496731849931995</v>
      </c>
      <c r="CE770" s="5"/>
      <c r="CF770" s="8">
        <f t="shared" si="895"/>
        <v>-2.1992204097931421E-3</v>
      </c>
      <c r="CG770" s="8">
        <f t="shared" si="896"/>
        <v>9.0506977859349663E-4</v>
      </c>
      <c r="CH770" s="5">
        <f t="shared" si="897"/>
        <v>93805</v>
      </c>
      <c r="CI770" s="5">
        <f t="shared" si="898"/>
        <v>90550</v>
      </c>
      <c r="CJ770" s="5"/>
      <c r="CK770" s="5">
        <f t="shared" si="855"/>
        <v>94175.166774854995</v>
      </c>
      <c r="CL770" s="5">
        <f t="shared" si="869"/>
        <v>90442.317270630359</v>
      </c>
      <c r="CM770" s="5">
        <f t="shared" si="907"/>
        <v>89660.000576473132</v>
      </c>
      <c r="CN770" s="5">
        <f t="shared" si="890"/>
        <v>100843.0182129834</v>
      </c>
      <c r="CO770" s="5">
        <f t="shared" si="850"/>
        <v>104870.78801257121</v>
      </c>
      <c r="CP770" s="5">
        <f t="shared" si="864"/>
        <v>96266.826703737694</v>
      </c>
      <c r="CQ770" s="5">
        <f t="shared" si="880"/>
        <v>81046.887238489289</v>
      </c>
      <c r="CR770" s="5"/>
      <c r="CS770" s="32">
        <f t="shared" si="856"/>
        <v>-4.1148499201699051E-2</v>
      </c>
      <c r="CT770" s="32">
        <f t="shared" si="870"/>
        <v>-1.5735694852277993E-3</v>
      </c>
      <c r="CU770" s="32">
        <f t="shared" si="908"/>
        <v>7.1380707050185954E-3</v>
      </c>
      <c r="CV770" s="32">
        <f t="shared" si="891"/>
        <v>-0.10454881656473469</v>
      </c>
      <c r="CW770" s="32">
        <f t="shared" si="851"/>
        <v>-0.13894038834555689</v>
      </c>
      <c r="CX770" s="32">
        <f t="shared" si="865"/>
        <v>-6.1982168811907323E-2</v>
      </c>
      <c r="CY770" s="32">
        <f t="shared" si="881"/>
        <v>0.11416987224052688</v>
      </c>
      <c r="DA770" s="6">
        <f t="shared" si="857"/>
        <v>-3.3967994651022272E-2</v>
      </c>
      <c r="DB770" s="6">
        <f t="shared" si="871"/>
        <v>2.5459794950124869E-2</v>
      </c>
      <c r="DC770" s="6">
        <f t="shared" si="909"/>
        <v>-3.0644129477498661E-2</v>
      </c>
      <c r="DD770" s="6">
        <f t="shared" si="892"/>
        <v>-0.39894704933051039</v>
      </c>
      <c r="DE770" s="6">
        <f t="shared" si="852"/>
        <v>-0.12261935917353997</v>
      </c>
      <c r="DF770" s="6">
        <f t="shared" si="866"/>
        <v>0.60785377899909177</v>
      </c>
      <c r="DG770" s="6">
        <f t="shared" si="914"/>
        <v>1.477732353631583</v>
      </c>
      <c r="DI770" s="6">
        <f t="shared" si="858"/>
        <v>-2.4327708661730004E-2</v>
      </c>
      <c r="DJ770" s="6">
        <f t="shared" si="872"/>
        <v>0.49682715615019263</v>
      </c>
      <c r="DK770" s="6">
        <f t="shared" si="910"/>
        <v>0.37821873978605119</v>
      </c>
      <c r="DL770" s="6">
        <f t="shared" si="893"/>
        <v>0.58856695780467405</v>
      </c>
      <c r="DM770" s="6">
        <f t="shared" si="853"/>
        <v>0.3029390742558109</v>
      </c>
      <c r="DN770" s="6">
        <f t="shared" si="867"/>
        <v>8.2163370727382862E-2</v>
      </c>
      <c r="DO770" s="6">
        <f t="shared" si="911"/>
        <v>6.2246698421068967E-2</v>
      </c>
      <c r="DP770" s="6"/>
      <c r="DX770">
        <f t="shared" si="873"/>
        <v>90353.5</v>
      </c>
      <c r="DY770">
        <f t="shared" si="874"/>
        <v>81922.577689837257</v>
      </c>
      <c r="DZ770">
        <f t="shared" si="875"/>
        <v>98784.422310162743</v>
      </c>
    </row>
    <row r="771" spans="1:130" x14ac:dyDescent="0.25">
      <c r="A771" s="1">
        <v>70</v>
      </c>
      <c r="B771" s="1">
        <v>770</v>
      </c>
      <c r="C771" s="7">
        <v>20221120</v>
      </c>
      <c r="D771" s="7">
        <v>91300</v>
      </c>
      <c r="E771" s="7">
        <v>1467629</v>
      </c>
      <c r="F771" s="7"/>
      <c r="G771" s="7">
        <f t="shared" si="933"/>
        <v>133994527700</v>
      </c>
      <c r="H771" s="36">
        <f t="shared" si="889"/>
        <v>193738299820.5</v>
      </c>
      <c r="I771" s="36">
        <f t="shared" si="876"/>
        <v>157411335340.20001</v>
      </c>
      <c r="K771" s="2">
        <f t="shared" ref="K771:K800" si="934">LN(D771/D770)</f>
        <v>1.1013327177982974E-2</v>
      </c>
      <c r="M771" s="1">
        <f t="shared" si="849"/>
        <v>769</v>
      </c>
      <c r="N771" s="2">
        <f t="shared" si="840"/>
        <v>4.8783518654247335E-2</v>
      </c>
      <c r="O771" s="8">
        <f t="shared" si="841"/>
        <v>0.96365914786967422</v>
      </c>
      <c r="P771" s="2">
        <f t="shared" si="842"/>
        <v>0.94116174443484479</v>
      </c>
      <c r="Q771" s="2">
        <f t="shared" si="843"/>
        <v>0.8770971895968378</v>
      </c>
      <c r="R771" s="2">
        <f t="shared" si="844"/>
        <v>2.2510038022340639E-2</v>
      </c>
      <c r="V771" s="1">
        <f t="shared" si="845"/>
        <v>0</v>
      </c>
      <c r="W771" s="1">
        <f t="shared" si="846"/>
        <v>1.1013327177982974E-2</v>
      </c>
      <c r="X771" s="2">
        <f t="shared" si="915"/>
        <v>8.7468488946349475E-3</v>
      </c>
      <c r="Y771" s="2">
        <f t="shared" si="916"/>
        <v>1.235714646139339E-2</v>
      </c>
      <c r="Z771" s="2">
        <f t="shared" si="917"/>
        <v>1.4721930999208738E-2</v>
      </c>
      <c r="AA771" s="2">
        <f t="shared" si="918"/>
        <v>1.6104374777099684E-2</v>
      </c>
      <c r="AB771" s="3">
        <f t="shared" si="877"/>
        <v>0.59413733803704594</v>
      </c>
      <c r="AC771" s="3">
        <f t="shared" si="878"/>
        <v>0.76731612573778218</v>
      </c>
      <c r="AD771" s="4">
        <f t="shared" si="919"/>
        <v>56.360070039433182</v>
      </c>
      <c r="AE771" s="5">
        <f t="shared" si="899"/>
        <v>52.513853419268251</v>
      </c>
      <c r="AF771" s="5">
        <f t="shared" si="900"/>
        <v>35.295998338261924</v>
      </c>
      <c r="AG771" s="5">
        <f t="shared" si="901"/>
        <v>69.731708500274578</v>
      </c>
      <c r="AH771" s="5"/>
      <c r="AI771" s="6">
        <f t="shared" si="879"/>
        <v>7.4508143214084457E-2</v>
      </c>
      <c r="AJ771" s="6">
        <f t="shared" si="868"/>
        <v>4.1172567120048575E-2</v>
      </c>
      <c r="AK771" s="6">
        <f t="shared" si="902"/>
        <v>-0.14501732345149315</v>
      </c>
      <c r="AL771" s="6">
        <f t="shared" si="903"/>
        <v>0.2273624576915903</v>
      </c>
      <c r="AM771" s="6"/>
      <c r="AT771" s="5"/>
      <c r="AU771" s="5">
        <f t="shared" si="928"/>
        <v>91300.394270336546</v>
      </c>
      <c r="AV771" s="12">
        <f t="shared" si="929"/>
        <v>4.3184045623867462E-6</v>
      </c>
      <c r="AW771" s="5"/>
      <c r="AX771" s="5"/>
      <c r="AY771" s="5"/>
      <c r="BA771" s="4">
        <f t="shared" si="930"/>
        <v>91300.834181337763</v>
      </c>
      <c r="BB771" s="12">
        <f t="shared" si="931"/>
        <v>9.136706875745304E-6</v>
      </c>
      <c r="BE771" s="5">
        <f t="shared" si="932"/>
        <v>1000</v>
      </c>
      <c r="BF771" s="6">
        <f t="shared" si="912"/>
        <v>0</v>
      </c>
      <c r="BG771" s="6">
        <f t="shared" si="913"/>
        <v>1000</v>
      </c>
      <c r="BH771" s="6">
        <f t="shared" si="860"/>
        <v>822.14285714285711</v>
      </c>
      <c r="BI771" s="6">
        <f t="shared" si="860"/>
        <v>1143.5714285714287</v>
      </c>
      <c r="BJ771" s="6">
        <f t="shared" si="859"/>
        <v>58.175872093023251</v>
      </c>
      <c r="BK771" s="6">
        <f t="shared" si="904"/>
        <v>52.735207010650562</v>
      </c>
      <c r="BL771" s="6">
        <f t="shared" si="905"/>
        <v>26.986566271562165</v>
      </c>
      <c r="BM771" s="6">
        <f t="shared" si="906"/>
        <v>70.759255528012432</v>
      </c>
      <c r="BN771" s="24"/>
      <c r="BO771" s="24"/>
      <c r="BQ771" s="2">
        <f t="shared" si="920"/>
        <v>89643.75</v>
      </c>
      <c r="BR771" s="2">
        <f t="shared" si="861"/>
        <v>88923.5</v>
      </c>
      <c r="BS771" s="2">
        <f t="shared" si="921"/>
        <v>88598.650788016472</v>
      </c>
      <c r="BT771" s="5">
        <f t="shared" si="862"/>
        <v>90039.60300647057</v>
      </c>
      <c r="BU771" s="5"/>
      <c r="BV771" s="2">
        <f t="shared" si="894"/>
        <v>-0.21552433250424219</v>
      </c>
      <c r="BW771" s="2">
        <f t="shared" si="922"/>
        <v>0.37226733433054443</v>
      </c>
      <c r="BX771" s="2">
        <f t="shared" si="923"/>
        <v>-0.428837946774347</v>
      </c>
      <c r="BY771" s="2">
        <f t="shared" si="924"/>
        <v>1.1733726154354358</v>
      </c>
      <c r="BZ771" s="2"/>
      <c r="CA771" s="2">
        <f t="shared" si="863"/>
        <v>-0.13988201780755027</v>
      </c>
      <c r="CB771" s="2">
        <f t="shared" si="925"/>
        <v>5.750810087180265E-2</v>
      </c>
      <c r="CC771" s="2">
        <f t="shared" si="926"/>
        <v>-0.44750963226668922</v>
      </c>
      <c r="CD771" s="2">
        <f t="shared" si="927"/>
        <v>0.56252583401029455</v>
      </c>
      <c r="CE771" s="5"/>
      <c r="CF771" s="8">
        <f t="shared" si="895"/>
        <v>-7.2978884722525814E-3</v>
      </c>
      <c r="CG771" s="8">
        <f t="shared" si="896"/>
        <v>9.0506977859349663E-4</v>
      </c>
      <c r="CH771" s="5">
        <f t="shared" si="897"/>
        <v>93100</v>
      </c>
      <c r="CI771" s="5">
        <f t="shared" si="898"/>
        <v>90550</v>
      </c>
      <c r="CJ771" s="5"/>
      <c r="CK771" s="5">
        <f t="shared" si="855"/>
        <v>94057.587689757376</v>
      </c>
      <c r="CL771" s="5">
        <f t="shared" si="869"/>
        <v>90562.313425342712</v>
      </c>
      <c r="CM771" s="5">
        <f t="shared" si="907"/>
        <v>89636.392832210724</v>
      </c>
      <c r="CN771" s="5">
        <f t="shared" si="890"/>
        <v>100229.68262065529</v>
      </c>
      <c r="CO771" s="5">
        <f t="shared" si="850"/>
        <v>104849.92482933112</v>
      </c>
      <c r="CP771" s="5">
        <f t="shared" si="864"/>
        <v>96318.751918677561</v>
      </c>
      <c r="CQ771" s="5">
        <f t="shared" si="880"/>
        <v>81127.986277011514</v>
      </c>
      <c r="CR771" s="5"/>
      <c r="CS771" s="32">
        <f t="shared" si="856"/>
        <v>-2.9318077972115275E-2</v>
      </c>
      <c r="CT771" s="32">
        <f t="shared" si="870"/>
        <v>8.1456242310484761E-3</v>
      </c>
      <c r="CU771" s="32">
        <f t="shared" si="908"/>
        <v>1.8559505968779533E-2</v>
      </c>
      <c r="CV771" s="32">
        <f t="shared" si="891"/>
        <v>-8.9092196913881816E-2</v>
      </c>
      <c r="CW771" s="32">
        <f t="shared" si="851"/>
        <v>-0.12923161224375634</v>
      </c>
      <c r="CX771" s="32">
        <f t="shared" si="865"/>
        <v>-5.2105657711542186E-2</v>
      </c>
      <c r="CY771" s="32">
        <f t="shared" si="881"/>
        <v>0.12538230257874439</v>
      </c>
      <c r="DA771" s="6">
        <f t="shared" si="857"/>
        <v>-6.375097123297481E-2</v>
      </c>
      <c r="DB771" s="6">
        <f t="shared" si="871"/>
        <v>7.1499531110606418E-2</v>
      </c>
      <c r="DC771" s="6">
        <f t="shared" si="909"/>
        <v>-7.5290878881431279E-3</v>
      </c>
      <c r="DD771" s="6">
        <f t="shared" si="892"/>
        <v>-0.33670691413627279</v>
      </c>
      <c r="DE771" s="6">
        <f t="shared" si="852"/>
        <v>-0.12203345191633808</v>
      </c>
      <c r="DF771" s="6">
        <f t="shared" si="866"/>
        <v>0.61258224007663564</v>
      </c>
      <c r="DG771" s="6">
        <f t="shared" si="914"/>
        <v>1.4381901178474756</v>
      </c>
      <c r="DI771" s="6">
        <f t="shared" si="858"/>
        <v>0.17895217384931125</v>
      </c>
      <c r="DJ771" s="6">
        <f t="shared" si="872"/>
        <v>0.54676883182490588</v>
      </c>
      <c r="DK771" s="6">
        <f t="shared" si="910"/>
        <v>0.31021415890010817</v>
      </c>
      <c r="DL771" s="6">
        <f t="shared" si="893"/>
        <v>0.53015243300232462</v>
      </c>
      <c r="DM771" s="6">
        <f t="shared" si="853"/>
        <v>0.29156309587836782</v>
      </c>
      <c r="DN771" s="6">
        <f t="shared" si="867"/>
        <v>7.3263714981330719E-2</v>
      </c>
      <c r="DO771" s="6">
        <f t="shared" si="911"/>
        <v>7.5190685177466687E-2</v>
      </c>
      <c r="DP771" s="6"/>
      <c r="DX771">
        <f t="shared" si="873"/>
        <v>90517</v>
      </c>
      <c r="DY771">
        <f t="shared" si="874"/>
        <v>82146.040437321411</v>
      </c>
      <c r="DZ771">
        <f t="shared" si="875"/>
        <v>98887.959562678589</v>
      </c>
    </row>
    <row r="772" spans="1:130" x14ac:dyDescent="0.25">
      <c r="A772" s="1">
        <v>71</v>
      </c>
      <c r="B772" s="1">
        <v>771</v>
      </c>
      <c r="C772" s="7">
        <v>20221121</v>
      </c>
      <c r="D772" s="7">
        <v>90950</v>
      </c>
      <c r="E772" s="7">
        <v>997783</v>
      </c>
      <c r="F772" s="7"/>
      <c r="G772" s="7">
        <f t="shared" si="933"/>
        <v>90748363850</v>
      </c>
      <c r="H772" s="36">
        <f t="shared" si="889"/>
        <v>182035698763</v>
      </c>
      <c r="I772" s="36">
        <f t="shared" si="876"/>
        <v>157685674335</v>
      </c>
      <c r="K772" s="2">
        <f t="shared" si="934"/>
        <v>-3.8408826367915309E-3</v>
      </c>
      <c r="M772" s="1">
        <f t="shared" si="849"/>
        <v>770</v>
      </c>
      <c r="N772" s="2">
        <f t="shared" ref="N772:N800" si="935">SMALL($K$3:$K$800,M772)</f>
        <v>4.8783613686497564E-2</v>
      </c>
      <c r="O772" s="8">
        <f t="shared" ref="O772:O800" si="936">M772/$T$8</f>
        <v>0.96491228070175439</v>
      </c>
      <c r="P772" s="2">
        <f t="shared" ref="P772:P800" si="937">_xlfn.NORM.DIST(N772,$T$2,$T$3,TRUE)</f>
        <v>0.94116212460765425</v>
      </c>
      <c r="Q772" s="2">
        <f t="shared" ref="Q772:Q800" si="938">(1/PI())*ATAN((N772-$T$2)/$T$7)+0.5</f>
        <v>0.87709741960609877</v>
      </c>
      <c r="R772" s="2">
        <f t="shared" ref="R772:R800" si="939">ABS(O772-P771)</f>
        <v>2.3750536266909594E-2</v>
      </c>
      <c r="V772" s="1">
        <f t="shared" ref="V772:V800" si="940">IF(K772&lt;0,-K772,0)</f>
        <v>3.8408826367915309E-3</v>
      </c>
      <c r="W772" s="1">
        <f t="shared" ref="W772:W800" si="941">IF(K772&gt;=0,K772,0)</f>
        <v>0</v>
      </c>
      <c r="X772" s="2">
        <f t="shared" si="915"/>
        <v>9.0211976544057725E-3</v>
      </c>
      <c r="Y772" s="2">
        <f t="shared" si="916"/>
        <v>1.1506406740327959E-2</v>
      </c>
      <c r="Z772" s="2">
        <f t="shared" si="917"/>
        <v>1.4581510100230764E-2</v>
      </c>
      <c r="AA772" s="2">
        <f t="shared" si="918"/>
        <v>1.6440869255775308E-2</v>
      </c>
      <c r="AB772" s="3">
        <f t="shared" si="877"/>
        <v>0.61867375823187243</v>
      </c>
      <c r="AC772" s="3">
        <f t="shared" si="878"/>
        <v>0.69986608136829609</v>
      </c>
      <c r="AD772" s="4">
        <f t="shared" si="919"/>
        <v>53.078872579270886</v>
      </c>
      <c r="AE772" s="5">
        <f t="shared" si="899"/>
        <v>53.023089807755468</v>
      </c>
      <c r="AF772" s="5">
        <f t="shared" si="900"/>
        <v>36.411406832827552</v>
      </c>
      <c r="AG772" s="5">
        <f t="shared" si="901"/>
        <v>69.634772782683385</v>
      </c>
      <c r="AH772" s="5"/>
      <c r="AI772" s="6">
        <f t="shared" si="879"/>
        <v>0.14740050598444498</v>
      </c>
      <c r="AJ772" s="6">
        <f t="shared" si="868"/>
        <v>5.1683741113261662E-2</v>
      </c>
      <c r="AK772" s="6">
        <f t="shared" si="902"/>
        <v>-0.13351959794420387</v>
      </c>
      <c r="AL772" s="6">
        <f t="shared" si="903"/>
        <v>0.23688708017072718</v>
      </c>
      <c r="AM772" s="6"/>
      <c r="AT772" s="5"/>
      <c r="AU772" s="5">
        <f t="shared" si="928"/>
        <v>90950.116241583048</v>
      </c>
      <c r="AV772" s="12">
        <f t="shared" si="929"/>
        <v>1.2780822764568711E-6</v>
      </c>
      <c r="AW772" s="5"/>
      <c r="AX772" s="5"/>
      <c r="AY772" s="5"/>
      <c r="BA772" s="4">
        <f t="shared" si="930"/>
        <v>90963.392819359244</v>
      </c>
      <c r="BB772" s="12">
        <f t="shared" si="931"/>
        <v>1.4725474831500662E-4</v>
      </c>
      <c r="BE772" s="5">
        <f t="shared" si="932"/>
        <v>-350</v>
      </c>
      <c r="BF772" s="6">
        <f t="shared" si="912"/>
        <v>350</v>
      </c>
      <c r="BG772" s="6">
        <f t="shared" si="913"/>
        <v>0</v>
      </c>
      <c r="BH772" s="6">
        <f t="shared" si="860"/>
        <v>847.14285714285711</v>
      </c>
      <c r="BI772" s="6">
        <f t="shared" si="860"/>
        <v>1069.2857142857142</v>
      </c>
      <c r="BJ772" s="6">
        <f t="shared" si="859"/>
        <v>55.795751024972049</v>
      </c>
      <c r="BK772" s="6">
        <f t="shared" si="904"/>
        <v>53.509132037113979</v>
      </c>
      <c r="BL772" s="6">
        <f t="shared" si="905"/>
        <v>28.409765463851418</v>
      </c>
      <c r="BM772" s="6">
        <f t="shared" si="906"/>
        <v>71.078688638397779</v>
      </c>
      <c r="BN772" s="24"/>
      <c r="BO772" s="24"/>
      <c r="BQ772" s="2">
        <f t="shared" si="920"/>
        <v>90385</v>
      </c>
      <c r="BR772" s="2">
        <f t="shared" si="861"/>
        <v>88989.25</v>
      </c>
      <c r="BS772" s="2">
        <f t="shared" si="921"/>
        <v>88719.413306346643</v>
      </c>
      <c r="BT772" s="5">
        <f t="shared" si="862"/>
        <v>90282.558029007298</v>
      </c>
      <c r="BU772" s="5"/>
      <c r="BV772" s="2">
        <f t="shared" si="894"/>
        <v>0.29907753735148201</v>
      </c>
      <c r="BW772" s="2">
        <f t="shared" si="922"/>
        <v>0.32312032573468352</v>
      </c>
      <c r="BX772" s="2">
        <f t="shared" si="923"/>
        <v>-0.35399559714325302</v>
      </c>
      <c r="BY772" s="2">
        <f t="shared" si="924"/>
        <v>1.0002362486126199</v>
      </c>
      <c r="BZ772" s="2"/>
      <c r="CA772" s="2">
        <f t="shared" si="863"/>
        <v>-0.15641368939430358</v>
      </c>
      <c r="CB772" s="2">
        <f t="shared" si="925"/>
        <v>6.7710852792510393E-2</v>
      </c>
      <c r="CC772" s="2">
        <f t="shared" si="926"/>
        <v>-0.40921566837744433</v>
      </c>
      <c r="CD772" s="2">
        <f t="shared" si="927"/>
        <v>0.54463737396246514</v>
      </c>
      <c r="CE772" s="5"/>
      <c r="CF772" s="8">
        <f t="shared" si="895"/>
        <v>-2.9140004160704887E-3</v>
      </c>
      <c r="CG772" s="8">
        <f t="shared" si="896"/>
        <v>9.0506977859349663E-4</v>
      </c>
      <c r="CH772" s="5">
        <f t="shared" si="897"/>
        <v>93100</v>
      </c>
      <c r="CI772" s="5">
        <f t="shared" si="898"/>
        <v>90550</v>
      </c>
      <c r="CJ772" s="5"/>
      <c r="CK772" s="5">
        <f t="shared" si="855"/>
        <v>93381.969679585905</v>
      </c>
      <c r="CL772" s="5">
        <f t="shared" si="869"/>
        <v>91103.860536232256</v>
      </c>
      <c r="CM772" s="5">
        <f t="shared" si="907"/>
        <v>89628.887764627187</v>
      </c>
      <c r="CN772" s="5">
        <f t="shared" si="890"/>
        <v>99908.987068811417</v>
      </c>
      <c r="CO772" s="5">
        <f t="shared" si="850"/>
        <v>104829.27076394428</v>
      </c>
      <c r="CP772" s="5">
        <f t="shared" si="864"/>
        <v>96394.509165598924</v>
      </c>
      <c r="CQ772" s="5">
        <f t="shared" si="880"/>
        <v>81238.444388979769</v>
      </c>
      <c r="CR772" s="5"/>
      <c r="CS772" s="32">
        <f t="shared" si="856"/>
        <v>-2.6043246763058581E-2</v>
      </c>
      <c r="CT772" s="32">
        <f t="shared" si="870"/>
        <v>-1.6888476001636343E-3</v>
      </c>
      <c r="CU772" s="32">
        <f t="shared" si="908"/>
        <v>1.4739803966352438E-2</v>
      </c>
      <c r="CV772" s="32">
        <f t="shared" si="891"/>
        <v>-8.967148333353625E-2</v>
      </c>
      <c r="CW772" s="32">
        <f t="shared" si="851"/>
        <v>-0.13239881058791092</v>
      </c>
      <c r="CX772" s="32">
        <f t="shared" si="865"/>
        <v>-5.6481527970080103E-2</v>
      </c>
      <c r="CY772" s="32">
        <f t="shared" si="881"/>
        <v>0.11954384016168618</v>
      </c>
      <c r="DA772" s="6">
        <f t="shared" si="857"/>
        <v>-2.2397109290244306E-2</v>
      </c>
      <c r="DB772" s="6">
        <f t="shared" si="871"/>
        <v>6.5660645811141768E-2</v>
      </c>
      <c r="DC772" s="6">
        <f t="shared" si="909"/>
        <v>5.1810731562662417E-3</v>
      </c>
      <c r="DD772" s="6">
        <f t="shared" si="892"/>
        <v>-0.2920704503116654</v>
      </c>
      <c r="DE772" s="6">
        <f t="shared" si="852"/>
        <v>-0.13552226274284979</v>
      </c>
      <c r="DF772" s="6">
        <f t="shared" si="866"/>
        <v>0.58556812712821049</v>
      </c>
      <c r="DG772" s="6">
        <f t="shared" si="914"/>
        <v>1.3983713767374812</v>
      </c>
      <c r="DI772" s="6">
        <f t="shared" si="858"/>
        <v>0.17841096574081469</v>
      </c>
      <c r="DJ772" s="6">
        <f t="shared" si="872"/>
        <v>0.50849073637295406</v>
      </c>
      <c r="DK772" s="6">
        <f t="shared" si="910"/>
        <v>0.43933987618156078</v>
      </c>
      <c r="DL772" s="6">
        <f t="shared" si="893"/>
        <v>0.46593368083139525</v>
      </c>
      <c r="DM772" s="6">
        <f t="shared" si="853"/>
        <v>0.29239881881690716</v>
      </c>
      <c r="DN772" s="6">
        <f t="shared" si="867"/>
        <v>5.5705871064041769E-2</v>
      </c>
      <c r="DO772" s="6">
        <f t="shared" si="911"/>
        <v>6.6192334766500341E-2</v>
      </c>
      <c r="DP772" s="6"/>
      <c r="DX772">
        <f t="shared" si="873"/>
        <v>90814.5</v>
      </c>
      <c r="DY772">
        <f t="shared" si="874"/>
        <v>82835.21563359219</v>
      </c>
      <c r="DZ772">
        <f t="shared" si="875"/>
        <v>98793.78436640781</v>
      </c>
    </row>
    <row r="773" spans="1:130" x14ac:dyDescent="0.25">
      <c r="A773" s="1">
        <v>72</v>
      </c>
      <c r="B773" s="1">
        <v>772</v>
      </c>
      <c r="C773" s="7">
        <v>20221122</v>
      </c>
      <c r="D773" s="7">
        <v>90200</v>
      </c>
      <c r="E773" s="7">
        <v>781603</v>
      </c>
      <c r="F773" s="7"/>
      <c r="G773" s="7">
        <f t="shared" si="933"/>
        <v>70500590600</v>
      </c>
      <c r="H773" s="36">
        <f t="shared" si="889"/>
        <v>176470048724</v>
      </c>
      <c r="I773" s="36">
        <f t="shared" si="876"/>
        <v>157624602590.20001</v>
      </c>
      <c r="K773" s="2">
        <f t="shared" si="934"/>
        <v>-8.2804778955533082E-3</v>
      </c>
      <c r="M773" s="1">
        <f t="shared" ref="M773:M800" si="942">M772+1</f>
        <v>771</v>
      </c>
      <c r="N773" s="2">
        <f t="shared" si="935"/>
        <v>4.878623390026738E-2</v>
      </c>
      <c r="O773" s="8">
        <f t="shared" si="936"/>
        <v>0.96616541353383456</v>
      </c>
      <c r="P773" s="2">
        <f t="shared" si="937"/>
        <v>0.94117260591135421</v>
      </c>
      <c r="Q773" s="2">
        <f t="shared" si="938"/>
        <v>0.87710376106201982</v>
      </c>
      <c r="R773" s="2">
        <f t="shared" si="939"/>
        <v>2.5003288926180312E-2</v>
      </c>
      <c r="V773" s="1">
        <f t="shared" si="940"/>
        <v>8.2804778955533082E-3</v>
      </c>
      <c r="W773" s="1">
        <f t="shared" si="941"/>
        <v>0</v>
      </c>
      <c r="X773" s="2">
        <f t="shared" si="915"/>
        <v>9.6126603612310089E-3</v>
      </c>
      <c r="Y773" s="2">
        <f t="shared" si="916"/>
        <v>1.1295295655977009E-2</v>
      </c>
      <c r="Z773" s="2">
        <f t="shared" si="917"/>
        <v>1.4353597091943676E-2</v>
      </c>
      <c r="AA773" s="2">
        <f t="shared" si="918"/>
        <v>1.6577521267193043E-2</v>
      </c>
      <c r="AB773" s="3">
        <f t="shared" si="877"/>
        <v>0.66970392854529548</v>
      </c>
      <c r="AC773" s="3">
        <f t="shared" si="878"/>
        <v>0.68136215746140694</v>
      </c>
      <c r="AD773" s="4">
        <f t="shared" si="919"/>
        <v>50.431445546478379</v>
      </c>
      <c r="AE773" s="5">
        <f t="shared" si="899"/>
        <v>53.408240103284093</v>
      </c>
      <c r="AF773" s="5">
        <f t="shared" si="900"/>
        <v>37.45750650328614</v>
      </c>
      <c r="AG773" s="5">
        <f t="shared" si="901"/>
        <v>69.358973703282047</v>
      </c>
      <c r="AH773" s="5"/>
      <c r="AI773" s="6">
        <f t="shared" si="879"/>
        <v>0.12421095592447283</v>
      </c>
      <c r="AJ773" s="6">
        <f t="shared" si="868"/>
        <v>5.3510228916330269E-2</v>
      </c>
      <c r="AK773" s="6">
        <f t="shared" si="902"/>
        <v>-0.13389531135373361</v>
      </c>
      <c r="AL773" s="6">
        <f t="shared" si="903"/>
        <v>0.24091576918639412</v>
      </c>
      <c r="AM773" s="6"/>
      <c r="AT773" s="5"/>
      <c r="AU773" s="5">
        <f t="shared" si="928"/>
        <v>90202.282875773381</v>
      </c>
      <c r="AV773" s="12">
        <f t="shared" si="929"/>
        <v>2.5309044050736418E-5</v>
      </c>
      <c r="AW773" s="5"/>
      <c r="AX773" s="5"/>
      <c r="AY773" s="5"/>
      <c r="BA773" s="4">
        <f t="shared" si="930"/>
        <v>90202.602338862402</v>
      </c>
      <c r="BB773" s="12">
        <f t="shared" si="931"/>
        <v>2.8850763441168326E-5</v>
      </c>
      <c r="BE773" s="5">
        <f t="shared" si="932"/>
        <v>-750</v>
      </c>
      <c r="BF773" s="6">
        <f t="shared" si="912"/>
        <v>750</v>
      </c>
      <c r="BG773" s="6">
        <f t="shared" si="913"/>
        <v>0</v>
      </c>
      <c r="BH773" s="6">
        <f t="shared" si="860"/>
        <v>900.71428571428567</v>
      </c>
      <c r="BI773" s="6">
        <f t="shared" si="860"/>
        <v>1050.7142857142858</v>
      </c>
      <c r="BJ773" s="6">
        <f t="shared" si="859"/>
        <v>53.843338213762813</v>
      </c>
      <c r="BK773" s="6">
        <f t="shared" si="904"/>
        <v>54.193346661519811</v>
      </c>
      <c r="BL773" s="6">
        <f t="shared" si="905"/>
        <v>29.892944423132821</v>
      </c>
      <c r="BM773" s="6">
        <f t="shared" si="906"/>
        <v>71.203628228390698</v>
      </c>
      <c r="BN773" s="24"/>
      <c r="BO773" s="24"/>
      <c r="BQ773" s="2">
        <f t="shared" si="920"/>
        <v>90807.5</v>
      </c>
      <c r="BR773" s="2">
        <f t="shared" si="861"/>
        <v>89076.125</v>
      </c>
      <c r="BS773" s="2">
        <f t="shared" si="921"/>
        <v>88825.808959959977</v>
      </c>
      <c r="BT773" s="5">
        <f t="shared" si="862"/>
        <v>90604.359899449279</v>
      </c>
      <c r="BU773" s="5"/>
      <c r="BV773" s="2">
        <f t="shared" si="894"/>
        <v>0.19180852576329244</v>
      </c>
      <c r="BW773" s="2">
        <f t="shared" si="922"/>
        <v>0.31354105657782966</v>
      </c>
      <c r="BX773" s="2">
        <f t="shared" si="923"/>
        <v>-0.36540286139958739</v>
      </c>
      <c r="BY773" s="2">
        <f t="shared" si="924"/>
        <v>0.99248497455524665</v>
      </c>
      <c r="BZ773" s="2"/>
      <c r="CA773" s="2">
        <f t="shared" si="863"/>
        <v>-9.1886681590164651E-2</v>
      </c>
      <c r="CB773" s="2">
        <f t="shared" si="925"/>
        <v>4.069879675951292E-2</v>
      </c>
      <c r="CC773" s="2">
        <f t="shared" si="926"/>
        <v>-0.40567103246802838</v>
      </c>
      <c r="CD773" s="2">
        <f t="shared" si="927"/>
        <v>0.48706862598705425</v>
      </c>
      <c r="CE773" s="5"/>
      <c r="CF773" s="8">
        <f t="shared" si="895"/>
        <v>-9.6671749941217335E-3</v>
      </c>
      <c r="CG773" s="8">
        <f t="shared" si="896"/>
        <v>9.0506977859349663E-4</v>
      </c>
      <c r="CH773" s="5">
        <f t="shared" si="897"/>
        <v>92600</v>
      </c>
      <c r="CI773" s="5">
        <f t="shared" si="898"/>
        <v>90550</v>
      </c>
      <c r="CJ773" s="5"/>
      <c r="CK773" s="5">
        <f t="shared" si="855"/>
        <v>93316.028873214964</v>
      </c>
      <c r="CL773" s="5">
        <f t="shared" si="869"/>
        <v>91413.648314485239</v>
      </c>
      <c r="CM773" s="5">
        <f t="shared" si="907"/>
        <v>89626.095754038528</v>
      </c>
      <c r="CN773" s="5">
        <f t="shared" si="890"/>
        <v>98029.069943800059</v>
      </c>
      <c r="CO773" s="5">
        <f t="shared" si="850"/>
        <v>104811.30634934072</v>
      </c>
      <c r="CP773" s="5">
        <f t="shared" si="864"/>
        <v>96444.247577949704</v>
      </c>
      <c r="CQ773" s="5">
        <f t="shared" si="880"/>
        <v>81321.051338538018</v>
      </c>
      <c r="CR773" s="5"/>
      <c r="CS773" s="32">
        <f t="shared" si="856"/>
        <v>-3.3392214722816727E-2</v>
      </c>
      <c r="CT773" s="32">
        <f t="shared" si="870"/>
        <v>-1.3276445441822826E-2</v>
      </c>
      <c r="CU773" s="32">
        <f t="shared" si="908"/>
        <v>6.4033163682197802E-3</v>
      </c>
      <c r="CV773" s="32">
        <f t="shared" si="891"/>
        <v>-7.9864778358995525E-2</v>
      </c>
      <c r="CW773" s="32">
        <f t="shared" si="851"/>
        <v>-0.13940582231310616</v>
      </c>
      <c r="CX773" s="32">
        <f t="shared" si="865"/>
        <v>-6.4744634695842018E-2</v>
      </c>
      <c r="CY773" s="32">
        <f t="shared" si="881"/>
        <v>0.10918388923058897</v>
      </c>
      <c r="DA773" s="6">
        <f t="shared" si="857"/>
        <v>-6.1276554820814601E-2</v>
      </c>
      <c r="DB773" s="6">
        <f t="shared" si="871"/>
        <v>7.3715758443382864E-2</v>
      </c>
      <c r="DC773" s="6">
        <f t="shared" si="909"/>
        <v>2.21975673831281E-3</v>
      </c>
      <c r="DD773" s="6">
        <f t="shared" si="892"/>
        <v>-0.29409164241152247</v>
      </c>
      <c r="DE773" s="6">
        <f t="shared" si="852"/>
        <v>-0.13026942630776608</v>
      </c>
      <c r="DF773" s="6">
        <f t="shared" si="866"/>
        <v>0.59562216042606753</v>
      </c>
      <c r="DG773" s="6">
        <f t="shared" si="914"/>
        <v>1.3571751017252789</v>
      </c>
      <c r="DI773" s="6">
        <f t="shared" si="858"/>
        <v>0.15402501008191752</v>
      </c>
      <c r="DJ773" s="6">
        <f t="shared" si="872"/>
        <v>0.44270773169290589</v>
      </c>
      <c r="DK773" s="6">
        <f t="shared" si="910"/>
        <v>0.54755946174204539</v>
      </c>
      <c r="DL773" s="6">
        <f t="shared" si="893"/>
        <v>0.3802721013179855</v>
      </c>
      <c r="DM773" s="6">
        <f t="shared" si="853"/>
        <v>0.30423486050680992</v>
      </c>
      <c r="DN773" s="6">
        <f t="shared" si="867"/>
        <v>4.5264526740531601E-2</v>
      </c>
      <c r="DO773" s="6">
        <f t="shared" si="911"/>
        <v>5.6651265547482323E-2</v>
      </c>
      <c r="DP773" s="6"/>
      <c r="DX773">
        <f t="shared" si="873"/>
        <v>91066</v>
      </c>
      <c r="DY773">
        <f t="shared" si="874"/>
        <v>83508.261184719333</v>
      </c>
      <c r="DZ773">
        <f t="shared" si="875"/>
        <v>98623.738815280667</v>
      </c>
    </row>
    <row r="774" spans="1:130" x14ac:dyDescent="0.25">
      <c r="A774" s="1">
        <v>73</v>
      </c>
      <c r="B774" s="1">
        <v>773</v>
      </c>
      <c r="C774" s="7">
        <v>20221123</v>
      </c>
      <c r="D774" s="7">
        <v>90270</v>
      </c>
      <c r="E774" s="7">
        <v>688048</v>
      </c>
      <c r="F774" s="7"/>
      <c r="G774" s="7">
        <f t="shared" si="933"/>
        <v>62110092960</v>
      </c>
      <c r="H774" s="36">
        <f t="shared" si="889"/>
        <v>169312183304</v>
      </c>
      <c r="I774" s="36">
        <f t="shared" si="876"/>
        <v>156289440249.39999</v>
      </c>
      <c r="K774" s="2">
        <f t="shared" si="934"/>
        <v>7.7575224148553263E-4</v>
      </c>
      <c r="M774" s="1">
        <f t="shared" si="942"/>
        <v>772</v>
      </c>
      <c r="N774" s="2">
        <f t="shared" si="935"/>
        <v>4.8789696954051984E-2</v>
      </c>
      <c r="O774" s="8">
        <f t="shared" si="936"/>
        <v>0.96741854636591473</v>
      </c>
      <c r="P774" s="2">
        <f t="shared" si="937"/>
        <v>0.94118645647133869</v>
      </c>
      <c r="Q774" s="2">
        <f t="shared" si="938"/>
        <v>0.87711214141046234</v>
      </c>
      <c r="R774" s="2">
        <f t="shared" si="939"/>
        <v>2.6245940454560523E-2</v>
      </c>
      <c r="V774" s="1">
        <f t="shared" si="940"/>
        <v>0</v>
      </c>
      <c r="W774" s="1">
        <f t="shared" si="941"/>
        <v>7.7575224148553263E-4</v>
      </c>
      <c r="X774" s="2">
        <f t="shared" si="915"/>
        <v>9.6126603612310089E-3</v>
      </c>
      <c r="Y774" s="2">
        <f t="shared" si="916"/>
        <v>7.9932148063181895E-3</v>
      </c>
      <c r="Z774" s="2">
        <f t="shared" si="917"/>
        <v>1.4353597091943676E-2</v>
      </c>
      <c r="AA774" s="2">
        <f t="shared" si="918"/>
        <v>1.317170189574156E-2</v>
      </c>
      <c r="AB774" s="3">
        <f t="shared" si="877"/>
        <v>0.66970392854529548</v>
      </c>
      <c r="AC774" s="3">
        <f t="shared" si="878"/>
        <v>0.60684753341573983</v>
      </c>
      <c r="AD774" s="4">
        <f t="shared" si="919"/>
        <v>47.538039123272178</v>
      </c>
      <c r="AE774" s="5">
        <f t="shared" si="899"/>
        <v>53.815584712351644</v>
      </c>
      <c r="AF774" s="5">
        <f t="shared" si="900"/>
        <v>38.996075504364427</v>
      </c>
      <c r="AG774" s="5">
        <f t="shared" si="901"/>
        <v>68.635093920338861</v>
      </c>
      <c r="AH774" s="5"/>
      <c r="AI774" s="6">
        <f t="shared" si="879"/>
        <v>0.16435430546845883</v>
      </c>
      <c r="AJ774" s="6">
        <f t="shared" si="868"/>
        <v>6.3864418421516064E-2</v>
      </c>
      <c r="AK774" s="6">
        <f t="shared" si="902"/>
        <v>-0.12403483539320388</v>
      </c>
      <c r="AL774" s="6">
        <f t="shared" si="903"/>
        <v>0.25176367223623602</v>
      </c>
      <c r="AM774" s="6"/>
      <c r="AT774" s="5"/>
      <c r="AU774" s="5">
        <f t="shared" si="928"/>
        <v>90267.865764971051</v>
      </c>
      <c r="AV774" s="12">
        <f t="shared" si="929"/>
        <v>2.3642794161338188E-5</v>
      </c>
      <c r="AW774" s="5"/>
      <c r="AX774" s="5"/>
      <c r="AY774" s="5"/>
      <c r="BA774" s="4">
        <f t="shared" si="930"/>
        <v>90267.819298797971</v>
      </c>
      <c r="BB774" s="12">
        <f t="shared" si="931"/>
        <v>2.4157540733704685E-5</v>
      </c>
      <c r="BE774" s="5">
        <f t="shared" si="932"/>
        <v>70</v>
      </c>
      <c r="BF774" s="6">
        <f t="shared" si="912"/>
        <v>0</v>
      </c>
      <c r="BG774" s="6">
        <f t="shared" si="913"/>
        <v>70</v>
      </c>
      <c r="BH774" s="6">
        <f t="shared" si="860"/>
        <v>900.71428571428567</v>
      </c>
      <c r="BI774" s="6">
        <f t="shared" si="860"/>
        <v>752.85714285714289</v>
      </c>
      <c r="BJ774" s="6">
        <f t="shared" si="859"/>
        <v>45.529157667386613</v>
      </c>
      <c r="BK774" s="6">
        <f t="shared" si="904"/>
        <v>54.625617082929317</v>
      </c>
      <c r="BL774" s="6">
        <f t="shared" si="905"/>
        <v>31.335098518912769</v>
      </c>
      <c r="BM774" s="6">
        <f t="shared" si="906"/>
        <v>70.928980077740903</v>
      </c>
      <c r="BN774" s="24"/>
      <c r="BO774" s="24"/>
      <c r="BQ774" s="2">
        <f t="shared" si="920"/>
        <v>91167.5</v>
      </c>
      <c r="BR774" s="2">
        <f t="shared" si="861"/>
        <v>89181</v>
      </c>
      <c r="BS774" s="2">
        <f t="shared" si="921"/>
        <v>88908.345784598903</v>
      </c>
      <c r="BT774" s="5">
        <f t="shared" si="862"/>
        <v>90972.645560871199</v>
      </c>
      <c r="BU774" s="5"/>
      <c r="BV774" s="2">
        <f t="shared" si="894"/>
        <v>0.47485249183618361</v>
      </c>
      <c r="BW774" s="2">
        <f t="shared" si="922"/>
        <v>0.28084340865295709</v>
      </c>
      <c r="BX774" s="2">
        <f t="shared" si="923"/>
        <v>-0.2866192043841358</v>
      </c>
      <c r="BY774" s="2">
        <f t="shared" si="924"/>
        <v>0.84830602169004998</v>
      </c>
      <c r="BZ774" s="2"/>
      <c r="CA774" s="2">
        <f t="shared" si="863"/>
        <v>-0.18073326602305503</v>
      </c>
      <c r="CB774" s="2">
        <f t="shared" si="925"/>
        <v>1.4045535416361138E-4</v>
      </c>
      <c r="CC774" s="2">
        <f t="shared" si="926"/>
        <v>-0.35961504640159536</v>
      </c>
      <c r="CD774" s="2">
        <f t="shared" si="927"/>
        <v>0.35989595710992262</v>
      </c>
      <c r="CE774" s="5"/>
      <c r="CF774" s="8">
        <f t="shared" si="895"/>
        <v>-9.6671749941217335E-3</v>
      </c>
      <c r="CG774" s="8">
        <f t="shared" si="896"/>
        <v>9.0506977859349663E-4</v>
      </c>
      <c r="CH774" s="5">
        <f t="shared" si="897"/>
        <v>92600</v>
      </c>
      <c r="CI774" s="5">
        <f t="shared" si="898"/>
        <v>90550</v>
      </c>
      <c r="CJ774" s="5"/>
      <c r="CK774" s="5">
        <f t="shared" si="855"/>
        <v>92478.705523616722</v>
      </c>
      <c r="CL774" s="5">
        <f t="shared" si="869"/>
        <v>91899.148297318985</v>
      </c>
      <c r="CM774" s="5">
        <f t="shared" si="907"/>
        <v>89625.036640594088</v>
      </c>
      <c r="CN774" s="5">
        <f t="shared" si="890"/>
        <v>97646.710329392867</v>
      </c>
      <c r="CO774" s="5">
        <f t="shared" si="850"/>
        <v>104799.5778673114</v>
      </c>
      <c r="CP774" s="5">
        <f t="shared" si="864"/>
        <v>96481.14814344894</v>
      </c>
      <c r="CQ774" s="5">
        <f t="shared" si="880"/>
        <v>81396.166073567743</v>
      </c>
      <c r="CR774" s="5"/>
      <c r="CS774" s="32">
        <f t="shared" si="856"/>
        <v>-2.3883395762418824E-2</v>
      </c>
      <c r="CT774" s="32">
        <f t="shared" si="870"/>
        <v>-1.7727566876335366E-2</v>
      </c>
      <c r="CU774" s="32">
        <f t="shared" si="908"/>
        <v>7.1962409565564656E-3</v>
      </c>
      <c r="CV774" s="32">
        <f t="shared" si="891"/>
        <v>-7.5544893468596275E-2</v>
      </c>
      <c r="CW774" s="32">
        <f t="shared" si="851"/>
        <v>-0.13864156863024346</v>
      </c>
      <c r="CX774" s="32">
        <f t="shared" si="865"/>
        <v>-6.4376805862780051E-2</v>
      </c>
      <c r="CY774" s="32">
        <f t="shared" si="881"/>
        <v>0.10902029363903809</v>
      </c>
      <c r="DA774" s="6">
        <f t="shared" si="857"/>
        <v>-4.4629956026789534E-2</v>
      </c>
      <c r="DB774" s="6">
        <f t="shared" si="871"/>
        <v>6.2391718936454794E-2</v>
      </c>
      <c r="DC774" s="6">
        <f t="shared" si="909"/>
        <v>1.8850146957714257E-3</v>
      </c>
      <c r="DD774" s="6">
        <f t="shared" si="892"/>
        <v>-0.27699035683751211</v>
      </c>
      <c r="DE774" s="6">
        <f t="shared" si="852"/>
        <v>-0.12871478200080991</v>
      </c>
      <c r="DF774" s="6">
        <f t="shared" si="866"/>
        <v>0.59378668290221626</v>
      </c>
      <c r="DG774" s="6">
        <f t="shared" si="914"/>
        <v>1.367260111497377</v>
      </c>
      <c r="DI774" s="6">
        <f t="shared" si="858"/>
        <v>0.21406801686365759</v>
      </c>
      <c r="DJ774" s="6">
        <f t="shared" si="872"/>
        <v>0.4176454558864397</v>
      </c>
      <c r="DK774" s="6">
        <f t="shared" si="910"/>
        <v>0.73749433208235382</v>
      </c>
      <c r="DL774" s="6">
        <f t="shared" si="893"/>
        <v>0.4554968663952122</v>
      </c>
      <c r="DM774" s="6">
        <f t="shared" si="853"/>
        <v>0.26136532277081986</v>
      </c>
      <c r="DN774" s="6">
        <f t="shared" si="867"/>
        <v>2.7442887884911185E-2</v>
      </c>
      <c r="DO774" s="6">
        <f t="shared" si="911"/>
        <v>5.7561858768388055E-2</v>
      </c>
      <c r="DP774" s="6"/>
      <c r="DX774">
        <f t="shared" si="873"/>
        <v>91390</v>
      </c>
      <c r="DY774">
        <f t="shared" si="874"/>
        <v>84590.132354229238</v>
      </c>
      <c r="DZ774">
        <f t="shared" si="875"/>
        <v>98189.867645770762</v>
      </c>
    </row>
    <row r="775" spans="1:130" x14ac:dyDescent="0.25">
      <c r="A775" s="1">
        <v>74</v>
      </c>
      <c r="B775" s="1">
        <v>774</v>
      </c>
      <c r="C775" s="7">
        <v>20221126</v>
      </c>
      <c r="D775" s="7">
        <v>89600</v>
      </c>
      <c r="E775" s="7">
        <v>1418731</v>
      </c>
      <c r="F775" s="7"/>
      <c r="G775" s="7">
        <f t="shared" si="933"/>
        <v>127118297600</v>
      </c>
      <c r="H775" s="36">
        <f t="shared" si="889"/>
        <v>164370880362</v>
      </c>
      <c r="I775" s="36">
        <f t="shared" si="876"/>
        <v>157568715925.39999</v>
      </c>
      <c r="K775" s="2">
        <f t="shared" si="934"/>
        <v>-7.4498593291787646E-3</v>
      </c>
      <c r="M775" s="1">
        <f t="shared" si="942"/>
        <v>773</v>
      </c>
      <c r="N775" s="2">
        <f t="shared" si="935"/>
        <v>4.9099617985919768E-2</v>
      </c>
      <c r="O775" s="8">
        <f t="shared" si="936"/>
        <v>0.96867167919799502</v>
      </c>
      <c r="P775" s="2">
        <f t="shared" si="937"/>
        <v>0.94241566259177278</v>
      </c>
      <c r="Q775" s="2">
        <f t="shared" si="938"/>
        <v>0.8778577568567747</v>
      </c>
      <c r="R775" s="2">
        <f t="shared" si="939"/>
        <v>2.7485222726656322E-2</v>
      </c>
      <c r="V775" s="1">
        <f t="shared" si="940"/>
        <v>7.4498593291787646E-3</v>
      </c>
      <c r="W775" s="1">
        <f t="shared" si="941"/>
        <v>0</v>
      </c>
      <c r="X775" s="2">
        <f t="shared" si="915"/>
        <v>1.0144793170458064E-2</v>
      </c>
      <c r="Y775" s="2">
        <f t="shared" si="916"/>
        <v>7.1626406638096744E-3</v>
      </c>
      <c r="Z775" s="2">
        <f t="shared" si="917"/>
        <v>1.4105767772092879E-2</v>
      </c>
      <c r="AA775" s="2">
        <f t="shared" si="918"/>
        <v>1.3290945722075119E-2</v>
      </c>
      <c r="AB775" s="3">
        <f t="shared" si="877"/>
        <v>0.7191946822298263</v>
      </c>
      <c r="AC775" s="3">
        <f t="shared" si="878"/>
        <v>0.53891128694575463</v>
      </c>
      <c r="AD775" s="4">
        <f t="shared" si="919"/>
        <v>42.835126781800071</v>
      </c>
      <c r="AE775" s="5">
        <f t="shared" si="899"/>
        <v>53.659532282762619</v>
      </c>
      <c r="AF775" s="5">
        <f t="shared" si="900"/>
        <v>38.431456435611139</v>
      </c>
      <c r="AG775" s="5">
        <f t="shared" si="901"/>
        <v>68.887608129914099</v>
      </c>
      <c r="AH775" s="5"/>
      <c r="AI775" s="6">
        <f t="shared" si="879"/>
        <v>0.12100032542298225</v>
      </c>
      <c r="AJ775" s="6">
        <f t="shared" si="868"/>
        <v>7.7866857761311081E-2</v>
      </c>
      <c r="AK775" s="6">
        <f t="shared" si="902"/>
        <v>-7.9316983155823889E-2</v>
      </c>
      <c r="AL775" s="6">
        <f t="shared" si="903"/>
        <v>0.23505069867844605</v>
      </c>
      <c r="AM775" s="6"/>
      <c r="AT775" s="5"/>
      <c r="AU775" s="5">
        <f t="shared" si="928"/>
        <v>89598.196373820465</v>
      </c>
      <c r="AV775" s="12">
        <f t="shared" si="929"/>
        <v>2.0129756468034721E-5</v>
      </c>
      <c r="AW775" s="5"/>
      <c r="AX775" s="5"/>
      <c r="AY775" s="5"/>
      <c r="BA775" s="4">
        <f t="shared" si="930"/>
        <v>89601.692442709522</v>
      </c>
      <c r="BB775" s="12">
        <f t="shared" si="931"/>
        <v>1.8888869525834906E-5</v>
      </c>
      <c r="BE775" s="5">
        <f t="shared" si="932"/>
        <v>-670</v>
      </c>
      <c r="BF775" s="6">
        <f t="shared" si="912"/>
        <v>670</v>
      </c>
      <c r="BG775" s="6">
        <f t="shared" si="913"/>
        <v>0</v>
      </c>
      <c r="BH775" s="6">
        <f t="shared" si="860"/>
        <v>948.57142857142856</v>
      </c>
      <c r="BI775" s="6">
        <f t="shared" si="860"/>
        <v>675.71428571428567</v>
      </c>
      <c r="BJ775" s="6">
        <f t="shared" si="859"/>
        <v>41.600703605980648</v>
      </c>
      <c r="BK775" s="6">
        <f t="shared" si="904"/>
        <v>54.567971103808055</v>
      </c>
      <c r="BL775" s="6">
        <f t="shared" si="905"/>
        <v>31.148380195290457</v>
      </c>
      <c r="BM775" s="6">
        <f t="shared" si="906"/>
        <v>70.961684739770376</v>
      </c>
      <c r="BN775" s="24"/>
      <c r="BO775" s="24"/>
      <c r="BQ775" s="2">
        <f t="shared" si="920"/>
        <v>91730</v>
      </c>
      <c r="BR775" s="2">
        <f t="shared" si="861"/>
        <v>89319.5</v>
      </c>
      <c r="BS775" s="2">
        <f t="shared" si="921"/>
        <v>88980.143087135075</v>
      </c>
      <c r="BT775" s="5">
        <f t="shared" si="862"/>
        <v>91437.711043856529</v>
      </c>
      <c r="BU775" s="5"/>
      <c r="BV775" s="2">
        <f t="shared" si="894"/>
        <v>0.4203719431755828</v>
      </c>
      <c r="BW775" s="2">
        <f t="shared" si="922"/>
        <v>0.29301190512990755</v>
      </c>
      <c r="BX775" s="2">
        <f t="shared" si="923"/>
        <v>-0.27551145682540207</v>
      </c>
      <c r="BY775" s="2">
        <f t="shared" si="924"/>
        <v>0.86153526708521722</v>
      </c>
      <c r="BZ775" s="2"/>
      <c r="CA775" s="2">
        <f t="shared" si="863"/>
        <v>-5.6291646804249328E-2</v>
      </c>
      <c r="CB775" s="2">
        <f t="shared" si="925"/>
        <v>-1.2744019550829846E-3</v>
      </c>
      <c r="CC775" s="2">
        <f t="shared" si="926"/>
        <v>-0.36171771670106351</v>
      </c>
      <c r="CD775" s="2">
        <f t="shared" si="927"/>
        <v>0.35916891279089752</v>
      </c>
      <c r="CE775" s="5"/>
      <c r="CF775" s="8">
        <f t="shared" si="895"/>
        <v>-9.6671749941217335E-3</v>
      </c>
      <c r="CG775" s="8">
        <f t="shared" si="896"/>
        <v>9.0506977859349663E-4</v>
      </c>
      <c r="CH775" s="5">
        <f t="shared" si="897"/>
        <v>92300</v>
      </c>
      <c r="CI775" s="5">
        <f t="shared" si="898"/>
        <v>90550</v>
      </c>
      <c r="CJ775" s="5"/>
      <c r="CK775" s="5">
        <f t="shared" si="855"/>
        <v>91829.771527159537</v>
      </c>
      <c r="CL775" s="5">
        <f t="shared" si="869"/>
        <v>92338.014060784684</v>
      </c>
      <c r="CM775" s="5">
        <f t="shared" si="907"/>
        <v>89620.84546402152</v>
      </c>
      <c r="CN775" s="5">
        <f t="shared" si="890"/>
        <v>97258.048365718059</v>
      </c>
      <c r="CO775" s="5">
        <f t="shared" si="850"/>
        <v>104768.97997945738</v>
      </c>
      <c r="CP775" s="5">
        <f t="shared" si="864"/>
        <v>96556.309778555631</v>
      </c>
      <c r="CQ775" s="5">
        <f t="shared" si="880"/>
        <v>81470.491088297989</v>
      </c>
      <c r="CR775" s="5"/>
      <c r="CS775" s="32">
        <f t="shared" si="856"/>
        <v>-2.4281575463792393E-2</v>
      </c>
      <c r="CT775" s="32">
        <f t="shared" si="870"/>
        <v>-2.9652078709233365E-2</v>
      </c>
      <c r="CU775" s="32">
        <f t="shared" si="908"/>
        <v>-2.3259615453963267E-4</v>
      </c>
      <c r="CV775" s="32">
        <f t="shared" si="891"/>
        <v>-7.8739482175517295E-2</v>
      </c>
      <c r="CW775" s="32">
        <f t="shared" si="851"/>
        <v>-0.14478503066873083</v>
      </c>
      <c r="CX775" s="32">
        <f t="shared" si="865"/>
        <v>-7.2044072464134024E-2</v>
      </c>
      <c r="CY775" s="32">
        <f t="shared" si="881"/>
        <v>9.9784704904886556E-2</v>
      </c>
      <c r="DA775" s="6">
        <f t="shared" si="857"/>
        <v>-4.5062988777509645E-2</v>
      </c>
      <c r="DB775" s="6">
        <f t="shared" si="871"/>
        <v>5.1645800119418904E-2</v>
      </c>
      <c r="DC775" s="6">
        <f t="shared" si="909"/>
        <v>-8.0035998605217946E-3</v>
      </c>
      <c r="DD775" s="6">
        <f t="shared" si="892"/>
        <v>-0.27532930448477994</v>
      </c>
      <c r="DE775" s="6">
        <f t="shared" si="852"/>
        <v>-0.1250974895383635</v>
      </c>
      <c r="DF775" s="6">
        <f t="shared" si="866"/>
        <v>0.54989753846650136</v>
      </c>
      <c r="DG775" s="6">
        <f t="shared" si="914"/>
        <v>1.3952334240005373</v>
      </c>
      <c r="DI775" s="6">
        <f t="shared" si="858"/>
        <v>0.19122940149203119</v>
      </c>
      <c r="DJ775" s="6">
        <f t="shared" si="872"/>
        <v>0.33536479674897812</v>
      </c>
      <c r="DK775" s="6">
        <f t="shared" si="910"/>
        <v>0.64470276005025307</v>
      </c>
      <c r="DL775" s="6">
        <f t="shared" si="893"/>
        <v>0.54913653050777245</v>
      </c>
      <c r="DM775" s="6">
        <f t="shared" si="853"/>
        <v>0.23054402715854816</v>
      </c>
      <c r="DN775" s="6">
        <f t="shared" si="867"/>
        <v>1.078757861238621E-2</v>
      </c>
      <c r="DO775" s="6">
        <f t="shared" si="911"/>
        <v>4.3937763557263719E-2</v>
      </c>
      <c r="DP775" s="6"/>
      <c r="DX775">
        <f t="shared" si="873"/>
        <v>91629.5</v>
      </c>
      <c r="DY775">
        <f t="shared" si="874"/>
        <v>85465.87290225958</v>
      </c>
      <c r="DZ775">
        <f t="shared" si="875"/>
        <v>97793.12709774042</v>
      </c>
    </row>
    <row r="776" spans="1:130" x14ac:dyDescent="0.25">
      <c r="A776" s="1">
        <v>75</v>
      </c>
      <c r="B776" s="1">
        <v>775</v>
      </c>
      <c r="C776" s="7">
        <v>20221127</v>
      </c>
      <c r="D776" s="7">
        <v>90240</v>
      </c>
      <c r="E776" s="7">
        <v>746472</v>
      </c>
      <c r="F776" s="7"/>
      <c r="G776" s="7">
        <f t="shared" si="933"/>
        <v>67361633280</v>
      </c>
      <c r="H776" s="36">
        <f t="shared" si="889"/>
        <v>160669774170.5</v>
      </c>
      <c r="I776" s="36">
        <f t="shared" si="876"/>
        <v>156842522930.20001</v>
      </c>
      <c r="K776" s="2">
        <f t="shared" si="934"/>
        <v>7.1174677688639549E-3</v>
      </c>
      <c r="M776" s="1">
        <f t="shared" si="942"/>
        <v>774</v>
      </c>
      <c r="N776" s="2">
        <f t="shared" si="935"/>
        <v>4.9202685793001473E-2</v>
      </c>
      <c r="O776" s="8">
        <f t="shared" si="936"/>
        <v>0.96992481203007519</v>
      </c>
      <c r="P776" s="2">
        <f t="shared" si="937"/>
        <v>0.94281994202369002</v>
      </c>
      <c r="Q776" s="2">
        <f t="shared" si="938"/>
        <v>0.87810381786798919</v>
      </c>
      <c r="R776" s="2">
        <f t="shared" si="939"/>
        <v>2.7509149438302405E-2</v>
      </c>
      <c r="V776" s="1">
        <f t="shared" si="940"/>
        <v>0</v>
      </c>
      <c r="W776" s="1">
        <f t="shared" si="941"/>
        <v>7.1174677688639549E-3</v>
      </c>
      <c r="X776" s="2">
        <f t="shared" si="915"/>
        <v>1.0144793170458064E-2</v>
      </c>
      <c r="Y776" s="2">
        <f t="shared" si="916"/>
        <v>4.7570095215902627E-3</v>
      </c>
      <c r="Z776" s="2">
        <f t="shared" si="917"/>
        <v>1.4105767772092879E-2</v>
      </c>
      <c r="AA776" s="2">
        <f t="shared" si="918"/>
        <v>9.1323599909915159E-3</v>
      </c>
      <c r="AB776" s="3">
        <f t="shared" si="877"/>
        <v>0.7191946822298263</v>
      </c>
      <c r="AC776" s="3">
        <f t="shared" si="878"/>
        <v>0.52089597062344739</v>
      </c>
      <c r="AD776" s="4">
        <f t="shared" si="919"/>
        <v>42.004668725220959</v>
      </c>
      <c r="AE776" s="5">
        <f t="shared" si="899"/>
        <v>53.605341846032864</v>
      </c>
      <c r="AF776" s="5">
        <f t="shared" si="900"/>
        <v>38.212056851130633</v>
      </c>
      <c r="AG776" s="5">
        <f t="shared" si="901"/>
        <v>68.998626840935103</v>
      </c>
      <c r="AH776" s="5"/>
      <c r="AI776" s="6">
        <f t="shared" si="879"/>
        <v>0.12929712058187062</v>
      </c>
      <c r="AJ776" s="6">
        <f t="shared" si="868"/>
        <v>8.8830567899152058E-2</v>
      </c>
      <c r="AK776" s="6">
        <f t="shared" si="902"/>
        <v>-4.8379631373951876E-2</v>
      </c>
      <c r="AL776" s="6">
        <f t="shared" si="903"/>
        <v>0.22604076717225599</v>
      </c>
      <c r="AM776" s="6"/>
      <c r="AT776" s="5"/>
      <c r="AU776" s="5">
        <f t="shared" si="928"/>
        <v>90236.12616732165</v>
      </c>
      <c r="AV776" s="12">
        <f t="shared" si="929"/>
        <v>4.2928110354001348E-5</v>
      </c>
      <c r="AW776" s="5"/>
      <c r="AX776" s="5"/>
      <c r="AY776" s="5"/>
      <c r="BA776" s="4">
        <f t="shared" si="930"/>
        <v>90239.375084195621</v>
      </c>
      <c r="BB776" s="12">
        <f t="shared" si="931"/>
        <v>6.9250421584898803E-6</v>
      </c>
      <c r="BE776" s="5">
        <f t="shared" si="932"/>
        <v>640</v>
      </c>
      <c r="BF776" s="6">
        <f t="shared" si="912"/>
        <v>0</v>
      </c>
      <c r="BG776" s="6">
        <f t="shared" si="913"/>
        <v>640</v>
      </c>
      <c r="BH776" s="6">
        <f t="shared" si="860"/>
        <v>948.57142857142856</v>
      </c>
      <c r="BI776" s="6">
        <f t="shared" si="860"/>
        <v>443.57142857142856</v>
      </c>
      <c r="BJ776" s="6">
        <f t="shared" si="859"/>
        <v>31.862493586454594</v>
      </c>
      <c r="BK776" s="6">
        <f t="shared" si="904"/>
        <v>54.277466591809272</v>
      </c>
      <c r="BL776" s="6">
        <f t="shared" si="905"/>
        <v>29.852873193740518</v>
      </c>
      <c r="BM776" s="6">
        <f t="shared" si="906"/>
        <v>71.374681970457402</v>
      </c>
      <c r="BN776" s="24"/>
      <c r="BO776" s="24"/>
      <c r="BQ776" s="2">
        <f t="shared" si="920"/>
        <v>91960</v>
      </c>
      <c r="BR776" s="2">
        <f t="shared" si="861"/>
        <v>89508.25</v>
      </c>
      <c r="BS776" s="2">
        <f t="shared" si="921"/>
        <v>89062.008387960304</v>
      </c>
      <c r="BT776" s="5">
        <f t="shared" si="862"/>
        <v>91860.628611443943</v>
      </c>
      <c r="BU776" s="5"/>
      <c r="BV776" s="2">
        <f t="shared" si="894"/>
        <v>0.40899093618766136</v>
      </c>
      <c r="BW776" s="2">
        <f t="shared" si="922"/>
        <v>0.28555358071280218</v>
      </c>
      <c r="BX776" s="2">
        <f t="shared" si="923"/>
        <v>-0.27213447004442998</v>
      </c>
      <c r="BY776" s="2">
        <f t="shared" si="924"/>
        <v>0.84324163147003439</v>
      </c>
      <c r="BZ776" s="2"/>
      <c r="CA776" s="2">
        <f t="shared" si="863"/>
        <v>-8.1633581139337663E-2</v>
      </c>
      <c r="CB776" s="2">
        <f t="shared" si="925"/>
        <v>3.9835094287858138E-3</v>
      </c>
      <c r="CC776" s="2">
        <f t="shared" si="926"/>
        <v>-0.34803474569807946</v>
      </c>
      <c r="CD776" s="2">
        <f t="shared" si="927"/>
        <v>0.35600176455565113</v>
      </c>
      <c r="CE776" s="5"/>
      <c r="CF776" s="8">
        <f t="shared" si="895"/>
        <v>-9.6671749941217335E-3</v>
      </c>
      <c r="CG776" s="8">
        <f t="shared" si="896"/>
        <v>9.0506977859349663E-4</v>
      </c>
      <c r="CH776" s="5">
        <f t="shared" si="897"/>
        <v>92300</v>
      </c>
      <c r="CI776" s="5">
        <f t="shared" si="898"/>
        <v>90550</v>
      </c>
      <c r="CJ776" s="5"/>
      <c r="CK776" s="5">
        <f t="shared" si="855"/>
        <v>91563.930602290071</v>
      </c>
      <c r="CL776" s="5">
        <f t="shared" si="869"/>
        <v>92640.060150969439</v>
      </c>
      <c r="CM776" s="5">
        <f t="shared" si="907"/>
        <v>89616.956371997381</v>
      </c>
      <c r="CN776" s="5">
        <f t="shared" si="890"/>
        <v>96915.198020069598</v>
      </c>
      <c r="CO776" s="5">
        <f t="shared" si="850"/>
        <v>104758.90735637475</v>
      </c>
      <c r="CP776" s="5">
        <f t="shared" si="864"/>
        <v>96616.188550583553</v>
      </c>
      <c r="CQ776" s="5">
        <f t="shared" si="880"/>
        <v>81564.16449269373</v>
      </c>
      <c r="CR776" s="5"/>
      <c r="CS776" s="32">
        <f t="shared" si="856"/>
        <v>-1.4459084418738999E-2</v>
      </c>
      <c r="CT776" s="32">
        <f t="shared" si="870"/>
        <v>-2.590736822772155E-2</v>
      </c>
      <c r="CU776" s="32">
        <f t="shared" si="908"/>
        <v>6.9522962308201652E-3</v>
      </c>
      <c r="CV776" s="32">
        <f t="shared" si="891"/>
        <v>-6.887668968789884E-2</v>
      </c>
      <c r="CW776" s="32">
        <f t="shared" si="851"/>
        <v>-0.13859353560250032</v>
      </c>
      <c r="CX776" s="32">
        <f t="shared" si="865"/>
        <v>-6.5995032988134139E-2</v>
      </c>
      <c r="CY776" s="32">
        <f t="shared" si="881"/>
        <v>0.10636822630707421</v>
      </c>
      <c r="DA776" s="6">
        <f t="shared" si="857"/>
        <v>-3.4311485371877753E-2</v>
      </c>
      <c r="DB776" s="6">
        <f t="shared" si="871"/>
        <v>3.8866166083444183E-2</v>
      </c>
      <c r="DC776" s="6">
        <f t="shared" si="909"/>
        <v>-6.6467267319095138E-4</v>
      </c>
      <c r="DD776" s="6">
        <f t="shared" si="892"/>
        <v>-0.26004296896212015</v>
      </c>
      <c r="DE776" s="6">
        <f t="shared" si="852"/>
        <v>-9.2343986158851019E-2</v>
      </c>
      <c r="DF776" s="6">
        <f t="shared" si="866"/>
        <v>0.51757113690903012</v>
      </c>
      <c r="DG776" s="6">
        <f t="shared" si="914"/>
        <v>1.371523043799578</v>
      </c>
      <c r="DI776" s="6">
        <f t="shared" si="858"/>
        <v>0.321433235968831</v>
      </c>
      <c r="DJ776" s="6">
        <f t="shared" si="872"/>
        <v>0.34853071253561202</v>
      </c>
      <c r="DK776" s="6">
        <f t="shared" si="910"/>
        <v>0.5984147762970663</v>
      </c>
      <c r="DL776" s="6">
        <f t="shared" si="893"/>
        <v>0.52142921706808387</v>
      </c>
      <c r="DM776" s="6">
        <f t="shared" si="853"/>
        <v>0.27124997153783209</v>
      </c>
      <c r="DN776" s="6">
        <f t="shared" si="867"/>
        <v>5.0335920335591616E-2</v>
      </c>
      <c r="DO776" s="6">
        <f t="shared" si="911"/>
        <v>6.126831114729106E-2</v>
      </c>
      <c r="DP776" s="6"/>
      <c r="DX776">
        <f t="shared" si="873"/>
        <v>91887</v>
      </c>
      <c r="DY776">
        <f t="shared" si="874"/>
        <v>86450.254282201524</v>
      </c>
      <c r="DZ776">
        <f t="shared" si="875"/>
        <v>97323.745717798476</v>
      </c>
    </row>
    <row r="777" spans="1:130" x14ac:dyDescent="0.25">
      <c r="A777" s="1">
        <v>76</v>
      </c>
      <c r="B777" s="1">
        <v>776</v>
      </c>
      <c r="C777" s="7">
        <v>20221128</v>
      </c>
      <c r="D777" s="7">
        <v>90020</v>
      </c>
      <c r="E777" s="7">
        <v>1315740</v>
      </c>
      <c r="F777" s="7"/>
      <c r="G777" s="7">
        <f t="shared" si="933"/>
        <v>118442914800</v>
      </c>
      <c r="H777" s="36">
        <f t="shared" si="889"/>
        <v>161951969490.5</v>
      </c>
      <c r="I777" s="36">
        <f t="shared" si="876"/>
        <v>157351755668.20001</v>
      </c>
      <c r="K777" s="2">
        <f t="shared" si="934"/>
        <v>-2.4409198849620981E-3</v>
      </c>
      <c r="M777" s="1">
        <f t="shared" si="942"/>
        <v>775</v>
      </c>
      <c r="N777" s="2">
        <f t="shared" si="935"/>
        <v>4.9266241302918047E-2</v>
      </c>
      <c r="O777" s="8">
        <f t="shared" si="936"/>
        <v>0.97117794486215536</v>
      </c>
      <c r="P777" s="2">
        <f t="shared" si="937"/>
        <v>0.94306812038276422</v>
      </c>
      <c r="Q777" s="2">
        <f t="shared" si="938"/>
        <v>0.87825507916549139</v>
      </c>
      <c r="R777" s="2">
        <f t="shared" si="939"/>
        <v>2.8358002838465346E-2</v>
      </c>
      <c r="V777" s="1">
        <f t="shared" si="940"/>
        <v>2.4409198849620981E-3</v>
      </c>
      <c r="W777" s="1">
        <f t="shared" si="941"/>
        <v>0</v>
      </c>
      <c r="X777" s="2">
        <f t="shared" si="915"/>
        <v>7.090948549418068E-3</v>
      </c>
      <c r="Y777" s="2">
        <f t="shared" si="916"/>
        <v>4.7570095215902627E-3</v>
      </c>
      <c r="Z777" s="2">
        <f t="shared" si="917"/>
        <v>9.949611240846196E-3</v>
      </c>
      <c r="AA777" s="2">
        <f t="shared" si="918"/>
        <v>9.1323599909915159E-3</v>
      </c>
      <c r="AB777" s="3">
        <f t="shared" si="877"/>
        <v>0.7126859912181851</v>
      </c>
      <c r="AC777" s="3">
        <f t="shared" si="878"/>
        <v>0.52089597062344739</v>
      </c>
      <c r="AD777" s="4">
        <f t="shared" si="919"/>
        <v>42.226296001101879</v>
      </c>
      <c r="AE777" s="5">
        <f t="shared" si="899"/>
        <v>53.559389849649143</v>
      </c>
      <c r="AF777" s="5">
        <f t="shared" si="900"/>
        <v>38.029747309482715</v>
      </c>
      <c r="AG777" s="5">
        <f t="shared" si="901"/>
        <v>69.089032389815571</v>
      </c>
      <c r="AH777" s="5"/>
      <c r="AI777" s="6">
        <f t="shared" si="879"/>
        <v>8.133080998822298E-2</v>
      </c>
      <c r="AJ777" s="6">
        <f t="shared" si="868"/>
        <v>9.5710378064909285E-2</v>
      </c>
      <c r="AK777" s="6">
        <f t="shared" si="902"/>
        <v>-2.3482792768208138E-2</v>
      </c>
      <c r="AL777" s="6">
        <f t="shared" si="903"/>
        <v>0.21490354889802671</v>
      </c>
      <c r="AM777" s="6"/>
      <c r="AT777" s="5"/>
      <c r="AU777" s="5">
        <f t="shared" si="928"/>
        <v>90009.759566794281</v>
      </c>
      <c r="AV777" s="12">
        <f t="shared" si="929"/>
        <v>1.1375731177198922E-4</v>
      </c>
      <c r="AW777" s="5"/>
      <c r="AX777" s="5"/>
      <c r="AY777" s="5"/>
      <c r="BA777" s="4">
        <f t="shared" si="930"/>
        <v>90019.931676742548</v>
      </c>
      <c r="BB777" s="12">
        <f t="shared" si="931"/>
        <v>7.5897864315610519E-7</v>
      </c>
      <c r="BE777" s="5">
        <f t="shared" si="932"/>
        <v>-220</v>
      </c>
      <c r="BF777" s="6">
        <f t="shared" si="912"/>
        <v>220</v>
      </c>
      <c r="BG777" s="6">
        <f t="shared" si="913"/>
        <v>0</v>
      </c>
      <c r="BH777" s="6">
        <f t="shared" si="860"/>
        <v>657.14285714285711</v>
      </c>
      <c r="BI777" s="6">
        <f t="shared" si="860"/>
        <v>443.57142857142856</v>
      </c>
      <c r="BJ777" s="6">
        <f t="shared" si="859"/>
        <v>40.298507462686565</v>
      </c>
      <c r="BK777" s="6">
        <f t="shared" si="904"/>
        <v>54.340623476197628</v>
      </c>
      <c r="BL777" s="6">
        <f t="shared" si="905"/>
        <v>30.07597025925849</v>
      </c>
      <c r="BM777" s="6">
        <f t="shared" si="906"/>
        <v>71.325880728055026</v>
      </c>
      <c r="BN777" s="24"/>
      <c r="BO777" s="24"/>
      <c r="BQ777" s="2">
        <f t="shared" si="920"/>
        <v>91960</v>
      </c>
      <c r="BR777" s="2">
        <f t="shared" si="861"/>
        <v>89699.5625</v>
      </c>
      <c r="BS777" s="2">
        <f t="shared" si="921"/>
        <v>89126.692835855487</v>
      </c>
      <c r="BT777" s="5">
        <f t="shared" si="862"/>
        <v>92199.028663398436</v>
      </c>
      <c r="BU777" s="5"/>
      <c r="BV777" s="2">
        <f t="shared" si="894"/>
        <v>0.61531313764791307</v>
      </c>
      <c r="BW777" s="2">
        <f t="shared" si="922"/>
        <v>0.30229527480035279</v>
      </c>
      <c r="BX777" s="2">
        <f t="shared" si="923"/>
        <v>-0.27452646168637618</v>
      </c>
      <c r="BY777" s="2">
        <f t="shared" si="924"/>
        <v>0.87911701128708175</v>
      </c>
      <c r="BZ777" s="2"/>
      <c r="CA777" s="2">
        <f t="shared" si="863"/>
        <v>4.4142370304375997E-2</v>
      </c>
      <c r="CB777" s="2">
        <f t="shared" si="925"/>
        <v>1.2738857224626402E-2</v>
      </c>
      <c r="CC777" s="2">
        <f t="shared" si="926"/>
        <v>-0.33381520787564084</v>
      </c>
      <c r="CD777" s="2">
        <f t="shared" si="927"/>
        <v>0.35929292232489368</v>
      </c>
      <c r="CE777" s="5"/>
      <c r="CF777" s="8">
        <f t="shared" si="895"/>
        <v>-1.2706820644587429E-2</v>
      </c>
      <c r="CG777" s="8">
        <f t="shared" si="896"/>
        <v>9.0506977859349663E-4</v>
      </c>
      <c r="CH777" s="5">
        <f t="shared" si="897"/>
        <v>91625</v>
      </c>
      <c r="CI777" s="5">
        <f t="shared" si="898"/>
        <v>90550</v>
      </c>
      <c r="CJ777" s="5"/>
      <c r="CK777" s="5">
        <f t="shared" si="855"/>
        <v>91086.68925476131</v>
      </c>
      <c r="CL777" s="5">
        <f t="shared" si="869"/>
        <v>92720.10838559737</v>
      </c>
      <c r="CM777" s="5">
        <f t="shared" si="907"/>
        <v>89614.985552072729</v>
      </c>
      <c r="CN777" s="5">
        <f t="shared" si="890"/>
        <v>96639.474104304361</v>
      </c>
      <c r="CO777" s="5">
        <f t="shared" ref="CO777:CO800" si="943">AVERAGE(G578:G777)/AVERAGE(E578:E777)</f>
        <v>104749.39245408183</v>
      </c>
      <c r="CP777" s="5">
        <f t="shared" si="864"/>
        <v>96728.41933953535</v>
      </c>
      <c r="CQ777" s="5">
        <f t="shared" si="880"/>
        <v>81694.624592164444</v>
      </c>
      <c r="CR777" s="5"/>
      <c r="CS777" s="32">
        <f t="shared" si="856"/>
        <v>-1.171070398417795E-2</v>
      </c>
      <c r="CT777" s="32">
        <f t="shared" si="870"/>
        <v>-2.9121065889702868E-2</v>
      </c>
      <c r="CU777" s="32">
        <f t="shared" si="908"/>
        <v>4.5194946518396506E-3</v>
      </c>
      <c r="CV777" s="32">
        <f t="shared" si="891"/>
        <v>-6.8496586572479368E-2</v>
      </c>
      <c r="CW777" s="32">
        <f t="shared" ref="CW777:CW800" si="944">D777/CO777-1</f>
        <v>-0.14061554066328963</v>
      </c>
      <c r="CX777" s="32">
        <f t="shared" si="865"/>
        <v>-6.935313722007086E-2</v>
      </c>
      <c r="CY777" s="32">
        <f t="shared" si="881"/>
        <v>0.10190848479196113</v>
      </c>
      <c r="DA777" s="6">
        <f t="shared" si="857"/>
        <v>-5.3845023735754179E-2</v>
      </c>
      <c r="DB777" s="6">
        <f t="shared" si="871"/>
        <v>2.4514890103566098E-2</v>
      </c>
      <c r="DC777" s="6">
        <f t="shared" si="909"/>
        <v>-2.2214817374490456E-4</v>
      </c>
      <c r="DD777" s="6">
        <f t="shared" si="892"/>
        <v>-0.25785940514096867</v>
      </c>
      <c r="DE777" s="6">
        <f t="shared" ref="DE777:DE800" si="945">LN(D777/D578)</f>
        <v>-0.12601879570265995</v>
      </c>
      <c r="DF777" s="6">
        <f t="shared" si="866"/>
        <v>0.48906891458173696</v>
      </c>
      <c r="DG777" s="6">
        <f t="shared" si="914"/>
        <v>1.283596962881548</v>
      </c>
      <c r="DI777" s="6">
        <f t="shared" si="858"/>
        <v>0.33085198820855394</v>
      </c>
      <c r="DJ777" s="6">
        <f t="shared" si="872"/>
        <v>0.29710317075973564</v>
      </c>
      <c r="DK777" s="6">
        <f t="shared" si="910"/>
        <v>0.63588415142528532</v>
      </c>
      <c r="DL777" s="6">
        <f t="shared" si="893"/>
        <v>0.50411771001550076</v>
      </c>
      <c r="DM777" s="6">
        <f t="shared" ref="DM777:DM800" si="946">(D597-(AVERAGE(D578:D777)-2*_xlfn.STDEV.P(D578:D777)))/(4*_xlfn.STDEV.P(D578:D777))</f>
        <v>0.28960040580589813</v>
      </c>
      <c r="DN777" s="6">
        <f t="shared" si="867"/>
        <v>8.0167183978119089E-2</v>
      </c>
      <c r="DO777" s="6">
        <f t="shared" si="911"/>
        <v>6.0681284166161517E-2</v>
      </c>
      <c r="DP777" s="6"/>
      <c r="DX777">
        <f t="shared" si="873"/>
        <v>92048</v>
      </c>
      <c r="DY777">
        <f t="shared" si="874"/>
        <v>87050.386169380436</v>
      </c>
      <c r="DZ777">
        <f t="shared" si="875"/>
        <v>97045.613830619564</v>
      </c>
    </row>
    <row r="778" spans="1:130" x14ac:dyDescent="0.25">
      <c r="A778" s="1">
        <v>77</v>
      </c>
      <c r="B778" s="1">
        <v>777</v>
      </c>
      <c r="C778" s="7">
        <v>20221129</v>
      </c>
      <c r="D778" s="7">
        <v>94560</v>
      </c>
      <c r="E778" s="7">
        <v>3760869</v>
      </c>
      <c r="F778" s="7"/>
      <c r="G778" s="7">
        <f t="shared" si="933"/>
        <v>355627772640</v>
      </c>
      <c r="H778" s="36">
        <f t="shared" si="889"/>
        <v>174558677370.5</v>
      </c>
      <c r="I778" s="36">
        <f t="shared" si="876"/>
        <v>161795498509</v>
      </c>
      <c r="K778" s="2">
        <f t="shared" si="934"/>
        <v>4.9202685793001473E-2</v>
      </c>
      <c r="M778" s="1">
        <f t="shared" si="942"/>
        <v>776</v>
      </c>
      <c r="N778" s="2">
        <f t="shared" si="935"/>
        <v>4.9279570225896484E-2</v>
      </c>
      <c r="O778" s="8">
        <f t="shared" si="936"/>
        <v>0.97243107769423553</v>
      </c>
      <c r="P778" s="2">
        <f t="shared" si="937"/>
        <v>0.94312006083582278</v>
      </c>
      <c r="Q778" s="2">
        <f t="shared" si="938"/>
        <v>0.87828675656640809</v>
      </c>
      <c r="R778" s="2">
        <f t="shared" si="939"/>
        <v>2.9362957311471316E-2</v>
      </c>
      <c r="V778" s="1">
        <f t="shared" si="940"/>
        <v>0</v>
      </c>
      <c r="W778" s="1">
        <f t="shared" si="941"/>
        <v>4.9202685793001473E-2</v>
      </c>
      <c r="X778" s="2">
        <f t="shared" si="915"/>
        <v>7.090948549418068E-3</v>
      </c>
      <c r="Y778" s="2">
        <f t="shared" si="916"/>
        <v>6.0858465328748794E-3</v>
      </c>
      <c r="Z778" s="2">
        <f t="shared" si="917"/>
        <v>9.949611240846196E-3</v>
      </c>
      <c r="AA778" s="2">
        <f t="shared" si="918"/>
        <v>1.3493844801689189E-2</v>
      </c>
      <c r="AB778" s="3">
        <f t="shared" si="877"/>
        <v>0.7126859912181851</v>
      </c>
      <c r="AC778" s="3">
        <f t="shared" si="878"/>
        <v>0.45100908023731234</v>
      </c>
      <c r="AD778" s="4">
        <f t="shared" si="919"/>
        <v>38.756637481776949</v>
      </c>
      <c r="AE778" s="5">
        <f t="shared" si="899"/>
        <v>53.257758137475449</v>
      </c>
      <c r="AF778" s="5">
        <f t="shared" si="900"/>
        <v>36.804037331445244</v>
      </c>
      <c r="AG778" s="5">
        <f t="shared" si="901"/>
        <v>69.711478943505654</v>
      </c>
      <c r="AH778" s="5"/>
      <c r="AI778" s="6">
        <f t="shared" si="879"/>
        <v>0.1491636520696876</v>
      </c>
      <c r="AJ778" s="6">
        <f t="shared" si="868"/>
        <v>0.10333952876975443</v>
      </c>
      <c r="AK778" s="6">
        <f t="shared" si="902"/>
        <v>-8.4401183697507126E-3</v>
      </c>
      <c r="AL778" s="6">
        <f t="shared" si="903"/>
        <v>0.21511917590925955</v>
      </c>
      <c r="AM778" s="6"/>
      <c r="AT778" s="5"/>
      <c r="AU778" s="5">
        <f t="shared" si="928"/>
        <v>94557.870457778597</v>
      </c>
      <c r="AV778" s="12">
        <f t="shared" si="929"/>
        <v>2.2520539566417419E-5</v>
      </c>
      <c r="AW778" s="5"/>
      <c r="AX778" s="5"/>
      <c r="AY778" s="5"/>
      <c r="BA778" s="4">
        <f t="shared" si="930"/>
        <v>94561.199036539198</v>
      </c>
      <c r="BB778" s="12">
        <f t="shared" si="931"/>
        <v>1.2680166446621399E-5</v>
      </c>
      <c r="BE778" s="5">
        <f t="shared" si="932"/>
        <v>4540</v>
      </c>
      <c r="BF778" s="6">
        <f t="shared" si="912"/>
        <v>0</v>
      </c>
      <c r="BG778" s="6">
        <f t="shared" si="913"/>
        <v>4540</v>
      </c>
      <c r="BH778" s="6">
        <f t="shared" si="860"/>
        <v>657.14285714285711</v>
      </c>
      <c r="BI778" s="6">
        <f t="shared" si="860"/>
        <v>561.42857142857144</v>
      </c>
      <c r="BJ778" s="6">
        <f t="shared" si="859"/>
        <v>46.072684642438453</v>
      </c>
      <c r="BK778" s="6">
        <f t="shared" si="904"/>
        <v>54.989352980020328</v>
      </c>
      <c r="BL778" s="6">
        <f t="shared" si="905"/>
        <v>32.486158313569192</v>
      </c>
      <c r="BM778" s="6">
        <f t="shared" si="906"/>
        <v>70.741589246536122</v>
      </c>
      <c r="BN778" s="24"/>
      <c r="BO778" s="24"/>
      <c r="BQ778" s="2">
        <f t="shared" si="920"/>
        <v>92236.25</v>
      </c>
      <c r="BR778" s="2">
        <f t="shared" si="861"/>
        <v>89904.6875</v>
      </c>
      <c r="BS778" s="2">
        <f t="shared" si="921"/>
        <v>89191.340541945377</v>
      </c>
      <c r="BT778" s="5">
        <f t="shared" si="862"/>
        <v>92533.127586093688</v>
      </c>
      <c r="BU778" s="5"/>
      <c r="BV778" s="2">
        <f t="shared" si="894"/>
        <v>0.11892754413468598</v>
      </c>
      <c r="BW778" s="2">
        <f t="shared" si="922"/>
        <v>0.3025056511980011</v>
      </c>
      <c r="BX778" s="2">
        <f t="shared" si="923"/>
        <v>-0.27403103432595199</v>
      </c>
      <c r="BY778" s="2">
        <f t="shared" si="924"/>
        <v>0.8790423367219542</v>
      </c>
      <c r="BZ778" s="2"/>
      <c r="CA778" s="2">
        <f t="shared" si="863"/>
        <v>0.17714822103081365</v>
      </c>
      <c r="CB778" s="2">
        <f t="shared" si="925"/>
        <v>3.4133737164598811E-2</v>
      </c>
      <c r="CC778" s="2">
        <f t="shared" si="926"/>
        <v>-0.29639159950339988</v>
      </c>
      <c r="CD778" s="2">
        <f t="shared" si="927"/>
        <v>0.36465907383259755</v>
      </c>
      <c r="CE778" s="5"/>
      <c r="CF778" s="8">
        <f t="shared" si="895"/>
        <v>6.3878586629218213E-3</v>
      </c>
      <c r="CG778" s="8">
        <f t="shared" si="896"/>
        <v>2.0039706067397287E-3</v>
      </c>
      <c r="CH778" s="5">
        <f t="shared" si="897"/>
        <v>92080</v>
      </c>
      <c r="CI778" s="5">
        <f t="shared" si="898"/>
        <v>90550</v>
      </c>
      <c r="CJ778" s="5"/>
      <c r="CK778" s="5">
        <f t="shared" si="855"/>
        <v>91692.454818473037</v>
      </c>
      <c r="CL778" s="5">
        <f t="shared" si="869"/>
        <v>93057.812401684088</v>
      </c>
      <c r="CM778" s="5">
        <f t="shared" si="907"/>
        <v>89814.466631554053</v>
      </c>
      <c r="CN778" s="5">
        <f t="shared" si="890"/>
        <v>96281.899672455373</v>
      </c>
      <c r="CO778" s="5">
        <f t="shared" si="943"/>
        <v>104689.57127246408</v>
      </c>
      <c r="CP778" s="5">
        <f t="shared" si="864"/>
        <v>96864.374279332027</v>
      </c>
      <c r="CQ778" s="5">
        <f t="shared" si="880"/>
        <v>81809.083106703329</v>
      </c>
      <c r="CR778" s="5"/>
      <c r="CS778" s="32">
        <f t="shared" si="856"/>
        <v>3.1273513041001566E-2</v>
      </c>
      <c r="CT778" s="32">
        <f t="shared" si="870"/>
        <v>1.6142520005002048E-2</v>
      </c>
      <c r="CU778" s="32">
        <f t="shared" si="908"/>
        <v>5.2837071202722408E-2</v>
      </c>
      <c r="CV778" s="32">
        <f t="shared" si="891"/>
        <v>-1.7883939539136251E-2</v>
      </c>
      <c r="CW778" s="32">
        <f t="shared" si="944"/>
        <v>-9.6758169408306727E-2</v>
      </c>
      <c r="CX778" s="32">
        <f t="shared" si="865"/>
        <v>-2.3789698704776652E-2</v>
      </c>
      <c r="CY778" s="32">
        <f t="shared" si="881"/>
        <v>0.15586187265619023</v>
      </c>
      <c r="DA778" s="6">
        <f t="shared" si="857"/>
        <v>9.670124767690632E-3</v>
      </c>
      <c r="DB778" s="6">
        <f t="shared" si="871"/>
        <v>7.0762020715654336E-2</v>
      </c>
      <c r="DC778" s="6">
        <f t="shared" si="909"/>
        <v>5.9587458925235592E-2</v>
      </c>
      <c r="DD778" s="6">
        <f t="shared" si="892"/>
        <v>-0.25224227369092062</v>
      </c>
      <c r="DE778" s="6">
        <f t="shared" si="945"/>
        <v>-1.3758553431117097E-2</v>
      </c>
      <c r="DF778" s="6">
        <f t="shared" si="866"/>
        <v>0.51676539515377484</v>
      </c>
      <c r="DG778" s="6">
        <f t="shared" si="914"/>
        <v>1.2761287012825604</v>
      </c>
      <c r="DI778" s="6">
        <f t="shared" si="858"/>
        <v>1.0475081319328099</v>
      </c>
      <c r="DJ778" s="6">
        <f t="shared" si="872"/>
        <v>0.73068075425154777</v>
      </c>
      <c r="DK778" s="6">
        <f t="shared" si="910"/>
        <v>0.62426442641230129</v>
      </c>
      <c r="DL778" s="6">
        <f t="shared" si="893"/>
        <v>0.56798164444945309</v>
      </c>
      <c r="DM778" s="6">
        <f t="shared" si="946"/>
        <v>0.25829882826302136</v>
      </c>
      <c r="DN778" s="6">
        <f t="shared" si="867"/>
        <v>6.6114598305523464E-2</v>
      </c>
      <c r="DO778" s="6">
        <f t="shared" si="911"/>
        <v>7.4916683101398152E-2</v>
      </c>
      <c r="DP778" s="6"/>
      <c r="DX778">
        <f t="shared" si="873"/>
        <v>92384</v>
      </c>
      <c r="DY778">
        <f t="shared" si="874"/>
        <v>87667.525045121089</v>
      </c>
      <c r="DZ778">
        <f t="shared" si="875"/>
        <v>97100.474954878911</v>
      </c>
    </row>
    <row r="779" spans="1:130" x14ac:dyDescent="0.25">
      <c r="A779" s="1">
        <v>78</v>
      </c>
      <c r="B779" s="1">
        <v>778</v>
      </c>
      <c r="C779" s="7">
        <v>20221130</v>
      </c>
      <c r="D779" s="7">
        <v>94600</v>
      </c>
      <c r="E779" s="7">
        <v>1826680</v>
      </c>
      <c r="F779" s="7"/>
      <c r="G779" s="7">
        <f t="shared" si="933"/>
        <v>172803928000</v>
      </c>
      <c r="H779" s="36">
        <f t="shared" si="889"/>
        <v>177777913380.5</v>
      </c>
      <c r="I779" s="36">
        <f t="shared" si="876"/>
        <v>163188717718.79999</v>
      </c>
      <c r="K779" s="2">
        <f t="shared" si="934"/>
        <v>4.2292240004446164E-4</v>
      </c>
      <c r="M779" s="1">
        <f t="shared" si="942"/>
        <v>777</v>
      </c>
      <c r="N779" s="2">
        <f t="shared" si="935"/>
        <v>4.9358776770044285E-2</v>
      </c>
      <c r="O779" s="8">
        <f t="shared" si="936"/>
        <v>0.97368421052631582</v>
      </c>
      <c r="P779" s="2">
        <f t="shared" si="937"/>
        <v>0.94342794535271257</v>
      </c>
      <c r="Q779" s="2">
        <f t="shared" si="938"/>
        <v>0.87847467528874279</v>
      </c>
      <c r="R779" s="2">
        <f t="shared" si="939"/>
        <v>3.0564149690493037E-2</v>
      </c>
      <c r="V779" s="1">
        <f t="shared" si="940"/>
        <v>0</v>
      </c>
      <c r="W779" s="1">
        <f t="shared" si="941"/>
        <v>4.2292240004446164E-4</v>
      </c>
      <c r="X779" s="2">
        <f t="shared" si="915"/>
        <v>5.9573166528081051E-3</v>
      </c>
      <c r="Y779" s="2">
        <f t="shared" si="916"/>
        <v>6.1160552757351981E-3</v>
      </c>
      <c r="Z779" s="2">
        <f t="shared" si="917"/>
        <v>9.7749096965286438E-3</v>
      </c>
      <c r="AA779" s="2">
        <f t="shared" si="918"/>
        <v>1.3479638273152302E-2</v>
      </c>
      <c r="AB779" s="3">
        <f t="shared" si="877"/>
        <v>0.60944978907822778</v>
      </c>
      <c r="AC779" s="3">
        <f t="shared" si="878"/>
        <v>0.4537254748086737</v>
      </c>
      <c r="AD779" s="4">
        <f t="shared" si="919"/>
        <v>42.676451401802005</v>
      </c>
      <c r="AE779" s="5">
        <f t="shared" si="899"/>
        <v>52.899261293451808</v>
      </c>
      <c r="AF779" s="5">
        <f t="shared" si="900"/>
        <v>35.831596464275698</v>
      </c>
      <c r="AG779" s="5">
        <f t="shared" si="901"/>
        <v>69.96692612262791</v>
      </c>
      <c r="AH779" s="5"/>
      <c r="AI779" s="6">
        <f t="shared" si="879"/>
        <v>0.14397824867987044</v>
      </c>
      <c r="AJ779" s="6">
        <f t="shared" si="868"/>
        <v>0.11061419693882842</v>
      </c>
      <c r="AK779" s="6">
        <f t="shared" si="902"/>
        <v>9.1010465814520963E-3</v>
      </c>
      <c r="AL779" s="6">
        <f t="shared" si="903"/>
        <v>0.21212734729620475</v>
      </c>
      <c r="AM779" s="6"/>
      <c r="AT779" s="5"/>
      <c r="AU779" s="5">
        <f t="shared" si="928"/>
        <v>94600.714412124624</v>
      </c>
      <c r="AV779" s="12">
        <f t="shared" si="929"/>
        <v>7.551925207405219E-6</v>
      </c>
      <c r="AW779" s="5"/>
      <c r="AX779" s="5"/>
      <c r="AY779" s="5"/>
      <c r="BA779" s="4">
        <f t="shared" si="930"/>
        <v>94599.787906543061</v>
      </c>
      <c r="BB779" s="12">
        <f t="shared" si="931"/>
        <v>2.2420027160352518E-6</v>
      </c>
      <c r="BE779" s="5">
        <f t="shared" si="932"/>
        <v>40</v>
      </c>
      <c r="BF779" s="6">
        <f t="shared" si="912"/>
        <v>0</v>
      </c>
      <c r="BG779" s="6">
        <f t="shared" si="913"/>
        <v>40</v>
      </c>
      <c r="BH779" s="6">
        <f t="shared" si="860"/>
        <v>549.28571428571433</v>
      </c>
      <c r="BI779" s="6">
        <f t="shared" si="860"/>
        <v>564.28571428571433</v>
      </c>
      <c r="BJ779" s="6">
        <f t="shared" si="859"/>
        <v>50.673508659397051</v>
      </c>
      <c r="BK779" s="6">
        <f t="shared" si="904"/>
        <v>55.653693065558159</v>
      </c>
      <c r="BL779" s="6">
        <f t="shared" si="905"/>
        <v>34.600793186090783</v>
      </c>
      <c r="BM779" s="6">
        <f t="shared" si="906"/>
        <v>70.39072298118532</v>
      </c>
      <c r="BN779" s="24"/>
      <c r="BO779" s="24"/>
      <c r="BQ779" s="2">
        <f t="shared" si="920"/>
        <v>92397.5</v>
      </c>
      <c r="BR779" s="2">
        <f t="shared" si="861"/>
        <v>90117.875</v>
      </c>
      <c r="BS779" s="2">
        <f t="shared" si="921"/>
        <v>89255.049838752617</v>
      </c>
      <c r="BT779" s="5">
        <f t="shared" si="862"/>
        <v>92831.785693077429</v>
      </c>
      <c r="BU779" s="5"/>
      <c r="BV779" s="2">
        <f t="shared" si="894"/>
        <v>0.11784396475685543</v>
      </c>
      <c r="BW779" s="2">
        <f t="shared" si="922"/>
        <v>0.30279407620385956</v>
      </c>
      <c r="BX779" s="2">
        <f t="shared" si="923"/>
        <v>-0.2733471217754595</v>
      </c>
      <c r="BY779" s="2">
        <f t="shared" si="924"/>
        <v>0.87893527418317863</v>
      </c>
      <c r="BZ779" s="2"/>
      <c r="CA779" s="2">
        <f t="shared" si="863"/>
        <v>0.19256820796445157</v>
      </c>
      <c r="CB779" s="2">
        <f t="shared" si="925"/>
        <v>5.6568654905653028E-2</v>
      </c>
      <c r="CC779" s="2">
        <f t="shared" si="926"/>
        <v>-0.25112397704423256</v>
      </c>
      <c r="CD779" s="2">
        <f t="shared" si="927"/>
        <v>0.36426128685553866</v>
      </c>
      <c r="CE779" s="5"/>
      <c r="CF779" s="8">
        <f t="shared" si="895"/>
        <v>2.0461103948724083E-2</v>
      </c>
      <c r="CG779" s="8">
        <f t="shared" si="896"/>
        <v>2.0039706067397287E-3</v>
      </c>
      <c r="CH779" s="5">
        <f t="shared" si="897"/>
        <v>92100</v>
      </c>
      <c r="CI779" s="5">
        <f t="shared" si="898"/>
        <v>90550</v>
      </c>
      <c r="CJ779" s="5"/>
      <c r="CK779" s="5">
        <f t="shared" ref="CK779:CK800" si="947">AVERAGE(G770:G779)/AVERAGE(E770:E779)</f>
        <v>91959.093485150544</v>
      </c>
      <c r="CL779" s="5">
        <f t="shared" si="869"/>
        <v>93291.814917057709</v>
      </c>
      <c r="CM779" s="5">
        <f t="shared" si="907"/>
        <v>89920.046030124126</v>
      </c>
      <c r="CN779" s="5">
        <f t="shared" si="890"/>
        <v>95860.988043241989</v>
      </c>
      <c r="CO779" s="5">
        <f t="shared" si="943"/>
        <v>104780.56589270747</v>
      </c>
      <c r="CP779" s="5">
        <f t="shared" si="864"/>
        <v>96948.50597092614</v>
      </c>
      <c r="CQ779" s="5">
        <f t="shared" si="880"/>
        <v>81931.753004573096</v>
      </c>
      <c r="CR779" s="5"/>
      <c r="CS779" s="32">
        <f t="shared" ref="CS779:CS800" si="948">D779/CK779-1</f>
        <v>2.8718274775902497E-2</v>
      </c>
      <c r="CT779" s="32">
        <f t="shared" si="870"/>
        <v>1.4022506520055877E-2</v>
      </c>
      <c r="CU779" s="32">
        <f t="shared" si="908"/>
        <v>5.2045724802098459E-2</v>
      </c>
      <c r="CV779" s="32">
        <f t="shared" si="891"/>
        <v>-1.3154340143804566E-2</v>
      </c>
      <c r="CW779" s="32">
        <f t="shared" si="944"/>
        <v>-9.7160821818161436E-2</v>
      </c>
      <c r="CX779" s="32">
        <f t="shared" si="865"/>
        <v>-2.4224261605748088E-2</v>
      </c>
      <c r="CY779" s="32">
        <f t="shared" si="881"/>
        <v>0.15461950380482903</v>
      </c>
      <c r="DA779" s="6">
        <f t="shared" ref="DA779:DA800" si="949">LN(D779/D770)</f>
        <v>4.6520015634892907E-2</v>
      </c>
      <c r="DB779" s="6">
        <f t="shared" si="871"/>
        <v>2.4180058978989644E-2</v>
      </c>
      <c r="DC779" s="6">
        <f t="shared" si="909"/>
        <v>7.3002712305168582E-2</v>
      </c>
      <c r="DD779" s="6">
        <f t="shared" si="892"/>
        <v>-0.26000337274525886</v>
      </c>
      <c r="DE779" s="6">
        <f t="shared" si="945"/>
        <v>2.699971164420541E-2</v>
      </c>
      <c r="DF779" s="6">
        <f t="shared" si="866"/>
        <v>0.47381638540029158</v>
      </c>
      <c r="DG779" s="6">
        <f t="shared" si="914"/>
        <v>1.3439168933884382</v>
      </c>
      <c r="DI779" s="6">
        <f t="shared" ref="DI779:DI800" si="950">(D779-(AVERAGE(D770:D779)-2*_xlfn.STDEV.P(D770:D779)))/(4*_xlfn.STDEV.P(D770:D779))</f>
        <v>0.98636854153975873</v>
      </c>
      <c r="DJ779" s="6">
        <f t="shared" si="872"/>
        <v>0.7161503634267905</v>
      </c>
      <c r="DK779" s="6">
        <f t="shared" si="910"/>
        <v>0.52300272511325641</v>
      </c>
      <c r="DL779" s="6">
        <f t="shared" si="893"/>
        <v>0.55968376958057431</v>
      </c>
      <c r="DM779" s="6">
        <f t="shared" si="946"/>
        <v>0.21820203809001276</v>
      </c>
      <c r="DN779" s="6">
        <f t="shared" si="867"/>
        <v>5.8958606439819386E-2</v>
      </c>
      <c r="DO779" s="6">
        <f t="shared" si="911"/>
        <v>8.1073072361289023E-2</v>
      </c>
      <c r="DP779" s="6"/>
      <c r="DX779">
        <f t="shared" si="873"/>
        <v>92709</v>
      </c>
      <c r="DY779">
        <f t="shared" si="874"/>
        <v>88334.730232370202</v>
      </c>
      <c r="DZ779">
        <f t="shared" si="875"/>
        <v>97083.269767629798</v>
      </c>
    </row>
    <row r="780" spans="1:130" x14ac:dyDescent="0.25">
      <c r="A780" s="1">
        <v>79</v>
      </c>
      <c r="B780" s="1">
        <v>779</v>
      </c>
      <c r="C780" s="7">
        <v>20221203</v>
      </c>
      <c r="D780" s="7">
        <v>93860</v>
      </c>
      <c r="E780" s="7">
        <v>1696251</v>
      </c>
      <c r="F780" s="7"/>
      <c r="G780" s="7">
        <f t="shared" si="933"/>
        <v>159210118860</v>
      </c>
      <c r="H780" s="36">
        <f t="shared" si="889"/>
        <v>166208744790.5</v>
      </c>
      <c r="I780" s="36">
        <f t="shared" si="876"/>
        <v>163894077928.79999</v>
      </c>
      <c r="K780" s="2">
        <f t="shared" si="934"/>
        <v>-7.8531656915610173E-3</v>
      </c>
      <c r="M780" s="1">
        <f t="shared" si="942"/>
        <v>778</v>
      </c>
      <c r="N780" s="2">
        <f t="shared" si="935"/>
        <v>4.94692612916523E-2</v>
      </c>
      <c r="O780" s="8">
        <f t="shared" si="936"/>
        <v>0.97493734335839599</v>
      </c>
      <c r="P780" s="2">
        <f t="shared" si="937"/>
        <v>0.9438552156869322</v>
      </c>
      <c r="Q780" s="2">
        <f t="shared" si="938"/>
        <v>0.87873588159255211</v>
      </c>
      <c r="R780" s="2">
        <f t="shared" si="939"/>
        <v>3.150939800568342E-2</v>
      </c>
      <c r="V780" s="1">
        <f t="shared" si="940"/>
        <v>7.8531656915610173E-3</v>
      </c>
      <c r="W780" s="1">
        <f t="shared" si="941"/>
        <v>0</v>
      </c>
      <c r="X780" s="2">
        <f t="shared" si="915"/>
        <v>6.0170551608868467E-3</v>
      </c>
      <c r="Y780" s="2">
        <f t="shared" si="916"/>
        <v>6.1160552757351981E-3</v>
      </c>
      <c r="Z780" s="2">
        <f t="shared" si="917"/>
        <v>9.7844338506987323E-3</v>
      </c>
      <c r="AA780" s="2">
        <f t="shared" si="918"/>
        <v>1.3479638273152302E-2</v>
      </c>
      <c r="AB780" s="3">
        <f t="shared" si="877"/>
        <v>0.61496201545244777</v>
      </c>
      <c r="AC780" s="3">
        <f t="shared" si="878"/>
        <v>0.4537254748086737</v>
      </c>
      <c r="AD780" s="4">
        <f t="shared" si="919"/>
        <v>42.456328809258459</v>
      </c>
      <c r="AE780" s="5">
        <f t="shared" si="899"/>
        <v>52.589739536315832</v>
      </c>
      <c r="AF780" s="5">
        <f t="shared" si="900"/>
        <v>34.981400311047537</v>
      </c>
      <c r="AG780" s="5">
        <f t="shared" si="901"/>
        <v>70.198078761584128</v>
      </c>
      <c r="AH780" s="5"/>
      <c r="AI780" s="6">
        <f t="shared" si="879"/>
        <v>3.6123337842827362E-2</v>
      </c>
      <c r="AJ780" s="6">
        <f t="shared" si="868"/>
        <v>0.10599865527140881</v>
      </c>
      <c r="AK780" s="6">
        <f t="shared" si="902"/>
        <v>-3.8064689267451601E-4</v>
      </c>
      <c r="AL780" s="6">
        <f t="shared" si="903"/>
        <v>0.21237795743549215</v>
      </c>
      <c r="AM780" s="6"/>
      <c r="AT780" s="5"/>
      <c r="AU780" s="5">
        <f t="shared" si="928"/>
        <v>93865.696282215751</v>
      </c>
      <c r="AV780" s="12">
        <f t="shared" si="929"/>
        <v>6.0689135049640797E-5</v>
      </c>
      <c r="AW780" s="5"/>
      <c r="AX780" s="5"/>
      <c r="AY780" s="5"/>
      <c r="BA780" s="4">
        <f t="shared" si="930"/>
        <v>93856.461451065305</v>
      </c>
      <c r="BB780" s="12">
        <f t="shared" si="931"/>
        <v>3.7700286966702024E-5</v>
      </c>
      <c r="BE780" s="5">
        <f t="shared" si="932"/>
        <v>-740</v>
      </c>
      <c r="BF780" s="6">
        <f t="shared" si="912"/>
        <v>740</v>
      </c>
      <c r="BG780" s="6">
        <f t="shared" si="913"/>
        <v>0</v>
      </c>
      <c r="BH780" s="6">
        <f t="shared" si="860"/>
        <v>555</v>
      </c>
      <c r="BI780" s="6">
        <f t="shared" si="860"/>
        <v>564.28571428571433</v>
      </c>
      <c r="BJ780" s="6">
        <f t="shared" ref="BJ780:BJ798" si="951">100*(SUM(BG767:BG780)/(SUM(BG767:BG780)+SUM(BF767:BF780)))</f>
        <v>50.414805360561587</v>
      </c>
      <c r="BK780" s="6">
        <f t="shared" si="904"/>
        <v>55.453888632579734</v>
      </c>
      <c r="BL780" s="6">
        <f t="shared" si="905"/>
        <v>34.275847487488193</v>
      </c>
      <c r="BM780" s="6">
        <f t="shared" si="906"/>
        <v>70.278517434143808</v>
      </c>
      <c r="BN780" s="24"/>
      <c r="BO780" s="24"/>
      <c r="BQ780" s="2">
        <f t="shared" si="920"/>
        <v>92397.5</v>
      </c>
      <c r="BR780" s="2">
        <f t="shared" si="861"/>
        <v>90318.625</v>
      </c>
      <c r="BS780" s="2">
        <f t="shared" si="921"/>
        <v>89304.876901102602</v>
      </c>
      <c r="BT780" s="5">
        <f t="shared" si="862"/>
        <v>93085.511182107395</v>
      </c>
      <c r="BU780" s="5"/>
      <c r="BV780" s="2">
        <f t="shared" si="894"/>
        <v>0.74739148917723419</v>
      </c>
      <c r="BW780" s="2">
        <f t="shared" si="922"/>
        <v>0.29752764038636642</v>
      </c>
      <c r="BX780" s="2">
        <f t="shared" si="923"/>
        <v>-0.25904119680483723</v>
      </c>
      <c r="BY780" s="2">
        <f t="shared" si="924"/>
        <v>0.85409647757757012</v>
      </c>
      <c r="BZ780" s="2"/>
      <c r="CA780" s="2">
        <f t="shared" si="863"/>
        <v>0.2369441041070659</v>
      </c>
      <c r="CB780" s="2">
        <f t="shared" si="925"/>
        <v>4.9688974476490198E-2</v>
      </c>
      <c r="CC780" s="2">
        <f t="shared" si="926"/>
        <v>-0.23322424292312902</v>
      </c>
      <c r="CD780" s="2">
        <f t="shared" si="927"/>
        <v>0.3326021918761094</v>
      </c>
      <c r="CE780" s="5"/>
      <c r="CF780" s="8">
        <f t="shared" si="895"/>
        <v>2.0461103948724083E-2</v>
      </c>
      <c r="CG780" s="8">
        <f t="shared" si="896"/>
        <v>2.0039706067397287E-3</v>
      </c>
      <c r="CH780" s="5">
        <f t="shared" si="897"/>
        <v>92100</v>
      </c>
      <c r="CI780" s="5">
        <f t="shared" si="898"/>
        <v>91060</v>
      </c>
      <c r="CJ780" s="5"/>
      <c r="CK780" s="5">
        <f t="shared" si="947"/>
        <v>92376.609615800364</v>
      </c>
      <c r="CL780" s="5">
        <f t="shared" si="869"/>
        <v>93432.065625939562</v>
      </c>
      <c r="CM780" s="5">
        <f t="shared" si="907"/>
        <v>90024.122024257435</v>
      </c>
      <c r="CN780" s="5">
        <f t="shared" si="890"/>
        <v>95497.212734744957</v>
      </c>
      <c r="CO780" s="5">
        <f t="shared" si="943"/>
        <v>104919.58783477743</v>
      </c>
      <c r="CP780" s="5">
        <f t="shared" si="864"/>
        <v>97081.66271173209</v>
      </c>
      <c r="CQ780" s="5">
        <f t="shared" si="880"/>
        <v>82095.731089082707</v>
      </c>
      <c r="CR780" s="5"/>
      <c r="CS780" s="32">
        <f t="shared" si="948"/>
        <v>1.6058073470861745E-2</v>
      </c>
      <c r="CT780" s="32">
        <f t="shared" si="870"/>
        <v>4.5801660403581579E-3</v>
      </c>
      <c r="CU780" s="32">
        <f t="shared" si="908"/>
        <v>4.2609446107221949E-2</v>
      </c>
      <c r="CV780" s="32">
        <f t="shared" si="891"/>
        <v>-1.7144089213289582E-2</v>
      </c>
      <c r="CW780" s="32">
        <f t="shared" si="944"/>
        <v>-0.10541013420862422</v>
      </c>
      <c r="CX780" s="32">
        <f t="shared" si="865"/>
        <v>-3.3185079671516182E-2</v>
      </c>
      <c r="CY780" s="32">
        <f t="shared" si="881"/>
        <v>0.14329939882198994</v>
      </c>
      <c r="DA780" s="6">
        <f t="shared" si="949"/>
        <v>2.7653522765348791E-2</v>
      </c>
      <c r="DB780" s="6">
        <f t="shared" si="871"/>
        <v>4.6988552923095551E-3</v>
      </c>
      <c r="DC780" s="6">
        <f t="shared" si="909"/>
        <v>8.2122431126785786E-2</v>
      </c>
      <c r="DD780" s="6">
        <f t="shared" si="892"/>
        <v>-0.26549005971195405</v>
      </c>
      <c r="DE780" s="6">
        <f t="shared" si="945"/>
        <v>6.9137474191274043E-2</v>
      </c>
      <c r="DF780" s="6">
        <f t="shared" si="866"/>
        <v>0.43932624824744881</v>
      </c>
      <c r="DG780" s="6">
        <f t="shared" si="914"/>
        <v>1.3007051836071626</v>
      </c>
      <c r="DI780" s="6">
        <f t="shared" si="950"/>
        <v>0.80543395219786318</v>
      </c>
      <c r="DJ780" s="6">
        <f t="shared" si="872"/>
        <v>0.62219425206208079</v>
      </c>
      <c r="DK780" s="6">
        <f t="shared" si="910"/>
        <v>0.4365181591929127</v>
      </c>
      <c r="DL780" s="6">
        <f t="shared" si="893"/>
        <v>0.608887042193061</v>
      </c>
      <c r="DM780" s="6">
        <f t="shared" si="946"/>
        <v>0.21743641212964049</v>
      </c>
      <c r="DN780" s="6">
        <f t="shared" si="867"/>
        <v>4.0684929216688773E-2</v>
      </c>
      <c r="DO780" s="6">
        <f t="shared" si="911"/>
        <v>6.4081877859225825E-2</v>
      </c>
      <c r="DP780" s="6"/>
      <c r="DX780">
        <f t="shared" si="873"/>
        <v>92785</v>
      </c>
      <c r="DY780">
        <f t="shared" si="874"/>
        <v>88386.26609124853</v>
      </c>
      <c r="DZ780">
        <f t="shared" si="875"/>
        <v>97183.73390875147</v>
      </c>
    </row>
    <row r="781" spans="1:130" x14ac:dyDescent="0.25">
      <c r="A781" s="1">
        <v>80</v>
      </c>
      <c r="B781" s="1">
        <v>780</v>
      </c>
      <c r="C781" s="7">
        <v>20221204</v>
      </c>
      <c r="D781" s="7">
        <v>93120</v>
      </c>
      <c r="E781" s="7">
        <v>1455608</v>
      </c>
      <c r="F781" s="7"/>
      <c r="G781" s="7">
        <f t="shared" si="933"/>
        <v>135546216960</v>
      </c>
      <c r="H781" s="36">
        <f t="shared" si="889"/>
        <v>161321405559.5</v>
      </c>
      <c r="I781" s="36">
        <f t="shared" si="876"/>
        <v>163832638159.20001</v>
      </c>
      <c r="K781" s="2">
        <f t="shared" si="934"/>
        <v>-7.9153263831439145E-3</v>
      </c>
      <c r="M781" s="1">
        <f t="shared" si="942"/>
        <v>779</v>
      </c>
      <c r="N781" s="2">
        <f t="shared" si="935"/>
        <v>5.025614927197132E-2</v>
      </c>
      <c r="O781" s="8">
        <f t="shared" si="936"/>
        <v>0.97619047619047616</v>
      </c>
      <c r="P781" s="2">
        <f t="shared" si="937"/>
        <v>0.94682512792239426</v>
      </c>
      <c r="Q781" s="2">
        <f t="shared" si="938"/>
        <v>0.88056576306390089</v>
      </c>
      <c r="R781" s="2">
        <f t="shared" si="939"/>
        <v>3.2335260503543961E-2</v>
      </c>
      <c r="V781" s="1">
        <f t="shared" si="940"/>
        <v>7.9153263831439145E-3</v>
      </c>
      <c r="W781" s="1">
        <f t="shared" si="941"/>
        <v>0</v>
      </c>
      <c r="X781" s="2">
        <f t="shared" si="915"/>
        <v>6.3228616427708408E-3</v>
      </c>
      <c r="Y781" s="2">
        <f t="shared" si="916"/>
        <v>6.1160552757351981E-3</v>
      </c>
      <c r="Z781" s="2">
        <f t="shared" si="917"/>
        <v>9.7711203209447633E-3</v>
      </c>
      <c r="AA781" s="2">
        <f t="shared" si="918"/>
        <v>1.3479638273152302E-2</v>
      </c>
      <c r="AB781" s="3">
        <f t="shared" si="877"/>
        <v>0.64709689729411579</v>
      </c>
      <c r="AC781" s="3">
        <f t="shared" si="878"/>
        <v>0.4537254748086737</v>
      </c>
      <c r="AD781" s="4">
        <f t="shared" si="919"/>
        <v>41.216956187215551</v>
      </c>
      <c r="AE781" s="5">
        <f t="shared" si="899"/>
        <v>52.14572211078481</v>
      </c>
      <c r="AF781" s="5">
        <f t="shared" si="900"/>
        <v>33.838751399342797</v>
      </c>
      <c r="AG781" s="5">
        <f t="shared" si="901"/>
        <v>70.452692822226822</v>
      </c>
      <c r="AH781" s="5"/>
      <c r="AI781" s="6">
        <f t="shared" si="879"/>
        <v>-7.1384704366913116E-3</v>
      </c>
      <c r="AJ781" s="6">
        <f t="shared" si="868"/>
        <v>9.6174079968330412E-2</v>
      </c>
      <c r="AK781" s="6">
        <f t="shared" si="902"/>
        <v>-1.4017381687729757E-2</v>
      </c>
      <c r="AL781" s="6">
        <f t="shared" si="903"/>
        <v>0.20636554162439058</v>
      </c>
      <c r="AM781" s="6"/>
      <c r="AT781" s="5"/>
      <c r="AU781" s="5">
        <f t="shared" si="928"/>
        <v>93117.138583513617</v>
      </c>
      <c r="AV781" s="12">
        <f t="shared" si="929"/>
        <v>3.0728269827973165E-5</v>
      </c>
      <c r="AW781" s="5"/>
      <c r="AX781" s="5"/>
      <c r="AY781" s="5"/>
      <c r="BA781" s="4">
        <f t="shared" si="930"/>
        <v>93125.562573450079</v>
      </c>
      <c r="BB781" s="12">
        <f t="shared" si="931"/>
        <v>5.9735539627236989E-5</v>
      </c>
      <c r="BE781" s="5">
        <f t="shared" si="932"/>
        <v>-740</v>
      </c>
      <c r="BF781" s="6">
        <f t="shared" si="912"/>
        <v>740</v>
      </c>
      <c r="BG781" s="6">
        <f t="shared" si="913"/>
        <v>0</v>
      </c>
      <c r="BH781" s="6">
        <f t="shared" si="860"/>
        <v>583.57142857142856</v>
      </c>
      <c r="BI781" s="6">
        <f t="shared" si="860"/>
        <v>564.28571428571433</v>
      </c>
      <c r="BJ781" s="6">
        <f t="shared" si="951"/>
        <v>49.159925326695706</v>
      </c>
      <c r="BK781" s="6">
        <f t="shared" si="904"/>
        <v>55.111884898914511</v>
      </c>
      <c r="BL781" s="6">
        <f t="shared" si="905"/>
        <v>33.750847163312905</v>
      </c>
      <c r="BM781" s="6">
        <f t="shared" si="906"/>
        <v>70.064611313835627</v>
      </c>
      <c r="BN781" s="24"/>
      <c r="BO781" s="24"/>
      <c r="BQ781" s="2">
        <f t="shared" si="920"/>
        <v>92397.5</v>
      </c>
      <c r="BR781" s="2">
        <f t="shared" si="861"/>
        <v>90516.1875</v>
      </c>
      <c r="BS781" s="2">
        <f t="shared" si="921"/>
        <v>89352.776068615567</v>
      </c>
      <c r="BT781" s="5">
        <f t="shared" si="862"/>
        <v>93284.416849882808</v>
      </c>
      <c r="BU781" s="5"/>
      <c r="BV781" s="2">
        <f t="shared" si="894"/>
        <v>0.86736998608957716</v>
      </c>
      <c r="BW781" s="2">
        <f t="shared" si="922"/>
        <v>0.2972498718559789</v>
      </c>
      <c r="BX781" s="2">
        <f t="shared" si="923"/>
        <v>-0.25811408826240706</v>
      </c>
      <c r="BY781" s="2">
        <f t="shared" si="924"/>
        <v>0.8526138319743648</v>
      </c>
      <c r="BZ781" s="2"/>
      <c r="CA781" s="2">
        <f t="shared" si="863"/>
        <v>0.36362679763645545</v>
      </c>
      <c r="CB781" s="2">
        <f t="shared" si="925"/>
        <v>5.6719268509682209E-2</v>
      </c>
      <c r="CC781" s="2">
        <f t="shared" si="926"/>
        <v>-0.25029143406023246</v>
      </c>
      <c r="CD781" s="2">
        <f t="shared" si="927"/>
        <v>0.36372997107959693</v>
      </c>
      <c r="CE781" s="5"/>
      <c r="CF781" s="8">
        <f t="shared" si="895"/>
        <v>2.0461103948724083E-2</v>
      </c>
      <c r="CG781" s="8">
        <f t="shared" si="896"/>
        <v>2.0039706067397287E-3</v>
      </c>
      <c r="CH781" s="5">
        <f t="shared" si="897"/>
        <v>92100</v>
      </c>
      <c r="CI781" s="5">
        <f t="shared" si="898"/>
        <v>91200</v>
      </c>
      <c r="CJ781" s="5"/>
      <c r="CK781" s="5">
        <f t="shared" si="947"/>
        <v>92557.858761549141</v>
      </c>
      <c r="CL781" s="5">
        <f t="shared" si="869"/>
        <v>93419.785584292171</v>
      </c>
      <c r="CM781" s="5">
        <f t="shared" si="907"/>
        <v>90136.584496083713</v>
      </c>
      <c r="CN781" s="5">
        <f t="shared" si="890"/>
        <v>95256.486397397923</v>
      </c>
      <c r="CO781" s="5">
        <f t="shared" si="943"/>
        <v>105090.27774059946</v>
      </c>
      <c r="CP781" s="5">
        <f t="shared" si="864"/>
        <v>97186.9121288397</v>
      </c>
      <c r="CQ781" s="5">
        <f t="shared" si="880"/>
        <v>82301.644721221994</v>
      </c>
      <c r="CR781" s="5"/>
      <c r="CS781" s="32">
        <f t="shared" si="948"/>
        <v>6.0734036630976096E-3</v>
      </c>
      <c r="CT781" s="32">
        <f t="shared" si="870"/>
        <v>-3.2090159746906988E-3</v>
      </c>
      <c r="CU781" s="32">
        <f t="shared" si="908"/>
        <v>3.3098830187490824E-2</v>
      </c>
      <c r="CV781" s="32">
        <f t="shared" si="891"/>
        <v>-2.242877601515525E-2</v>
      </c>
      <c r="CW781" s="32">
        <f t="shared" si="944"/>
        <v>-0.11390471124404489</v>
      </c>
      <c r="CX781" s="32">
        <f t="shared" si="865"/>
        <v>-4.1846294318397925E-2</v>
      </c>
      <c r="CY781" s="32">
        <f t="shared" si="881"/>
        <v>0.13144761949074901</v>
      </c>
      <c r="DA781" s="6">
        <f t="shared" si="949"/>
        <v>2.3579079018996509E-2</v>
      </c>
      <c r="DB781" s="6">
        <f t="shared" si="871"/>
        <v>-4.401277485076989E-2</v>
      </c>
      <c r="DC781" s="6">
        <f t="shared" si="909"/>
        <v>6.225019061955904E-2</v>
      </c>
      <c r="DD781" s="6">
        <f t="shared" si="892"/>
        <v>-0.25476874543888767</v>
      </c>
      <c r="DE781" s="6">
        <f t="shared" si="945"/>
        <v>6.5684653068193696E-2</v>
      </c>
      <c r="DF781" s="6">
        <f t="shared" si="866"/>
        <v>0.38679385637549801</v>
      </c>
      <c r="DG781" s="6">
        <f t="shared" si="914"/>
        <v>1.2462884835438275</v>
      </c>
      <c r="DI781" s="6">
        <f t="shared" si="950"/>
        <v>0.67795750961662316</v>
      </c>
      <c r="DJ781" s="6">
        <f t="shared" si="872"/>
        <v>0.53984507389236158</v>
      </c>
      <c r="DK781" s="6">
        <f t="shared" si="910"/>
        <v>0.34959356558045152</v>
      </c>
      <c r="DL781" s="6">
        <f t="shared" si="893"/>
        <v>0.62903251102095092</v>
      </c>
      <c r="DM781" s="6">
        <f t="shared" si="946"/>
        <v>0.22611827044162425</v>
      </c>
      <c r="DN781" s="6">
        <f t="shared" si="867"/>
        <v>3.9621289406132618E-2</v>
      </c>
      <c r="DO781" s="6">
        <f t="shared" si="911"/>
        <v>4.4442370856185291E-2</v>
      </c>
      <c r="DP781" s="6"/>
      <c r="DX781">
        <f t="shared" si="873"/>
        <v>92770</v>
      </c>
      <c r="DY781">
        <f t="shared" si="874"/>
        <v>88377.989071051852</v>
      </c>
      <c r="DZ781">
        <f t="shared" si="875"/>
        <v>97162.010928948148</v>
      </c>
    </row>
    <row r="782" spans="1:130" x14ac:dyDescent="0.25">
      <c r="A782" s="1">
        <v>81</v>
      </c>
      <c r="B782" s="1">
        <v>781</v>
      </c>
      <c r="C782" s="7">
        <v>20221205</v>
      </c>
      <c r="D782" s="7">
        <v>93030</v>
      </c>
      <c r="E782" s="7">
        <v>965309</v>
      </c>
      <c r="F782" s="7"/>
      <c r="G782" s="7">
        <f t="shared" si="933"/>
        <v>89802696270</v>
      </c>
      <c r="H782" s="36">
        <f t="shared" si="889"/>
        <v>152206293553.5</v>
      </c>
      <c r="I782" s="36">
        <f t="shared" si="876"/>
        <v>161257885084.60001</v>
      </c>
      <c r="K782" s="2">
        <f t="shared" si="934"/>
        <v>-9.6696220266042254E-4</v>
      </c>
      <c r="M782" s="1">
        <f t="shared" si="942"/>
        <v>780</v>
      </c>
      <c r="N782" s="2">
        <f t="shared" si="935"/>
        <v>5.032856372793023E-2</v>
      </c>
      <c r="O782" s="8">
        <f t="shared" si="936"/>
        <v>0.97744360902255634</v>
      </c>
      <c r="P782" s="2">
        <f t="shared" si="937"/>
        <v>0.94709205902263149</v>
      </c>
      <c r="Q782" s="2">
        <f t="shared" si="938"/>
        <v>0.88073152031770796</v>
      </c>
      <c r="R782" s="2">
        <f t="shared" si="939"/>
        <v>3.0618481100162076E-2</v>
      </c>
      <c r="V782" s="1">
        <f t="shared" si="940"/>
        <v>9.6696220266042254E-4</v>
      </c>
      <c r="W782" s="1">
        <f t="shared" si="941"/>
        <v>0</v>
      </c>
      <c r="X782" s="2">
        <f t="shared" si="915"/>
        <v>6.3919303715322994E-3</v>
      </c>
      <c r="Y782" s="2">
        <f t="shared" si="916"/>
        <v>4.8951539558127425E-3</v>
      </c>
      <c r="Z782" s="2">
        <f t="shared" si="917"/>
        <v>9.7263029297316728E-3</v>
      </c>
      <c r="AA782" s="2">
        <f t="shared" si="918"/>
        <v>1.3179708224843351E-2</v>
      </c>
      <c r="AB782" s="3">
        <f t="shared" si="877"/>
        <v>0.65717985731178929</v>
      </c>
      <c r="AC782" s="3">
        <f t="shared" si="878"/>
        <v>0.37141595794856258</v>
      </c>
      <c r="AD782" s="4">
        <f t="shared" si="919"/>
        <v>36.109028681450752</v>
      </c>
      <c r="AE782" s="5">
        <f t="shared" si="899"/>
        <v>51.266731893659617</v>
      </c>
      <c r="AF782" s="5">
        <f t="shared" si="900"/>
        <v>31.631739189651494</v>
      </c>
      <c r="AG782" s="5">
        <f t="shared" si="901"/>
        <v>70.901724597667737</v>
      </c>
      <c r="AH782" s="5"/>
      <c r="AI782" s="6">
        <f t="shared" si="879"/>
        <v>-0.11043603147425167</v>
      </c>
      <c r="AJ782" s="6">
        <f t="shared" si="868"/>
        <v>7.9125519554545401E-2</v>
      </c>
      <c r="AK782" s="6">
        <f t="shared" si="902"/>
        <v>-4.7778519714658421E-2</v>
      </c>
      <c r="AL782" s="6">
        <f t="shared" si="903"/>
        <v>0.20602955882374924</v>
      </c>
      <c r="AM782" s="6"/>
      <c r="AT782" s="5"/>
      <c r="AU782" s="5">
        <f t="shared" si="928"/>
        <v>93024.52947049831</v>
      </c>
      <c r="AV782" s="12">
        <f t="shared" si="929"/>
        <v>5.8803928858375265E-5</v>
      </c>
      <c r="AW782" s="5"/>
      <c r="AX782" s="5"/>
      <c r="AY782" s="5"/>
      <c r="BA782" s="4">
        <f t="shared" si="930"/>
        <v>93029.736250175076</v>
      </c>
      <c r="BB782" s="12">
        <f t="shared" si="931"/>
        <v>2.8351050728181448E-6</v>
      </c>
      <c r="BE782" s="5">
        <f t="shared" si="932"/>
        <v>-90</v>
      </c>
      <c r="BF782" s="6">
        <f t="shared" si="912"/>
        <v>90</v>
      </c>
      <c r="BG782" s="6">
        <f t="shared" si="913"/>
        <v>0</v>
      </c>
      <c r="BH782" s="6">
        <f t="shared" si="860"/>
        <v>590</v>
      </c>
      <c r="BI782" s="6">
        <f t="shared" si="860"/>
        <v>449.28571428571428</v>
      </c>
      <c r="BJ782" s="6">
        <f t="shared" si="951"/>
        <v>43.230240549828181</v>
      </c>
      <c r="BK782" s="6">
        <f t="shared" si="904"/>
        <v>54.070308484665155</v>
      </c>
      <c r="BL782" s="6">
        <f t="shared" si="905"/>
        <v>32.516109461047229</v>
      </c>
      <c r="BM782" s="6">
        <f t="shared" si="906"/>
        <v>69.158247801197703</v>
      </c>
      <c r="BN782" s="24"/>
      <c r="BO782" s="24"/>
      <c r="BQ782" s="2">
        <f t="shared" si="920"/>
        <v>92267.5</v>
      </c>
      <c r="BR782" s="2">
        <f t="shared" si="861"/>
        <v>90704.875</v>
      </c>
      <c r="BS782" s="2">
        <f t="shared" si="921"/>
        <v>89397.171455223986</v>
      </c>
      <c r="BT782" s="5">
        <f t="shared" si="862"/>
        <v>93406.316245452428</v>
      </c>
      <c r="BU782" s="5"/>
      <c r="BV782" s="2">
        <f t="shared" si="894"/>
        <v>1.9955227772569977</v>
      </c>
      <c r="BW782" s="2">
        <f t="shared" si="922"/>
        <v>0.37764955697022384</v>
      </c>
      <c r="BX782" s="2">
        <f t="shared" si="923"/>
        <v>-0.56398806450205152</v>
      </c>
      <c r="BY782" s="2">
        <f t="shared" si="924"/>
        <v>1.3192871784424991</v>
      </c>
      <c r="BZ782" s="2"/>
      <c r="CA782" s="2">
        <f t="shared" si="863"/>
        <v>0.36982084527229137</v>
      </c>
      <c r="CB782" s="2">
        <f t="shared" si="925"/>
        <v>5.8158778557034684E-2</v>
      </c>
      <c r="CC782" s="2">
        <f t="shared" si="926"/>
        <v>-0.25467955526271685</v>
      </c>
      <c r="CD782" s="2">
        <f t="shared" si="927"/>
        <v>0.37099711237678618</v>
      </c>
      <c r="CE782" s="5"/>
      <c r="CF782" s="8">
        <f t="shared" si="895"/>
        <v>2.064367970492878E-2</v>
      </c>
      <c r="CG782" s="8">
        <f t="shared" si="896"/>
        <v>2.0039706067397287E-3</v>
      </c>
      <c r="CH782" s="5">
        <f t="shared" si="897"/>
        <v>92100</v>
      </c>
      <c r="CI782" s="5">
        <f t="shared" si="898"/>
        <v>92055</v>
      </c>
      <c r="CJ782" s="5"/>
      <c r="CK782" s="5">
        <f t="shared" si="947"/>
        <v>92698.425981543478</v>
      </c>
      <c r="CL782" s="5">
        <f t="shared" si="869"/>
        <v>93075.678192774998</v>
      </c>
      <c r="CM782" s="5">
        <f t="shared" si="907"/>
        <v>90241.547032708098</v>
      </c>
      <c r="CN782" s="5">
        <f t="shared" si="890"/>
        <v>95100.827388091551</v>
      </c>
      <c r="CO782" s="5">
        <f t="shared" si="943"/>
        <v>105482.31018298485</v>
      </c>
      <c r="CP782" s="5">
        <f t="shared" si="864"/>
        <v>97267.983515520682</v>
      </c>
      <c r="CQ782" s="5">
        <f t="shared" si="880"/>
        <v>82670.590718620631</v>
      </c>
      <c r="CR782" s="5"/>
      <c r="CS782" s="32">
        <f t="shared" si="948"/>
        <v>3.5769109879226768E-3</v>
      </c>
      <c r="CT782" s="32">
        <f t="shared" si="870"/>
        <v>-4.9076400690184485E-4</v>
      </c>
      <c r="CU782" s="32">
        <f t="shared" si="908"/>
        <v>3.0899879922063223E-2</v>
      </c>
      <c r="CV782" s="32">
        <f t="shared" si="891"/>
        <v>-2.1775072257161687E-2</v>
      </c>
      <c r="CW782" s="32">
        <f t="shared" si="944"/>
        <v>-0.11805117048899738</v>
      </c>
      <c r="CX782" s="32">
        <f t="shared" si="865"/>
        <v>-4.3570179645437412E-2</v>
      </c>
      <c r="CY782" s="32">
        <f t="shared" si="881"/>
        <v>0.12530948661826891</v>
      </c>
      <c r="DA782" s="6">
        <f t="shared" si="949"/>
        <v>3.0892594711889397E-2</v>
      </c>
      <c r="DB782" s="6">
        <f t="shared" si="871"/>
        <v>2.1500752609165697E-4</v>
      </c>
      <c r="DC782" s="6">
        <f t="shared" si="909"/>
        <v>0.12085126575820905</v>
      </c>
      <c r="DD782" s="6">
        <f t="shared" si="892"/>
        <v>-0.27404549750223539</v>
      </c>
      <c r="DE782" s="6">
        <f t="shared" si="945"/>
        <v>4.7098593424942124E-2</v>
      </c>
      <c r="DF782" s="6">
        <f t="shared" si="866"/>
        <v>0.34584636030068194</v>
      </c>
      <c r="DG782" s="6">
        <f t="shared" si="914"/>
        <v>1.1944960865680894</v>
      </c>
      <c r="DI782" s="6">
        <f t="shared" si="950"/>
        <v>0.6383716851730229</v>
      </c>
      <c r="DJ782" s="6">
        <f t="shared" si="872"/>
        <v>0.56119767382580577</v>
      </c>
      <c r="DK782" s="6">
        <f t="shared" si="910"/>
        <v>0.11590363408535705</v>
      </c>
      <c r="DL782" s="6">
        <f t="shared" si="893"/>
        <v>0.65156452637802054</v>
      </c>
      <c r="DM782" s="6">
        <f t="shared" si="946"/>
        <v>0.27241910823012289</v>
      </c>
      <c r="DN782" s="6">
        <f t="shared" si="867"/>
        <v>2.4054070789819259E-2</v>
      </c>
      <c r="DO782" s="6">
        <f t="shared" si="911"/>
        <v>4.2370914384929161E-2</v>
      </c>
      <c r="DP782" s="6"/>
      <c r="DX782">
        <f t="shared" si="873"/>
        <v>92556</v>
      </c>
      <c r="DY782">
        <f t="shared" si="874"/>
        <v>88683.303781601251</v>
      </c>
      <c r="DZ782">
        <f t="shared" si="875"/>
        <v>96428.696218398749</v>
      </c>
    </row>
    <row r="783" spans="1:130" x14ac:dyDescent="0.25">
      <c r="A783" s="1">
        <v>82</v>
      </c>
      <c r="B783" s="1">
        <v>782</v>
      </c>
      <c r="C783" s="7">
        <v>20221206</v>
      </c>
      <c r="D783" s="7">
        <v>93290</v>
      </c>
      <c r="E783" s="7">
        <v>1147369</v>
      </c>
      <c r="F783" s="7"/>
      <c r="G783" s="7">
        <f t="shared" si="933"/>
        <v>107038054010</v>
      </c>
      <c r="H783" s="36">
        <f t="shared" si="889"/>
        <v>138635400113.5</v>
      </c>
      <c r="I783" s="36">
        <f t="shared" si="876"/>
        <v>159845093048</v>
      </c>
      <c r="K783" s="2">
        <f t="shared" si="934"/>
        <v>2.7908991924024892E-3</v>
      </c>
      <c r="M783" s="1">
        <f t="shared" si="942"/>
        <v>781</v>
      </c>
      <c r="N783" s="2">
        <f t="shared" si="935"/>
        <v>5.083206828797756E-2</v>
      </c>
      <c r="O783" s="8">
        <f t="shared" si="936"/>
        <v>0.97869674185463662</v>
      </c>
      <c r="P783" s="2">
        <f t="shared" si="937"/>
        <v>0.94891878322302481</v>
      </c>
      <c r="Q783" s="2">
        <f t="shared" si="938"/>
        <v>0.88187203074734155</v>
      </c>
      <c r="R783" s="2">
        <f t="shared" si="939"/>
        <v>3.1604682832005127E-2</v>
      </c>
      <c r="V783" s="1">
        <f t="shared" si="940"/>
        <v>0</v>
      </c>
      <c r="W783" s="1">
        <f t="shared" si="941"/>
        <v>2.7908991924024892E-3</v>
      </c>
      <c r="X783" s="2">
        <f t="shared" si="915"/>
        <v>5.3696116065006351E-3</v>
      </c>
      <c r="Y783" s="2">
        <f t="shared" si="916"/>
        <v>5.0945038981272056E-3</v>
      </c>
      <c r="Z783" s="2">
        <f t="shared" si="917"/>
        <v>9.5808407973408064E-3</v>
      </c>
      <c r="AA783" s="2">
        <f t="shared" si="918"/>
        <v>1.3120946863878092E-2</v>
      </c>
      <c r="AB783" s="3">
        <f t="shared" si="877"/>
        <v>0.56045306670694162</v>
      </c>
      <c r="AC783" s="3">
        <f t="shared" si="878"/>
        <v>0.38827258055227343</v>
      </c>
      <c r="AD783" s="4">
        <f t="shared" si="919"/>
        <v>40.925696662039101</v>
      </c>
      <c r="AE783" s="5">
        <f t="shared" si="899"/>
        <v>50.582349844799914</v>
      </c>
      <c r="AF783" s="5">
        <f t="shared" si="900"/>
        <v>30.489663971158528</v>
      </c>
      <c r="AG783" s="5">
        <f t="shared" si="901"/>
        <v>70.675035718441308</v>
      </c>
      <c r="AH783" s="5"/>
      <c r="AI783" s="6">
        <f t="shared" si="879"/>
        <v>8.4962221339491151E-3</v>
      </c>
      <c r="AJ783" s="6">
        <f t="shared" si="868"/>
        <v>7.6148591476630875E-2</v>
      </c>
      <c r="AK783" s="6">
        <f t="shared" si="902"/>
        <v>-5.4586390218984579E-2</v>
      </c>
      <c r="AL783" s="6">
        <f t="shared" si="903"/>
        <v>0.20688357317224632</v>
      </c>
      <c r="AM783" s="6"/>
      <c r="AT783" s="5"/>
      <c r="AU783" s="5">
        <f t="shared" si="928"/>
        <v>93285.174587499714</v>
      </c>
      <c r="AV783" s="12">
        <f t="shared" si="929"/>
        <v>5.1724863332491822E-5</v>
      </c>
      <c r="AW783" s="5"/>
      <c r="AX783" s="5"/>
      <c r="AY783" s="5"/>
      <c r="BA783" s="4">
        <f t="shared" si="930"/>
        <v>93289.837807340999</v>
      </c>
      <c r="BB783" s="12">
        <f t="shared" si="931"/>
        <v>1.7385856897478291E-6</v>
      </c>
      <c r="BE783" s="5">
        <f t="shared" si="932"/>
        <v>260</v>
      </c>
      <c r="BF783" s="6">
        <f t="shared" si="912"/>
        <v>0</v>
      </c>
      <c r="BG783" s="6">
        <f t="shared" si="913"/>
        <v>260</v>
      </c>
      <c r="BH783" s="6">
        <f t="shared" ref="BH783:BI800" si="952">AVERAGE(BF770:BF783)</f>
        <v>493.57142857142856</v>
      </c>
      <c r="BI783" s="6">
        <f t="shared" si="952"/>
        <v>467.85714285714283</v>
      </c>
      <c r="BJ783" s="6">
        <f t="shared" si="951"/>
        <v>48.662704309063891</v>
      </c>
      <c r="BK783" s="6">
        <f t="shared" si="904"/>
        <v>53.706140880339021</v>
      </c>
      <c r="BL783" s="6">
        <f t="shared" si="905"/>
        <v>32.039562224066614</v>
      </c>
      <c r="BM783" s="6">
        <f t="shared" si="906"/>
        <v>68.872745939729697</v>
      </c>
      <c r="BN783" s="24"/>
      <c r="BO783" s="24"/>
      <c r="BQ783" s="2">
        <f t="shared" si="920"/>
        <v>92267.5</v>
      </c>
      <c r="BR783" s="2">
        <f t="shared" ref="BR783:BR800" si="953">AVERAGE(BQ764:BQ783)</f>
        <v>90875.9375</v>
      </c>
      <c r="BS783" s="2">
        <f t="shared" si="921"/>
        <v>89433.038822994145</v>
      </c>
      <c r="BT783" s="5">
        <f t="shared" ref="BT783:BT800" si="954">BR783+2*_xlfn.STDEV.S(BQ764:BQ783)</f>
        <v>93514.37963342786</v>
      </c>
      <c r="BU783" s="5"/>
      <c r="BV783" s="2">
        <f t="shared" si="894"/>
        <v>2.8548438345574851</v>
      </c>
      <c r="BW783" s="2">
        <f t="shared" si="922"/>
        <v>0.49879865839330895</v>
      </c>
      <c r="BX783" s="2">
        <f t="shared" si="923"/>
        <v>-0.95590312864507931</v>
      </c>
      <c r="BY783" s="2">
        <f t="shared" si="924"/>
        <v>1.9535004454316973</v>
      </c>
      <c r="BZ783" s="2"/>
      <c r="CA783" s="2">
        <f t="shared" ref="CA783:CA799" si="955">_xlfn.SKEW.P(K764:K783)</f>
        <v>0.91798068647269204</v>
      </c>
      <c r="CB783" s="2">
        <f t="shared" si="925"/>
        <v>0.10123335960191918</v>
      </c>
      <c r="CC783" s="2">
        <f t="shared" si="926"/>
        <v>-0.39444367754928755</v>
      </c>
      <c r="CD783" s="2">
        <f t="shared" si="927"/>
        <v>0.59691039675312596</v>
      </c>
      <c r="CE783" s="5"/>
      <c r="CF783" s="8">
        <f t="shared" si="895"/>
        <v>2.064367970492878E-2</v>
      </c>
      <c r="CG783" s="8">
        <f t="shared" si="896"/>
        <v>2.0039706067397287E-3</v>
      </c>
      <c r="CH783" s="5">
        <f t="shared" si="897"/>
        <v>92100</v>
      </c>
      <c r="CI783" s="5">
        <f t="shared" si="898"/>
        <v>92575</v>
      </c>
      <c r="CJ783" s="5"/>
      <c r="CK783" s="5">
        <f t="shared" si="947"/>
        <v>92873.615212810648</v>
      </c>
      <c r="CL783" s="5">
        <f t="shared" si="869"/>
        <v>93092.907046360982</v>
      </c>
      <c r="CM783" s="5">
        <f t="shared" si="907"/>
        <v>90471.475309330257</v>
      </c>
      <c r="CN783" s="5">
        <f t="shared" si="890"/>
        <v>94829.29956483985</v>
      </c>
      <c r="CO783" s="5">
        <f t="shared" si="943"/>
        <v>105656.06258250705</v>
      </c>
      <c r="CP783" s="5">
        <f t="shared" si="864"/>
        <v>97416.841487061931</v>
      </c>
      <c r="CQ783" s="5">
        <f t="shared" si="880"/>
        <v>82978.478104297508</v>
      </c>
      <c r="CR783" s="5"/>
      <c r="CS783" s="32">
        <f t="shared" si="948"/>
        <v>4.4833485402204776E-3</v>
      </c>
      <c r="CT783" s="32">
        <f t="shared" si="870"/>
        <v>2.1171640234725064E-3</v>
      </c>
      <c r="CU783" s="32">
        <f t="shared" si="908"/>
        <v>3.1153738579291934E-2</v>
      </c>
      <c r="CV783" s="32">
        <f t="shared" si="891"/>
        <v>-1.6232320305048176E-2</v>
      </c>
      <c r="CW783" s="32">
        <f t="shared" si="944"/>
        <v>-0.11704072894870898</v>
      </c>
      <c r="CX783" s="32">
        <f t="shared" si="865"/>
        <v>-4.2362710842047013E-2</v>
      </c>
      <c r="CY783" s="32">
        <f t="shared" si="881"/>
        <v>0.12426742609983399</v>
      </c>
      <c r="DA783" s="6">
        <f t="shared" si="949"/>
        <v>3.2907741662806182E-2</v>
      </c>
      <c r="DB783" s="6">
        <f t="shared" si="871"/>
        <v>-2.7593060916522843E-2</v>
      </c>
      <c r="DC783" s="6">
        <f t="shared" si="909"/>
        <v>9.2356031147382112E-2</v>
      </c>
      <c r="DD783" s="6">
        <f t="shared" si="892"/>
        <v>-0.27484409474017246</v>
      </c>
      <c r="DE783" s="6">
        <f t="shared" si="945"/>
        <v>1.1798145842190628E-3</v>
      </c>
      <c r="DF783" s="6">
        <f t="shared" si="866"/>
        <v>0.37168683554996063</v>
      </c>
      <c r="DG783" s="6">
        <f t="shared" si="914"/>
        <v>1.1453729110426878</v>
      </c>
      <c r="DI783" s="6">
        <f t="shared" si="950"/>
        <v>0.63612497122207368</v>
      </c>
      <c r="DJ783" s="6">
        <f t="shared" si="872"/>
        <v>0.59275541365664786</v>
      </c>
      <c r="DK783" s="6">
        <f t="shared" si="910"/>
        <v>9.3135553695155263E-2</v>
      </c>
      <c r="DL783" s="6">
        <f t="shared" si="893"/>
        <v>0.60132742155967744</v>
      </c>
      <c r="DM783" s="6">
        <f t="shared" si="946"/>
        <v>0.28958835945620098</v>
      </c>
      <c r="DN783" s="6">
        <f t="shared" si="867"/>
        <v>1.2724787526022003E-2</v>
      </c>
      <c r="DO783" s="6">
        <f t="shared" si="911"/>
        <v>3.5532889190559906E-2</v>
      </c>
      <c r="DP783" s="6"/>
      <c r="DX783">
        <f t="shared" si="873"/>
        <v>92570</v>
      </c>
      <c r="DY783">
        <f t="shared" si="874"/>
        <v>88688.8249202078</v>
      </c>
      <c r="DZ783">
        <f t="shared" si="875"/>
        <v>96451.1750797922</v>
      </c>
    </row>
    <row r="784" spans="1:130" x14ac:dyDescent="0.25">
      <c r="A784" s="1">
        <v>83</v>
      </c>
      <c r="B784" s="1">
        <v>783</v>
      </c>
      <c r="C784" s="7">
        <v>20221207</v>
      </c>
      <c r="D784" s="7">
        <v>91640</v>
      </c>
      <c r="E784" s="7">
        <v>1651787</v>
      </c>
      <c r="F784" s="7"/>
      <c r="G784" s="7">
        <f t="shared" si="933"/>
        <v>151369760680</v>
      </c>
      <c r="H784" s="36">
        <f t="shared" si="889"/>
        <v>131008782487.5</v>
      </c>
      <c r="I784" s="36">
        <f t="shared" si="876"/>
        <v>160651809829.60001</v>
      </c>
      <c r="K784" s="2">
        <f t="shared" si="934"/>
        <v>-1.7845063387574946E-2</v>
      </c>
      <c r="M784" s="1">
        <f t="shared" si="942"/>
        <v>782</v>
      </c>
      <c r="N784" s="2">
        <f t="shared" si="935"/>
        <v>5.1248603980339105E-2</v>
      </c>
      <c r="O784" s="8">
        <f t="shared" si="936"/>
        <v>0.97994987468671679</v>
      </c>
      <c r="P784" s="2">
        <f t="shared" si="937"/>
        <v>0.95039173599338211</v>
      </c>
      <c r="Q784" s="2">
        <f t="shared" si="938"/>
        <v>0.88279993380861121</v>
      </c>
      <c r="R784" s="2">
        <f t="shared" si="939"/>
        <v>3.1031091463691984E-2</v>
      </c>
      <c r="V784" s="1">
        <f t="shared" si="940"/>
        <v>1.7845063387574946E-2</v>
      </c>
      <c r="W784" s="1">
        <f t="shared" si="941"/>
        <v>0</v>
      </c>
      <c r="X784" s="2">
        <f t="shared" si="915"/>
        <v>4.0423326722447148E-3</v>
      </c>
      <c r="Y784" s="2">
        <f t="shared" si="916"/>
        <v>5.0945038981272056E-3</v>
      </c>
      <c r="Z784" s="2">
        <f t="shared" si="917"/>
        <v>5.2602774553402844E-3</v>
      </c>
      <c r="AA784" s="2">
        <f t="shared" si="918"/>
        <v>1.3120946863878092E-2</v>
      </c>
      <c r="AB784" s="3">
        <f t="shared" si="877"/>
        <v>0.76846377525978216</v>
      </c>
      <c r="AC784" s="3">
        <f t="shared" si="878"/>
        <v>0.38827258055227343</v>
      </c>
      <c r="AD784" s="4">
        <f t="shared" si="919"/>
        <v>33.566212266207984</v>
      </c>
      <c r="AE784" s="5">
        <f t="shared" si="899"/>
        <v>49.209855540345906</v>
      </c>
      <c r="AF784" s="5">
        <f t="shared" si="900"/>
        <v>28.381422850601798</v>
      </c>
      <c r="AG784" s="5">
        <f t="shared" si="901"/>
        <v>70.038288230090018</v>
      </c>
      <c r="AH784" s="5"/>
      <c r="AI784" s="6">
        <f t="shared" si="879"/>
        <v>-0.13700199379508002</v>
      </c>
      <c r="AJ784" s="6">
        <f t="shared" si="868"/>
        <v>6.5481494442053881E-2</v>
      </c>
      <c r="AK784" s="6">
        <f t="shared" si="902"/>
        <v>-9.6312828883581322E-2</v>
      </c>
      <c r="AL784" s="6">
        <f t="shared" si="903"/>
        <v>0.22727581776768907</v>
      </c>
      <c r="AM784" s="6"/>
      <c r="AT784" s="5"/>
      <c r="AU784" s="5">
        <f t="shared" si="928"/>
        <v>91641.784870313641</v>
      </c>
      <c r="AV784" s="12">
        <f t="shared" si="929"/>
        <v>1.9476978542654066E-5</v>
      </c>
      <c r="AW784" s="5"/>
      <c r="AX784" s="5"/>
      <c r="AY784" s="5"/>
      <c r="BA784" s="4">
        <f t="shared" si="930"/>
        <v>91638.526991158767</v>
      </c>
      <c r="BB784" s="12">
        <f t="shared" si="931"/>
        <v>1.6073863391863341E-5</v>
      </c>
      <c r="BE784" s="5">
        <f t="shared" si="932"/>
        <v>-1650</v>
      </c>
      <c r="BF784" s="6">
        <f t="shared" si="912"/>
        <v>1650</v>
      </c>
      <c r="BG784" s="6">
        <f t="shared" si="913"/>
        <v>0</v>
      </c>
      <c r="BH784" s="6">
        <f t="shared" si="952"/>
        <v>372.14285714285717</v>
      </c>
      <c r="BI784" s="6">
        <f t="shared" si="952"/>
        <v>467.85714285714283</v>
      </c>
      <c r="BJ784" s="6">
        <f t="shared" si="951"/>
        <v>55.697278911564631</v>
      </c>
      <c r="BK784" s="6">
        <f t="shared" si="904"/>
        <v>53.341308777285029</v>
      </c>
      <c r="BL784" s="6">
        <f t="shared" si="905"/>
        <v>32.091502744619319</v>
      </c>
      <c r="BM784" s="6">
        <f t="shared" si="906"/>
        <v>68.216173000151031</v>
      </c>
      <c r="BN784" s="24"/>
      <c r="BO784" s="24"/>
      <c r="BQ784" s="2">
        <f t="shared" si="920"/>
        <v>92052.5</v>
      </c>
      <c r="BR784" s="2">
        <f t="shared" si="953"/>
        <v>91036.25</v>
      </c>
      <c r="BS784" s="2">
        <f t="shared" si="921"/>
        <v>89470.412201259198</v>
      </c>
      <c r="BT784" s="5">
        <f t="shared" si="954"/>
        <v>93541.705363591085</v>
      </c>
      <c r="BU784" s="5"/>
      <c r="BV784" s="2">
        <f t="shared" si="894"/>
        <v>4.7527339596058766</v>
      </c>
      <c r="BW784" s="2">
        <f t="shared" si="922"/>
        <v>0.7194968903321779</v>
      </c>
      <c r="BX784" s="2">
        <f t="shared" si="923"/>
        <v>-1.6711845403883785</v>
      </c>
      <c r="BY784" s="2">
        <f t="shared" si="924"/>
        <v>3.1101783210527341</v>
      </c>
      <c r="BZ784" s="2"/>
      <c r="CA784" s="2">
        <f t="shared" si="955"/>
        <v>1.1639687184315173</v>
      </c>
      <c r="CB784" s="2">
        <f t="shared" si="925"/>
        <v>0.156018114267962</v>
      </c>
      <c r="CC784" s="2">
        <f t="shared" si="926"/>
        <v>-0.52998440321058804</v>
      </c>
      <c r="CD784" s="2">
        <f t="shared" si="927"/>
        <v>0.84202063174651198</v>
      </c>
      <c r="CE784" s="5"/>
      <c r="CF784" s="8">
        <f t="shared" si="895"/>
        <v>1.5678811202713264E-2</v>
      </c>
      <c r="CG784" s="8">
        <f t="shared" si="896"/>
        <v>2.0039706067397287E-3</v>
      </c>
      <c r="CH784" s="5">
        <f t="shared" si="897"/>
        <v>92310</v>
      </c>
      <c r="CI784" s="5">
        <f t="shared" si="898"/>
        <v>92705</v>
      </c>
      <c r="CJ784" s="5"/>
      <c r="CK784" s="5">
        <f t="shared" si="947"/>
        <v>92858.209509574575</v>
      </c>
      <c r="CL784" s="5">
        <f t="shared" si="869"/>
        <v>92693.31158052056</v>
      </c>
      <c r="CM784" s="5">
        <f t="shared" si="907"/>
        <v>90572.889612922605</v>
      </c>
      <c r="CN784" s="5">
        <f t="shared" si="890"/>
        <v>94599.154838528077</v>
      </c>
      <c r="CO784" s="5">
        <f t="shared" si="943"/>
        <v>105672.61319056214</v>
      </c>
      <c r="CP784" s="5">
        <f t="shared" ref="CP784:CP800" si="956">AVERAGE(G385:G784)/AVERAGE(E385:E784)</f>
        <v>97542.878612439017</v>
      </c>
      <c r="CQ784" s="5">
        <f t="shared" si="880"/>
        <v>83123.218067970942</v>
      </c>
      <c r="CR784" s="5"/>
      <c r="CS784" s="32">
        <f t="shared" si="948"/>
        <v>-1.3119028635254604E-2</v>
      </c>
      <c r="CT784" s="32">
        <f t="shared" si="870"/>
        <v>-1.1363404355292372E-2</v>
      </c>
      <c r="CU784" s="32">
        <f t="shared" si="908"/>
        <v>1.1781785826176616E-2</v>
      </c>
      <c r="CV784" s="32">
        <f t="shared" si="891"/>
        <v>-3.1280986004357803E-2</v>
      </c>
      <c r="CW784" s="32">
        <f t="shared" si="944"/>
        <v>-0.13279328263849</v>
      </c>
      <c r="CX784" s="32">
        <f t="shared" ref="CX784:CX800" si="957">D784/CP784-1</f>
        <v>-6.0515731095988623E-2</v>
      </c>
      <c r="CY784" s="32">
        <f t="shared" si="881"/>
        <v>0.10245972340802267</v>
      </c>
      <c r="DA784" s="6">
        <f t="shared" si="949"/>
        <v>2.2512537604409959E-2</v>
      </c>
      <c r="DB784" s="6">
        <f t="shared" si="871"/>
        <v>-2.9567277751558256E-2</v>
      </c>
      <c r="DC784" s="6">
        <f t="shared" si="909"/>
        <v>3.1030858559068019E-2</v>
      </c>
      <c r="DD784" s="6">
        <f t="shared" si="892"/>
        <v>-0.29447908619492735</v>
      </c>
      <c r="DE784" s="6">
        <f t="shared" si="945"/>
        <v>-5.653379473116011E-2</v>
      </c>
      <c r="DF784" s="6">
        <f t="shared" si="866"/>
        <v>0.35120263378356797</v>
      </c>
      <c r="DG784" s="6">
        <f t="shared" si="914"/>
        <v>1.1000819069928252</v>
      </c>
      <c r="DI784" s="6">
        <f t="shared" si="950"/>
        <v>0.39449740503871261</v>
      </c>
      <c r="DJ784" s="6">
        <f t="shared" si="872"/>
        <v>0.39994166726183539</v>
      </c>
      <c r="DK784" s="6">
        <f t="shared" si="910"/>
        <v>-3.9773452240814605E-2</v>
      </c>
      <c r="DL784" s="6">
        <f t="shared" si="893"/>
        <v>0.60931916782334117</v>
      </c>
      <c r="DM784" s="6">
        <f t="shared" si="946"/>
        <v>0.27608931026419703</v>
      </c>
      <c r="DN784" s="6">
        <f t="shared" si="867"/>
        <v>-7.2766586023021084E-3</v>
      </c>
      <c r="DO784" s="6">
        <f t="shared" si="911"/>
        <v>5.5894204801073634E-2</v>
      </c>
      <c r="DP784" s="6"/>
      <c r="DX784">
        <f t="shared" si="873"/>
        <v>92357</v>
      </c>
      <c r="DY784">
        <f t="shared" si="874"/>
        <v>88774.090009503445</v>
      </c>
      <c r="DZ784">
        <f t="shared" si="875"/>
        <v>95939.909990496555</v>
      </c>
    </row>
    <row r="785" spans="1:130" x14ac:dyDescent="0.25">
      <c r="A785" s="1">
        <v>84</v>
      </c>
      <c r="B785" s="1">
        <v>784</v>
      </c>
      <c r="C785" s="7">
        <v>20221210</v>
      </c>
      <c r="D785" s="7">
        <v>89620</v>
      </c>
      <c r="E785" s="7">
        <v>2085469</v>
      </c>
      <c r="F785" s="7"/>
      <c r="G785" s="7">
        <f t="shared" si="933"/>
        <v>186899731780</v>
      </c>
      <c r="H785" s="36">
        <f t="shared" si="889"/>
        <v>131492634095.5</v>
      </c>
      <c r="I785" s="36">
        <f t="shared" si="876"/>
        <v>157873226999.60001</v>
      </c>
      <c r="K785" s="2">
        <f t="shared" si="934"/>
        <v>-2.2289348227297771E-2</v>
      </c>
      <c r="M785" s="1">
        <f t="shared" si="942"/>
        <v>783</v>
      </c>
      <c r="N785" s="2">
        <f t="shared" si="935"/>
        <v>5.2261724004819099E-2</v>
      </c>
      <c r="O785" s="8">
        <f t="shared" si="936"/>
        <v>0.98120300751879697</v>
      </c>
      <c r="P785" s="2">
        <f t="shared" si="937"/>
        <v>0.95383303177018508</v>
      </c>
      <c r="Q785" s="2">
        <f t="shared" si="938"/>
        <v>0.88499974700965822</v>
      </c>
      <c r="R785" s="2">
        <f t="shared" si="939"/>
        <v>3.0811271525414852E-2</v>
      </c>
      <c r="V785" s="1">
        <f t="shared" si="940"/>
        <v>2.2289348227297771E-2</v>
      </c>
      <c r="W785" s="1">
        <f t="shared" si="941"/>
        <v>0</v>
      </c>
      <c r="X785" s="2">
        <f t="shared" si="915"/>
        <v>5.6344289741945552E-3</v>
      </c>
      <c r="Y785" s="2">
        <f t="shared" si="916"/>
        <v>4.3078376711284221E-3</v>
      </c>
      <c r="Z785" s="2">
        <f t="shared" si="917"/>
        <v>7.021084072227869E-3</v>
      </c>
      <c r="AA785" s="2">
        <f t="shared" si="918"/>
        <v>1.3068835196973E-2</v>
      </c>
      <c r="AB785" s="3">
        <f t="shared" si="877"/>
        <v>0.80250128274089838</v>
      </c>
      <c r="AC785" s="3">
        <f t="shared" si="878"/>
        <v>0.32962674991312174</v>
      </c>
      <c r="AD785" s="4">
        <f t="shared" si="919"/>
        <v>29.115677768386828</v>
      </c>
      <c r="AE785" s="5">
        <f t="shared" si="899"/>
        <v>47.650300281724242</v>
      </c>
      <c r="AF785" s="5">
        <f t="shared" si="900"/>
        <v>25.680694147775355</v>
      </c>
      <c r="AG785" s="5">
        <f t="shared" si="901"/>
        <v>69.619906415673128</v>
      </c>
      <c r="AH785" s="5"/>
      <c r="AI785" s="6">
        <f t="shared" si="879"/>
        <v>-0.15325193092033265</v>
      </c>
      <c r="AJ785" s="6">
        <f t="shared" si="868"/>
        <v>5.4342154534650612E-2</v>
      </c>
      <c r="AK785" s="6">
        <f t="shared" si="902"/>
        <v>-0.13466569726842889</v>
      </c>
      <c r="AL785" s="6">
        <f t="shared" si="903"/>
        <v>0.2433500063377301</v>
      </c>
      <c r="AM785" s="6"/>
      <c r="AT785" s="5"/>
      <c r="AU785" s="5">
        <f t="shared" si="928"/>
        <v>89619.720274607884</v>
      </c>
      <c r="AV785" s="12">
        <f t="shared" si="929"/>
        <v>3.1212384749013111E-6</v>
      </c>
      <c r="AW785" s="5"/>
      <c r="AX785" s="5"/>
      <c r="AY785" s="5"/>
      <c r="BA785" s="4">
        <f t="shared" si="930"/>
        <v>89616.727811917634</v>
      </c>
      <c r="BB785" s="12">
        <f t="shared" si="931"/>
        <v>3.6511806319694529E-5</v>
      </c>
      <c r="BE785" s="5">
        <f t="shared" si="932"/>
        <v>-2020</v>
      </c>
      <c r="BF785" s="6">
        <f t="shared" si="912"/>
        <v>2020</v>
      </c>
      <c r="BG785" s="6">
        <f t="shared" si="913"/>
        <v>0</v>
      </c>
      <c r="BH785" s="6">
        <f t="shared" si="952"/>
        <v>516.42857142857144</v>
      </c>
      <c r="BI785" s="6">
        <f t="shared" si="952"/>
        <v>396.42857142857144</v>
      </c>
      <c r="BJ785" s="6">
        <f t="shared" si="951"/>
        <v>43.42723004694836</v>
      </c>
      <c r="BK785" s="6">
        <f t="shared" si="904"/>
        <v>52.419386697542905</v>
      </c>
      <c r="BL785" s="6">
        <f t="shared" si="905"/>
        <v>31.126896761683017</v>
      </c>
      <c r="BM785" s="6">
        <f t="shared" si="906"/>
        <v>67.324129652644828</v>
      </c>
      <c r="BN785" s="24"/>
      <c r="BO785" s="24"/>
      <c r="BQ785" s="2">
        <f t="shared" si="920"/>
        <v>91978.75</v>
      </c>
      <c r="BR785" s="2">
        <f t="shared" si="953"/>
        <v>91174.6875</v>
      </c>
      <c r="BS785" s="2">
        <f t="shared" si="921"/>
        <v>89501.199242550691</v>
      </c>
      <c r="BT785" s="5">
        <f t="shared" si="954"/>
        <v>93558.272796382647</v>
      </c>
      <c r="BU785" s="5"/>
      <c r="BV785" s="2">
        <f t="shared" si="894"/>
        <v>4.3332769625314675</v>
      </c>
      <c r="BW785" s="2">
        <f t="shared" si="922"/>
        <v>0.92212611662763388</v>
      </c>
      <c r="BX785" s="2">
        <f t="shared" si="923"/>
        <v>-1.9503799993407398</v>
      </c>
      <c r="BY785" s="2">
        <f t="shared" si="924"/>
        <v>3.7946322325960073</v>
      </c>
      <c r="BZ785" s="2"/>
      <c r="CA785" s="2">
        <f t="shared" si="955"/>
        <v>1.0930393463436441</v>
      </c>
      <c r="CB785" s="2">
        <f t="shared" si="925"/>
        <v>0.20683646455159313</v>
      </c>
      <c r="CC785" s="2">
        <f t="shared" si="926"/>
        <v>-0.59518864983399178</v>
      </c>
      <c r="CD785" s="2">
        <f t="shared" si="927"/>
        <v>1.008861578937178</v>
      </c>
      <c r="CE785" s="5"/>
      <c r="CF785" s="8">
        <f t="shared" si="895"/>
        <v>1.3456668782851851E-2</v>
      </c>
      <c r="CG785" s="8">
        <f t="shared" si="896"/>
        <v>2.0039706067397287E-3</v>
      </c>
      <c r="CH785" s="5">
        <f t="shared" si="897"/>
        <v>92110</v>
      </c>
      <c r="CI785" s="5">
        <f t="shared" si="898"/>
        <v>93455</v>
      </c>
      <c r="CJ785" s="5"/>
      <c r="CK785" s="5">
        <f t="shared" si="947"/>
        <v>92730.25372166466</v>
      </c>
      <c r="CL785" s="5">
        <f t="shared" si="869"/>
        <v>92356.352608563422</v>
      </c>
      <c r="CM785" s="5">
        <f t="shared" si="907"/>
        <v>90623.03992266563</v>
      </c>
      <c r="CN785" s="5">
        <f t="shared" si="890"/>
        <v>94283.171860583141</v>
      </c>
      <c r="CO785" s="5">
        <f t="shared" si="943"/>
        <v>105797.33402864425</v>
      </c>
      <c r="CP785" s="5">
        <f t="shared" si="956"/>
        <v>97597.53612050401</v>
      </c>
      <c r="CQ785" s="5">
        <f t="shared" si="880"/>
        <v>83264.525466173232</v>
      </c>
      <c r="CR785" s="5"/>
      <c r="CS785" s="32">
        <f t="shared" si="948"/>
        <v>-3.3540873629012924E-2</v>
      </c>
      <c r="CT785" s="32">
        <f t="shared" si="870"/>
        <v>-2.9628201323204983E-2</v>
      </c>
      <c r="CU785" s="32">
        <f t="shared" si="908"/>
        <v>-1.1068266122186921E-2</v>
      </c>
      <c r="CV785" s="32">
        <f t="shared" si="891"/>
        <v>-4.9459217043297921E-2</v>
      </c>
      <c r="CW785" s="32">
        <f t="shared" si="944"/>
        <v>-0.15290871152069196</v>
      </c>
      <c r="CX785" s="32">
        <f t="shared" si="957"/>
        <v>-8.1739113891708515E-2</v>
      </c>
      <c r="CY785" s="32">
        <f t="shared" si="881"/>
        <v>7.6328718601881951E-2</v>
      </c>
      <c r="DA785" s="6">
        <f t="shared" si="949"/>
        <v>-6.8942783917518126E-3</v>
      </c>
      <c r="DB785" s="6">
        <f t="shared" si="871"/>
        <v>-4.4839799400397506E-2</v>
      </c>
      <c r="DC785" s="6">
        <f t="shared" si="909"/>
        <v>2.6342600610738499E-2</v>
      </c>
      <c r="DD785" s="6">
        <f t="shared" si="892"/>
        <v>-0.31709353195434731</v>
      </c>
      <c r="DE785" s="6">
        <f t="shared" si="945"/>
        <v>-7.292769225850293E-2</v>
      </c>
      <c r="DF785" s="6">
        <f t="shared" ref="DF785:DF800" si="958">LN(D785/D386)</f>
        <v>0.35196770583297826</v>
      </c>
      <c r="DG785" s="6">
        <f t="shared" si="914"/>
        <v>1.0334533249510029</v>
      </c>
      <c r="DI785" s="6">
        <f t="shared" si="950"/>
        <v>0.11164471656819407</v>
      </c>
      <c r="DJ785" s="6">
        <f t="shared" si="872"/>
        <v>0.15720967332441446</v>
      </c>
      <c r="DK785" s="6">
        <f t="shared" si="910"/>
        <v>4.0008324502130765E-2</v>
      </c>
      <c r="DL785" s="6">
        <f t="shared" si="893"/>
        <v>0.53632014982209097</v>
      </c>
      <c r="DM785" s="6">
        <f t="shared" si="946"/>
        <v>0.2832008654578288</v>
      </c>
      <c r="DN785" s="6">
        <f t="shared" ref="DN785:DN800" si="959">(D405-(AVERAGE(D386:D785)-2*_xlfn.STDEV.P(D386:D785)))/(4*_xlfn.STDEV.P(D386:D785))</f>
        <v>-2.9382686479670274E-2</v>
      </c>
      <c r="DO785" s="6">
        <f t="shared" si="911"/>
        <v>5.5110537163291243E-2</v>
      </c>
      <c r="DP785" s="6"/>
      <c r="DX785">
        <f t="shared" si="873"/>
        <v>92118.5</v>
      </c>
      <c r="DY785">
        <f t="shared" si="874"/>
        <v>88474.143952630315</v>
      </c>
      <c r="DZ785">
        <f t="shared" si="875"/>
        <v>95762.856047369685</v>
      </c>
    </row>
    <row r="786" spans="1:130" x14ac:dyDescent="0.25">
      <c r="A786" s="1">
        <v>85</v>
      </c>
      <c r="B786" s="1">
        <v>785</v>
      </c>
      <c r="C786" s="7">
        <v>20221211</v>
      </c>
      <c r="D786" s="7">
        <v>90000</v>
      </c>
      <c r="E786" s="7">
        <v>1328304</v>
      </c>
      <c r="F786" s="7"/>
      <c r="G786" s="7">
        <f t="shared" si="933"/>
        <v>119547360000</v>
      </c>
      <c r="H786" s="36">
        <f t="shared" si="889"/>
        <v>132807679749</v>
      </c>
      <c r="I786" s="36">
        <f t="shared" si="876"/>
        <v>156104060243</v>
      </c>
      <c r="K786" s="2">
        <f t="shared" si="934"/>
        <v>4.2311609722681222E-3</v>
      </c>
      <c r="M786" s="1">
        <f t="shared" si="942"/>
        <v>784</v>
      </c>
      <c r="N786" s="2">
        <f t="shared" si="935"/>
        <v>5.3473527809319625E-2</v>
      </c>
      <c r="O786" s="8">
        <f t="shared" si="936"/>
        <v>0.98245614035087714</v>
      </c>
      <c r="P786" s="2">
        <f t="shared" si="937"/>
        <v>0.95769451359309965</v>
      </c>
      <c r="Q786" s="2">
        <f t="shared" si="938"/>
        <v>0.88752935059819882</v>
      </c>
      <c r="R786" s="2">
        <f t="shared" si="939"/>
        <v>2.8623108580692058E-2</v>
      </c>
      <c r="V786" s="1">
        <f t="shared" si="940"/>
        <v>0</v>
      </c>
      <c r="W786" s="1">
        <f t="shared" si="941"/>
        <v>4.2311609722681222E-3</v>
      </c>
      <c r="X786" s="2">
        <f t="shared" si="915"/>
        <v>5.3600802144237319E-3</v>
      </c>
      <c r="Y786" s="2">
        <f t="shared" si="916"/>
        <v>4.6100634548618593E-3</v>
      </c>
      <c r="Z786" s="2">
        <f t="shared" si="917"/>
        <v>7.1700194193160295E-3</v>
      </c>
      <c r="AA786" s="2">
        <f t="shared" si="918"/>
        <v>1.3010343643092755E-2</v>
      </c>
      <c r="AB786" s="3">
        <f t="shared" si="877"/>
        <v>0.74756843753918967</v>
      </c>
      <c r="AC786" s="3">
        <f t="shared" si="878"/>
        <v>0.35433833120229385</v>
      </c>
      <c r="AD786" s="4">
        <f t="shared" si="919"/>
        <v>32.156834067458625</v>
      </c>
      <c r="AE786" s="5">
        <f t="shared" si="899"/>
        <v>46.091750417732428</v>
      </c>
      <c r="AF786" s="5">
        <f t="shared" si="900"/>
        <v>24.383963643912669</v>
      </c>
      <c r="AG786" s="5">
        <f t="shared" si="901"/>
        <v>67.79953719155219</v>
      </c>
      <c r="AH786" s="5"/>
      <c r="AI786" s="6">
        <f t="shared" si="879"/>
        <v>-0.11978334427139861</v>
      </c>
      <c r="AJ786" s="6">
        <f t="shared" si="868"/>
        <v>4.4937325611593887E-2</v>
      </c>
      <c r="AK786" s="6">
        <f t="shared" si="902"/>
        <v>-0.15925264286799723</v>
      </c>
      <c r="AL786" s="6">
        <f t="shared" si="903"/>
        <v>0.249127294091185</v>
      </c>
      <c r="AM786" s="6"/>
      <c r="AT786" s="5"/>
      <c r="AU786" s="5">
        <f t="shared" si="928"/>
        <v>89998.990030672576</v>
      </c>
      <c r="AV786" s="12">
        <f t="shared" si="929"/>
        <v>1.12218814157794E-5</v>
      </c>
      <c r="AW786" s="5"/>
      <c r="AX786" s="5"/>
      <c r="AY786" s="5"/>
      <c r="BA786" s="4">
        <f t="shared" si="930"/>
        <v>89998.638887383771</v>
      </c>
      <c r="BB786" s="12">
        <f t="shared" si="931"/>
        <v>1.5123473513622976E-5</v>
      </c>
      <c r="BE786" s="5">
        <f t="shared" si="932"/>
        <v>380</v>
      </c>
      <c r="BF786" s="6">
        <f t="shared" si="912"/>
        <v>0</v>
      </c>
      <c r="BG786" s="6">
        <f t="shared" si="913"/>
        <v>380</v>
      </c>
      <c r="BH786" s="6">
        <f t="shared" si="952"/>
        <v>491.42857142857144</v>
      </c>
      <c r="BI786" s="6">
        <f t="shared" si="952"/>
        <v>423.57142857142856</v>
      </c>
      <c r="BJ786" s="6">
        <f t="shared" si="951"/>
        <v>46.291959406713509</v>
      </c>
      <c r="BK786" s="6">
        <f t="shared" si="904"/>
        <v>51.340615859036987</v>
      </c>
      <c r="BL786" s="6">
        <f t="shared" si="905"/>
        <v>31.187840617276816</v>
      </c>
      <c r="BM786" s="6">
        <f t="shared" si="906"/>
        <v>65.447558528269099</v>
      </c>
      <c r="BN786" s="24"/>
      <c r="BO786" s="24"/>
      <c r="BQ786" s="2">
        <f t="shared" si="920"/>
        <v>91897.5</v>
      </c>
      <c r="BR786" s="2">
        <f t="shared" si="953"/>
        <v>91297.1875</v>
      </c>
      <c r="BS786" s="2">
        <f t="shared" si="921"/>
        <v>89532.748371098962</v>
      </c>
      <c r="BT786" s="5">
        <f t="shared" si="954"/>
        <v>93555.560498858627</v>
      </c>
      <c r="BU786" s="5"/>
      <c r="BV786" s="2">
        <f t="shared" si="894"/>
        <v>4.090655275936208</v>
      </c>
      <c r="BW786" s="2">
        <f t="shared" si="922"/>
        <v>1.1129310980467657</v>
      </c>
      <c r="BX786" s="2">
        <f t="shared" si="923"/>
        <v>-2.0687841886663758</v>
      </c>
      <c r="BY786" s="2">
        <f t="shared" si="924"/>
        <v>4.2946463847599068</v>
      </c>
      <c r="BZ786" s="2"/>
      <c r="CA786" s="2">
        <f t="shared" si="955"/>
        <v>0.98916101578325066</v>
      </c>
      <c r="CB786" s="2">
        <f t="shared" si="925"/>
        <v>0.25230868084626717</v>
      </c>
      <c r="CC786" s="2">
        <f t="shared" si="926"/>
        <v>-0.61946243430464998</v>
      </c>
      <c r="CD786" s="2">
        <f t="shared" si="927"/>
        <v>1.1240797959971842</v>
      </c>
      <c r="CE786" s="5"/>
      <c r="CF786" s="8">
        <f t="shared" si="895"/>
        <v>1.3456668782851851E-2</v>
      </c>
      <c r="CG786" s="8">
        <f t="shared" si="896"/>
        <v>2.0039706067397287E-3</v>
      </c>
      <c r="CH786" s="5">
        <f t="shared" si="897"/>
        <v>92110</v>
      </c>
      <c r="CI786" s="5">
        <f t="shared" si="898"/>
        <v>93455</v>
      </c>
      <c r="CJ786" s="5"/>
      <c r="CK786" s="5">
        <f t="shared" si="947"/>
        <v>92627.679435718543</v>
      </c>
      <c r="CL786" s="5">
        <f t="shared" si="869"/>
        <v>92200.269863887166</v>
      </c>
      <c r="CM786" s="5">
        <f t="shared" si="907"/>
        <v>90705.722393832926</v>
      </c>
      <c r="CN786" s="5">
        <f t="shared" si="890"/>
        <v>93943.408710614138</v>
      </c>
      <c r="CO786" s="5">
        <f t="shared" si="943"/>
        <v>105837.07605336975</v>
      </c>
      <c r="CP786" s="5">
        <f t="shared" si="956"/>
        <v>97652.134774799502</v>
      </c>
      <c r="CQ786" s="5">
        <f t="shared" si="880"/>
        <v>83453.634996759109</v>
      </c>
      <c r="CR786" s="5"/>
      <c r="CS786" s="32">
        <f t="shared" si="948"/>
        <v>-2.8368188123962357E-2</v>
      </c>
      <c r="CT786" s="32">
        <f t="shared" si="870"/>
        <v>-2.3864028458217779E-2</v>
      </c>
      <c r="CU786" s="32">
        <f t="shared" si="908"/>
        <v>-7.7803513957892534E-3</v>
      </c>
      <c r="CV786" s="32">
        <f t="shared" si="891"/>
        <v>-4.1976427774315983E-2</v>
      </c>
      <c r="CW786" s="32">
        <f t="shared" si="944"/>
        <v>-0.1496363717132897</v>
      </c>
      <c r="CX786" s="32">
        <f t="shared" si="957"/>
        <v>-7.8361162225961345E-2</v>
      </c>
      <c r="CY786" s="32">
        <f t="shared" si="881"/>
        <v>7.8443137959120834E-2</v>
      </c>
      <c r="DA786" s="6">
        <f t="shared" si="949"/>
        <v>-2.2219753452154854E-4</v>
      </c>
      <c r="DB786" s="6">
        <f t="shared" si="871"/>
        <v>-3.6974602791361409E-2</v>
      </c>
      <c r="DC786" s="6">
        <f t="shared" si="909"/>
        <v>1.9635974516858935E-2</v>
      </c>
      <c r="DD786" s="6">
        <f t="shared" si="892"/>
        <v>-0.3042933382569778</v>
      </c>
      <c r="DE786" s="6">
        <f t="shared" si="945"/>
        <v>-6.2453014646549752E-2</v>
      </c>
      <c r="DF786" s="6">
        <f t="shared" si="958"/>
        <v>0.3519243411801346</v>
      </c>
      <c r="DG786" s="6">
        <f t="shared" si="914"/>
        <v>0.96335286528943742</v>
      </c>
      <c r="DI786" s="6">
        <f t="shared" si="950"/>
        <v>0.17362627907434422</v>
      </c>
      <c r="DJ786" s="6">
        <f t="shared" si="872"/>
        <v>0.23728675381030054</v>
      </c>
      <c r="DK786" s="6">
        <f t="shared" si="910"/>
        <v>5.3388538785167257E-2</v>
      </c>
      <c r="DL786" s="6">
        <f t="shared" si="893"/>
        <v>0.57856366325381858</v>
      </c>
      <c r="DM786" s="6">
        <f t="shared" si="946"/>
        <v>0.27394577814719823</v>
      </c>
      <c r="DN786" s="6">
        <f t="shared" si="959"/>
        <v>1.3619255649436153E-2</v>
      </c>
      <c r="DO786" s="6">
        <f t="shared" si="911"/>
        <v>7.0769841751395252E-2</v>
      </c>
      <c r="DP786" s="6"/>
      <c r="DX786">
        <f t="shared" si="873"/>
        <v>91932</v>
      </c>
      <c r="DY786">
        <f t="shared" si="874"/>
        <v>88254.987081882908</v>
      </c>
      <c r="DZ786">
        <f t="shared" si="875"/>
        <v>95609.012918117092</v>
      </c>
    </row>
    <row r="787" spans="1:130" x14ac:dyDescent="0.25">
      <c r="A787" s="1">
        <v>86</v>
      </c>
      <c r="B787" s="1">
        <v>786</v>
      </c>
      <c r="C787" s="7">
        <v>20221212</v>
      </c>
      <c r="D787" s="7">
        <v>91570</v>
      </c>
      <c r="E787" s="7">
        <v>1488622</v>
      </c>
      <c r="F787" s="7"/>
      <c r="G787" s="7">
        <f t="shared" si="933"/>
        <v>136313116540</v>
      </c>
      <c r="H787" s="36">
        <f t="shared" si="889"/>
        <v>131269548711.5</v>
      </c>
      <c r="I787" s="36">
        <f t="shared" si="876"/>
        <v>156721617063.79999</v>
      </c>
      <c r="K787" s="2">
        <f t="shared" si="934"/>
        <v>1.7294036789375637E-2</v>
      </c>
      <c r="M787" s="1">
        <f t="shared" si="942"/>
        <v>785</v>
      </c>
      <c r="N787" s="2">
        <f t="shared" si="935"/>
        <v>5.4998694547184777E-2</v>
      </c>
      <c r="O787" s="8">
        <f t="shared" si="936"/>
        <v>0.98370927318295742</v>
      </c>
      <c r="P787" s="2">
        <f t="shared" si="937"/>
        <v>0.96217861385864789</v>
      </c>
      <c r="Q787" s="2">
        <f t="shared" si="938"/>
        <v>0.89056530716261406</v>
      </c>
      <c r="R787" s="2">
        <f t="shared" si="939"/>
        <v>2.6014759589857772E-2</v>
      </c>
      <c r="V787" s="1">
        <f t="shared" si="940"/>
        <v>0</v>
      </c>
      <c r="W787" s="1">
        <f t="shared" si="941"/>
        <v>1.7294036789375637E-2</v>
      </c>
      <c r="X787" s="2">
        <f t="shared" si="915"/>
        <v>4.7686175075984955E-3</v>
      </c>
      <c r="Y787" s="2">
        <f t="shared" si="916"/>
        <v>5.8453517969601189E-3</v>
      </c>
      <c r="Z787" s="2">
        <f t="shared" si="917"/>
        <v>7.2516494864855296E-3</v>
      </c>
      <c r="AA787" s="2">
        <f t="shared" si="918"/>
        <v>1.3355393363750964E-2</v>
      </c>
      <c r="AB787" s="3">
        <f t="shared" si="877"/>
        <v>0.65759073387171929</v>
      </c>
      <c r="AC787" s="3">
        <f t="shared" si="878"/>
        <v>0.4376772467687472</v>
      </c>
      <c r="AD787" s="4">
        <f t="shared" si="919"/>
        <v>39.960745178802</v>
      </c>
      <c r="AE787" s="5">
        <f t="shared" si="899"/>
        <v>45.002999265249009</v>
      </c>
      <c r="AF787" s="5">
        <f t="shared" si="900"/>
        <v>24.445099608194894</v>
      </c>
      <c r="AG787" s="5">
        <f t="shared" si="901"/>
        <v>65.560898922303124</v>
      </c>
      <c r="AH787" s="5"/>
      <c r="AI787" s="6">
        <f t="shared" si="879"/>
        <v>-5.6280883071876765E-2</v>
      </c>
      <c r="AJ787" s="6">
        <f t="shared" si="868"/>
        <v>3.9671354782881432E-2</v>
      </c>
      <c r="AK787" s="6">
        <f t="shared" si="902"/>
        <v>-0.16944610262681564</v>
      </c>
      <c r="AL787" s="6">
        <f t="shared" si="903"/>
        <v>0.24878881219257848</v>
      </c>
      <c r="AM787" s="6"/>
      <c r="AT787" s="5"/>
      <c r="AU787" s="5">
        <f t="shared" si="928"/>
        <v>91569.380208174363</v>
      </c>
      <c r="AV787" s="12">
        <f t="shared" si="929"/>
        <v>6.7685030646913447E-6</v>
      </c>
      <c r="AW787" s="5"/>
      <c r="AX787" s="5"/>
      <c r="AY787" s="5"/>
      <c r="BA787" s="4">
        <f t="shared" si="930"/>
        <v>91570.225630405053</v>
      </c>
      <c r="BB787" s="12">
        <f t="shared" si="931"/>
        <v>2.4640210227744319E-6</v>
      </c>
      <c r="BE787" s="5">
        <f t="shared" si="932"/>
        <v>1570</v>
      </c>
      <c r="BF787" s="6">
        <f t="shared" si="912"/>
        <v>0</v>
      </c>
      <c r="BG787" s="6">
        <f t="shared" si="913"/>
        <v>1570</v>
      </c>
      <c r="BH787" s="6">
        <f t="shared" si="952"/>
        <v>437.85714285714283</v>
      </c>
      <c r="BI787" s="6">
        <f t="shared" si="952"/>
        <v>535.71428571428567</v>
      </c>
      <c r="BJ787" s="6">
        <f t="shared" si="951"/>
        <v>55.025678650036681</v>
      </c>
      <c r="BK787" s="6">
        <f t="shared" si="904"/>
        <v>50.756533937880292</v>
      </c>
      <c r="BL787" s="6">
        <f t="shared" si="905"/>
        <v>31.839767161760761</v>
      </c>
      <c r="BM787" s="6">
        <f t="shared" si="906"/>
        <v>63.998270681163959</v>
      </c>
      <c r="BN787" s="24"/>
      <c r="BO787" s="24"/>
      <c r="BQ787" s="2">
        <f t="shared" si="920"/>
        <v>91885</v>
      </c>
      <c r="BR787" s="2">
        <f t="shared" si="953"/>
        <v>91416.6875</v>
      </c>
      <c r="BS787" s="2">
        <f t="shared" si="921"/>
        <v>89577.956773923419</v>
      </c>
      <c r="BT787" s="5">
        <f t="shared" si="954"/>
        <v>93521.229936049116</v>
      </c>
      <c r="BU787" s="5"/>
      <c r="BV787" s="2">
        <f t="shared" si="894"/>
        <v>3.0266955447878656</v>
      </c>
      <c r="BW787" s="2">
        <f t="shared" si="922"/>
        <v>1.2503630427067967</v>
      </c>
      <c r="BX787" s="2">
        <f t="shared" si="923"/>
        <v>-2.0158422563840332</v>
      </c>
      <c r="BY787" s="2">
        <f t="shared" si="924"/>
        <v>4.5165683417976261</v>
      </c>
      <c r="BZ787" s="2"/>
      <c r="CA787" s="2">
        <f t="shared" si="955"/>
        <v>0.78987697334589957</v>
      </c>
      <c r="CB787" s="2">
        <f t="shared" si="925"/>
        <v>0.28490374972640548</v>
      </c>
      <c r="CC787" s="2">
        <f t="shared" si="926"/>
        <v>-0.61709251718152469</v>
      </c>
      <c r="CD787" s="2">
        <f t="shared" si="927"/>
        <v>1.1869000166343358</v>
      </c>
      <c r="CE787" s="5"/>
      <c r="CF787" s="8">
        <f t="shared" si="895"/>
        <v>-2.4976557189610674E-3</v>
      </c>
      <c r="CG787" s="8">
        <f t="shared" si="896"/>
        <v>2.0039706067397287E-3</v>
      </c>
      <c r="CH787" s="5">
        <f t="shared" si="897"/>
        <v>92110</v>
      </c>
      <c r="CI787" s="5">
        <f t="shared" si="898"/>
        <v>93455</v>
      </c>
      <c r="CJ787" s="5"/>
      <c r="CK787" s="5">
        <f t="shared" si="947"/>
        <v>92734.338902514879</v>
      </c>
      <c r="CL787" s="5">
        <f t="shared" si="869"/>
        <v>92092.697972796115</v>
      </c>
      <c r="CM787" s="5">
        <f t="shared" si="907"/>
        <v>90754.602875633456</v>
      </c>
      <c r="CN787" s="5">
        <f t="shared" si="890"/>
        <v>93468.591115411895</v>
      </c>
      <c r="CO787" s="5">
        <f t="shared" si="943"/>
        <v>105851.68928849013</v>
      </c>
      <c r="CP787" s="5">
        <f t="shared" si="956"/>
        <v>97686.001907721075</v>
      </c>
      <c r="CQ787" s="5">
        <f t="shared" si="880"/>
        <v>83690.330068021329</v>
      </c>
      <c r="CR787" s="5"/>
      <c r="CS787" s="32">
        <f t="shared" si="948"/>
        <v>-1.255563921945746E-2</v>
      </c>
      <c r="CT787" s="32">
        <f t="shared" si="870"/>
        <v>-5.6757808632180717E-3</v>
      </c>
      <c r="CU787" s="32">
        <f t="shared" si="908"/>
        <v>8.9846365752261903E-3</v>
      </c>
      <c r="CV787" s="32">
        <f t="shared" si="891"/>
        <v>-2.031261082204161E-2</v>
      </c>
      <c r="CW787" s="32">
        <f t="shared" si="944"/>
        <v>-0.13492169453778446</v>
      </c>
      <c r="CX787" s="32">
        <f t="shared" si="957"/>
        <v>-6.2608785171682446E-2</v>
      </c>
      <c r="CY787" s="32">
        <f t="shared" si="881"/>
        <v>9.4152692737312416E-2</v>
      </c>
      <c r="DA787" s="6">
        <f t="shared" si="949"/>
        <v>-3.2130846538147267E-2</v>
      </c>
      <c r="DB787" s="6">
        <f t="shared" si="871"/>
        <v>-3.6773184480900077E-2</v>
      </c>
      <c r="DC787" s="6">
        <f t="shared" si="909"/>
        <v>4.0562663728730054E-2</v>
      </c>
      <c r="DD787" s="6">
        <f t="shared" si="892"/>
        <v>-0.27197011684505673</v>
      </c>
      <c r="DE787" s="6">
        <f t="shared" si="945"/>
        <v>-5.65758117770798E-2</v>
      </c>
      <c r="DF787" s="6">
        <f t="shared" si="958"/>
        <v>0.37317564470871217</v>
      </c>
      <c r="DG787" s="6">
        <f t="shared" si="914"/>
        <v>1.015753038356797</v>
      </c>
      <c r="DI787" s="6">
        <f t="shared" si="950"/>
        <v>0.35655047136863949</v>
      </c>
      <c r="DJ787" s="6">
        <f t="shared" si="872"/>
        <v>0.46254612595789979</v>
      </c>
      <c r="DK787" s="6">
        <f t="shared" si="910"/>
        <v>0.18566761507950982</v>
      </c>
      <c r="DL787" s="6">
        <f t="shared" si="893"/>
        <v>0.48730503270059045</v>
      </c>
      <c r="DM787" s="6">
        <f t="shared" si="946"/>
        <v>0.28626186942500897</v>
      </c>
      <c r="DN787" s="6">
        <f t="shared" si="959"/>
        <v>3.8763662835736633E-3</v>
      </c>
      <c r="DO787" s="6">
        <f t="shared" si="911"/>
        <v>8.5167793408527051E-2</v>
      </c>
      <c r="DP787" s="6"/>
      <c r="DX787">
        <f t="shared" si="873"/>
        <v>91841</v>
      </c>
      <c r="DY787">
        <f t="shared" si="874"/>
        <v>88223.216700795921</v>
      </c>
      <c r="DZ787">
        <f t="shared" si="875"/>
        <v>95458.783299204079</v>
      </c>
    </row>
    <row r="788" spans="1:130" x14ac:dyDescent="0.25">
      <c r="A788" s="1">
        <v>87</v>
      </c>
      <c r="B788" s="1">
        <v>787</v>
      </c>
      <c r="C788" s="7">
        <v>20221213</v>
      </c>
      <c r="D788" s="7">
        <v>95940</v>
      </c>
      <c r="E788" s="7">
        <v>3853454</v>
      </c>
      <c r="F788" s="7"/>
      <c r="G788" s="7">
        <f t="shared" si="933"/>
        <v>369700376760</v>
      </c>
      <c r="H788" s="36">
        <f t="shared" si="889"/>
        <v>143924916299.5</v>
      </c>
      <c r="I788" s="36">
        <f t="shared" si="876"/>
        <v>161416486629.79999</v>
      </c>
      <c r="K788" s="2">
        <f t="shared" si="934"/>
        <v>4.6619288954277138E-2</v>
      </c>
      <c r="M788" s="1">
        <f t="shared" si="942"/>
        <v>786</v>
      </c>
      <c r="N788" s="2">
        <f t="shared" si="935"/>
        <v>5.5192075435108685E-2</v>
      </c>
      <c r="O788" s="8">
        <f t="shared" si="936"/>
        <v>0.98496240601503759</v>
      </c>
      <c r="P788" s="2">
        <f t="shared" si="937"/>
        <v>0.96271838362834061</v>
      </c>
      <c r="Q788" s="2">
        <f t="shared" si="938"/>
        <v>0.89093903843158584</v>
      </c>
      <c r="R788" s="2">
        <f t="shared" si="939"/>
        <v>2.2783792156389704E-2</v>
      </c>
      <c r="V788" s="1">
        <f t="shared" si="940"/>
        <v>0</v>
      </c>
      <c r="W788" s="1">
        <f t="shared" si="941"/>
        <v>4.6619288954277138E-2</v>
      </c>
      <c r="X788" s="2">
        <f t="shared" si="915"/>
        <v>4.7686175075984955E-3</v>
      </c>
      <c r="Y788" s="2">
        <f t="shared" si="916"/>
        <v>9.1198901335880905E-3</v>
      </c>
      <c r="Z788" s="2">
        <f t="shared" si="917"/>
        <v>7.2516494864855296E-3</v>
      </c>
      <c r="AA788" s="2">
        <f t="shared" si="918"/>
        <v>1.7109290341597649E-2</v>
      </c>
      <c r="AB788" s="3">
        <f t="shared" si="877"/>
        <v>0.65759073387171929</v>
      </c>
      <c r="AC788" s="3">
        <f t="shared" si="878"/>
        <v>0.53303731198102311</v>
      </c>
      <c r="AD788" s="4">
        <f t="shared" si="919"/>
        <v>44.769423485170407</v>
      </c>
      <c r="AE788" s="5">
        <f t="shared" si="899"/>
        <v>43.812681099404259</v>
      </c>
      <c r="AF788" s="5">
        <f t="shared" si="900"/>
        <v>26.501166947253843</v>
      </c>
      <c r="AG788" s="5">
        <f t="shared" si="901"/>
        <v>61.124195251554674</v>
      </c>
      <c r="AH788" s="5"/>
      <c r="AI788" s="6">
        <f t="shared" si="879"/>
        <v>2.4448563047950948E-2</v>
      </c>
      <c r="AJ788" s="6">
        <f t="shared" si="868"/>
        <v>3.659938678534632E-2</v>
      </c>
      <c r="AK788" s="6">
        <f t="shared" si="902"/>
        <v>-0.17146186415678047</v>
      </c>
      <c r="AL788" s="6">
        <f t="shared" si="903"/>
        <v>0.24466063772747312</v>
      </c>
      <c r="AM788" s="6"/>
      <c r="AT788" s="5"/>
      <c r="AU788" s="5">
        <f t="shared" si="928"/>
        <v>95940.111388935067</v>
      </c>
      <c r="AV788" s="12">
        <f t="shared" si="929"/>
        <v>1.1610270489459396E-6</v>
      </c>
      <c r="AW788" s="5"/>
      <c r="AX788" s="5"/>
      <c r="AY788" s="5"/>
      <c r="BA788" s="4">
        <f t="shared" si="930"/>
        <v>95939.334110979122</v>
      </c>
      <c r="BB788" s="12">
        <f t="shared" si="931"/>
        <v>6.9406818936634807E-6</v>
      </c>
      <c r="BE788" s="5">
        <f t="shared" si="932"/>
        <v>4370</v>
      </c>
      <c r="BF788" s="6">
        <f t="shared" si="912"/>
        <v>0</v>
      </c>
      <c r="BG788" s="6">
        <f t="shared" si="913"/>
        <v>4370</v>
      </c>
      <c r="BH788" s="6">
        <f t="shared" si="952"/>
        <v>437.85714285714283</v>
      </c>
      <c r="BI788" s="6">
        <f t="shared" si="952"/>
        <v>842.85714285714289</v>
      </c>
      <c r="BJ788" s="6">
        <f t="shared" si="951"/>
        <v>65.811489124372557</v>
      </c>
      <c r="BK788" s="6">
        <f t="shared" si="904"/>
        <v>50.418433404167374</v>
      </c>
      <c r="BL788" s="6">
        <f t="shared" si="905"/>
        <v>32.957832661652397</v>
      </c>
      <c r="BM788" s="6">
        <f t="shared" si="906"/>
        <v>62.640853923927857</v>
      </c>
      <c r="BN788" s="24"/>
      <c r="BO788" s="24"/>
      <c r="BQ788" s="2">
        <f t="shared" si="920"/>
        <v>91885</v>
      </c>
      <c r="BR788" s="2">
        <f t="shared" si="953"/>
        <v>91530.1875</v>
      </c>
      <c r="BS788" s="2">
        <f t="shared" si="921"/>
        <v>89635.960019114427</v>
      </c>
      <c r="BT788" s="5">
        <f t="shared" si="954"/>
        <v>93463.486472679389</v>
      </c>
      <c r="BU788" s="5"/>
      <c r="BV788" s="2">
        <f t="shared" si="894"/>
        <v>1.9792643918543762</v>
      </c>
      <c r="BW788" s="2">
        <f t="shared" si="922"/>
        <v>1.344383490328886</v>
      </c>
      <c r="BX788" s="2">
        <f t="shared" si="923"/>
        <v>-1.8903618112859504</v>
      </c>
      <c r="BY788" s="2">
        <f t="shared" si="924"/>
        <v>4.579128791943722</v>
      </c>
      <c r="BZ788" s="2"/>
      <c r="CA788" s="2">
        <f t="shared" si="955"/>
        <v>0.96535519083360133</v>
      </c>
      <c r="CB788" s="2">
        <f t="shared" si="925"/>
        <v>0.33138694574782174</v>
      </c>
      <c r="CC788" s="2">
        <f t="shared" si="926"/>
        <v>-0.61142860967042334</v>
      </c>
      <c r="CD788" s="2">
        <f t="shared" si="927"/>
        <v>1.2742025011660669</v>
      </c>
      <c r="CE788" s="5"/>
      <c r="CF788" s="8">
        <f t="shared" si="895"/>
        <v>1.2164970363489683E-2</v>
      </c>
      <c r="CG788" s="8">
        <f t="shared" si="896"/>
        <v>2.0039706067397287E-3</v>
      </c>
      <c r="CH788" s="5">
        <f t="shared" si="897"/>
        <v>92780</v>
      </c>
      <c r="CI788" s="5">
        <f t="shared" si="898"/>
        <v>92770</v>
      </c>
      <c r="CJ788" s="5"/>
      <c r="CK788" s="5">
        <f t="shared" si="947"/>
        <v>93047.890616602119</v>
      </c>
      <c r="CL788" s="5">
        <f t="shared" si="869"/>
        <v>92454.269830055244</v>
      </c>
      <c r="CM788" s="5">
        <f t="shared" si="907"/>
        <v>91028.86787173945</v>
      </c>
      <c r="CN788" s="5">
        <f t="shared" si="890"/>
        <v>92447.799178583664</v>
      </c>
      <c r="CO788" s="5">
        <f t="shared" si="943"/>
        <v>105856.37909867363</v>
      </c>
      <c r="CP788" s="5">
        <f t="shared" si="956"/>
        <v>97708.008493057903</v>
      </c>
      <c r="CQ788" s="5">
        <f t="shared" si="880"/>
        <v>83893.964650236507</v>
      </c>
      <c r="CR788" s="5"/>
      <c r="CS788" s="32">
        <f t="shared" si="948"/>
        <v>3.1081944622631363E-2</v>
      </c>
      <c r="CT788" s="32">
        <f t="shared" si="870"/>
        <v>3.7702208630840506E-2</v>
      </c>
      <c r="CU788" s="32">
        <f t="shared" si="908"/>
        <v>5.3951369967386364E-2</v>
      </c>
      <c r="CV788" s="32">
        <f t="shared" si="891"/>
        <v>3.7774839990191378E-2</v>
      </c>
      <c r="CW788" s="32">
        <f t="shared" si="944"/>
        <v>-9.3677671417705555E-2</v>
      </c>
      <c r="CX788" s="32">
        <f t="shared" si="957"/>
        <v>-1.8094816590018992E-2</v>
      </c>
      <c r="CY788" s="32">
        <f t="shared" si="881"/>
        <v>0.14358643556762152</v>
      </c>
      <c r="DA788" s="6">
        <f t="shared" si="949"/>
        <v>1.4065520016085364E-2</v>
      </c>
      <c r="DB788" s="6">
        <f t="shared" si="871"/>
        <v>2.4158567183820246E-2</v>
      </c>
      <c r="DC788" s="6">
        <f t="shared" si="909"/>
        <v>8.4796536660076846E-2</v>
      </c>
      <c r="DD788" s="6">
        <f t="shared" si="892"/>
        <v>-7.0908900063792468E-2</v>
      </c>
      <c r="DE788" s="6">
        <f t="shared" si="945"/>
        <v>1.9258685203221364E-2</v>
      </c>
      <c r="DF788" s="6">
        <f t="shared" si="958"/>
        <v>0.43513805069711647</v>
      </c>
      <c r="DG788" s="6">
        <f t="shared" si="914"/>
        <v>1.0707417735031117</v>
      </c>
      <c r="DI788" s="6">
        <f t="shared" si="950"/>
        <v>0.9358031607958941</v>
      </c>
      <c r="DJ788" s="6">
        <f t="shared" si="872"/>
        <v>1.033083622608302</v>
      </c>
      <c r="DK788" s="6">
        <f t="shared" si="910"/>
        <v>0.26255427273086046</v>
      </c>
      <c r="DL788" s="6">
        <f t="shared" si="893"/>
        <v>0.39138974975570101</v>
      </c>
      <c r="DM788" s="6">
        <f t="shared" si="946"/>
        <v>0.32067059224849853</v>
      </c>
      <c r="DN788" s="6">
        <f t="shared" si="959"/>
        <v>5.5677504217505232E-3</v>
      </c>
      <c r="DO788" s="6">
        <f t="shared" si="911"/>
        <v>9.6249486521286412E-2</v>
      </c>
      <c r="DP788" s="6"/>
      <c r="DX788">
        <f t="shared" si="873"/>
        <v>91888</v>
      </c>
      <c r="DY788">
        <f t="shared" si="874"/>
        <v>88087.470563197799</v>
      </c>
      <c r="DZ788">
        <f t="shared" si="875"/>
        <v>95688.529436802201</v>
      </c>
    </row>
    <row r="789" spans="1:130" x14ac:dyDescent="0.25">
      <c r="A789" s="1">
        <v>88</v>
      </c>
      <c r="B789" s="1">
        <v>788</v>
      </c>
      <c r="C789" s="7">
        <v>20221214</v>
      </c>
      <c r="D789" s="7">
        <v>95700</v>
      </c>
      <c r="E789" s="7">
        <v>2448243</v>
      </c>
      <c r="F789" s="7"/>
      <c r="G789" s="7">
        <f t="shared" si="933"/>
        <v>234296855100</v>
      </c>
      <c r="H789" s="36">
        <f t="shared" si="889"/>
        <v>152348935514.5</v>
      </c>
      <c r="I789" s="36">
        <f t="shared" si="876"/>
        <v>164956751807</v>
      </c>
      <c r="K789" s="2">
        <f t="shared" si="934"/>
        <v>-2.504697615009282E-3</v>
      </c>
      <c r="M789" s="1">
        <f t="shared" si="942"/>
        <v>787</v>
      </c>
      <c r="N789" s="2">
        <f t="shared" si="935"/>
        <v>5.5494931144803653E-2</v>
      </c>
      <c r="O789" s="8">
        <f t="shared" si="936"/>
        <v>0.98621553884711777</v>
      </c>
      <c r="P789" s="2">
        <f t="shared" si="937"/>
        <v>0.9635510623504524</v>
      </c>
      <c r="Q789" s="2">
        <f t="shared" si="938"/>
        <v>0.89151943975866099</v>
      </c>
      <c r="R789" s="2">
        <f t="shared" si="939"/>
        <v>2.3497155218777155E-2</v>
      </c>
      <c r="V789" s="1">
        <f t="shared" si="940"/>
        <v>2.504697615009282E-3</v>
      </c>
      <c r="W789" s="1">
        <f t="shared" si="941"/>
        <v>0</v>
      </c>
      <c r="X789" s="2">
        <f t="shared" si="915"/>
        <v>4.4153916708721029E-3</v>
      </c>
      <c r="Y789" s="2">
        <f t="shared" si="916"/>
        <v>9.1198901335880905E-3</v>
      </c>
      <c r="Z789" s="2">
        <f t="shared" si="917"/>
        <v>7.2314110776583113E-3</v>
      </c>
      <c r="AA789" s="2">
        <f t="shared" si="918"/>
        <v>1.7109290341597649E-2</v>
      </c>
      <c r="AB789" s="3">
        <f t="shared" si="877"/>
        <v>0.6105850744004313</v>
      </c>
      <c r="AC789" s="3">
        <f t="shared" si="878"/>
        <v>0.53303731198102311</v>
      </c>
      <c r="AD789" s="4">
        <f t="shared" si="919"/>
        <v>46.609555595322952</v>
      </c>
      <c r="AE789" s="5">
        <f t="shared" si="899"/>
        <v>43.010193112854736</v>
      </c>
      <c r="AF789" s="5">
        <f t="shared" si="900"/>
        <v>28.04871537460712</v>
      </c>
      <c r="AG789" s="5">
        <f t="shared" si="901"/>
        <v>57.971670851102353</v>
      </c>
      <c r="AH789" s="5"/>
      <c r="AI789" s="6">
        <f t="shared" si="879"/>
        <v>5.4542316852324517E-2</v>
      </c>
      <c r="AJ789" s="6">
        <f t="shared" ref="AJ789:AJ799" si="960">AVERAGE(AI770:AI789)</f>
        <v>3.5156031844704276E-2</v>
      </c>
      <c r="AK789" s="6">
        <f t="shared" si="902"/>
        <v>-0.17193619482487354</v>
      </c>
      <c r="AL789" s="6">
        <f t="shared" si="903"/>
        <v>0.24224825851428211</v>
      </c>
      <c r="AM789" s="6"/>
      <c r="AT789" s="5"/>
      <c r="AU789" s="5">
        <f t="shared" si="928"/>
        <v>95699.395803787484</v>
      </c>
      <c r="AV789" s="12">
        <f t="shared" si="929"/>
        <v>6.3134400472009133E-6</v>
      </c>
      <c r="AW789" s="5"/>
      <c r="AX789" s="5"/>
      <c r="AY789" s="5"/>
      <c r="BA789" s="4">
        <f t="shared" si="930"/>
        <v>95699.11342715456</v>
      </c>
      <c r="BB789" s="12">
        <f t="shared" si="931"/>
        <v>9.2640840694269144E-6</v>
      </c>
      <c r="BE789" s="5">
        <f t="shared" si="932"/>
        <v>-240</v>
      </c>
      <c r="BF789" s="6">
        <f t="shared" si="912"/>
        <v>240</v>
      </c>
      <c r="BG789" s="6">
        <f t="shared" si="913"/>
        <v>0</v>
      </c>
      <c r="BH789" s="6">
        <f t="shared" si="952"/>
        <v>407.14285714285717</v>
      </c>
      <c r="BI789" s="6">
        <f t="shared" si="952"/>
        <v>842.85714285714289</v>
      </c>
      <c r="BJ789" s="6">
        <f t="shared" si="951"/>
        <v>67.428571428571431</v>
      </c>
      <c r="BK789" s="6">
        <f t="shared" si="904"/>
        <v>50.411483597217575</v>
      </c>
      <c r="BL789" s="6">
        <f t="shared" si="905"/>
        <v>32.979536072274087</v>
      </c>
      <c r="BM789" s="6">
        <f t="shared" si="906"/>
        <v>62.613846864678017</v>
      </c>
      <c r="BN789" s="24"/>
      <c r="BO789" s="24"/>
      <c r="BQ789" s="2">
        <f t="shared" si="920"/>
        <v>91963.75</v>
      </c>
      <c r="BR789" s="2">
        <f t="shared" si="953"/>
        <v>91646.1875</v>
      </c>
      <c r="BS789" s="2">
        <f t="shared" si="921"/>
        <v>89715.410599220457</v>
      </c>
      <c r="BT789" s="5">
        <f t="shared" si="954"/>
        <v>93369.954693914478</v>
      </c>
      <c r="BU789" s="5"/>
      <c r="BV789" s="2">
        <f t="shared" si="894"/>
        <v>2.125123462849337</v>
      </c>
      <c r="BW789" s="2">
        <f t="shared" si="922"/>
        <v>1.4466744527542243</v>
      </c>
      <c r="BX789" s="2">
        <f t="shared" si="923"/>
        <v>-1.7487779754812054</v>
      </c>
      <c r="BY789" s="2">
        <f t="shared" si="924"/>
        <v>4.6421268809896539</v>
      </c>
      <c r="BZ789" s="2"/>
      <c r="CA789" s="2">
        <f t="shared" si="955"/>
        <v>0.93830548228390831</v>
      </c>
      <c r="CB789" s="2">
        <f t="shared" si="925"/>
        <v>0.37634232887787722</v>
      </c>
      <c r="CC789" s="2">
        <f t="shared" si="926"/>
        <v>-0.59317588679329092</v>
      </c>
      <c r="CD789" s="2">
        <f t="shared" si="927"/>
        <v>1.3458605445490455</v>
      </c>
      <c r="CE789" s="5"/>
      <c r="CF789" s="8">
        <f t="shared" si="895"/>
        <v>1.2164970363489683E-2</v>
      </c>
      <c r="CG789" s="8">
        <f t="shared" si="896"/>
        <v>6.3878586629218213E-3</v>
      </c>
      <c r="CH789" s="5">
        <f t="shared" si="897"/>
        <v>92780</v>
      </c>
      <c r="CI789" s="5">
        <f t="shared" si="898"/>
        <v>92770</v>
      </c>
      <c r="CJ789" s="5"/>
      <c r="CK789" s="5">
        <f t="shared" si="947"/>
        <v>93249.751383191193</v>
      </c>
      <c r="CL789" s="5">
        <f t="shared" ref="CL789:CL800" si="961">AVERAGE(G770:G789)/AVERAGE(E770:E789)</f>
        <v>92670.390325727596</v>
      </c>
      <c r="CM789" s="5">
        <f t="shared" si="907"/>
        <v>91176.043451214733</v>
      </c>
      <c r="CN789" s="5">
        <f t="shared" si="890"/>
        <v>92191.328780105279</v>
      </c>
      <c r="CO789" s="5">
        <f t="shared" si="943"/>
        <v>105854.07490877468</v>
      </c>
      <c r="CP789" s="5">
        <f t="shared" si="956"/>
        <v>97767.64238933583</v>
      </c>
      <c r="CQ789" s="5">
        <f t="shared" si="880"/>
        <v>84052.214883432869</v>
      </c>
      <c r="CR789" s="5"/>
      <c r="CS789" s="32">
        <f t="shared" si="948"/>
        <v>2.6276194632841365E-2</v>
      </c>
      <c r="CT789" s="32">
        <f t="shared" ref="CT789:CT800" si="962">D789/CL789-1</f>
        <v>3.2692315891015511E-2</v>
      </c>
      <c r="CU789" s="32">
        <f t="shared" si="908"/>
        <v>4.9617820400442048E-2</v>
      </c>
      <c r="CV789" s="32">
        <f t="shared" si="891"/>
        <v>3.8058581716113427E-2</v>
      </c>
      <c r="CW789" s="32">
        <f t="shared" si="944"/>
        <v>-9.5925215137211195E-2</v>
      </c>
      <c r="CX789" s="32">
        <f t="shared" si="957"/>
        <v>-2.1148534819955489E-2</v>
      </c>
      <c r="CY789" s="32">
        <f t="shared" si="881"/>
        <v>0.13857796766832098</v>
      </c>
      <c r="DA789" s="6">
        <f t="shared" si="949"/>
        <v>1.9413988092637082E-2</v>
      </c>
      <c r="DB789" s="6">
        <f t="shared" ref="DB789:DB800" si="963">LN(D789/D770)</f>
        <v>5.8080838035968793E-2</v>
      </c>
      <c r="DC789" s="6">
        <f t="shared" si="909"/>
        <v>8.2745765516774858E-2</v>
      </c>
      <c r="DD789" s="6">
        <f t="shared" si="892"/>
        <v>-5.8643436272172576E-2</v>
      </c>
      <c r="DE789" s="6">
        <f t="shared" si="945"/>
        <v>5.3330235277371116E-2</v>
      </c>
      <c r="DF789" s="6">
        <f t="shared" si="958"/>
        <v>0.45264215399008356</v>
      </c>
      <c r="DG789" s="6">
        <f t="shared" si="914"/>
        <v>1.0618661313125852</v>
      </c>
      <c r="DI789" s="6">
        <f t="shared" si="950"/>
        <v>0.8626909984052461</v>
      </c>
      <c r="DJ789" s="6">
        <f t="shared" ref="DJ789:DJ800" si="964">(D789-(AVERAGE(D770:D789)-2*_xlfn.STDEV.P(D770:D789)))/(4*_xlfn.STDEV.P(D770:D789))</f>
        <v>0.95403761679368781</v>
      </c>
      <c r="DK789" s="6">
        <f t="shared" si="910"/>
        <v>0.27489845446773004</v>
      </c>
      <c r="DL789" s="6">
        <f t="shared" si="893"/>
        <v>0.27925390486358481</v>
      </c>
      <c r="DM789" s="6">
        <f t="shared" si="946"/>
        <v>0.37050432496889835</v>
      </c>
      <c r="DN789" s="6">
        <f t="shared" si="959"/>
        <v>-1.7551526273457126E-2</v>
      </c>
      <c r="DO789" s="6">
        <f t="shared" si="911"/>
        <v>0.11338111824548547</v>
      </c>
      <c r="DP789" s="6"/>
      <c r="DX789">
        <f t="shared" ref="DX789:DX800" si="965">AVERAGE(D770:D789)</f>
        <v>91990.5</v>
      </c>
      <c r="DY789">
        <f t="shared" ref="DY789:DY800" si="966">DX789-2*_xlfn.STDEV.P(D770:D789)</f>
        <v>87905.486046535458</v>
      </c>
      <c r="DZ789">
        <f t="shared" ref="DZ789:DZ800" si="967">DX789+2*_xlfn.STDEV.P(D770:D789)</f>
        <v>96075.513953464542</v>
      </c>
    </row>
    <row r="790" spans="1:130" x14ac:dyDescent="0.25">
      <c r="A790" s="1">
        <v>89</v>
      </c>
      <c r="B790" s="1">
        <v>789</v>
      </c>
      <c r="C790" s="7">
        <v>20221217</v>
      </c>
      <c r="D790" s="7">
        <v>94110</v>
      </c>
      <c r="E790" s="7">
        <v>1733504</v>
      </c>
      <c r="F790" s="7"/>
      <c r="G790" s="7">
        <f t="shared" si="933"/>
        <v>163140061440</v>
      </c>
      <c r="H790" s="36">
        <f t="shared" si="889"/>
        <v>152578623491.5</v>
      </c>
      <c r="I790" s="36">
        <f t="shared" si="876"/>
        <v>166600060071.79999</v>
      </c>
      <c r="K790" s="2">
        <f t="shared" si="934"/>
        <v>-1.6753987588212161E-2</v>
      </c>
      <c r="M790" s="1">
        <f t="shared" si="942"/>
        <v>788</v>
      </c>
      <c r="N790" s="2">
        <f t="shared" si="935"/>
        <v>5.6379487889678281E-2</v>
      </c>
      <c r="O790" s="8">
        <f t="shared" si="936"/>
        <v>0.98746867167919794</v>
      </c>
      <c r="P790" s="2">
        <f t="shared" si="937"/>
        <v>0.96589630229442247</v>
      </c>
      <c r="Q790" s="2">
        <f t="shared" si="938"/>
        <v>0.89318111909786913</v>
      </c>
      <c r="R790" s="2">
        <f t="shared" si="939"/>
        <v>2.3917609328745537E-2</v>
      </c>
      <c r="V790" s="1">
        <f t="shared" si="940"/>
        <v>1.6753987588212161E-2</v>
      </c>
      <c r="W790" s="1">
        <f t="shared" si="941"/>
        <v>0</v>
      </c>
      <c r="X790" s="2">
        <f t="shared" si="915"/>
        <v>5.6121050700301146E-3</v>
      </c>
      <c r="Y790" s="2">
        <f t="shared" si="916"/>
        <v>8.6114995786692374E-3</v>
      </c>
      <c r="Z790" s="2">
        <f t="shared" si="917"/>
        <v>7.807829031619899E-3</v>
      </c>
      <c r="AA790" s="2">
        <f t="shared" si="918"/>
        <v>1.7278278616280181E-2</v>
      </c>
      <c r="AB790" s="3">
        <f t="shared" si="877"/>
        <v>0.71877919551035108</v>
      </c>
      <c r="AC790" s="3">
        <f t="shared" si="878"/>
        <v>0.49840031926300749</v>
      </c>
      <c r="AD790" s="4">
        <f t="shared" si="919"/>
        <v>40.947149801137641</v>
      </c>
      <c r="AE790" s="5">
        <f t="shared" si="899"/>
        <v>42.18706080913033</v>
      </c>
      <c r="AF790" s="5">
        <f t="shared" si="900"/>
        <v>28.836529349382815</v>
      </c>
      <c r="AG790" s="5">
        <f t="shared" si="901"/>
        <v>55.537592268877845</v>
      </c>
      <c r="AH790" s="5"/>
      <c r="AI790" s="6">
        <f t="shared" si="879"/>
        <v>0.11277555617253743</v>
      </c>
      <c r="AJ790" s="6">
        <f t="shared" si="960"/>
        <v>3.9386870470702669E-2</v>
      </c>
      <c r="AK790" s="6">
        <f t="shared" si="902"/>
        <v>-0.17054142972679964</v>
      </c>
      <c r="AL790" s="6">
        <f t="shared" si="903"/>
        <v>0.24931517066820497</v>
      </c>
      <c r="AM790" s="6"/>
      <c r="AT790" s="5"/>
      <c r="AU790" s="5">
        <f t="shared" si="928"/>
        <v>94110.636257154547</v>
      </c>
      <c r="AV790" s="12">
        <f t="shared" si="929"/>
        <v>6.7607815805725835E-6</v>
      </c>
      <c r="AW790" s="5"/>
      <c r="AX790" s="5"/>
      <c r="AY790" s="5"/>
      <c r="BA790" s="4">
        <f t="shared" si="930"/>
        <v>94110.081752944097</v>
      </c>
      <c r="BB790" s="12">
        <f t="shared" si="931"/>
        <v>8.6869561255475958E-7</v>
      </c>
      <c r="BE790" s="5">
        <f t="shared" si="932"/>
        <v>-1590</v>
      </c>
      <c r="BF790" s="6">
        <f t="shared" si="912"/>
        <v>1590</v>
      </c>
      <c r="BG790" s="6">
        <f t="shared" si="913"/>
        <v>0</v>
      </c>
      <c r="BH790" s="6">
        <f t="shared" si="952"/>
        <v>520.71428571428567</v>
      </c>
      <c r="BI790" s="6">
        <f t="shared" si="952"/>
        <v>797.14285714285711</v>
      </c>
      <c r="BJ790" s="6">
        <f t="shared" si="951"/>
        <v>60.487804878048777</v>
      </c>
      <c r="BK790" s="6">
        <f t="shared" si="904"/>
        <v>50.474485247425363</v>
      </c>
      <c r="BL790" s="6">
        <f t="shared" si="905"/>
        <v>32.899852204300679</v>
      </c>
      <c r="BM790" s="6">
        <f t="shared" si="906"/>
        <v>62.776728377612642</v>
      </c>
      <c r="BN790" s="24"/>
      <c r="BO790" s="24"/>
      <c r="BQ790" s="2">
        <f t="shared" si="920"/>
        <v>92128.75</v>
      </c>
      <c r="BR790" s="2">
        <f t="shared" si="953"/>
        <v>91770.4375</v>
      </c>
      <c r="BS790" s="2">
        <f t="shared" si="921"/>
        <v>89822.193608139685</v>
      </c>
      <c r="BT790" s="5">
        <f t="shared" si="954"/>
        <v>93223.446916738787</v>
      </c>
      <c r="BU790" s="5"/>
      <c r="BV790" s="2">
        <f t="shared" si="894"/>
        <v>2.6225359614438215</v>
      </c>
      <c r="BW790" s="2">
        <f t="shared" si="922"/>
        <v>1.5913537697219831</v>
      </c>
      <c r="BX790" s="2">
        <f t="shared" si="923"/>
        <v>-1.5379737736083274</v>
      </c>
      <c r="BY790" s="2">
        <f t="shared" si="924"/>
        <v>4.7206813130522933</v>
      </c>
      <c r="BZ790" s="2"/>
      <c r="CA790" s="2">
        <f t="shared" si="955"/>
        <v>1.441225824239412</v>
      </c>
      <c r="CB790" s="2">
        <f t="shared" si="925"/>
        <v>0.44881614506453593</v>
      </c>
      <c r="CC790" s="2">
        <f t="shared" si="926"/>
        <v>-0.61205267408590347</v>
      </c>
      <c r="CD790" s="2">
        <f t="shared" si="927"/>
        <v>1.5096849642149754</v>
      </c>
      <c r="CE790" s="5"/>
      <c r="CF790" s="8">
        <f t="shared" si="895"/>
        <v>1.2164970363489683E-2</v>
      </c>
      <c r="CG790" s="8">
        <f t="shared" si="896"/>
        <v>6.3878586629218213E-3</v>
      </c>
      <c r="CH790" s="5">
        <f t="shared" si="897"/>
        <v>92780</v>
      </c>
      <c r="CI790" s="5">
        <f t="shared" si="898"/>
        <v>92770</v>
      </c>
      <c r="CJ790" s="5"/>
      <c r="CK790" s="5">
        <f t="shared" si="947"/>
        <v>93274.87077443696</v>
      </c>
      <c r="CL790" s="5">
        <f t="shared" si="961"/>
        <v>92873.005909005486</v>
      </c>
      <c r="CM790" s="5">
        <f t="shared" si="907"/>
        <v>91262.7406639236</v>
      </c>
      <c r="CN790" s="5">
        <f t="shared" si="890"/>
        <v>91976.122954188628</v>
      </c>
      <c r="CO790" s="5">
        <f t="shared" si="943"/>
        <v>105925.36354189714</v>
      </c>
      <c r="CP790" s="5">
        <f t="shared" si="956"/>
        <v>97838.207146064626</v>
      </c>
      <c r="CQ790" s="5">
        <f t="shared" si="880"/>
        <v>84165.259567367757</v>
      </c>
      <c r="CR790" s="5"/>
      <c r="CS790" s="32">
        <f t="shared" si="948"/>
        <v>8.9534214159632253E-3</v>
      </c>
      <c r="CT790" s="32">
        <f t="shared" si="962"/>
        <v>1.3319199469073784E-2</v>
      </c>
      <c r="CU790" s="32">
        <f t="shared" si="908"/>
        <v>3.1198485990701075E-2</v>
      </c>
      <c r="CV790" s="32">
        <f t="shared" si="891"/>
        <v>2.3200336970870206E-2</v>
      </c>
      <c r="CW790" s="32">
        <f t="shared" si="944"/>
        <v>-0.11154423404196068</v>
      </c>
      <c r="CX790" s="32">
        <f t="shared" si="957"/>
        <v>-3.8105840804080859E-2</v>
      </c>
      <c r="CY790" s="32">
        <f t="shared" si="881"/>
        <v>0.11815730722807616</v>
      </c>
      <c r="DA790" s="6">
        <f t="shared" si="949"/>
        <v>1.0575326887568853E-2</v>
      </c>
      <c r="DB790" s="6">
        <f t="shared" si="963"/>
        <v>3.0313523269773639E-2</v>
      </c>
      <c r="DC790" s="6">
        <f t="shared" si="909"/>
        <v>7.6145307631802203E-2</v>
      </c>
      <c r="DD790" s="6">
        <f t="shared" si="892"/>
        <v>-4.1421113705527778E-2</v>
      </c>
      <c r="DE790" s="6">
        <f t="shared" si="945"/>
        <v>4.465464054043148E-2</v>
      </c>
      <c r="DF790" s="6">
        <f t="shared" si="958"/>
        <v>0.44264773380989475</v>
      </c>
      <c r="DG790" s="6">
        <f t="shared" si="914"/>
        <v>1.0356325837343441</v>
      </c>
      <c r="DI790" s="6">
        <f t="shared" si="950"/>
        <v>0.6611170583919076</v>
      </c>
      <c r="DJ790" s="6">
        <f t="shared" si="964"/>
        <v>0.73483162564054816</v>
      </c>
      <c r="DK790" s="6">
        <f t="shared" si="910"/>
        <v>0.59986317083248675</v>
      </c>
      <c r="DL790" s="6">
        <f t="shared" si="893"/>
        <v>0.25934738543388058</v>
      </c>
      <c r="DM790" s="6">
        <f t="shared" si="946"/>
        <v>0.36755856182217389</v>
      </c>
      <c r="DN790" s="6">
        <f t="shared" si="959"/>
        <v>-3.8367792177896765E-2</v>
      </c>
      <c r="DO790" s="6">
        <f t="shared" si="911"/>
        <v>9.6302270322380742E-2</v>
      </c>
      <c r="DP790" s="6"/>
      <c r="DX790">
        <f t="shared" si="965"/>
        <v>92181</v>
      </c>
      <c r="DY790">
        <f t="shared" si="966"/>
        <v>88073.801928321453</v>
      </c>
      <c r="DZ790">
        <f t="shared" si="967"/>
        <v>96288.198071678547</v>
      </c>
    </row>
    <row r="791" spans="1:130" x14ac:dyDescent="0.25">
      <c r="A791" s="1">
        <v>90</v>
      </c>
      <c r="B791" s="1">
        <v>790</v>
      </c>
      <c r="C791" s="7">
        <v>20221218</v>
      </c>
      <c r="D791" s="7">
        <v>97750</v>
      </c>
      <c r="E791" s="7">
        <v>3303233</v>
      </c>
      <c r="F791" s="7"/>
      <c r="G791" s="7">
        <f t="shared" si="933"/>
        <v>322891025750</v>
      </c>
      <c r="H791" s="36">
        <f t="shared" si="889"/>
        <v>162023448394</v>
      </c>
      <c r="I791" s="36">
        <f t="shared" ref="I791:I799" si="968">AVERAGE(G742:G791)</f>
        <v>169822119235.79999</v>
      </c>
      <c r="K791" s="2">
        <f t="shared" si="934"/>
        <v>3.7948887994778593E-2</v>
      </c>
      <c r="M791" s="1">
        <f t="shared" si="942"/>
        <v>789</v>
      </c>
      <c r="N791" s="2">
        <f t="shared" si="935"/>
        <v>5.6601240215302807E-2</v>
      </c>
      <c r="O791" s="8">
        <f t="shared" si="936"/>
        <v>0.98872180451127822</v>
      </c>
      <c r="P791" s="2">
        <f t="shared" si="937"/>
        <v>0.96646437173601785</v>
      </c>
      <c r="Q791" s="2">
        <f t="shared" si="938"/>
        <v>0.8935900392597329</v>
      </c>
      <c r="R791" s="2">
        <f t="shared" si="939"/>
        <v>2.2825502216855753E-2</v>
      </c>
      <c r="V791" s="1">
        <f t="shared" si="940"/>
        <v>0</v>
      </c>
      <c r="W791" s="1">
        <f t="shared" si="941"/>
        <v>3.7948887994778593E-2</v>
      </c>
      <c r="X791" s="2">
        <f t="shared" si="915"/>
        <v>5.4377536496756796E-3</v>
      </c>
      <c r="Y791" s="2">
        <f t="shared" si="916"/>
        <v>1.1322134435439137E-2</v>
      </c>
      <c r="Z791" s="2">
        <f t="shared" si="917"/>
        <v>7.9106658983602307E-3</v>
      </c>
      <c r="AA791" s="2">
        <f t="shared" si="918"/>
        <v>1.8738411209954248E-2</v>
      </c>
      <c r="AB791" s="3">
        <f t="shared" ref="AB791:AB800" si="969">IFERROR(X791/Z791,0)</f>
        <v>0.68739518512630515</v>
      </c>
      <c r="AC791" s="3">
        <f t="shared" ref="AC791:AC800" si="970">IFERROR(Y791/AA791,0)</f>
        <v>0.60422061980497976</v>
      </c>
      <c r="AD791" s="4">
        <f t="shared" si="919"/>
        <v>46.78021262190461</v>
      </c>
      <c r="AE791" s="5">
        <f t="shared" si="899"/>
        <v>41.708067938253905</v>
      </c>
      <c r="AF791" s="5">
        <f t="shared" si="900"/>
        <v>29.900323394500596</v>
      </c>
      <c r="AG791" s="5">
        <f t="shared" si="901"/>
        <v>53.515812482007213</v>
      </c>
      <c r="AH791" s="5"/>
      <c r="AI791" s="6">
        <f t="shared" ref="AI791:AI800" si="971">AVERAGE(K772:K791)/_xlfn.STDEV.S(K772:K791)</f>
        <v>0.17122159979445981</v>
      </c>
      <c r="AJ791" s="6">
        <f t="shared" si="960"/>
        <v>4.4222543299721438E-2</v>
      </c>
      <c r="AK791" s="6">
        <f t="shared" si="902"/>
        <v>-0.17342574891100973</v>
      </c>
      <c r="AL791" s="6">
        <f t="shared" si="903"/>
        <v>0.26187083551045259</v>
      </c>
      <c r="AM791" s="6"/>
      <c r="AT791" s="5"/>
      <c r="AU791" s="5">
        <f t="shared" si="928"/>
        <v>97749.585386407212</v>
      </c>
      <c r="AV791" s="12">
        <f t="shared" si="929"/>
        <v>4.2415712817600593E-6</v>
      </c>
      <c r="AW791" s="5"/>
      <c r="AX791" s="5"/>
      <c r="AY791" s="5"/>
      <c r="BA791" s="4">
        <f t="shared" si="930"/>
        <v>97750.356228379227</v>
      </c>
      <c r="BB791" s="12">
        <f t="shared" si="931"/>
        <v>3.6442800943614628E-6</v>
      </c>
      <c r="BE791" s="5">
        <f t="shared" si="932"/>
        <v>3640</v>
      </c>
      <c r="BF791" s="6">
        <f t="shared" si="912"/>
        <v>0</v>
      </c>
      <c r="BG791" s="6">
        <f t="shared" si="913"/>
        <v>3640</v>
      </c>
      <c r="BH791" s="6">
        <f t="shared" si="952"/>
        <v>505</v>
      </c>
      <c r="BI791" s="6">
        <f t="shared" si="952"/>
        <v>1057.1428571428571</v>
      </c>
      <c r="BJ791" s="6">
        <f t="shared" si="951"/>
        <v>67.672610882487433</v>
      </c>
      <c r="BK791" s="6">
        <f t="shared" si="904"/>
        <v>50.949322186898577</v>
      </c>
      <c r="BL791" s="6">
        <f t="shared" si="905"/>
        <v>32.036355512741792</v>
      </c>
      <c r="BM791" s="6">
        <f t="shared" si="906"/>
        <v>64.188398858808327</v>
      </c>
      <c r="BN791" s="24"/>
      <c r="BO791" s="24"/>
      <c r="BQ791" s="2">
        <f t="shared" si="920"/>
        <v>92328.75</v>
      </c>
      <c r="BR791" s="2">
        <f t="shared" si="953"/>
        <v>91904.6875</v>
      </c>
      <c r="BS791" s="2">
        <f t="shared" si="921"/>
        <v>89959.921355692568</v>
      </c>
      <c r="BT791" s="5">
        <f t="shared" si="954"/>
        <v>92976.510797433424</v>
      </c>
      <c r="BU791" s="5"/>
      <c r="BV791" s="2">
        <f t="shared" si="894"/>
        <v>1.1355181311274034</v>
      </c>
      <c r="BW791" s="2">
        <f t="shared" si="922"/>
        <v>1.6589058929035656</v>
      </c>
      <c r="BX791" s="2">
        <f t="shared" si="923"/>
        <v>-1.3626654485658336</v>
      </c>
      <c r="BY791" s="2">
        <f t="shared" si="924"/>
        <v>4.6804772343729653</v>
      </c>
      <c r="BZ791" s="2"/>
      <c r="CA791" s="2">
        <f t="shared" si="955"/>
        <v>1.2210109332983585</v>
      </c>
      <c r="CB791" s="2">
        <f t="shared" si="925"/>
        <v>0.51686079261983142</v>
      </c>
      <c r="CC791" s="2">
        <f t="shared" si="926"/>
        <v>-0.5594849136479183</v>
      </c>
      <c r="CD791" s="2">
        <f t="shared" si="927"/>
        <v>1.5932064988875811</v>
      </c>
      <c r="CE791" s="5"/>
      <c r="CF791" s="8">
        <f t="shared" si="895"/>
        <v>1.2164970363489683E-2</v>
      </c>
      <c r="CG791" s="8">
        <f t="shared" si="896"/>
        <v>6.3878586629218213E-3</v>
      </c>
      <c r="CH791" s="5">
        <f t="shared" si="897"/>
        <v>93685</v>
      </c>
      <c r="CI791" s="5">
        <f t="shared" si="898"/>
        <v>93675</v>
      </c>
      <c r="CJ791" s="5"/>
      <c r="CK791" s="5">
        <f t="shared" si="947"/>
        <v>94025.063482196274</v>
      </c>
      <c r="CL791" s="5">
        <f t="shared" si="961"/>
        <v>93403.902486717881</v>
      </c>
      <c r="CM791" s="5">
        <f t="shared" si="907"/>
        <v>91574.932669807473</v>
      </c>
      <c r="CN791" s="5">
        <f t="shared" si="890"/>
        <v>91888.971839242455</v>
      </c>
      <c r="CO791" s="5">
        <f t="shared" si="943"/>
        <v>105965.28873593494</v>
      </c>
      <c r="CP791" s="5">
        <f t="shared" si="956"/>
        <v>97925.127008408163</v>
      </c>
      <c r="CQ791" s="5">
        <f t="shared" si="880"/>
        <v>84293.849695406563</v>
      </c>
      <c r="CR791" s="5"/>
      <c r="CS791" s="32">
        <f t="shared" si="948"/>
        <v>3.9616421195068252E-2</v>
      </c>
      <c r="CT791" s="32">
        <f t="shared" si="962"/>
        <v>4.653014914339515E-2</v>
      </c>
      <c r="CU791" s="32">
        <f t="shared" si="908"/>
        <v>6.7431852256534253E-2</v>
      </c>
      <c r="CV791" s="32">
        <f t="shared" si="891"/>
        <v>6.3783803904251757E-2</v>
      </c>
      <c r="CW791" s="32">
        <f t="shared" si="944"/>
        <v>-7.7528111648026643E-2</v>
      </c>
      <c r="CX791" s="32">
        <f t="shared" si="957"/>
        <v>-1.7883766277181357E-3</v>
      </c>
      <c r="CY791" s="32">
        <f t="shared" si="881"/>
        <v>0.15963383275549581</v>
      </c>
      <c r="DA791" s="6">
        <f t="shared" si="949"/>
        <v>4.9491177085007831E-2</v>
      </c>
      <c r="DB791" s="6">
        <f t="shared" si="963"/>
        <v>7.2103293901343901E-2</v>
      </c>
      <c r="DC791" s="6">
        <f t="shared" si="909"/>
        <v>9.5576199839248477E-2</v>
      </c>
      <c r="DD791" s="6">
        <f t="shared" si="892"/>
        <v>3.1171354902939426E-2</v>
      </c>
      <c r="DE791" s="6">
        <f t="shared" si="945"/>
        <v>8.2936917436447655E-2</v>
      </c>
      <c r="DF791" s="6">
        <f t="shared" si="958"/>
        <v>0.49912958400279944</v>
      </c>
      <c r="DG791" s="6">
        <f t="shared" si="914"/>
        <v>0.97008889919208008</v>
      </c>
      <c r="DI791" s="6">
        <f t="shared" si="950"/>
        <v>0.94520046970981419</v>
      </c>
      <c r="DJ791" s="6">
        <f t="shared" si="964"/>
        <v>1.0530226409374563</v>
      </c>
      <c r="DK791" s="6">
        <f t="shared" si="910"/>
        <v>0.66396006133366237</v>
      </c>
      <c r="DL791" s="6">
        <f t="shared" si="893"/>
        <v>0.41890858612025783</v>
      </c>
      <c r="DM791" s="6">
        <f t="shared" si="946"/>
        <v>0.35986461334173997</v>
      </c>
      <c r="DN791" s="6">
        <f t="shared" si="959"/>
        <v>-4.5556253231764293E-2</v>
      </c>
      <c r="DO791" s="6">
        <f t="shared" si="911"/>
        <v>0.12194399904292311</v>
      </c>
      <c r="DP791" s="6"/>
      <c r="DX791">
        <f t="shared" si="965"/>
        <v>92503.5</v>
      </c>
      <c r="DY791">
        <f t="shared" si="966"/>
        <v>87760.023321444489</v>
      </c>
      <c r="DZ791">
        <f t="shared" si="967"/>
        <v>97246.976678555511</v>
      </c>
    </row>
    <row r="792" spans="1:130" x14ac:dyDescent="0.25">
      <c r="A792" s="1">
        <v>91</v>
      </c>
      <c r="B792" s="1">
        <v>791</v>
      </c>
      <c r="C792" s="7">
        <v>20221219</v>
      </c>
      <c r="D792" s="7">
        <v>96320</v>
      </c>
      <c r="E792" s="7">
        <v>1949114</v>
      </c>
      <c r="F792" s="7"/>
      <c r="G792" s="7">
        <f t="shared" si="933"/>
        <v>187738660480</v>
      </c>
      <c r="H792" s="36">
        <f t="shared" si="889"/>
        <v>166872963225.5</v>
      </c>
      <c r="I792" s="36">
        <f t="shared" si="968"/>
        <v>171588688781.39999</v>
      </c>
      <c r="K792" s="2">
        <f t="shared" si="934"/>
        <v>-1.4737217304964247E-2</v>
      </c>
      <c r="M792" s="1">
        <f t="shared" si="942"/>
        <v>790</v>
      </c>
      <c r="N792" s="2">
        <f t="shared" si="935"/>
        <v>5.7974547559354134E-2</v>
      </c>
      <c r="O792" s="8">
        <f t="shared" si="936"/>
        <v>0.9899749373433584</v>
      </c>
      <c r="P792" s="2">
        <f t="shared" si="937"/>
        <v>0.96981133011257481</v>
      </c>
      <c r="Q792" s="2">
        <f t="shared" si="938"/>
        <v>0.89605679732440202</v>
      </c>
      <c r="R792" s="2">
        <f t="shared" si="939"/>
        <v>2.351056560734055E-2</v>
      </c>
      <c r="V792" s="1">
        <f t="shared" si="940"/>
        <v>1.4737217304964247E-2</v>
      </c>
      <c r="W792" s="1">
        <f t="shared" si="941"/>
        <v>0</v>
      </c>
      <c r="X792" s="2">
        <f t="shared" si="915"/>
        <v>6.4904120286016975E-3</v>
      </c>
      <c r="Y792" s="2">
        <f t="shared" si="916"/>
        <v>7.8076568787961735E-3</v>
      </c>
      <c r="Z792" s="2">
        <f t="shared" si="917"/>
        <v>8.1094430173176257E-3</v>
      </c>
      <c r="AA792" s="2">
        <f t="shared" si="918"/>
        <v>1.5404788298619231E-2</v>
      </c>
      <c r="AB792" s="3">
        <f t="shared" si="969"/>
        <v>0.80035238113659524</v>
      </c>
      <c r="AC792" s="3">
        <f t="shared" si="970"/>
        <v>0.50683311756358207</v>
      </c>
      <c r="AD792" s="4">
        <f t="shared" si="919"/>
        <v>38.772853437217627</v>
      </c>
      <c r="AE792" s="5">
        <f t="shared" si="899"/>
        <v>40.992766981151242</v>
      </c>
      <c r="AF792" s="5">
        <f t="shared" si="900"/>
        <v>30.41627243653582</v>
      </c>
      <c r="AG792" s="5">
        <f t="shared" si="901"/>
        <v>51.569261525766663</v>
      </c>
      <c r="AH792" s="5"/>
      <c r="AI792" s="6">
        <f t="shared" si="971"/>
        <v>0.14137664720884166</v>
      </c>
      <c r="AJ792" s="6">
        <f t="shared" si="960"/>
        <v>4.3921350360941268E-2</v>
      </c>
      <c r="AK792" s="6">
        <f t="shared" si="902"/>
        <v>-0.17314163555719633</v>
      </c>
      <c r="AL792" s="6">
        <f t="shared" si="903"/>
        <v>0.26098433627907885</v>
      </c>
      <c r="AM792" s="6"/>
      <c r="AT792" s="5"/>
      <c r="AU792" s="5">
        <f t="shared" si="928"/>
        <v>96319.692328789635</v>
      </c>
      <c r="AV792" s="12">
        <f t="shared" si="929"/>
        <v>3.194260905003965E-6</v>
      </c>
      <c r="AW792" s="5"/>
      <c r="AX792" s="5"/>
      <c r="AY792" s="5"/>
      <c r="BA792" s="4">
        <f t="shared" si="930"/>
        <v>96319.552390326455</v>
      </c>
      <c r="BB792" s="12">
        <f t="shared" si="931"/>
        <v>4.6471103980483264E-6</v>
      </c>
      <c r="BE792" s="5">
        <f t="shared" si="932"/>
        <v>-1430</v>
      </c>
      <c r="BF792" s="6">
        <f t="shared" si="912"/>
        <v>1430</v>
      </c>
      <c r="BG792" s="6">
        <f t="shared" si="913"/>
        <v>0</v>
      </c>
      <c r="BH792" s="6">
        <f t="shared" si="952"/>
        <v>607.14285714285711</v>
      </c>
      <c r="BI792" s="6">
        <f t="shared" si="952"/>
        <v>732.85714285714289</v>
      </c>
      <c r="BJ792" s="6">
        <f t="shared" si="951"/>
        <v>54.690831556503191</v>
      </c>
      <c r="BK792" s="6">
        <f t="shared" si="904"/>
        <v>50.894076213475138</v>
      </c>
      <c r="BL792" s="6">
        <f t="shared" si="905"/>
        <v>32.034336624308452</v>
      </c>
      <c r="BM792" s="6">
        <f t="shared" si="906"/>
        <v>64.095893925891815</v>
      </c>
      <c r="BN792" s="24"/>
      <c r="BO792" s="24"/>
      <c r="BQ792" s="2">
        <f t="shared" si="920"/>
        <v>92400</v>
      </c>
      <c r="BR792" s="2">
        <f t="shared" si="953"/>
        <v>92005.4375</v>
      </c>
      <c r="BS792" s="2">
        <f t="shared" si="921"/>
        <v>90086.132912952424</v>
      </c>
      <c r="BT792" s="5">
        <f t="shared" si="954"/>
        <v>92824.897878846954</v>
      </c>
      <c r="BU792" s="5"/>
      <c r="BV792" s="2">
        <f t="shared" si="894"/>
        <v>1.0295531963053328</v>
      </c>
      <c r="BW792" s="2">
        <f t="shared" si="922"/>
        <v>1.6954296758512577</v>
      </c>
      <c r="BX792" s="2">
        <f t="shared" si="923"/>
        <v>-1.2741446491563002</v>
      </c>
      <c r="BY792" s="2">
        <f t="shared" si="924"/>
        <v>4.6650040008588158</v>
      </c>
      <c r="BZ792" s="2"/>
      <c r="CA792" s="2">
        <f t="shared" si="955"/>
        <v>1.2046072144346174</v>
      </c>
      <c r="CB792" s="2">
        <f t="shared" si="925"/>
        <v>0.58491183781127742</v>
      </c>
      <c r="CC792" s="2">
        <f t="shared" si="926"/>
        <v>-0.48427851939311117</v>
      </c>
      <c r="CD792" s="2">
        <f t="shared" si="927"/>
        <v>1.654102195015666</v>
      </c>
      <c r="CE792" s="5"/>
      <c r="CF792" s="8">
        <f t="shared" si="895"/>
        <v>1.2164970363489683E-2</v>
      </c>
      <c r="CG792" s="8">
        <f t="shared" si="896"/>
        <v>6.3878586629218213E-3</v>
      </c>
      <c r="CH792" s="5">
        <f t="shared" si="897"/>
        <v>93685</v>
      </c>
      <c r="CI792" s="5">
        <f t="shared" si="898"/>
        <v>93675</v>
      </c>
      <c r="CJ792" s="5"/>
      <c r="CK792" s="5">
        <f t="shared" si="947"/>
        <v>94283.942466515597</v>
      </c>
      <c r="CL792" s="5">
        <f t="shared" si="961"/>
        <v>93632.052389420947</v>
      </c>
      <c r="CM792" s="5">
        <f t="shared" si="907"/>
        <v>91706.505035125912</v>
      </c>
      <c r="CN792" s="5">
        <f t="shared" si="890"/>
        <v>91826.024890937435</v>
      </c>
      <c r="CO792" s="5">
        <f t="shared" si="943"/>
        <v>106000.44551954647</v>
      </c>
      <c r="CP792" s="5">
        <f t="shared" si="956"/>
        <v>97965.804939036854</v>
      </c>
      <c r="CQ792" s="5">
        <f t="shared" ref="CQ792:CQ800" si="972">AVERAGE(G193:G792)/AVERAGE(E193:E792)</f>
        <v>84444.809383913715</v>
      </c>
      <c r="CR792" s="5"/>
      <c r="CS792" s="32">
        <f t="shared" si="948"/>
        <v>2.159495541043488E-2</v>
      </c>
      <c r="CT792" s="32">
        <f t="shared" si="962"/>
        <v>2.8707558383957332E-2</v>
      </c>
      <c r="CU792" s="32">
        <f t="shared" si="908"/>
        <v>5.0307172464014505E-2</v>
      </c>
      <c r="CV792" s="32">
        <f t="shared" si="891"/>
        <v>4.8940102921803508E-2</v>
      </c>
      <c r="CW792" s="32">
        <f t="shared" si="944"/>
        <v>-9.132457389305404E-2</v>
      </c>
      <c r="CX792" s="32">
        <f t="shared" si="957"/>
        <v>-1.6799789886491778E-2</v>
      </c>
      <c r="CY792" s="32">
        <f t="shared" ref="CY792:CY800" si="973">D792/CQ792-1</f>
        <v>0.14062664955637216</v>
      </c>
      <c r="DA792" s="6">
        <f t="shared" si="949"/>
        <v>3.1963060587641236E-2</v>
      </c>
      <c r="DB792" s="6">
        <f t="shared" si="963"/>
        <v>6.5646554491932949E-2</v>
      </c>
      <c r="DC792" s="6">
        <f t="shared" si="909"/>
        <v>6.5535695891963439E-2</v>
      </c>
      <c r="DD792" s="6">
        <f t="shared" si="892"/>
        <v>6.0449439902546122E-2</v>
      </c>
      <c r="DE792" s="6">
        <f t="shared" si="945"/>
        <v>6.1552949173653761E-2</v>
      </c>
      <c r="DF792" s="6">
        <f t="shared" si="958"/>
        <v>0.49336407308864633</v>
      </c>
      <c r="DG792" s="6">
        <f t="shared" si="914"/>
        <v>1.0270746612309372</v>
      </c>
      <c r="DI792" s="6">
        <f t="shared" si="950"/>
        <v>0.75464362909210636</v>
      </c>
      <c r="DJ792" s="6">
        <f t="shared" si="964"/>
        <v>0.857363166571536</v>
      </c>
      <c r="DK792" s="6">
        <f t="shared" si="910"/>
        <v>0.94347434012937204</v>
      </c>
      <c r="DL792" s="6">
        <f t="shared" si="893"/>
        <v>0.66795893039891097</v>
      </c>
      <c r="DM792" s="6">
        <f t="shared" si="946"/>
        <v>0.3175186997474238</v>
      </c>
      <c r="DN792" s="6">
        <f t="shared" si="959"/>
        <v>-3.8595176580924997E-2</v>
      </c>
      <c r="DO792" s="6">
        <f t="shared" si="911"/>
        <v>0.13947465557828889</v>
      </c>
      <c r="DP792" s="6"/>
      <c r="DX792">
        <f t="shared" si="965"/>
        <v>92772</v>
      </c>
      <c r="DY792">
        <f t="shared" si="966"/>
        <v>87807.862209809246</v>
      </c>
      <c r="DZ792">
        <f t="shared" si="967"/>
        <v>97736.137790190754</v>
      </c>
    </row>
    <row r="793" spans="1:130" x14ac:dyDescent="0.25">
      <c r="A793" s="1">
        <v>92</v>
      </c>
      <c r="B793" s="1">
        <v>792</v>
      </c>
      <c r="C793" s="7">
        <v>20221220</v>
      </c>
      <c r="D793" s="7">
        <v>96690</v>
      </c>
      <c r="E793" s="7">
        <v>1288298</v>
      </c>
      <c r="F793" s="7"/>
      <c r="G793" s="7">
        <f t="shared" si="933"/>
        <v>124565533620</v>
      </c>
      <c r="H793" s="36">
        <f t="shared" si="889"/>
        <v>169576210376.5</v>
      </c>
      <c r="I793" s="36">
        <f t="shared" si="968"/>
        <v>171553331018.39999</v>
      </c>
      <c r="K793" s="2">
        <f t="shared" si="934"/>
        <v>3.8340029349452805E-3</v>
      </c>
      <c r="M793" s="1">
        <f t="shared" si="942"/>
        <v>791</v>
      </c>
      <c r="N793" s="2">
        <f t="shared" si="935"/>
        <v>5.8765309226251602E-2</v>
      </c>
      <c r="O793" s="8">
        <f t="shared" si="936"/>
        <v>0.99122807017543857</v>
      </c>
      <c r="P793" s="2">
        <f t="shared" si="937"/>
        <v>0.97160957775858792</v>
      </c>
      <c r="Q793" s="2">
        <f t="shared" si="938"/>
        <v>0.89742776140964331</v>
      </c>
      <c r="R793" s="2">
        <f t="shared" si="939"/>
        <v>2.1416740062863759E-2</v>
      </c>
      <c r="V793" s="1">
        <f t="shared" si="940"/>
        <v>0</v>
      </c>
      <c r="W793" s="1">
        <f t="shared" si="941"/>
        <v>3.8340029349452805E-3</v>
      </c>
      <c r="X793" s="2">
        <f t="shared" si="915"/>
        <v>6.4904120286016975E-3</v>
      </c>
      <c r="Y793" s="2">
        <f t="shared" si="916"/>
        <v>8.0513054884319459E-3</v>
      </c>
      <c r="Z793" s="2">
        <f t="shared" si="917"/>
        <v>8.1094430173176257E-3</v>
      </c>
      <c r="AA793" s="2">
        <f t="shared" si="918"/>
        <v>1.5305660215304768E-2</v>
      </c>
      <c r="AB793" s="3">
        <f t="shared" si="969"/>
        <v>0.80035238113659524</v>
      </c>
      <c r="AC793" s="3">
        <f t="shared" si="970"/>
        <v>0.52603451110074362</v>
      </c>
      <c r="AD793" s="4">
        <f t="shared" si="919"/>
        <v>39.659206086802676</v>
      </c>
      <c r="AE793" s="5">
        <f t="shared" si="899"/>
        <v>40.454155008167461</v>
      </c>
      <c r="AF793" s="5">
        <f t="shared" si="900"/>
        <v>30.848966722675232</v>
      </c>
      <c r="AG793" s="5">
        <f t="shared" si="901"/>
        <v>50.059343293659694</v>
      </c>
      <c r="AH793" s="5"/>
      <c r="AI793" s="6">
        <f t="shared" si="971"/>
        <v>0.1726813616657368</v>
      </c>
      <c r="AJ793" s="6">
        <f t="shared" si="960"/>
        <v>4.6344870648004466E-2</v>
      </c>
      <c r="AK793" s="6">
        <f t="shared" si="902"/>
        <v>-0.17552178681832672</v>
      </c>
      <c r="AL793" s="6">
        <f t="shared" si="903"/>
        <v>0.26821152811433568</v>
      </c>
      <c r="AM793" s="6"/>
      <c r="AT793" s="5"/>
      <c r="AU793" s="5">
        <f t="shared" si="928"/>
        <v>96685.844055667272</v>
      </c>
      <c r="AV793" s="12">
        <f t="shared" si="929"/>
        <v>4.2982152577586419E-5</v>
      </c>
      <c r="AW793" s="5"/>
      <c r="AX793" s="5"/>
      <c r="AY793" s="5"/>
      <c r="BA793" s="4">
        <f t="shared" si="930"/>
        <v>96689.456967356586</v>
      </c>
      <c r="BB793" s="12">
        <f t="shared" si="931"/>
        <v>5.616223429649736E-6</v>
      </c>
      <c r="BE793" s="5">
        <f t="shared" si="932"/>
        <v>370</v>
      </c>
      <c r="BF793" s="6">
        <f t="shared" si="912"/>
        <v>0</v>
      </c>
      <c r="BG793" s="6">
        <f t="shared" si="913"/>
        <v>370</v>
      </c>
      <c r="BH793" s="6">
        <f t="shared" si="952"/>
        <v>607.14285714285711</v>
      </c>
      <c r="BI793" s="6">
        <f t="shared" si="952"/>
        <v>756.42857142857144</v>
      </c>
      <c r="BJ793" s="6">
        <f t="shared" si="951"/>
        <v>55.474070193818761</v>
      </c>
      <c r="BK793" s="6">
        <f t="shared" si="904"/>
        <v>50.975612812477934</v>
      </c>
      <c r="BL793" s="6">
        <f t="shared" si="905"/>
        <v>32.048207581536786</v>
      </c>
      <c r="BM793" s="6">
        <f t="shared" si="906"/>
        <v>64.224796474136738</v>
      </c>
      <c r="BN793" s="24"/>
      <c r="BO793" s="24"/>
      <c r="BQ793" s="2">
        <f t="shared" si="920"/>
        <v>92836.25</v>
      </c>
      <c r="BR793" s="2">
        <f t="shared" si="953"/>
        <v>92106.875</v>
      </c>
      <c r="BS793" s="2">
        <f t="shared" si="921"/>
        <v>90232.812596747943</v>
      </c>
      <c r="BT793" s="5">
        <f t="shared" si="954"/>
        <v>92793.453329567419</v>
      </c>
      <c r="BU793" s="5"/>
      <c r="BV793" s="2">
        <f t="shared" si="894"/>
        <v>0.98630075061360145</v>
      </c>
      <c r="BW793" s="2">
        <f t="shared" si="922"/>
        <v>1.7351542870937731</v>
      </c>
      <c r="BX793" s="2">
        <f t="shared" si="923"/>
        <v>-1.1702922069251998</v>
      </c>
      <c r="BY793" s="2">
        <f t="shared" si="924"/>
        <v>4.6406007811127461</v>
      </c>
      <c r="BZ793" s="2"/>
      <c r="CA793" s="2">
        <f t="shared" si="955"/>
        <v>1.151942437753914</v>
      </c>
      <c r="CB793" s="2">
        <f t="shared" si="925"/>
        <v>0.6471032937784813</v>
      </c>
      <c r="CC793" s="2">
        <f t="shared" si="926"/>
        <v>-0.40081795840659784</v>
      </c>
      <c r="CD793" s="2">
        <f t="shared" si="927"/>
        <v>1.6950245459635604</v>
      </c>
      <c r="CE793" s="5"/>
      <c r="CF793" s="8">
        <f t="shared" si="895"/>
        <v>1.2164970363489683E-2</v>
      </c>
      <c r="CG793" s="8">
        <f t="shared" si="896"/>
        <v>6.3878586629218213E-3</v>
      </c>
      <c r="CH793" s="5">
        <f t="shared" si="897"/>
        <v>93685</v>
      </c>
      <c r="CI793" s="5">
        <f t="shared" si="898"/>
        <v>93675</v>
      </c>
      <c r="CJ793" s="5"/>
      <c r="CK793" s="5">
        <f t="shared" si="947"/>
        <v>94484.611291097215</v>
      </c>
      <c r="CL793" s="5">
        <f t="shared" si="961"/>
        <v>93815.229369337394</v>
      </c>
      <c r="CM793" s="5">
        <f t="shared" si="907"/>
        <v>91797.642593698634</v>
      </c>
      <c r="CN793" s="5">
        <f t="shared" si="890"/>
        <v>91900.193136161222</v>
      </c>
      <c r="CO793" s="5">
        <f t="shared" si="943"/>
        <v>106060.57459782949</v>
      </c>
      <c r="CP793" s="5">
        <f t="shared" si="956"/>
        <v>98027.522565912979</v>
      </c>
      <c r="CQ793" s="5">
        <f t="shared" si="972"/>
        <v>84504.399411648905</v>
      </c>
      <c r="CR793" s="5"/>
      <c r="CS793" s="32">
        <f t="shared" si="948"/>
        <v>2.3341247625057404E-2</v>
      </c>
      <c r="CT793" s="32">
        <f t="shared" si="962"/>
        <v>3.0642899345745267E-2</v>
      </c>
      <c r="CU793" s="32">
        <f t="shared" si="908"/>
        <v>5.3295022269310488E-2</v>
      </c>
      <c r="CV793" s="32">
        <f t="shared" si="891"/>
        <v>5.2119660474946983E-2</v>
      </c>
      <c r="CW793" s="32">
        <f t="shared" si="944"/>
        <v>-8.8351158131678265E-2</v>
      </c>
      <c r="CX793" s="32">
        <f t="shared" si="957"/>
        <v>-1.3644357532484164E-2</v>
      </c>
      <c r="CY793" s="32">
        <f t="shared" si="973"/>
        <v>0.14420078331059427</v>
      </c>
      <c r="DA793" s="6">
        <f t="shared" si="949"/>
        <v>5.3642126910161486E-2</v>
      </c>
      <c r="DB793" s="6">
        <f t="shared" si="963"/>
        <v>6.8704805185392639E-2</v>
      </c>
      <c r="DC793" s="6">
        <f t="shared" si="909"/>
        <v>4.2896921229520039E-2</v>
      </c>
      <c r="DD793" s="6">
        <f t="shared" si="892"/>
        <v>3.0878319644936029E-2</v>
      </c>
      <c r="DE793" s="6">
        <f t="shared" si="945"/>
        <v>9.4286812837986747E-2</v>
      </c>
      <c r="DF793" s="6">
        <f t="shared" si="958"/>
        <v>0.51607951577258104</v>
      </c>
      <c r="DG793" s="6">
        <f t="shared" si="914"/>
        <v>1.0333861925026395</v>
      </c>
      <c r="DI793" s="6">
        <f t="shared" si="950"/>
        <v>0.74365610038761409</v>
      </c>
      <c r="DJ793" s="6">
        <f t="shared" si="964"/>
        <v>0.85258483387850315</v>
      </c>
      <c r="DK793" s="6">
        <f t="shared" si="910"/>
        <v>0.60676400726291146</v>
      </c>
      <c r="DL793" s="6">
        <f t="shared" si="893"/>
        <v>0.80532698037729589</v>
      </c>
      <c r="DM793" s="6">
        <f t="shared" si="946"/>
        <v>0.31815160339502968</v>
      </c>
      <c r="DN793" s="6">
        <f t="shared" si="959"/>
        <v>-5.5784928763058628E-2</v>
      </c>
      <c r="DO793" s="6">
        <f t="shared" ref="DO793:DO800" si="974">(D213-(AVERAGE(D194:D793)-2*_xlfn.STDEV.P(D194:D793)))/(4*_xlfn.STDEV.P(D194:D793))</f>
        <v>0.15909501439299456</v>
      </c>
      <c r="DP793" s="6"/>
      <c r="DX793">
        <f t="shared" si="965"/>
        <v>93096.5</v>
      </c>
      <c r="DY793">
        <f t="shared" si="966"/>
        <v>88000.563285322321</v>
      </c>
      <c r="DZ793">
        <f t="shared" si="967"/>
        <v>98192.436714677679</v>
      </c>
    </row>
    <row r="794" spans="1:130" x14ac:dyDescent="0.25">
      <c r="A794" s="1">
        <v>93</v>
      </c>
      <c r="B794" s="1">
        <v>793</v>
      </c>
      <c r="C794" s="7">
        <v>20221221</v>
      </c>
      <c r="D794" s="7">
        <v>96510</v>
      </c>
      <c r="E794" s="7">
        <v>1080881</v>
      </c>
      <c r="F794" s="7"/>
      <c r="G794" s="7">
        <f t="shared" si="933"/>
        <v>104315825310</v>
      </c>
      <c r="H794" s="36">
        <f t="shared" si="889"/>
        <v>171686496994</v>
      </c>
      <c r="I794" s="36">
        <f t="shared" si="968"/>
        <v>170649275087.20001</v>
      </c>
      <c r="K794" s="2">
        <f t="shared" si="934"/>
        <v>-1.8633545764114596E-3</v>
      </c>
      <c r="M794" s="1">
        <f t="shared" si="942"/>
        <v>792</v>
      </c>
      <c r="N794" s="2">
        <f t="shared" si="935"/>
        <v>5.9545470090903309E-2</v>
      </c>
      <c r="O794" s="8">
        <f t="shared" si="936"/>
        <v>0.99248120300751874</v>
      </c>
      <c r="P794" s="2">
        <f t="shared" si="937"/>
        <v>0.97329546777572506</v>
      </c>
      <c r="Q794" s="2">
        <f t="shared" si="938"/>
        <v>0.89874655039968743</v>
      </c>
      <c r="R794" s="2">
        <f t="shared" si="939"/>
        <v>2.0871625248930825E-2</v>
      </c>
      <c r="V794" s="1">
        <f t="shared" si="940"/>
        <v>1.8633545764114596E-3</v>
      </c>
      <c r="W794" s="1">
        <f t="shared" si="941"/>
        <v>0</v>
      </c>
      <c r="X794" s="2">
        <f t="shared" si="915"/>
        <v>6.062568377519585E-3</v>
      </c>
      <c r="Y794" s="2">
        <f t="shared" si="916"/>
        <v>8.0513054884319459E-3</v>
      </c>
      <c r="Z794" s="2">
        <f t="shared" si="917"/>
        <v>8.1896262670796988E-3</v>
      </c>
      <c r="AA794" s="2">
        <f t="shared" si="918"/>
        <v>1.5305660215304768E-2</v>
      </c>
      <c r="AB794" s="3">
        <f t="shared" si="969"/>
        <v>0.74027411994239978</v>
      </c>
      <c r="AC794" s="3">
        <f t="shared" si="970"/>
        <v>0.52603451110074362</v>
      </c>
      <c r="AD794" s="4">
        <f t="shared" si="919"/>
        <v>41.540782255224279</v>
      </c>
      <c r="AE794" s="5">
        <f t="shared" si="899"/>
        <v>40.154292164765067</v>
      </c>
      <c r="AF794" s="5">
        <f t="shared" si="900"/>
        <v>31.122951533157305</v>
      </c>
      <c r="AG794" s="5">
        <f t="shared" si="901"/>
        <v>49.185632796372829</v>
      </c>
      <c r="AH794" s="5"/>
      <c r="AI794" s="6">
        <f t="shared" si="971"/>
        <v>0.16589749869746201</v>
      </c>
      <c r="AJ794" s="6">
        <f t="shared" si="960"/>
        <v>4.6422030309454632E-2</v>
      </c>
      <c r="AK794" s="6">
        <f t="shared" si="902"/>
        <v>-0.17561843548911285</v>
      </c>
      <c r="AL794" s="6">
        <f t="shared" si="903"/>
        <v>0.26846249610802209</v>
      </c>
      <c r="AM794" s="6"/>
      <c r="AT794" s="5"/>
      <c r="AU794" s="5">
        <f t="shared" si="928"/>
        <v>96512.12607201864</v>
      </c>
      <c r="AV794" s="12">
        <f t="shared" si="929"/>
        <v>2.2029551534963332E-5</v>
      </c>
      <c r="AW794" s="5"/>
      <c r="AX794" s="5"/>
      <c r="AY794" s="5"/>
      <c r="BA794" s="4">
        <f t="shared" si="930"/>
        <v>96511.336539944838</v>
      </c>
      <c r="BB794" s="12">
        <f t="shared" si="931"/>
        <v>1.3848719768283502E-5</v>
      </c>
      <c r="BE794" s="5">
        <f t="shared" si="932"/>
        <v>-180</v>
      </c>
      <c r="BF794" s="6">
        <f t="shared" si="912"/>
        <v>180</v>
      </c>
      <c r="BG794" s="6">
        <f t="shared" si="913"/>
        <v>0</v>
      </c>
      <c r="BH794" s="6">
        <f t="shared" si="952"/>
        <v>567.14285714285711</v>
      </c>
      <c r="BI794" s="6">
        <f t="shared" si="952"/>
        <v>756.42857142857144</v>
      </c>
      <c r="BJ794" s="6">
        <f t="shared" si="951"/>
        <v>57.150566648677824</v>
      </c>
      <c r="BK794" s="6">
        <f t="shared" si="904"/>
        <v>51.556683261542489</v>
      </c>
      <c r="BL794" s="6">
        <f t="shared" si="905"/>
        <v>32.619751922387351</v>
      </c>
      <c r="BM794" s="6">
        <f t="shared" si="906"/>
        <v>64.812535198951082</v>
      </c>
      <c r="BN794" s="24"/>
      <c r="BO794" s="24"/>
      <c r="BQ794" s="2">
        <f t="shared" si="920"/>
        <v>93226.25</v>
      </c>
      <c r="BR794" s="2">
        <f t="shared" si="953"/>
        <v>92209.8125</v>
      </c>
      <c r="BS794" s="2">
        <f t="shared" si="921"/>
        <v>90398.758238449213</v>
      </c>
      <c r="BT794" s="5">
        <f t="shared" si="954"/>
        <v>92920.298469249217</v>
      </c>
      <c r="BU794" s="5"/>
      <c r="BV794" s="2">
        <f t="shared" si="894"/>
        <v>1.0027184079182163</v>
      </c>
      <c r="BW794" s="2">
        <f t="shared" si="922"/>
        <v>1.7615475828978753</v>
      </c>
      <c r="BX794" s="2">
        <f t="shared" si="923"/>
        <v>-1.1050242334320142</v>
      </c>
      <c r="BY794" s="2">
        <f t="shared" si="924"/>
        <v>4.6281193992277645</v>
      </c>
      <c r="BZ794" s="2"/>
      <c r="CA794" s="2">
        <f t="shared" si="955"/>
        <v>1.1665581652008405</v>
      </c>
      <c r="CB794" s="2">
        <f t="shared" si="925"/>
        <v>0.7144678653396761</v>
      </c>
      <c r="CC794" s="2">
        <f t="shared" si="926"/>
        <v>-0.28130428148681597</v>
      </c>
      <c r="CD794" s="2">
        <f t="shared" si="927"/>
        <v>1.7102400121661683</v>
      </c>
      <c r="CE794" s="5"/>
      <c r="CF794" s="8">
        <f t="shared" si="895"/>
        <v>1.4932650683032489E-2</v>
      </c>
      <c r="CG794" s="8">
        <f t="shared" si="896"/>
        <v>6.3878586629218213E-3</v>
      </c>
      <c r="CH794" s="5">
        <f t="shared" si="897"/>
        <v>93875</v>
      </c>
      <c r="CI794" s="5">
        <f t="shared" si="898"/>
        <v>93675</v>
      </c>
      <c r="CJ794" s="5"/>
      <c r="CK794" s="5">
        <f t="shared" si="947"/>
        <v>94819.640001163469</v>
      </c>
      <c r="CL794" s="5">
        <f t="shared" si="961"/>
        <v>93961.683600711011</v>
      </c>
      <c r="CM794" s="5">
        <f t="shared" si="907"/>
        <v>91838.004652894189</v>
      </c>
      <c r="CN794" s="5">
        <f t="shared" si="890"/>
        <v>91898.773107176385</v>
      </c>
      <c r="CO794" s="5">
        <f t="shared" si="943"/>
        <v>106098.68768201979</v>
      </c>
      <c r="CP794" s="5">
        <f t="shared" si="956"/>
        <v>98111.898592781436</v>
      </c>
      <c r="CQ794" s="5">
        <f t="shared" si="972"/>
        <v>84698.204563257634</v>
      </c>
      <c r="CR794" s="5"/>
      <c r="CS794" s="32">
        <f t="shared" si="948"/>
        <v>1.7827108379822931E-2</v>
      </c>
      <c r="CT794" s="32">
        <f t="shared" si="962"/>
        <v>2.7120803945127614E-2</v>
      </c>
      <c r="CU794" s="32">
        <f t="shared" si="908"/>
        <v>5.0872134741644537E-2</v>
      </c>
      <c r="CV794" s="32">
        <f t="shared" si="891"/>
        <v>5.0177241076393875E-2</v>
      </c>
      <c r="CW794" s="32">
        <f t="shared" si="944"/>
        <v>-9.0375177031004506E-2</v>
      </c>
      <c r="CX794" s="32">
        <f t="shared" si="957"/>
        <v>-1.6327261175835606E-2</v>
      </c>
      <c r="CY794" s="32">
        <f t="shared" si="973"/>
        <v>0.13945744774224367</v>
      </c>
      <c r="DA794" s="6">
        <f t="shared" si="949"/>
        <v>7.4068120561047668E-2</v>
      </c>
      <c r="DB794" s="6">
        <f t="shared" si="963"/>
        <v>7.4291309938159855E-2</v>
      </c>
      <c r="DC794" s="6">
        <f t="shared" si="909"/>
        <v>5.3963610432489505E-2</v>
      </c>
      <c r="DD794" s="6">
        <f t="shared" si="892"/>
        <v>-9.79540749631546E-3</v>
      </c>
      <c r="DE794" s="6">
        <f t="shared" si="945"/>
        <v>0.11413721848535949</v>
      </c>
      <c r="DF794" s="6">
        <f t="shared" si="958"/>
        <v>0.53151974769517263</v>
      </c>
      <c r="DG794" s="6">
        <f t="shared" ref="DG794:DG800" si="975">LN(D793/D194)</f>
        <v>1.0257313740221932</v>
      </c>
      <c r="DI794" s="6">
        <f t="shared" si="950"/>
        <v>0.68585092681997883</v>
      </c>
      <c r="DJ794" s="6">
        <f t="shared" si="964"/>
        <v>0.802319909912942</v>
      </c>
      <c r="DK794" s="6">
        <f t="shared" si="910"/>
        <v>0.80814983970814691</v>
      </c>
      <c r="DL794" s="6">
        <f t="shared" si="893"/>
        <v>0.73277970966185046</v>
      </c>
      <c r="DM794" s="6">
        <f t="shared" si="946"/>
        <v>0.31569509667369289</v>
      </c>
      <c r="DN794" s="6">
        <f t="shared" si="959"/>
        <v>-8.4976292260827369E-2</v>
      </c>
      <c r="DO794" s="6">
        <f t="shared" si="974"/>
        <v>0.15947136155467523</v>
      </c>
      <c r="DP794" s="6"/>
      <c r="DX794">
        <f t="shared" si="965"/>
        <v>93408.5</v>
      </c>
      <c r="DY794">
        <f t="shared" si="966"/>
        <v>88278.999926893463</v>
      </c>
      <c r="DZ794">
        <f t="shared" si="967"/>
        <v>98538.000073106537</v>
      </c>
    </row>
    <row r="795" spans="1:130" x14ac:dyDescent="0.25">
      <c r="A795" s="1">
        <v>94</v>
      </c>
      <c r="B795" s="1">
        <v>794</v>
      </c>
      <c r="C795" s="7">
        <v>20221224</v>
      </c>
      <c r="D795" s="7">
        <v>100990</v>
      </c>
      <c r="E795" s="7">
        <v>4521613</v>
      </c>
      <c r="F795" s="7"/>
      <c r="G795" s="7">
        <f t="shared" si="933"/>
        <v>456637696870</v>
      </c>
      <c r="H795" s="36">
        <f t="shared" si="889"/>
        <v>188162466957.5</v>
      </c>
      <c r="I795" s="36">
        <f t="shared" si="968"/>
        <v>176970879960.60001</v>
      </c>
      <c r="K795" s="2">
        <f t="shared" si="934"/>
        <v>4.5374872119420831E-2</v>
      </c>
      <c r="M795" s="1">
        <f t="shared" si="942"/>
        <v>793</v>
      </c>
      <c r="N795" s="2">
        <f t="shared" si="935"/>
        <v>6.0446574989649164E-2</v>
      </c>
      <c r="O795" s="8">
        <f t="shared" si="936"/>
        <v>0.99373433583959903</v>
      </c>
      <c r="P795" s="2">
        <f t="shared" si="937"/>
        <v>0.97513782100020219</v>
      </c>
      <c r="Q795" s="2">
        <f t="shared" si="938"/>
        <v>0.90022956901884621</v>
      </c>
      <c r="R795" s="2">
        <f t="shared" si="939"/>
        <v>2.0438868063873961E-2</v>
      </c>
      <c r="V795" s="1">
        <f t="shared" si="940"/>
        <v>0</v>
      </c>
      <c r="W795" s="1">
        <f t="shared" si="941"/>
        <v>4.5374872119420831E-2</v>
      </c>
      <c r="X795" s="2">
        <f t="shared" si="915"/>
        <v>5.4971879215807342E-3</v>
      </c>
      <c r="Y795" s="2">
        <f t="shared" si="916"/>
        <v>1.1292367782676291E-2</v>
      </c>
      <c r="Z795" s="2">
        <f t="shared" si="917"/>
        <v>8.3239994612105319E-3</v>
      </c>
      <c r="AA795" s="2">
        <f t="shared" si="918"/>
        <v>1.8031136252007824E-2</v>
      </c>
      <c r="AB795" s="3">
        <f t="shared" si="969"/>
        <v>0.66040224380087797</v>
      </c>
      <c r="AC795" s="3">
        <f t="shared" si="970"/>
        <v>0.62627044823194933</v>
      </c>
      <c r="AD795" s="4">
        <f t="shared" si="919"/>
        <v>48.673641098459804</v>
      </c>
      <c r="AE795" s="5">
        <f t="shared" si="899"/>
        <v>40.446217880598056</v>
      </c>
      <c r="AF795" s="5">
        <f t="shared" si="900"/>
        <v>30.700802665350896</v>
      </c>
      <c r="AG795" s="5">
        <f t="shared" si="901"/>
        <v>50.191633095845219</v>
      </c>
      <c r="AH795" s="5"/>
      <c r="AI795" s="6">
        <f t="shared" si="971"/>
        <v>0.27158967381343646</v>
      </c>
      <c r="AJ795" s="6">
        <f t="shared" si="960"/>
        <v>5.3951497728977324E-2</v>
      </c>
      <c r="AK795" s="6">
        <f t="shared" si="902"/>
        <v>-0.18805286853605985</v>
      </c>
      <c r="AL795" s="6">
        <f t="shared" si="903"/>
        <v>0.29595586399401447</v>
      </c>
      <c r="AM795" s="6"/>
      <c r="AT795" s="5"/>
      <c r="AU795" s="5">
        <f t="shared" si="928"/>
        <v>100990.60829838664</v>
      </c>
      <c r="AV795" s="12">
        <f t="shared" si="929"/>
        <v>6.0233526748554311E-6</v>
      </c>
      <c r="AW795" s="5"/>
      <c r="AX795" s="5"/>
      <c r="AY795" s="5"/>
      <c r="BA795" s="4">
        <f t="shared" si="930"/>
        <v>100989.20374750932</v>
      </c>
      <c r="BB795" s="12">
        <f t="shared" si="931"/>
        <v>7.884468666952138E-6</v>
      </c>
      <c r="BE795" s="5">
        <f t="shared" si="932"/>
        <v>4480</v>
      </c>
      <c r="BF795" s="6">
        <f t="shared" si="912"/>
        <v>0</v>
      </c>
      <c r="BG795" s="6">
        <f t="shared" si="913"/>
        <v>4480</v>
      </c>
      <c r="BH795" s="6">
        <f t="shared" si="952"/>
        <v>514.28571428571433</v>
      </c>
      <c r="BI795" s="6">
        <f t="shared" si="952"/>
        <v>1076.4285714285713</v>
      </c>
      <c r="BJ795" s="6">
        <f t="shared" si="951"/>
        <v>67.669510552312531</v>
      </c>
      <c r="BK795" s="6">
        <f t="shared" si="904"/>
        <v>52.860123608859077</v>
      </c>
      <c r="BL795" s="6">
        <f t="shared" si="905"/>
        <v>33.232497867232965</v>
      </c>
      <c r="BM795" s="6">
        <f t="shared" si="906"/>
        <v>66.599461627997357</v>
      </c>
      <c r="BN795" s="24"/>
      <c r="BO795" s="24"/>
      <c r="BQ795" s="2">
        <f t="shared" si="920"/>
        <v>93906.25</v>
      </c>
      <c r="BR795" s="2">
        <f t="shared" si="953"/>
        <v>92318.625</v>
      </c>
      <c r="BS795" s="2">
        <f t="shared" si="921"/>
        <v>90582.004006672592</v>
      </c>
      <c r="BT795" s="5">
        <f t="shared" si="954"/>
        <v>93324.777749468572</v>
      </c>
      <c r="BU795" s="5"/>
      <c r="BV795" s="2">
        <f t="shared" si="894"/>
        <v>-0.10814925243023277</v>
      </c>
      <c r="BW795" s="2">
        <f t="shared" si="922"/>
        <v>1.7351215231175847</v>
      </c>
      <c r="BX795" s="2">
        <f t="shared" si="923"/>
        <v>-1.1926010990287863</v>
      </c>
      <c r="BY795" s="2">
        <f t="shared" si="924"/>
        <v>4.6628441452639553</v>
      </c>
      <c r="BZ795" s="2"/>
      <c r="CA795" s="2">
        <f t="shared" si="955"/>
        <v>0.90247451744072005</v>
      </c>
      <c r="CB795" s="2">
        <f t="shared" si="925"/>
        <v>0.76240617355192453</v>
      </c>
      <c r="CC795" s="2">
        <f t="shared" si="926"/>
        <v>-0.167249670824137</v>
      </c>
      <c r="CD795" s="2">
        <f t="shared" si="927"/>
        <v>1.6920620179279862</v>
      </c>
      <c r="CE795" s="5"/>
      <c r="CF795" s="8">
        <f t="shared" si="895"/>
        <v>1.4932650683032489E-2</v>
      </c>
      <c r="CG795" s="8">
        <f t="shared" si="896"/>
        <v>6.3878586629218213E-3</v>
      </c>
      <c r="CH795" s="5">
        <f t="shared" si="897"/>
        <v>96280</v>
      </c>
      <c r="CI795" s="5">
        <f t="shared" si="898"/>
        <v>95295</v>
      </c>
      <c r="CJ795" s="5"/>
      <c r="CK795" s="5">
        <f t="shared" si="947"/>
        <v>96504.494093262503</v>
      </c>
      <c r="CL795" s="5">
        <f t="shared" si="961"/>
        <v>94919.323646890218</v>
      </c>
      <c r="CM795" s="5">
        <f t="shared" si="907"/>
        <v>92275.929384075294</v>
      </c>
      <c r="CN795" s="5">
        <f t="shared" si="890"/>
        <v>91987.282040801205</v>
      </c>
      <c r="CO795" s="5">
        <f t="shared" si="943"/>
        <v>106126.08432356371</v>
      </c>
      <c r="CP795" s="5">
        <f t="shared" si="956"/>
        <v>98183.720924415436</v>
      </c>
      <c r="CQ795" s="5">
        <f t="shared" si="972"/>
        <v>84780.958114022782</v>
      </c>
      <c r="CR795" s="5"/>
      <c r="CS795" s="32">
        <f t="shared" si="948"/>
        <v>4.6479761889665738E-2</v>
      </c>
      <c r="CT795" s="32">
        <f t="shared" si="962"/>
        <v>6.3956169511840688E-2</v>
      </c>
      <c r="CU795" s="32">
        <f t="shared" si="908"/>
        <v>9.4434926573912614E-2</v>
      </c>
      <c r="CV795" s="32">
        <f t="shared" si="891"/>
        <v>9.7869159295364438E-2</v>
      </c>
      <c r="CW795" s="32">
        <f t="shared" si="944"/>
        <v>-4.8396059802833236E-2</v>
      </c>
      <c r="CX795" s="32">
        <f t="shared" si="957"/>
        <v>2.8581918154690023E-2</v>
      </c>
      <c r="CY795" s="32">
        <f t="shared" si="973"/>
        <v>0.19118729307325721</v>
      </c>
      <c r="DA795" s="6">
        <f t="shared" si="949"/>
        <v>0.11521183170820044</v>
      </c>
      <c r="DB795" s="6">
        <f t="shared" si="963"/>
        <v>0.11254871428871686</v>
      </c>
      <c r="DC795" s="6">
        <f t="shared" si="909"/>
        <v>0.10581170719628528</v>
      </c>
      <c r="DD795" s="6">
        <f t="shared" si="892"/>
        <v>5.0777482663020068E-2</v>
      </c>
      <c r="DE795" s="6">
        <f t="shared" si="945"/>
        <v>0.13314953239486774</v>
      </c>
      <c r="DF795" s="6">
        <f t="shared" si="958"/>
        <v>0.51734914972369017</v>
      </c>
      <c r="DG795" s="6">
        <f t="shared" si="975"/>
        <v>1.0572657192962742</v>
      </c>
      <c r="DI795" s="6">
        <f t="shared" si="950"/>
        <v>0.96270263706978476</v>
      </c>
      <c r="DJ795" s="6">
        <f t="shared" si="964"/>
        <v>1.1047583783964179</v>
      </c>
      <c r="DK795" s="6">
        <f t="shared" si="910"/>
        <v>0.67310352127238327</v>
      </c>
      <c r="DL795" s="6">
        <f t="shared" si="893"/>
        <v>0.64029765706324138</v>
      </c>
      <c r="DM795" s="6">
        <f t="shared" si="946"/>
        <v>0.36332585706579451</v>
      </c>
      <c r="DN795" s="6">
        <f t="shared" si="959"/>
        <v>-5.8613915154802985E-2</v>
      </c>
      <c r="DO795" s="6">
        <f t="shared" si="974"/>
        <v>0.15985612145713135</v>
      </c>
      <c r="DP795" s="6"/>
      <c r="DX795">
        <f t="shared" si="965"/>
        <v>93978</v>
      </c>
      <c r="DY795">
        <f t="shared" si="966"/>
        <v>88180.643360979069</v>
      </c>
      <c r="DZ795">
        <f t="shared" si="967"/>
        <v>99775.356639020931</v>
      </c>
    </row>
    <row r="796" spans="1:130" x14ac:dyDescent="0.25">
      <c r="A796" s="1">
        <v>95</v>
      </c>
      <c r="B796" s="1">
        <v>795</v>
      </c>
      <c r="C796" s="7">
        <v>20221225</v>
      </c>
      <c r="D796" s="7">
        <v>105340</v>
      </c>
      <c r="E796" s="7">
        <v>8148209</v>
      </c>
      <c r="F796" s="7"/>
      <c r="G796" s="7">
        <f t="shared" si="933"/>
        <v>858332336060</v>
      </c>
      <c r="H796" s="36">
        <f t="shared" si="889"/>
        <v>227711002096.5</v>
      </c>
      <c r="I796" s="36">
        <f t="shared" si="968"/>
        <v>191202684660.79999</v>
      </c>
      <c r="K796" s="2">
        <f t="shared" si="934"/>
        <v>4.2171712016777649E-2</v>
      </c>
      <c r="M796" s="1">
        <f t="shared" si="942"/>
        <v>794</v>
      </c>
      <c r="N796" s="2">
        <f t="shared" si="935"/>
        <v>6.1835635171025971E-2</v>
      </c>
      <c r="O796" s="8">
        <f t="shared" si="936"/>
        <v>0.9949874686716792</v>
      </c>
      <c r="P796" s="2">
        <f t="shared" si="937"/>
        <v>0.97776833921438366</v>
      </c>
      <c r="Q796" s="2">
        <f t="shared" si="938"/>
        <v>0.90243506107365845</v>
      </c>
      <c r="R796" s="2">
        <f t="shared" si="939"/>
        <v>1.9849647671477011E-2</v>
      </c>
      <c r="V796" s="1">
        <f t="shared" si="940"/>
        <v>0</v>
      </c>
      <c r="W796" s="1">
        <f t="shared" si="941"/>
        <v>4.2171712016777649E-2</v>
      </c>
      <c r="X796" s="2">
        <f t="shared" si="915"/>
        <v>5.4281191928192756E-3</v>
      </c>
      <c r="Y796" s="2">
        <f t="shared" si="916"/>
        <v>1.4304632926731838E-2</v>
      </c>
      <c r="Z796" s="2">
        <f t="shared" si="917"/>
        <v>8.3683741391381017E-3</v>
      </c>
      <c r="AA796" s="2">
        <f t="shared" si="918"/>
        <v>1.946509365113264E-2</v>
      </c>
      <c r="AB796" s="3">
        <f t="shared" si="969"/>
        <v>0.64864681030840521</v>
      </c>
      <c r="AC796" s="3">
        <f t="shared" si="970"/>
        <v>0.73488641683979139</v>
      </c>
      <c r="AD796" s="4">
        <f t="shared" si="919"/>
        <v>53.116643852101305</v>
      </c>
      <c r="AE796" s="5">
        <f t="shared" si="899"/>
        <v>41.001816636942074</v>
      </c>
      <c r="AF796" s="5">
        <f t="shared" si="900"/>
        <v>29.73416909970026</v>
      </c>
      <c r="AG796" s="5">
        <f t="shared" si="901"/>
        <v>52.269464174183888</v>
      </c>
      <c r="AH796" s="5"/>
      <c r="AI796" s="6">
        <f t="shared" si="971"/>
        <v>0.32957263058905051</v>
      </c>
      <c r="AJ796" s="6">
        <f t="shared" si="960"/>
        <v>6.3965273229336331E-2</v>
      </c>
      <c r="AK796" s="6">
        <f t="shared" si="902"/>
        <v>-0.20611213093255576</v>
      </c>
      <c r="AL796" s="6">
        <f t="shared" si="903"/>
        <v>0.33404267739122839</v>
      </c>
      <c r="AM796" s="6"/>
      <c r="AT796" s="5"/>
      <c r="AU796" s="5">
        <f t="shared" si="928"/>
        <v>105343.43051132328</v>
      </c>
      <c r="AV796" s="12">
        <f t="shared" si="929"/>
        <v>3.2566084329666012E-5</v>
      </c>
      <c r="AW796" s="5"/>
      <c r="AX796" s="5"/>
      <c r="AY796" s="5"/>
      <c r="BA796" s="4">
        <f t="shared" si="930"/>
        <v>105336.77019995643</v>
      </c>
      <c r="BB796" s="12">
        <f t="shared" si="931"/>
        <v>3.0660718089658978E-5</v>
      </c>
      <c r="BE796" s="5">
        <f t="shared" si="932"/>
        <v>4350</v>
      </c>
      <c r="BF796" s="6">
        <f t="shared" si="912"/>
        <v>0</v>
      </c>
      <c r="BG796" s="6">
        <f t="shared" si="913"/>
        <v>4350</v>
      </c>
      <c r="BH796" s="6">
        <f t="shared" si="952"/>
        <v>507.85714285714283</v>
      </c>
      <c r="BI796" s="6">
        <f t="shared" si="952"/>
        <v>1387.1428571428571</v>
      </c>
      <c r="BJ796" s="6">
        <f t="shared" si="951"/>
        <v>73.200150772710131</v>
      </c>
      <c r="BK796" s="6">
        <f t="shared" si="904"/>
        <v>54.927006468171861</v>
      </c>
      <c r="BL796" s="6">
        <f t="shared" si="905"/>
        <v>35.912974632435564</v>
      </c>
      <c r="BM796" s="6">
        <f t="shared" si="906"/>
        <v>68.236828753187268</v>
      </c>
      <c r="BN796" s="24"/>
      <c r="BO796" s="24"/>
      <c r="BQ796" s="2">
        <f t="shared" si="920"/>
        <v>94225</v>
      </c>
      <c r="BR796" s="2">
        <f t="shared" si="953"/>
        <v>92431.875</v>
      </c>
      <c r="BS796" s="2">
        <f t="shared" si="921"/>
        <v>90769.935363395998</v>
      </c>
      <c r="BT796" s="5">
        <f t="shared" si="954"/>
        <v>93734.323983746828</v>
      </c>
      <c r="BU796" s="5"/>
      <c r="BV796" s="2">
        <f t="shared" si="894"/>
        <v>-0.79983020969641716</v>
      </c>
      <c r="BW796" s="2">
        <f t="shared" si="922"/>
        <v>1.6746804658233807</v>
      </c>
      <c r="BX796" s="2">
        <f t="shared" si="923"/>
        <v>-1.413811053180337</v>
      </c>
      <c r="BY796" s="2">
        <f t="shared" si="924"/>
        <v>4.7631719848270979</v>
      </c>
      <c r="BZ796" s="2"/>
      <c r="CA796" s="2">
        <f t="shared" si="955"/>
        <v>0.71373139808339758</v>
      </c>
      <c r="CB796" s="2">
        <f t="shared" si="925"/>
        <v>0.80217442251306126</v>
      </c>
      <c r="CC796" s="2">
        <f t="shared" si="926"/>
        <v>-3.9324340837954885E-2</v>
      </c>
      <c r="CD796" s="2">
        <f t="shared" si="927"/>
        <v>1.6436731858640774</v>
      </c>
      <c r="CE796" s="5"/>
      <c r="CF796" s="8">
        <f t="shared" si="895"/>
        <v>1.4932650683032489E-2</v>
      </c>
      <c r="CG796" s="8">
        <f t="shared" si="896"/>
        <v>1.3456668782851851E-2</v>
      </c>
      <c r="CH796" s="5">
        <f t="shared" si="897"/>
        <v>99725</v>
      </c>
      <c r="CI796" s="5">
        <f t="shared" si="898"/>
        <v>97470</v>
      </c>
      <c r="CJ796" s="5"/>
      <c r="CK796" s="5">
        <f t="shared" si="947"/>
        <v>99208.939231976896</v>
      </c>
      <c r="CL796" s="5">
        <f t="shared" si="961"/>
        <v>96798.293769774915</v>
      </c>
      <c r="CM796" s="5">
        <f t="shared" si="907"/>
        <v>93337.698726716902</v>
      </c>
      <c r="CN796" s="5">
        <f t="shared" si="890"/>
        <v>92482.386445594122</v>
      </c>
      <c r="CO796" s="5">
        <f t="shared" si="943"/>
        <v>106177.72840058399</v>
      </c>
      <c r="CP796" s="5">
        <f t="shared" si="956"/>
        <v>98327.28177541733</v>
      </c>
      <c r="CQ796" s="5">
        <f t="shared" si="972"/>
        <v>84967.222082165608</v>
      </c>
      <c r="CR796" s="5"/>
      <c r="CS796" s="32">
        <f t="shared" si="948"/>
        <v>6.1799479114347244E-2</v>
      </c>
      <c r="CT796" s="32">
        <f t="shared" si="962"/>
        <v>8.8242322230809966E-2</v>
      </c>
      <c r="CU796" s="32">
        <f t="shared" si="908"/>
        <v>0.12859007064685191</v>
      </c>
      <c r="CV796" s="32">
        <f t="shared" si="891"/>
        <v>0.13902770082571125</v>
      </c>
      <c r="CW796" s="32">
        <f t="shared" si="944"/>
        <v>-7.8898693087823268E-3</v>
      </c>
      <c r="CX796" s="32">
        <f t="shared" si="957"/>
        <v>7.1320167688556202E-2</v>
      </c>
      <c r="CY796" s="32">
        <f t="shared" si="973"/>
        <v>0.2397722017807451</v>
      </c>
      <c r="DA796" s="6">
        <f t="shared" si="949"/>
        <v>0.14008950693560254</v>
      </c>
      <c r="DB796" s="6">
        <f t="shared" si="963"/>
        <v>0.15716134619045655</v>
      </c>
      <c r="DC796" s="6">
        <f t="shared" si="909"/>
        <v>0.14282339239364858</v>
      </c>
      <c r="DD796" s="6">
        <f t="shared" si="892"/>
        <v>0.1033163224547024</v>
      </c>
      <c r="DE796" s="6">
        <f t="shared" si="945"/>
        <v>0.16396068130801655</v>
      </c>
      <c r="DF796" s="6">
        <f t="shared" si="958"/>
        <v>0.51644227901898687</v>
      </c>
      <c r="DG796" s="6">
        <f t="shared" si="975"/>
        <v>1.0408049562446691</v>
      </c>
      <c r="DI796" s="6">
        <f t="shared" si="950"/>
        <v>1.0776958433536272</v>
      </c>
      <c r="DJ796" s="6">
        <f t="shared" si="964"/>
        <v>1.2193627091729364</v>
      </c>
      <c r="DK796" s="6">
        <f t="shared" si="910"/>
        <v>0.59697103469273405</v>
      </c>
      <c r="DL796" s="6">
        <f t="shared" si="893"/>
        <v>0.55413155436177253</v>
      </c>
      <c r="DM796" s="6">
        <f t="shared" si="946"/>
        <v>0.38489363269970839</v>
      </c>
      <c r="DN796" s="6">
        <f t="shared" si="959"/>
        <v>-3.6301939885087696E-2</v>
      </c>
      <c r="DO796" s="6">
        <f t="shared" si="974"/>
        <v>0.17682504186020848</v>
      </c>
      <c r="DP796" s="6"/>
      <c r="DX796">
        <f t="shared" si="965"/>
        <v>94733</v>
      </c>
      <c r="DY796">
        <f t="shared" si="966"/>
        <v>87360.502187182414</v>
      </c>
      <c r="DZ796">
        <f t="shared" si="967"/>
        <v>102105.49781281759</v>
      </c>
    </row>
    <row r="797" spans="1:130" x14ac:dyDescent="0.25">
      <c r="A797" s="1">
        <v>96</v>
      </c>
      <c r="B797" s="1">
        <v>796</v>
      </c>
      <c r="C797" s="7">
        <v>20221226</v>
      </c>
      <c r="D797" s="7">
        <v>110560</v>
      </c>
      <c r="E797" s="7">
        <v>10781541</v>
      </c>
      <c r="F797" s="7"/>
      <c r="G797" s="7">
        <f t="shared" si="933"/>
        <v>1192007172960</v>
      </c>
      <c r="H797" s="36">
        <f t="shared" si="889"/>
        <v>281389215004.5</v>
      </c>
      <c r="I797" s="36">
        <f t="shared" si="968"/>
        <v>212903165818.39999</v>
      </c>
      <c r="K797" s="2">
        <f t="shared" si="934"/>
        <v>4.8365145964116424E-2</v>
      </c>
      <c r="M797" s="1">
        <f t="shared" si="942"/>
        <v>795</v>
      </c>
      <c r="N797" s="2">
        <f t="shared" si="935"/>
        <v>6.304469003064235E-2</v>
      </c>
      <c r="O797" s="8">
        <f t="shared" si="936"/>
        <v>0.99624060150375937</v>
      </c>
      <c r="P797" s="2">
        <f t="shared" si="937"/>
        <v>0.97986297015030299</v>
      </c>
      <c r="Q797" s="2">
        <f t="shared" si="938"/>
        <v>0.90427923909397778</v>
      </c>
      <c r="R797" s="2">
        <f t="shared" si="939"/>
        <v>1.8472262289375707E-2</v>
      </c>
      <c r="V797" s="1">
        <f t="shared" si="940"/>
        <v>0</v>
      </c>
      <c r="W797" s="1">
        <f t="shared" si="941"/>
        <v>4.8365145964116424E-2</v>
      </c>
      <c r="X797" s="2">
        <f t="shared" si="915"/>
        <v>5.4281191928192756E-3</v>
      </c>
      <c r="Y797" s="2">
        <f t="shared" si="916"/>
        <v>1.7559936267568545E-2</v>
      </c>
      <c r="Z797" s="2">
        <f t="shared" si="917"/>
        <v>8.3683741391381017E-3</v>
      </c>
      <c r="AA797" s="2">
        <f t="shared" si="918"/>
        <v>2.1131024961686569E-2</v>
      </c>
      <c r="AB797" s="3">
        <f t="shared" si="969"/>
        <v>0.64864681030840521</v>
      </c>
      <c r="AC797" s="3">
        <f t="shared" si="970"/>
        <v>0.83100258030110252</v>
      </c>
      <c r="AD797" s="4">
        <f t="shared" si="919"/>
        <v>56.162127702346446</v>
      </c>
      <c r="AE797" s="5">
        <f t="shared" si="899"/>
        <v>41.698608222004296</v>
      </c>
      <c r="AF797" s="5">
        <f t="shared" si="900"/>
        <v>28.546184018895474</v>
      </c>
      <c r="AG797" s="5">
        <f t="shared" si="901"/>
        <v>54.851032425113118</v>
      </c>
      <c r="AH797" s="5"/>
      <c r="AI797" s="6">
        <f t="shared" si="971"/>
        <v>0.41085157942047829</v>
      </c>
      <c r="AJ797" s="6">
        <f t="shared" si="960"/>
        <v>8.0441311700949106E-2</v>
      </c>
      <c r="AK797" s="6">
        <f t="shared" si="902"/>
        <v>-0.23111603988892993</v>
      </c>
      <c r="AL797" s="6">
        <f t="shared" si="903"/>
        <v>0.39199866329082811</v>
      </c>
      <c r="AM797" s="6"/>
      <c r="AT797" s="5"/>
      <c r="AU797" s="5">
        <f t="shared" si="928"/>
        <v>110558.25088457839</v>
      </c>
      <c r="AV797" s="12">
        <f t="shared" si="929"/>
        <v>1.582050851678396E-5</v>
      </c>
      <c r="AW797" s="5"/>
      <c r="AX797" s="5"/>
      <c r="AY797" s="5"/>
      <c r="BA797" s="4">
        <f t="shared" si="930"/>
        <v>110560.29445291593</v>
      </c>
      <c r="BB797" s="12">
        <f t="shared" si="931"/>
        <v>2.6632861427344778E-6</v>
      </c>
      <c r="BE797" s="5">
        <f t="shared" si="932"/>
        <v>5220</v>
      </c>
      <c r="BF797" s="6">
        <f t="shared" si="912"/>
        <v>0</v>
      </c>
      <c r="BG797" s="6">
        <f t="shared" si="913"/>
        <v>5220</v>
      </c>
      <c r="BH797" s="6">
        <f t="shared" si="952"/>
        <v>507.85714285714283</v>
      </c>
      <c r="BI797" s="6">
        <f t="shared" si="952"/>
        <v>1741.4285714285713</v>
      </c>
      <c r="BJ797" s="6">
        <f t="shared" si="951"/>
        <v>77.421403620196884</v>
      </c>
      <c r="BK797" s="6">
        <f t="shared" si="904"/>
        <v>56.783151276047377</v>
      </c>
      <c r="BL797" s="6">
        <f t="shared" si="905"/>
        <v>36.57172599901601</v>
      </c>
      <c r="BM797" s="6">
        <f t="shared" si="906"/>
        <v>70.931148969969328</v>
      </c>
      <c r="BN797" s="24"/>
      <c r="BO797" s="24"/>
      <c r="BQ797" s="2">
        <f t="shared" si="920"/>
        <v>94848.75</v>
      </c>
      <c r="BR797" s="2">
        <f t="shared" si="953"/>
        <v>92576.3125</v>
      </c>
      <c r="BS797" s="2">
        <f t="shared" si="921"/>
        <v>90982.574788553567</v>
      </c>
      <c r="BT797" s="5">
        <f t="shared" si="954"/>
        <v>94247.060731962338</v>
      </c>
      <c r="BU797" s="5"/>
      <c r="BV797" s="2">
        <f t="shared" si="894"/>
        <v>-1.2764577071739449</v>
      </c>
      <c r="BW797" s="2">
        <f t="shared" si="922"/>
        <v>1.5800919235822879</v>
      </c>
      <c r="BX797" s="2">
        <f t="shared" si="923"/>
        <v>-1.7513285694838676</v>
      </c>
      <c r="BY797" s="2">
        <f t="shared" si="924"/>
        <v>4.9115124166484438</v>
      </c>
      <c r="BZ797" s="2"/>
      <c r="CA797" s="2">
        <f t="shared" si="955"/>
        <v>0.5112400776298075</v>
      </c>
      <c r="CB797" s="2">
        <f t="shared" si="925"/>
        <v>0.82552930787933287</v>
      </c>
      <c r="CC797" s="2">
        <f t="shared" si="926"/>
        <v>4.9209787541473538E-2</v>
      </c>
      <c r="CD797" s="2">
        <f t="shared" si="927"/>
        <v>1.6018488282171921</v>
      </c>
      <c r="CE797" s="5"/>
      <c r="CF797" s="8">
        <f t="shared" si="895"/>
        <v>1.5805579187952133E-2</v>
      </c>
      <c r="CG797" s="8">
        <f t="shared" si="896"/>
        <v>1.3456668782851851E-2</v>
      </c>
      <c r="CH797" s="5">
        <f t="shared" si="897"/>
        <v>102335</v>
      </c>
      <c r="CI797" s="5">
        <f t="shared" si="898"/>
        <v>100080</v>
      </c>
      <c r="CJ797" s="5"/>
      <c r="CK797" s="5">
        <f t="shared" si="947"/>
        <v>102629.03517788775</v>
      </c>
      <c r="CL797" s="5">
        <f t="shared" si="961"/>
        <v>99581.495734057535</v>
      </c>
      <c r="CM797" s="5">
        <f t="shared" si="907"/>
        <v>95016.159164775672</v>
      </c>
      <c r="CN797" s="5">
        <f t="shared" si="890"/>
        <v>93454.999621347524</v>
      </c>
      <c r="CO797" s="5">
        <f t="shared" si="943"/>
        <v>106307.84690125275</v>
      </c>
      <c r="CP797" s="5">
        <f t="shared" si="956"/>
        <v>98578.645918117196</v>
      </c>
      <c r="CQ797" s="5">
        <f t="shared" si="972"/>
        <v>85138.850778973443</v>
      </c>
      <c r="CR797" s="5"/>
      <c r="CS797" s="32">
        <f t="shared" si="948"/>
        <v>7.7277982866792438E-2</v>
      </c>
      <c r="CT797" s="32">
        <f t="shared" si="962"/>
        <v>0.11024642866644285</v>
      </c>
      <c r="CU797" s="32">
        <f t="shared" si="908"/>
        <v>0.16359155086734689</v>
      </c>
      <c r="CV797" s="32">
        <f t="shared" si="891"/>
        <v>0.18302927021515125</v>
      </c>
      <c r="CW797" s="32">
        <f t="shared" si="944"/>
        <v>3.9998487625254819E-2</v>
      </c>
      <c r="CX797" s="32">
        <f t="shared" si="957"/>
        <v>0.12154106977524237</v>
      </c>
      <c r="CY797" s="32">
        <f t="shared" si="973"/>
        <v>0.29858459432370865</v>
      </c>
      <c r="DA797" s="6">
        <f t="shared" si="949"/>
        <v>0.14183536394544199</v>
      </c>
      <c r="DB797" s="6">
        <f t="shared" si="963"/>
        <v>0.15632380636157162</v>
      </c>
      <c r="DC797" s="6">
        <f t="shared" si="909"/>
        <v>0.19140757241843703</v>
      </c>
      <c r="DD797" s="6">
        <f t="shared" si="892"/>
        <v>0.12775937082740035</v>
      </c>
      <c r="DE797" s="6">
        <f t="shared" si="945"/>
        <v>0.2335767682750132</v>
      </c>
      <c r="DF797" s="6">
        <f t="shared" si="958"/>
        <v>0.57810144634705696</v>
      </c>
      <c r="DG797" s="6">
        <f t="shared" si="975"/>
        <v>1.0767252213007037</v>
      </c>
      <c r="DI797" s="6">
        <f t="shared" si="950"/>
        <v>1.0876478113373036</v>
      </c>
      <c r="DJ797" s="6">
        <f t="shared" si="964"/>
        <v>1.2560823398599055</v>
      </c>
      <c r="DK797" s="6">
        <f t="shared" si="910"/>
        <v>0.5452549015596464</v>
      </c>
      <c r="DL797" s="6">
        <f t="shared" si="893"/>
        <v>0.57008288517094552</v>
      </c>
      <c r="DM797" s="6">
        <f t="shared" si="946"/>
        <v>0.44258096949858439</v>
      </c>
      <c r="DN797" s="6">
        <f t="shared" si="959"/>
        <v>-3.6791014101362714E-2</v>
      </c>
      <c r="DO797" s="6">
        <f t="shared" si="974"/>
        <v>0.19501634356894804</v>
      </c>
      <c r="DP797" s="6"/>
      <c r="DX797">
        <f t="shared" si="965"/>
        <v>95760</v>
      </c>
      <c r="DY797">
        <f t="shared" si="966"/>
        <v>85972.706196297164</v>
      </c>
      <c r="DZ797">
        <f t="shared" si="967"/>
        <v>105547.29380370284</v>
      </c>
    </row>
    <row r="798" spans="1:130" x14ac:dyDescent="0.25">
      <c r="A798" s="1">
        <v>97</v>
      </c>
      <c r="B798" s="1">
        <v>797</v>
      </c>
      <c r="C798" s="7">
        <v>20221228</v>
      </c>
      <c r="D798" s="7">
        <v>115750</v>
      </c>
      <c r="E798" s="7">
        <v>8821855</v>
      </c>
      <c r="F798" s="7"/>
      <c r="G798" s="7">
        <f t="shared" si="933"/>
        <v>1021129716250</v>
      </c>
      <c r="H798" s="36">
        <f t="shared" si="889"/>
        <v>314664312185</v>
      </c>
      <c r="I798" s="36">
        <f t="shared" si="968"/>
        <v>230953689365.39999</v>
      </c>
      <c r="K798" s="2">
        <f t="shared" si="934"/>
        <v>4.5874332946983766E-2</v>
      </c>
      <c r="M798" s="1">
        <f t="shared" si="942"/>
        <v>796</v>
      </c>
      <c r="N798" s="2">
        <f t="shared" si="935"/>
        <v>6.4877943230061963E-2</v>
      </c>
      <c r="O798" s="8">
        <f t="shared" si="936"/>
        <v>0.99749373433583954</v>
      </c>
      <c r="P798" s="2">
        <f t="shared" si="937"/>
        <v>0.98271858620517849</v>
      </c>
      <c r="Q798" s="2">
        <f t="shared" si="938"/>
        <v>0.90694992857346945</v>
      </c>
      <c r="R798" s="2">
        <f t="shared" si="939"/>
        <v>1.7630764185536552E-2</v>
      </c>
      <c r="V798" s="1">
        <f t="shared" si="940"/>
        <v>0</v>
      </c>
      <c r="W798" s="1">
        <f t="shared" si="941"/>
        <v>4.5874332946983766E-2</v>
      </c>
      <c r="X798" s="2">
        <f t="shared" si="915"/>
        <v>4.1534718079924938E-3</v>
      </c>
      <c r="Y798" s="2">
        <f t="shared" si="916"/>
        <v>2.0836674335210244E-2</v>
      </c>
      <c r="Z798" s="2">
        <f t="shared" si="917"/>
        <v>7.6607075691502921E-3</v>
      </c>
      <c r="AA798" s="2">
        <f t="shared" si="918"/>
        <v>2.1746437960505748E-2</v>
      </c>
      <c r="AB798" s="3">
        <f t="shared" si="969"/>
        <v>0.54217861346366303</v>
      </c>
      <c r="AC798" s="3">
        <f t="shared" si="970"/>
        <v>0.95816493593351937</v>
      </c>
      <c r="AD798" s="4">
        <f t="shared" si="919"/>
        <v>63.863035657299761</v>
      </c>
      <c r="AE798" s="5">
        <f t="shared" si="899"/>
        <v>42.95392813078044</v>
      </c>
      <c r="AF798" s="5">
        <f t="shared" si="900"/>
        <v>26.584670444375149</v>
      </c>
      <c r="AG798" s="5">
        <f t="shared" si="901"/>
        <v>59.323185817185731</v>
      </c>
      <c r="AH798" s="5"/>
      <c r="AI798" s="6">
        <f t="shared" si="971"/>
        <v>0.40849231000511466</v>
      </c>
      <c r="AJ798" s="6">
        <f t="shared" si="960"/>
        <v>9.3407744597720457E-2</v>
      </c>
      <c r="AK798" s="6">
        <f t="shared" si="902"/>
        <v>-0.25013572559961972</v>
      </c>
      <c r="AL798" s="6">
        <f t="shared" si="903"/>
        <v>0.43695121479506061</v>
      </c>
      <c r="AM798" s="6"/>
      <c r="AT798" s="5"/>
      <c r="AU798" s="5">
        <f t="shared" ref="AU798:AU800" si="976">TREND(D698:D797,B698:B797,B798)*VLOOKUP(A798,$AW$2:$AX$101,2,FALSE)</f>
        <v>115755.25067387176</v>
      </c>
      <c r="AV798" s="12">
        <f t="shared" ref="AV798:AV800" si="977">ABS(AU798/D798-1)</f>
        <v>4.5362193276554663E-5</v>
      </c>
      <c r="AW798" s="5"/>
      <c r="AX798" s="5"/>
      <c r="AY798" s="5"/>
      <c r="BA798" s="4">
        <f t="shared" ref="BA798:BA801" si="978">GROWTH(D698:D797,B698:B797,B798,TRUE)*VLOOKUP(A798,$BC$2:$BD$101,2,FALSE)</f>
        <v>115750.61962797942</v>
      </c>
      <c r="BB798" s="12">
        <f t="shared" ref="BB798:BB801" si="979">ABS(BA798/D798-1)</f>
        <v>5.3531574897291989E-6</v>
      </c>
      <c r="BE798" s="5">
        <f t="shared" si="932"/>
        <v>5190</v>
      </c>
      <c r="BF798" s="6">
        <f t="shared" si="912"/>
        <v>0</v>
      </c>
      <c r="BG798" s="6">
        <f t="shared" si="913"/>
        <v>5190</v>
      </c>
      <c r="BH798" s="6">
        <f t="shared" si="952"/>
        <v>390</v>
      </c>
      <c r="BI798" s="6">
        <f t="shared" si="952"/>
        <v>2112.1428571428573</v>
      </c>
      <c r="BJ798" s="6">
        <f t="shared" si="951"/>
        <v>84.413359977162429</v>
      </c>
      <c r="BK798" s="6">
        <f t="shared" si="904"/>
        <v>58.700185042783573</v>
      </c>
      <c r="BL798" s="6">
        <f t="shared" si="905"/>
        <v>35.687158531173836</v>
      </c>
      <c r="BM798" s="6">
        <f t="shared" si="906"/>
        <v>74.809303600910397</v>
      </c>
      <c r="BN798" s="24"/>
      <c r="BO798" s="24"/>
      <c r="BQ798" s="2">
        <f t="shared" si="920"/>
        <v>95268.75</v>
      </c>
      <c r="BR798" s="2">
        <f t="shared" si="953"/>
        <v>92727.9375</v>
      </c>
      <c r="BS798" s="2">
        <f t="shared" si="921"/>
        <v>91190.169055166392</v>
      </c>
      <c r="BT798" s="5">
        <f t="shared" si="954"/>
        <v>94776.450323046083</v>
      </c>
      <c r="BU798" s="5"/>
      <c r="BV798" s="2">
        <f t="shared" si="894"/>
        <v>-1.2940611275227538</v>
      </c>
      <c r="BW798" s="2">
        <f t="shared" si="922"/>
        <v>1.5094424899994157</v>
      </c>
      <c r="BX798" s="2">
        <f t="shared" si="923"/>
        <v>-2.0072290658538048</v>
      </c>
      <c r="BY798" s="2">
        <f t="shared" si="924"/>
        <v>5.0261140458526361</v>
      </c>
      <c r="BZ798" s="2"/>
      <c r="CA798" s="2">
        <f t="shared" si="955"/>
        <v>0.49898835443230138</v>
      </c>
      <c r="CB798" s="2">
        <f t="shared" si="925"/>
        <v>0.84162131454940747</v>
      </c>
      <c r="CC798" s="2">
        <f t="shared" si="926"/>
        <v>0.10982555705024</v>
      </c>
      <c r="CD798" s="2">
        <f t="shared" si="927"/>
        <v>1.5734170720485749</v>
      </c>
      <c r="CE798" s="5"/>
      <c r="CF798" s="8">
        <f t="shared" si="895"/>
        <v>1.5805579187952133E-2</v>
      </c>
      <c r="CG798" s="8">
        <f t="shared" si="896"/>
        <v>1.3456668782851851E-2</v>
      </c>
      <c r="CH798" s="5">
        <f t="shared" si="897"/>
        <v>104930</v>
      </c>
      <c r="CI798" s="5">
        <f t="shared" si="898"/>
        <v>102675</v>
      </c>
      <c r="CJ798" s="5"/>
      <c r="CK798" s="5">
        <f t="shared" si="947"/>
        <v>105839.97904551885</v>
      </c>
      <c r="CL798" s="5">
        <f t="shared" si="961"/>
        <v>102204.64612751493</v>
      </c>
      <c r="CM798" s="5">
        <f t="shared" si="907"/>
        <v>96586.429306725942</v>
      </c>
      <c r="CN798" s="5">
        <f t="shared" si="890"/>
        <v>94405.697133112873</v>
      </c>
      <c r="CO798" s="5">
        <f t="shared" si="943"/>
        <v>106517.97418227105</v>
      </c>
      <c r="CP798" s="5">
        <f t="shared" si="956"/>
        <v>98781.937449735779</v>
      </c>
      <c r="CQ798" s="5">
        <f t="shared" si="972"/>
        <v>85281.753026672945</v>
      </c>
      <c r="CR798" s="5"/>
      <c r="CS798" s="32">
        <f t="shared" si="948"/>
        <v>9.3632113723483679E-2</v>
      </c>
      <c r="CT798" s="32">
        <f t="shared" si="962"/>
        <v>0.13253168408396321</v>
      </c>
      <c r="CU798" s="32">
        <f t="shared" si="908"/>
        <v>0.1984085220959666</v>
      </c>
      <c r="CV798" s="32">
        <f t="shared" si="891"/>
        <v>0.22609125842046862</v>
      </c>
      <c r="CW798" s="32">
        <f t="shared" si="944"/>
        <v>8.6671060810181499E-2</v>
      </c>
      <c r="CX798" s="32">
        <f t="shared" si="957"/>
        <v>0.17177292720036252</v>
      </c>
      <c r="CY798" s="32">
        <f t="shared" si="973"/>
        <v>0.35726572088401753</v>
      </c>
      <c r="DA798" s="6">
        <f t="shared" si="949"/>
        <v>0.1902143945074348</v>
      </c>
      <c r="DB798" s="6">
        <f t="shared" si="963"/>
        <v>0.20177521690851088</v>
      </c>
      <c r="DC798" s="6">
        <f t="shared" si="909"/>
        <v>0.25051252835205118</v>
      </c>
      <c r="DD798" s="6">
        <f t="shared" si="892"/>
        <v>0.18075043743692518</v>
      </c>
      <c r="DE798" s="6">
        <f t="shared" si="945"/>
        <v>0.30678343381335393</v>
      </c>
      <c r="DF798" s="6">
        <f t="shared" si="958"/>
        <v>0.62866265656053888</v>
      </c>
      <c r="DG798" s="6">
        <f t="shared" si="975"/>
        <v>1.0767031871290054</v>
      </c>
      <c r="DI798" s="6">
        <f t="shared" si="950"/>
        <v>1.0363101070795713</v>
      </c>
      <c r="DJ798" s="6">
        <f t="shared" si="964"/>
        <v>1.2239676466168046</v>
      </c>
      <c r="DK798" s="6">
        <f t="shared" si="910"/>
        <v>0.58548552006653409</v>
      </c>
      <c r="DL798" s="6">
        <f t="shared" si="893"/>
        <v>0.55020988041359864</v>
      </c>
      <c r="DM798" s="6">
        <f t="shared" si="946"/>
        <v>0.49631937563438111</v>
      </c>
      <c r="DN798" s="6">
        <f t="shared" si="959"/>
        <v>-3.0663049452872952E-2</v>
      </c>
      <c r="DO798" s="6">
        <f t="shared" si="974"/>
        <v>0.20521610063681534</v>
      </c>
      <c r="DP798" s="6"/>
      <c r="DX798">
        <f t="shared" si="965"/>
        <v>96819.5</v>
      </c>
      <c r="DY798">
        <f t="shared" si="966"/>
        <v>83745.366032505248</v>
      </c>
      <c r="DZ798">
        <f t="shared" si="967"/>
        <v>109893.63396749475</v>
      </c>
    </row>
    <row r="799" spans="1:130" x14ac:dyDescent="0.25">
      <c r="A799" s="1">
        <v>98</v>
      </c>
      <c r="B799" s="1">
        <v>798</v>
      </c>
      <c r="C799" s="7">
        <v>20221231</v>
      </c>
      <c r="D799" s="7">
        <v>109930</v>
      </c>
      <c r="E799" s="7">
        <v>10383925</v>
      </c>
      <c r="F799" s="7"/>
      <c r="G799" s="7">
        <f t="shared" si="933"/>
        <v>1141504875250</v>
      </c>
      <c r="H799" s="36">
        <f t="shared" si="889"/>
        <v>363099359547.5</v>
      </c>
      <c r="I799" s="36">
        <f t="shared" si="968"/>
        <v>252688583528.39999</v>
      </c>
      <c r="K799" s="2">
        <f t="shared" si="934"/>
        <v>-5.1588893375571106E-2</v>
      </c>
      <c r="M799" s="1">
        <f t="shared" si="942"/>
        <v>797</v>
      </c>
      <c r="N799" s="2">
        <f t="shared" si="935"/>
        <v>9.5043548686894144E-2</v>
      </c>
      <c r="O799" s="8">
        <f t="shared" si="936"/>
        <v>0.99874686716791983</v>
      </c>
      <c r="P799" s="2">
        <f t="shared" si="937"/>
        <v>0.99916139122213155</v>
      </c>
      <c r="Q799" s="2">
        <f t="shared" si="938"/>
        <v>0.93642631652404851</v>
      </c>
      <c r="R799" s="2">
        <f t="shared" si="939"/>
        <v>1.6028280962741337E-2</v>
      </c>
      <c r="V799" s="1">
        <f t="shared" si="940"/>
        <v>5.1588893375571106E-2</v>
      </c>
      <c r="W799" s="1">
        <f t="shared" si="941"/>
        <v>0</v>
      </c>
      <c r="X799" s="2">
        <f t="shared" si="915"/>
        <v>6.2462964614405899E-3</v>
      </c>
      <c r="Y799" s="2">
        <f t="shared" si="916"/>
        <v>2.0836674335210244E-2</v>
      </c>
      <c r="Z799" s="2">
        <f t="shared" si="917"/>
        <v>1.4204046339408799E-2</v>
      </c>
      <c r="AA799" s="2">
        <f t="shared" si="918"/>
        <v>2.1746437960505748E-2</v>
      </c>
      <c r="AB799" s="3">
        <f t="shared" si="969"/>
        <v>0.43975472285741452</v>
      </c>
      <c r="AC799" s="3">
        <f t="shared" si="970"/>
        <v>0.95816493593351937</v>
      </c>
      <c r="AD799" s="4">
        <f t="shared" si="919"/>
        <v>68.542203402607555</v>
      </c>
      <c r="AE799" s="5">
        <f t="shared" si="899"/>
        <v>44.247215730820713</v>
      </c>
      <c r="AF799" s="5">
        <f t="shared" si="900"/>
        <v>24.278788976556203</v>
      </c>
      <c r="AG799" s="5">
        <f t="shared" si="901"/>
        <v>64.215642485085226</v>
      </c>
      <c r="AH799" s="5"/>
      <c r="AI799" s="6">
        <f t="shared" si="971"/>
        <v>0.2653574905115661</v>
      </c>
      <c r="AJ799" s="6">
        <f t="shared" si="960"/>
        <v>9.9476706689305222E-2</v>
      </c>
      <c r="AK799" s="6">
        <f t="shared" si="902"/>
        <v>-0.25202465778110994</v>
      </c>
      <c r="AL799" s="6">
        <f t="shared" si="903"/>
        <v>0.45097807115972044</v>
      </c>
      <c r="AM799" s="6"/>
      <c r="AT799" s="5"/>
      <c r="AU799" s="5">
        <f t="shared" si="976"/>
        <v>109925.79135368862</v>
      </c>
      <c r="AV799" s="12">
        <f t="shared" si="977"/>
        <v>3.8284784056985544E-5</v>
      </c>
      <c r="AW799" s="5"/>
      <c r="AX799" s="5"/>
      <c r="AY799" s="5"/>
      <c r="BA799" s="4">
        <f t="shared" si="978"/>
        <v>109928.02976297365</v>
      </c>
      <c r="BB799" s="12">
        <f t="shared" si="979"/>
        <v>1.7922651017521218E-5</v>
      </c>
      <c r="BE799" s="5">
        <f t="shared" si="932"/>
        <v>-5820</v>
      </c>
      <c r="BF799" s="6">
        <f t="shared" si="912"/>
        <v>5820</v>
      </c>
      <c r="BG799" s="6">
        <f t="shared" si="913"/>
        <v>0</v>
      </c>
      <c r="BH799" s="6">
        <f t="shared" si="952"/>
        <v>661.42857142857144</v>
      </c>
      <c r="BI799" s="6">
        <f t="shared" si="952"/>
        <v>2112.1428571428573</v>
      </c>
      <c r="BJ799" s="6">
        <f t="shared" ref="BJ799:BJ801" si="980">100*(SUM(BG786:BG799)/(SUM(BG786:BG799)+SUM(BF786:BF799)))</f>
        <v>76.152459438578418</v>
      </c>
      <c r="BK799" s="6">
        <f t="shared" si="904"/>
        <v>59.974132581742651</v>
      </c>
      <c r="BL799" s="6">
        <f t="shared" si="905"/>
        <v>36.029931657636453</v>
      </c>
      <c r="BM799" s="6">
        <f t="shared" si="906"/>
        <v>76.735073228616983</v>
      </c>
      <c r="BN799" s="24"/>
      <c r="BO799" s="24"/>
      <c r="BQ799" s="2">
        <f t="shared" si="920"/>
        <v>96616.25</v>
      </c>
      <c r="BR799" s="2">
        <f t="shared" si="953"/>
        <v>92938.875</v>
      </c>
      <c r="BS799" s="2">
        <f t="shared" si="921"/>
        <v>91430.934532209692</v>
      </c>
      <c r="BT799" s="5">
        <f t="shared" si="954"/>
        <v>95616.376400559864</v>
      </c>
      <c r="BU799" s="5"/>
      <c r="BV799" s="2">
        <f t="shared" si="894"/>
        <v>-0.63455050870339713</v>
      </c>
      <c r="BW799" s="2">
        <f t="shared" si="922"/>
        <v>1.4718227663264027</v>
      </c>
      <c r="BX799" s="2">
        <f t="shared" si="923"/>
        <v>-2.1227639268947867</v>
      </c>
      <c r="BY799" s="2">
        <f t="shared" si="924"/>
        <v>5.0664094595475921</v>
      </c>
      <c r="BZ799" s="2"/>
      <c r="CA799" s="2">
        <f t="shared" si="955"/>
        <v>6.0009418814655643E-2</v>
      </c>
      <c r="CB799" s="2">
        <f t="shared" si="925"/>
        <v>0.83499337509191762</v>
      </c>
      <c r="CC799" s="2">
        <f t="shared" si="926"/>
        <v>7.6530591138270765E-2</v>
      </c>
      <c r="CD799" s="2">
        <f t="shared" si="927"/>
        <v>1.5934561590455645</v>
      </c>
      <c r="CE799" s="5"/>
      <c r="CF799" s="8">
        <f t="shared" si="895"/>
        <v>-1.6118737057273409E-3</v>
      </c>
      <c r="CG799" s="8">
        <f t="shared" si="896"/>
        <v>-1.1931037912848164E-3</v>
      </c>
      <c r="CH799" s="5">
        <f t="shared" si="897"/>
        <v>106035</v>
      </c>
      <c r="CI799" s="5">
        <f t="shared" si="898"/>
        <v>102675</v>
      </c>
      <c r="CJ799" s="5"/>
      <c r="CK799" s="5">
        <f t="shared" si="947"/>
        <v>107133.82238404076</v>
      </c>
      <c r="CL799" s="5">
        <f t="shared" si="961"/>
        <v>103546.54368955351</v>
      </c>
      <c r="CM799" s="5">
        <f t="shared" si="907"/>
        <v>97688.233038784005</v>
      </c>
      <c r="CN799" s="5">
        <f t="shared" si="890"/>
        <v>95159.005720022222</v>
      </c>
      <c r="CO799" s="5">
        <f t="shared" si="943"/>
        <v>106673.44994725393</v>
      </c>
      <c r="CP799" s="5">
        <f t="shared" si="956"/>
        <v>98895.269374890428</v>
      </c>
      <c r="CQ799" s="5">
        <f t="shared" si="972"/>
        <v>85546.390475129476</v>
      </c>
      <c r="CR799" s="5"/>
      <c r="CS799" s="32">
        <f t="shared" si="948"/>
        <v>2.6099858604277548E-2</v>
      </c>
      <c r="CT799" s="32">
        <f t="shared" si="962"/>
        <v>6.1648183348204766E-2</v>
      </c>
      <c r="CU799" s="32">
        <f t="shared" si="908"/>
        <v>0.12531465234257833</v>
      </c>
      <c r="CV799" s="32">
        <f t="shared" si="891"/>
        <v>0.15522434443500965</v>
      </c>
      <c r="CW799" s="32">
        <f t="shared" si="944"/>
        <v>3.0528215355895227E-2</v>
      </c>
      <c r="CX799" s="32">
        <f t="shared" si="957"/>
        <v>0.11157996428807238</v>
      </c>
      <c r="CY799" s="32">
        <f t="shared" si="973"/>
        <v>0.28503376225978183</v>
      </c>
      <c r="DA799" s="6">
        <f t="shared" si="949"/>
        <v>0.15537948872007584</v>
      </c>
      <c r="DB799" s="6">
        <f t="shared" si="963"/>
        <v>0.15803948922450087</v>
      </c>
      <c r="DC799" s="6">
        <f t="shared" si="909"/>
        <v>0.21053349969721602</v>
      </c>
      <c r="DD799" s="6">
        <f t="shared" si="892"/>
        <v>0.11487632092020045</v>
      </c>
      <c r="DE799" s="6">
        <f t="shared" si="945"/>
        <v>0.25554683919076604</v>
      </c>
      <c r="DF799" s="6">
        <f t="shared" si="958"/>
        <v>0.59637432959167114</v>
      </c>
      <c r="DG799" s="6">
        <f t="shared" si="975"/>
        <v>1.0981804164955582</v>
      </c>
      <c r="DI799" s="6">
        <f t="shared" si="950"/>
        <v>0.76462235896430475</v>
      </c>
      <c r="DJ799" s="6">
        <f t="shared" si="964"/>
        <v>0.93428760648318798</v>
      </c>
      <c r="DK799" s="6">
        <f t="shared" si="910"/>
        <v>0.51023374486455708</v>
      </c>
      <c r="DL799" s="6">
        <f t="shared" si="893"/>
        <v>0.53850867786735745</v>
      </c>
      <c r="DM799" s="6">
        <f t="shared" si="946"/>
        <v>0.5340466726293448</v>
      </c>
      <c r="DN799" s="6">
        <f t="shared" si="959"/>
        <v>-4.7994249664546677E-2</v>
      </c>
      <c r="DO799" s="6">
        <f t="shared" si="974"/>
        <v>0.23153464807478827</v>
      </c>
      <c r="DP799" s="6"/>
      <c r="DX799">
        <f t="shared" si="965"/>
        <v>97586</v>
      </c>
      <c r="DY799">
        <f t="shared" si="966"/>
        <v>83374.219815941426</v>
      </c>
      <c r="DZ799">
        <f t="shared" si="967"/>
        <v>111797.78018405857</v>
      </c>
    </row>
    <row r="800" spans="1:130" x14ac:dyDescent="0.25">
      <c r="A800" s="1">
        <v>99</v>
      </c>
      <c r="B800" s="1">
        <v>799</v>
      </c>
      <c r="C800" s="7">
        <v>20230101</v>
      </c>
      <c r="D800" s="7">
        <v>105610</v>
      </c>
      <c r="E800" s="7">
        <v>8524201</v>
      </c>
      <c r="F800" s="7">
        <f>AVERAGE(G781:G800)/AVERAGE(E781:E800)</f>
        <v>103988.59004482803</v>
      </c>
      <c r="G800" s="7">
        <f t="shared" si="933"/>
        <v>900240867610</v>
      </c>
      <c r="H800" s="36">
        <f>AVERAGE(G781:G800)</f>
        <v>400150896985</v>
      </c>
      <c r="I800" s="36">
        <f>AVERAGE(G751:G800)</f>
        <v>264862530465</v>
      </c>
      <c r="K800" s="2">
        <f t="shared" si="934"/>
        <v>-4.0090735832389306E-2</v>
      </c>
      <c r="M800" s="1">
        <f t="shared" si="942"/>
        <v>798</v>
      </c>
      <c r="N800" s="2">
        <f t="shared" si="935"/>
        <v>0.14549721820207126</v>
      </c>
      <c r="O800" s="8">
        <f t="shared" si="936"/>
        <v>1</v>
      </c>
      <c r="P800" s="2">
        <f t="shared" si="937"/>
        <v>0.99999942094852967</v>
      </c>
      <c r="Q800" s="2">
        <f t="shared" si="938"/>
        <v>0.95860030543381791</v>
      </c>
      <c r="R800" s="2">
        <f t="shared" si="939"/>
        <v>8.3860877786845478E-4</v>
      </c>
      <c r="V800" s="1">
        <f t="shared" si="940"/>
        <v>4.0090735832389306E-2</v>
      </c>
      <c r="W800" s="1">
        <f t="shared" si="941"/>
        <v>0</v>
      </c>
      <c r="X800" s="2">
        <f t="shared" si="915"/>
        <v>9.109920449468397E-3</v>
      </c>
      <c r="Y800" s="2">
        <f t="shared" si="916"/>
        <v>2.0534448551476809E-2</v>
      </c>
      <c r="Z800" s="2">
        <f t="shared" si="917"/>
        <v>1.6674345069318652E-2</v>
      </c>
      <c r="AA800" s="2">
        <f t="shared" si="918"/>
        <v>2.2022616851730199E-2</v>
      </c>
      <c r="AB800" s="3">
        <f t="shared" si="969"/>
        <v>0.54634352423418131</v>
      </c>
      <c r="AC800" s="3">
        <f t="shared" si="970"/>
        <v>0.93242545559991108</v>
      </c>
      <c r="AD800" s="4">
        <f t="shared" si="919"/>
        <v>63.05416656119759</v>
      </c>
      <c r="AE800" s="5">
        <f t="shared" si="899"/>
        <v>45.277107618417674</v>
      </c>
      <c r="AF800" s="5">
        <f t="shared" si="900"/>
        <v>23.642406467332407</v>
      </c>
      <c r="AG800" s="5">
        <f t="shared" si="901"/>
        <v>66.91180876950294</v>
      </c>
      <c r="AH800" s="5"/>
      <c r="AI800" s="6">
        <f t="shared" si="971"/>
        <v>0.19604608653880012</v>
      </c>
      <c r="AJ800" s="6">
        <f>AVERAGE(AI781:AI800)</f>
        <v>0.10747284412410388</v>
      </c>
      <c r="AK800" s="6">
        <f t="shared" si="902"/>
        <v>-0.24523427317518318</v>
      </c>
      <c r="AL800" s="6">
        <f t="shared" si="903"/>
        <v>0.4601799614233909</v>
      </c>
      <c r="AM800" s="6"/>
      <c r="AT800" s="5"/>
      <c r="AU800" s="5">
        <f t="shared" si="976"/>
        <v>105610.677903068</v>
      </c>
      <c r="AV800" s="12">
        <f t="shared" si="977"/>
        <v>6.4189287756200031E-6</v>
      </c>
      <c r="AW800" s="5"/>
      <c r="AX800" s="5"/>
      <c r="AY800" s="5"/>
      <c r="BA800" s="4">
        <f t="shared" si="978"/>
        <v>105614.5367784665</v>
      </c>
      <c r="BB800" s="12">
        <f t="shared" si="979"/>
        <v>4.2957849318181474E-5</v>
      </c>
      <c r="BE800" s="5">
        <f t="shared" si="932"/>
        <v>-4320</v>
      </c>
      <c r="BF800" s="6">
        <f t="shared" si="912"/>
        <v>4320</v>
      </c>
      <c r="BG800" s="6">
        <f t="shared" si="913"/>
        <v>0</v>
      </c>
      <c r="BH800" s="6">
        <f t="shared" si="952"/>
        <v>970</v>
      </c>
      <c r="BI800" s="6">
        <f t="shared" si="952"/>
        <v>2085</v>
      </c>
      <c r="BJ800" s="6">
        <f t="shared" si="980"/>
        <v>68.248772504091647</v>
      </c>
      <c r="BK800" s="6">
        <f>AVERAGE(BJ781:BJ800)</f>
        <v>60.86583093891916</v>
      </c>
      <c r="BL800" s="6">
        <f>BK800-2*_xlfn.STDEV.S(BJ781:BJ800)</f>
        <v>37.092874123883263</v>
      </c>
      <c r="BM800" s="6">
        <f>BK800+1.4*_xlfn.STDEV.S(BJ781:BJ800)</f>
        <v>77.506900709444295</v>
      </c>
      <c r="BN800" s="24"/>
      <c r="BO800" s="24"/>
      <c r="BQ800" s="2">
        <f t="shared" si="920"/>
        <v>98652.5</v>
      </c>
      <c r="BR800" s="2">
        <f t="shared" si="953"/>
        <v>93251.625</v>
      </c>
      <c r="BS800" s="2">
        <f>BR800-2*_xlfn.STDEV.S(BR781:BR800)</f>
        <v>91728.846015819159</v>
      </c>
      <c r="BT800" s="5">
        <f t="shared" si="954"/>
        <v>96935.129847360236</v>
      </c>
      <c r="BU800" s="5"/>
      <c r="BV800" s="2">
        <f t="shared" si="894"/>
        <v>-0.83768183001134489</v>
      </c>
      <c r="BW800" s="2">
        <f>AVERAGE(BV781:BV800)</f>
        <v>1.3925691003669742</v>
      </c>
      <c r="BX800" s="2">
        <f t="shared" ref="BX800" si="981">BW800-2*_xlfn.STDEV.S(BV781:BV800)</f>
        <v>-2.3366439402363088</v>
      </c>
      <c r="BY800" s="2">
        <f t="shared" ref="BY800" si="982">BW800+2*_xlfn.STDEV.S(BV781:BV800)</f>
        <v>5.1217821409702573</v>
      </c>
      <c r="BZ800" s="2"/>
      <c r="CA800" s="2">
        <f>_xlfn.SKEW.P(K781:K800)</f>
        <v>8.3022468248023836E-3</v>
      </c>
      <c r="CB800" s="2">
        <f>AVERAGE(CA781:CA800)</f>
        <v>0.82356128222780423</v>
      </c>
      <c r="CC800" s="2">
        <f t="shared" ref="CC800" si="983">CB800-2*_xlfn.STDEV.S(CA781:CA800)</f>
        <v>2.1504195319019925E-2</v>
      </c>
      <c r="CD800" s="2">
        <f t="shared" ref="CD800" si="984">CB800+2*_xlfn.STDEV.S(CA781:CA800)</f>
        <v>1.6256183691365886</v>
      </c>
      <c r="CE800" s="5"/>
      <c r="CF800" s="8">
        <f t="shared" si="895"/>
        <v>-1.6118737057273409E-3</v>
      </c>
      <c r="CG800" s="8">
        <f t="shared" si="896"/>
        <v>-1.1931037912848164E-3</v>
      </c>
      <c r="CH800" s="5">
        <f t="shared" si="897"/>
        <v>106035</v>
      </c>
      <c r="CI800" s="5">
        <f t="shared" si="898"/>
        <v>102675</v>
      </c>
      <c r="CJ800" s="5"/>
      <c r="CK800" s="5">
        <f t="shared" si="947"/>
        <v>107296.8668053107</v>
      </c>
      <c r="CL800" s="5">
        <f t="shared" si="961"/>
        <v>103988.59004482803</v>
      </c>
      <c r="CM800" s="5">
        <f t="shared" si="907"/>
        <v>98399.842175754791</v>
      </c>
      <c r="CN800" s="5">
        <f t="shared" si="890"/>
        <v>95550.292013770741</v>
      </c>
      <c r="CO800" s="5">
        <f t="shared" si="943"/>
        <v>106727.97517698513</v>
      </c>
      <c r="CP800" s="5">
        <f t="shared" si="956"/>
        <v>98981.008450402951</v>
      </c>
      <c r="CQ800" s="5">
        <f t="shared" si="972"/>
        <v>85648.82090301736</v>
      </c>
      <c r="CR800" s="5"/>
      <c r="CS800" s="32">
        <f t="shared" si="948"/>
        <v>-1.5721491740961158E-2</v>
      </c>
      <c r="CT800" s="32">
        <f t="shared" si="962"/>
        <v>1.5592190974730968E-2</v>
      </c>
      <c r="CU800" s="32">
        <f t="shared" si="908"/>
        <v>7.3274079153165195E-2</v>
      </c>
      <c r="CV800" s="32">
        <f t="shared" si="891"/>
        <v>0.10528181310821583</v>
      </c>
      <c r="CW800" s="32">
        <f t="shared" si="944"/>
        <v>-1.0474996598888064E-2</v>
      </c>
      <c r="CX800" s="32">
        <f t="shared" si="957"/>
        <v>6.6972358166250467E-2</v>
      </c>
      <c r="CY800" s="32">
        <f t="shared" si="973"/>
        <v>0.23305842259737886</v>
      </c>
      <c r="DA800" s="6">
        <f t="shared" si="949"/>
        <v>7.7339864892907922E-2</v>
      </c>
      <c r="DB800" s="6">
        <f t="shared" si="963"/>
        <v>0.12586407977525546</v>
      </c>
      <c r="DC800" s="6">
        <f t="shared" si="909"/>
        <v>0.18207539828556835</v>
      </c>
      <c r="DD800" s="6">
        <f t="shared" si="892"/>
        <v>7.2746848397962832E-2</v>
      </c>
      <c r="DE800" s="6">
        <f t="shared" si="945"/>
        <v>0.20890023815464892</v>
      </c>
      <c r="DF800" s="6">
        <f t="shared" si="958"/>
        <v>0.55380936569293049</v>
      </c>
      <c r="DG800" s="6">
        <f t="shared" si="975"/>
        <v>1.0858944503608716</v>
      </c>
      <c r="DI800" s="6">
        <f t="shared" si="950"/>
        <v>0.57825386863975392</v>
      </c>
      <c r="DJ800" s="6">
        <f t="shared" si="964"/>
        <v>0.75616047513944085</v>
      </c>
      <c r="DK800" s="6">
        <f t="shared" si="910"/>
        <v>0.3684102077113009</v>
      </c>
      <c r="DL800" s="6">
        <f t="shared" si="893"/>
        <v>0.53251523452034777</v>
      </c>
      <c r="DM800" s="6">
        <f t="shared" si="946"/>
        <v>0.60268717359593993</v>
      </c>
      <c r="DN800" s="6">
        <f t="shared" si="959"/>
        <v>-3.9175337154374754E-2</v>
      </c>
      <c r="DO800" s="6">
        <f t="shared" si="974"/>
        <v>0.24938591986568867</v>
      </c>
      <c r="DP800" s="6"/>
      <c r="DX800">
        <f t="shared" si="965"/>
        <v>98173.5</v>
      </c>
      <c r="DY800">
        <f t="shared" si="966"/>
        <v>83658.184950026058</v>
      </c>
      <c r="DZ800">
        <f t="shared" si="967"/>
        <v>112688.81504997394</v>
      </c>
    </row>
    <row r="801" spans="1:67" s="26" customFormat="1" x14ac:dyDescent="0.25">
      <c r="A801" s="25">
        <v>100</v>
      </c>
      <c r="B801" s="25">
        <v>800</v>
      </c>
      <c r="D801" s="26">
        <v>109676.6639117413</v>
      </c>
      <c r="E801" s="25"/>
      <c r="H801" s="37"/>
      <c r="I801" s="37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U801" s="27"/>
      <c r="AV801" s="28"/>
      <c r="BA801" s="29">
        <f t="shared" si="978"/>
        <v>95433.026670301988</v>
      </c>
      <c r="BB801" s="28">
        <f t="shared" si="979"/>
        <v>0.12986935172373049</v>
      </c>
      <c r="BE801" s="30">
        <f t="shared" si="932"/>
        <v>4066.6639117412997</v>
      </c>
      <c r="BF801" s="30">
        <f t="shared" ref="BF801" si="985">IF(BE801&lt;0,-BE801,0)</f>
        <v>0</v>
      </c>
      <c r="BG801" s="30">
        <f t="shared" ref="BG801" si="986">IF(BE801&gt;=0,BE801,0)</f>
        <v>4066.6639117412997</v>
      </c>
      <c r="BH801" s="30">
        <f t="shared" ref="BH801" si="987">AVERAGE(BF788:BF801)</f>
        <v>970</v>
      </c>
      <c r="BI801" s="30">
        <f t="shared" ref="BI801" si="988">AVERAGE(BG788:BG801)</f>
        <v>2263.3331365529498</v>
      </c>
      <c r="BJ801" s="30">
        <f t="shared" si="980"/>
        <v>69.999998174202517</v>
      </c>
      <c r="BK801" s="30"/>
      <c r="BL801" s="30"/>
      <c r="BM801" s="30"/>
      <c r="BN801" s="31">
        <f>IF(BJ801&lt;30,BJ801-30,IF(BJ801&gt;70,BJ801-70,0))</f>
        <v>0</v>
      </c>
      <c r="BO801" s="31">
        <f>BA801/(1+(BN801/100))</f>
        <v>95433.026670301988</v>
      </c>
    </row>
    <row r="802" spans="1:67" x14ac:dyDescent="0.25">
      <c r="A802" s="1">
        <v>1</v>
      </c>
      <c r="B802" s="1">
        <v>801</v>
      </c>
      <c r="C802"/>
      <c r="D802"/>
      <c r="F802"/>
      <c r="G802"/>
      <c r="H802" s="38"/>
      <c r="I802" s="38"/>
      <c r="AU802" s="5"/>
      <c r="AV802" s="12"/>
    </row>
    <row r="803" spans="1:67" x14ac:dyDescent="0.25">
      <c r="A803" s="7">
        <v>2</v>
      </c>
      <c r="B803" s="1">
        <v>802</v>
      </c>
    </row>
    <row r="804" spans="1:67" x14ac:dyDescent="0.25">
      <c r="A804" s="1">
        <v>3</v>
      </c>
      <c r="B804" s="1">
        <v>803</v>
      </c>
    </row>
    <row r="805" spans="1:67" x14ac:dyDescent="0.25">
      <c r="A805" s="7">
        <v>4</v>
      </c>
      <c r="B805" s="1">
        <v>804</v>
      </c>
    </row>
    <row r="806" spans="1:67" x14ac:dyDescent="0.25">
      <c r="A806" s="1">
        <v>5</v>
      </c>
      <c r="B806" s="1">
        <v>805</v>
      </c>
    </row>
  </sheetData>
  <mergeCells count="3">
    <mergeCell ref="AW1:AX1"/>
    <mergeCell ref="BC1:BD1"/>
    <mergeCell ref="S12:U1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12</vt:i4>
      </vt:variant>
    </vt:vector>
  </HeadingPairs>
  <TitlesOfParts>
    <vt:vector size="13" baseType="lpstr">
      <vt:lpstr>DATA</vt:lpstr>
      <vt:lpstr>Risk</vt:lpstr>
      <vt:lpstr>Return-Risk</vt:lpstr>
      <vt:lpstr>Percentile</vt:lpstr>
      <vt:lpstr>Bollinger</vt:lpstr>
      <vt:lpstr>RSI</vt:lpstr>
      <vt:lpstr>Kurtosis</vt:lpstr>
      <vt:lpstr>Skewness</vt:lpstr>
      <vt:lpstr>VWMA</vt:lpstr>
      <vt:lpstr>Roc VWMA</vt:lpstr>
      <vt:lpstr>ICHIMOKU</vt:lpstr>
      <vt:lpstr>ICHIMOKU Daily Return</vt:lpstr>
      <vt:lpstr>Average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salar dq</dc:creator>
  <cp:lastModifiedBy>salar.d.ghashghaei@gmail.com</cp:lastModifiedBy>
  <dcterms:created xsi:type="dcterms:W3CDTF">2022-12-06T10:47:51Z</dcterms:created>
  <dcterms:modified xsi:type="dcterms:W3CDTF">2023-02-23T12:09:52Z</dcterms:modified>
</cp:coreProperties>
</file>